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aac\Documents\0 - Webprojects\ProjectFinance Cases\Working Folders\SalesForecast\"/>
    </mc:Choice>
  </mc:AlternateContent>
  <xr:revisionPtr revIDLastSave="0" documentId="13_ncr:1_{AEC8F239-10A0-47C9-80EF-5D3FA26058DE}" xr6:coauthVersionLast="47" xr6:coauthVersionMax="47" xr10:uidLastSave="{00000000-0000-0000-0000-000000000000}"/>
  <bookViews>
    <workbookView xWindow="-98" yWindow="-98" windowWidth="23236" windowHeight="13875" tabRatio="673" xr2:uid="{A523E300-E6B4-4DCF-B237-1B07B7DAE365}"/>
  </bookViews>
  <sheets>
    <sheet name="Forecast Method" sheetId="106" r:id="rId1"/>
    <sheet name="All Opps Metrics" sheetId="64" r:id="rId2"/>
    <sheet name="All_Opps" sheetId="63" r:id="rId3"/>
  </sheets>
  <definedNames>
    <definedName name="_xlnm._FilterDatabase" localSheetId="2" hidden="1">All_Opps!#REF!</definedName>
    <definedName name="Acc_2022">'All Opps Metrics'!$B$16</definedName>
    <definedName name="Acc_2023">'All Opps Metrics'!$B$15</definedName>
    <definedName name="Acc_2024">'All Opps Metrics'!$B$14</definedName>
    <definedName name="Acc_2025">'All Opps Metrics'!$B$13</definedName>
    <definedName name="Acc_2026">'All Opps Metrics'!$B$12</definedName>
    <definedName name="Acc_2027">'All Opps Metrics'!$B$11</definedName>
    <definedName name="Acc_2028">'All Opps Metrics'!$B$10</definedName>
    <definedName name="Adj_Sales_Obj26">'All Opps Metrics'!$B$17</definedName>
    <definedName name="Adj_Sales_Obj27">'All Opps Metrics'!$B$18</definedName>
    <definedName name="Sales_Obj26">'All Opps Metrics'!$B$8</definedName>
    <definedName name="Sales_Obj27">'All Opps Metrics'!$B$9</definedName>
    <definedName name="Today">'All Opps Metrics'!$B$5</definedName>
    <definedName name="TWeek2026">'All Opps Metrics'!$B$6</definedName>
    <definedName name="Tweek2027">'All Opps Metrics'!$B$7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6" i="106" l="1"/>
  <c r="E85" i="106"/>
  <c r="O146" i="106" a="1"/>
  <c r="O146" i="106" s="1"/>
  <c r="K205" i="106"/>
  <c r="O205" i="106" s="1" a="1"/>
  <c r="O205" i="106" s="1"/>
  <c r="K204" i="106"/>
  <c r="O204" i="106" s="1" a="1"/>
  <c r="O204" i="106" s="1"/>
  <c r="K203" i="106"/>
  <c r="O203" i="106" s="1" a="1"/>
  <c r="O203" i="106" s="1"/>
  <c r="K202" i="106"/>
  <c r="O202" i="106" s="1" a="1"/>
  <c r="O202" i="106" s="1"/>
  <c r="K201" i="106"/>
  <c r="O201" i="106" s="1" a="1"/>
  <c r="O201" i="106" s="1"/>
  <c r="K200" i="106"/>
  <c r="O200" i="106" s="1" a="1"/>
  <c r="O200" i="106" s="1"/>
  <c r="K199" i="106"/>
  <c r="O199" i="106" s="1" a="1"/>
  <c r="O199" i="106" s="1"/>
  <c r="K198" i="106"/>
  <c r="O198" i="106" s="1" a="1"/>
  <c r="O198" i="106" s="1"/>
  <c r="K197" i="106"/>
  <c r="O197" i="106" s="1" a="1"/>
  <c r="O197" i="106" s="1"/>
  <c r="K196" i="106"/>
  <c r="O196" i="106" s="1" a="1"/>
  <c r="O196" i="106" s="1"/>
  <c r="K195" i="106"/>
  <c r="O195" i="106" s="1" a="1"/>
  <c r="O195" i="106" s="1"/>
  <c r="K194" i="106"/>
  <c r="O194" i="106" s="1" a="1"/>
  <c r="O194" i="106" s="1"/>
  <c r="K193" i="106"/>
  <c r="O193" i="106" s="1" a="1"/>
  <c r="O193" i="106" s="1"/>
  <c r="K192" i="106"/>
  <c r="O192" i="106" s="1" a="1"/>
  <c r="O192" i="106" s="1"/>
  <c r="K191" i="106"/>
  <c r="O191" i="106" s="1" a="1"/>
  <c r="O191" i="106" s="1"/>
  <c r="K190" i="106"/>
  <c r="O190" i="106" s="1" a="1"/>
  <c r="O190" i="106" s="1"/>
  <c r="K189" i="106"/>
  <c r="O189" i="106" s="1" a="1"/>
  <c r="O189" i="106" s="1"/>
  <c r="K188" i="106"/>
  <c r="O188" i="106" s="1" a="1"/>
  <c r="O188" i="106" s="1"/>
  <c r="K187" i="106"/>
  <c r="N187" i="106" s="1" a="1"/>
  <c r="N187" i="106" s="1"/>
  <c r="K186" i="106"/>
  <c r="O186" i="106" s="1" a="1"/>
  <c r="O186" i="106" s="1"/>
  <c r="K185" i="106"/>
  <c r="O185" i="106" s="1" a="1"/>
  <c r="O185" i="106" s="1"/>
  <c r="K184" i="106"/>
  <c r="O184" i="106" s="1" a="1"/>
  <c r="O184" i="106" s="1"/>
  <c r="K183" i="106"/>
  <c r="N183" i="106" s="1" a="1"/>
  <c r="N183" i="106" s="1"/>
  <c r="K182" i="106"/>
  <c r="O182" i="106" s="1" a="1"/>
  <c r="O182" i="106" s="1"/>
  <c r="K181" i="106"/>
  <c r="O181" i="106" s="1" a="1"/>
  <c r="O181" i="106" s="1"/>
  <c r="K180" i="106"/>
  <c r="N180" i="106" s="1" a="1"/>
  <c r="N180" i="106" s="1"/>
  <c r="K179" i="106"/>
  <c r="O179" i="106" s="1" a="1"/>
  <c r="O179" i="106" s="1"/>
  <c r="K178" i="106"/>
  <c r="O178" i="106" s="1" a="1"/>
  <c r="O178" i="106" s="1"/>
  <c r="K177" i="106"/>
  <c r="N177" i="106" s="1" a="1"/>
  <c r="N177" i="106" s="1"/>
  <c r="K176" i="106"/>
  <c r="O176" i="106" s="1" a="1"/>
  <c r="O176" i="106" s="1"/>
  <c r="K175" i="106"/>
  <c r="O175" i="106" s="1" a="1"/>
  <c r="O175" i="106" s="1"/>
  <c r="K174" i="106"/>
  <c r="N174" i="106" s="1" a="1"/>
  <c r="N174" i="106" s="1"/>
  <c r="K173" i="106"/>
  <c r="O173" i="106" s="1" a="1"/>
  <c r="O173" i="106" s="1"/>
  <c r="K172" i="106"/>
  <c r="O172" i="106" s="1" a="1"/>
  <c r="O172" i="106" s="1"/>
  <c r="K171" i="106"/>
  <c r="N171" i="106" s="1" a="1"/>
  <c r="N171" i="106" s="1"/>
  <c r="K170" i="106"/>
  <c r="O170" i="106" s="1" a="1"/>
  <c r="O170" i="106" s="1"/>
  <c r="K169" i="106"/>
  <c r="O169" i="106" s="1" a="1"/>
  <c r="O169" i="106" s="1"/>
  <c r="K168" i="106"/>
  <c r="N168" i="106" s="1" a="1"/>
  <c r="N168" i="106" s="1"/>
  <c r="K167" i="106"/>
  <c r="O167" i="106" s="1" a="1"/>
  <c r="O167" i="106" s="1"/>
  <c r="K166" i="106"/>
  <c r="O166" i="106" s="1" a="1"/>
  <c r="O166" i="106" s="1"/>
  <c r="K165" i="106"/>
  <c r="O165" i="106" s="1" a="1"/>
  <c r="O165" i="106" s="1"/>
  <c r="K164" i="106"/>
  <c r="O164" i="106" s="1" a="1"/>
  <c r="O164" i="106" s="1"/>
  <c r="K163" i="106"/>
  <c r="O163" i="106" s="1" a="1"/>
  <c r="O163" i="106" s="1"/>
  <c r="K162" i="106"/>
  <c r="O162" i="106" s="1" a="1"/>
  <c r="O162" i="106" s="1"/>
  <c r="K161" i="106"/>
  <c r="O161" i="106" s="1" a="1"/>
  <c r="O161" i="106" s="1"/>
  <c r="K160" i="106"/>
  <c r="O160" i="106" s="1" a="1"/>
  <c r="O160" i="106" s="1"/>
  <c r="K159" i="106"/>
  <c r="N159" i="106" s="1" a="1"/>
  <c r="N159" i="106" s="1"/>
  <c r="K158" i="106"/>
  <c r="N158" i="106" s="1" a="1"/>
  <c r="N158" i="106" s="1"/>
  <c r="K157" i="106"/>
  <c r="O157" i="106" s="1" a="1"/>
  <c r="O157" i="106" s="1"/>
  <c r="K156" i="106"/>
  <c r="O156" i="106" s="1" a="1"/>
  <c r="O156" i="106" s="1"/>
  <c r="K155" i="106"/>
  <c r="O155" i="106" s="1" a="1"/>
  <c r="O155" i="106" s="1"/>
  <c r="K154" i="106"/>
  <c r="O154" i="106" s="1" a="1"/>
  <c r="O154" i="106" s="1"/>
  <c r="K153" i="106"/>
  <c r="O153" i="106" s="1" a="1"/>
  <c r="O153" i="106" s="1"/>
  <c r="K152" i="106"/>
  <c r="N152" i="106" s="1" a="1"/>
  <c r="N152" i="106" s="1"/>
  <c r="K151" i="106"/>
  <c r="O151" i="106" s="1" a="1"/>
  <c r="O151" i="106" s="1"/>
  <c r="K150" i="106"/>
  <c r="O150" i="106" s="1" a="1"/>
  <c r="O150" i="106" s="1"/>
  <c r="K149" i="106"/>
  <c r="N149" i="106" s="1" a="1"/>
  <c r="N149" i="106" s="1"/>
  <c r="K148" i="106"/>
  <c r="O148" i="106" s="1" a="1"/>
  <c r="O148" i="106" s="1"/>
  <c r="K147" i="106"/>
  <c r="O147" i="106" s="1" a="1"/>
  <c r="O147" i="106" s="1"/>
  <c r="K146" i="106"/>
  <c r="N146" i="106" s="1" a="1"/>
  <c r="N146" i="106" s="1"/>
  <c r="K145" i="106"/>
  <c r="O145" i="106" s="1" a="1"/>
  <c r="O145" i="106" s="1"/>
  <c r="K144" i="106"/>
  <c r="O144" i="106" s="1" a="1"/>
  <c r="O144" i="106" s="1"/>
  <c r="K143" i="106"/>
  <c r="N143" i="106" s="1" a="1"/>
  <c r="N143" i="106" s="1"/>
  <c r="K142" i="106"/>
  <c r="O142" i="106" s="1" a="1"/>
  <c r="O142" i="106" s="1"/>
  <c r="K141" i="106"/>
  <c r="O141" i="106" s="1" a="1"/>
  <c r="O141" i="106" s="1"/>
  <c r="K140" i="106"/>
  <c r="N140" i="106" s="1" a="1"/>
  <c r="N140" i="106" s="1"/>
  <c r="K139" i="106"/>
  <c r="O139" i="106" s="1" a="1"/>
  <c r="O139" i="106" s="1"/>
  <c r="K138" i="106"/>
  <c r="O138" i="106" s="1" a="1"/>
  <c r="O138" i="106" s="1"/>
  <c r="K137" i="106"/>
  <c r="N137" i="106" s="1" a="1"/>
  <c r="N137" i="106" s="1"/>
  <c r="K136" i="106"/>
  <c r="O136" i="106" s="1" a="1"/>
  <c r="O136" i="106" s="1"/>
  <c r="K135" i="106"/>
  <c r="O135" i="106" s="1" a="1"/>
  <c r="O135" i="106" s="1"/>
  <c r="K134" i="106"/>
  <c r="O134" i="106" s="1" a="1"/>
  <c r="O134" i="106" s="1"/>
  <c r="K133" i="106"/>
  <c r="O133" i="106" s="1" a="1"/>
  <c r="O133" i="106" s="1"/>
  <c r="K132" i="106"/>
  <c r="O132" i="106" s="1" a="1"/>
  <c r="O132" i="106" s="1"/>
  <c r="K131" i="106"/>
  <c r="O131" i="106" s="1" a="1"/>
  <c r="O131" i="106" s="1"/>
  <c r="K130" i="106"/>
  <c r="O130" i="106" s="1" a="1"/>
  <c r="O130" i="106" s="1"/>
  <c r="K129" i="106"/>
  <c r="O129" i="106" s="1" a="1"/>
  <c r="O129" i="106" s="1"/>
  <c r="K128" i="106"/>
  <c r="O128" i="106" s="1" a="1"/>
  <c r="O128" i="106" s="1"/>
  <c r="K127" i="106"/>
  <c r="O127" i="106" s="1" a="1"/>
  <c r="O127" i="106" s="1"/>
  <c r="K126" i="106"/>
  <c r="O126" i="106" s="1" a="1"/>
  <c r="O126" i="106" s="1"/>
  <c r="K125" i="106"/>
  <c r="O125" i="106" s="1" a="1"/>
  <c r="O125" i="106" s="1"/>
  <c r="K124" i="106"/>
  <c r="O124" i="106" s="1" a="1"/>
  <c r="O124" i="106" s="1"/>
  <c r="K123" i="106"/>
  <c r="O123" i="106" s="1" a="1"/>
  <c r="O123" i="106" s="1"/>
  <c r="K122" i="106"/>
  <c r="O122" i="106" s="1" a="1"/>
  <c r="O122" i="106" s="1"/>
  <c r="K121" i="106"/>
  <c r="N121" i="106" s="1" a="1"/>
  <c r="N121" i="106" s="1"/>
  <c r="K120" i="106"/>
  <c r="O120" i="106" s="1" a="1"/>
  <c r="O120" i="106" s="1"/>
  <c r="K119" i="106"/>
  <c r="O119" i="106" s="1" a="1"/>
  <c r="O119" i="106" s="1"/>
  <c r="K118" i="106"/>
  <c r="O118" i="106" s="1" a="1"/>
  <c r="O118" i="106" s="1"/>
  <c r="K117" i="106"/>
  <c r="O117" i="106" s="1" a="1"/>
  <c r="O117" i="106" s="1"/>
  <c r="K116" i="106"/>
  <c r="O116" i="106" s="1" a="1"/>
  <c r="O116" i="106" s="1"/>
  <c r="K115" i="106"/>
  <c r="O115" i="106" s="1" a="1"/>
  <c r="O115" i="106" s="1"/>
  <c r="K114" i="106"/>
  <c r="O114" i="106" s="1" a="1"/>
  <c r="O114" i="106" s="1"/>
  <c r="K113" i="106"/>
  <c r="O113" i="106" s="1" a="1"/>
  <c r="O113" i="106" s="1"/>
  <c r="K112" i="106"/>
  <c r="O112" i="106" s="1" a="1"/>
  <c r="O112" i="106" s="1"/>
  <c r="K111" i="106"/>
  <c r="O111" i="106" s="1" a="1"/>
  <c r="O111" i="106" s="1"/>
  <c r="K110" i="106"/>
  <c r="O110" i="106" s="1" a="1"/>
  <c r="O110" i="106" s="1"/>
  <c r="K109" i="106"/>
  <c r="O109" i="106" s="1" a="1"/>
  <c r="O109" i="106" s="1"/>
  <c r="K108" i="106"/>
  <c r="N108" i="106" s="1" a="1"/>
  <c r="N108" i="106" s="1"/>
  <c r="K107" i="106"/>
  <c r="O107" i="106" s="1" a="1"/>
  <c r="O107" i="106" s="1"/>
  <c r="K106" i="106"/>
  <c r="O106" i="106" s="1" a="1"/>
  <c r="O106" i="106" s="1"/>
  <c r="K105" i="106"/>
  <c r="N105" i="106" s="1" a="1"/>
  <c r="N105" i="106" s="1"/>
  <c r="K104" i="106"/>
  <c r="O104" i="106" s="1" a="1"/>
  <c r="O104" i="106" s="1"/>
  <c r="K103" i="106"/>
  <c r="O103" i="106" s="1" a="1"/>
  <c r="O103" i="106" s="1"/>
  <c r="K102" i="106"/>
  <c r="N102" i="106" s="1" a="1"/>
  <c r="N102" i="106" s="1"/>
  <c r="K101" i="106"/>
  <c r="O101" i="106" s="1" a="1"/>
  <c r="O101" i="106" s="1"/>
  <c r="F205" i="106"/>
  <c r="G205" i="106" s="1"/>
  <c r="E205" i="106" a="1"/>
  <c r="E205" i="106" s="1"/>
  <c r="F204" i="106"/>
  <c r="G204" i="106" s="1"/>
  <c r="E204" i="106" a="1"/>
  <c r="E204" i="106" s="1"/>
  <c r="F203" i="106"/>
  <c r="G203" i="106" s="1"/>
  <c r="E203" i="106" a="1"/>
  <c r="E203" i="106" s="1"/>
  <c r="F202" i="106"/>
  <c r="G202" i="106" s="1"/>
  <c r="E202" i="106" a="1"/>
  <c r="E202" i="106" s="1"/>
  <c r="F201" i="106"/>
  <c r="G201" i="106" s="1"/>
  <c r="E201" i="106" a="1"/>
  <c r="E201" i="106" s="1"/>
  <c r="F200" i="106"/>
  <c r="G200" i="106" s="1"/>
  <c r="E200" i="106" a="1"/>
  <c r="E200" i="106" s="1"/>
  <c r="F199" i="106"/>
  <c r="G199" i="106" s="1"/>
  <c r="E199" i="106" a="1"/>
  <c r="E199" i="106" s="1"/>
  <c r="F198" i="106"/>
  <c r="G198" i="106" s="1"/>
  <c r="E198" i="106" a="1"/>
  <c r="E198" i="106" s="1"/>
  <c r="F197" i="106"/>
  <c r="G197" i="106" s="1"/>
  <c r="E197" i="106" a="1"/>
  <c r="E197" i="106" s="1"/>
  <c r="F196" i="106"/>
  <c r="G196" i="106" s="1"/>
  <c r="E196" i="106" a="1"/>
  <c r="E196" i="106" s="1"/>
  <c r="F195" i="106"/>
  <c r="G195" i="106" s="1"/>
  <c r="E195" i="106" a="1"/>
  <c r="E195" i="106" s="1"/>
  <c r="F194" i="106"/>
  <c r="G194" i="106" s="1"/>
  <c r="E194" i="106" a="1"/>
  <c r="E194" i="106" s="1"/>
  <c r="F193" i="106"/>
  <c r="G193" i="106" s="1"/>
  <c r="E193" i="106" a="1"/>
  <c r="E193" i="106" s="1"/>
  <c r="F192" i="106"/>
  <c r="G192" i="106" s="1"/>
  <c r="E192" i="106" a="1"/>
  <c r="E192" i="106" s="1"/>
  <c r="F191" i="106"/>
  <c r="G191" i="106" s="1"/>
  <c r="E191" i="106" a="1"/>
  <c r="E191" i="106" s="1"/>
  <c r="F190" i="106"/>
  <c r="G190" i="106" s="1"/>
  <c r="E190" i="106" a="1"/>
  <c r="E190" i="106" s="1"/>
  <c r="F189" i="106"/>
  <c r="G189" i="106" s="1"/>
  <c r="E189" i="106" a="1"/>
  <c r="E189" i="106" s="1"/>
  <c r="F188" i="106"/>
  <c r="G188" i="106" s="1"/>
  <c r="E188" i="106" a="1"/>
  <c r="E188" i="106" s="1"/>
  <c r="F187" i="106"/>
  <c r="G187" i="106" s="1"/>
  <c r="E187" i="106" a="1"/>
  <c r="E187" i="106" s="1"/>
  <c r="F186" i="106"/>
  <c r="G186" i="106" s="1"/>
  <c r="E186" i="106" a="1"/>
  <c r="E186" i="106" s="1"/>
  <c r="F185" i="106"/>
  <c r="G185" i="106" s="1"/>
  <c r="E185" i="106" a="1"/>
  <c r="E185" i="106" s="1"/>
  <c r="F184" i="106"/>
  <c r="G184" i="106" s="1"/>
  <c r="E184" i="106" a="1"/>
  <c r="E184" i="106" s="1"/>
  <c r="F183" i="106"/>
  <c r="G183" i="106" s="1"/>
  <c r="E183" i="106" a="1"/>
  <c r="E183" i="106" s="1"/>
  <c r="F182" i="106"/>
  <c r="G182" i="106" s="1"/>
  <c r="E182" i="106" a="1"/>
  <c r="E182" i="106" s="1"/>
  <c r="F181" i="106"/>
  <c r="G181" i="106" s="1"/>
  <c r="E181" i="106" a="1"/>
  <c r="E181" i="106" s="1"/>
  <c r="F180" i="106"/>
  <c r="G180" i="106" s="1"/>
  <c r="E180" i="106" a="1"/>
  <c r="E180" i="106" s="1"/>
  <c r="F179" i="106"/>
  <c r="G179" i="106" s="1"/>
  <c r="E179" i="106" a="1"/>
  <c r="E179" i="106" s="1"/>
  <c r="F178" i="106"/>
  <c r="G178" i="106" s="1"/>
  <c r="E178" i="106" a="1"/>
  <c r="E178" i="106" s="1"/>
  <c r="F177" i="106"/>
  <c r="G177" i="106" s="1"/>
  <c r="E177" i="106" a="1"/>
  <c r="E177" i="106" s="1"/>
  <c r="F176" i="106"/>
  <c r="G176" i="106" s="1"/>
  <c r="E176" i="106" a="1"/>
  <c r="E176" i="106" s="1"/>
  <c r="F175" i="106"/>
  <c r="G175" i="106" s="1"/>
  <c r="E175" i="106" a="1"/>
  <c r="E175" i="106" s="1"/>
  <c r="F174" i="106"/>
  <c r="G174" i="106" s="1"/>
  <c r="E174" i="106" a="1"/>
  <c r="E174" i="106" s="1"/>
  <c r="F173" i="106"/>
  <c r="G173" i="106" s="1"/>
  <c r="E173" i="106" a="1"/>
  <c r="E173" i="106" s="1"/>
  <c r="F172" i="106"/>
  <c r="G172" i="106" s="1"/>
  <c r="E172" i="106" a="1"/>
  <c r="E172" i="106" s="1"/>
  <c r="F171" i="106"/>
  <c r="G171" i="106" s="1"/>
  <c r="E171" i="106" a="1"/>
  <c r="E171" i="106" s="1"/>
  <c r="F170" i="106"/>
  <c r="G170" i="106" s="1"/>
  <c r="E170" i="106" a="1"/>
  <c r="E170" i="106" s="1"/>
  <c r="F169" i="106"/>
  <c r="G169" i="106" s="1"/>
  <c r="E169" i="106" a="1"/>
  <c r="E169" i="106" s="1"/>
  <c r="F168" i="106"/>
  <c r="G168" i="106" s="1"/>
  <c r="E168" i="106" a="1"/>
  <c r="E168" i="106" s="1"/>
  <c r="F167" i="106"/>
  <c r="G167" i="106" s="1"/>
  <c r="E167" i="106" a="1"/>
  <c r="E167" i="106" s="1"/>
  <c r="F166" i="106"/>
  <c r="G166" i="106" s="1"/>
  <c r="E166" i="106" a="1"/>
  <c r="E166" i="106" s="1"/>
  <c r="F165" i="106"/>
  <c r="G165" i="106" s="1"/>
  <c r="E165" i="106" a="1"/>
  <c r="E165" i="106" s="1"/>
  <c r="F164" i="106"/>
  <c r="G164" i="106" s="1"/>
  <c r="E164" i="106" a="1"/>
  <c r="E164" i="106" s="1"/>
  <c r="F163" i="106"/>
  <c r="G163" i="106" s="1"/>
  <c r="E163" i="106" a="1"/>
  <c r="E163" i="106" s="1"/>
  <c r="F162" i="106"/>
  <c r="G162" i="106" s="1"/>
  <c r="E162" i="106" a="1"/>
  <c r="E162" i="106" s="1"/>
  <c r="F161" i="106"/>
  <c r="G161" i="106" s="1"/>
  <c r="E161" i="106" a="1"/>
  <c r="E161" i="106" s="1"/>
  <c r="F160" i="106"/>
  <c r="G160" i="106" s="1"/>
  <c r="E160" i="106" a="1"/>
  <c r="E160" i="106" s="1"/>
  <c r="F159" i="106"/>
  <c r="G159" i="106" s="1"/>
  <c r="E159" i="106" a="1"/>
  <c r="E159" i="106" s="1"/>
  <c r="F158" i="106"/>
  <c r="G158" i="106" s="1"/>
  <c r="E158" i="106" a="1"/>
  <c r="E158" i="106" s="1"/>
  <c r="F157" i="106"/>
  <c r="G157" i="106" s="1"/>
  <c r="E157" i="106" a="1"/>
  <c r="E157" i="106" s="1"/>
  <c r="F156" i="106"/>
  <c r="G156" i="106" s="1"/>
  <c r="E156" i="106" a="1"/>
  <c r="E156" i="106" s="1"/>
  <c r="F155" i="106"/>
  <c r="G155" i="106" s="1"/>
  <c r="E155" i="106" a="1"/>
  <c r="E155" i="106" s="1"/>
  <c r="F154" i="106"/>
  <c r="G154" i="106" s="1"/>
  <c r="E154" i="106" a="1"/>
  <c r="E154" i="106" s="1"/>
  <c r="F153" i="106"/>
  <c r="G153" i="106" s="1"/>
  <c r="E153" i="106" a="1"/>
  <c r="E153" i="106" s="1"/>
  <c r="F152" i="106"/>
  <c r="G152" i="106" s="1"/>
  <c r="E152" i="106" a="1"/>
  <c r="E152" i="106" s="1"/>
  <c r="F151" i="106"/>
  <c r="G151" i="106" s="1"/>
  <c r="E151" i="106" a="1"/>
  <c r="E151" i="106" s="1"/>
  <c r="F150" i="106"/>
  <c r="G150" i="106" s="1"/>
  <c r="E150" i="106" a="1"/>
  <c r="E150" i="106" s="1"/>
  <c r="F149" i="106"/>
  <c r="G149" i="106" s="1"/>
  <c r="E149" i="106" a="1"/>
  <c r="E149" i="106" s="1"/>
  <c r="F148" i="106"/>
  <c r="G148" i="106" s="1"/>
  <c r="E148" i="106" a="1"/>
  <c r="E148" i="106" s="1"/>
  <c r="F147" i="106"/>
  <c r="G147" i="106" s="1"/>
  <c r="E147" i="106" a="1"/>
  <c r="E147" i="106" s="1"/>
  <c r="F146" i="106"/>
  <c r="G146" i="106" s="1"/>
  <c r="E146" i="106" a="1"/>
  <c r="E146" i="106" s="1"/>
  <c r="F145" i="106"/>
  <c r="G145" i="106" s="1"/>
  <c r="E145" i="106" a="1"/>
  <c r="E145" i="106" s="1"/>
  <c r="F144" i="106"/>
  <c r="G144" i="106" s="1"/>
  <c r="E144" i="106" a="1"/>
  <c r="E144" i="106" s="1"/>
  <c r="F143" i="106"/>
  <c r="G143" i="106" s="1"/>
  <c r="E143" i="106" a="1"/>
  <c r="E143" i="106" s="1"/>
  <c r="F142" i="106"/>
  <c r="G142" i="106" s="1"/>
  <c r="E142" i="106" a="1"/>
  <c r="E142" i="106" s="1"/>
  <c r="F141" i="106"/>
  <c r="G141" i="106" s="1"/>
  <c r="E141" i="106" a="1"/>
  <c r="E141" i="106" s="1"/>
  <c r="F140" i="106"/>
  <c r="G140" i="106" s="1"/>
  <c r="E140" i="106" a="1"/>
  <c r="E140" i="106" s="1"/>
  <c r="F139" i="106"/>
  <c r="G139" i="106" s="1"/>
  <c r="E139" i="106" a="1"/>
  <c r="E139" i="106" s="1"/>
  <c r="F138" i="106"/>
  <c r="G138" i="106" s="1"/>
  <c r="E138" i="106" a="1"/>
  <c r="E138" i="106" s="1"/>
  <c r="F137" i="106"/>
  <c r="G137" i="106" s="1"/>
  <c r="E137" i="106" a="1"/>
  <c r="E137" i="106" s="1"/>
  <c r="F136" i="106"/>
  <c r="G136" i="106" s="1"/>
  <c r="E136" i="106" a="1"/>
  <c r="E136" i="106" s="1"/>
  <c r="F135" i="106"/>
  <c r="G135" i="106" s="1"/>
  <c r="E135" i="106" a="1"/>
  <c r="E135" i="106" s="1"/>
  <c r="F134" i="106"/>
  <c r="G134" i="106" s="1"/>
  <c r="E134" i="106" a="1"/>
  <c r="E134" i="106" s="1"/>
  <c r="F133" i="106"/>
  <c r="G133" i="106" s="1"/>
  <c r="E133" i="106" a="1"/>
  <c r="E133" i="106" s="1"/>
  <c r="F132" i="106"/>
  <c r="G132" i="106" s="1"/>
  <c r="E132" i="106" a="1"/>
  <c r="E132" i="106" s="1"/>
  <c r="F131" i="106"/>
  <c r="G131" i="106" s="1"/>
  <c r="E131" i="106" a="1"/>
  <c r="E131" i="106" s="1"/>
  <c r="F130" i="106"/>
  <c r="G130" i="106" s="1"/>
  <c r="E130" i="106" a="1"/>
  <c r="E130" i="106" s="1"/>
  <c r="F129" i="106"/>
  <c r="G129" i="106" s="1"/>
  <c r="E129" i="106" a="1"/>
  <c r="E129" i="106" s="1"/>
  <c r="F128" i="106"/>
  <c r="G128" i="106" s="1"/>
  <c r="E128" i="106" a="1"/>
  <c r="E128" i="106" s="1"/>
  <c r="F127" i="106"/>
  <c r="G127" i="106" s="1"/>
  <c r="E127" i="106" a="1"/>
  <c r="E127" i="106" s="1"/>
  <c r="F126" i="106"/>
  <c r="G126" i="106" s="1"/>
  <c r="E126" i="106" a="1"/>
  <c r="E126" i="106" s="1"/>
  <c r="F125" i="106"/>
  <c r="G125" i="106" s="1"/>
  <c r="E125" i="106" a="1"/>
  <c r="E125" i="106" s="1"/>
  <c r="F124" i="106"/>
  <c r="G124" i="106" s="1"/>
  <c r="E124" i="106" a="1"/>
  <c r="E124" i="106" s="1"/>
  <c r="F123" i="106"/>
  <c r="G123" i="106" s="1"/>
  <c r="E123" i="106" a="1"/>
  <c r="E123" i="106" s="1"/>
  <c r="F122" i="106"/>
  <c r="G122" i="106" s="1"/>
  <c r="E122" i="106" a="1"/>
  <c r="E122" i="106" s="1"/>
  <c r="F121" i="106"/>
  <c r="G121" i="106" s="1"/>
  <c r="E121" i="106" a="1"/>
  <c r="E121" i="106" s="1"/>
  <c r="F120" i="106"/>
  <c r="G120" i="106" s="1"/>
  <c r="E120" i="106" a="1"/>
  <c r="E120" i="106" s="1"/>
  <c r="F119" i="106"/>
  <c r="G119" i="106" s="1"/>
  <c r="E119" i="106" a="1"/>
  <c r="E119" i="106" s="1"/>
  <c r="F118" i="106"/>
  <c r="G118" i="106" s="1"/>
  <c r="E118" i="106" a="1"/>
  <c r="E118" i="106" s="1"/>
  <c r="F117" i="106"/>
  <c r="G117" i="106" s="1"/>
  <c r="E117" i="106" a="1"/>
  <c r="E117" i="106" s="1"/>
  <c r="F116" i="106"/>
  <c r="G116" i="106" s="1"/>
  <c r="E116" i="106" a="1"/>
  <c r="E116" i="106" s="1"/>
  <c r="F115" i="106"/>
  <c r="G115" i="106" s="1"/>
  <c r="E115" i="106" a="1"/>
  <c r="E115" i="106" s="1"/>
  <c r="F114" i="106"/>
  <c r="G114" i="106" s="1"/>
  <c r="E114" i="106" a="1"/>
  <c r="E114" i="106" s="1"/>
  <c r="F113" i="106"/>
  <c r="G113" i="106" s="1"/>
  <c r="E113" i="106" a="1"/>
  <c r="E113" i="106" s="1"/>
  <c r="F112" i="106"/>
  <c r="G112" i="106" s="1"/>
  <c r="E112" i="106" a="1"/>
  <c r="E112" i="106" s="1"/>
  <c r="F111" i="106"/>
  <c r="G111" i="106" s="1"/>
  <c r="E111" i="106" a="1"/>
  <c r="E111" i="106" s="1"/>
  <c r="F110" i="106"/>
  <c r="G110" i="106" s="1"/>
  <c r="E110" i="106" a="1"/>
  <c r="E110" i="106" s="1"/>
  <c r="F109" i="106"/>
  <c r="G109" i="106" s="1"/>
  <c r="E109" i="106" a="1"/>
  <c r="E109" i="106" s="1"/>
  <c r="F108" i="106"/>
  <c r="G108" i="106" s="1"/>
  <c r="E108" i="106" a="1"/>
  <c r="E108" i="106" s="1"/>
  <c r="F107" i="106"/>
  <c r="G107" i="106" s="1"/>
  <c r="E107" i="106" a="1"/>
  <c r="E107" i="106" s="1"/>
  <c r="F106" i="106"/>
  <c r="G106" i="106" s="1"/>
  <c r="E106" i="106" a="1"/>
  <c r="E106" i="106" s="1"/>
  <c r="F105" i="106"/>
  <c r="G105" i="106" s="1"/>
  <c r="E105" i="106" a="1"/>
  <c r="E105" i="106" s="1"/>
  <c r="F104" i="106"/>
  <c r="G104" i="106" s="1"/>
  <c r="E104" i="106" a="1"/>
  <c r="E104" i="106" s="1"/>
  <c r="F103" i="106"/>
  <c r="G103" i="106" s="1"/>
  <c r="E103" i="106" a="1"/>
  <c r="E103" i="106" s="1"/>
  <c r="F102" i="106"/>
  <c r="G102" i="106" s="1"/>
  <c r="E102" i="106" a="1"/>
  <c r="E102" i="106" s="1"/>
  <c r="B205" i="106"/>
  <c r="B204" i="106"/>
  <c r="B203" i="106"/>
  <c r="B202" i="106"/>
  <c r="B201" i="106"/>
  <c r="B200" i="106"/>
  <c r="B199" i="106"/>
  <c r="B198" i="106"/>
  <c r="B197" i="106"/>
  <c r="B196" i="106"/>
  <c r="B195" i="106"/>
  <c r="B194" i="106"/>
  <c r="B193" i="106"/>
  <c r="B192" i="106"/>
  <c r="B191" i="106"/>
  <c r="B190" i="106"/>
  <c r="B189" i="106"/>
  <c r="B188" i="106"/>
  <c r="B187" i="106"/>
  <c r="B186" i="106"/>
  <c r="B185" i="106"/>
  <c r="B184" i="106"/>
  <c r="B183" i="106"/>
  <c r="B182" i="106"/>
  <c r="B181" i="106"/>
  <c r="B180" i="106"/>
  <c r="B179" i="106"/>
  <c r="B178" i="106"/>
  <c r="B177" i="106"/>
  <c r="B176" i="106"/>
  <c r="B175" i="106"/>
  <c r="B174" i="106"/>
  <c r="B173" i="106"/>
  <c r="B172" i="106"/>
  <c r="B171" i="106"/>
  <c r="B170" i="106"/>
  <c r="B169" i="106"/>
  <c r="B168" i="106"/>
  <c r="B167" i="106"/>
  <c r="B166" i="106"/>
  <c r="B165" i="106"/>
  <c r="B164" i="106"/>
  <c r="B163" i="106"/>
  <c r="B162" i="106"/>
  <c r="B161" i="106"/>
  <c r="B160" i="106"/>
  <c r="B159" i="106"/>
  <c r="B158" i="106"/>
  <c r="B157" i="106"/>
  <c r="B156" i="106"/>
  <c r="B155" i="106"/>
  <c r="B154" i="106"/>
  <c r="B153" i="106"/>
  <c r="B152" i="106"/>
  <c r="B151" i="106"/>
  <c r="B150" i="106"/>
  <c r="B149" i="106"/>
  <c r="B148" i="106"/>
  <c r="B147" i="106"/>
  <c r="B146" i="106"/>
  <c r="B145" i="106"/>
  <c r="B144" i="106"/>
  <c r="B143" i="106"/>
  <c r="B142" i="106"/>
  <c r="B141" i="106"/>
  <c r="B140" i="106"/>
  <c r="B139" i="106"/>
  <c r="B138" i="106"/>
  <c r="B137" i="106"/>
  <c r="B136" i="106"/>
  <c r="B135" i="106"/>
  <c r="B134" i="106"/>
  <c r="B133" i="106"/>
  <c r="B132" i="106"/>
  <c r="B131" i="106"/>
  <c r="B130" i="106"/>
  <c r="B129" i="106"/>
  <c r="B128" i="106"/>
  <c r="B127" i="106"/>
  <c r="B126" i="106"/>
  <c r="B125" i="106"/>
  <c r="B124" i="106"/>
  <c r="B123" i="106"/>
  <c r="B122" i="106"/>
  <c r="B121" i="106"/>
  <c r="B120" i="106"/>
  <c r="B119" i="106"/>
  <c r="B118" i="106"/>
  <c r="B117" i="106"/>
  <c r="B116" i="106"/>
  <c r="B115" i="106"/>
  <c r="B114" i="106"/>
  <c r="B113" i="106"/>
  <c r="B112" i="106"/>
  <c r="B111" i="106"/>
  <c r="B110" i="106"/>
  <c r="B109" i="106"/>
  <c r="B108" i="106"/>
  <c r="B107" i="106"/>
  <c r="B106" i="106"/>
  <c r="B105" i="106"/>
  <c r="B104" i="106"/>
  <c r="B103" i="106"/>
  <c r="B102" i="106"/>
  <c r="B101" i="106"/>
  <c r="E101" i="106" s="1" a="1"/>
  <c r="E101" i="106" s="1"/>
  <c r="E44" i="106"/>
  <c r="E43" i="106"/>
  <c r="E42" i="106"/>
  <c r="D34" i="106"/>
  <c r="D33" i="106"/>
  <c r="D32" i="106"/>
  <c r="D31" i="106"/>
  <c r="D30" i="106"/>
  <c r="D29" i="106"/>
  <c r="D28" i="106"/>
  <c r="D27" i="106"/>
  <c r="D26" i="106"/>
  <c r="K5" i="64"/>
  <c r="K6" i="64"/>
  <c r="K7" i="64"/>
  <c r="K8" i="64"/>
  <c r="K9" i="64"/>
  <c r="K10" i="64"/>
  <c r="K11" i="64"/>
  <c r="K12" i="64"/>
  <c r="K13" i="64"/>
  <c r="K14" i="64"/>
  <c r="K15" i="64"/>
  <c r="K16" i="64"/>
  <c r="K17" i="64"/>
  <c r="K18" i="64"/>
  <c r="K19" i="64"/>
  <c r="K20" i="64"/>
  <c r="K21" i="64"/>
  <c r="K22" i="64"/>
  <c r="K23" i="64"/>
  <c r="K24" i="64"/>
  <c r="K25" i="64"/>
  <c r="K26" i="64"/>
  <c r="K27" i="64"/>
  <c r="K28" i="64"/>
  <c r="K29" i="64"/>
  <c r="K30" i="64"/>
  <c r="K31" i="64"/>
  <c r="K32" i="64"/>
  <c r="K33" i="64"/>
  <c r="K34" i="64"/>
  <c r="K35" i="64"/>
  <c r="K36" i="64"/>
  <c r="K37" i="64"/>
  <c r="K38" i="64"/>
  <c r="K39" i="64"/>
  <c r="K40" i="64"/>
  <c r="K41" i="64"/>
  <c r="K42" i="64"/>
  <c r="K43" i="64"/>
  <c r="K44" i="64"/>
  <c r="K45" i="64"/>
  <c r="K46" i="64"/>
  <c r="K47" i="64"/>
  <c r="K48" i="64"/>
  <c r="K49" i="64"/>
  <c r="K50" i="64"/>
  <c r="K51" i="64"/>
  <c r="K52" i="64"/>
  <c r="K53" i="64"/>
  <c r="K54" i="64"/>
  <c r="K55" i="64"/>
  <c r="K56" i="64"/>
  <c r="K57" i="64"/>
  <c r="K58" i="64"/>
  <c r="K59" i="64"/>
  <c r="K60" i="64"/>
  <c r="K61" i="64"/>
  <c r="K62" i="64"/>
  <c r="K63" i="64"/>
  <c r="K64" i="64"/>
  <c r="K65" i="64"/>
  <c r="K66" i="64"/>
  <c r="K67" i="64"/>
  <c r="K68" i="64"/>
  <c r="K69" i="64"/>
  <c r="K70" i="64"/>
  <c r="K71" i="64"/>
  <c r="K72" i="64"/>
  <c r="K73" i="64"/>
  <c r="K74" i="64"/>
  <c r="K75" i="64"/>
  <c r="K76" i="64"/>
  <c r="K77" i="64"/>
  <c r="K78" i="64"/>
  <c r="K79" i="64"/>
  <c r="K80" i="64"/>
  <c r="K81" i="64"/>
  <c r="K82" i="64"/>
  <c r="K83" i="64"/>
  <c r="K84" i="64"/>
  <c r="K85" i="64"/>
  <c r="K86" i="64"/>
  <c r="K87" i="64"/>
  <c r="K88" i="64"/>
  <c r="K89" i="64"/>
  <c r="K90" i="64"/>
  <c r="K91" i="64"/>
  <c r="K92" i="64"/>
  <c r="K93" i="64"/>
  <c r="K94" i="64"/>
  <c r="K95" i="64"/>
  <c r="K96" i="64"/>
  <c r="K97" i="64"/>
  <c r="K98" i="64"/>
  <c r="K99" i="64"/>
  <c r="K100" i="64"/>
  <c r="K101" i="64"/>
  <c r="K102" i="64"/>
  <c r="K103" i="64"/>
  <c r="K104" i="64"/>
  <c r="K105" i="64"/>
  <c r="K106" i="64"/>
  <c r="K107" i="64"/>
  <c r="K108" i="64"/>
  <c r="K109" i="64"/>
  <c r="L5" i="64"/>
  <c r="M5" i="64"/>
  <c r="N5" i="64"/>
  <c r="O5" i="64"/>
  <c r="L6" i="64"/>
  <c r="M6" i="64"/>
  <c r="N6" i="64"/>
  <c r="O6" i="64"/>
  <c r="L7" i="64"/>
  <c r="M7" i="64"/>
  <c r="N7" i="64"/>
  <c r="O7" i="64"/>
  <c r="L8" i="64"/>
  <c r="M8" i="64"/>
  <c r="N8" i="64"/>
  <c r="O8" i="64"/>
  <c r="L9" i="64"/>
  <c r="M9" i="64"/>
  <c r="N9" i="64"/>
  <c r="O9" i="64"/>
  <c r="L10" i="64"/>
  <c r="M10" i="64"/>
  <c r="N10" i="64"/>
  <c r="O10" i="64"/>
  <c r="L11" i="64"/>
  <c r="M11" i="64"/>
  <c r="N11" i="64"/>
  <c r="O11" i="64"/>
  <c r="L12" i="64"/>
  <c r="M12" i="64"/>
  <c r="N12" i="64"/>
  <c r="O12" i="64"/>
  <c r="L13" i="64"/>
  <c r="M13" i="64"/>
  <c r="N13" i="64"/>
  <c r="O13" i="64"/>
  <c r="L14" i="64"/>
  <c r="M14" i="64"/>
  <c r="N14" i="64"/>
  <c r="O14" i="64"/>
  <c r="L15" i="64"/>
  <c r="M15" i="64"/>
  <c r="N15" i="64"/>
  <c r="O15" i="64"/>
  <c r="L16" i="64"/>
  <c r="M16" i="64"/>
  <c r="N16" i="64"/>
  <c r="O16" i="64"/>
  <c r="L17" i="64"/>
  <c r="M17" i="64"/>
  <c r="N17" i="64"/>
  <c r="O17" i="64"/>
  <c r="L18" i="64"/>
  <c r="M18" i="64"/>
  <c r="N18" i="64"/>
  <c r="O18" i="64"/>
  <c r="L19" i="64"/>
  <c r="M19" i="64"/>
  <c r="N19" i="64"/>
  <c r="O19" i="64"/>
  <c r="L20" i="64"/>
  <c r="M20" i="64"/>
  <c r="N20" i="64"/>
  <c r="O20" i="64"/>
  <c r="L21" i="64"/>
  <c r="M21" i="64"/>
  <c r="N21" i="64"/>
  <c r="O21" i="64"/>
  <c r="L22" i="64"/>
  <c r="M22" i="64"/>
  <c r="N22" i="64"/>
  <c r="O22" i="64"/>
  <c r="L23" i="64"/>
  <c r="M23" i="64"/>
  <c r="N23" i="64"/>
  <c r="O23" i="64"/>
  <c r="L24" i="64"/>
  <c r="M24" i="64"/>
  <c r="N24" i="64"/>
  <c r="O24" i="64"/>
  <c r="L25" i="64"/>
  <c r="M25" i="64"/>
  <c r="N25" i="64"/>
  <c r="O25" i="64"/>
  <c r="L26" i="64"/>
  <c r="M26" i="64"/>
  <c r="N26" i="64"/>
  <c r="O26" i="64"/>
  <c r="L27" i="64"/>
  <c r="M27" i="64"/>
  <c r="N27" i="64"/>
  <c r="O27" i="64"/>
  <c r="L28" i="64"/>
  <c r="M28" i="64"/>
  <c r="N28" i="64"/>
  <c r="O28" i="64"/>
  <c r="L29" i="64"/>
  <c r="M29" i="64"/>
  <c r="N29" i="64"/>
  <c r="O29" i="64"/>
  <c r="L30" i="64"/>
  <c r="M30" i="64"/>
  <c r="N30" i="64"/>
  <c r="O30" i="64"/>
  <c r="L31" i="64"/>
  <c r="M31" i="64"/>
  <c r="N31" i="64"/>
  <c r="O31" i="64"/>
  <c r="L32" i="64"/>
  <c r="M32" i="64"/>
  <c r="N32" i="64"/>
  <c r="O32" i="64"/>
  <c r="L33" i="64"/>
  <c r="M33" i="64"/>
  <c r="N33" i="64"/>
  <c r="O33" i="64"/>
  <c r="L34" i="64"/>
  <c r="M34" i="64"/>
  <c r="N34" i="64"/>
  <c r="O34" i="64"/>
  <c r="L35" i="64"/>
  <c r="M35" i="64"/>
  <c r="N35" i="64"/>
  <c r="O35" i="64"/>
  <c r="L36" i="64"/>
  <c r="M36" i="64"/>
  <c r="N36" i="64"/>
  <c r="O36" i="64"/>
  <c r="L37" i="64"/>
  <c r="M37" i="64"/>
  <c r="N37" i="64"/>
  <c r="O37" i="64"/>
  <c r="L38" i="64"/>
  <c r="M38" i="64"/>
  <c r="N38" i="64"/>
  <c r="O38" i="64"/>
  <c r="L39" i="64"/>
  <c r="M39" i="64"/>
  <c r="N39" i="64"/>
  <c r="O39" i="64"/>
  <c r="L40" i="64"/>
  <c r="M40" i="64"/>
  <c r="N40" i="64"/>
  <c r="O40" i="64"/>
  <c r="L41" i="64"/>
  <c r="M41" i="64"/>
  <c r="N41" i="64"/>
  <c r="O41" i="64"/>
  <c r="L42" i="64"/>
  <c r="M42" i="64"/>
  <c r="N42" i="64"/>
  <c r="O42" i="64"/>
  <c r="L43" i="64"/>
  <c r="M43" i="64"/>
  <c r="N43" i="64"/>
  <c r="O43" i="64"/>
  <c r="L44" i="64"/>
  <c r="M44" i="64"/>
  <c r="N44" i="64"/>
  <c r="O44" i="64"/>
  <c r="L45" i="64"/>
  <c r="M45" i="64"/>
  <c r="N45" i="64"/>
  <c r="O45" i="64"/>
  <c r="L46" i="64"/>
  <c r="M46" i="64"/>
  <c r="N46" i="64"/>
  <c r="O46" i="64"/>
  <c r="L47" i="64"/>
  <c r="M47" i="64"/>
  <c r="N47" i="64"/>
  <c r="O47" i="64"/>
  <c r="L48" i="64"/>
  <c r="M48" i="64"/>
  <c r="N48" i="64"/>
  <c r="O48" i="64"/>
  <c r="L49" i="64"/>
  <c r="M49" i="64"/>
  <c r="N49" i="64"/>
  <c r="O49" i="64"/>
  <c r="L50" i="64"/>
  <c r="M50" i="64"/>
  <c r="N50" i="64"/>
  <c r="O50" i="64"/>
  <c r="L51" i="64"/>
  <c r="M51" i="64"/>
  <c r="N51" i="64"/>
  <c r="O51" i="64"/>
  <c r="L52" i="64"/>
  <c r="M52" i="64"/>
  <c r="N52" i="64"/>
  <c r="O52" i="64"/>
  <c r="L53" i="64"/>
  <c r="M53" i="64"/>
  <c r="N53" i="64"/>
  <c r="O53" i="64"/>
  <c r="L54" i="64"/>
  <c r="M54" i="64"/>
  <c r="N54" i="64"/>
  <c r="O54" i="64"/>
  <c r="L55" i="64"/>
  <c r="M55" i="64"/>
  <c r="N55" i="64"/>
  <c r="O55" i="64"/>
  <c r="L56" i="64"/>
  <c r="M56" i="64"/>
  <c r="N56" i="64"/>
  <c r="O56" i="64"/>
  <c r="L57" i="64"/>
  <c r="M57" i="64"/>
  <c r="N57" i="64"/>
  <c r="O57" i="64"/>
  <c r="L58" i="64"/>
  <c r="M58" i="64"/>
  <c r="N58" i="64"/>
  <c r="O58" i="64"/>
  <c r="L59" i="64"/>
  <c r="M59" i="64"/>
  <c r="N59" i="64"/>
  <c r="O59" i="64"/>
  <c r="L60" i="64"/>
  <c r="M60" i="64"/>
  <c r="N60" i="64"/>
  <c r="O60" i="64"/>
  <c r="L61" i="64"/>
  <c r="M61" i="64"/>
  <c r="N61" i="64"/>
  <c r="O61" i="64"/>
  <c r="L62" i="64"/>
  <c r="M62" i="64"/>
  <c r="N62" i="64"/>
  <c r="O62" i="64"/>
  <c r="L63" i="64"/>
  <c r="M63" i="64"/>
  <c r="N63" i="64"/>
  <c r="O63" i="64"/>
  <c r="L64" i="64"/>
  <c r="M64" i="64"/>
  <c r="N64" i="64"/>
  <c r="O64" i="64"/>
  <c r="L65" i="64"/>
  <c r="M65" i="64"/>
  <c r="N65" i="64"/>
  <c r="O65" i="64"/>
  <c r="L66" i="64"/>
  <c r="M66" i="64"/>
  <c r="N66" i="64"/>
  <c r="O66" i="64"/>
  <c r="L67" i="64"/>
  <c r="M67" i="64"/>
  <c r="N67" i="64"/>
  <c r="O67" i="64"/>
  <c r="L68" i="64"/>
  <c r="M68" i="64"/>
  <c r="N68" i="64"/>
  <c r="O68" i="64"/>
  <c r="L69" i="64"/>
  <c r="M69" i="64"/>
  <c r="N69" i="64"/>
  <c r="O69" i="64"/>
  <c r="L70" i="64"/>
  <c r="M70" i="64"/>
  <c r="N70" i="64"/>
  <c r="O70" i="64"/>
  <c r="L71" i="64"/>
  <c r="M71" i="64"/>
  <c r="N71" i="64"/>
  <c r="O71" i="64"/>
  <c r="L72" i="64"/>
  <c r="M72" i="64"/>
  <c r="N72" i="64"/>
  <c r="O72" i="64"/>
  <c r="L73" i="64"/>
  <c r="M73" i="64"/>
  <c r="N73" i="64"/>
  <c r="O73" i="64"/>
  <c r="L74" i="64"/>
  <c r="M74" i="64"/>
  <c r="N74" i="64"/>
  <c r="O74" i="64"/>
  <c r="L75" i="64"/>
  <c r="M75" i="64"/>
  <c r="N75" i="64"/>
  <c r="O75" i="64"/>
  <c r="L76" i="64"/>
  <c r="M76" i="64"/>
  <c r="N76" i="64"/>
  <c r="O76" i="64"/>
  <c r="L77" i="64"/>
  <c r="M77" i="64"/>
  <c r="N77" i="64"/>
  <c r="O77" i="64"/>
  <c r="L78" i="64"/>
  <c r="M78" i="64"/>
  <c r="N78" i="64"/>
  <c r="O78" i="64"/>
  <c r="L79" i="64"/>
  <c r="M79" i="64"/>
  <c r="N79" i="64"/>
  <c r="O79" i="64"/>
  <c r="L80" i="64"/>
  <c r="M80" i="64"/>
  <c r="N80" i="64"/>
  <c r="O80" i="64"/>
  <c r="L81" i="64"/>
  <c r="M81" i="64"/>
  <c r="N81" i="64"/>
  <c r="O81" i="64"/>
  <c r="L82" i="64"/>
  <c r="M82" i="64"/>
  <c r="N82" i="64"/>
  <c r="O82" i="64"/>
  <c r="L83" i="64"/>
  <c r="M83" i="64"/>
  <c r="N83" i="64"/>
  <c r="O83" i="64"/>
  <c r="L84" i="64"/>
  <c r="M84" i="64"/>
  <c r="N84" i="64"/>
  <c r="O84" i="64"/>
  <c r="L85" i="64"/>
  <c r="M85" i="64"/>
  <c r="N85" i="64"/>
  <c r="O85" i="64"/>
  <c r="L86" i="64"/>
  <c r="M86" i="64"/>
  <c r="N86" i="64"/>
  <c r="O86" i="64"/>
  <c r="L87" i="64"/>
  <c r="M87" i="64"/>
  <c r="N87" i="64"/>
  <c r="O87" i="64"/>
  <c r="L88" i="64"/>
  <c r="M88" i="64"/>
  <c r="N88" i="64"/>
  <c r="O88" i="64"/>
  <c r="L89" i="64"/>
  <c r="M89" i="64"/>
  <c r="N89" i="64"/>
  <c r="O89" i="64"/>
  <c r="L90" i="64"/>
  <c r="M90" i="64"/>
  <c r="N90" i="64"/>
  <c r="O90" i="64"/>
  <c r="L91" i="64"/>
  <c r="M91" i="64"/>
  <c r="N91" i="64"/>
  <c r="O91" i="64"/>
  <c r="L92" i="64"/>
  <c r="M92" i="64"/>
  <c r="N92" i="64"/>
  <c r="O92" i="64"/>
  <c r="L93" i="64"/>
  <c r="M93" i="64"/>
  <c r="N93" i="64"/>
  <c r="O93" i="64"/>
  <c r="L94" i="64"/>
  <c r="M94" i="64"/>
  <c r="N94" i="64"/>
  <c r="O94" i="64"/>
  <c r="L95" i="64"/>
  <c r="M95" i="64"/>
  <c r="N95" i="64"/>
  <c r="O95" i="64"/>
  <c r="L96" i="64"/>
  <c r="M96" i="64"/>
  <c r="N96" i="64"/>
  <c r="O96" i="64"/>
  <c r="L97" i="64"/>
  <c r="M97" i="64"/>
  <c r="N97" i="64"/>
  <c r="O97" i="64"/>
  <c r="L98" i="64"/>
  <c r="M98" i="64"/>
  <c r="N98" i="64"/>
  <c r="O98" i="64"/>
  <c r="L99" i="64"/>
  <c r="M99" i="64"/>
  <c r="N99" i="64"/>
  <c r="O99" i="64"/>
  <c r="L100" i="64"/>
  <c r="M100" i="64"/>
  <c r="N100" i="64"/>
  <c r="O100" i="64"/>
  <c r="L101" i="64"/>
  <c r="M101" i="64"/>
  <c r="N101" i="64"/>
  <c r="O101" i="64"/>
  <c r="L102" i="64"/>
  <c r="M102" i="64"/>
  <c r="N102" i="64"/>
  <c r="O102" i="64"/>
  <c r="L103" i="64"/>
  <c r="M103" i="64"/>
  <c r="N103" i="64"/>
  <c r="O103" i="64"/>
  <c r="L104" i="64"/>
  <c r="M104" i="64"/>
  <c r="N104" i="64"/>
  <c r="O104" i="64"/>
  <c r="L105" i="64"/>
  <c r="M105" i="64"/>
  <c r="N105" i="64"/>
  <c r="O105" i="64"/>
  <c r="L106" i="64"/>
  <c r="M106" i="64"/>
  <c r="N106" i="64"/>
  <c r="O106" i="64"/>
  <c r="L107" i="64"/>
  <c r="M107" i="64"/>
  <c r="N107" i="64"/>
  <c r="O107" i="64"/>
  <c r="L108" i="64"/>
  <c r="M108" i="64"/>
  <c r="N108" i="64"/>
  <c r="O108" i="64"/>
  <c r="L109" i="64"/>
  <c r="M109" i="64"/>
  <c r="N109" i="64"/>
  <c r="O109" i="64"/>
  <c r="B5" i="64"/>
  <c r="C20" i="106"/>
  <c r="K80" i="106" s="1"/>
  <c r="C19" i="106"/>
  <c r="K37" i="106" s="1"/>
  <c r="E4471" i="63"/>
  <c r="E4472" i="63"/>
  <c r="E4473" i="63"/>
  <c r="E4474" i="63"/>
  <c r="E4475" i="63"/>
  <c r="E4476" i="63"/>
  <c r="E4477" i="63"/>
  <c r="E4478" i="63"/>
  <c r="E4479" i="63"/>
  <c r="F4471" i="63"/>
  <c r="A4471" i="63" s="1"/>
  <c r="B4471" i="63" s="1"/>
  <c r="F4472" i="63"/>
  <c r="A4472" i="63" s="1"/>
  <c r="B4472" i="63" s="1"/>
  <c r="F4473" i="63"/>
  <c r="A4473" i="63" s="1"/>
  <c r="B4473" i="63" s="1"/>
  <c r="F4474" i="63"/>
  <c r="A4474" i="63" s="1"/>
  <c r="B4474" i="63" s="1"/>
  <c r="F4475" i="63"/>
  <c r="A4475" i="63" s="1"/>
  <c r="B4475" i="63" s="1"/>
  <c r="F4476" i="63"/>
  <c r="F4477" i="63"/>
  <c r="F4478" i="63"/>
  <c r="F4479" i="63"/>
  <c r="G4471" i="63"/>
  <c r="G4472" i="63"/>
  <c r="G4473" i="63"/>
  <c r="G4474" i="63"/>
  <c r="G4475" i="63"/>
  <c r="G4476" i="63"/>
  <c r="G4477" i="63"/>
  <c r="G4478" i="63"/>
  <c r="G4479" i="63"/>
  <c r="H4471" i="63"/>
  <c r="H4472" i="63"/>
  <c r="H4473" i="63"/>
  <c r="H4474" i="63"/>
  <c r="H4475" i="63"/>
  <c r="H4476" i="63"/>
  <c r="H4477" i="63"/>
  <c r="H4478" i="63"/>
  <c r="H4479" i="63"/>
  <c r="I4471" i="63" a="1"/>
  <c r="I4471" i="63" s="1"/>
  <c r="I4472" i="63" a="1"/>
  <c r="I4472" i="63" s="1"/>
  <c r="I4473" i="63" a="1"/>
  <c r="I4473" i="63" s="1"/>
  <c r="I4474" i="63" a="1"/>
  <c r="I4474" i="63" s="1"/>
  <c r="I4475" i="63" a="1"/>
  <c r="I4475" i="63" s="1"/>
  <c r="I4476" i="63" a="1"/>
  <c r="I4476" i="63" s="1"/>
  <c r="I4477" i="63" a="1"/>
  <c r="I4477" i="63" s="1"/>
  <c r="I4478" i="63" a="1"/>
  <c r="I4478" i="63" s="1"/>
  <c r="I4479" i="63" a="1"/>
  <c r="I4479" i="63" s="1"/>
  <c r="K4471" i="63"/>
  <c r="M4471" i="63" s="1"/>
  <c r="K4472" i="63"/>
  <c r="L4472" i="63" s="1"/>
  <c r="K4473" i="63"/>
  <c r="L4473" i="63" s="1"/>
  <c r="K4474" i="63"/>
  <c r="L4474" i="63" s="1"/>
  <c r="K4475" i="63"/>
  <c r="L4475" i="63" s="1"/>
  <c r="K4476" i="63"/>
  <c r="L4476" i="63" s="1"/>
  <c r="K4477" i="63"/>
  <c r="M4477" i="63" s="1"/>
  <c r="K4478" i="63"/>
  <c r="L4478" i="63" s="1"/>
  <c r="K4479" i="63"/>
  <c r="L4479" i="63" s="1"/>
  <c r="N4471" i="63"/>
  <c r="O4471" i="63" s="1"/>
  <c r="N4472" i="63"/>
  <c r="O4472" i="63" s="1"/>
  <c r="N4473" i="63"/>
  <c r="O4473" i="63" s="1"/>
  <c r="N4474" i="63"/>
  <c r="J4474" i="63" s="1"/>
  <c r="N4475" i="63"/>
  <c r="J4475" i="63" s="1"/>
  <c r="N4476" i="63"/>
  <c r="J4476" i="63" s="1"/>
  <c r="N4477" i="63"/>
  <c r="J4477" i="63" s="1"/>
  <c r="N4478" i="63"/>
  <c r="O4478" i="63" s="1"/>
  <c r="N4479" i="63"/>
  <c r="O4479" i="63" s="1"/>
  <c r="P4471" i="63"/>
  <c r="P4472" i="63"/>
  <c r="P4473" i="63"/>
  <c r="P4474" i="63"/>
  <c r="P4475" i="63"/>
  <c r="P4476" i="63"/>
  <c r="P4477" i="63"/>
  <c r="P4478" i="63"/>
  <c r="P4479" i="63"/>
  <c r="Q4471" i="63"/>
  <c r="Q4472" i="63"/>
  <c r="Q4473" i="63"/>
  <c r="Q4474" i="63"/>
  <c r="Q4475" i="63"/>
  <c r="Q4476" i="63"/>
  <c r="Q4477" i="63"/>
  <c r="Q4478" i="63"/>
  <c r="Q4479" i="63"/>
  <c r="E4465" i="63"/>
  <c r="E4466" i="63"/>
  <c r="E4467" i="63"/>
  <c r="E4468" i="63"/>
  <c r="E4469" i="63"/>
  <c r="E4470" i="63"/>
  <c r="F4465" i="63"/>
  <c r="A4465" i="63" s="1"/>
  <c r="B4465" i="63" s="1"/>
  <c r="F4466" i="63"/>
  <c r="A4466" i="63" s="1"/>
  <c r="B4466" i="63" s="1"/>
  <c r="F4467" i="63"/>
  <c r="A4467" i="63" s="1"/>
  <c r="B4467" i="63" s="1"/>
  <c r="F4468" i="63"/>
  <c r="A4468" i="63" s="1"/>
  <c r="B4468" i="63" s="1"/>
  <c r="F4469" i="63"/>
  <c r="C4469" i="63" s="1"/>
  <c r="F4470" i="63"/>
  <c r="C4470" i="63" s="1"/>
  <c r="G4465" i="63"/>
  <c r="G4466" i="63"/>
  <c r="G4467" i="63"/>
  <c r="G4468" i="63"/>
  <c r="G4469" i="63"/>
  <c r="G4470" i="63"/>
  <c r="H4465" i="63"/>
  <c r="H4466" i="63"/>
  <c r="H4467" i="63"/>
  <c r="H4468" i="63"/>
  <c r="H4469" i="63"/>
  <c r="H4470" i="63"/>
  <c r="I4465" i="63" a="1"/>
  <c r="I4465" i="63" s="1"/>
  <c r="I4466" i="63" a="1"/>
  <c r="I4466" i="63" s="1"/>
  <c r="I4467" i="63" a="1"/>
  <c r="I4467" i="63" s="1"/>
  <c r="I4468" i="63" a="1"/>
  <c r="I4468" i="63" s="1"/>
  <c r="I4469" i="63" a="1"/>
  <c r="I4469" i="63" s="1"/>
  <c r="I4470" i="63" a="1"/>
  <c r="I4470" i="63" s="1"/>
  <c r="K4465" i="63"/>
  <c r="L4465" i="63" s="1"/>
  <c r="K4466" i="63"/>
  <c r="L4466" i="63" s="1"/>
  <c r="K4467" i="63"/>
  <c r="L4467" i="63" s="1"/>
  <c r="K4468" i="63"/>
  <c r="M4468" i="63" s="1"/>
  <c r="K4469" i="63"/>
  <c r="L4469" i="63" s="1"/>
  <c r="K4470" i="63"/>
  <c r="L4470" i="63" s="1"/>
  <c r="N4465" i="63"/>
  <c r="O4465" i="63" s="1"/>
  <c r="N4466" i="63"/>
  <c r="J4466" i="63" s="1"/>
  <c r="N4467" i="63"/>
  <c r="O4467" i="63" s="1"/>
  <c r="N4468" i="63"/>
  <c r="O4468" i="63" s="1"/>
  <c r="N4469" i="63"/>
  <c r="J4469" i="63" s="1"/>
  <c r="N4470" i="63"/>
  <c r="O4470" i="63" s="1"/>
  <c r="P4465" i="63"/>
  <c r="P4466" i="63"/>
  <c r="P4467" i="63"/>
  <c r="P4468" i="63"/>
  <c r="P4469" i="63"/>
  <c r="P4470" i="63"/>
  <c r="Q4465" i="63"/>
  <c r="Q4466" i="63"/>
  <c r="Q4467" i="63"/>
  <c r="Q4468" i="63"/>
  <c r="Q4469" i="63"/>
  <c r="Q4470" i="63"/>
  <c r="E4458" i="63"/>
  <c r="F4458" i="63"/>
  <c r="A4458" i="63" s="1"/>
  <c r="B4458" i="63" s="1"/>
  <c r="G4458" i="63"/>
  <c r="H4458" i="63"/>
  <c r="I4458" i="63" a="1"/>
  <c r="I4458" i="63" s="1"/>
  <c r="K4458" i="63"/>
  <c r="L4458" i="63" s="1"/>
  <c r="N4458" i="63"/>
  <c r="J4458" i="63" s="1"/>
  <c r="P4458" i="63"/>
  <c r="Q4458" i="63"/>
  <c r="E4454" i="63"/>
  <c r="E4455" i="63"/>
  <c r="E4456" i="63"/>
  <c r="E4457" i="63"/>
  <c r="E4459" i="63"/>
  <c r="E4460" i="63"/>
  <c r="E4461" i="63"/>
  <c r="E4462" i="63"/>
  <c r="E4463" i="63"/>
  <c r="E4464" i="63"/>
  <c r="F4454" i="63"/>
  <c r="A4454" i="63" s="1"/>
  <c r="B4454" i="63" s="1"/>
  <c r="F4455" i="63"/>
  <c r="A4455" i="63" s="1"/>
  <c r="B4455" i="63" s="1"/>
  <c r="F4456" i="63"/>
  <c r="A4456" i="63" s="1"/>
  <c r="B4456" i="63" s="1"/>
  <c r="F4457" i="63"/>
  <c r="A4457" i="63" s="1"/>
  <c r="B4457" i="63" s="1"/>
  <c r="F4459" i="63"/>
  <c r="A4459" i="63" s="1"/>
  <c r="B4459" i="63" s="1"/>
  <c r="F4460" i="63"/>
  <c r="A4460" i="63" s="1"/>
  <c r="B4460" i="63" s="1"/>
  <c r="F4461" i="63"/>
  <c r="A4461" i="63" s="1"/>
  <c r="B4461" i="63" s="1"/>
  <c r="F4462" i="63"/>
  <c r="A4462" i="63" s="1"/>
  <c r="B4462" i="63" s="1"/>
  <c r="F4463" i="63"/>
  <c r="A4463" i="63" s="1"/>
  <c r="B4463" i="63" s="1"/>
  <c r="F4464" i="63"/>
  <c r="C4464" i="63" s="1"/>
  <c r="D4464" i="63" s="1"/>
  <c r="G4454" i="63"/>
  <c r="G4455" i="63"/>
  <c r="G4456" i="63"/>
  <c r="G4457" i="63"/>
  <c r="G4459" i="63"/>
  <c r="G4460" i="63"/>
  <c r="G4461" i="63"/>
  <c r="G4462" i="63"/>
  <c r="G4463" i="63"/>
  <c r="G4464" i="63"/>
  <c r="H4454" i="63"/>
  <c r="H4455" i="63"/>
  <c r="H4456" i="63"/>
  <c r="H4457" i="63"/>
  <c r="H4459" i="63"/>
  <c r="H4460" i="63"/>
  <c r="H4461" i="63"/>
  <c r="H4462" i="63"/>
  <c r="H4463" i="63"/>
  <c r="H4464" i="63"/>
  <c r="I4454" i="63" a="1"/>
  <c r="I4454" i="63" s="1"/>
  <c r="I4455" i="63" a="1"/>
  <c r="I4455" i="63" s="1"/>
  <c r="I4456" i="63" a="1"/>
  <c r="I4456" i="63" s="1"/>
  <c r="R4456" i="63" s="1"/>
  <c r="I4457" i="63" a="1"/>
  <c r="I4457" i="63" s="1"/>
  <c r="R4457" i="63" s="1"/>
  <c r="I4459" i="63" a="1"/>
  <c r="I4459" i="63" s="1"/>
  <c r="I4460" i="63" a="1"/>
  <c r="I4460" i="63" s="1"/>
  <c r="I4461" i="63" a="1"/>
  <c r="I4461" i="63" s="1"/>
  <c r="I4462" i="63" a="1"/>
  <c r="I4462" i="63" s="1"/>
  <c r="I4463" i="63" a="1"/>
  <c r="I4463" i="63" s="1"/>
  <c r="I4464" i="63" a="1"/>
  <c r="I4464" i="63" s="1"/>
  <c r="R4464" i="63" s="1"/>
  <c r="K4454" i="63"/>
  <c r="M4454" i="63" s="1"/>
  <c r="K4455" i="63"/>
  <c r="M4455" i="63" s="1"/>
  <c r="K4456" i="63"/>
  <c r="M4456" i="63" s="1"/>
  <c r="K4457" i="63"/>
  <c r="L4457" i="63" s="1"/>
  <c r="K4459" i="63"/>
  <c r="L4459" i="63" s="1"/>
  <c r="K4460" i="63"/>
  <c r="L4460" i="63" s="1"/>
  <c r="K4461" i="63"/>
  <c r="L4461" i="63" s="1"/>
  <c r="K4462" i="63"/>
  <c r="L4462" i="63" s="1"/>
  <c r="K4463" i="63"/>
  <c r="L4463" i="63" s="1"/>
  <c r="K4464" i="63"/>
  <c r="L4464" i="63" s="1"/>
  <c r="N4454" i="63"/>
  <c r="J4454" i="63" s="1"/>
  <c r="N4455" i="63"/>
  <c r="J4455" i="63" s="1"/>
  <c r="N4456" i="63"/>
  <c r="J4456" i="63" s="1"/>
  <c r="N4457" i="63"/>
  <c r="J4457" i="63" s="1"/>
  <c r="N4459" i="63"/>
  <c r="J4459" i="63" s="1"/>
  <c r="N4460" i="63"/>
  <c r="J4460" i="63" s="1"/>
  <c r="N4461" i="63"/>
  <c r="J4461" i="63" s="1"/>
  <c r="N4462" i="63"/>
  <c r="O4462" i="63" s="1"/>
  <c r="N4463" i="63"/>
  <c r="O4463" i="63" s="1"/>
  <c r="N4464" i="63"/>
  <c r="O4464" i="63" s="1"/>
  <c r="P4454" i="63"/>
  <c r="P4455" i="63"/>
  <c r="P4456" i="63"/>
  <c r="P4457" i="63"/>
  <c r="P4459" i="63"/>
  <c r="P4460" i="63"/>
  <c r="P4461" i="63"/>
  <c r="P4462" i="63"/>
  <c r="P4463" i="63"/>
  <c r="P4464" i="63"/>
  <c r="Q4454" i="63"/>
  <c r="Q4455" i="63"/>
  <c r="Q4456" i="63"/>
  <c r="Q4457" i="63"/>
  <c r="Q4459" i="63"/>
  <c r="Q4460" i="63"/>
  <c r="Q4461" i="63"/>
  <c r="Q4462" i="63"/>
  <c r="Q4463" i="63"/>
  <c r="Q4464" i="63"/>
  <c r="E4448" i="63"/>
  <c r="E4449" i="63"/>
  <c r="E4450" i="63"/>
  <c r="E4451" i="63"/>
  <c r="E4452" i="63"/>
  <c r="E4453" i="63"/>
  <c r="F4448" i="63"/>
  <c r="A4448" i="63" s="1"/>
  <c r="B4448" i="63" s="1"/>
  <c r="F4449" i="63"/>
  <c r="A4449" i="63" s="1"/>
  <c r="B4449" i="63" s="1"/>
  <c r="F4450" i="63"/>
  <c r="A4450" i="63" s="1"/>
  <c r="B4450" i="63" s="1"/>
  <c r="F4451" i="63"/>
  <c r="A4451" i="63" s="1"/>
  <c r="B4451" i="63" s="1"/>
  <c r="F4452" i="63"/>
  <c r="C4452" i="63" s="1"/>
  <c r="F4453" i="63"/>
  <c r="C4453" i="63" s="1"/>
  <c r="G4448" i="63"/>
  <c r="G4449" i="63"/>
  <c r="G4450" i="63"/>
  <c r="G4451" i="63"/>
  <c r="G4452" i="63"/>
  <c r="G4453" i="63"/>
  <c r="H4448" i="63"/>
  <c r="H4449" i="63"/>
  <c r="H4450" i="63"/>
  <c r="H4451" i="63"/>
  <c r="H4452" i="63"/>
  <c r="H4453" i="63"/>
  <c r="I4448" i="63" a="1"/>
  <c r="I4448" i="63" s="1"/>
  <c r="I4449" i="63" a="1"/>
  <c r="I4449" i="63" s="1"/>
  <c r="I4450" i="63" a="1"/>
  <c r="I4450" i="63" s="1"/>
  <c r="I4451" i="63" a="1"/>
  <c r="I4451" i="63" s="1"/>
  <c r="I4452" i="63" a="1"/>
  <c r="I4452" i="63" s="1"/>
  <c r="I4453" i="63" a="1"/>
  <c r="I4453" i="63" s="1"/>
  <c r="K4448" i="63"/>
  <c r="L4448" i="63" s="1"/>
  <c r="K4449" i="63"/>
  <c r="L4449" i="63" s="1"/>
  <c r="K4450" i="63"/>
  <c r="L4450" i="63" s="1"/>
  <c r="K4451" i="63"/>
  <c r="M4451" i="63" s="1"/>
  <c r="K4452" i="63"/>
  <c r="L4452" i="63" s="1"/>
  <c r="K4453" i="63"/>
  <c r="M4453" i="63" s="1"/>
  <c r="N4448" i="63"/>
  <c r="J4448" i="63" s="1"/>
  <c r="N4449" i="63"/>
  <c r="J4449" i="63" s="1"/>
  <c r="N4450" i="63"/>
  <c r="J4450" i="63" s="1"/>
  <c r="N4451" i="63"/>
  <c r="J4451" i="63" s="1"/>
  <c r="N4452" i="63"/>
  <c r="J4452" i="63" s="1"/>
  <c r="N4453" i="63"/>
  <c r="O4453" i="63" s="1"/>
  <c r="P4448" i="63"/>
  <c r="P4449" i="63"/>
  <c r="P4450" i="63"/>
  <c r="P4451" i="63"/>
  <c r="P4452" i="63"/>
  <c r="P4453" i="63"/>
  <c r="Q4448" i="63"/>
  <c r="Q4449" i="63"/>
  <c r="Q4450" i="63"/>
  <c r="Q4451" i="63"/>
  <c r="Q4452" i="63"/>
  <c r="Q4453" i="63"/>
  <c r="E4439" i="63"/>
  <c r="E4440" i="63"/>
  <c r="E4441" i="63"/>
  <c r="E4442" i="63"/>
  <c r="E4443" i="63"/>
  <c r="E4444" i="63"/>
  <c r="E4445" i="63"/>
  <c r="E4446" i="63"/>
  <c r="E4447" i="63"/>
  <c r="F4439" i="63"/>
  <c r="A4439" i="63" s="1"/>
  <c r="B4439" i="63" s="1"/>
  <c r="F4440" i="63"/>
  <c r="A4440" i="63" s="1"/>
  <c r="B4440" i="63" s="1"/>
  <c r="F4441" i="63"/>
  <c r="A4441" i="63" s="1"/>
  <c r="B4441" i="63" s="1"/>
  <c r="F4442" i="63"/>
  <c r="A4442" i="63" s="1"/>
  <c r="B4442" i="63" s="1"/>
  <c r="F4443" i="63"/>
  <c r="A4443" i="63" s="1"/>
  <c r="B4443" i="63" s="1"/>
  <c r="F4444" i="63"/>
  <c r="F4445" i="63"/>
  <c r="C4445" i="63" s="1"/>
  <c r="F4446" i="63"/>
  <c r="F4447" i="63"/>
  <c r="G4439" i="63"/>
  <c r="G4440" i="63"/>
  <c r="G4441" i="63"/>
  <c r="G4442" i="63"/>
  <c r="G4443" i="63"/>
  <c r="G4444" i="63"/>
  <c r="G4445" i="63"/>
  <c r="G4446" i="63"/>
  <c r="G4447" i="63"/>
  <c r="H4439" i="63"/>
  <c r="H4440" i="63"/>
  <c r="H4441" i="63"/>
  <c r="H4442" i="63"/>
  <c r="H4443" i="63"/>
  <c r="H4444" i="63"/>
  <c r="H4445" i="63"/>
  <c r="H4446" i="63"/>
  <c r="H4447" i="63"/>
  <c r="I4439" i="63" a="1"/>
  <c r="I4439" i="63" s="1"/>
  <c r="I4440" i="63" a="1"/>
  <c r="I4440" i="63" s="1"/>
  <c r="I4441" i="63" a="1"/>
  <c r="I4441" i="63" s="1"/>
  <c r="I4442" i="63" a="1"/>
  <c r="I4442" i="63" s="1"/>
  <c r="R4442" i="63" s="1"/>
  <c r="I4443" i="63" a="1"/>
  <c r="I4443" i="63" s="1"/>
  <c r="I4444" i="63" a="1"/>
  <c r="I4444" i="63" s="1"/>
  <c r="I4445" i="63" a="1"/>
  <c r="I4445" i="63" s="1"/>
  <c r="I4446" i="63" a="1"/>
  <c r="I4446" i="63" s="1"/>
  <c r="I4447" i="63" a="1"/>
  <c r="I4447" i="63" s="1"/>
  <c r="K4439" i="63"/>
  <c r="M4439" i="63" s="1"/>
  <c r="K4440" i="63"/>
  <c r="L4440" i="63" s="1"/>
  <c r="K4441" i="63"/>
  <c r="L4441" i="63" s="1"/>
  <c r="K4442" i="63"/>
  <c r="L4442" i="63" s="1"/>
  <c r="K4443" i="63"/>
  <c r="L4443" i="63" s="1"/>
  <c r="K4444" i="63"/>
  <c r="L4444" i="63" s="1"/>
  <c r="K4445" i="63"/>
  <c r="M4445" i="63" s="1"/>
  <c r="K4446" i="63"/>
  <c r="L4446" i="63" s="1"/>
  <c r="K4447" i="63"/>
  <c r="L4447" i="63" s="1"/>
  <c r="N4439" i="63"/>
  <c r="O4439" i="63" s="1"/>
  <c r="N4440" i="63"/>
  <c r="O4440" i="63" s="1"/>
  <c r="N4441" i="63"/>
  <c r="J4441" i="63" s="1"/>
  <c r="N4442" i="63"/>
  <c r="O4442" i="63" s="1"/>
  <c r="N4443" i="63"/>
  <c r="J4443" i="63" s="1"/>
  <c r="N4444" i="63"/>
  <c r="J4444" i="63" s="1"/>
  <c r="N4445" i="63"/>
  <c r="J4445" i="63" s="1"/>
  <c r="N4446" i="63"/>
  <c r="O4446" i="63" s="1"/>
  <c r="N4447" i="63"/>
  <c r="O4447" i="63" s="1"/>
  <c r="P4439" i="63"/>
  <c r="P4440" i="63"/>
  <c r="P4441" i="63"/>
  <c r="P4442" i="63"/>
  <c r="P4443" i="63"/>
  <c r="P4444" i="63"/>
  <c r="P4445" i="63"/>
  <c r="P4446" i="63"/>
  <c r="P4447" i="63"/>
  <c r="Q4439" i="63"/>
  <c r="Q4440" i="63"/>
  <c r="Q4441" i="63"/>
  <c r="Q4442" i="63"/>
  <c r="Q4443" i="63"/>
  <c r="Q4444" i="63"/>
  <c r="Q4445" i="63"/>
  <c r="Q4446" i="63"/>
  <c r="Q4447" i="63"/>
  <c r="E4429" i="63"/>
  <c r="E4430" i="63"/>
  <c r="E4431" i="63"/>
  <c r="E4432" i="63"/>
  <c r="E4433" i="63"/>
  <c r="E4434" i="63"/>
  <c r="E4435" i="63"/>
  <c r="E4436" i="63"/>
  <c r="E4437" i="63"/>
  <c r="E4438" i="63"/>
  <c r="F4429" i="63"/>
  <c r="A4429" i="63" s="1"/>
  <c r="B4429" i="63" s="1"/>
  <c r="F4430" i="63"/>
  <c r="A4430" i="63" s="1"/>
  <c r="B4430" i="63" s="1"/>
  <c r="F4431" i="63"/>
  <c r="F4432" i="63"/>
  <c r="F4433" i="63"/>
  <c r="F4434" i="63"/>
  <c r="F4435" i="63"/>
  <c r="F4436" i="63"/>
  <c r="F4437" i="63"/>
  <c r="F4438" i="63"/>
  <c r="G4429" i="63"/>
  <c r="G4430" i="63"/>
  <c r="G4431" i="63"/>
  <c r="G4432" i="63"/>
  <c r="G4433" i="63"/>
  <c r="G4434" i="63"/>
  <c r="G4435" i="63"/>
  <c r="G4436" i="63"/>
  <c r="G4437" i="63"/>
  <c r="G4438" i="63"/>
  <c r="H4429" i="63"/>
  <c r="H4430" i="63"/>
  <c r="H4431" i="63"/>
  <c r="H4432" i="63"/>
  <c r="H4433" i="63"/>
  <c r="H4434" i="63"/>
  <c r="H4435" i="63"/>
  <c r="H4436" i="63"/>
  <c r="H4437" i="63"/>
  <c r="H4438" i="63"/>
  <c r="I4429" i="63" a="1"/>
  <c r="I4429" i="63" s="1"/>
  <c r="I4430" i="63" a="1"/>
  <c r="I4430" i="63" s="1"/>
  <c r="I4431" i="63" a="1"/>
  <c r="I4431" i="63" s="1"/>
  <c r="I4432" i="63" a="1"/>
  <c r="I4432" i="63" s="1"/>
  <c r="I4433" i="63" a="1"/>
  <c r="I4433" i="63" s="1"/>
  <c r="I4434" i="63" a="1"/>
  <c r="I4434" i="63" s="1"/>
  <c r="I4435" i="63" a="1"/>
  <c r="I4435" i="63" s="1"/>
  <c r="I4436" i="63" a="1"/>
  <c r="I4436" i="63" s="1"/>
  <c r="R4436" i="63" s="1"/>
  <c r="I4437" i="63" a="1"/>
  <c r="I4437" i="63" s="1"/>
  <c r="I4438" i="63" a="1"/>
  <c r="I4438" i="63" s="1"/>
  <c r="K4429" i="63"/>
  <c r="M4429" i="63" s="1"/>
  <c r="K4430" i="63"/>
  <c r="L4430" i="63" s="1"/>
  <c r="K4431" i="63"/>
  <c r="M4431" i="63" s="1"/>
  <c r="K4432" i="63"/>
  <c r="M4432" i="63" s="1"/>
  <c r="K4433" i="63"/>
  <c r="M4433" i="63" s="1"/>
  <c r="K4434" i="63"/>
  <c r="M4434" i="63" s="1"/>
  <c r="K4435" i="63"/>
  <c r="M4435" i="63" s="1"/>
  <c r="K4436" i="63"/>
  <c r="L4436" i="63" s="1"/>
  <c r="K4437" i="63"/>
  <c r="M4437" i="63" s="1"/>
  <c r="K4438" i="63"/>
  <c r="L4438" i="63" s="1"/>
  <c r="N4429" i="63"/>
  <c r="J4429" i="63" s="1"/>
  <c r="N4430" i="63"/>
  <c r="J4430" i="63" s="1"/>
  <c r="N4431" i="63"/>
  <c r="J4431" i="63" s="1"/>
  <c r="N4432" i="63"/>
  <c r="J4432" i="63" s="1"/>
  <c r="N4433" i="63"/>
  <c r="J4433" i="63" s="1"/>
  <c r="N4434" i="63"/>
  <c r="J4434" i="63" s="1"/>
  <c r="N4435" i="63"/>
  <c r="J4435" i="63" s="1"/>
  <c r="N4436" i="63"/>
  <c r="O4436" i="63" s="1"/>
  <c r="N4437" i="63"/>
  <c r="J4437" i="63" s="1"/>
  <c r="N4438" i="63"/>
  <c r="J4438" i="63" s="1"/>
  <c r="P4429" i="63"/>
  <c r="P4430" i="63"/>
  <c r="P4431" i="63"/>
  <c r="P4432" i="63"/>
  <c r="P4433" i="63"/>
  <c r="P4434" i="63"/>
  <c r="P4435" i="63"/>
  <c r="P4436" i="63"/>
  <c r="P4437" i="63"/>
  <c r="P4438" i="63"/>
  <c r="Q4429" i="63"/>
  <c r="Q4430" i="63"/>
  <c r="Q4431" i="63"/>
  <c r="Q4432" i="63"/>
  <c r="Q4433" i="63"/>
  <c r="Q4434" i="63"/>
  <c r="Q4435" i="63"/>
  <c r="Q4436" i="63"/>
  <c r="Q4437" i="63"/>
  <c r="Q4438" i="63"/>
  <c r="E4417" i="63"/>
  <c r="E4418" i="63"/>
  <c r="E4419" i="63"/>
  <c r="E4420" i="63"/>
  <c r="E4421" i="63"/>
  <c r="E4422" i="63"/>
  <c r="E4423" i="63"/>
  <c r="E4424" i="63"/>
  <c r="E4425" i="63"/>
  <c r="E4426" i="63"/>
  <c r="E4427" i="63"/>
  <c r="E4428" i="63"/>
  <c r="F4417" i="63"/>
  <c r="A4417" i="63" s="1"/>
  <c r="B4417" i="63" s="1"/>
  <c r="F4418" i="63"/>
  <c r="A4418" i="63" s="1"/>
  <c r="B4418" i="63" s="1"/>
  <c r="F4419" i="63"/>
  <c r="A4419" i="63" s="1"/>
  <c r="B4419" i="63" s="1"/>
  <c r="F4420" i="63"/>
  <c r="A4420" i="63" s="1"/>
  <c r="B4420" i="63" s="1"/>
  <c r="F4421" i="63"/>
  <c r="A4421" i="63" s="1"/>
  <c r="B4421" i="63" s="1"/>
  <c r="F4422" i="63"/>
  <c r="A4422" i="63" s="1"/>
  <c r="B4422" i="63" s="1"/>
  <c r="F4423" i="63"/>
  <c r="A4423" i="63" s="1"/>
  <c r="B4423" i="63" s="1"/>
  <c r="F4424" i="63"/>
  <c r="A4424" i="63" s="1"/>
  <c r="B4424" i="63" s="1"/>
  <c r="F4425" i="63"/>
  <c r="C4425" i="63" s="1"/>
  <c r="D4425" i="63" s="1"/>
  <c r="F4426" i="63"/>
  <c r="C4426" i="63" s="1"/>
  <c r="D4426" i="63" s="1"/>
  <c r="F4427" i="63"/>
  <c r="C4427" i="63" s="1"/>
  <c r="D4427" i="63" s="1"/>
  <c r="F4428" i="63"/>
  <c r="C4428" i="63" s="1"/>
  <c r="D4428" i="63" s="1"/>
  <c r="G4417" i="63"/>
  <c r="G4418" i="63"/>
  <c r="G4419" i="63"/>
  <c r="G4420" i="63"/>
  <c r="G4421" i="63"/>
  <c r="G4422" i="63"/>
  <c r="G4423" i="63"/>
  <c r="G4424" i="63"/>
  <c r="G4425" i="63"/>
  <c r="G4426" i="63"/>
  <c r="G4427" i="63"/>
  <c r="G4428" i="63"/>
  <c r="H4417" i="63"/>
  <c r="H4418" i="63"/>
  <c r="H4419" i="63"/>
  <c r="H4420" i="63"/>
  <c r="H4421" i="63"/>
  <c r="H4422" i="63"/>
  <c r="H4423" i="63"/>
  <c r="H4424" i="63"/>
  <c r="H4425" i="63"/>
  <c r="H4426" i="63"/>
  <c r="H4427" i="63"/>
  <c r="H4428" i="63"/>
  <c r="I4417" i="63" a="1"/>
  <c r="I4417" i="63" s="1"/>
  <c r="I4418" i="63" a="1"/>
  <c r="I4418" i="63" s="1"/>
  <c r="I4419" i="63" a="1"/>
  <c r="I4419" i="63" s="1"/>
  <c r="I4420" i="63" a="1"/>
  <c r="I4420" i="63" s="1"/>
  <c r="I4421" i="63" a="1"/>
  <c r="I4421" i="63" s="1"/>
  <c r="I4422" i="63" a="1"/>
  <c r="I4422" i="63" s="1"/>
  <c r="I4423" i="63" a="1"/>
  <c r="I4423" i="63" s="1"/>
  <c r="I4424" i="63" a="1"/>
  <c r="I4424" i="63" s="1"/>
  <c r="I4425" i="63" a="1"/>
  <c r="I4425" i="63" s="1"/>
  <c r="I4426" i="63" a="1"/>
  <c r="I4426" i="63" s="1"/>
  <c r="I4427" i="63" a="1"/>
  <c r="I4427" i="63" s="1"/>
  <c r="I4428" i="63" a="1"/>
  <c r="I4428" i="63" s="1"/>
  <c r="K4417" i="63"/>
  <c r="M4417" i="63" s="1"/>
  <c r="K4418" i="63"/>
  <c r="M4418" i="63" s="1"/>
  <c r="K4419" i="63"/>
  <c r="M4419" i="63" s="1"/>
  <c r="K4420" i="63"/>
  <c r="M4420" i="63" s="1"/>
  <c r="K4421" i="63"/>
  <c r="M4421" i="63" s="1"/>
  <c r="K4422" i="63"/>
  <c r="M4422" i="63" s="1"/>
  <c r="K4423" i="63"/>
  <c r="M4423" i="63" s="1"/>
  <c r="K4424" i="63"/>
  <c r="L4424" i="63" s="1"/>
  <c r="K4425" i="63"/>
  <c r="L4425" i="63" s="1"/>
  <c r="K4426" i="63"/>
  <c r="L4426" i="63" s="1"/>
  <c r="K4427" i="63"/>
  <c r="L4427" i="63" s="1"/>
  <c r="K4428" i="63"/>
  <c r="L4428" i="63" s="1"/>
  <c r="N4417" i="63"/>
  <c r="J4417" i="63" s="1"/>
  <c r="N4418" i="63"/>
  <c r="J4418" i="63" s="1"/>
  <c r="N4419" i="63"/>
  <c r="J4419" i="63" s="1"/>
  <c r="N4420" i="63"/>
  <c r="J4420" i="63" s="1"/>
  <c r="N4421" i="63"/>
  <c r="O4421" i="63" s="1"/>
  <c r="N4422" i="63"/>
  <c r="O4422" i="63" s="1"/>
  <c r="N4423" i="63"/>
  <c r="O4423" i="63" s="1"/>
  <c r="N4424" i="63"/>
  <c r="O4424" i="63" s="1"/>
  <c r="N4425" i="63"/>
  <c r="J4425" i="63" s="1"/>
  <c r="N4426" i="63"/>
  <c r="O4426" i="63" s="1"/>
  <c r="N4427" i="63"/>
  <c r="J4427" i="63" s="1"/>
  <c r="N4428" i="63"/>
  <c r="O4428" i="63" s="1"/>
  <c r="P4417" i="63"/>
  <c r="P4418" i="63"/>
  <c r="P4419" i="63"/>
  <c r="P4420" i="63"/>
  <c r="P4421" i="63"/>
  <c r="P4422" i="63"/>
  <c r="P4423" i="63"/>
  <c r="P4424" i="63"/>
  <c r="P4425" i="63"/>
  <c r="P4426" i="63"/>
  <c r="P4427" i="63"/>
  <c r="P4428" i="63"/>
  <c r="Q4417" i="63"/>
  <c r="Q4418" i="63"/>
  <c r="Q4419" i="63"/>
  <c r="Q4420" i="63"/>
  <c r="Q4421" i="63"/>
  <c r="Q4422" i="63"/>
  <c r="Q4423" i="63"/>
  <c r="Q4424" i="63"/>
  <c r="Q4425" i="63"/>
  <c r="Q4426" i="63"/>
  <c r="Q4427" i="63"/>
  <c r="Q4428" i="63"/>
  <c r="E4410" i="63"/>
  <c r="E4411" i="63"/>
  <c r="E4412" i="63"/>
  <c r="E4413" i="63"/>
  <c r="E4414" i="63"/>
  <c r="E4415" i="63"/>
  <c r="E4416" i="63"/>
  <c r="F4410" i="63"/>
  <c r="C4410" i="63" s="1"/>
  <c r="D4410" i="63" s="1"/>
  <c r="F4411" i="63"/>
  <c r="F4412" i="63"/>
  <c r="A4412" i="63" s="1"/>
  <c r="B4412" i="63" s="1"/>
  <c r="F4413" i="63"/>
  <c r="C4413" i="63" s="1"/>
  <c r="D4413" i="63" s="1"/>
  <c r="F4414" i="63"/>
  <c r="A4414" i="63" s="1"/>
  <c r="B4414" i="63" s="1"/>
  <c r="F4415" i="63"/>
  <c r="C4415" i="63" s="1"/>
  <c r="F4416" i="63"/>
  <c r="C4416" i="63" s="1"/>
  <c r="G4410" i="63"/>
  <c r="G4411" i="63"/>
  <c r="G4412" i="63"/>
  <c r="G4413" i="63"/>
  <c r="G4414" i="63"/>
  <c r="G4415" i="63"/>
  <c r="G4416" i="63"/>
  <c r="H4410" i="63"/>
  <c r="H4411" i="63"/>
  <c r="H4412" i="63"/>
  <c r="H4413" i="63"/>
  <c r="H4414" i="63"/>
  <c r="H4415" i="63"/>
  <c r="H4416" i="63"/>
  <c r="I4410" i="63" a="1"/>
  <c r="I4410" i="63" s="1"/>
  <c r="I4411" i="63" a="1"/>
  <c r="I4411" i="63" s="1"/>
  <c r="I4412" i="63" a="1"/>
  <c r="I4412" i="63" s="1"/>
  <c r="R4412" i="63" s="1"/>
  <c r="I4413" i="63" a="1"/>
  <c r="I4413" i="63" s="1"/>
  <c r="I4414" i="63" a="1"/>
  <c r="I4414" i="63" s="1"/>
  <c r="I4415" i="63" a="1"/>
  <c r="I4415" i="63" s="1"/>
  <c r="I4416" i="63" a="1"/>
  <c r="I4416" i="63" s="1"/>
  <c r="K4410" i="63"/>
  <c r="L4410" i="63" s="1"/>
  <c r="K4411" i="63"/>
  <c r="L4411" i="63" s="1"/>
  <c r="K4412" i="63"/>
  <c r="L4412" i="63" s="1"/>
  <c r="K4413" i="63"/>
  <c r="L4413" i="63" s="1"/>
  <c r="K4414" i="63"/>
  <c r="L4414" i="63" s="1"/>
  <c r="K4415" i="63"/>
  <c r="L4415" i="63" s="1"/>
  <c r="K4416" i="63"/>
  <c r="L4416" i="63" s="1"/>
  <c r="N4410" i="63"/>
  <c r="J4410" i="63" s="1"/>
  <c r="N4411" i="63"/>
  <c r="J4411" i="63" s="1"/>
  <c r="N4412" i="63"/>
  <c r="J4412" i="63" s="1"/>
  <c r="N4413" i="63"/>
  <c r="J4413" i="63" s="1"/>
  <c r="N4414" i="63"/>
  <c r="O4414" i="63" s="1"/>
  <c r="N4415" i="63"/>
  <c r="J4415" i="63" s="1"/>
  <c r="N4416" i="63"/>
  <c r="J4416" i="63" s="1"/>
  <c r="P4410" i="63"/>
  <c r="P4411" i="63"/>
  <c r="P4412" i="63"/>
  <c r="P4413" i="63"/>
  <c r="P4414" i="63"/>
  <c r="P4415" i="63"/>
  <c r="P4416" i="63"/>
  <c r="Q4410" i="63"/>
  <c r="Q4411" i="63"/>
  <c r="Q4412" i="63"/>
  <c r="Q4413" i="63"/>
  <c r="Q4414" i="63"/>
  <c r="Q4415" i="63"/>
  <c r="Q4416" i="63"/>
  <c r="E4407" i="63"/>
  <c r="E4408" i="63"/>
  <c r="E4409" i="63"/>
  <c r="F4407" i="63"/>
  <c r="A4407" i="63" s="1"/>
  <c r="B4407" i="63" s="1"/>
  <c r="F4408" i="63"/>
  <c r="A4408" i="63" s="1"/>
  <c r="B4408" i="63" s="1"/>
  <c r="F4409" i="63"/>
  <c r="A4409" i="63" s="1"/>
  <c r="B4409" i="63" s="1"/>
  <c r="G4407" i="63"/>
  <c r="G4408" i="63"/>
  <c r="G4409" i="63"/>
  <c r="H4407" i="63"/>
  <c r="H4408" i="63"/>
  <c r="H4409" i="63"/>
  <c r="I4407" i="63" a="1"/>
  <c r="I4407" i="63" s="1"/>
  <c r="I4408" i="63" a="1"/>
  <c r="I4408" i="63" s="1"/>
  <c r="I4409" i="63" a="1"/>
  <c r="I4409" i="63" s="1"/>
  <c r="K4407" i="63"/>
  <c r="L4407" i="63" s="1"/>
  <c r="K4408" i="63"/>
  <c r="L4408" i="63" s="1"/>
  <c r="K4409" i="63"/>
  <c r="L4409" i="63" s="1"/>
  <c r="N4407" i="63"/>
  <c r="J4407" i="63" s="1"/>
  <c r="N4408" i="63"/>
  <c r="O4408" i="63" s="1"/>
  <c r="N4409" i="63"/>
  <c r="O4409" i="63" s="1"/>
  <c r="P4407" i="63"/>
  <c r="P4408" i="63"/>
  <c r="P4409" i="63"/>
  <c r="Q4407" i="63"/>
  <c r="Q4408" i="63"/>
  <c r="Q4409" i="63"/>
  <c r="E4398" i="63"/>
  <c r="E4399" i="63"/>
  <c r="E4400" i="63"/>
  <c r="E4401" i="63"/>
  <c r="E4402" i="63"/>
  <c r="E4403" i="63"/>
  <c r="E4404" i="63"/>
  <c r="E4405" i="63"/>
  <c r="E4406" i="63"/>
  <c r="F4398" i="63"/>
  <c r="A4398" i="63" s="1"/>
  <c r="B4398" i="63" s="1"/>
  <c r="F4399" i="63"/>
  <c r="A4399" i="63" s="1"/>
  <c r="B4399" i="63" s="1"/>
  <c r="F4400" i="63"/>
  <c r="A4400" i="63" s="1"/>
  <c r="B4400" i="63" s="1"/>
  <c r="F4401" i="63"/>
  <c r="A4401" i="63" s="1"/>
  <c r="B4401" i="63" s="1"/>
  <c r="F4402" i="63"/>
  <c r="A4402" i="63" s="1"/>
  <c r="B4402" i="63" s="1"/>
  <c r="F4403" i="63"/>
  <c r="F4404" i="63"/>
  <c r="F4405" i="63"/>
  <c r="F4406" i="63"/>
  <c r="G4398" i="63"/>
  <c r="G4399" i="63"/>
  <c r="G4400" i="63"/>
  <c r="G4401" i="63"/>
  <c r="G4402" i="63"/>
  <c r="G4403" i="63"/>
  <c r="G4404" i="63"/>
  <c r="G4405" i="63"/>
  <c r="G4406" i="63"/>
  <c r="H4398" i="63"/>
  <c r="H4399" i="63"/>
  <c r="H4400" i="63"/>
  <c r="H4401" i="63"/>
  <c r="H4402" i="63"/>
  <c r="H4403" i="63"/>
  <c r="H4404" i="63"/>
  <c r="H4405" i="63"/>
  <c r="H4406" i="63"/>
  <c r="I4398" i="63" a="1"/>
  <c r="I4398" i="63" s="1"/>
  <c r="I4399" i="63" a="1"/>
  <c r="I4399" i="63" s="1"/>
  <c r="I4400" i="63" a="1"/>
  <c r="I4400" i="63" s="1"/>
  <c r="I4401" i="63" a="1"/>
  <c r="I4401" i="63" s="1"/>
  <c r="I4402" i="63" a="1"/>
  <c r="I4402" i="63" s="1"/>
  <c r="I4403" i="63" a="1"/>
  <c r="I4403" i="63" s="1"/>
  <c r="I4404" i="63" a="1"/>
  <c r="I4404" i="63" s="1"/>
  <c r="I4405" i="63" a="1"/>
  <c r="I4405" i="63" s="1"/>
  <c r="I4406" i="63" a="1"/>
  <c r="I4406" i="63" s="1"/>
  <c r="K4398" i="63"/>
  <c r="L4398" i="63" s="1"/>
  <c r="K4399" i="63"/>
  <c r="L4399" i="63" s="1"/>
  <c r="K4400" i="63"/>
  <c r="L4400" i="63" s="1"/>
  <c r="K4401" i="63"/>
  <c r="L4401" i="63" s="1"/>
  <c r="K4402" i="63"/>
  <c r="L4402" i="63" s="1"/>
  <c r="K4403" i="63"/>
  <c r="L4403" i="63" s="1"/>
  <c r="K4404" i="63"/>
  <c r="L4404" i="63" s="1"/>
  <c r="K4405" i="63"/>
  <c r="M4405" i="63" s="1"/>
  <c r="K4406" i="63"/>
  <c r="L4406" i="63" s="1"/>
  <c r="N4398" i="63"/>
  <c r="J4398" i="63" s="1"/>
  <c r="N4399" i="63"/>
  <c r="J4399" i="63" s="1"/>
  <c r="N4400" i="63"/>
  <c r="J4400" i="63" s="1"/>
  <c r="N4401" i="63"/>
  <c r="J4401" i="63" s="1"/>
  <c r="N4402" i="63"/>
  <c r="J4402" i="63" s="1"/>
  <c r="N4403" i="63"/>
  <c r="J4403" i="63" s="1"/>
  <c r="N4404" i="63"/>
  <c r="J4404" i="63" s="1"/>
  <c r="N4405" i="63"/>
  <c r="O4405" i="63" s="1"/>
  <c r="N4406" i="63"/>
  <c r="O4406" i="63" s="1"/>
  <c r="P4398" i="63"/>
  <c r="P4399" i="63"/>
  <c r="P4400" i="63"/>
  <c r="P4401" i="63"/>
  <c r="P4402" i="63"/>
  <c r="P4403" i="63"/>
  <c r="P4404" i="63"/>
  <c r="P4405" i="63"/>
  <c r="P4406" i="63"/>
  <c r="Q4398" i="63"/>
  <c r="Q4399" i="63"/>
  <c r="Q4400" i="63"/>
  <c r="Q4401" i="63"/>
  <c r="Q4402" i="63"/>
  <c r="Q4403" i="63"/>
  <c r="Q4404" i="63"/>
  <c r="Q4405" i="63"/>
  <c r="Q4406" i="63"/>
  <c r="E4386" i="63"/>
  <c r="E4387" i="63"/>
  <c r="E4388" i="63"/>
  <c r="E4389" i="63"/>
  <c r="E4390" i="63"/>
  <c r="E4391" i="63"/>
  <c r="E4392" i="63"/>
  <c r="E4393" i="63"/>
  <c r="E4394" i="63"/>
  <c r="E4395" i="63"/>
  <c r="E4396" i="63"/>
  <c r="E4397" i="63"/>
  <c r="F4386" i="63"/>
  <c r="A4386" i="63" s="1"/>
  <c r="B4386" i="63" s="1"/>
  <c r="F4387" i="63"/>
  <c r="A4387" i="63" s="1"/>
  <c r="B4387" i="63" s="1"/>
  <c r="F4388" i="63"/>
  <c r="A4388" i="63" s="1"/>
  <c r="B4388" i="63" s="1"/>
  <c r="F4389" i="63"/>
  <c r="A4389" i="63" s="1"/>
  <c r="B4389" i="63" s="1"/>
  <c r="F4390" i="63"/>
  <c r="A4390" i="63" s="1"/>
  <c r="B4390" i="63" s="1"/>
  <c r="F4391" i="63"/>
  <c r="A4391" i="63" s="1"/>
  <c r="B4391" i="63" s="1"/>
  <c r="F4392" i="63"/>
  <c r="A4392" i="63" s="1"/>
  <c r="B4392" i="63" s="1"/>
  <c r="F4393" i="63"/>
  <c r="A4393" i="63" s="1"/>
  <c r="B4393" i="63" s="1"/>
  <c r="F4394" i="63"/>
  <c r="C4394" i="63" s="1"/>
  <c r="D4394" i="63" s="1"/>
  <c r="F4395" i="63"/>
  <c r="C4395" i="63" s="1"/>
  <c r="F4396" i="63"/>
  <c r="C4396" i="63" s="1"/>
  <c r="D4396" i="63" s="1"/>
  <c r="F4397" i="63"/>
  <c r="C4397" i="63" s="1"/>
  <c r="D4397" i="63" s="1"/>
  <c r="G4386" i="63"/>
  <c r="G4387" i="63"/>
  <c r="G4388" i="63"/>
  <c r="G4389" i="63"/>
  <c r="G4390" i="63"/>
  <c r="G4391" i="63"/>
  <c r="G4392" i="63"/>
  <c r="G4393" i="63"/>
  <c r="G4394" i="63"/>
  <c r="G4395" i="63"/>
  <c r="G4396" i="63"/>
  <c r="G4397" i="63"/>
  <c r="H4386" i="63"/>
  <c r="H4387" i="63"/>
  <c r="H4388" i="63"/>
  <c r="H4389" i="63"/>
  <c r="H4390" i="63"/>
  <c r="H4391" i="63"/>
  <c r="H4392" i="63"/>
  <c r="H4393" i="63"/>
  <c r="H4394" i="63"/>
  <c r="H4395" i="63"/>
  <c r="H4396" i="63"/>
  <c r="H4397" i="63"/>
  <c r="I4386" i="63" a="1"/>
  <c r="I4386" i="63" s="1"/>
  <c r="I4387" i="63" a="1"/>
  <c r="I4387" i="63" s="1"/>
  <c r="I4388" i="63" a="1"/>
  <c r="I4388" i="63" s="1"/>
  <c r="I4389" i="63" a="1"/>
  <c r="I4389" i="63" s="1"/>
  <c r="I4390" i="63" a="1"/>
  <c r="I4390" i="63" s="1"/>
  <c r="I4391" i="63" a="1"/>
  <c r="I4391" i="63" s="1"/>
  <c r="I4392" i="63" a="1"/>
  <c r="I4392" i="63" s="1"/>
  <c r="I4393" i="63" a="1"/>
  <c r="I4393" i="63" s="1"/>
  <c r="I4394" i="63" a="1"/>
  <c r="I4394" i="63" s="1"/>
  <c r="I4395" i="63" a="1"/>
  <c r="I4395" i="63" s="1"/>
  <c r="I4396" i="63" a="1"/>
  <c r="I4396" i="63" s="1"/>
  <c r="I4397" i="63" a="1"/>
  <c r="I4397" i="63" s="1"/>
  <c r="K4386" i="63"/>
  <c r="L4386" i="63" s="1"/>
  <c r="K4387" i="63"/>
  <c r="L4387" i="63" s="1"/>
  <c r="K4388" i="63"/>
  <c r="L4388" i="63" s="1"/>
  <c r="K4389" i="63"/>
  <c r="M4389" i="63" s="1"/>
  <c r="K4390" i="63"/>
  <c r="M4390" i="63" s="1"/>
  <c r="K4391" i="63"/>
  <c r="L4391" i="63" s="1"/>
  <c r="K4392" i="63"/>
  <c r="M4392" i="63" s="1"/>
  <c r="K4393" i="63"/>
  <c r="L4393" i="63" s="1"/>
  <c r="K4394" i="63"/>
  <c r="M4394" i="63" s="1"/>
  <c r="K4395" i="63"/>
  <c r="L4395" i="63" s="1"/>
  <c r="K4396" i="63"/>
  <c r="M4396" i="63" s="1"/>
  <c r="K4397" i="63"/>
  <c r="L4397" i="63" s="1"/>
  <c r="N4386" i="63"/>
  <c r="J4386" i="63" s="1"/>
  <c r="N4387" i="63"/>
  <c r="J4387" i="63" s="1"/>
  <c r="N4388" i="63"/>
  <c r="J4388" i="63" s="1"/>
  <c r="N4389" i="63"/>
  <c r="J4389" i="63" s="1"/>
  <c r="N4390" i="63"/>
  <c r="J4390" i="63" s="1"/>
  <c r="N4391" i="63"/>
  <c r="O4391" i="63" s="1"/>
  <c r="N4392" i="63"/>
  <c r="J4392" i="63" s="1"/>
  <c r="N4393" i="63"/>
  <c r="O4393" i="63" s="1"/>
  <c r="N4394" i="63"/>
  <c r="J4394" i="63" s="1"/>
  <c r="N4395" i="63"/>
  <c r="J4395" i="63" s="1"/>
  <c r="N4396" i="63"/>
  <c r="J4396" i="63" s="1"/>
  <c r="N4397" i="63"/>
  <c r="O4397" i="63" s="1"/>
  <c r="P4386" i="63"/>
  <c r="P4387" i="63"/>
  <c r="P4388" i="63"/>
  <c r="P4389" i="63"/>
  <c r="P4390" i="63"/>
  <c r="P4391" i="63"/>
  <c r="P4392" i="63"/>
  <c r="P4393" i="63"/>
  <c r="P4394" i="63"/>
  <c r="P4395" i="63"/>
  <c r="P4396" i="63"/>
  <c r="P4397" i="63"/>
  <c r="Q4386" i="63"/>
  <c r="Q4387" i="63"/>
  <c r="Q4388" i="63"/>
  <c r="Q4389" i="63"/>
  <c r="Q4390" i="63"/>
  <c r="Q4391" i="63"/>
  <c r="Q4392" i="63"/>
  <c r="Q4393" i="63"/>
  <c r="Q4394" i="63"/>
  <c r="Q4395" i="63"/>
  <c r="Q4396" i="63"/>
  <c r="Q4397" i="63"/>
  <c r="E4375" i="63"/>
  <c r="E4376" i="63"/>
  <c r="E4377" i="63"/>
  <c r="E4378" i="63"/>
  <c r="E4379" i="63"/>
  <c r="E4380" i="63"/>
  <c r="E4381" i="63"/>
  <c r="E4382" i="63"/>
  <c r="E4383" i="63"/>
  <c r="E4384" i="63"/>
  <c r="E4385" i="63"/>
  <c r="F4375" i="63"/>
  <c r="A4375" i="63" s="1"/>
  <c r="B4375" i="63" s="1"/>
  <c r="F4376" i="63"/>
  <c r="A4376" i="63" s="1"/>
  <c r="B4376" i="63" s="1"/>
  <c r="F4377" i="63"/>
  <c r="A4377" i="63" s="1"/>
  <c r="B4377" i="63" s="1"/>
  <c r="F4378" i="63"/>
  <c r="A4378" i="63" s="1"/>
  <c r="B4378" i="63" s="1"/>
  <c r="F4379" i="63"/>
  <c r="A4379" i="63" s="1"/>
  <c r="B4379" i="63" s="1"/>
  <c r="F4380" i="63"/>
  <c r="A4380" i="63" s="1"/>
  <c r="B4380" i="63" s="1"/>
  <c r="F4381" i="63"/>
  <c r="A4381" i="63" s="1"/>
  <c r="B4381" i="63" s="1"/>
  <c r="F4382" i="63"/>
  <c r="A4382" i="63" s="1"/>
  <c r="B4382" i="63" s="1"/>
  <c r="F4383" i="63"/>
  <c r="A4383" i="63" s="1"/>
  <c r="B4383" i="63" s="1"/>
  <c r="F4384" i="63"/>
  <c r="A4384" i="63" s="1"/>
  <c r="B4384" i="63" s="1"/>
  <c r="F4385" i="63"/>
  <c r="C4385" i="63" s="1"/>
  <c r="D4385" i="63" s="1"/>
  <c r="G4375" i="63"/>
  <c r="G4376" i="63"/>
  <c r="G4377" i="63"/>
  <c r="G4378" i="63"/>
  <c r="G4379" i="63"/>
  <c r="G4380" i="63"/>
  <c r="G4381" i="63"/>
  <c r="G4382" i="63"/>
  <c r="G4383" i="63"/>
  <c r="G4384" i="63"/>
  <c r="G4385" i="63"/>
  <c r="H4375" i="63"/>
  <c r="H4376" i="63"/>
  <c r="H4377" i="63"/>
  <c r="H4378" i="63"/>
  <c r="H4379" i="63"/>
  <c r="H4380" i="63"/>
  <c r="H4381" i="63"/>
  <c r="H4382" i="63"/>
  <c r="H4383" i="63"/>
  <c r="H4384" i="63"/>
  <c r="H4385" i="63"/>
  <c r="I4375" i="63" a="1"/>
  <c r="I4375" i="63" s="1"/>
  <c r="I4376" i="63" a="1"/>
  <c r="I4376" i="63" s="1"/>
  <c r="I4377" i="63" a="1"/>
  <c r="I4377" i="63" s="1"/>
  <c r="I4378" i="63" a="1"/>
  <c r="I4378" i="63" s="1"/>
  <c r="I4379" i="63" a="1"/>
  <c r="I4379" i="63" s="1"/>
  <c r="I4380" i="63" a="1"/>
  <c r="I4380" i="63" s="1"/>
  <c r="I4381" i="63" a="1"/>
  <c r="I4381" i="63" s="1"/>
  <c r="I4382" i="63" a="1"/>
  <c r="I4382" i="63" s="1"/>
  <c r="I4383" i="63" a="1"/>
  <c r="I4383" i="63" s="1"/>
  <c r="I4384" i="63" a="1"/>
  <c r="I4384" i="63" s="1"/>
  <c r="I4385" i="63" a="1"/>
  <c r="I4385" i="63" s="1"/>
  <c r="K4375" i="63"/>
  <c r="M4375" i="63" s="1"/>
  <c r="K4376" i="63"/>
  <c r="M4376" i="63" s="1"/>
  <c r="K4377" i="63"/>
  <c r="M4377" i="63" s="1"/>
  <c r="K4378" i="63"/>
  <c r="L4378" i="63" s="1"/>
  <c r="K4379" i="63"/>
  <c r="L4379" i="63" s="1"/>
  <c r="K4380" i="63"/>
  <c r="M4380" i="63" s="1"/>
  <c r="K4381" i="63"/>
  <c r="L4381" i="63" s="1"/>
  <c r="K4382" i="63"/>
  <c r="M4382" i="63" s="1"/>
  <c r="K4383" i="63"/>
  <c r="M4383" i="63" s="1"/>
  <c r="K4384" i="63"/>
  <c r="L4384" i="63" s="1"/>
  <c r="K4385" i="63"/>
  <c r="L4385" i="63" s="1"/>
  <c r="N4375" i="63"/>
  <c r="J4375" i="63" s="1"/>
  <c r="N4376" i="63"/>
  <c r="J4376" i="63" s="1"/>
  <c r="N4377" i="63"/>
  <c r="J4377" i="63" s="1"/>
  <c r="N4378" i="63"/>
  <c r="J4378" i="63" s="1"/>
  <c r="N4379" i="63"/>
  <c r="J4379" i="63" s="1"/>
  <c r="N4380" i="63"/>
  <c r="J4380" i="63" s="1"/>
  <c r="N4381" i="63"/>
  <c r="O4381" i="63" s="1"/>
  <c r="N4382" i="63"/>
  <c r="O4382" i="63" s="1"/>
  <c r="N4383" i="63"/>
  <c r="O4383" i="63" s="1"/>
  <c r="N4384" i="63"/>
  <c r="O4384" i="63" s="1"/>
  <c r="N4385" i="63"/>
  <c r="O4385" i="63" s="1"/>
  <c r="P4375" i="63"/>
  <c r="P4376" i="63"/>
  <c r="P4377" i="63"/>
  <c r="P4378" i="63"/>
  <c r="P4379" i="63"/>
  <c r="P4380" i="63"/>
  <c r="P4381" i="63"/>
  <c r="P4382" i="63"/>
  <c r="P4383" i="63"/>
  <c r="P4384" i="63"/>
  <c r="P4385" i="63"/>
  <c r="Q4375" i="63"/>
  <c r="Q4376" i="63"/>
  <c r="Q4377" i="63"/>
  <c r="Q4378" i="63"/>
  <c r="Q4379" i="63"/>
  <c r="Q4380" i="63"/>
  <c r="Q4381" i="63"/>
  <c r="Q4382" i="63"/>
  <c r="Q4383" i="63"/>
  <c r="Q4384" i="63"/>
  <c r="Q4385" i="63"/>
  <c r="E4365" i="63"/>
  <c r="E4366" i="63"/>
  <c r="E4367" i="63"/>
  <c r="E4368" i="63"/>
  <c r="E4369" i="63"/>
  <c r="E4370" i="63"/>
  <c r="E4371" i="63"/>
  <c r="E4372" i="63"/>
  <c r="E4373" i="63"/>
  <c r="E4374" i="63"/>
  <c r="F4365" i="63"/>
  <c r="A4365" i="63" s="1"/>
  <c r="B4365" i="63" s="1"/>
  <c r="F4366" i="63"/>
  <c r="A4366" i="63" s="1"/>
  <c r="B4366" i="63" s="1"/>
  <c r="F4367" i="63"/>
  <c r="F4368" i="63"/>
  <c r="F4369" i="63"/>
  <c r="F4370" i="63"/>
  <c r="F4371" i="63"/>
  <c r="F4372" i="63"/>
  <c r="C4372" i="63" s="1"/>
  <c r="F4373" i="63"/>
  <c r="F4374" i="63"/>
  <c r="G4365" i="63"/>
  <c r="G4366" i="63"/>
  <c r="G4367" i="63"/>
  <c r="G4368" i="63"/>
  <c r="G4369" i="63"/>
  <c r="G4370" i="63"/>
  <c r="G4371" i="63"/>
  <c r="G4372" i="63"/>
  <c r="G4373" i="63"/>
  <c r="G4374" i="63"/>
  <c r="H4365" i="63"/>
  <c r="H4366" i="63"/>
  <c r="H4367" i="63"/>
  <c r="H4368" i="63"/>
  <c r="H4369" i="63"/>
  <c r="H4370" i="63"/>
  <c r="H4371" i="63"/>
  <c r="H4372" i="63"/>
  <c r="H4373" i="63"/>
  <c r="H4374" i="63"/>
  <c r="I4365" i="63" a="1"/>
  <c r="I4365" i="63" s="1"/>
  <c r="I4366" i="63" a="1"/>
  <c r="I4366" i="63" s="1"/>
  <c r="I4367" i="63" a="1"/>
  <c r="I4367" i="63" s="1"/>
  <c r="I4368" i="63" a="1"/>
  <c r="I4368" i="63" s="1"/>
  <c r="I4369" i="63" a="1"/>
  <c r="I4369" i="63" s="1"/>
  <c r="I4370" i="63" a="1"/>
  <c r="I4370" i="63" s="1"/>
  <c r="I4371" i="63" a="1"/>
  <c r="I4371" i="63" s="1"/>
  <c r="I4372" i="63" a="1"/>
  <c r="I4372" i="63" s="1"/>
  <c r="I4373" i="63" a="1"/>
  <c r="I4373" i="63" s="1"/>
  <c r="I4374" i="63" a="1"/>
  <c r="I4374" i="63" s="1"/>
  <c r="K4365" i="63"/>
  <c r="M4365" i="63" s="1"/>
  <c r="K4366" i="63"/>
  <c r="L4366" i="63" s="1"/>
  <c r="K4367" i="63"/>
  <c r="L4367" i="63" s="1"/>
  <c r="K4368" i="63"/>
  <c r="M4368" i="63" s="1"/>
  <c r="K4369" i="63"/>
  <c r="L4369" i="63" s="1"/>
  <c r="K4370" i="63"/>
  <c r="L4370" i="63" s="1"/>
  <c r="K4371" i="63"/>
  <c r="L4371" i="63" s="1"/>
  <c r="K4372" i="63"/>
  <c r="L4372" i="63" s="1"/>
  <c r="K4373" i="63"/>
  <c r="L4373" i="63" s="1"/>
  <c r="K4374" i="63"/>
  <c r="L4374" i="63" s="1"/>
  <c r="N4365" i="63"/>
  <c r="O4365" i="63" s="1"/>
  <c r="N4366" i="63"/>
  <c r="J4366" i="63" s="1"/>
  <c r="N4367" i="63"/>
  <c r="J4367" i="63" s="1"/>
  <c r="N4368" i="63"/>
  <c r="O4368" i="63" s="1"/>
  <c r="N4369" i="63"/>
  <c r="J4369" i="63" s="1"/>
  <c r="N4370" i="63"/>
  <c r="J4370" i="63" s="1"/>
  <c r="N4371" i="63"/>
  <c r="J4371" i="63" s="1"/>
  <c r="N4372" i="63"/>
  <c r="J4372" i="63" s="1"/>
  <c r="N4373" i="63"/>
  <c r="J4373" i="63" s="1"/>
  <c r="N4374" i="63"/>
  <c r="J4374" i="63" s="1"/>
  <c r="P4365" i="63"/>
  <c r="P4366" i="63"/>
  <c r="P4367" i="63"/>
  <c r="P4368" i="63"/>
  <c r="P4369" i="63"/>
  <c r="P4370" i="63"/>
  <c r="P4371" i="63"/>
  <c r="P4372" i="63"/>
  <c r="P4373" i="63"/>
  <c r="P4374" i="63"/>
  <c r="Q4365" i="63"/>
  <c r="Q4366" i="63"/>
  <c r="Q4367" i="63"/>
  <c r="Q4368" i="63"/>
  <c r="Q4369" i="63"/>
  <c r="Q4370" i="63"/>
  <c r="Q4371" i="63"/>
  <c r="Q4372" i="63"/>
  <c r="Q4373" i="63"/>
  <c r="Q4374" i="63"/>
  <c r="E4353" i="63"/>
  <c r="E4354" i="63"/>
  <c r="E4355" i="63"/>
  <c r="E4356" i="63"/>
  <c r="E4357" i="63"/>
  <c r="E4358" i="63"/>
  <c r="E4359" i="63"/>
  <c r="E4360" i="63"/>
  <c r="E4361" i="63"/>
  <c r="E4362" i="63"/>
  <c r="E4363" i="63"/>
  <c r="E4364" i="63"/>
  <c r="F4353" i="63"/>
  <c r="A4353" i="63" s="1"/>
  <c r="B4353" i="63" s="1"/>
  <c r="F4354" i="63"/>
  <c r="A4354" i="63" s="1"/>
  <c r="B4354" i="63" s="1"/>
  <c r="F4355" i="63"/>
  <c r="A4355" i="63" s="1"/>
  <c r="B4355" i="63" s="1"/>
  <c r="F4356" i="63"/>
  <c r="A4356" i="63" s="1"/>
  <c r="B4356" i="63" s="1"/>
  <c r="F4357" i="63"/>
  <c r="A4357" i="63" s="1"/>
  <c r="B4357" i="63" s="1"/>
  <c r="F4358" i="63"/>
  <c r="A4358" i="63" s="1"/>
  <c r="B4358" i="63" s="1"/>
  <c r="F4359" i="63"/>
  <c r="A4359" i="63" s="1"/>
  <c r="B4359" i="63" s="1"/>
  <c r="F4360" i="63"/>
  <c r="A4360" i="63" s="1"/>
  <c r="B4360" i="63" s="1"/>
  <c r="F4361" i="63"/>
  <c r="C4361" i="63" s="1"/>
  <c r="D4361" i="63" s="1"/>
  <c r="F4362" i="63"/>
  <c r="C4362" i="63" s="1"/>
  <c r="F4363" i="63"/>
  <c r="C4363" i="63" s="1"/>
  <c r="D4363" i="63" s="1"/>
  <c r="F4364" i="63"/>
  <c r="C4364" i="63" s="1"/>
  <c r="D4364" i="63" s="1"/>
  <c r="G4353" i="63"/>
  <c r="G4354" i="63"/>
  <c r="G4355" i="63"/>
  <c r="G4356" i="63"/>
  <c r="G4357" i="63"/>
  <c r="G4358" i="63"/>
  <c r="G4359" i="63"/>
  <c r="G4360" i="63"/>
  <c r="G4361" i="63"/>
  <c r="G4362" i="63"/>
  <c r="G4363" i="63"/>
  <c r="G4364" i="63"/>
  <c r="H4353" i="63"/>
  <c r="H4354" i="63"/>
  <c r="H4355" i="63"/>
  <c r="H4356" i="63"/>
  <c r="H4357" i="63"/>
  <c r="H4358" i="63"/>
  <c r="H4359" i="63"/>
  <c r="H4360" i="63"/>
  <c r="H4361" i="63"/>
  <c r="H4362" i="63"/>
  <c r="H4363" i="63"/>
  <c r="H4364" i="63"/>
  <c r="I4353" i="63" a="1"/>
  <c r="I4353" i="63" s="1"/>
  <c r="I4354" i="63" a="1"/>
  <c r="I4354" i="63" s="1"/>
  <c r="I4355" i="63" a="1"/>
  <c r="I4355" i="63" s="1"/>
  <c r="I4356" i="63" a="1"/>
  <c r="I4356" i="63" s="1"/>
  <c r="I4357" i="63" a="1"/>
  <c r="I4357" i="63" s="1"/>
  <c r="I4358" i="63" a="1"/>
  <c r="I4358" i="63" s="1"/>
  <c r="I4359" i="63" a="1"/>
  <c r="I4359" i="63" s="1"/>
  <c r="I4360" i="63" a="1"/>
  <c r="I4360" i="63" s="1"/>
  <c r="I4361" i="63" a="1"/>
  <c r="I4361" i="63" s="1"/>
  <c r="I4362" i="63" a="1"/>
  <c r="I4362" i="63" s="1"/>
  <c r="I4363" i="63" a="1"/>
  <c r="I4363" i="63" s="1"/>
  <c r="I4364" i="63" a="1"/>
  <c r="I4364" i="63" s="1"/>
  <c r="K4353" i="63"/>
  <c r="M4353" i="63" s="1"/>
  <c r="K4354" i="63"/>
  <c r="L4354" i="63" s="1"/>
  <c r="K4355" i="63"/>
  <c r="M4355" i="63" s="1"/>
  <c r="K4356" i="63"/>
  <c r="M4356" i="63" s="1"/>
  <c r="K4357" i="63"/>
  <c r="M4357" i="63" s="1"/>
  <c r="K4358" i="63"/>
  <c r="M4358" i="63" s="1"/>
  <c r="K4359" i="63"/>
  <c r="M4359" i="63" s="1"/>
  <c r="K4360" i="63"/>
  <c r="L4360" i="63" s="1"/>
  <c r="K4361" i="63"/>
  <c r="L4361" i="63" s="1"/>
  <c r="K4362" i="63"/>
  <c r="L4362" i="63" s="1"/>
  <c r="K4363" i="63"/>
  <c r="L4363" i="63" s="1"/>
  <c r="K4364" i="63"/>
  <c r="L4364" i="63" s="1"/>
  <c r="N4353" i="63"/>
  <c r="J4353" i="63" s="1"/>
  <c r="N4354" i="63"/>
  <c r="J4354" i="63" s="1"/>
  <c r="N4355" i="63"/>
  <c r="J4355" i="63" s="1"/>
  <c r="N4356" i="63"/>
  <c r="J4356" i="63" s="1"/>
  <c r="N4357" i="63"/>
  <c r="O4357" i="63" s="1"/>
  <c r="N4358" i="63"/>
  <c r="O4358" i="63" s="1"/>
  <c r="N4359" i="63"/>
  <c r="O4359" i="63" s="1"/>
  <c r="N4360" i="63"/>
  <c r="O4360" i="63" s="1"/>
  <c r="N4361" i="63"/>
  <c r="J4361" i="63" s="1"/>
  <c r="N4362" i="63"/>
  <c r="J4362" i="63" s="1"/>
  <c r="N4363" i="63"/>
  <c r="J4363" i="63" s="1"/>
  <c r="N4364" i="63"/>
  <c r="O4364" i="63" s="1"/>
  <c r="P4353" i="63"/>
  <c r="P4354" i="63"/>
  <c r="P4355" i="63"/>
  <c r="P4356" i="63"/>
  <c r="P4357" i="63"/>
  <c r="P4358" i="63"/>
  <c r="P4359" i="63"/>
  <c r="P4360" i="63"/>
  <c r="P4361" i="63"/>
  <c r="P4362" i="63"/>
  <c r="P4363" i="63"/>
  <c r="P4364" i="63"/>
  <c r="Q4353" i="63"/>
  <c r="Q4354" i="63"/>
  <c r="Q4355" i="63"/>
  <c r="Q4356" i="63"/>
  <c r="Q4357" i="63"/>
  <c r="Q4358" i="63"/>
  <c r="Q4359" i="63"/>
  <c r="Q4360" i="63"/>
  <c r="Q4361" i="63"/>
  <c r="Q4362" i="63"/>
  <c r="Q4363" i="63"/>
  <c r="Q4364" i="63"/>
  <c r="E4340" i="63"/>
  <c r="E4341" i="63"/>
  <c r="E4342" i="63"/>
  <c r="E4343" i="63"/>
  <c r="E4344" i="63"/>
  <c r="E4345" i="63"/>
  <c r="E4346" i="63"/>
  <c r="E4347" i="63"/>
  <c r="E4348" i="63"/>
  <c r="E4349" i="63"/>
  <c r="E4350" i="63"/>
  <c r="E4351" i="63"/>
  <c r="E4352" i="63"/>
  <c r="F4340" i="63"/>
  <c r="A4340" i="63" s="1"/>
  <c r="B4340" i="63" s="1"/>
  <c r="F4341" i="63"/>
  <c r="A4341" i="63" s="1"/>
  <c r="B4341" i="63" s="1"/>
  <c r="F4342" i="63"/>
  <c r="A4342" i="63" s="1"/>
  <c r="B4342" i="63" s="1"/>
  <c r="F4343" i="63"/>
  <c r="A4343" i="63" s="1"/>
  <c r="B4343" i="63" s="1"/>
  <c r="F4344" i="63"/>
  <c r="A4344" i="63" s="1"/>
  <c r="B4344" i="63" s="1"/>
  <c r="F4345" i="63"/>
  <c r="A4345" i="63" s="1"/>
  <c r="B4345" i="63" s="1"/>
  <c r="F4346" i="63"/>
  <c r="C4346" i="63" s="1"/>
  <c r="D4346" i="63" s="1"/>
  <c r="F4347" i="63"/>
  <c r="C4347" i="63" s="1"/>
  <c r="D4347" i="63" s="1"/>
  <c r="F4348" i="63"/>
  <c r="C4348" i="63" s="1"/>
  <c r="D4348" i="63" s="1"/>
  <c r="F4349" i="63"/>
  <c r="F4350" i="63"/>
  <c r="F4351" i="63"/>
  <c r="F4352" i="63"/>
  <c r="A4352" i="63" s="1"/>
  <c r="B4352" i="63" s="1"/>
  <c r="G4340" i="63"/>
  <c r="G4341" i="63"/>
  <c r="G4342" i="63"/>
  <c r="G4343" i="63"/>
  <c r="G4344" i="63"/>
  <c r="G4345" i="63"/>
  <c r="G4346" i="63"/>
  <c r="G4347" i="63"/>
  <c r="G4348" i="63"/>
  <c r="G4349" i="63"/>
  <c r="G4350" i="63"/>
  <c r="G4351" i="63"/>
  <c r="G4352" i="63"/>
  <c r="H4340" i="63"/>
  <c r="H4341" i="63"/>
  <c r="H4342" i="63"/>
  <c r="H4343" i="63"/>
  <c r="H4344" i="63"/>
  <c r="H4345" i="63"/>
  <c r="H4346" i="63"/>
  <c r="H4347" i="63"/>
  <c r="H4348" i="63"/>
  <c r="H4349" i="63"/>
  <c r="H4350" i="63"/>
  <c r="H4351" i="63"/>
  <c r="H4352" i="63"/>
  <c r="I4340" i="63" a="1"/>
  <c r="I4340" i="63" s="1"/>
  <c r="I4341" i="63" a="1"/>
  <c r="I4341" i="63" s="1"/>
  <c r="I4342" i="63" a="1"/>
  <c r="I4342" i="63" s="1"/>
  <c r="I4343" i="63" a="1"/>
  <c r="I4343" i="63" s="1"/>
  <c r="I4344" i="63" a="1"/>
  <c r="I4344" i="63" s="1"/>
  <c r="I4345" i="63" a="1"/>
  <c r="I4345" i="63" s="1"/>
  <c r="I4346" i="63" a="1"/>
  <c r="I4346" i="63" s="1"/>
  <c r="I4347" i="63" a="1"/>
  <c r="I4347" i="63" s="1"/>
  <c r="I4348" i="63" a="1"/>
  <c r="I4348" i="63" s="1"/>
  <c r="I4349" i="63" a="1"/>
  <c r="I4349" i="63" s="1"/>
  <c r="I4350" i="63" a="1"/>
  <c r="I4350" i="63" s="1"/>
  <c r="I4351" i="63" a="1"/>
  <c r="I4351" i="63" s="1"/>
  <c r="I4352" i="63" a="1"/>
  <c r="I4352" i="63" s="1"/>
  <c r="K4340" i="63"/>
  <c r="L4340" i="63" s="1"/>
  <c r="K4341" i="63"/>
  <c r="M4341" i="63" s="1"/>
  <c r="K4342" i="63"/>
  <c r="M4342" i="63" s="1"/>
  <c r="K4343" i="63"/>
  <c r="M4343" i="63" s="1"/>
  <c r="K4344" i="63"/>
  <c r="M4344" i="63" s="1"/>
  <c r="K4345" i="63"/>
  <c r="M4345" i="63" s="1"/>
  <c r="K4346" i="63"/>
  <c r="M4346" i="63" s="1"/>
  <c r="K4347" i="63"/>
  <c r="L4347" i="63" s="1"/>
  <c r="K4348" i="63"/>
  <c r="M4348" i="63" s="1"/>
  <c r="K4349" i="63"/>
  <c r="M4349" i="63" s="1"/>
  <c r="K4350" i="63"/>
  <c r="M4350" i="63" s="1"/>
  <c r="K4351" i="63"/>
  <c r="L4351" i="63" s="1"/>
  <c r="K4352" i="63"/>
  <c r="L4352" i="63" s="1"/>
  <c r="N4340" i="63"/>
  <c r="O4340" i="63" s="1"/>
  <c r="N4341" i="63"/>
  <c r="J4341" i="63" s="1"/>
  <c r="N4342" i="63"/>
  <c r="J4342" i="63" s="1"/>
  <c r="N4343" i="63"/>
  <c r="J4343" i="63" s="1"/>
  <c r="N4344" i="63"/>
  <c r="O4344" i="63" s="1"/>
  <c r="N4345" i="63"/>
  <c r="J4345" i="63" s="1"/>
  <c r="N4346" i="63"/>
  <c r="J4346" i="63" s="1"/>
  <c r="N4347" i="63"/>
  <c r="J4347" i="63" s="1"/>
  <c r="N4348" i="63"/>
  <c r="J4348" i="63" s="1"/>
  <c r="N4349" i="63"/>
  <c r="J4349" i="63" s="1"/>
  <c r="N4350" i="63"/>
  <c r="J4350" i="63" s="1"/>
  <c r="N4351" i="63"/>
  <c r="J4351" i="63" s="1"/>
  <c r="N4352" i="63"/>
  <c r="J4352" i="63" s="1"/>
  <c r="P4340" i="63"/>
  <c r="P4341" i="63"/>
  <c r="P4342" i="63"/>
  <c r="P4343" i="63"/>
  <c r="P4344" i="63"/>
  <c r="P4345" i="63"/>
  <c r="P4346" i="63"/>
  <c r="P4347" i="63"/>
  <c r="P4348" i="63"/>
  <c r="P4349" i="63"/>
  <c r="P4350" i="63"/>
  <c r="P4351" i="63"/>
  <c r="P4352" i="63"/>
  <c r="Q4340" i="63"/>
  <c r="Q4341" i="63"/>
  <c r="Q4342" i="63"/>
  <c r="Q4343" i="63"/>
  <c r="Q4344" i="63"/>
  <c r="Q4345" i="63"/>
  <c r="Q4346" i="63"/>
  <c r="Q4347" i="63"/>
  <c r="Q4348" i="63"/>
  <c r="Q4349" i="63"/>
  <c r="Q4350" i="63"/>
  <c r="Q4351" i="63"/>
  <c r="Q4352" i="63"/>
  <c r="E4333" i="63"/>
  <c r="E4334" i="63"/>
  <c r="E4335" i="63"/>
  <c r="E4336" i="63"/>
  <c r="E4337" i="63"/>
  <c r="E4338" i="63"/>
  <c r="E4339" i="63"/>
  <c r="F4333" i="63"/>
  <c r="A4333" i="63" s="1"/>
  <c r="B4333" i="63" s="1"/>
  <c r="F4334" i="63"/>
  <c r="A4334" i="63" s="1"/>
  <c r="B4334" i="63" s="1"/>
  <c r="F4335" i="63"/>
  <c r="C4335" i="63" s="1"/>
  <c r="F4336" i="63"/>
  <c r="C4336" i="63" s="1"/>
  <c r="F4337" i="63"/>
  <c r="A4337" i="63" s="1"/>
  <c r="B4337" i="63" s="1"/>
  <c r="F4338" i="63"/>
  <c r="C4338" i="63" s="1"/>
  <c r="D4338" i="63" s="1"/>
  <c r="F4339" i="63"/>
  <c r="A4339" i="63" s="1"/>
  <c r="B4339" i="63" s="1"/>
  <c r="G4333" i="63"/>
  <c r="G4334" i="63"/>
  <c r="G4335" i="63"/>
  <c r="G4336" i="63"/>
  <c r="G4337" i="63"/>
  <c r="G4338" i="63"/>
  <c r="G4339" i="63"/>
  <c r="H4333" i="63"/>
  <c r="H4334" i="63"/>
  <c r="H4335" i="63"/>
  <c r="H4336" i="63"/>
  <c r="H4337" i="63"/>
  <c r="H4338" i="63"/>
  <c r="H4339" i="63"/>
  <c r="I4333" i="63" a="1"/>
  <c r="I4333" i="63" s="1"/>
  <c r="I4334" i="63" a="1"/>
  <c r="I4334" i="63" s="1"/>
  <c r="I4335" i="63" a="1"/>
  <c r="I4335" i="63" s="1"/>
  <c r="I4336" i="63" a="1"/>
  <c r="I4336" i="63" s="1"/>
  <c r="I4337" i="63" a="1"/>
  <c r="I4337" i="63" s="1"/>
  <c r="I4338" i="63" a="1"/>
  <c r="I4338" i="63" s="1"/>
  <c r="I4339" i="63" a="1"/>
  <c r="I4339" i="63" s="1"/>
  <c r="K4333" i="63"/>
  <c r="M4333" i="63" s="1"/>
  <c r="K4334" i="63"/>
  <c r="L4334" i="63" s="1"/>
  <c r="K4335" i="63"/>
  <c r="M4335" i="63" s="1"/>
  <c r="K4336" i="63"/>
  <c r="L4336" i="63" s="1"/>
  <c r="K4337" i="63"/>
  <c r="L4337" i="63" s="1"/>
  <c r="K4338" i="63"/>
  <c r="L4338" i="63" s="1"/>
  <c r="K4339" i="63"/>
  <c r="L4339" i="63" s="1"/>
  <c r="N4333" i="63"/>
  <c r="O4333" i="63" s="1"/>
  <c r="N4334" i="63"/>
  <c r="J4334" i="63" s="1"/>
  <c r="N4335" i="63"/>
  <c r="J4335" i="63" s="1"/>
  <c r="N4336" i="63"/>
  <c r="J4336" i="63" s="1"/>
  <c r="N4337" i="63"/>
  <c r="J4337" i="63" s="1"/>
  <c r="N4338" i="63"/>
  <c r="J4338" i="63" s="1"/>
  <c r="N4339" i="63"/>
  <c r="O4339" i="63" s="1"/>
  <c r="P4333" i="63"/>
  <c r="P4334" i="63"/>
  <c r="P4335" i="63"/>
  <c r="P4336" i="63"/>
  <c r="P4337" i="63"/>
  <c r="P4338" i="63"/>
  <c r="P4339" i="63"/>
  <c r="Q4333" i="63"/>
  <c r="Q4334" i="63"/>
  <c r="Q4335" i="63"/>
  <c r="Q4336" i="63"/>
  <c r="Q4337" i="63"/>
  <c r="Q4338" i="63"/>
  <c r="Q4339" i="63"/>
  <c r="E4325" i="63"/>
  <c r="E4326" i="63"/>
  <c r="E4327" i="63"/>
  <c r="E4328" i="63"/>
  <c r="E4329" i="63"/>
  <c r="E4330" i="63"/>
  <c r="E4331" i="63"/>
  <c r="E4332" i="63"/>
  <c r="F4325" i="63"/>
  <c r="A4325" i="63" s="1"/>
  <c r="B4325" i="63" s="1"/>
  <c r="F4326" i="63"/>
  <c r="A4326" i="63" s="1"/>
  <c r="B4326" i="63" s="1"/>
  <c r="F4327" i="63"/>
  <c r="A4327" i="63" s="1"/>
  <c r="B4327" i="63" s="1"/>
  <c r="F4328" i="63"/>
  <c r="A4328" i="63" s="1"/>
  <c r="B4328" i="63" s="1"/>
  <c r="F4329" i="63"/>
  <c r="A4329" i="63" s="1"/>
  <c r="B4329" i="63" s="1"/>
  <c r="F4330" i="63"/>
  <c r="A4330" i="63" s="1"/>
  <c r="B4330" i="63" s="1"/>
  <c r="F4331" i="63"/>
  <c r="A4331" i="63" s="1"/>
  <c r="B4331" i="63" s="1"/>
  <c r="F4332" i="63"/>
  <c r="A4332" i="63" s="1"/>
  <c r="B4332" i="63" s="1"/>
  <c r="G4325" i="63"/>
  <c r="G4326" i="63"/>
  <c r="G4327" i="63"/>
  <c r="G4328" i="63"/>
  <c r="G4329" i="63"/>
  <c r="G4330" i="63"/>
  <c r="G4331" i="63"/>
  <c r="G4332" i="63"/>
  <c r="H4325" i="63"/>
  <c r="H4326" i="63"/>
  <c r="H4327" i="63"/>
  <c r="H4328" i="63"/>
  <c r="H4329" i="63"/>
  <c r="H4330" i="63"/>
  <c r="H4331" i="63"/>
  <c r="H4332" i="63"/>
  <c r="I4325" i="63" a="1"/>
  <c r="I4325" i="63" s="1"/>
  <c r="I4326" i="63" a="1"/>
  <c r="I4326" i="63" s="1"/>
  <c r="I4327" i="63" a="1"/>
  <c r="I4327" i="63" s="1"/>
  <c r="I4328" i="63" a="1"/>
  <c r="I4328" i="63" s="1"/>
  <c r="I4329" i="63" a="1"/>
  <c r="I4329" i="63" s="1"/>
  <c r="I4330" i="63" a="1"/>
  <c r="I4330" i="63" s="1"/>
  <c r="I4331" i="63" a="1"/>
  <c r="I4331" i="63" s="1"/>
  <c r="I4332" i="63" a="1"/>
  <c r="I4332" i="63" s="1"/>
  <c r="K4325" i="63"/>
  <c r="L4325" i="63" s="1"/>
  <c r="K4326" i="63"/>
  <c r="L4326" i="63" s="1"/>
  <c r="K4327" i="63"/>
  <c r="L4327" i="63" s="1"/>
  <c r="K4328" i="63"/>
  <c r="L4328" i="63" s="1"/>
  <c r="K4329" i="63"/>
  <c r="L4329" i="63" s="1"/>
  <c r="K4330" i="63"/>
  <c r="L4330" i="63" s="1"/>
  <c r="K4331" i="63"/>
  <c r="L4331" i="63" s="1"/>
  <c r="K4332" i="63"/>
  <c r="M4332" i="63" s="1"/>
  <c r="N4325" i="63"/>
  <c r="J4325" i="63" s="1"/>
  <c r="N4326" i="63"/>
  <c r="J4326" i="63" s="1"/>
  <c r="N4327" i="63"/>
  <c r="J4327" i="63" s="1"/>
  <c r="N4328" i="63"/>
  <c r="J4328" i="63" s="1"/>
  <c r="N4329" i="63"/>
  <c r="J4329" i="63" s="1"/>
  <c r="N4330" i="63"/>
  <c r="J4330" i="63" s="1"/>
  <c r="N4331" i="63"/>
  <c r="J4331" i="63" s="1"/>
  <c r="N4332" i="63"/>
  <c r="J4332" i="63" s="1"/>
  <c r="P4325" i="63"/>
  <c r="P4326" i="63"/>
  <c r="P4327" i="63"/>
  <c r="P4328" i="63"/>
  <c r="P4329" i="63"/>
  <c r="P4330" i="63"/>
  <c r="P4331" i="63"/>
  <c r="P4332" i="63"/>
  <c r="Q4325" i="63"/>
  <c r="Q4326" i="63"/>
  <c r="Q4327" i="63"/>
  <c r="Q4328" i="63"/>
  <c r="Q4329" i="63"/>
  <c r="Q4330" i="63"/>
  <c r="Q4331" i="63"/>
  <c r="Q4332" i="63"/>
  <c r="O152" i="106" l="1" a="1"/>
  <c r="O152" i="106" s="1"/>
  <c r="O158" i="106" a="1"/>
  <c r="O158" i="106" s="1"/>
  <c r="N165" i="106" a="1"/>
  <c r="N165" i="106" s="1"/>
  <c r="O102" i="106" a="1"/>
  <c r="O102" i="106" s="1"/>
  <c r="O171" i="106" a="1"/>
  <c r="O171" i="106" s="1"/>
  <c r="N103" i="106" a="1"/>
  <c r="N103" i="106" s="1"/>
  <c r="N172" i="106" a="1"/>
  <c r="N172" i="106" s="1"/>
  <c r="O108" i="106" a="1"/>
  <c r="O108" i="106" s="1"/>
  <c r="O177" i="106" a="1"/>
  <c r="O177" i="106" s="1"/>
  <c r="N109" i="106" a="1"/>
  <c r="N109" i="106" s="1"/>
  <c r="O183" i="106" a="1"/>
  <c r="O183" i="106" s="1"/>
  <c r="N115" i="106" a="1"/>
  <c r="N115" i="106" s="1"/>
  <c r="N190" i="106" a="1"/>
  <c r="N190" i="106" s="1"/>
  <c r="O121" i="106" a="1"/>
  <c r="O121" i="106" s="1"/>
  <c r="P205" i="106" s="1"/>
  <c r="N134" i="106" a="1"/>
  <c r="N134" i="106" s="1"/>
  <c r="N197" i="106" a="1"/>
  <c r="N197" i="106" s="1"/>
  <c r="O140" i="106" a="1"/>
  <c r="O140" i="106" s="1"/>
  <c r="O105" i="106" a="1"/>
  <c r="O105" i="106" s="1"/>
  <c r="N112" i="106" a="1"/>
  <c r="N112" i="106" s="1"/>
  <c r="N119" i="106" a="1"/>
  <c r="N119" i="106" s="1"/>
  <c r="N125" i="106" a="1"/>
  <c r="N125" i="106" s="1"/>
  <c r="N131" i="106" a="1"/>
  <c r="N131" i="106" s="1"/>
  <c r="O143" i="106" a="1"/>
  <c r="O143" i="106" s="1"/>
  <c r="O149" i="106" a="1"/>
  <c r="O149" i="106" s="1"/>
  <c r="N156" i="106" a="1"/>
  <c r="N156" i="106" s="1"/>
  <c r="N162" i="106" a="1"/>
  <c r="N162" i="106" s="1"/>
  <c r="O168" i="106" a="1"/>
  <c r="O168" i="106" s="1"/>
  <c r="O174" i="106" a="1"/>
  <c r="O174" i="106" s="1"/>
  <c r="O180" i="106" a="1"/>
  <c r="O180" i="106" s="1"/>
  <c r="O187" i="106" a="1"/>
  <c r="O187" i="106" s="1"/>
  <c r="N194" i="106" a="1"/>
  <c r="N194" i="106" s="1"/>
  <c r="N200" i="106" a="1"/>
  <c r="N200" i="106" s="1"/>
  <c r="N106" i="106" a="1"/>
  <c r="N106" i="106" s="1"/>
  <c r="O137" i="106" a="1"/>
  <c r="O137" i="106" s="1"/>
  <c r="N150" i="106" a="1"/>
  <c r="N150" i="106" s="1"/>
  <c r="N169" i="106" a="1"/>
  <c r="N169" i="106" s="1"/>
  <c r="N175" i="106" a="1"/>
  <c r="N175" i="106" s="1"/>
  <c r="N181" i="106" a="1"/>
  <c r="N181" i="106" s="1"/>
  <c r="N188" i="106" a="1"/>
  <c r="N188" i="106" s="1"/>
  <c r="N113" i="106" a="1"/>
  <c r="N113" i="106" s="1"/>
  <c r="N138" i="106" a="1"/>
  <c r="N138" i="106" s="1"/>
  <c r="N144" i="106" a="1"/>
  <c r="N144" i="106" s="1"/>
  <c r="N201" i="106" a="1"/>
  <c r="N201" i="106" s="1"/>
  <c r="N107" i="106" a="1"/>
  <c r="N107" i="106" s="1"/>
  <c r="N126" i="106" a="1"/>
  <c r="N126" i="106" s="1"/>
  <c r="N132" i="106" a="1"/>
  <c r="N132" i="106" s="1"/>
  <c r="N151" i="106" a="1"/>
  <c r="N151" i="106" s="1"/>
  <c r="N157" i="106" a="1"/>
  <c r="N157" i="106" s="1"/>
  <c r="N163" i="106" a="1"/>
  <c r="N163" i="106" s="1"/>
  <c r="N182" i="106" a="1"/>
  <c r="N182" i="106" s="1"/>
  <c r="N195" i="106" a="1"/>
  <c r="N195" i="106" s="1"/>
  <c r="N120" i="106" a="1"/>
  <c r="N120" i="106" s="1"/>
  <c r="N139" i="106" a="1"/>
  <c r="N139" i="106" s="1"/>
  <c r="N145" i="106" a="1"/>
  <c r="N145" i="106" s="1"/>
  <c r="N170" i="106" a="1"/>
  <c r="N170" i="106" s="1"/>
  <c r="N176" i="106" a="1"/>
  <c r="N176" i="106" s="1"/>
  <c r="N189" i="106" a="1"/>
  <c r="N189" i="106" s="1"/>
  <c r="N202" i="106" a="1"/>
  <c r="N202" i="106" s="1"/>
  <c r="N114" i="106" a="1"/>
  <c r="N114" i="106" s="1"/>
  <c r="N127" i="106" a="1"/>
  <c r="N127" i="106" s="1"/>
  <c r="N133" i="106" a="1"/>
  <c r="N133" i="106" s="1"/>
  <c r="N164" i="106" a="1"/>
  <c r="N164" i="106" s="1"/>
  <c r="N196" i="106" a="1"/>
  <c r="N196" i="106" s="1"/>
  <c r="N128" i="106" a="1"/>
  <c r="N128" i="106" s="1"/>
  <c r="N203" i="106" a="1"/>
  <c r="N203" i="106" s="1"/>
  <c r="N122" i="106" a="1"/>
  <c r="N122" i="106" s="1"/>
  <c r="N135" i="106" a="1"/>
  <c r="N135" i="106" s="1"/>
  <c r="N141" i="106" a="1"/>
  <c r="N141" i="106" s="1"/>
  <c r="N153" i="106" a="1"/>
  <c r="N153" i="106" s="1"/>
  <c r="O159" i="106" a="1"/>
  <c r="O159" i="106" s="1"/>
  <c r="N166" i="106" a="1"/>
  <c r="N166" i="106" s="1"/>
  <c r="N178" i="106" a="1"/>
  <c r="N178" i="106" s="1"/>
  <c r="N184" i="106" a="1"/>
  <c r="N184" i="106" s="1"/>
  <c r="N191" i="106" a="1"/>
  <c r="N191" i="106" s="1"/>
  <c r="N198" i="106" a="1"/>
  <c r="N198" i="106" s="1"/>
  <c r="N204" i="106" a="1"/>
  <c r="N204" i="106" s="1"/>
  <c r="N116" i="106" a="1"/>
  <c r="N116" i="106" s="1"/>
  <c r="N129" i="106" a="1"/>
  <c r="N129" i="106" s="1"/>
  <c r="N147" i="106" a="1"/>
  <c r="N147" i="106" s="1"/>
  <c r="N110" i="106" a="1"/>
  <c r="N110" i="106" s="1"/>
  <c r="N123" i="106" a="1"/>
  <c r="N123" i="106" s="1"/>
  <c r="N160" i="106" a="1"/>
  <c r="N160" i="106" s="1"/>
  <c r="N167" i="106" a="1"/>
  <c r="N167" i="106" s="1"/>
  <c r="N173" i="106" a="1"/>
  <c r="N173" i="106" s="1"/>
  <c r="N185" i="106" a="1"/>
  <c r="N185" i="106" s="1"/>
  <c r="N192" i="106" a="1"/>
  <c r="N192" i="106" s="1"/>
  <c r="N205" i="106" a="1"/>
  <c r="N205" i="106" s="1"/>
  <c r="N101" i="106" a="1"/>
  <c r="N101" i="106" s="1"/>
  <c r="N104" i="106" a="1"/>
  <c r="N104" i="106" s="1"/>
  <c r="N117" i="106" a="1"/>
  <c r="N117" i="106" s="1"/>
  <c r="N154" i="106" a="1"/>
  <c r="N154" i="106" s="1"/>
  <c r="N179" i="106" a="1"/>
  <c r="N179" i="106" s="1"/>
  <c r="N199" i="106" a="1"/>
  <c r="N199" i="106" s="1"/>
  <c r="N111" i="106" a="1"/>
  <c r="N111" i="106" s="1"/>
  <c r="N124" i="106" a="1"/>
  <c r="N124" i="106" s="1"/>
  <c r="N130" i="106" a="1"/>
  <c r="N130" i="106" s="1"/>
  <c r="N136" i="106" a="1"/>
  <c r="N136" i="106" s="1"/>
  <c r="N142" i="106" a="1"/>
  <c r="N142" i="106" s="1"/>
  <c r="N148" i="106" a="1"/>
  <c r="N148" i="106" s="1"/>
  <c r="N161" i="106" a="1"/>
  <c r="N161" i="106" s="1"/>
  <c r="N186" i="106" a="1"/>
  <c r="N186" i="106" s="1"/>
  <c r="N193" i="106" a="1"/>
  <c r="N193" i="106" s="1"/>
  <c r="N118" i="106" a="1"/>
  <c r="N118" i="106" s="1"/>
  <c r="N155" i="106" a="1"/>
  <c r="N155" i="106" s="1"/>
  <c r="F101" i="106"/>
  <c r="Q5" i="64" a="1"/>
  <c r="Q5" i="64" s="1"/>
  <c r="M4479" i="63"/>
  <c r="L4471" i="63"/>
  <c r="M4470" i="63"/>
  <c r="O4477" i="63"/>
  <c r="O4474" i="63"/>
  <c r="L4477" i="63"/>
  <c r="L4468" i="63"/>
  <c r="C4468" i="63"/>
  <c r="D4468" i="63" s="1"/>
  <c r="R4441" i="63"/>
  <c r="C4467" i="63"/>
  <c r="D4467" i="63" s="1"/>
  <c r="R4360" i="63"/>
  <c r="R4474" i="63"/>
  <c r="C4466" i="63"/>
  <c r="D4466" i="63" s="1"/>
  <c r="O4476" i="63"/>
  <c r="M4478" i="63"/>
  <c r="O4475" i="63"/>
  <c r="M4472" i="63"/>
  <c r="J4473" i="63"/>
  <c r="J4472" i="63"/>
  <c r="R4413" i="63"/>
  <c r="J4471" i="63"/>
  <c r="C4479" i="63"/>
  <c r="D4479" i="63" s="1"/>
  <c r="C4478" i="63"/>
  <c r="D4478" i="63" s="1"/>
  <c r="C4477" i="63"/>
  <c r="D4477" i="63" s="1"/>
  <c r="C4476" i="63"/>
  <c r="D4476" i="63" s="1"/>
  <c r="C4475" i="63"/>
  <c r="D4475" i="63" s="1"/>
  <c r="A4478" i="63"/>
  <c r="B4478" i="63" s="1"/>
  <c r="R4473" i="63"/>
  <c r="R4472" i="63"/>
  <c r="R4471" i="63"/>
  <c r="R4479" i="63"/>
  <c r="R4477" i="63"/>
  <c r="R4476" i="63"/>
  <c r="R4475" i="63"/>
  <c r="M4476" i="63"/>
  <c r="R4478" i="63"/>
  <c r="M4475" i="63"/>
  <c r="O4469" i="63"/>
  <c r="M4474" i="63"/>
  <c r="O4466" i="63"/>
  <c r="M4473" i="63"/>
  <c r="R4393" i="63"/>
  <c r="J4470" i="63"/>
  <c r="A4479" i="63"/>
  <c r="B4479" i="63" s="1"/>
  <c r="A4477" i="63"/>
  <c r="B4477" i="63" s="1"/>
  <c r="C4474" i="63"/>
  <c r="D4474" i="63" s="1"/>
  <c r="A4476" i="63"/>
  <c r="B4476" i="63" s="1"/>
  <c r="J4479" i="63"/>
  <c r="C4473" i="63"/>
  <c r="D4473" i="63" s="1"/>
  <c r="J4478" i="63"/>
  <c r="C4472" i="63"/>
  <c r="D4472" i="63" s="1"/>
  <c r="C4471" i="63"/>
  <c r="D4471" i="63" s="1"/>
  <c r="M4469" i="63"/>
  <c r="R4469" i="63"/>
  <c r="R4468" i="63"/>
  <c r="R4466" i="63"/>
  <c r="R4465" i="63"/>
  <c r="R4467" i="63"/>
  <c r="R4470" i="63"/>
  <c r="M4467" i="63"/>
  <c r="C4465" i="63"/>
  <c r="D4465" i="63" s="1"/>
  <c r="M4466" i="63"/>
  <c r="J4468" i="63"/>
  <c r="M4465" i="63"/>
  <c r="J4467" i="63"/>
  <c r="J4465" i="63"/>
  <c r="D4470" i="63"/>
  <c r="D4469" i="63"/>
  <c r="A4470" i="63"/>
  <c r="B4470" i="63" s="1"/>
  <c r="A4469" i="63"/>
  <c r="B4469" i="63" s="1"/>
  <c r="L4456" i="63"/>
  <c r="O4458" i="63"/>
  <c r="R4458" i="63"/>
  <c r="M4458" i="63"/>
  <c r="L4455" i="63"/>
  <c r="C4458" i="63"/>
  <c r="D4458" i="63" s="1"/>
  <c r="L4439" i="63"/>
  <c r="O4452" i="63"/>
  <c r="O4451" i="63"/>
  <c r="O4441" i="63"/>
  <c r="O4450" i="63"/>
  <c r="L4451" i="63"/>
  <c r="M4464" i="63"/>
  <c r="M4463" i="63"/>
  <c r="J4453" i="63"/>
  <c r="M4462" i="63"/>
  <c r="O4461" i="63"/>
  <c r="M4461" i="63"/>
  <c r="O4460" i="63"/>
  <c r="M4460" i="63"/>
  <c r="O4459" i="63"/>
  <c r="M4459" i="63"/>
  <c r="A4413" i="63"/>
  <c r="B4413" i="63" s="1"/>
  <c r="M4457" i="63"/>
  <c r="J4463" i="63"/>
  <c r="M4450" i="63"/>
  <c r="C4463" i="63"/>
  <c r="D4463" i="63" s="1"/>
  <c r="O4449" i="63"/>
  <c r="O4457" i="63"/>
  <c r="O4448" i="63"/>
  <c r="O4456" i="63"/>
  <c r="J4440" i="63"/>
  <c r="O4455" i="63"/>
  <c r="O4454" i="63"/>
  <c r="M4444" i="63"/>
  <c r="C4450" i="63"/>
  <c r="D4450" i="63" s="1"/>
  <c r="M4440" i="63"/>
  <c r="O4438" i="63"/>
  <c r="M4452" i="63"/>
  <c r="J4464" i="63"/>
  <c r="A4464" i="63"/>
  <c r="B4464" i="63" s="1"/>
  <c r="R4463" i="63"/>
  <c r="R4462" i="63"/>
  <c r="R4461" i="63"/>
  <c r="R4460" i="63"/>
  <c r="R4459" i="63"/>
  <c r="R4455" i="63"/>
  <c r="R4454" i="63"/>
  <c r="C4462" i="63"/>
  <c r="D4462" i="63" s="1"/>
  <c r="L4453" i="63"/>
  <c r="J4462" i="63"/>
  <c r="C4460" i="63"/>
  <c r="D4460" i="63" s="1"/>
  <c r="C4459" i="63"/>
  <c r="D4459" i="63" s="1"/>
  <c r="J4442" i="63"/>
  <c r="L4454" i="63"/>
  <c r="C4461" i="63"/>
  <c r="D4461" i="63" s="1"/>
  <c r="C4457" i="63"/>
  <c r="D4457" i="63" s="1"/>
  <c r="M4441" i="63"/>
  <c r="C4456" i="63"/>
  <c r="D4456" i="63" s="1"/>
  <c r="C4455" i="63"/>
  <c r="D4455" i="63" s="1"/>
  <c r="O4443" i="63"/>
  <c r="C4454" i="63"/>
  <c r="D4454" i="63" s="1"/>
  <c r="M4424" i="63"/>
  <c r="L4421" i="63"/>
  <c r="R4424" i="63"/>
  <c r="O4425" i="63"/>
  <c r="L4434" i="63"/>
  <c r="C4451" i="63"/>
  <c r="D4451" i="63" s="1"/>
  <c r="R4453" i="63"/>
  <c r="R4451" i="63"/>
  <c r="R4450" i="63"/>
  <c r="R4449" i="63"/>
  <c r="R4448" i="63"/>
  <c r="R4452" i="63"/>
  <c r="C4449" i="63"/>
  <c r="D4449" i="63" s="1"/>
  <c r="J4439" i="63"/>
  <c r="D4445" i="63"/>
  <c r="C4447" i="63"/>
  <c r="D4447" i="63" s="1"/>
  <c r="C4448" i="63"/>
  <c r="D4448" i="63" s="1"/>
  <c r="L4445" i="63"/>
  <c r="C4446" i="63"/>
  <c r="D4446" i="63" s="1"/>
  <c r="M4449" i="63"/>
  <c r="M4448" i="63"/>
  <c r="A4447" i="63"/>
  <c r="B4447" i="63" s="1"/>
  <c r="D4453" i="63"/>
  <c r="C4423" i="63"/>
  <c r="D4423" i="63" s="1"/>
  <c r="M4438" i="63"/>
  <c r="D4452" i="63"/>
  <c r="M4399" i="63"/>
  <c r="A4428" i="63"/>
  <c r="B4428" i="63" s="1"/>
  <c r="M4430" i="63"/>
  <c r="A4453" i="63"/>
  <c r="B4453" i="63" s="1"/>
  <c r="M4412" i="63"/>
  <c r="L4437" i="63"/>
  <c r="J4436" i="63"/>
  <c r="A4452" i="63"/>
  <c r="B4452" i="63" s="1"/>
  <c r="M4428" i="63"/>
  <c r="L4435" i="63"/>
  <c r="O4418" i="63"/>
  <c r="O4434" i="63"/>
  <c r="L4433" i="63"/>
  <c r="O4445" i="63"/>
  <c r="M4447" i="63"/>
  <c r="O4417" i="63"/>
  <c r="L4423" i="63"/>
  <c r="L4432" i="63"/>
  <c r="O4444" i="63"/>
  <c r="R4443" i="63"/>
  <c r="R4439" i="63"/>
  <c r="R4444" i="63"/>
  <c r="R4447" i="63"/>
  <c r="R4440" i="63"/>
  <c r="R4446" i="63"/>
  <c r="R4445" i="63"/>
  <c r="O4416" i="63"/>
  <c r="M4446" i="63"/>
  <c r="L4422" i="63"/>
  <c r="M4443" i="63"/>
  <c r="M4442" i="63"/>
  <c r="R4422" i="63"/>
  <c r="C4444" i="63"/>
  <c r="D4444" i="63" s="1"/>
  <c r="A4446" i="63"/>
  <c r="B4446" i="63" s="1"/>
  <c r="C4443" i="63"/>
  <c r="D4443" i="63" s="1"/>
  <c r="A4445" i="63"/>
  <c r="B4445" i="63" s="1"/>
  <c r="M4340" i="63"/>
  <c r="C4442" i="63"/>
  <c r="D4442" i="63" s="1"/>
  <c r="A4444" i="63"/>
  <c r="B4444" i="63" s="1"/>
  <c r="O4437" i="63"/>
  <c r="M4436" i="63"/>
  <c r="J4447" i="63"/>
  <c r="C4441" i="63"/>
  <c r="D4441" i="63" s="1"/>
  <c r="J4446" i="63"/>
  <c r="C4440" i="63"/>
  <c r="D4440" i="63" s="1"/>
  <c r="O4427" i="63"/>
  <c r="O4435" i="63"/>
  <c r="C4439" i="63"/>
  <c r="D4439" i="63" s="1"/>
  <c r="O4419" i="63"/>
  <c r="M4425" i="63"/>
  <c r="C4421" i="63"/>
  <c r="D4421" i="63" s="1"/>
  <c r="R4435" i="63"/>
  <c r="R4433" i="63"/>
  <c r="R4432" i="63"/>
  <c r="R4431" i="63"/>
  <c r="R4430" i="63"/>
  <c r="R4429" i="63"/>
  <c r="R4434" i="63"/>
  <c r="R4438" i="63"/>
  <c r="R4437" i="63"/>
  <c r="O4433" i="63"/>
  <c r="L4431" i="63"/>
  <c r="O4432" i="63"/>
  <c r="C4438" i="63"/>
  <c r="D4438" i="63" s="1"/>
  <c r="O4431" i="63"/>
  <c r="L4429" i="63"/>
  <c r="C4437" i="63"/>
  <c r="D4437" i="63" s="1"/>
  <c r="M4395" i="63"/>
  <c r="O4420" i="63"/>
  <c r="O4430" i="63"/>
  <c r="C4436" i="63"/>
  <c r="D4436" i="63" s="1"/>
  <c r="M4416" i="63"/>
  <c r="C4414" i="63"/>
  <c r="D4414" i="63" s="1"/>
  <c r="M4427" i="63"/>
  <c r="O4429" i="63"/>
  <c r="C4435" i="63"/>
  <c r="D4435" i="63" s="1"/>
  <c r="M4426" i="63"/>
  <c r="C4434" i="63"/>
  <c r="D4434" i="63" s="1"/>
  <c r="A4438" i="63"/>
  <c r="B4438" i="63" s="1"/>
  <c r="C4433" i="63"/>
  <c r="D4433" i="63" s="1"/>
  <c r="A4437" i="63"/>
  <c r="B4437" i="63" s="1"/>
  <c r="L4383" i="63"/>
  <c r="C4432" i="63"/>
  <c r="D4432" i="63" s="1"/>
  <c r="A4436" i="63"/>
  <c r="B4436" i="63" s="1"/>
  <c r="C4424" i="63"/>
  <c r="D4424" i="63" s="1"/>
  <c r="C4431" i="63"/>
  <c r="D4431" i="63" s="1"/>
  <c r="A4435" i="63"/>
  <c r="B4435" i="63" s="1"/>
  <c r="C4430" i="63"/>
  <c r="D4430" i="63" s="1"/>
  <c r="A4434" i="63"/>
  <c r="B4434" i="63" s="1"/>
  <c r="C4422" i="63"/>
  <c r="D4422" i="63" s="1"/>
  <c r="C4429" i="63"/>
  <c r="D4429" i="63" s="1"/>
  <c r="A4433" i="63"/>
  <c r="B4433" i="63" s="1"/>
  <c r="A4432" i="63"/>
  <c r="B4432" i="63" s="1"/>
  <c r="O4415" i="63"/>
  <c r="A4431" i="63"/>
  <c r="B4431" i="63" s="1"/>
  <c r="R4423" i="63"/>
  <c r="R4425" i="63"/>
  <c r="R4421" i="63"/>
  <c r="R4420" i="63"/>
  <c r="R4419" i="63"/>
  <c r="R4418" i="63"/>
  <c r="R4417" i="63"/>
  <c r="R4428" i="63"/>
  <c r="R4427" i="63"/>
  <c r="R4426" i="63"/>
  <c r="J4414" i="63"/>
  <c r="A4416" i="63"/>
  <c r="B4416" i="63" s="1"/>
  <c r="L4420" i="63"/>
  <c r="J4428" i="63"/>
  <c r="C4420" i="63"/>
  <c r="D4420" i="63" s="1"/>
  <c r="M4415" i="63"/>
  <c r="L4419" i="63"/>
  <c r="C4419" i="63"/>
  <c r="D4419" i="63" s="1"/>
  <c r="A4427" i="63"/>
  <c r="B4427" i="63" s="1"/>
  <c r="R4400" i="63"/>
  <c r="A4411" i="63"/>
  <c r="B4411" i="63" s="1"/>
  <c r="L4418" i="63"/>
  <c r="J4426" i="63"/>
  <c r="C4418" i="63"/>
  <c r="D4418" i="63" s="1"/>
  <c r="A4426" i="63"/>
  <c r="B4426" i="63" s="1"/>
  <c r="O4395" i="63"/>
  <c r="M4411" i="63"/>
  <c r="A4410" i="63"/>
  <c r="B4410" i="63" s="1"/>
  <c r="L4417" i="63"/>
  <c r="C4417" i="63"/>
  <c r="D4417" i="63" s="1"/>
  <c r="A4425" i="63"/>
  <c r="B4425" i="63" s="1"/>
  <c r="O4371" i="63"/>
  <c r="O4394" i="63"/>
  <c r="J4424" i="63"/>
  <c r="O4403" i="63"/>
  <c r="D4416" i="63"/>
  <c r="J4423" i="63"/>
  <c r="O4400" i="63"/>
  <c r="J4422" i="63"/>
  <c r="O4399" i="63"/>
  <c r="J4421" i="63"/>
  <c r="O4398" i="63"/>
  <c r="O4407" i="63"/>
  <c r="O4413" i="63"/>
  <c r="C4412" i="63"/>
  <c r="D4412" i="63" s="1"/>
  <c r="C4411" i="63"/>
  <c r="D4411" i="63" s="1"/>
  <c r="L4333" i="63"/>
  <c r="R4411" i="63"/>
  <c r="R4410" i="63"/>
  <c r="R4416" i="63"/>
  <c r="R4415" i="63"/>
  <c r="R4414" i="63"/>
  <c r="M4414" i="63"/>
  <c r="M4388" i="63"/>
  <c r="M4413" i="63"/>
  <c r="M4386" i="63"/>
  <c r="D4415" i="63"/>
  <c r="O4412" i="63"/>
  <c r="M4410" i="63"/>
  <c r="O4411" i="63"/>
  <c r="O4410" i="63"/>
  <c r="M4404" i="63"/>
  <c r="M4400" i="63"/>
  <c r="M4409" i="63"/>
  <c r="A4415" i="63"/>
  <c r="B4415" i="63" s="1"/>
  <c r="M4408" i="63"/>
  <c r="O4401" i="63"/>
  <c r="L4405" i="63"/>
  <c r="M4407" i="63"/>
  <c r="R4408" i="63"/>
  <c r="R4409" i="63"/>
  <c r="R4407" i="63"/>
  <c r="O4375" i="63"/>
  <c r="R4378" i="63"/>
  <c r="O4396" i="63"/>
  <c r="O4402" i="63"/>
  <c r="M4402" i="63"/>
  <c r="M4391" i="63"/>
  <c r="O4392" i="63"/>
  <c r="M4398" i="63"/>
  <c r="O4387" i="63"/>
  <c r="L4394" i="63"/>
  <c r="C4409" i="63"/>
  <c r="D4409" i="63" s="1"/>
  <c r="C4408" i="63"/>
  <c r="D4408" i="63" s="1"/>
  <c r="J4409" i="63"/>
  <c r="C4407" i="63"/>
  <c r="D4407" i="63" s="1"/>
  <c r="J4408" i="63"/>
  <c r="L4382" i="63"/>
  <c r="R4406" i="63"/>
  <c r="R4405" i="63"/>
  <c r="R4404" i="63"/>
  <c r="R4403" i="63"/>
  <c r="R4401" i="63"/>
  <c r="R4402" i="63"/>
  <c r="R4399" i="63"/>
  <c r="R4398" i="63"/>
  <c r="O4404" i="63"/>
  <c r="M4406" i="63"/>
  <c r="M4403" i="63"/>
  <c r="M4385" i="63"/>
  <c r="O4380" i="63"/>
  <c r="M4384" i="63"/>
  <c r="M4401" i="63"/>
  <c r="C4406" i="63"/>
  <c r="D4406" i="63" s="1"/>
  <c r="M4372" i="63"/>
  <c r="O4379" i="63"/>
  <c r="M4397" i="63"/>
  <c r="C4405" i="63"/>
  <c r="D4405" i="63" s="1"/>
  <c r="M4367" i="63"/>
  <c r="O4378" i="63"/>
  <c r="M4381" i="63"/>
  <c r="O4390" i="63"/>
  <c r="C4404" i="63"/>
  <c r="D4404" i="63" s="1"/>
  <c r="A4406" i="63"/>
  <c r="B4406" i="63" s="1"/>
  <c r="L4368" i="63"/>
  <c r="M4379" i="63"/>
  <c r="O4389" i="63"/>
  <c r="M4393" i="63"/>
  <c r="C4403" i="63"/>
  <c r="D4403" i="63" s="1"/>
  <c r="A4405" i="63"/>
  <c r="B4405" i="63" s="1"/>
  <c r="C4402" i="63"/>
  <c r="D4402" i="63" s="1"/>
  <c r="A4404" i="63"/>
  <c r="B4404" i="63" s="1"/>
  <c r="C4401" i="63"/>
  <c r="D4401" i="63" s="1"/>
  <c r="A4403" i="63"/>
  <c r="B4403" i="63" s="1"/>
  <c r="O4370" i="63"/>
  <c r="M4387" i="63"/>
  <c r="C4393" i="63"/>
  <c r="D4393" i="63" s="1"/>
  <c r="J4406" i="63"/>
  <c r="C4400" i="63"/>
  <c r="D4400" i="63" s="1"/>
  <c r="J4405" i="63"/>
  <c r="C4399" i="63"/>
  <c r="D4399" i="63" s="1"/>
  <c r="L4396" i="63"/>
  <c r="C4398" i="63"/>
  <c r="D4398" i="63" s="1"/>
  <c r="R4396" i="63"/>
  <c r="R4397" i="63"/>
  <c r="R4394" i="63"/>
  <c r="R4395" i="63"/>
  <c r="R4392" i="63"/>
  <c r="R4391" i="63"/>
  <c r="R4390" i="63"/>
  <c r="R4389" i="63"/>
  <c r="R4388" i="63"/>
  <c r="R4387" i="63"/>
  <c r="R4386" i="63"/>
  <c r="J4385" i="63"/>
  <c r="O4388" i="63"/>
  <c r="L4392" i="63"/>
  <c r="C4392" i="63"/>
  <c r="D4392" i="63" s="1"/>
  <c r="M4366" i="63"/>
  <c r="L4380" i="63"/>
  <c r="J4382" i="63"/>
  <c r="D4395" i="63"/>
  <c r="C4391" i="63"/>
  <c r="D4391" i="63" s="1"/>
  <c r="O4372" i="63"/>
  <c r="J4381" i="63"/>
  <c r="O4386" i="63"/>
  <c r="L4390" i="63"/>
  <c r="C4390" i="63"/>
  <c r="D4390" i="63" s="1"/>
  <c r="R4370" i="63"/>
  <c r="L4377" i="63"/>
  <c r="L4389" i="63"/>
  <c r="J4397" i="63"/>
  <c r="C4389" i="63"/>
  <c r="D4389" i="63" s="1"/>
  <c r="A4397" i="63"/>
  <c r="B4397" i="63" s="1"/>
  <c r="L4376" i="63"/>
  <c r="C4388" i="63"/>
  <c r="D4388" i="63" s="1"/>
  <c r="A4396" i="63"/>
  <c r="B4396" i="63" s="1"/>
  <c r="C4387" i="63"/>
  <c r="D4387" i="63" s="1"/>
  <c r="A4395" i="63"/>
  <c r="B4395" i="63" s="1"/>
  <c r="C4386" i="63"/>
  <c r="D4386" i="63" s="1"/>
  <c r="A4394" i="63"/>
  <c r="B4394" i="63" s="1"/>
  <c r="J4393" i="63"/>
  <c r="O4376" i="63"/>
  <c r="J4391" i="63"/>
  <c r="L4358" i="63"/>
  <c r="L4357" i="63"/>
  <c r="M4378" i="63"/>
  <c r="C4384" i="63"/>
  <c r="D4384" i="63" s="1"/>
  <c r="J4365" i="63"/>
  <c r="C4378" i="63"/>
  <c r="D4378" i="63" s="1"/>
  <c r="R4376" i="63"/>
  <c r="R4385" i="63"/>
  <c r="R4384" i="63"/>
  <c r="R4382" i="63"/>
  <c r="R4381" i="63"/>
  <c r="R4383" i="63"/>
  <c r="R4380" i="63"/>
  <c r="R4379" i="63"/>
  <c r="R4375" i="63"/>
  <c r="R4377" i="63"/>
  <c r="C4383" i="63"/>
  <c r="D4383" i="63" s="1"/>
  <c r="D4372" i="63"/>
  <c r="O4377" i="63"/>
  <c r="J4384" i="63"/>
  <c r="C4382" i="63"/>
  <c r="D4382" i="63" s="1"/>
  <c r="J4383" i="63"/>
  <c r="C4381" i="63"/>
  <c r="D4381" i="63" s="1"/>
  <c r="C4342" i="63"/>
  <c r="D4342" i="63" s="1"/>
  <c r="C4380" i="63"/>
  <c r="D4380" i="63" s="1"/>
  <c r="O4374" i="63"/>
  <c r="M4374" i="63"/>
  <c r="C4369" i="63"/>
  <c r="D4369" i="63" s="1"/>
  <c r="L4375" i="63"/>
  <c r="C4379" i="63"/>
  <c r="D4379" i="63" s="1"/>
  <c r="A4385" i="63"/>
  <c r="B4385" i="63" s="1"/>
  <c r="M4373" i="63"/>
  <c r="C4377" i="63"/>
  <c r="D4377" i="63" s="1"/>
  <c r="M4370" i="63"/>
  <c r="C4376" i="63"/>
  <c r="D4376" i="63" s="1"/>
  <c r="O4369" i="63"/>
  <c r="M4369" i="63"/>
  <c r="C4375" i="63"/>
  <c r="D4375" i="63" s="1"/>
  <c r="O4366" i="63"/>
  <c r="C4360" i="63"/>
  <c r="D4360" i="63" s="1"/>
  <c r="M4360" i="63"/>
  <c r="C4359" i="63"/>
  <c r="D4359" i="63" s="1"/>
  <c r="C4357" i="63"/>
  <c r="D4357" i="63" s="1"/>
  <c r="L4359" i="63"/>
  <c r="J4368" i="63"/>
  <c r="R4366" i="63"/>
  <c r="R4365" i="63"/>
  <c r="R4369" i="63"/>
  <c r="R4374" i="63"/>
  <c r="R4368" i="63"/>
  <c r="R4373" i="63"/>
  <c r="R4372" i="63"/>
  <c r="R4371" i="63"/>
  <c r="R4367" i="63"/>
  <c r="J4339" i="63"/>
  <c r="O4345" i="63"/>
  <c r="C4374" i="63"/>
  <c r="D4374" i="63" s="1"/>
  <c r="O4349" i="63"/>
  <c r="O4362" i="63"/>
  <c r="O4367" i="63"/>
  <c r="M4371" i="63"/>
  <c r="L4365" i="63"/>
  <c r="C4373" i="63"/>
  <c r="D4373" i="63" s="1"/>
  <c r="O4343" i="63"/>
  <c r="M4352" i="63"/>
  <c r="O4361" i="63"/>
  <c r="M4338" i="63"/>
  <c r="C4337" i="63"/>
  <c r="D4337" i="63" s="1"/>
  <c r="O4342" i="63"/>
  <c r="O4356" i="63"/>
  <c r="M4364" i="63"/>
  <c r="M4337" i="63"/>
  <c r="C4333" i="63"/>
  <c r="D4333" i="63" s="1"/>
  <c r="O4341" i="63"/>
  <c r="O4355" i="63"/>
  <c r="M4363" i="63"/>
  <c r="M4334" i="63"/>
  <c r="L4346" i="63"/>
  <c r="O4354" i="63"/>
  <c r="M4362" i="63"/>
  <c r="L4335" i="63"/>
  <c r="L4344" i="63"/>
  <c r="O4353" i="63"/>
  <c r="M4361" i="63"/>
  <c r="C4371" i="63"/>
  <c r="D4371" i="63" s="1"/>
  <c r="C4370" i="63"/>
  <c r="D4370" i="63" s="1"/>
  <c r="A4374" i="63"/>
  <c r="B4374" i="63" s="1"/>
  <c r="A4373" i="63"/>
  <c r="B4373" i="63" s="1"/>
  <c r="M4354" i="63"/>
  <c r="C4368" i="63"/>
  <c r="D4368" i="63" s="1"/>
  <c r="A4372" i="63"/>
  <c r="B4372" i="63" s="1"/>
  <c r="C4367" i="63"/>
  <c r="D4367" i="63" s="1"/>
  <c r="A4371" i="63"/>
  <c r="B4371" i="63" s="1"/>
  <c r="C4366" i="63"/>
  <c r="D4366" i="63" s="1"/>
  <c r="A4370" i="63"/>
  <c r="B4370" i="63" s="1"/>
  <c r="C4365" i="63"/>
  <c r="D4365" i="63" s="1"/>
  <c r="A4369" i="63"/>
  <c r="B4369" i="63" s="1"/>
  <c r="A4368" i="63"/>
  <c r="B4368" i="63" s="1"/>
  <c r="O4373" i="63"/>
  <c r="A4367" i="63"/>
  <c r="B4367" i="63" s="1"/>
  <c r="O4363" i="63"/>
  <c r="R4357" i="63"/>
  <c r="R4363" i="63"/>
  <c r="R4362" i="63"/>
  <c r="R4364" i="63"/>
  <c r="R4361" i="63"/>
  <c r="R4359" i="63"/>
  <c r="R4353" i="63"/>
  <c r="R4358" i="63"/>
  <c r="R4356" i="63"/>
  <c r="R4355" i="63"/>
  <c r="R4354" i="63"/>
  <c r="L4349" i="63"/>
  <c r="C4341" i="63"/>
  <c r="D4341" i="63" s="1"/>
  <c r="L4348" i="63"/>
  <c r="C4340" i="63"/>
  <c r="D4340" i="63" s="1"/>
  <c r="D4362" i="63"/>
  <c r="C4358" i="63"/>
  <c r="D4358" i="63" s="1"/>
  <c r="J4344" i="63"/>
  <c r="L4345" i="63"/>
  <c r="L4356" i="63"/>
  <c r="J4364" i="63"/>
  <c r="C4356" i="63"/>
  <c r="D4356" i="63" s="1"/>
  <c r="A4364" i="63"/>
  <c r="B4364" i="63" s="1"/>
  <c r="L4355" i="63"/>
  <c r="C4355" i="63"/>
  <c r="D4355" i="63" s="1"/>
  <c r="A4363" i="63"/>
  <c r="B4363" i="63" s="1"/>
  <c r="M4351" i="63"/>
  <c r="L4350" i="63"/>
  <c r="M4339" i="63"/>
  <c r="O4347" i="63"/>
  <c r="J4340" i="63"/>
  <c r="C4354" i="63"/>
  <c r="D4354" i="63" s="1"/>
  <c r="A4362" i="63"/>
  <c r="B4362" i="63" s="1"/>
  <c r="L4353" i="63"/>
  <c r="C4353" i="63"/>
  <c r="D4353" i="63" s="1"/>
  <c r="A4361" i="63"/>
  <c r="B4361" i="63" s="1"/>
  <c r="J4360" i="63"/>
  <c r="J4359" i="63"/>
  <c r="J4358" i="63"/>
  <c r="J4357" i="63"/>
  <c r="M4347" i="63"/>
  <c r="C4345" i="63"/>
  <c r="D4345" i="63" s="1"/>
  <c r="C4344" i="63"/>
  <c r="D4344" i="63" s="1"/>
  <c r="C4343" i="63"/>
  <c r="D4343" i="63" s="1"/>
  <c r="R4340" i="63"/>
  <c r="R4347" i="63"/>
  <c r="R4352" i="63"/>
  <c r="R4348" i="63"/>
  <c r="R4346" i="63"/>
  <c r="R4345" i="63"/>
  <c r="R4344" i="63"/>
  <c r="R4343" i="63"/>
  <c r="R4350" i="63"/>
  <c r="R4342" i="63"/>
  <c r="R4351" i="63"/>
  <c r="J4333" i="63"/>
  <c r="R4349" i="63"/>
  <c r="A4351" i="63"/>
  <c r="B4351" i="63" s="1"/>
  <c r="A4350" i="63"/>
  <c r="B4350" i="63" s="1"/>
  <c r="C4339" i="63"/>
  <c r="D4339" i="63" s="1"/>
  <c r="O4352" i="63"/>
  <c r="L4343" i="63"/>
  <c r="A4349" i="63"/>
  <c r="B4349" i="63" s="1"/>
  <c r="O4351" i="63"/>
  <c r="L4342" i="63"/>
  <c r="A4348" i="63"/>
  <c r="B4348" i="63" s="1"/>
  <c r="O4350" i="63"/>
  <c r="L4341" i="63"/>
  <c r="A4347" i="63"/>
  <c r="B4347" i="63" s="1"/>
  <c r="C4352" i="63"/>
  <c r="D4352" i="63" s="1"/>
  <c r="A4346" i="63"/>
  <c r="B4346" i="63" s="1"/>
  <c r="A4335" i="63"/>
  <c r="B4335" i="63" s="1"/>
  <c r="R4341" i="63"/>
  <c r="O4348" i="63"/>
  <c r="C4351" i="63"/>
  <c r="D4351" i="63" s="1"/>
  <c r="O4338" i="63"/>
  <c r="C4350" i="63"/>
  <c r="D4350" i="63" s="1"/>
  <c r="O4336" i="63"/>
  <c r="O4346" i="63"/>
  <c r="C4349" i="63"/>
  <c r="D4349" i="63" s="1"/>
  <c r="R4339" i="63"/>
  <c r="R4337" i="63"/>
  <c r="R4338" i="63"/>
  <c r="R4336" i="63"/>
  <c r="R4335" i="63"/>
  <c r="R4334" i="63"/>
  <c r="R4333" i="63"/>
  <c r="C4334" i="63"/>
  <c r="D4334" i="63" s="1"/>
  <c r="M4336" i="63"/>
  <c r="O4337" i="63"/>
  <c r="O4335" i="63"/>
  <c r="O4334" i="63"/>
  <c r="D4336" i="63"/>
  <c r="D4335" i="63"/>
  <c r="A4338" i="63"/>
  <c r="B4338" i="63" s="1"/>
  <c r="A4336" i="63"/>
  <c r="B4336" i="63" s="1"/>
  <c r="O4331" i="63"/>
  <c r="M4330" i="63"/>
  <c r="M4331" i="63"/>
  <c r="O4330" i="63"/>
  <c r="M4329" i="63"/>
  <c r="O4329" i="63"/>
  <c r="M4328" i="63"/>
  <c r="O4332" i="63"/>
  <c r="O4328" i="63"/>
  <c r="M4327" i="63"/>
  <c r="O4327" i="63"/>
  <c r="M4326" i="63"/>
  <c r="O4326" i="63"/>
  <c r="M4325" i="63"/>
  <c r="O4325" i="63"/>
  <c r="C4331" i="63"/>
  <c r="D4331" i="63" s="1"/>
  <c r="C4329" i="63"/>
  <c r="D4329" i="63" s="1"/>
  <c r="R4331" i="63"/>
  <c r="R4330" i="63"/>
  <c r="R4329" i="63"/>
  <c r="R4328" i="63"/>
  <c r="R4327" i="63"/>
  <c r="R4326" i="63"/>
  <c r="R4325" i="63"/>
  <c r="R4332" i="63"/>
  <c r="L4332" i="63"/>
  <c r="C4332" i="63"/>
  <c r="D4332" i="63" s="1"/>
  <c r="C4330" i="63"/>
  <c r="D4330" i="63" s="1"/>
  <c r="C4328" i="63"/>
  <c r="D4328" i="63" s="1"/>
  <c r="C4327" i="63"/>
  <c r="D4327" i="63" s="1"/>
  <c r="C4326" i="63"/>
  <c r="D4326" i="63" s="1"/>
  <c r="C4325" i="63"/>
  <c r="D4325" i="63" s="1"/>
  <c r="E4314" i="63"/>
  <c r="E4315" i="63"/>
  <c r="E4316" i="63"/>
  <c r="E4317" i="63"/>
  <c r="E4318" i="63"/>
  <c r="E4319" i="63"/>
  <c r="E4320" i="63"/>
  <c r="E4321" i="63"/>
  <c r="E4322" i="63"/>
  <c r="E4323" i="63"/>
  <c r="E4324" i="63"/>
  <c r="F4314" i="63"/>
  <c r="A4314" i="63" s="1"/>
  <c r="B4314" i="63" s="1"/>
  <c r="F4315" i="63"/>
  <c r="A4315" i="63" s="1"/>
  <c r="B4315" i="63" s="1"/>
  <c r="F4316" i="63"/>
  <c r="A4316" i="63" s="1"/>
  <c r="B4316" i="63" s="1"/>
  <c r="F4317" i="63"/>
  <c r="A4317" i="63" s="1"/>
  <c r="B4317" i="63" s="1"/>
  <c r="F4318" i="63"/>
  <c r="A4318" i="63" s="1"/>
  <c r="B4318" i="63" s="1"/>
  <c r="F4319" i="63"/>
  <c r="A4319" i="63" s="1"/>
  <c r="B4319" i="63" s="1"/>
  <c r="F4320" i="63"/>
  <c r="A4320" i="63" s="1"/>
  <c r="B4320" i="63" s="1"/>
  <c r="F4321" i="63"/>
  <c r="A4321" i="63" s="1"/>
  <c r="B4321" i="63" s="1"/>
  <c r="F4322" i="63"/>
  <c r="A4322" i="63" s="1"/>
  <c r="B4322" i="63" s="1"/>
  <c r="F4323" i="63"/>
  <c r="A4323" i="63" s="1"/>
  <c r="B4323" i="63" s="1"/>
  <c r="F4324" i="63"/>
  <c r="C4324" i="63" s="1"/>
  <c r="D4324" i="63" s="1"/>
  <c r="G4314" i="63"/>
  <c r="G4315" i="63"/>
  <c r="G4316" i="63"/>
  <c r="G4317" i="63"/>
  <c r="G4318" i="63"/>
  <c r="G4319" i="63"/>
  <c r="G4320" i="63"/>
  <c r="G4321" i="63"/>
  <c r="G4322" i="63"/>
  <c r="G4323" i="63"/>
  <c r="G4324" i="63"/>
  <c r="H4314" i="63"/>
  <c r="H4315" i="63"/>
  <c r="H4316" i="63"/>
  <c r="H4317" i="63"/>
  <c r="H4318" i="63"/>
  <c r="H4319" i="63"/>
  <c r="H4320" i="63"/>
  <c r="H4321" i="63"/>
  <c r="H4322" i="63"/>
  <c r="H4323" i="63"/>
  <c r="H4324" i="63"/>
  <c r="I4314" i="63" a="1"/>
  <c r="I4314" i="63" s="1"/>
  <c r="I4315" i="63" a="1"/>
  <c r="I4315" i="63" s="1"/>
  <c r="I4316" i="63" a="1"/>
  <c r="I4316" i="63" s="1"/>
  <c r="I4317" i="63" a="1"/>
  <c r="I4317" i="63" s="1"/>
  <c r="I4318" i="63" a="1"/>
  <c r="I4318" i="63" s="1"/>
  <c r="I4319" i="63" a="1"/>
  <c r="I4319" i="63" s="1"/>
  <c r="I4320" i="63" a="1"/>
  <c r="I4320" i="63" s="1"/>
  <c r="I4321" i="63" a="1"/>
  <c r="I4321" i="63" s="1"/>
  <c r="I4322" i="63" a="1"/>
  <c r="I4322" i="63" s="1"/>
  <c r="I4323" i="63" a="1"/>
  <c r="I4323" i="63" s="1"/>
  <c r="I4324" i="63" a="1"/>
  <c r="I4324" i="63" s="1"/>
  <c r="K4314" i="63"/>
  <c r="M4314" i="63" s="1"/>
  <c r="K4315" i="63"/>
  <c r="M4315" i="63" s="1"/>
  <c r="K4316" i="63"/>
  <c r="M4316" i="63" s="1"/>
  <c r="K4317" i="63"/>
  <c r="L4317" i="63" s="1"/>
  <c r="K4318" i="63"/>
  <c r="M4318" i="63" s="1"/>
  <c r="K4319" i="63"/>
  <c r="M4319" i="63" s="1"/>
  <c r="K4320" i="63"/>
  <c r="L4320" i="63" s="1"/>
  <c r="K4321" i="63"/>
  <c r="L4321" i="63" s="1"/>
  <c r="K4322" i="63"/>
  <c r="L4322" i="63" s="1"/>
  <c r="K4323" i="63"/>
  <c r="L4323" i="63" s="1"/>
  <c r="K4324" i="63"/>
  <c r="L4324" i="63" s="1"/>
  <c r="N4314" i="63"/>
  <c r="J4314" i="63" s="1"/>
  <c r="N4315" i="63"/>
  <c r="J4315" i="63" s="1"/>
  <c r="N4316" i="63"/>
  <c r="J4316" i="63" s="1"/>
  <c r="N4317" i="63"/>
  <c r="J4317" i="63" s="1"/>
  <c r="N4318" i="63"/>
  <c r="O4318" i="63" s="1"/>
  <c r="N4319" i="63"/>
  <c r="O4319" i="63" s="1"/>
  <c r="N4320" i="63"/>
  <c r="J4320" i="63" s="1"/>
  <c r="N4321" i="63"/>
  <c r="J4321" i="63" s="1"/>
  <c r="N4322" i="63"/>
  <c r="O4322" i="63" s="1"/>
  <c r="N4323" i="63"/>
  <c r="O4323" i="63" s="1"/>
  <c r="N4324" i="63"/>
  <c r="O4324" i="63" s="1"/>
  <c r="P4314" i="63"/>
  <c r="P4315" i="63"/>
  <c r="P4316" i="63"/>
  <c r="P4317" i="63"/>
  <c r="P4318" i="63"/>
  <c r="P4319" i="63"/>
  <c r="P4320" i="63"/>
  <c r="P4321" i="63"/>
  <c r="P4322" i="63"/>
  <c r="P4323" i="63"/>
  <c r="P4324" i="63"/>
  <c r="Q4314" i="63"/>
  <c r="Q4315" i="63"/>
  <c r="Q4316" i="63"/>
  <c r="Q4317" i="63"/>
  <c r="Q4318" i="63"/>
  <c r="Q4319" i="63"/>
  <c r="Q4320" i="63"/>
  <c r="Q4321" i="63"/>
  <c r="Q4322" i="63"/>
  <c r="Q4323" i="63"/>
  <c r="Q4324" i="63"/>
  <c r="P195" i="106" l="1"/>
  <c r="P118" i="106"/>
  <c r="P149" i="106"/>
  <c r="P139" i="106"/>
  <c r="P194" i="106"/>
  <c r="P136" i="106"/>
  <c r="P117" i="106"/>
  <c r="P204" i="106"/>
  <c r="P152" i="106"/>
  <c r="P202" i="106"/>
  <c r="P163" i="106"/>
  <c r="P131" i="106"/>
  <c r="P148" i="106"/>
  <c r="P156" i="106"/>
  <c r="P104" i="106"/>
  <c r="P191" i="106"/>
  <c r="P140" i="106"/>
  <c r="P196" i="106"/>
  <c r="P132" i="106"/>
  <c r="P125" i="106"/>
  <c r="P193" i="106"/>
  <c r="P124" i="106"/>
  <c r="P182" i="106"/>
  <c r="P155" i="106"/>
  <c r="P184" i="106"/>
  <c r="P134" i="106"/>
  <c r="P189" i="106"/>
  <c r="P126" i="106"/>
  <c r="P106" i="106"/>
  <c r="P121" i="106"/>
  <c r="P164" i="106"/>
  <c r="P113" i="106"/>
  <c r="P111" i="106"/>
  <c r="P103" i="106"/>
  <c r="P185" i="106"/>
  <c r="P166" i="106"/>
  <c r="P171" i="106"/>
  <c r="P151" i="106"/>
  <c r="P107" i="106"/>
  <c r="P200" i="106"/>
  <c r="P177" i="106"/>
  <c r="P160" i="106"/>
  <c r="P159" i="106"/>
  <c r="P158" i="106"/>
  <c r="P145" i="106"/>
  <c r="P201" i="106"/>
  <c r="P143" i="106"/>
  <c r="P165" i="106"/>
  <c r="P147" i="106"/>
  <c r="P122" i="106"/>
  <c r="P127" i="106"/>
  <c r="P133" i="106"/>
  <c r="P188" i="106"/>
  <c r="P137" i="106"/>
  <c r="P150" i="106"/>
  <c r="P141" i="106"/>
  <c r="P109" i="106"/>
  <c r="P108" i="106"/>
  <c r="P105" i="106"/>
  <c r="P175" i="106"/>
  <c r="P112" i="106"/>
  <c r="P161" i="106"/>
  <c r="P135" i="106"/>
  <c r="P128" i="106"/>
  <c r="P114" i="106"/>
  <c r="P186" i="106"/>
  <c r="P169" i="106"/>
  <c r="P187" i="106"/>
  <c r="P116" i="106"/>
  <c r="P192" i="106"/>
  <c r="P129" i="106"/>
  <c r="P115" i="106"/>
  <c r="P130" i="106"/>
  <c r="P176" i="106"/>
  <c r="P144" i="106"/>
  <c r="P180" i="106"/>
  <c r="P167" i="106"/>
  <c r="P154" i="106"/>
  <c r="P123" i="106"/>
  <c r="P203" i="106"/>
  <c r="P146" i="106"/>
  <c r="P170" i="106"/>
  <c r="P138" i="106"/>
  <c r="P174" i="106"/>
  <c r="P173" i="106"/>
  <c r="P101" i="106"/>
  <c r="P110" i="106"/>
  <c r="P197" i="106"/>
  <c r="P162" i="106"/>
  <c r="P157" i="106"/>
  <c r="P119" i="106"/>
  <c r="P168" i="106"/>
  <c r="P179" i="106"/>
  <c r="P172" i="106"/>
  <c r="P198" i="106"/>
  <c r="P190" i="106"/>
  <c r="P178" i="106"/>
  <c r="P142" i="106"/>
  <c r="P153" i="106"/>
  <c r="P183" i="106"/>
  <c r="P102" i="106"/>
  <c r="P120" i="106"/>
  <c r="P181" i="106"/>
  <c r="P199" i="106"/>
  <c r="L4315" i="63"/>
  <c r="M4324" i="63"/>
  <c r="M4321" i="63"/>
  <c r="O4321" i="63"/>
  <c r="M4317" i="63"/>
  <c r="O4320" i="63"/>
  <c r="L4319" i="63"/>
  <c r="O4317" i="63"/>
  <c r="L4318" i="63"/>
  <c r="L4316" i="63"/>
  <c r="R4317" i="63"/>
  <c r="J4319" i="63"/>
  <c r="J4318" i="63"/>
  <c r="M4322" i="63"/>
  <c r="O4315" i="63"/>
  <c r="M4320" i="63"/>
  <c r="O4314" i="63"/>
  <c r="C4323" i="63"/>
  <c r="D4323" i="63" s="1"/>
  <c r="J4322" i="63"/>
  <c r="R4315" i="63"/>
  <c r="R4314" i="63"/>
  <c r="R4316" i="63"/>
  <c r="R4319" i="63"/>
  <c r="R4324" i="63"/>
  <c r="R4323" i="63"/>
  <c r="R4321" i="63"/>
  <c r="R4322" i="63"/>
  <c r="R4320" i="63"/>
  <c r="R4318" i="63"/>
  <c r="M4323" i="63"/>
  <c r="J4324" i="63"/>
  <c r="C4322" i="63"/>
  <c r="D4322" i="63" s="1"/>
  <c r="O4316" i="63"/>
  <c r="J4323" i="63"/>
  <c r="C4321" i="63"/>
  <c r="D4321" i="63" s="1"/>
  <c r="C4320" i="63"/>
  <c r="D4320" i="63" s="1"/>
  <c r="C4319" i="63"/>
  <c r="D4319" i="63" s="1"/>
  <c r="L4314" i="63"/>
  <c r="C4318" i="63"/>
  <c r="D4318" i="63" s="1"/>
  <c r="A4324" i="63"/>
  <c r="B4324" i="63" s="1"/>
  <c r="C4317" i="63"/>
  <c r="D4317" i="63" s="1"/>
  <c r="C4316" i="63"/>
  <c r="D4316" i="63" s="1"/>
  <c r="C4315" i="63"/>
  <c r="D4315" i="63" s="1"/>
  <c r="C4314" i="63"/>
  <c r="D4314" i="63" s="1"/>
  <c r="R4" i="63" l="1"/>
  <c r="Q4" i="63"/>
  <c r="S4" i="63"/>
  <c r="T4" i="63"/>
  <c r="U4" i="63"/>
  <c r="V4" i="63"/>
  <c r="W4" i="63"/>
  <c r="X4" i="63"/>
  <c r="Y4" i="63"/>
  <c r="Z4" i="63"/>
  <c r="E4305" i="63" l="1"/>
  <c r="E4306" i="63"/>
  <c r="E4307" i="63"/>
  <c r="E4308" i="63"/>
  <c r="E4309" i="63"/>
  <c r="E4310" i="63"/>
  <c r="E4311" i="63"/>
  <c r="E4312" i="63"/>
  <c r="E4313" i="63"/>
  <c r="F4305" i="63"/>
  <c r="A4305" i="63" s="1"/>
  <c r="B4305" i="63" s="1"/>
  <c r="F4306" i="63"/>
  <c r="A4306" i="63" s="1"/>
  <c r="B4306" i="63" s="1"/>
  <c r="F4307" i="63"/>
  <c r="A4307" i="63" s="1"/>
  <c r="B4307" i="63" s="1"/>
  <c r="F4308" i="63"/>
  <c r="A4308" i="63" s="1"/>
  <c r="B4308" i="63" s="1"/>
  <c r="F4309" i="63"/>
  <c r="A4309" i="63" s="1"/>
  <c r="B4309" i="63" s="1"/>
  <c r="F4310" i="63"/>
  <c r="F4311" i="63"/>
  <c r="F4312" i="63"/>
  <c r="A4312" i="63" s="1"/>
  <c r="B4312" i="63" s="1"/>
  <c r="F4313" i="63"/>
  <c r="G4305" i="63"/>
  <c r="G4306" i="63"/>
  <c r="G4307" i="63"/>
  <c r="G4308" i="63"/>
  <c r="G4309" i="63"/>
  <c r="G4310" i="63"/>
  <c r="G4311" i="63"/>
  <c r="G4312" i="63"/>
  <c r="G4313" i="63"/>
  <c r="H4305" i="63"/>
  <c r="H4306" i="63"/>
  <c r="H4307" i="63"/>
  <c r="H4308" i="63"/>
  <c r="H4309" i="63"/>
  <c r="H4310" i="63"/>
  <c r="H4311" i="63"/>
  <c r="H4312" i="63"/>
  <c r="H4313" i="63"/>
  <c r="I4305" i="63" a="1"/>
  <c r="I4305" i="63" s="1"/>
  <c r="I4306" i="63" a="1"/>
  <c r="I4306" i="63" s="1"/>
  <c r="I4307" i="63" a="1"/>
  <c r="I4307" i="63" s="1"/>
  <c r="I4308" i="63" a="1"/>
  <c r="I4308" i="63" s="1"/>
  <c r="I4309" i="63" a="1"/>
  <c r="I4309" i="63" s="1"/>
  <c r="I4310" i="63" a="1"/>
  <c r="I4310" i="63" s="1"/>
  <c r="I4311" i="63" a="1"/>
  <c r="I4311" i="63" s="1"/>
  <c r="I4312" i="63" a="1"/>
  <c r="I4312" i="63" s="1"/>
  <c r="R4312" i="63" s="1"/>
  <c r="I4313" i="63" a="1"/>
  <c r="I4313" i="63" s="1"/>
  <c r="R4313" i="63" s="1"/>
  <c r="K4305" i="63"/>
  <c r="L4305" i="63" s="1"/>
  <c r="K4306" i="63"/>
  <c r="L4306" i="63" s="1"/>
  <c r="K4307" i="63"/>
  <c r="L4307" i="63" s="1"/>
  <c r="K4308" i="63"/>
  <c r="L4308" i="63" s="1"/>
  <c r="K4309" i="63"/>
  <c r="L4309" i="63" s="1"/>
  <c r="K4310" i="63"/>
  <c r="L4310" i="63" s="1"/>
  <c r="K4311" i="63"/>
  <c r="M4311" i="63" s="1"/>
  <c r="K4312" i="63"/>
  <c r="L4312" i="63" s="1"/>
  <c r="K4313" i="63"/>
  <c r="M4313" i="63" s="1"/>
  <c r="N4305" i="63"/>
  <c r="J4305" i="63" s="1"/>
  <c r="N4306" i="63"/>
  <c r="J4306" i="63" s="1"/>
  <c r="N4307" i="63"/>
  <c r="J4307" i="63" s="1"/>
  <c r="N4308" i="63"/>
  <c r="J4308" i="63" s="1"/>
  <c r="N4309" i="63"/>
  <c r="J4309" i="63" s="1"/>
  <c r="N4310" i="63"/>
  <c r="J4310" i="63" s="1"/>
  <c r="N4311" i="63"/>
  <c r="J4311" i="63" s="1"/>
  <c r="N4312" i="63"/>
  <c r="O4312" i="63" s="1"/>
  <c r="N4313" i="63"/>
  <c r="O4313" i="63" s="1"/>
  <c r="P4305" i="63"/>
  <c r="P4306" i="63"/>
  <c r="P4307" i="63"/>
  <c r="P4308" i="63"/>
  <c r="P4309" i="63"/>
  <c r="P4310" i="63"/>
  <c r="P4311" i="63"/>
  <c r="P4312" i="63"/>
  <c r="P4313" i="63"/>
  <c r="Q4305" i="63"/>
  <c r="Q4306" i="63"/>
  <c r="Q4307" i="63"/>
  <c r="Q4308" i="63"/>
  <c r="Q4309" i="63"/>
  <c r="Q4310" i="63"/>
  <c r="Q4311" i="63"/>
  <c r="Q4312" i="63"/>
  <c r="Q4313" i="63"/>
  <c r="R4311" i="63" l="1"/>
  <c r="R4307" i="63"/>
  <c r="R4310" i="63"/>
  <c r="R4305" i="63"/>
  <c r="L4313" i="63"/>
  <c r="R4308" i="63"/>
  <c r="R4306" i="63"/>
  <c r="R4309" i="63"/>
  <c r="M4306" i="63"/>
  <c r="C4305" i="63"/>
  <c r="D4305" i="63" s="1"/>
  <c r="M4305" i="63"/>
  <c r="O4307" i="63"/>
  <c r="O4305" i="63"/>
  <c r="O4306" i="63"/>
  <c r="M4312" i="63"/>
  <c r="O4311" i="63"/>
  <c r="M4309" i="63"/>
  <c r="O4308" i="63"/>
  <c r="M4307" i="63"/>
  <c r="L4311" i="63"/>
  <c r="O4310" i="63"/>
  <c r="O4309" i="63"/>
  <c r="M4310" i="63"/>
  <c r="M4308" i="63"/>
  <c r="C4313" i="63"/>
  <c r="D4313" i="63" s="1"/>
  <c r="C4312" i="63"/>
  <c r="D4312" i="63" s="1"/>
  <c r="C4311" i="63"/>
  <c r="D4311" i="63" s="1"/>
  <c r="A4313" i="63"/>
  <c r="B4313" i="63" s="1"/>
  <c r="C4310" i="63"/>
  <c r="D4310" i="63" s="1"/>
  <c r="C4309" i="63"/>
  <c r="D4309" i="63" s="1"/>
  <c r="A4311" i="63"/>
  <c r="B4311" i="63" s="1"/>
  <c r="C4308" i="63"/>
  <c r="D4308" i="63" s="1"/>
  <c r="A4310" i="63"/>
  <c r="B4310" i="63" s="1"/>
  <c r="C4307" i="63"/>
  <c r="D4307" i="63" s="1"/>
  <c r="J4312" i="63"/>
  <c r="C4306" i="63"/>
  <c r="D4306" i="63" s="1"/>
  <c r="J4313" i="63"/>
  <c r="E4294" i="63"/>
  <c r="E4295" i="63"/>
  <c r="E4296" i="63"/>
  <c r="E4297" i="63"/>
  <c r="E4298" i="63"/>
  <c r="E4299" i="63"/>
  <c r="E4300" i="63"/>
  <c r="E4301" i="63"/>
  <c r="E4302" i="63"/>
  <c r="E4303" i="63"/>
  <c r="E4304" i="63"/>
  <c r="F4294" i="63"/>
  <c r="A4294" i="63" s="1"/>
  <c r="B4294" i="63" s="1"/>
  <c r="F4295" i="63"/>
  <c r="A4295" i="63" s="1"/>
  <c r="B4295" i="63" s="1"/>
  <c r="F4296" i="63"/>
  <c r="A4296" i="63" s="1"/>
  <c r="B4296" i="63" s="1"/>
  <c r="F4297" i="63"/>
  <c r="A4297" i="63" s="1"/>
  <c r="B4297" i="63" s="1"/>
  <c r="F4298" i="63"/>
  <c r="A4298" i="63" s="1"/>
  <c r="B4298" i="63" s="1"/>
  <c r="F4299" i="63"/>
  <c r="A4299" i="63" s="1"/>
  <c r="B4299" i="63" s="1"/>
  <c r="F4300" i="63"/>
  <c r="A4300" i="63" s="1"/>
  <c r="B4300" i="63" s="1"/>
  <c r="F4301" i="63"/>
  <c r="A4301" i="63" s="1"/>
  <c r="B4301" i="63" s="1"/>
  <c r="F4302" i="63"/>
  <c r="A4302" i="63" s="1"/>
  <c r="B4302" i="63" s="1"/>
  <c r="F4303" i="63"/>
  <c r="A4303" i="63" s="1"/>
  <c r="B4303" i="63" s="1"/>
  <c r="F4304" i="63"/>
  <c r="C4304" i="63" s="1"/>
  <c r="D4304" i="63" s="1"/>
  <c r="G4294" i="63"/>
  <c r="G4295" i="63"/>
  <c r="G4296" i="63"/>
  <c r="G4297" i="63"/>
  <c r="G4298" i="63"/>
  <c r="G4299" i="63"/>
  <c r="G4300" i="63"/>
  <c r="G4301" i="63"/>
  <c r="G4302" i="63"/>
  <c r="G4303" i="63"/>
  <c r="G4304" i="63"/>
  <c r="H4294" i="63"/>
  <c r="H4295" i="63"/>
  <c r="H4296" i="63"/>
  <c r="H4297" i="63"/>
  <c r="H4298" i="63"/>
  <c r="H4299" i="63"/>
  <c r="H4300" i="63"/>
  <c r="H4301" i="63"/>
  <c r="H4302" i="63"/>
  <c r="H4303" i="63"/>
  <c r="H4304" i="63"/>
  <c r="I4294" i="63" a="1"/>
  <c r="I4294" i="63" s="1"/>
  <c r="R4294" i="63" s="1"/>
  <c r="I4295" i="63" a="1"/>
  <c r="I4295" i="63" s="1"/>
  <c r="I4296" i="63" a="1"/>
  <c r="I4296" i="63" s="1"/>
  <c r="I4297" i="63" a="1"/>
  <c r="I4297" i="63" s="1"/>
  <c r="I4298" i="63" a="1"/>
  <c r="I4298" i="63" s="1"/>
  <c r="R4298" i="63" s="1"/>
  <c r="I4299" i="63" a="1"/>
  <c r="I4299" i="63" s="1"/>
  <c r="R4299" i="63" s="1"/>
  <c r="I4300" i="63" a="1"/>
  <c r="I4300" i="63" s="1"/>
  <c r="I4301" i="63" a="1"/>
  <c r="I4301" i="63" s="1"/>
  <c r="R4301" i="63" s="1"/>
  <c r="I4302" i="63" a="1"/>
  <c r="I4302" i="63" s="1"/>
  <c r="I4303" i="63" a="1"/>
  <c r="I4303" i="63" s="1"/>
  <c r="R4303" i="63" s="1"/>
  <c r="I4304" i="63" a="1"/>
  <c r="I4304" i="63" s="1"/>
  <c r="K4294" i="63"/>
  <c r="M4294" i="63" s="1"/>
  <c r="K4295" i="63"/>
  <c r="M4295" i="63" s="1"/>
  <c r="K4296" i="63"/>
  <c r="M4296" i="63" s="1"/>
  <c r="K4297" i="63"/>
  <c r="M4297" i="63" s="1"/>
  <c r="K4298" i="63"/>
  <c r="L4298" i="63" s="1"/>
  <c r="K4299" i="63"/>
  <c r="L4299" i="63" s="1"/>
  <c r="K4300" i="63"/>
  <c r="M4300" i="63" s="1"/>
  <c r="K4301" i="63"/>
  <c r="L4301" i="63" s="1"/>
  <c r="K4302" i="63"/>
  <c r="M4302" i="63" s="1"/>
  <c r="K4303" i="63"/>
  <c r="L4303" i="63" s="1"/>
  <c r="K4304" i="63"/>
  <c r="L4304" i="63" s="1"/>
  <c r="N4294" i="63"/>
  <c r="J4294" i="63" s="1"/>
  <c r="N4295" i="63"/>
  <c r="J4295" i="63" s="1"/>
  <c r="N4296" i="63"/>
  <c r="J4296" i="63" s="1"/>
  <c r="N4297" i="63"/>
  <c r="J4297" i="63" s="1"/>
  <c r="N4298" i="63"/>
  <c r="J4298" i="63" s="1"/>
  <c r="N4299" i="63"/>
  <c r="J4299" i="63" s="1"/>
  <c r="N4300" i="63"/>
  <c r="J4300" i="63" s="1"/>
  <c r="N4301" i="63"/>
  <c r="J4301" i="63" s="1"/>
  <c r="N4302" i="63"/>
  <c r="O4302" i="63" s="1"/>
  <c r="N4303" i="63"/>
  <c r="O4303" i="63" s="1"/>
  <c r="N4304" i="63"/>
  <c r="O4304" i="63" s="1"/>
  <c r="P4294" i="63"/>
  <c r="P4295" i="63"/>
  <c r="P4296" i="63"/>
  <c r="P4297" i="63"/>
  <c r="P4298" i="63"/>
  <c r="P4299" i="63"/>
  <c r="P4300" i="63"/>
  <c r="P4301" i="63"/>
  <c r="P4302" i="63"/>
  <c r="P4303" i="63"/>
  <c r="P4304" i="63"/>
  <c r="Q4294" i="63"/>
  <c r="Q4295" i="63"/>
  <c r="Q4296" i="63"/>
  <c r="Q4297" i="63"/>
  <c r="Q4298" i="63"/>
  <c r="Q4299" i="63"/>
  <c r="Q4300" i="63"/>
  <c r="Q4301" i="63"/>
  <c r="Q4302" i="63"/>
  <c r="Q4303" i="63"/>
  <c r="Q4304" i="63"/>
  <c r="E4280" i="63"/>
  <c r="E4281" i="63"/>
  <c r="E4282" i="63"/>
  <c r="E4283" i="63"/>
  <c r="E4284" i="63"/>
  <c r="E4285" i="63"/>
  <c r="E4286" i="63"/>
  <c r="E4287" i="63"/>
  <c r="E4288" i="63"/>
  <c r="E4289" i="63"/>
  <c r="E4290" i="63"/>
  <c r="E4291" i="63"/>
  <c r="E4292" i="63"/>
  <c r="E4293" i="63"/>
  <c r="F4280" i="63"/>
  <c r="A4280" i="63" s="1"/>
  <c r="B4280" i="63" s="1"/>
  <c r="F4281" i="63"/>
  <c r="A4281" i="63" s="1"/>
  <c r="B4281" i="63" s="1"/>
  <c r="F4282" i="63"/>
  <c r="A4282" i="63" s="1"/>
  <c r="B4282" i="63" s="1"/>
  <c r="F4283" i="63"/>
  <c r="A4283" i="63" s="1"/>
  <c r="B4283" i="63" s="1"/>
  <c r="F4284" i="63"/>
  <c r="C4284" i="63" s="1"/>
  <c r="D4284" i="63" s="1"/>
  <c r="F4285" i="63"/>
  <c r="C4285" i="63" s="1"/>
  <c r="F4286" i="63"/>
  <c r="F4287" i="63"/>
  <c r="F4288" i="63"/>
  <c r="F4289" i="63"/>
  <c r="F4290" i="63"/>
  <c r="C4290" i="63" s="1"/>
  <c r="D4290" i="63" s="1"/>
  <c r="F4291" i="63"/>
  <c r="A4291" i="63" s="1"/>
  <c r="B4291" i="63" s="1"/>
  <c r="F4292" i="63"/>
  <c r="A4292" i="63" s="1"/>
  <c r="B4292" i="63" s="1"/>
  <c r="F4293" i="63"/>
  <c r="C4293" i="63" s="1"/>
  <c r="D4293" i="63" s="1"/>
  <c r="G4280" i="63"/>
  <c r="G4281" i="63"/>
  <c r="G4282" i="63"/>
  <c r="G4283" i="63"/>
  <c r="G4284" i="63"/>
  <c r="G4285" i="63"/>
  <c r="G4286" i="63"/>
  <c r="G4287" i="63"/>
  <c r="G4288" i="63"/>
  <c r="G4289" i="63"/>
  <c r="G4290" i="63"/>
  <c r="G4291" i="63"/>
  <c r="G4292" i="63"/>
  <c r="G4293" i="63"/>
  <c r="H4280" i="63"/>
  <c r="H4281" i="63"/>
  <c r="H4282" i="63"/>
  <c r="H4283" i="63"/>
  <c r="H4284" i="63"/>
  <c r="H4285" i="63"/>
  <c r="H4286" i="63"/>
  <c r="H4287" i="63"/>
  <c r="H4288" i="63"/>
  <c r="H4289" i="63"/>
  <c r="H4290" i="63"/>
  <c r="H4291" i="63"/>
  <c r="H4292" i="63"/>
  <c r="H4293" i="63"/>
  <c r="I4280" i="63" a="1"/>
  <c r="I4280" i="63" s="1"/>
  <c r="I4281" i="63" a="1"/>
  <c r="I4281" i="63" s="1"/>
  <c r="I4282" i="63" a="1"/>
  <c r="I4282" i="63" s="1"/>
  <c r="I4283" i="63" a="1"/>
  <c r="I4283" i="63" s="1"/>
  <c r="I4284" i="63" a="1"/>
  <c r="I4284" i="63" s="1"/>
  <c r="I4285" i="63" a="1"/>
  <c r="I4285" i="63" s="1"/>
  <c r="I4286" i="63" a="1"/>
  <c r="I4286" i="63" s="1"/>
  <c r="I4287" i="63" a="1"/>
  <c r="I4287" i="63" s="1"/>
  <c r="I4288" i="63" a="1"/>
  <c r="I4288" i="63" s="1"/>
  <c r="R4288" i="63" s="1"/>
  <c r="I4289" i="63" a="1"/>
  <c r="I4289" i="63" s="1"/>
  <c r="R4289" i="63" s="1"/>
  <c r="I4290" i="63" a="1"/>
  <c r="I4290" i="63" s="1"/>
  <c r="I4291" i="63" a="1"/>
  <c r="I4291" i="63" s="1"/>
  <c r="I4292" i="63" a="1"/>
  <c r="I4292" i="63" s="1"/>
  <c r="I4293" i="63" a="1"/>
  <c r="I4293" i="63" s="1"/>
  <c r="K4280" i="63"/>
  <c r="M4280" i="63" s="1"/>
  <c r="K4281" i="63"/>
  <c r="L4281" i="63" s="1"/>
  <c r="K4282" i="63"/>
  <c r="L4282" i="63" s="1"/>
  <c r="K4283" i="63"/>
  <c r="M4283" i="63" s="1"/>
  <c r="K4284" i="63"/>
  <c r="M4284" i="63" s="1"/>
  <c r="K4285" i="63"/>
  <c r="M4285" i="63" s="1"/>
  <c r="K4286" i="63"/>
  <c r="M4286" i="63" s="1"/>
  <c r="K4287" i="63"/>
  <c r="M4287" i="63" s="1"/>
  <c r="K4288" i="63"/>
  <c r="M4288" i="63" s="1"/>
  <c r="K4289" i="63"/>
  <c r="M4289" i="63" s="1"/>
  <c r="K4290" i="63"/>
  <c r="M4290" i="63" s="1"/>
  <c r="K4291" i="63"/>
  <c r="M4291" i="63" s="1"/>
  <c r="K4292" i="63"/>
  <c r="L4292" i="63" s="1"/>
  <c r="K4293" i="63"/>
  <c r="M4293" i="63" s="1"/>
  <c r="N4280" i="63"/>
  <c r="J4280" i="63" s="1"/>
  <c r="N4281" i="63"/>
  <c r="J4281" i="63" s="1"/>
  <c r="N4282" i="63"/>
  <c r="O4282" i="63" s="1"/>
  <c r="N4283" i="63"/>
  <c r="J4283" i="63" s="1"/>
  <c r="N4284" i="63"/>
  <c r="O4284" i="63" s="1"/>
  <c r="N4285" i="63"/>
  <c r="O4285" i="63" s="1"/>
  <c r="N4286" i="63"/>
  <c r="O4286" i="63" s="1"/>
  <c r="N4287" i="63"/>
  <c r="O4287" i="63" s="1"/>
  <c r="N4288" i="63"/>
  <c r="J4288" i="63" s="1"/>
  <c r="N4289" i="63"/>
  <c r="O4289" i="63" s="1"/>
  <c r="N4290" i="63"/>
  <c r="J4290" i="63" s="1"/>
  <c r="N4291" i="63"/>
  <c r="J4291" i="63" s="1"/>
  <c r="N4292" i="63"/>
  <c r="J4292" i="63" s="1"/>
  <c r="N4293" i="63"/>
  <c r="J4293" i="63" s="1"/>
  <c r="P4280" i="63"/>
  <c r="P4281" i="63"/>
  <c r="P4282" i="63"/>
  <c r="P4283" i="63"/>
  <c r="P4284" i="63"/>
  <c r="P4285" i="63"/>
  <c r="P4286" i="63"/>
  <c r="P4287" i="63"/>
  <c r="P4288" i="63"/>
  <c r="P4289" i="63"/>
  <c r="P4290" i="63"/>
  <c r="P4291" i="63"/>
  <c r="P4292" i="63"/>
  <c r="P4293" i="63"/>
  <c r="Q4280" i="63"/>
  <c r="Q4281" i="63"/>
  <c r="Q4282" i="63"/>
  <c r="Q4283" i="63"/>
  <c r="Q4284" i="63"/>
  <c r="Q4285" i="63"/>
  <c r="Q4286" i="63"/>
  <c r="Q4287" i="63"/>
  <c r="Q4288" i="63"/>
  <c r="Q4289" i="63"/>
  <c r="Q4290" i="63"/>
  <c r="Q4291" i="63"/>
  <c r="Q4292" i="63"/>
  <c r="Q4293" i="63"/>
  <c r="E4264" i="63"/>
  <c r="E4265" i="63"/>
  <c r="E4266" i="63"/>
  <c r="E4267" i="63"/>
  <c r="E4268" i="63"/>
  <c r="E4269" i="63"/>
  <c r="E4270" i="63"/>
  <c r="E4271" i="63"/>
  <c r="E4272" i="63"/>
  <c r="E4273" i="63"/>
  <c r="E4274" i="63"/>
  <c r="E4275" i="63"/>
  <c r="E4276" i="63"/>
  <c r="E4277" i="63"/>
  <c r="E4278" i="63"/>
  <c r="E4279" i="63"/>
  <c r="F4264" i="63"/>
  <c r="A4264" i="63" s="1"/>
  <c r="B4264" i="63" s="1"/>
  <c r="F4265" i="63"/>
  <c r="A4265" i="63" s="1"/>
  <c r="B4265" i="63" s="1"/>
  <c r="F4266" i="63"/>
  <c r="A4266" i="63" s="1"/>
  <c r="B4266" i="63" s="1"/>
  <c r="F4267" i="63"/>
  <c r="A4267" i="63" s="1"/>
  <c r="B4267" i="63" s="1"/>
  <c r="F4268" i="63"/>
  <c r="A4268" i="63" s="1"/>
  <c r="B4268" i="63" s="1"/>
  <c r="F4269" i="63"/>
  <c r="A4269" i="63" s="1"/>
  <c r="B4269" i="63" s="1"/>
  <c r="F4270" i="63"/>
  <c r="A4270" i="63" s="1"/>
  <c r="B4270" i="63" s="1"/>
  <c r="F4271" i="63"/>
  <c r="A4271" i="63" s="1"/>
  <c r="B4271" i="63" s="1"/>
  <c r="F4272" i="63"/>
  <c r="A4272" i="63" s="1"/>
  <c r="B4272" i="63" s="1"/>
  <c r="F4273" i="63"/>
  <c r="A4273" i="63" s="1"/>
  <c r="B4273" i="63" s="1"/>
  <c r="F4274" i="63"/>
  <c r="A4274" i="63" s="1"/>
  <c r="B4274" i="63" s="1"/>
  <c r="F4275" i="63"/>
  <c r="A4275" i="63" s="1"/>
  <c r="B4275" i="63" s="1"/>
  <c r="F4276" i="63"/>
  <c r="A4276" i="63" s="1"/>
  <c r="B4276" i="63" s="1"/>
  <c r="F4277" i="63"/>
  <c r="A4277" i="63" s="1"/>
  <c r="B4277" i="63" s="1"/>
  <c r="F4278" i="63"/>
  <c r="C4278" i="63" s="1"/>
  <c r="F4279" i="63"/>
  <c r="A4279" i="63" s="1"/>
  <c r="B4279" i="63" s="1"/>
  <c r="G4264" i="63"/>
  <c r="G4265" i="63"/>
  <c r="G4266" i="63"/>
  <c r="G4267" i="63"/>
  <c r="G4268" i="63"/>
  <c r="G4269" i="63"/>
  <c r="G4270" i="63"/>
  <c r="G4271" i="63"/>
  <c r="G4272" i="63"/>
  <c r="G4273" i="63"/>
  <c r="G4274" i="63"/>
  <c r="G4275" i="63"/>
  <c r="G4276" i="63"/>
  <c r="G4277" i="63"/>
  <c r="G4278" i="63"/>
  <c r="G4279" i="63"/>
  <c r="H4264" i="63"/>
  <c r="H4265" i="63"/>
  <c r="H4266" i="63"/>
  <c r="H4267" i="63"/>
  <c r="H4268" i="63"/>
  <c r="H4269" i="63"/>
  <c r="H4270" i="63"/>
  <c r="H4271" i="63"/>
  <c r="H4272" i="63"/>
  <c r="H4273" i="63"/>
  <c r="H4274" i="63"/>
  <c r="H4275" i="63"/>
  <c r="H4276" i="63"/>
  <c r="H4277" i="63"/>
  <c r="H4278" i="63"/>
  <c r="H4279" i="63"/>
  <c r="I4264" i="63" a="1"/>
  <c r="I4264" i="63" s="1"/>
  <c r="I4265" i="63" a="1"/>
  <c r="I4265" i="63" s="1"/>
  <c r="I4266" i="63" a="1"/>
  <c r="I4266" i="63" s="1"/>
  <c r="I4267" i="63" a="1"/>
  <c r="I4267" i="63" s="1"/>
  <c r="I4268" i="63" a="1"/>
  <c r="I4268" i="63" s="1"/>
  <c r="I4269" i="63" a="1"/>
  <c r="I4269" i="63" s="1"/>
  <c r="I4270" i="63" a="1"/>
  <c r="I4270" i="63" s="1"/>
  <c r="R4270" i="63" s="1"/>
  <c r="I4271" i="63" a="1"/>
  <c r="I4271" i="63" s="1"/>
  <c r="R4271" i="63" s="1"/>
  <c r="I4272" i="63" a="1"/>
  <c r="I4272" i="63" s="1"/>
  <c r="R4272" i="63" s="1"/>
  <c r="I4273" i="63" a="1"/>
  <c r="I4273" i="63" s="1"/>
  <c r="I4274" i="63" a="1"/>
  <c r="I4274" i="63" s="1"/>
  <c r="I4275" i="63" a="1"/>
  <c r="I4275" i="63" s="1"/>
  <c r="I4276" i="63" a="1"/>
  <c r="I4276" i="63" s="1"/>
  <c r="I4277" i="63" a="1"/>
  <c r="I4277" i="63" s="1"/>
  <c r="I4278" i="63" a="1"/>
  <c r="I4278" i="63" s="1"/>
  <c r="I4279" i="63" a="1"/>
  <c r="I4279" i="63" s="1"/>
  <c r="K4264" i="63"/>
  <c r="M4264" i="63" s="1"/>
  <c r="K4265" i="63"/>
  <c r="M4265" i="63" s="1"/>
  <c r="K4266" i="63"/>
  <c r="M4266" i="63" s="1"/>
  <c r="K4267" i="63"/>
  <c r="M4267" i="63" s="1"/>
  <c r="K4268" i="63"/>
  <c r="M4268" i="63" s="1"/>
  <c r="K4269" i="63"/>
  <c r="M4269" i="63" s="1"/>
  <c r="K4270" i="63"/>
  <c r="L4270" i="63" s="1"/>
  <c r="K4271" i="63"/>
  <c r="M4271" i="63" s="1"/>
  <c r="K4272" i="63"/>
  <c r="M4272" i="63" s="1"/>
  <c r="K4273" i="63"/>
  <c r="M4273" i="63" s="1"/>
  <c r="K4274" i="63"/>
  <c r="L4274" i="63" s="1"/>
  <c r="K4275" i="63"/>
  <c r="L4275" i="63" s="1"/>
  <c r="K4276" i="63"/>
  <c r="M4276" i="63" s="1"/>
  <c r="K4277" i="63"/>
  <c r="M4277" i="63" s="1"/>
  <c r="K4278" i="63"/>
  <c r="M4278" i="63" s="1"/>
  <c r="K4279" i="63"/>
  <c r="M4279" i="63" s="1"/>
  <c r="N4264" i="63"/>
  <c r="J4264" i="63" s="1"/>
  <c r="N4265" i="63"/>
  <c r="J4265" i="63" s="1"/>
  <c r="N4266" i="63"/>
  <c r="J4266" i="63" s="1"/>
  <c r="N4267" i="63"/>
  <c r="J4267" i="63" s="1"/>
  <c r="N4268" i="63"/>
  <c r="J4268" i="63" s="1"/>
  <c r="N4269" i="63"/>
  <c r="J4269" i="63" s="1"/>
  <c r="N4270" i="63"/>
  <c r="J4270" i="63" s="1"/>
  <c r="N4271" i="63"/>
  <c r="J4271" i="63" s="1"/>
  <c r="N4272" i="63"/>
  <c r="J4272" i="63" s="1"/>
  <c r="N4273" i="63"/>
  <c r="J4273" i="63" s="1"/>
  <c r="N4274" i="63"/>
  <c r="J4274" i="63" s="1"/>
  <c r="N4275" i="63"/>
  <c r="J4275" i="63" s="1"/>
  <c r="N4276" i="63"/>
  <c r="J4276" i="63" s="1"/>
  <c r="N4277" i="63"/>
  <c r="J4277" i="63" s="1"/>
  <c r="N4278" i="63"/>
  <c r="O4278" i="63" s="1"/>
  <c r="N4279" i="63"/>
  <c r="J4279" i="63" s="1"/>
  <c r="P4264" i="63"/>
  <c r="P4265" i="63"/>
  <c r="P4266" i="63"/>
  <c r="P4267" i="63"/>
  <c r="P4268" i="63"/>
  <c r="P4269" i="63"/>
  <c r="P4270" i="63"/>
  <c r="P4271" i="63"/>
  <c r="P4272" i="63"/>
  <c r="P4273" i="63"/>
  <c r="P4274" i="63"/>
  <c r="P4275" i="63"/>
  <c r="P4276" i="63"/>
  <c r="P4277" i="63"/>
  <c r="P4278" i="63"/>
  <c r="P4279" i="63"/>
  <c r="Q4264" i="63"/>
  <c r="Q4265" i="63"/>
  <c r="Q4266" i="63"/>
  <c r="Q4267" i="63"/>
  <c r="Q4268" i="63"/>
  <c r="Q4269" i="63"/>
  <c r="Q4270" i="63"/>
  <c r="Q4271" i="63"/>
  <c r="Q4272" i="63"/>
  <c r="Q4273" i="63"/>
  <c r="Q4274" i="63"/>
  <c r="Q4275" i="63"/>
  <c r="Q4276" i="63"/>
  <c r="Q4277" i="63"/>
  <c r="Q4278" i="63"/>
  <c r="Q4279" i="63"/>
  <c r="E4249" i="63"/>
  <c r="E4250" i="63"/>
  <c r="E4251" i="63"/>
  <c r="E4252" i="63"/>
  <c r="E4253" i="63"/>
  <c r="E4254" i="63"/>
  <c r="E4255" i="63"/>
  <c r="E4256" i="63"/>
  <c r="E4257" i="63"/>
  <c r="E4258" i="63"/>
  <c r="E4259" i="63"/>
  <c r="E4260" i="63"/>
  <c r="E4261" i="63"/>
  <c r="E4262" i="63"/>
  <c r="E4263" i="63"/>
  <c r="F4249" i="63"/>
  <c r="A4249" i="63" s="1"/>
  <c r="B4249" i="63" s="1"/>
  <c r="F4250" i="63"/>
  <c r="A4250" i="63" s="1"/>
  <c r="B4250" i="63" s="1"/>
  <c r="F4251" i="63"/>
  <c r="A4251" i="63" s="1"/>
  <c r="B4251" i="63" s="1"/>
  <c r="F4252" i="63"/>
  <c r="A4252" i="63" s="1"/>
  <c r="B4252" i="63" s="1"/>
  <c r="F4253" i="63"/>
  <c r="A4253" i="63" s="1"/>
  <c r="B4253" i="63" s="1"/>
  <c r="F4254" i="63"/>
  <c r="C4254" i="63" s="1"/>
  <c r="D4254" i="63" s="1"/>
  <c r="F4255" i="63"/>
  <c r="C4255" i="63" s="1"/>
  <c r="D4255" i="63" s="1"/>
  <c r="F4256" i="63"/>
  <c r="C4256" i="63" s="1"/>
  <c r="D4256" i="63" s="1"/>
  <c r="F4257" i="63"/>
  <c r="C4257" i="63" s="1"/>
  <c r="F4258" i="63"/>
  <c r="F4259" i="63"/>
  <c r="C4259" i="63" s="1"/>
  <c r="D4259" i="63" s="1"/>
  <c r="F4260" i="63"/>
  <c r="C4260" i="63" s="1"/>
  <c r="D4260" i="63" s="1"/>
  <c r="F4261" i="63"/>
  <c r="A4261" i="63" s="1"/>
  <c r="B4261" i="63" s="1"/>
  <c r="F4262" i="63"/>
  <c r="F4263" i="63"/>
  <c r="C4263" i="63" s="1"/>
  <c r="D4263" i="63" s="1"/>
  <c r="G4249" i="63"/>
  <c r="G4250" i="63"/>
  <c r="G4251" i="63"/>
  <c r="G4252" i="63"/>
  <c r="G4253" i="63"/>
  <c r="G4254" i="63"/>
  <c r="G4255" i="63"/>
  <c r="G4256" i="63"/>
  <c r="G4257" i="63"/>
  <c r="G4258" i="63"/>
  <c r="G4259" i="63"/>
  <c r="G4260" i="63"/>
  <c r="G4261" i="63"/>
  <c r="G4262" i="63"/>
  <c r="G4263" i="63"/>
  <c r="H4249" i="63"/>
  <c r="H4250" i="63"/>
  <c r="H4251" i="63"/>
  <c r="H4252" i="63"/>
  <c r="H4253" i="63"/>
  <c r="H4254" i="63"/>
  <c r="H4255" i="63"/>
  <c r="H4256" i="63"/>
  <c r="H4257" i="63"/>
  <c r="H4258" i="63"/>
  <c r="H4259" i="63"/>
  <c r="H4260" i="63"/>
  <c r="H4261" i="63"/>
  <c r="H4262" i="63"/>
  <c r="H4263" i="63"/>
  <c r="I4249" i="63" a="1"/>
  <c r="I4249" i="63" s="1"/>
  <c r="R4249" i="63" s="1"/>
  <c r="I4250" i="63" a="1"/>
  <c r="I4250" i="63" s="1"/>
  <c r="I4251" i="63" a="1"/>
  <c r="I4251" i="63" s="1"/>
  <c r="I4252" i="63" a="1"/>
  <c r="I4252" i="63" s="1"/>
  <c r="I4253" i="63" a="1"/>
  <c r="I4253" i="63" s="1"/>
  <c r="I4254" i="63" a="1"/>
  <c r="I4254" i="63" s="1"/>
  <c r="I4255" i="63" a="1"/>
  <c r="I4255" i="63" s="1"/>
  <c r="I4256" i="63" a="1"/>
  <c r="I4256" i="63" s="1"/>
  <c r="I4257" i="63" a="1"/>
  <c r="I4257" i="63" s="1"/>
  <c r="I4258" i="63" a="1"/>
  <c r="I4258" i="63" s="1"/>
  <c r="I4259" i="63" a="1"/>
  <c r="I4259" i="63" s="1"/>
  <c r="I4260" i="63" a="1"/>
  <c r="I4260" i="63" s="1"/>
  <c r="I4261" i="63" a="1"/>
  <c r="I4261" i="63" s="1"/>
  <c r="I4262" i="63" a="1"/>
  <c r="I4262" i="63" s="1"/>
  <c r="I4263" i="63" a="1"/>
  <c r="I4263" i="63" s="1"/>
  <c r="K4249" i="63"/>
  <c r="L4249" i="63" s="1"/>
  <c r="K4250" i="63"/>
  <c r="M4250" i="63" s="1"/>
  <c r="K4251" i="63"/>
  <c r="L4251" i="63" s="1"/>
  <c r="K4252" i="63"/>
  <c r="M4252" i="63" s="1"/>
  <c r="K4253" i="63"/>
  <c r="L4253" i="63" s="1"/>
  <c r="K4254" i="63"/>
  <c r="L4254" i="63" s="1"/>
  <c r="K4255" i="63"/>
  <c r="L4255" i="63" s="1"/>
  <c r="K4256" i="63"/>
  <c r="L4256" i="63" s="1"/>
  <c r="K4257" i="63"/>
  <c r="M4257" i="63" s="1"/>
  <c r="K4258" i="63"/>
  <c r="M4258" i="63" s="1"/>
  <c r="K4259" i="63"/>
  <c r="M4259" i="63" s="1"/>
  <c r="K4260" i="63"/>
  <c r="M4260" i="63" s="1"/>
  <c r="K4261" i="63"/>
  <c r="M4261" i="63" s="1"/>
  <c r="K4262" i="63"/>
  <c r="M4262" i="63" s="1"/>
  <c r="K4263" i="63"/>
  <c r="M4263" i="63" s="1"/>
  <c r="N4249" i="63"/>
  <c r="J4249" i="63" s="1"/>
  <c r="N4250" i="63"/>
  <c r="J4250" i="63" s="1"/>
  <c r="N4251" i="63"/>
  <c r="J4251" i="63" s="1"/>
  <c r="N4252" i="63"/>
  <c r="J4252" i="63" s="1"/>
  <c r="N4253" i="63"/>
  <c r="J4253" i="63" s="1"/>
  <c r="N4254" i="63"/>
  <c r="O4254" i="63" s="1"/>
  <c r="N4255" i="63"/>
  <c r="J4255" i="63" s="1"/>
  <c r="N4256" i="63"/>
  <c r="O4256" i="63" s="1"/>
  <c r="N4257" i="63"/>
  <c r="O4257" i="63" s="1"/>
  <c r="N4258" i="63"/>
  <c r="O4258" i="63" s="1"/>
  <c r="N4259" i="63"/>
  <c r="J4259" i="63" s="1"/>
  <c r="N4260" i="63"/>
  <c r="O4260" i="63" s="1"/>
  <c r="N4261" i="63"/>
  <c r="O4261" i="63" s="1"/>
  <c r="N4262" i="63"/>
  <c r="O4262" i="63" s="1"/>
  <c r="N4263" i="63"/>
  <c r="J4263" i="63" s="1"/>
  <c r="P4249" i="63"/>
  <c r="P4250" i="63"/>
  <c r="P4251" i="63"/>
  <c r="P4252" i="63"/>
  <c r="P4253" i="63"/>
  <c r="P4254" i="63"/>
  <c r="P4255" i="63"/>
  <c r="P4256" i="63"/>
  <c r="P4257" i="63"/>
  <c r="P4258" i="63"/>
  <c r="P4259" i="63"/>
  <c r="P4260" i="63"/>
  <c r="P4261" i="63"/>
  <c r="P4262" i="63"/>
  <c r="P4263" i="63"/>
  <c r="Q4249" i="63"/>
  <c r="Q4250" i="63"/>
  <c r="Q4251" i="63"/>
  <c r="Q4252" i="63"/>
  <c r="Q4253" i="63"/>
  <c r="Q4254" i="63"/>
  <c r="Q4255" i="63"/>
  <c r="Q4256" i="63"/>
  <c r="Q4257" i="63"/>
  <c r="Q4258" i="63"/>
  <c r="Q4259" i="63"/>
  <c r="Q4260" i="63"/>
  <c r="Q4261" i="63"/>
  <c r="Q4262" i="63"/>
  <c r="Q4263" i="63"/>
  <c r="E4234" i="63"/>
  <c r="E4235" i="63"/>
  <c r="E4236" i="63"/>
  <c r="E4237" i="63"/>
  <c r="E4238" i="63"/>
  <c r="E4239" i="63"/>
  <c r="E4240" i="63"/>
  <c r="E4241" i="63"/>
  <c r="E4242" i="63"/>
  <c r="E4243" i="63"/>
  <c r="E4244" i="63"/>
  <c r="E4245" i="63"/>
  <c r="E4246" i="63"/>
  <c r="E4247" i="63"/>
  <c r="E4248" i="63"/>
  <c r="F4234" i="63"/>
  <c r="A4234" i="63" s="1"/>
  <c r="B4234" i="63" s="1"/>
  <c r="F4235" i="63"/>
  <c r="A4235" i="63" s="1"/>
  <c r="B4235" i="63" s="1"/>
  <c r="F4236" i="63"/>
  <c r="C4236" i="63" s="1"/>
  <c r="D4236" i="63" s="1"/>
  <c r="F4237" i="63"/>
  <c r="F4238" i="63"/>
  <c r="F4239" i="63"/>
  <c r="F4240" i="63"/>
  <c r="F4241" i="63"/>
  <c r="F4242" i="63"/>
  <c r="F4243" i="63"/>
  <c r="F4244" i="63"/>
  <c r="F4245" i="63"/>
  <c r="A4245" i="63" s="1"/>
  <c r="B4245" i="63" s="1"/>
  <c r="F4246" i="63"/>
  <c r="C4246" i="63" s="1"/>
  <c r="F4247" i="63"/>
  <c r="A4247" i="63" s="1"/>
  <c r="B4247" i="63" s="1"/>
  <c r="F4248" i="63"/>
  <c r="C4248" i="63" s="1"/>
  <c r="G4234" i="63"/>
  <c r="G4235" i="63"/>
  <c r="G4236" i="63"/>
  <c r="G4237" i="63"/>
  <c r="G4238" i="63"/>
  <c r="G4239" i="63"/>
  <c r="G4240" i="63"/>
  <c r="G4241" i="63"/>
  <c r="G4242" i="63"/>
  <c r="G4243" i="63"/>
  <c r="G4244" i="63"/>
  <c r="G4245" i="63"/>
  <c r="G4246" i="63"/>
  <c r="G4247" i="63"/>
  <c r="G4248" i="63"/>
  <c r="H4234" i="63"/>
  <c r="H4235" i="63"/>
  <c r="H4236" i="63"/>
  <c r="H4237" i="63"/>
  <c r="H4238" i="63"/>
  <c r="H4239" i="63"/>
  <c r="H4240" i="63"/>
  <c r="H4241" i="63"/>
  <c r="H4242" i="63"/>
  <c r="H4243" i="63"/>
  <c r="H4244" i="63"/>
  <c r="H4245" i="63"/>
  <c r="H4246" i="63"/>
  <c r="H4247" i="63"/>
  <c r="H4248" i="63"/>
  <c r="I4234" i="63" a="1"/>
  <c r="I4234" i="63" s="1"/>
  <c r="R4234" i="63" s="1"/>
  <c r="I4235" i="63" a="1"/>
  <c r="I4235" i="63" s="1"/>
  <c r="I4236" i="63" a="1"/>
  <c r="I4236" i="63" s="1"/>
  <c r="I4237" i="63" a="1"/>
  <c r="I4237" i="63" s="1"/>
  <c r="I4238" i="63" a="1"/>
  <c r="I4238" i="63" s="1"/>
  <c r="I4239" i="63" a="1"/>
  <c r="I4239" i="63" s="1"/>
  <c r="I4240" i="63" a="1"/>
  <c r="I4240" i="63" s="1"/>
  <c r="I4241" i="63" a="1"/>
  <c r="I4241" i="63" s="1"/>
  <c r="I4242" i="63" a="1"/>
  <c r="I4242" i="63" s="1"/>
  <c r="I4243" i="63" a="1"/>
  <c r="I4243" i="63" s="1"/>
  <c r="I4244" i="63" a="1"/>
  <c r="I4244" i="63" s="1"/>
  <c r="I4245" i="63" a="1"/>
  <c r="I4245" i="63" s="1"/>
  <c r="I4246" i="63" a="1"/>
  <c r="I4246" i="63" s="1"/>
  <c r="R4246" i="63" s="1"/>
  <c r="I4247" i="63" a="1"/>
  <c r="I4247" i="63" s="1"/>
  <c r="I4248" i="63" a="1"/>
  <c r="I4248" i="63" s="1"/>
  <c r="K4234" i="63"/>
  <c r="M4234" i="63" s="1"/>
  <c r="K4235" i="63"/>
  <c r="M4235" i="63" s="1"/>
  <c r="K4236" i="63"/>
  <c r="M4236" i="63" s="1"/>
  <c r="K4237" i="63"/>
  <c r="M4237" i="63" s="1"/>
  <c r="K4238" i="63"/>
  <c r="L4238" i="63" s="1"/>
  <c r="K4239" i="63"/>
  <c r="M4239" i="63" s="1"/>
  <c r="K4240" i="63"/>
  <c r="M4240" i="63" s="1"/>
  <c r="K4241" i="63"/>
  <c r="L4241" i="63" s="1"/>
  <c r="K4242" i="63"/>
  <c r="L4242" i="63" s="1"/>
  <c r="K4243" i="63"/>
  <c r="M4243" i="63" s="1"/>
  <c r="K4244" i="63"/>
  <c r="M4244" i="63" s="1"/>
  <c r="K4245" i="63"/>
  <c r="L4245" i="63" s="1"/>
  <c r="K4246" i="63"/>
  <c r="L4246" i="63" s="1"/>
  <c r="K4247" i="63"/>
  <c r="L4247" i="63" s="1"/>
  <c r="K4248" i="63"/>
  <c r="L4248" i="63" s="1"/>
  <c r="N4234" i="63"/>
  <c r="O4234" i="63" s="1"/>
  <c r="N4235" i="63"/>
  <c r="J4235" i="63" s="1"/>
  <c r="N4236" i="63"/>
  <c r="O4236" i="63" s="1"/>
  <c r="N4237" i="63"/>
  <c r="J4237" i="63" s="1"/>
  <c r="N4238" i="63"/>
  <c r="O4238" i="63" s="1"/>
  <c r="N4239" i="63"/>
  <c r="O4239" i="63" s="1"/>
  <c r="N4240" i="63"/>
  <c r="J4240" i="63" s="1"/>
  <c r="N4241" i="63"/>
  <c r="J4241" i="63" s="1"/>
  <c r="N4242" i="63"/>
  <c r="J4242" i="63" s="1"/>
  <c r="N4243" i="63"/>
  <c r="J4243" i="63" s="1"/>
  <c r="N4244" i="63"/>
  <c r="J4244" i="63" s="1"/>
  <c r="N4245" i="63"/>
  <c r="J4245" i="63" s="1"/>
  <c r="N4246" i="63"/>
  <c r="O4246" i="63" s="1"/>
  <c r="N4247" i="63"/>
  <c r="J4247" i="63" s="1"/>
  <c r="N4248" i="63"/>
  <c r="O4248" i="63" s="1"/>
  <c r="P4234" i="63"/>
  <c r="P4235" i="63"/>
  <c r="P4236" i="63"/>
  <c r="P4237" i="63"/>
  <c r="P4238" i="63"/>
  <c r="P4239" i="63"/>
  <c r="P4240" i="63"/>
  <c r="P4241" i="63"/>
  <c r="P4242" i="63"/>
  <c r="P4243" i="63"/>
  <c r="P4244" i="63"/>
  <c r="P4245" i="63"/>
  <c r="P4246" i="63"/>
  <c r="P4247" i="63"/>
  <c r="P4248" i="63"/>
  <c r="Q4234" i="63"/>
  <c r="Q4235" i="63"/>
  <c r="Q4236" i="63"/>
  <c r="Q4237" i="63"/>
  <c r="Q4238" i="63"/>
  <c r="Q4239" i="63"/>
  <c r="Q4240" i="63"/>
  <c r="Q4241" i="63"/>
  <c r="Q4242" i="63"/>
  <c r="Q4243" i="63"/>
  <c r="Q4244" i="63"/>
  <c r="Q4245" i="63"/>
  <c r="Q4246" i="63"/>
  <c r="Q4247" i="63"/>
  <c r="Q4248" i="63"/>
  <c r="E4228" i="63"/>
  <c r="E4229" i="63"/>
  <c r="E4230" i="63"/>
  <c r="E4231" i="63"/>
  <c r="E4232" i="63"/>
  <c r="E4233" i="63"/>
  <c r="F4228" i="63"/>
  <c r="A4228" i="63" s="1"/>
  <c r="B4228" i="63" s="1"/>
  <c r="F4229" i="63"/>
  <c r="A4229" i="63" s="1"/>
  <c r="B4229" i="63" s="1"/>
  <c r="F4230" i="63"/>
  <c r="A4230" i="63" s="1"/>
  <c r="B4230" i="63" s="1"/>
  <c r="F4231" i="63"/>
  <c r="A4231" i="63" s="1"/>
  <c r="B4231" i="63" s="1"/>
  <c r="F4232" i="63"/>
  <c r="C4232" i="63" s="1"/>
  <c r="F4233" i="63"/>
  <c r="C4233" i="63" s="1"/>
  <c r="G4228" i="63"/>
  <c r="G4229" i="63"/>
  <c r="G4230" i="63"/>
  <c r="G4231" i="63"/>
  <c r="G4232" i="63"/>
  <c r="G4233" i="63"/>
  <c r="H4228" i="63"/>
  <c r="H4229" i="63"/>
  <c r="H4230" i="63"/>
  <c r="H4231" i="63"/>
  <c r="H4232" i="63"/>
  <c r="H4233" i="63"/>
  <c r="I4228" i="63" a="1"/>
  <c r="I4228" i="63" s="1"/>
  <c r="R4228" i="63" s="1"/>
  <c r="I4229" i="63" a="1"/>
  <c r="I4229" i="63" s="1"/>
  <c r="I4230" i="63" a="1"/>
  <c r="I4230" i="63" s="1"/>
  <c r="I4231" i="63" a="1"/>
  <c r="I4231" i="63" s="1"/>
  <c r="I4232" i="63" a="1"/>
  <c r="I4232" i="63" s="1"/>
  <c r="I4233" i="63" a="1"/>
  <c r="I4233" i="63" s="1"/>
  <c r="K4228" i="63"/>
  <c r="L4228" i="63" s="1"/>
  <c r="K4229" i="63"/>
  <c r="L4229" i="63" s="1"/>
  <c r="K4230" i="63"/>
  <c r="M4230" i="63" s="1"/>
  <c r="K4231" i="63"/>
  <c r="L4231" i="63" s="1"/>
  <c r="K4232" i="63"/>
  <c r="L4232" i="63" s="1"/>
  <c r="K4233" i="63"/>
  <c r="L4233" i="63" s="1"/>
  <c r="N4228" i="63"/>
  <c r="J4228" i="63" s="1"/>
  <c r="N4229" i="63"/>
  <c r="O4229" i="63" s="1"/>
  <c r="N4230" i="63"/>
  <c r="O4230" i="63" s="1"/>
  <c r="N4231" i="63"/>
  <c r="J4231" i="63" s="1"/>
  <c r="N4232" i="63"/>
  <c r="O4232" i="63" s="1"/>
  <c r="N4233" i="63"/>
  <c r="O4233" i="63" s="1"/>
  <c r="P4228" i="63"/>
  <c r="P4229" i="63"/>
  <c r="P4230" i="63"/>
  <c r="P4231" i="63"/>
  <c r="P4232" i="63"/>
  <c r="P4233" i="63"/>
  <c r="Q4228" i="63"/>
  <c r="Q4229" i="63"/>
  <c r="Q4230" i="63"/>
  <c r="Q4231" i="63"/>
  <c r="Q4232" i="63"/>
  <c r="Q4233" i="63"/>
  <c r="R4282" i="63" l="1"/>
  <c r="R4300" i="63"/>
  <c r="R4262" i="63"/>
  <c r="R4231" i="63"/>
  <c r="R4304" i="63"/>
  <c r="R4273" i="63"/>
  <c r="R4290" i="63"/>
  <c r="R4295" i="63"/>
  <c r="R4247" i="63"/>
  <c r="R4263" i="63"/>
  <c r="R4278" i="63"/>
  <c r="R4283" i="63"/>
  <c r="R4252" i="63"/>
  <c r="R4240" i="63"/>
  <c r="R4229" i="63"/>
  <c r="R4257" i="63"/>
  <c r="R4242" i="63"/>
  <c r="R4274" i="63"/>
  <c r="R4291" i="63"/>
  <c r="R4250" i="63"/>
  <c r="R4296" i="63"/>
  <c r="R4235" i="63"/>
  <c r="R4266" i="63"/>
  <c r="R4286" i="63"/>
  <c r="O4266" i="63"/>
  <c r="R4302" i="63"/>
  <c r="O4267" i="63"/>
  <c r="L4264" i="63"/>
  <c r="O4265" i="63"/>
  <c r="L4266" i="63"/>
  <c r="O4264" i="63"/>
  <c r="R4244" i="63"/>
  <c r="L4267" i="63"/>
  <c r="R4253" i="63"/>
  <c r="R4238" i="63"/>
  <c r="R4251" i="63"/>
  <c r="R4285" i="63"/>
  <c r="R4276" i="63"/>
  <c r="R4284" i="63"/>
  <c r="R4236" i="63"/>
  <c r="R4275" i="63"/>
  <c r="R4233" i="63"/>
  <c r="R4241" i="63"/>
  <c r="R4254" i="63"/>
  <c r="R4237" i="63"/>
  <c r="R4277" i="63"/>
  <c r="R4287" i="63"/>
  <c r="R4232" i="63"/>
  <c r="M4247" i="63"/>
  <c r="R4248" i="63"/>
  <c r="R4261" i="63"/>
  <c r="R4260" i="63"/>
  <c r="R4281" i="63"/>
  <c r="R4230" i="63"/>
  <c r="R4259" i="63"/>
  <c r="R4280" i="63"/>
  <c r="R4245" i="63"/>
  <c r="R4258" i="63"/>
  <c r="R4269" i="63"/>
  <c r="R4268" i="63"/>
  <c r="R4243" i="63"/>
  <c r="R4256" i="63"/>
  <c r="L4268" i="63"/>
  <c r="R4267" i="63"/>
  <c r="R4293" i="63"/>
  <c r="R4255" i="63"/>
  <c r="R4292" i="63"/>
  <c r="L4297" i="63"/>
  <c r="R4265" i="63"/>
  <c r="R4264" i="63"/>
  <c r="R4239" i="63"/>
  <c r="R4279" i="63"/>
  <c r="R4297" i="63"/>
  <c r="L4265" i="63"/>
  <c r="L4302" i="63"/>
  <c r="M4254" i="63"/>
  <c r="O4270" i="63"/>
  <c r="O4294" i="63"/>
  <c r="O4269" i="63"/>
  <c r="M4301" i="63"/>
  <c r="M4275" i="63"/>
  <c r="M4298" i="63"/>
  <c r="O4268" i="63"/>
  <c r="O4296" i="63"/>
  <c r="L4300" i="63"/>
  <c r="O4253" i="63"/>
  <c r="M4270" i="63"/>
  <c r="J4302" i="63"/>
  <c r="L4269" i="63"/>
  <c r="C4303" i="63"/>
  <c r="D4303" i="63" s="1"/>
  <c r="C4247" i="63"/>
  <c r="D4247" i="63" s="1"/>
  <c r="M4299" i="63"/>
  <c r="J4304" i="63"/>
  <c r="M4253" i="63"/>
  <c r="O4301" i="63"/>
  <c r="L4296" i="63"/>
  <c r="C4302" i="63"/>
  <c r="D4302" i="63" s="1"/>
  <c r="O4300" i="63"/>
  <c r="L4295" i="63"/>
  <c r="C4298" i="63"/>
  <c r="D4298" i="63" s="1"/>
  <c r="O4299" i="63"/>
  <c r="L4294" i="63"/>
  <c r="A4304" i="63"/>
  <c r="B4304" i="63" s="1"/>
  <c r="O4298" i="63"/>
  <c r="M4303" i="63"/>
  <c r="O4297" i="63"/>
  <c r="O4295" i="63"/>
  <c r="M4304" i="63"/>
  <c r="M4274" i="63"/>
  <c r="J4303" i="63"/>
  <c r="C4301" i="63"/>
  <c r="D4301" i="63" s="1"/>
  <c r="C4300" i="63"/>
  <c r="D4300" i="63" s="1"/>
  <c r="C4299" i="63"/>
  <c r="D4299" i="63" s="1"/>
  <c r="C4297" i="63"/>
  <c r="D4297" i="63" s="1"/>
  <c r="O4279" i="63"/>
  <c r="C4296" i="63"/>
  <c r="D4296" i="63" s="1"/>
  <c r="O4277" i="63"/>
  <c r="C4295" i="63"/>
  <c r="D4295" i="63" s="1"/>
  <c r="M4246" i="63"/>
  <c r="O4273" i="63"/>
  <c r="L4273" i="63"/>
  <c r="C4294" i="63"/>
  <c r="D4294" i="63" s="1"/>
  <c r="M4242" i="63"/>
  <c r="O4293" i="63"/>
  <c r="M4282" i="63"/>
  <c r="O4288" i="63"/>
  <c r="M4249" i="63"/>
  <c r="J4257" i="63"/>
  <c r="O4276" i="63"/>
  <c r="J4286" i="63"/>
  <c r="O4275" i="63"/>
  <c r="J4285" i="63"/>
  <c r="C4251" i="63"/>
  <c r="D4251" i="63" s="1"/>
  <c r="J4284" i="63"/>
  <c r="O4255" i="63"/>
  <c r="O4272" i="63"/>
  <c r="L4277" i="63"/>
  <c r="L4244" i="63"/>
  <c r="O4235" i="63"/>
  <c r="C4283" i="63"/>
  <c r="D4283" i="63" s="1"/>
  <c r="C4282" i="63"/>
  <c r="D4282" i="63" s="1"/>
  <c r="M4233" i="63"/>
  <c r="M4281" i="63"/>
  <c r="C4281" i="63"/>
  <c r="D4281" i="63" s="1"/>
  <c r="L4287" i="63"/>
  <c r="J4289" i="63"/>
  <c r="J4287" i="63"/>
  <c r="L4252" i="63"/>
  <c r="A4263" i="63"/>
  <c r="B4263" i="63" s="1"/>
  <c r="O4274" i="63"/>
  <c r="L4272" i="63"/>
  <c r="L4293" i="63"/>
  <c r="A4293" i="63"/>
  <c r="B4293" i="63" s="1"/>
  <c r="L4250" i="63"/>
  <c r="J4260" i="63"/>
  <c r="L4291" i="63"/>
  <c r="L4290" i="63"/>
  <c r="L4288" i="63"/>
  <c r="A4290" i="63"/>
  <c r="B4290" i="63" s="1"/>
  <c r="M4248" i="63"/>
  <c r="L4279" i="63"/>
  <c r="O4283" i="63"/>
  <c r="O4251" i="63"/>
  <c r="M4256" i="63"/>
  <c r="L4278" i="63"/>
  <c r="O4281" i="63"/>
  <c r="J4282" i="63"/>
  <c r="O4280" i="63"/>
  <c r="M4292" i="63"/>
  <c r="L4276" i="63"/>
  <c r="L4234" i="63"/>
  <c r="M4251" i="63"/>
  <c r="C4252" i="63"/>
  <c r="D4252" i="63" s="1"/>
  <c r="C4280" i="63"/>
  <c r="D4280" i="63" s="1"/>
  <c r="M4241" i="63"/>
  <c r="M4255" i="63"/>
  <c r="M4238" i="63"/>
  <c r="L4289" i="63"/>
  <c r="D4285" i="63"/>
  <c r="O4292" i="63"/>
  <c r="L4286" i="63"/>
  <c r="O4291" i="63"/>
  <c r="L4285" i="63"/>
  <c r="A4289" i="63"/>
  <c r="B4289" i="63" s="1"/>
  <c r="L4236" i="63"/>
  <c r="L4262" i="63"/>
  <c r="O4290" i="63"/>
  <c r="L4284" i="63"/>
  <c r="C4292" i="63"/>
  <c r="D4292" i="63" s="1"/>
  <c r="A4288" i="63"/>
  <c r="B4288" i="63" s="1"/>
  <c r="O4271" i="63"/>
  <c r="J4239" i="63"/>
  <c r="C4235" i="63"/>
  <c r="D4235" i="63" s="1"/>
  <c r="L4260" i="63"/>
  <c r="L4283" i="63"/>
  <c r="C4291" i="63"/>
  <c r="D4291" i="63" s="1"/>
  <c r="A4287" i="63"/>
  <c r="B4287" i="63" s="1"/>
  <c r="O4231" i="63"/>
  <c r="J4236" i="63"/>
  <c r="A4248" i="63"/>
  <c r="B4248" i="63" s="1"/>
  <c r="O4263" i="63"/>
  <c r="A4286" i="63"/>
  <c r="B4286" i="63" s="1"/>
  <c r="L4271" i="63"/>
  <c r="O4242" i="63"/>
  <c r="J4234" i="63"/>
  <c r="A4246" i="63"/>
  <c r="B4246" i="63" s="1"/>
  <c r="O4259" i="63"/>
  <c r="C4289" i="63"/>
  <c r="D4289" i="63" s="1"/>
  <c r="A4285" i="63"/>
  <c r="B4285" i="63" s="1"/>
  <c r="L4280" i="63"/>
  <c r="C4288" i="63"/>
  <c r="D4288" i="63" s="1"/>
  <c r="A4284" i="63"/>
  <c r="B4284" i="63" s="1"/>
  <c r="J4262" i="63"/>
  <c r="C4287" i="63"/>
  <c r="D4287" i="63" s="1"/>
  <c r="J4261" i="63"/>
  <c r="C4286" i="63"/>
  <c r="D4286" i="63" s="1"/>
  <c r="O4249" i="63"/>
  <c r="J4258" i="63"/>
  <c r="C4250" i="63"/>
  <c r="D4250" i="63" s="1"/>
  <c r="D4278" i="63"/>
  <c r="A4278" i="63"/>
  <c r="B4278" i="63" s="1"/>
  <c r="L4230" i="63"/>
  <c r="O4237" i="63"/>
  <c r="L4239" i="63"/>
  <c r="O4252" i="63"/>
  <c r="D4257" i="63"/>
  <c r="C4253" i="63"/>
  <c r="D4253" i="63" s="1"/>
  <c r="C4279" i="63"/>
  <c r="D4279" i="63" s="1"/>
  <c r="O4250" i="63"/>
  <c r="L4263" i="63"/>
  <c r="A4262" i="63"/>
  <c r="B4262" i="63" s="1"/>
  <c r="C4277" i="63"/>
  <c r="D4277" i="63" s="1"/>
  <c r="C4276" i="63"/>
  <c r="D4276" i="63" s="1"/>
  <c r="C4230" i="63"/>
  <c r="D4230" i="63" s="1"/>
  <c r="M4245" i="63"/>
  <c r="L4261" i="63"/>
  <c r="C4249" i="63"/>
  <c r="D4249" i="63" s="1"/>
  <c r="A4260" i="63"/>
  <c r="B4260" i="63" s="1"/>
  <c r="C4275" i="63"/>
  <c r="D4275" i="63" s="1"/>
  <c r="A4259" i="63"/>
  <c r="B4259" i="63" s="1"/>
  <c r="C4274" i="63"/>
  <c r="D4274" i="63" s="1"/>
  <c r="L4259" i="63"/>
  <c r="A4258" i="63"/>
  <c r="B4258" i="63" s="1"/>
  <c r="C4273" i="63"/>
  <c r="D4273" i="63" s="1"/>
  <c r="D4248" i="63"/>
  <c r="L4258" i="63"/>
  <c r="J4256" i="63"/>
  <c r="C4262" i="63"/>
  <c r="D4262" i="63" s="1"/>
  <c r="A4257" i="63"/>
  <c r="B4257" i="63" s="1"/>
  <c r="C4272" i="63"/>
  <c r="D4272" i="63" s="1"/>
  <c r="L4257" i="63"/>
  <c r="C4261" i="63"/>
  <c r="D4261" i="63" s="1"/>
  <c r="A4256" i="63"/>
  <c r="B4256" i="63" s="1"/>
  <c r="C4271" i="63"/>
  <c r="D4271" i="63" s="1"/>
  <c r="J4254" i="63"/>
  <c r="A4255" i="63"/>
  <c r="B4255" i="63" s="1"/>
  <c r="C4270" i="63"/>
  <c r="D4270" i="63" s="1"/>
  <c r="J4278" i="63"/>
  <c r="O4247" i="63"/>
  <c r="A4254" i="63"/>
  <c r="B4254" i="63" s="1"/>
  <c r="C4269" i="63"/>
  <c r="D4269" i="63" s="1"/>
  <c r="O4245" i="63"/>
  <c r="C4258" i="63"/>
  <c r="D4258" i="63" s="1"/>
  <c r="C4268" i="63"/>
  <c r="D4268" i="63" s="1"/>
  <c r="O4244" i="63"/>
  <c r="C4267" i="63"/>
  <c r="D4267" i="63" s="1"/>
  <c r="M4232" i="63"/>
  <c r="M4231" i="63"/>
  <c r="C4266" i="63"/>
  <c r="D4266" i="63" s="1"/>
  <c r="O4241" i="63"/>
  <c r="C4265" i="63"/>
  <c r="D4265" i="63" s="1"/>
  <c r="C4264" i="63"/>
  <c r="D4264" i="63" s="1"/>
  <c r="D4246" i="63"/>
  <c r="J4233" i="63"/>
  <c r="C4231" i="63"/>
  <c r="D4231" i="63" s="1"/>
  <c r="O4243" i="63"/>
  <c r="L4240" i="63"/>
  <c r="J4238" i="63"/>
  <c r="C4234" i="63"/>
  <c r="D4234" i="63" s="1"/>
  <c r="J4229" i="63"/>
  <c r="O4240" i="63"/>
  <c r="L4237" i="63"/>
  <c r="A4244" i="63"/>
  <c r="B4244" i="63" s="1"/>
  <c r="L4235" i="63"/>
  <c r="C4245" i="63"/>
  <c r="D4245" i="63" s="1"/>
  <c r="A4243" i="63"/>
  <c r="B4243" i="63" s="1"/>
  <c r="J4248" i="63"/>
  <c r="C4244" i="63"/>
  <c r="D4244" i="63" s="1"/>
  <c r="A4242" i="63"/>
  <c r="B4242" i="63" s="1"/>
  <c r="C4243" i="63"/>
  <c r="D4243" i="63" s="1"/>
  <c r="A4241" i="63"/>
  <c r="B4241" i="63" s="1"/>
  <c r="J4246" i="63"/>
  <c r="C4242" i="63"/>
  <c r="D4242" i="63" s="1"/>
  <c r="A4240" i="63"/>
  <c r="B4240" i="63" s="1"/>
  <c r="C4241" i="63"/>
  <c r="D4241" i="63" s="1"/>
  <c r="A4239" i="63"/>
  <c r="B4239" i="63" s="1"/>
  <c r="C4240" i="63"/>
  <c r="D4240" i="63" s="1"/>
  <c r="A4238" i="63"/>
  <c r="B4238" i="63" s="1"/>
  <c r="C4239" i="63"/>
  <c r="D4239" i="63" s="1"/>
  <c r="A4237" i="63"/>
  <c r="B4237" i="63" s="1"/>
  <c r="C4238" i="63"/>
  <c r="D4238" i="63" s="1"/>
  <c r="A4236" i="63"/>
  <c r="B4236" i="63" s="1"/>
  <c r="O4228" i="63"/>
  <c r="L4243" i="63"/>
  <c r="C4237" i="63"/>
  <c r="D4237" i="63" s="1"/>
  <c r="C4229" i="63"/>
  <c r="D4229" i="63" s="1"/>
  <c r="J4232" i="63"/>
  <c r="C4228" i="63"/>
  <c r="D4228" i="63" s="1"/>
  <c r="M4229" i="63"/>
  <c r="M4228" i="63"/>
  <c r="J4230" i="63"/>
  <c r="D4233" i="63"/>
  <c r="D4232" i="63"/>
  <c r="A4233" i="63"/>
  <c r="B4233" i="63" s="1"/>
  <c r="A4232" i="63"/>
  <c r="B4232" i="63" s="1"/>
  <c r="E4220" i="63"/>
  <c r="E4221" i="63"/>
  <c r="E4222" i="63"/>
  <c r="E4223" i="63"/>
  <c r="E4224" i="63"/>
  <c r="E4225" i="63"/>
  <c r="E4226" i="63"/>
  <c r="E4227" i="63"/>
  <c r="F4220" i="63"/>
  <c r="A4220" i="63" s="1"/>
  <c r="B4220" i="63" s="1"/>
  <c r="F4221" i="63"/>
  <c r="A4221" i="63" s="1"/>
  <c r="B4221" i="63" s="1"/>
  <c r="F4222" i="63"/>
  <c r="A4222" i="63" s="1"/>
  <c r="B4222" i="63" s="1"/>
  <c r="F4223" i="63"/>
  <c r="A4223" i="63" s="1"/>
  <c r="B4223" i="63" s="1"/>
  <c r="F4224" i="63"/>
  <c r="A4224" i="63" s="1"/>
  <c r="B4224" i="63" s="1"/>
  <c r="F4225" i="63"/>
  <c r="A4225" i="63" s="1"/>
  <c r="B4225" i="63" s="1"/>
  <c r="F4226" i="63"/>
  <c r="A4226" i="63" s="1"/>
  <c r="B4226" i="63" s="1"/>
  <c r="F4227" i="63"/>
  <c r="A4227" i="63" s="1"/>
  <c r="B4227" i="63" s="1"/>
  <c r="G4220" i="63"/>
  <c r="G4221" i="63"/>
  <c r="G4222" i="63"/>
  <c r="G4223" i="63"/>
  <c r="G4224" i="63"/>
  <c r="G4225" i="63"/>
  <c r="G4226" i="63"/>
  <c r="G4227" i="63"/>
  <c r="H4220" i="63"/>
  <c r="H4221" i="63"/>
  <c r="H4222" i="63"/>
  <c r="H4223" i="63"/>
  <c r="H4224" i="63"/>
  <c r="H4225" i="63"/>
  <c r="H4226" i="63"/>
  <c r="H4227" i="63"/>
  <c r="I4220" i="63" a="1"/>
  <c r="I4220" i="63" s="1"/>
  <c r="I4221" i="63" a="1"/>
  <c r="I4221" i="63" s="1"/>
  <c r="I4222" i="63" a="1"/>
  <c r="I4222" i="63" s="1"/>
  <c r="I4223" i="63" a="1"/>
  <c r="I4223" i="63" s="1"/>
  <c r="I4224" i="63" a="1"/>
  <c r="I4224" i="63" s="1"/>
  <c r="R4224" i="63" s="1"/>
  <c r="I4225" i="63" a="1"/>
  <c r="I4225" i="63" s="1"/>
  <c r="R4225" i="63" s="1"/>
  <c r="I4226" i="63" a="1"/>
  <c r="I4226" i="63" s="1"/>
  <c r="I4227" i="63" a="1"/>
  <c r="I4227" i="63" s="1"/>
  <c r="K4220" i="63"/>
  <c r="L4220" i="63" s="1"/>
  <c r="K4221" i="63"/>
  <c r="L4221" i="63" s="1"/>
  <c r="K4222" i="63"/>
  <c r="L4222" i="63" s="1"/>
  <c r="K4223" i="63"/>
  <c r="L4223" i="63" s="1"/>
  <c r="K4224" i="63"/>
  <c r="L4224" i="63" s="1"/>
  <c r="K4225" i="63"/>
  <c r="L4225" i="63" s="1"/>
  <c r="K4226" i="63"/>
  <c r="L4226" i="63" s="1"/>
  <c r="K4227" i="63"/>
  <c r="L4227" i="63" s="1"/>
  <c r="N4220" i="63"/>
  <c r="J4220" i="63" s="1"/>
  <c r="N4221" i="63"/>
  <c r="J4221" i="63" s="1"/>
  <c r="N4222" i="63"/>
  <c r="J4222" i="63" s="1"/>
  <c r="N4223" i="63"/>
  <c r="J4223" i="63" s="1"/>
  <c r="N4224" i="63"/>
  <c r="J4224" i="63" s="1"/>
  <c r="N4225" i="63"/>
  <c r="J4225" i="63" s="1"/>
  <c r="N4226" i="63"/>
  <c r="J4226" i="63" s="1"/>
  <c r="N4227" i="63"/>
  <c r="J4227" i="63" s="1"/>
  <c r="P4220" i="63"/>
  <c r="P4221" i="63"/>
  <c r="P4222" i="63"/>
  <c r="P4223" i="63"/>
  <c r="P4224" i="63"/>
  <c r="P4225" i="63"/>
  <c r="P4226" i="63"/>
  <c r="P4227" i="63"/>
  <c r="Q4220" i="63"/>
  <c r="Q4221" i="63"/>
  <c r="Q4222" i="63"/>
  <c r="Q4223" i="63"/>
  <c r="Q4224" i="63"/>
  <c r="Q4225" i="63"/>
  <c r="Q4226" i="63"/>
  <c r="Q4227" i="63"/>
  <c r="R4226" i="63" l="1"/>
  <c r="R4227" i="63"/>
  <c r="R4222" i="63"/>
  <c r="R4221" i="63"/>
  <c r="R4223" i="63"/>
  <c r="R4220" i="63"/>
  <c r="C4221" i="63"/>
  <c r="D4221" i="63" s="1"/>
  <c r="C4220" i="63"/>
  <c r="D4220" i="63" s="1"/>
  <c r="O4227" i="63"/>
  <c r="C4222" i="63"/>
  <c r="D4222" i="63" s="1"/>
  <c r="M4227" i="63"/>
  <c r="M4226" i="63"/>
  <c r="O4226" i="63"/>
  <c r="M4225" i="63"/>
  <c r="O4225" i="63"/>
  <c r="M4224" i="63"/>
  <c r="O4224" i="63"/>
  <c r="M4223" i="63"/>
  <c r="O4223" i="63"/>
  <c r="M4222" i="63"/>
  <c r="O4222" i="63"/>
  <c r="M4221" i="63"/>
  <c r="O4221" i="63"/>
  <c r="M4220" i="63"/>
  <c r="O4220" i="63"/>
  <c r="C4227" i="63"/>
  <c r="D4227" i="63" s="1"/>
  <c r="C4226" i="63"/>
  <c r="D4226" i="63" s="1"/>
  <c r="C4225" i="63"/>
  <c r="D4225" i="63" s="1"/>
  <c r="C4224" i="63"/>
  <c r="D4224" i="63" s="1"/>
  <c r="C4223" i="63"/>
  <c r="D4223" i="63" s="1"/>
  <c r="E4202" i="63" l="1"/>
  <c r="E4203" i="63"/>
  <c r="E4204" i="63"/>
  <c r="E4205" i="63"/>
  <c r="E4206" i="63"/>
  <c r="E4207" i="63"/>
  <c r="E4208" i="63"/>
  <c r="E4209" i="63"/>
  <c r="E4210" i="63"/>
  <c r="E4211" i="63"/>
  <c r="E4212" i="63"/>
  <c r="E4213" i="63"/>
  <c r="E4214" i="63"/>
  <c r="E4215" i="63"/>
  <c r="E4216" i="63"/>
  <c r="E4217" i="63"/>
  <c r="E4218" i="63"/>
  <c r="E4219" i="63"/>
  <c r="F4202" i="63"/>
  <c r="A4202" i="63" s="1"/>
  <c r="B4202" i="63" s="1"/>
  <c r="F4203" i="63"/>
  <c r="A4203" i="63" s="1"/>
  <c r="B4203" i="63" s="1"/>
  <c r="F4204" i="63"/>
  <c r="A4204" i="63" s="1"/>
  <c r="B4204" i="63" s="1"/>
  <c r="F4205" i="63"/>
  <c r="A4205" i="63" s="1"/>
  <c r="B4205" i="63" s="1"/>
  <c r="F4206" i="63"/>
  <c r="A4206" i="63" s="1"/>
  <c r="B4206" i="63" s="1"/>
  <c r="F4207" i="63"/>
  <c r="A4207" i="63" s="1"/>
  <c r="B4207" i="63" s="1"/>
  <c r="F4208" i="63"/>
  <c r="A4208" i="63" s="1"/>
  <c r="B4208" i="63" s="1"/>
  <c r="F4209" i="63"/>
  <c r="A4209" i="63" s="1"/>
  <c r="B4209" i="63" s="1"/>
  <c r="F4210" i="63"/>
  <c r="A4210" i="63" s="1"/>
  <c r="B4210" i="63" s="1"/>
  <c r="F4211" i="63"/>
  <c r="A4211" i="63" s="1"/>
  <c r="B4211" i="63" s="1"/>
  <c r="F4212" i="63"/>
  <c r="F4213" i="63"/>
  <c r="F4214" i="63"/>
  <c r="C4214" i="63" s="1"/>
  <c r="F4215" i="63"/>
  <c r="C4215" i="63" s="1"/>
  <c r="D4215" i="63" s="1"/>
  <c r="F4216" i="63"/>
  <c r="C4216" i="63" s="1"/>
  <c r="D4216" i="63" s="1"/>
  <c r="F4217" i="63"/>
  <c r="C4217" i="63" s="1"/>
  <c r="F4218" i="63"/>
  <c r="A4218" i="63" s="1"/>
  <c r="B4218" i="63" s="1"/>
  <c r="F4219" i="63"/>
  <c r="A4219" i="63" s="1"/>
  <c r="B4219" i="63" s="1"/>
  <c r="G4202" i="63"/>
  <c r="G4203" i="63"/>
  <c r="G4204" i="63"/>
  <c r="G4205" i="63"/>
  <c r="G4206" i="63"/>
  <c r="G4207" i="63"/>
  <c r="G4208" i="63"/>
  <c r="G4209" i="63"/>
  <c r="G4210" i="63"/>
  <c r="G4211" i="63"/>
  <c r="G4212" i="63"/>
  <c r="G4213" i="63"/>
  <c r="G4214" i="63"/>
  <c r="G4215" i="63"/>
  <c r="G4216" i="63"/>
  <c r="G4217" i="63"/>
  <c r="G4218" i="63"/>
  <c r="G4219" i="63"/>
  <c r="H4202" i="63"/>
  <c r="H4203" i="63"/>
  <c r="H4204" i="63"/>
  <c r="H4205" i="63"/>
  <c r="H4206" i="63"/>
  <c r="H4207" i="63"/>
  <c r="H4208" i="63"/>
  <c r="H4209" i="63"/>
  <c r="H4210" i="63"/>
  <c r="H4211" i="63"/>
  <c r="H4212" i="63"/>
  <c r="H4213" i="63"/>
  <c r="H4214" i="63"/>
  <c r="H4215" i="63"/>
  <c r="H4216" i="63"/>
  <c r="H4217" i="63"/>
  <c r="H4218" i="63"/>
  <c r="H4219" i="63"/>
  <c r="I4202" i="63" a="1"/>
  <c r="I4202" i="63" s="1"/>
  <c r="R4202" i="63" s="1"/>
  <c r="I4203" i="63" a="1"/>
  <c r="I4203" i="63" s="1"/>
  <c r="R4203" i="63" s="1"/>
  <c r="I4204" i="63" a="1"/>
  <c r="I4204" i="63" s="1"/>
  <c r="I4205" i="63" a="1"/>
  <c r="I4205" i="63" s="1"/>
  <c r="R4205" i="63" s="1"/>
  <c r="I4206" i="63" a="1"/>
  <c r="I4206" i="63" s="1"/>
  <c r="R4206" i="63" s="1"/>
  <c r="I4207" i="63" a="1"/>
  <c r="I4207" i="63" s="1"/>
  <c r="I4208" i="63" a="1"/>
  <c r="I4208" i="63" s="1"/>
  <c r="R4208" i="63" s="1"/>
  <c r="I4209" i="63" a="1"/>
  <c r="I4209" i="63" s="1"/>
  <c r="R4209" i="63" s="1"/>
  <c r="I4210" i="63" a="1"/>
  <c r="I4210" i="63" s="1"/>
  <c r="I4211" i="63" a="1"/>
  <c r="I4211" i="63" s="1"/>
  <c r="I4212" i="63" a="1"/>
  <c r="I4212" i="63" s="1"/>
  <c r="R4212" i="63" s="1"/>
  <c r="I4213" i="63" a="1"/>
  <c r="I4213" i="63" s="1"/>
  <c r="R4213" i="63" s="1"/>
  <c r="I4214" i="63" a="1"/>
  <c r="I4214" i="63" s="1"/>
  <c r="R4214" i="63" s="1"/>
  <c r="I4215" i="63" a="1"/>
  <c r="I4215" i="63" s="1"/>
  <c r="I4216" i="63" a="1"/>
  <c r="I4216" i="63" s="1"/>
  <c r="I4217" i="63" a="1"/>
  <c r="I4217" i="63" s="1"/>
  <c r="I4218" i="63" a="1"/>
  <c r="I4218" i="63" s="1"/>
  <c r="I4219" i="63" a="1"/>
  <c r="I4219" i="63" s="1"/>
  <c r="K4202" i="63"/>
  <c r="L4202" i="63" s="1"/>
  <c r="K4203" i="63"/>
  <c r="L4203" i="63" s="1"/>
  <c r="K4204" i="63"/>
  <c r="L4204" i="63" s="1"/>
  <c r="K4205" i="63"/>
  <c r="L4205" i="63" s="1"/>
  <c r="K4206" i="63"/>
  <c r="M4206" i="63" s="1"/>
  <c r="K4207" i="63"/>
  <c r="L4207" i="63" s="1"/>
  <c r="K4208" i="63"/>
  <c r="L4208" i="63" s="1"/>
  <c r="K4209" i="63"/>
  <c r="L4209" i="63" s="1"/>
  <c r="K4210" i="63"/>
  <c r="L4210" i="63" s="1"/>
  <c r="K4211" i="63"/>
  <c r="L4211" i="63" s="1"/>
  <c r="K4212" i="63"/>
  <c r="L4212" i="63" s="1"/>
  <c r="K4213" i="63"/>
  <c r="L4213" i="63" s="1"/>
  <c r="K4214" i="63"/>
  <c r="L4214" i="63" s="1"/>
  <c r="K4215" i="63"/>
  <c r="L4215" i="63" s="1"/>
  <c r="K4216" i="63"/>
  <c r="M4216" i="63" s="1"/>
  <c r="K4217" i="63"/>
  <c r="L4217" i="63" s="1"/>
  <c r="K4218" i="63"/>
  <c r="L4218" i="63" s="1"/>
  <c r="K4219" i="63"/>
  <c r="L4219" i="63" s="1"/>
  <c r="N4202" i="63"/>
  <c r="O4202" i="63" s="1"/>
  <c r="N4203" i="63"/>
  <c r="O4203" i="63" s="1"/>
  <c r="N4204" i="63"/>
  <c r="J4204" i="63" s="1"/>
  <c r="N4205" i="63"/>
  <c r="O4205" i="63" s="1"/>
  <c r="N4206" i="63"/>
  <c r="O4206" i="63" s="1"/>
  <c r="N4207" i="63"/>
  <c r="J4207" i="63" s="1"/>
  <c r="N4208" i="63"/>
  <c r="O4208" i="63" s="1"/>
  <c r="N4209" i="63"/>
  <c r="J4209" i="63" s="1"/>
  <c r="N4210" i="63"/>
  <c r="O4210" i="63" s="1"/>
  <c r="N4211" i="63"/>
  <c r="J4211" i="63" s="1"/>
  <c r="N4212" i="63"/>
  <c r="J4212" i="63" s="1"/>
  <c r="N4213" i="63"/>
  <c r="J4213" i="63" s="1"/>
  <c r="N4214" i="63"/>
  <c r="O4214" i="63" s="1"/>
  <c r="N4215" i="63"/>
  <c r="J4215" i="63" s="1"/>
  <c r="N4216" i="63"/>
  <c r="O4216" i="63" s="1"/>
  <c r="N4217" i="63"/>
  <c r="J4217" i="63" s="1"/>
  <c r="N4218" i="63"/>
  <c r="O4218" i="63" s="1"/>
  <c r="N4219" i="63"/>
  <c r="O4219" i="63" s="1"/>
  <c r="P4202" i="63"/>
  <c r="P4203" i="63"/>
  <c r="P4204" i="63"/>
  <c r="P4205" i="63"/>
  <c r="P4206" i="63"/>
  <c r="P4207" i="63"/>
  <c r="P4208" i="63"/>
  <c r="P4209" i="63"/>
  <c r="P4210" i="63"/>
  <c r="P4211" i="63"/>
  <c r="P4212" i="63"/>
  <c r="P4213" i="63"/>
  <c r="P4214" i="63"/>
  <c r="P4215" i="63"/>
  <c r="P4216" i="63"/>
  <c r="P4217" i="63"/>
  <c r="P4218" i="63"/>
  <c r="P4219" i="63"/>
  <c r="Q4202" i="63"/>
  <c r="Q4203" i="63"/>
  <c r="Q4204" i="63"/>
  <c r="Q4205" i="63"/>
  <c r="Q4206" i="63"/>
  <c r="Q4207" i="63"/>
  <c r="Q4208" i="63"/>
  <c r="Q4209" i="63"/>
  <c r="Q4210" i="63"/>
  <c r="Q4211" i="63"/>
  <c r="Q4212" i="63"/>
  <c r="Q4213" i="63"/>
  <c r="Q4214" i="63"/>
  <c r="Q4215" i="63"/>
  <c r="Q4216" i="63"/>
  <c r="Q4217" i="63"/>
  <c r="Q4218" i="63"/>
  <c r="Q4219" i="63"/>
  <c r="E4186" i="63"/>
  <c r="E4187" i="63"/>
  <c r="E4189" i="63"/>
  <c r="E4190" i="63"/>
  <c r="E4192" i="63"/>
  <c r="E4195" i="63"/>
  <c r="E4196" i="63"/>
  <c r="E4197" i="63"/>
  <c r="E4198" i="63"/>
  <c r="F4186" i="63"/>
  <c r="A4186" i="63" s="1"/>
  <c r="B4186" i="63" s="1"/>
  <c r="F4187" i="63"/>
  <c r="A4187" i="63" s="1"/>
  <c r="B4187" i="63" s="1"/>
  <c r="F4189" i="63"/>
  <c r="A4189" i="63" s="1"/>
  <c r="B4189" i="63" s="1"/>
  <c r="F4190" i="63"/>
  <c r="A4190" i="63" s="1"/>
  <c r="B4190" i="63" s="1"/>
  <c r="F4192" i="63"/>
  <c r="A4192" i="63" s="1"/>
  <c r="B4192" i="63" s="1"/>
  <c r="F4195" i="63"/>
  <c r="F4196" i="63"/>
  <c r="A4196" i="63" s="1"/>
  <c r="B4196" i="63" s="1"/>
  <c r="F4197" i="63"/>
  <c r="A4197" i="63" s="1"/>
  <c r="B4197" i="63" s="1"/>
  <c r="F4198" i="63"/>
  <c r="G4186" i="63"/>
  <c r="G4187" i="63"/>
  <c r="G4189" i="63"/>
  <c r="G4190" i="63"/>
  <c r="G4192" i="63"/>
  <c r="G4195" i="63"/>
  <c r="G4196" i="63"/>
  <c r="G4197" i="63"/>
  <c r="G4198" i="63"/>
  <c r="H4186" i="63"/>
  <c r="H4187" i="63"/>
  <c r="H4189" i="63"/>
  <c r="H4190" i="63"/>
  <c r="H4192" i="63"/>
  <c r="H4195" i="63"/>
  <c r="H4196" i="63"/>
  <c r="H4197" i="63"/>
  <c r="H4198" i="63"/>
  <c r="I4186" i="63" a="1"/>
  <c r="I4186" i="63" s="1"/>
  <c r="I4187" i="63" a="1"/>
  <c r="I4187" i="63" s="1"/>
  <c r="I4189" i="63" a="1"/>
  <c r="I4189" i="63" s="1"/>
  <c r="R4189" i="63" s="1"/>
  <c r="I4190" i="63" a="1"/>
  <c r="I4190" i="63" s="1"/>
  <c r="I4192" i="63" a="1"/>
  <c r="I4192" i="63" s="1"/>
  <c r="R4192" i="63" s="1"/>
  <c r="I4195" i="63" a="1"/>
  <c r="I4195" i="63" s="1"/>
  <c r="I4196" i="63" a="1"/>
  <c r="I4196" i="63" s="1"/>
  <c r="I4197" i="63" a="1"/>
  <c r="I4197" i="63" s="1"/>
  <c r="R4197" i="63" s="1"/>
  <c r="I4198" i="63" a="1"/>
  <c r="I4198" i="63" s="1"/>
  <c r="R4198" i="63" s="1"/>
  <c r="K4186" i="63"/>
  <c r="M4186" i="63" s="1"/>
  <c r="K4187" i="63"/>
  <c r="L4187" i="63" s="1"/>
  <c r="K4189" i="63"/>
  <c r="M4189" i="63" s="1"/>
  <c r="K4190" i="63"/>
  <c r="L4190" i="63" s="1"/>
  <c r="K4192" i="63"/>
  <c r="L4192" i="63" s="1"/>
  <c r="K4195" i="63"/>
  <c r="M4195" i="63" s="1"/>
  <c r="K4196" i="63"/>
  <c r="L4196" i="63" s="1"/>
  <c r="K4197" i="63"/>
  <c r="M4197" i="63" s="1"/>
  <c r="K4198" i="63"/>
  <c r="L4198" i="63" s="1"/>
  <c r="N4186" i="63"/>
  <c r="J4186" i="63" s="1"/>
  <c r="N4187" i="63"/>
  <c r="O4187" i="63" s="1"/>
  <c r="N4189" i="63"/>
  <c r="J4189" i="63" s="1"/>
  <c r="N4190" i="63"/>
  <c r="J4190" i="63" s="1"/>
  <c r="N4192" i="63"/>
  <c r="J4192" i="63" s="1"/>
  <c r="N4195" i="63"/>
  <c r="J4195" i="63" s="1"/>
  <c r="N4196" i="63"/>
  <c r="J4196" i="63" s="1"/>
  <c r="N4197" i="63"/>
  <c r="J4197" i="63" s="1"/>
  <c r="N4198" i="63"/>
  <c r="J4198" i="63" s="1"/>
  <c r="P4186" i="63"/>
  <c r="P4187" i="63"/>
  <c r="P4189" i="63"/>
  <c r="P4190" i="63"/>
  <c r="P4192" i="63"/>
  <c r="P4195" i="63"/>
  <c r="P4196" i="63"/>
  <c r="P4197" i="63"/>
  <c r="P4198" i="63"/>
  <c r="Q4186" i="63"/>
  <c r="Q4187" i="63"/>
  <c r="Q4189" i="63"/>
  <c r="Q4190" i="63"/>
  <c r="Q4192" i="63"/>
  <c r="Q4195" i="63"/>
  <c r="Q4196" i="63"/>
  <c r="Q4197" i="63"/>
  <c r="Q4198" i="63"/>
  <c r="E4171" i="63"/>
  <c r="E4175" i="63"/>
  <c r="E4176" i="63"/>
  <c r="E4177" i="63"/>
  <c r="E4178" i="63"/>
  <c r="E4179" i="63"/>
  <c r="E4181" i="63"/>
  <c r="E4182" i="63"/>
  <c r="E4183" i="63"/>
  <c r="F4171" i="63"/>
  <c r="A4171" i="63" s="1"/>
  <c r="B4171" i="63" s="1"/>
  <c r="F4175" i="63"/>
  <c r="A4175" i="63" s="1"/>
  <c r="B4175" i="63" s="1"/>
  <c r="F4176" i="63"/>
  <c r="A4176" i="63" s="1"/>
  <c r="B4176" i="63" s="1"/>
  <c r="F4177" i="63"/>
  <c r="A4177" i="63" s="1"/>
  <c r="B4177" i="63" s="1"/>
  <c r="F4178" i="63"/>
  <c r="A4178" i="63" s="1"/>
  <c r="B4178" i="63" s="1"/>
  <c r="F4179" i="63"/>
  <c r="A4179" i="63" s="1"/>
  <c r="B4179" i="63" s="1"/>
  <c r="F4181" i="63"/>
  <c r="A4181" i="63" s="1"/>
  <c r="B4181" i="63" s="1"/>
  <c r="F4182" i="63"/>
  <c r="A4182" i="63" s="1"/>
  <c r="B4182" i="63" s="1"/>
  <c r="F4183" i="63"/>
  <c r="A4183" i="63" s="1"/>
  <c r="B4183" i="63" s="1"/>
  <c r="G4171" i="63"/>
  <c r="G4175" i="63"/>
  <c r="G4176" i="63"/>
  <c r="G4177" i="63"/>
  <c r="G4178" i="63"/>
  <c r="G4179" i="63"/>
  <c r="G4181" i="63"/>
  <c r="G4182" i="63"/>
  <c r="G4183" i="63"/>
  <c r="H4171" i="63"/>
  <c r="H4175" i="63"/>
  <c r="H4176" i="63"/>
  <c r="H4177" i="63"/>
  <c r="H4178" i="63"/>
  <c r="H4179" i="63"/>
  <c r="H4181" i="63"/>
  <c r="H4182" i="63"/>
  <c r="H4183" i="63"/>
  <c r="I4171" i="63" a="1"/>
  <c r="I4171" i="63" s="1"/>
  <c r="I4175" i="63" a="1"/>
  <c r="I4175" i="63" s="1"/>
  <c r="I4176" i="63" a="1"/>
  <c r="I4176" i="63" s="1"/>
  <c r="R4176" i="63" s="1"/>
  <c r="I4177" i="63" a="1"/>
  <c r="I4177" i="63" s="1"/>
  <c r="I4178" i="63" a="1"/>
  <c r="I4178" i="63" s="1"/>
  <c r="R4178" i="63" s="1"/>
  <c r="I4179" i="63" a="1"/>
  <c r="I4179" i="63" s="1"/>
  <c r="I4181" i="63" a="1"/>
  <c r="I4181" i="63" s="1"/>
  <c r="R4181" i="63" s="1"/>
  <c r="I4182" i="63" a="1"/>
  <c r="I4182" i="63" s="1"/>
  <c r="R4182" i="63" s="1"/>
  <c r="I4183" i="63" a="1"/>
  <c r="I4183" i="63" s="1"/>
  <c r="R4183" i="63" s="1"/>
  <c r="K4171" i="63"/>
  <c r="L4171" i="63" s="1"/>
  <c r="K4175" i="63"/>
  <c r="L4175" i="63" s="1"/>
  <c r="K4176" i="63"/>
  <c r="L4176" i="63" s="1"/>
  <c r="K4177" i="63"/>
  <c r="M4177" i="63" s="1"/>
  <c r="K4178" i="63"/>
  <c r="L4178" i="63" s="1"/>
  <c r="K4179" i="63"/>
  <c r="M4179" i="63" s="1"/>
  <c r="K4181" i="63"/>
  <c r="L4181" i="63" s="1"/>
  <c r="K4182" i="63"/>
  <c r="M4182" i="63" s="1"/>
  <c r="K4183" i="63"/>
  <c r="M4183" i="63" s="1"/>
  <c r="N4171" i="63"/>
  <c r="J4171" i="63" s="1"/>
  <c r="N4175" i="63"/>
  <c r="J4175" i="63" s="1"/>
  <c r="N4176" i="63"/>
  <c r="J4176" i="63" s="1"/>
  <c r="N4177" i="63"/>
  <c r="J4177" i="63" s="1"/>
  <c r="N4178" i="63"/>
  <c r="J4178" i="63" s="1"/>
  <c r="N4179" i="63"/>
  <c r="J4179" i="63" s="1"/>
  <c r="N4181" i="63"/>
  <c r="J4181" i="63" s="1"/>
  <c r="N4182" i="63"/>
  <c r="J4182" i="63" s="1"/>
  <c r="N4183" i="63"/>
  <c r="J4183" i="63" s="1"/>
  <c r="P4171" i="63"/>
  <c r="P4175" i="63"/>
  <c r="P4176" i="63"/>
  <c r="P4177" i="63"/>
  <c r="P4178" i="63"/>
  <c r="P4179" i="63"/>
  <c r="P4181" i="63"/>
  <c r="P4182" i="63"/>
  <c r="P4183" i="63"/>
  <c r="Q4171" i="63"/>
  <c r="Q4175" i="63"/>
  <c r="Q4176" i="63"/>
  <c r="Q4177" i="63"/>
  <c r="Q4178" i="63"/>
  <c r="Q4179" i="63"/>
  <c r="Q4181" i="63"/>
  <c r="Q4182" i="63"/>
  <c r="Q4183" i="63"/>
  <c r="E4163" i="63"/>
  <c r="E4164" i="63"/>
  <c r="F4163" i="63"/>
  <c r="A4163" i="63" s="1"/>
  <c r="B4163" i="63" s="1"/>
  <c r="F4164" i="63"/>
  <c r="A4164" i="63" s="1"/>
  <c r="B4164" i="63" s="1"/>
  <c r="G4163" i="63"/>
  <c r="G4164" i="63"/>
  <c r="H4163" i="63"/>
  <c r="H4164" i="63"/>
  <c r="I4163" i="63" a="1"/>
  <c r="I4163" i="63" s="1"/>
  <c r="R4163" i="63" s="1"/>
  <c r="I4164" i="63" a="1"/>
  <c r="I4164" i="63" s="1"/>
  <c r="K4163" i="63"/>
  <c r="L4163" i="63" s="1"/>
  <c r="K4164" i="63"/>
  <c r="L4164" i="63" s="1"/>
  <c r="N4163" i="63"/>
  <c r="O4163" i="63" s="1"/>
  <c r="N4164" i="63"/>
  <c r="J4164" i="63" s="1"/>
  <c r="P4163" i="63"/>
  <c r="P4164" i="63"/>
  <c r="Q4163" i="63"/>
  <c r="Q4164" i="63"/>
  <c r="E4156" i="63"/>
  <c r="E4031" i="63"/>
  <c r="E4158" i="63"/>
  <c r="F4156" i="63"/>
  <c r="A4156" i="63" s="1"/>
  <c r="B4156" i="63" s="1"/>
  <c r="F4031" i="63"/>
  <c r="C4031" i="63" s="1"/>
  <c r="F4158" i="63"/>
  <c r="G4156" i="63"/>
  <c r="G4031" i="63"/>
  <c r="G4158" i="63"/>
  <c r="H4156" i="63"/>
  <c r="H4031" i="63"/>
  <c r="H4158" i="63"/>
  <c r="I4156" i="63" a="1"/>
  <c r="I4156" i="63" s="1"/>
  <c r="R4156" i="63" s="1"/>
  <c r="I4031" i="63" a="1"/>
  <c r="I4031" i="63" s="1"/>
  <c r="I4158" i="63" a="1"/>
  <c r="I4158" i="63" s="1"/>
  <c r="K4156" i="63"/>
  <c r="L4156" i="63" s="1"/>
  <c r="K4031" i="63"/>
  <c r="L4031" i="63" s="1"/>
  <c r="K4158" i="63"/>
  <c r="M4158" i="63" s="1"/>
  <c r="N4156" i="63"/>
  <c r="O4156" i="63" s="1"/>
  <c r="N4031" i="63"/>
  <c r="O4031" i="63" s="1"/>
  <c r="N4158" i="63"/>
  <c r="J4158" i="63" s="1"/>
  <c r="P4156" i="63"/>
  <c r="P4031" i="63"/>
  <c r="P4158" i="63"/>
  <c r="Q4156" i="63"/>
  <c r="Q4031" i="63"/>
  <c r="Q4158" i="63"/>
  <c r="E4046" i="63"/>
  <c r="E4152" i="63"/>
  <c r="E4154" i="63"/>
  <c r="E4155" i="63"/>
  <c r="F4046" i="63"/>
  <c r="A4046" i="63" s="1"/>
  <c r="B4046" i="63" s="1"/>
  <c r="F4152" i="63"/>
  <c r="A4152" i="63" s="1"/>
  <c r="B4152" i="63" s="1"/>
  <c r="F4154" i="63"/>
  <c r="C4154" i="63" s="1"/>
  <c r="F4155" i="63"/>
  <c r="C4155" i="63" s="1"/>
  <c r="G4046" i="63"/>
  <c r="G4152" i="63"/>
  <c r="G4154" i="63"/>
  <c r="G4155" i="63"/>
  <c r="H4046" i="63"/>
  <c r="H4152" i="63"/>
  <c r="H4154" i="63"/>
  <c r="H4155" i="63"/>
  <c r="I4046" i="63" a="1"/>
  <c r="I4046" i="63" s="1"/>
  <c r="I4152" i="63" a="1"/>
  <c r="I4152" i="63" s="1"/>
  <c r="I4154" i="63" a="1"/>
  <c r="I4154" i="63" s="1"/>
  <c r="R4154" i="63" s="1"/>
  <c r="I4155" i="63" a="1"/>
  <c r="I4155" i="63" s="1"/>
  <c r="R4155" i="63" s="1"/>
  <c r="K4046" i="63"/>
  <c r="L4046" i="63" s="1"/>
  <c r="K4152" i="63"/>
  <c r="M4152" i="63" s="1"/>
  <c r="K4154" i="63"/>
  <c r="L4154" i="63" s="1"/>
  <c r="K4155" i="63"/>
  <c r="L4155" i="63" s="1"/>
  <c r="N4046" i="63"/>
  <c r="J4046" i="63" s="1"/>
  <c r="N4152" i="63"/>
  <c r="O4152" i="63" s="1"/>
  <c r="N4154" i="63"/>
  <c r="O4154" i="63" s="1"/>
  <c r="N4155" i="63"/>
  <c r="O4155" i="63" s="1"/>
  <c r="P4046" i="63"/>
  <c r="P4152" i="63"/>
  <c r="P4154" i="63"/>
  <c r="P4155" i="63"/>
  <c r="Q4046" i="63"/>
  <c r="Q4152" i="63"/>
  <c r="Q4154" i="63"/>
  <c r="Q4155" i="63"/>
  <c r="O4186" i="63" l="1"/>
  <c r="R4204" i="63"/>
  <c r="R4219" i="63"/>
  <c r="R4186" i="63"/>
  <c r="R4152" i="63"/>
  <c r="R4046" i="63"/>
  <c r="R4190" i="63"/>
  <c r="R4218" i="63"/>
  <c r="R4217" i="63"/>
  <c r="R4179" i="63"/>
  <c r="R4216" i="63"/>
  <c r="R4158" i="63"/>
  <c r="R4187" i="63"/>
  <c r="R4215" i="63"/>
  <c r="R4031" i="63"/>
  <c r="R4177" i="63"/>
  <c r="R4175" i="63"/>
  <c r="R4211" i="63"/>
  <c r="R4164" i="63"/>
  <c r="R4210" i="63"/>
  <c r="R4171" i="63"/>
  <c r="R4196" i="63"/>
  <c r="R4195" i="63"/>
  <c r="R4207" i="63"/>
  <c r="C4207" i="63"/>
  <c r="D4207" i="63" s="1"/>
  <c r="M4213" i="63"/>
  <c r="O4217" i="63"/>
  <c r="O4209" i="63"/>
  <c r="M4210" i="63"/>
  <c r="M4205" i="63"/>
  <c r="L4216" i="63"/>
  <c r="M4215" i="63"/>
  <c r="M4209" i="63"/>
  <c r="L4206" i="63"/>
  <c r="J4219" i="63"/>
  <c r="M4208" i="63"/>
  <c r="J4216" i="63"/>
  <c r="M4207" i="63"/>
  <c r="J4214" i="63"/>
  <c r="J4210" i="63"/>
  <c r="O4215" i="63"/>
  <c r="J4203" i="63"/>
  <c r="C4218" i="63"/>
  <c r="D4218" i="63" s="1"/>
  <c r="M4204" i="63"/>
  <c r="C4209" i="63"/>
  <c r="D4209" i="63" s="1"/>
  <c r="O4207" i="63"/>
  <c r="O4204" i="63"/>
  <c r="M4219" i="63"/>
  <c r="M4203" i="63"/>
  <c r="C4213" i="63"/>
  <c r="D4213" i="63" s="1"/>
  <c r="A4217" i="63"/>
  <c r="B4217" i="63" s="1"/>
  <c r="M4218" i="63"/>
  <c r="M4202" i="63"/>
  <c r="J4208" i="63"/>
  <c r="C4212" i="63"/>
  <c r="D4212" i="63" s="1"/>
  <c r="A4216" i="63"/>
  <c r="B4216" i="63" s="1"/>
  <c r="O4213" i="63"/>
  <c r="M4217" i="63"/>
  <c r="C4211" i="63"/>
  <c r="D4211" i="63" s="1"/>
  <c r="A4215" i="63"/>
  <c r="B4215" i="63" s="1"/>
  <c r="O4212" i="63"/>
  <c r="J4206" i="63"/>
  <c r="C4210" i="63"/>
  <c r="D4210" i="63" s="1"/>
  <c r="A4214" i="63"/>
  <c r="B4214" i="63" s="1"/>
  <c r="O4211" i="63"/>
  <c r="J4205" i="63"/>
  <c r="A4213" i="63"/>
  <c r="B4213" i="63" s="1"/>
  <c r="M4214" i="63"/>
  <c r="C4208" i="63"/>
  <c r="D4208" i="63" s="1"/>
  <c r="A4212" i="63"/>
  <c r="B4212" i="63" s="1"/>
  <c r="M4212" i="63"/>
  <c r="J4218" i="63"/>
  <c r="J4202" i="63"/>
  <c r="C4206" i="63"/>
  <c r="D4206" i="63" s="1"/>
  <c r="M4211" i="63"/>
  <c r="C4205" i="63"/>
  <c r="D4205" i="63" s="1"/>
  <c r="C4204" i="63"/>
  <c r="D4204" i="63" s="1"/>
  <c r="D4217" i="63"/>
  <c r="C4219" i="63"/>
  <c r="D4219" i="63" s="1"/>
  <c r="C4203" i="63"/>
  <c r="D4203" i="63" s="1"/>
  <c r="C4202" i="63"/>
  <c r="D4202" i="63" s="1"/>
  <c r="D4214" i="63"/>
  <c r="O4182" i="63"/>
  <c r="L4189" i="63"/>
  <c r="C4197" i="63"/>
  <c r="D4197" i="63" s="1"/>
  <c r="M4198" i="63"/>
  <c r="M4192" i="63"/>
  <c r="O4196" i="63"/>
  <c r="L4186" i="63"/>
  <c r="O4197" i="63"/>
  <c r="M4196" i="63"/>
  <c r="O4198" i="63"/>
  <c r="C4198" i="63"/>
  <c r="D4198" i="63" s="1"/>
  <c r="O4192" i="63"/>
  <c r="J4187" i="63"/>
  <c r="C4196" i="63"/>
  <c r="D4196" i="63" s="1"/>
  <c r="O4190" i="63"/>
  <c r="O4183" i="63"/>
  <c r="L4197" i="63"/>
  <c r="L4195" i="63"/>
  <c r="A4198" i="63"/>
  <c r="B4198" i="63" s="1"/>
  <c r="O4181" i="63"/>
  <c r="O4195" i="63"/>
  <c r="A4195" i="63"/>
  <c r="B4195" i="63" s="1"/>
  <c r="M4175" i="63"/>
  <c r="C4192" i="63"/>
  <c r="D4192" i="63" s="1"/>
  <c r="C4195" i="63"/>
  <c r="D4195" i="63" s="1"/>
  <c r="C4190" i="63"/>
  <c r="D4190" i="63" s="1"/>
  <c r="C4189" i="63"/>
  <c r="D4189" i="63" s="1"/>
  <c r="O4189" i="63"/>
  <c r="M4190" i="63"/>
  <c r="C4187" i="63"/>
  <c r="D4187" i="63" s="1"/>
  <c r="C4186" i="63"/>
  <c r="D4186" i="63" s="1"/>
  <c r="M4187" i="63"/>
  <c r="L4158" i="63"/>
  <c r="O4179" i="63"/>
  <c r="C4164" i="63"/>
  <c r="D4164" i="63" s="1"/>
  <c r="L4183" i="63"/>
  <c r="L4182" i="63"/>
  <c r="L4179" i="63"/>
  <c r="L4177" i="63"/>
  <c r="M4181" i="63"/>
  <c r="M4164" i="63"/>
  <c r="O4175" i="63"/>
  <c r="M4176" i="63"/>
  <c r="O4178" i="63"/>
  <c r="M4178" i="63"/>
  <c r="O4177" i="63"/>
  <c r="J4163" i="63"/>
  <c r="O4171" i="63"/>
  <c r="M4171" i="63"/>
  <c r="O4176" i="63"/>
  <c r="C4183" i="63"/>
  <c r="D4183" i="63" s="1"/>
  <c r="C4182" i="63"/>
  <c r="D4182" i="63" s="1"/>
  <c r="C4181" i="63"/>
  <c r="D4181" i="63" s="1"/>
  <c r="C4179" i="63"/>
  <c r="D4179" i="63" s="1"/>
  <c r="C4178" i="63"/>
  <c r="D4178" i="63" s="1"/>
  <c r="C4177" i="63"/>
  <c r="D4177" i="63" s="1"/>
  <c r="C4176" i="63"/>
  <c r="D4176" i="63" s="1"/>
  <c r="C4175" i="63"/>
  <c r="D4175" i="63" s="1"/>
  <c r="C4171" i="63"/>
  <c r="D4171" i="63" s="1"/>
  <c r="M4031" i="63"/>
  <c r="D4031" i="63"/>
  <c r="O4164" i="63"/>
  <c r="O4158" i="63"/>
  <c r="M4163" i="63"/>
  <c r="J4031" i="63"/>
  <c r="C4163" i="63"/>
  <c r="D4163" i="63" s="1"/>
  <c r="J4156" i="63"/>
  <c r="M4156" i="63"/>
  <c r="C4158" i="63"/>
  <c r="D4158" i="63" s="1"/>
  <c r="C4156" i="63"/>
  <c r="D4156" i="63" s="1"/>
  <c r="A4158" i="63"/>
  <c r="B4158" i="63" s="1"/>
  <c r="A4031" i="63"/>
  <c r="B4031" i="63" s="1"/>
  <c r="M4155" i="63"/>
  <c r="L4152" i="63"/>
  <c r="M4154" i="63"/>
  <c r="O4046" i="63"/>
  <c r="C4152" i="63"/>
  <c r="D4152" i="63" s="1"/>
  <c r="J4155" i="63"/>
  <c r="J4154" i="63"/>
  <c r="C4046" i="63"/>
  <c r="D4046" i="63" s="1"/>
  <c r="M4046" i="63"/>
  <c r="J4152" i="63"/>
  <c r="D4155" i="63"/>
  <c r="D4154" i="63"/>
  <c r="A4155" i="63"/>
  <c r="B4155" i="63" s="1"/>
  <c r="A4154" i="63"/>
  <c r="B4154" i="63" s="1"/>
  <c r="E4146" i="63"/>
  <c r="E4149" i="63"/>
  <c r="F4146" i="63"/>
  <c r="A4146" i="63" s="1"/>
  <c r="B4146" i="63" s="1"/>
  <c r="F4149" i="63"/>
  <c r="C4149" i="63" s="1"/>
  <c r="G4146" i="63"/>
  <c r="G4149" i="63"/>
  <c r="H4146" i="63"/>
  <c r="H4149" i="63"/>
  <c r="I4146" i="63" a="1"/>
  <c r="I4146" i="63" s="1"/>
  <c r="R4146" i="63" s="1"/>
  <c r="I4149" i="63" a="1"/>
  <c r="I4149" i="63" s="1"/>
  <c r="R4149" i="63" s="1"/>
  <c r="K4146" i="63"/>
  <c r="L4146" i="63" s="1"/>
  <c r="K4149" i="63"/>
  <c r="L4149" i="63" s="1"/>
  <c r="N4146" i="63"/>
  <c r="O4146" i="63" s="1"/>
  <c r="N4149" i="63"/>
  <c r="J4149" i="63" s="1"/>
  <c r="P4146" i="63"/>
  <c r="P4149" i="63"/>
  <c r="Q4146" i="63"/>
  <c r="Q4149" i="63"/>
  <c r="E4141" i="63"/>
  <c r="E4142" i="63"/>
  <c r="E4143" i="63"/>
  <c r="F4141" i="63"/>
  <c r="A4141" i="63" s="1"/>
  <c r="B4141" i="63" s="1"/>
  <c r="F4142" i="63"/>
  <c r="A4142" i="63" s="1"/>
  <c r="B4142" i="63" s="1"/>
  <c r="F4143" i="63"/>
  <c r="A4143" i="63" s="1"/>
  <c r="B4143" i="63" s="1"/>
  <c r="G4141" i="63"/>
  <c r="G4142" i="63"/>
  <c r="G4143" i="63"/>
  <c r="H4141" i="63"/>
  <c r="H4142" i="63"/>
  <c r="H4143" i="63"/>
  <c r="I4141" i="63" a="1"/>
  <c r="I4141" i="63" s="1"/>
  <c r="R4141" i="63" s="1"/>
  <c r="I4142" i="63" a="1"/>
  <c r="I4142" i="63" s="1"/>
  <c r="R4142" i="63" s="1"/>
  <c r="I4143" i="63" a="1"/>
  <c r="I4143" i="63" s="1"/>
  <c r="R4143" i="63" s="1"/>
  <c r="K4141" i="63"/>
  <c r="L4141" i="63" s="1"/>
  <c r="K4142" i="63"/>
  <c r="L4142" i="63" s="1"/>
  <c r="K4143" i="63"/>
  <c r="L4143" i="63" s="1"/>
  <c r="N4141" i="63"/>
  <c r="J4141" i="63" s="1"/>
  <c r="N4142" i="63"/>
  <c r="O4142" i="63" s="1"/>
  <c r="N4143" i="63"/>
  <c r="O4143" i="63" s="1"/>
  <c r="P4141" i="63"/>
  <c r="P4142" i="63"/>
  <c r="P4143" i="63"/>
  <c r="Q4141" i="63"/>
  <c r="Q4142" i="63"/>
  <c r="Q4143" i="63"/>
  <c r="I4201" i="63" a="1"/>
  <c r="I4201" i="63" s="1"/>
  <c r="I4200" i="63" a="1"/>
  <c r="I4200" i="63" s="1"/>
  <c r="R4200" i="63" s="1"/>
  <c r="I4199" i="63" a="1"/>
  <c r="I4199" i="63" s="1"/>
  <c r="I4194" i="63" a="1"/>
  <c r="I4194" i="63" s="1"/>
  <c r="I4193" i="63" a="1"/>
  <c r="I4193" i="63" s="1"/>
  <c r="R4193" i="63" s="1"/>
  <c r="I4191" i="63" a="1"/>
  <c r="I4191" i="63" s="1"/>
  <c r="I4185" i="63" a="1"/>
  <c r="I4185" i="63" s="1"/>
  <c r="I4188" i="63" a="1"/>
  <c r="I4188" i="63" s="1"/>
  <c r="I4184" i="63" a="1"/>
  <c r="I4184" i="63" s="1"/>
  <c r="I4180" i="63" a="1"/>
  <c r="I4180" i="63" s="1"/>
  <c r="R4180" i="63" s="1"/>
  <c r="I4174" i="63" a="1"/>
  <c r="I4174" i="63" s="1"/>
  <c r="I4173" i="63" a="1"/>
  <c r="I4173" i="63" s="1"/>
  <c r="I4172" i="63" a="1"/>
  <c r="I4172" i="63" s="1"/>
  <c r="I4169" i="63" a="1"/>
  <c r="I4169" i="63" s="1"/>
  <c r="R4169" i="63" s="1"/>
  <c r="I4170" i="63" a="1"/>
  <c r="I4170" i="63" s="1"/>
  <c r="R4170" i="63" s="1"/>
  <c r="I4166" i="63" a="1"/>
  <c r="I4166" i="63" s="1"/>
  <c r="R4166" i="63" s="1"/>
  <c r="I4167" i="63" a="1"/>
  <c r="I4167" i="63" s="1"/>
  <c r="R4167" i="63" s="1"/>
  <c r="I4168" i="63" a="1"/>
  <c r="I4168" i="63" s="1"/>
  <c r="I4165" i="63" a="1"/>
  <c r="I4165" i="63" s="1"/>
  <c r="R4165" i="63" s="1"/>
  <c r="I4162" i="63" a="1"/>
  <c r="I4162" i="63" s="1"/>
  <c r="R4162" i="63" s="1"/>
  <c r="I4161" i="63" a="1"/>
  <c r="I4161" i="63" s="1"/>
  <c r="R4161" i="63" s="1"/>
  <c r="I4160" i="63" a="1"/>
  <c r="I4160" i="63" s="1"/>
  <c r="I4153" i="63" a="1"/>
  <c r="I4153" i="63" s="1"/>
  <c r="R4153" i="63" s="1"/>
  <c r="I4159" i="63" a="1"/>
  <c r="I4159" i="63" s="1"/>
  <c r="R4159" i="63" s="1"/>
  <c r="I4151" i="63" a="1"/>
  <c r="I4151" i="63" s="1"/>
  <c r="I4148" i="63" a="1"/>
  <c r="I4148" i="63" s="1"/>
  <c r="I4147" i="63" a="1"/>
  <c r="I4147" i="63" s="1"/>
  <c r="R4147" i="63" s="1"/>
  <c r="I4145" i="63" a="1"/>
  <c r="I4145" i="63" s="1"/>
  <c r="R4145" i="63" s="1"/>
  <c r="I4139" i="63" a="1"/>
  <c r="I4139" i="63" s="1"/>
  <c r="R4139" i="63" s="1"/>
  <c r="I4144" i="63" a="1"/>
  <c r="I4144" i="63" s="1"/>
  <c r="R4144" i="63" s="1"/>
  <c r="I4134" i="63" a="1"/>
  <c r="I4134" i="63" s="1"/>
  <c r="R4134" i="63" s="1"/>
  <c r="I4125" i="63" a="1"/>
  <c r="I4125" i="63" s="1"/>
  <c r="R4125" i="63" s="1"/>
  <c r="I4128" i="63" a="1"/>
  <c r="I4128" i="63" s="1"/>
  <c r="I4130" i="63" a="1"/>
  <c r="I4130" i="63" s="1"/>
  <c r="I4132" i="63" a="1"/>
  <c r="I4132" i="63" s="1"/>
  <c r="I4133" i="63" a="1"/>
  <c r="I4133" i="63" s="1"/>
  <c r="I4122" i="63" a="1"/>
  <c r="I4122" i="63" s="1"/>
  <c r="R4122" i="63" s="1"/>
  <c r="I4120" i="63" a="1"/>
  <c r="I4120" i="63" s="1"/>
  <c r="I4121" i="63" a="1"/>
  <c r="I4121" i="63" s="1"/>
  <c r="I4115" i="63" a="1"/>
  <c r="I4115" i="63" s="1"/>
  <c r="I4119" i="63" a="1"/>
  <c r="I4119" i="63" s="1"/>
  <c r="R4119" i="63" s="1"/>
  <c r="I4108" i="63" a="1"/>
  <c r="I4108" i="63" s="1"/>
  <c r="R4108" i="63" s="1"/>
  <c r="I4110" i="63" a="1"/>
  <c r="I4110" i="63" s="1"/>
  <c r="I4112" i="63" a="1"/>
  <c r="I4112" i="63" s="1"/>
  <c r="I4106" i="63" a="1"/>
  <c r="I4106" i="63" s="1"/>
  <c r="I4073" i="63" a="1"/>
  <c r="I4073" i="63" s="1"/>
  <c r="I4079" i="63" a="1"/>
  <c r="I4079" i="63" s="1"/>
  <c r="R4079" i="63" s="1"/>
  <c r="I4080" i="63" a="1"/>
  <c r="I4080" i="63" s="1"/>
  <c r="I4084" i="63" a="1"/>
  <c r="I4084" i="63" s="1"/>
  <c r="I4085" i="63" a="1"/>
  <c r="I4085" i="63" s="1"/>
  <c r="R4085" i="63" s="1"/>
  <c r="I4092" i="63" a="1"/>
  <c r="I4092" i="63" s="1"/>
  <c r="I4094" i="63" a="1"/>
  <c r="I4094" i="63" s="1"/>
  <c r="I4096" i="63" a="1"/>
  <c r="I4096" i="63" s="1"/>
  <c r="R4096" i="63" s="1"/>
  <c r="I4097" i="63" a="1"/>
  <c r="I4097" i="63" s="1"/>
  <c r="R4097" i="63" s="1"/>
  <c r="I4098" i="63" a="1"/>
  <c r="I4098" i="63" s="1"/>
  <c r="R4098" i="63" s="1"/>
  <c r="I4104" i="63" a="1"/>
  <c r="I4104" i="63" s="1"/>
  <c r="I4105" i="63" a="1"/>
  <c r="I4105" i="63" s="1"/>
  <c r="I4049" i="63" a="1"/>
  <c r="I4049" i="63" s="1"/>
  <c r="I4052" i="63" a="1"/>
  <c r="I4052" i="63" s="1"/>
  <c r="R4052" i="63" s="1"/>
  <c r="I4059" i="63" a="1"/>
  <c r="I4059" i="63" s="1"/>
  <c r="R4059" i="63" s="1"/>
  <c r="I4067" i="63" a="1"/>
  <c r="I4067" i="63" s="1"/>
  <c r="I4068" i="63" a="1"/>
  <c r="I4068" i="63" s="1"/>
  <c r="R4068" i="63" s="1"/>
  <c r="I4069" i="63" a="1"/>
  <c r="I4069" i="63" s="1"/>
  <c r="R4069" i="63" s="1"/>
  <c r="I4071" i="63" a="1"/>
  <c r="I4071" i="63" s="1"/>
  <c r="I4043" i="63" a="1"/>
  <c r="I4043" i="63" s="1"/>
  <c r="I4044" i="63" a="1"/>
  <c r="I4044" i="63" s="1"/>
  <c r="I4042" i="63" a="1"/>
  <c r="I4042" i="63" s="1"/>
  <c r="I4040" i="63" a="1"/>
  <c r="I4040" i="63" s="1"/>
  <c r="I4035" i="63" a="1"/>
  <c r="I4035" i="63" s="1"/>
  <c r="R4035" i="63" s="1"/>
  <c r="I4027" i="63" a="1"/>
  <c r="I4027" i="63" s="1"/>
  <c r="I4032" i="63" a="1"/>
  <c r="I4032" i="63" s="1"/>
  <c r="I4033" i="63" a="1"/>
  <c r="I4033" i="63" s="1"/>
  <c r="I4034" i="63" a="1"/>
  <c r="I4034" i="63" s="1"/>
  <c r="R4034" i="63" s="1"/>
  <c r="I4025" i="63" a="1"/>
  <c r="I4025" i="63" s="1"/>
  <c r="I4022" i="63" a="1"/>
  <c r="I4022" i="63" s="1"/>
  <c r="I4024" i="63" a="1"/>
  <c r="I4024" i="63" s="1"/>
  <c r="I4019" i="63" a="1"/>
  <c r="I4019" i="63" s="1"/>
  <c r="I4020" i="63" a="1"/>
  <c r="I4020" i="63" s="1"/>
  <c r="I4018" i="63" a="1"/>
  <c r="I4018" i="63" s="1"/>
  <c r="I4016" i="63" a="1"/>
  <c r="I4016" i="63" s="1"/>
  <c r="R4016" i="63" s="1"/>
  <c r="I4014" i="63" a="1"/>
  <c r="I4014" i="63" s="1"/>
  <c r="I4015" i="63" a="1"/>
  <c r="I4015" i="63" s="1"/>
  <c r="I4012" i="63" a="1"/>
  <c r="I4012" i="63" s="1"/>
  <c r="I4008" i="63" a="1"/>
  <c r="I4008" i="63" s="1"/>
  <c r="I4001" i="63" a="1"/>
  <c r="I4001" i="63" s="1"/>
  <c r="I4000" i="63" a="1"/>
  <c r="I4000" i="63" s="1"/>
  <c r="I3998" i="63" a="1"/>
  <c r="I3998" i="63" s="1"/>
  <c r="I3999" i="63" a="1"/>
  <c r="I3999" i="63" s="1"/>
  <c r="I3994" i="63" a="1"/>
  <c r="I3994" i="63" s="1"/>
  <c r="I3996" i="63" a="1"/>
  <c r="I3996" i="63" s="1"/>
  <c r="R3996" i="63" s="1"/>
  <c r="I3997" i="63" a="1"/>
  <c r="I3997" i="63" s="1"/>
  <c r="R3997" i="63" s="1"/>
  <c r="I3992" i="63" a="1"/>
  <c r="I3992" i="63" s="1"/>
  <c r="I3990" i="63" a="1"/>
  <c r="I3990" i="63" s="1"/>
  <c r="I3981" i="63" a="1"/>
  <c r="I3981" i="63" s="1"/>
  <c r="I3982" i="63" a="1"/>
  <c r="I3982" i="63" s="1"/>
  <c r="I3986" i="63" a="1"/>
  <c r="I3986" i="63" s="1"/>
  <c r="I3988" i="63" a="1"/>
  <c r="I3988" i="63" s="1"/>
  <c r="R3988" i="63" s="1"/>
  <c r="I3977" i="63" a="1"/>
  <c r="I3977" i="63" s="1"/>
  <c r="I3975" i="63" a="1"/>
  <c r="I3975" i="63" s="1"/>
  <c r="I3974" i="63" a="1"/>
  <c r="I3974" i="63" s="1"/>
  <c r="I3973" i="63" a="1"/>
  <c r="I3973" i="63" s="1"/>
  <c r="I3971" i="63" a="1"/>
  <c r="I3971" i="63" s="1"/>
  <c r="I3972" i="63" a="1"/>
  <c r="I3972" i="63" s="1"/>
  <c r="I3961" i="63" a="1"/>
  <c r="I3961" i="63" s="1"/>
  <c r="I3970" i="63" a="1"/>
  <c r="I3970" i="63" s="1"/>
  <c r="I3960" i="63" a="1"/>
  <c r="I3960" i="63" s="1"/>
  <c r="I3956" i="63" a="1"/>
  <c r="I3956" i="63" s="1"/>
  <c r="I3957" i="63" a="1"/>
  <c r="I3957" i="63" s="1"/>
  <c r="I3949" i="63" a="1"/>
  <c r="I3949" i="63" s="1"/>
  <c r="I3948" i="63" a="1"/>
  <c r="I3948" i="63" s="1"/>
  <c r="I3946" i="63" a="1"/>
  <c r="I3946" i="63" s="1"/>
  <c r="I3944" i="63" a="1"/>
  <c r="I3944" i="63" s="1"/>
  <c r="R3944" i="63" s="1"/>
  <c r="I3939" i="63" a="1"/>
  <c r="I3939" i="63" s="1"/>
  <c r="R3939" i="63" s="1"/>
  <c r="I3938" i="63" a="1"/>
  <c r="I3938" i="63" s="1"/>
  <c r="R3938" i="63" s="1"/>
  <c r="I3934" i="63" a="1"/>
  <c r="I3934" i="63" s="1"/>
  <c r="I3933" i="63" a="1"/>
  <c r="I3933" i="63" s="1"/>
  <c r="R3933" i="63" s="1"/>
  <c r="I3931" i="63" a="1"/>
  <c r="I3931" i="63" s="1"/>
  <c r="I3928" i="63" a="1"/>
  <c r="I3928" i="63" s="1"/>
  <c r="R3928" i="63" s="1"/>
  <c r="I3927" i="63" a="1"/>
  <c r="I3927" i="63" s="1"/>
  <c r="R3927" i="63" s="1"/>
  <c r="I3922" i="63" a="1"/>
  <c r="I3922" i="63" s="1"/>
  <c r="R3922" i="63" s="1"/>
  <c r="I3923" i="63" a="1"/>
  <c r="I3923" i="63" s="1"/>
  <c r="R3923" i="63" s="1"/>
  <c r="I3925" i="63" a="1"/>
  <c r="I3925" i="63" s="1"/>
  <c r="I3915" i="63" a="1"/>
  <c r="I3915" i="63" s="1"/>
  <c r="I3912" i="63" a="1"/>
  <c r="I3912" i="63" s="1"/>
  <c r="I3910" i="63" a="1"/>
  <c r="I3910" i="63" s="1"/>
  <c r="R3910" i="63" s="1"/>
  <c r="I3911" i="63" a="1"/>
  <c r="I3911" i="63" s="1"/>
  <c r="I3901" i="63" a="1"/>
  <c r="I3901" i="63" s="1"/>
  <c r="I3903" i="63" a="1"/>
  <c r="I3903" i="63" s="1"/>
  <c r="I3904" i="63" a="1"/>
  <c r="I3904" i="63" s="1"/>
  <c r="I3896" i="63" a="1"/>
  <c r="I3896" i="63" s="1"/>
  <c r="I3898" i="63" a="1"/>
  <c r="I3898" i="63" s="1"/>
  <c r="I3892" i="63" a="1"/>
  <c r="I3892" i="63" s="1"/>
  <c r="I3894" i="63" a="1"/>
  <c r="I3894" i="63" s="1"/>
  <c r="I3895" i="63" a="1"/>
  <c r="I3895" i="63" s="1"/>
  <c r="I3889" i="63" a="1"/>
  <c r="I3889" i="63" s="1"/>
  <c r="I3890" i="63" a="1"/>
  <c r="I3890" i="63" s="1"/>
  <c r="I3887" i="63" a="1"/>
  <c r="I3887" i="63" s="1"/>
  <c r="I3888" i="63" a="1"/>
  <c r="I3888" i="63" s="1"/>
  <c r="I3879" i="63" a="1"/>
  <c r="I3879" i="63" s="1"/>
  <c r="I3880" i="63" a="1"/>
  <c r="I3880" i="63" s="1"/>
  <c r="R3880" i="63" s="1"/>
  <c r="I3878" i="63" a="1"/>
  <c r="I3878" i="63" s="1"/>
  <c r="R3878" i="63" s="1"/>
  <c r="I3870" i="63" a="1"/>
  <c r="I3870" i="63" s="1"/>
  <c r="I3871" i="63" a="1"/>
  <c r="I3871" i="63" s="1"/>
  <c r="I3872" i="63" a="1"/>
  <c r="I3872" i="63" s="1"/>
  <c r="I3873" i="63" a="1"/>
  <c r="I3873" i="63" s="1"/>
  <c r="I3875" i="63" a="1"/>
  <c r="I3875" i="63" s="1"/>
  <c r="R3875" i="63" s="1"/>
  <c r="I3877" i="63" a="1"/>
  <c r="I3877" i="63" s="1"/>
  <c r="R3877" i="63" s="1"/>
  <c r="I3866" i="63" a="1"/>
  <c r="I3866" i="63" s="1"/>
  <c r="I3869" i="63" a="1"/>
  <c r="I3869" i="63" s="1"/>
  <c r="I3864" i="63" a="1"/>
  <c r="I3864" i="63" s="1"/>
  <c r="I3865" i="63" a="1"/>
  <c r="I3865" i="63" s="1"/>
  <c r="I3862" i="63" a="1"/>
  <c r="I3862" i="63" s="1"/>
  <c r="I3857" i="63" a="1"/>
  <c r="I3857" i="63" s="1"/>
  <c r="I3855" i="63" a="1"/>
  <c r="I3855" i="63" s="1"/>
  <c r="R3855" i="63" s="1"/>
  <c r="I3854" i="63" a="1"/>
  <c r="I3854" i="63" s="1"/>
  <c r="R3854" i="63" s="1"/>
  <c r="I3781" i="63" a="1"/>
  <c r="I3781" i="63" s="1"/>
  <c r="I3782" i="63" a="1"/>
  <c r="I3782" i="63" s="1"/>
  <c r="R3782" i="63" s="1"/>
  <c r="I3853" i="63" a="1"/>
  <c r="I3853" i="63" s="1"/>
  <c r="I3779" i="63" a="1"/>
  <c r="I3779" i="63" s="1"/>
  <c r="I3776" i="63" a="1"/>
  <c r="I3776" i="63" s="1"/>
  <c r="R3776" i="63" s="1"/>
  <c r="I3767" i="63" a="1"/>
  <c r="I3767" i="63" s="1"/>
  <c r="I3769" i="63" a="1"/>
  <c r="I3769" i="63" s="1"/>
  <c r="R3769" i="63" s="1"/>
  <c r="I3770" i="63" a="1"/>
  <c r="I3770" i="63" s="1"/>
  <c r="I3763" i="63" a="1"/>
  <c r="I3763" i="63" s="1"/>
  <c r="I3760" i="63" a="1"/>
  <c r="I3760" i="63" s="1"/>
  <c r="R3760" i="63" s="1"/>
  <c r="I3759" i="63" a="1"/>
  <c r="I3759" i="63" s="1"/>
  <c r="R3759" i="63" s="1"/>
  <c r="I3757" i="63" a="1"/>
  <c r="I3757" i="63" s="1"/>
  <c r="I3758" i="63" a="1"/>
  <c r="I3758" i="63" s="1"/>
  <c r="R3758" i="63" s="1"/>
  <c r="I3755" i="63" a="1"/>
  <c r="I3755" i="63" s="1"/>
  <c r="I3749" i="63" a="1"/>
  <c r="I3749" i="63" s="1"/>
  <c r="R3749" i="63" s="1"/>
  <c r="I3752" i="63" a="1"/>
  <c r="I3752" i="63" s="1"/>
  <c r="I3746" i="63" a="1"/>
  <c r="I3746" i="63" s="1"/>
  <c r="R3746" i="63" s="1"/>
  <c r="I3747" i="63" a="1"/>
  <c r="I3747" i="63" s="1"/>
  <c r="R3747" i="63" s="1"/>
  <c r="I3745" i="63" a="1"/>
  <c r="I3745" i="63" s="1"/>
  <c r="I3743" i="63" a="1"/>
  <c r="I3743" i="63" s="1"/>
  <c r="R3743" i="63" s="1"/>
  <c r="I3742" i="63" a="1"/>
  <c r="I3742" i="63" s="1"/>
  <c r="I3736" i="63" a="1"/>
  <c r="I3736" i="63" s="1"/>
  <c r="I3739" i="63" a="1"/>
  <c r="I3739" i="63" s="1"/>
  <c r="I3727" i="63" a="1"/>
  <c r="I3727" i="63" s="1"/>
  <c r="I3725" i="63" a="1"/>
  <c r="I3725" i="63" s="1"/>
  <c r="I3714" i="63" a="1"/>
  <c r="I3714" i="63" s="1"/>
  <c r="R3714" i="63" s="1"/>
  <c r="I3718" i="63" a="1"/>
  <c r="I3718" i="63" s="1"/>
  <c r="I3722" i="63" a="1"/>
  <c r="I3722" i="63" s="1"/>
  <c r="R3722" i="63" s="1"/>
  <c r="I3713" i="63" a="1"/>
  <c r="I3713" i="63" s="1"/>
  <c r="I3711" i="63" a="1"/>
  <c r="I3711" i="63" s="1"/>
  <c r="I3708" i="63" a="1"/>
  <c r="I3708" i="63" s="1"/>
  <c r="I3704" i="63" a="1"/>
  <c r="I3704" i="63" s="1"/>
  <c r="I3701" i="63" a="1"/>
  <c r="I3701" i="63" s="1"/>
  <c r="R3701" i="63" s="1"/>
  <c r="I3694" i="63" a="1"/>
  <c r="I3694" i="63" s="1"/>
  <c r="R3694" i="63" s="1"/>
  <c r="I3698" i="63" a="1"/>
  <c r="I3698" i="63" s="1"/>
  <c r="R3698" i="63" s="1"/>
  <c r="I3692" i="63" a="1"/>
  <c r="I3692" i="63" s="1"/>
  <c r="I3689" i="63" a="1"/>
  <c r="I3689" i="63" s="1"/>
  <c r="I3683" i="63" a="1"/>
  <c r="I3683" i="63" s="1"/>
  <c r="R3683" i="63" s="1"/>
  <c r="I3681" i="63" a="1"/>
  <c r="I3681" i="63" s="1"/>
  <c r="R3681" i="63" s="1"/>
  <c r="I3680" i="63" a="1"/>
  <c r="I3680" i="63" s="1"/>
  <c r="I3679" i="63" a="1"/>
  <c r="I3679" i="63" s="1"/>
  <c r="R3679" i="63" s="1"/>
  <c r="I3678" i="63" a="1"/>
  <c r="I3678" i="63" s="1"/>
  <c r="R3678" i="63" s="1"/>
  <c r="I3677" i="63" a="1"/>
  <c r="I3677" i="63" s="1"/>
  <c r="R3677" i="63" s="1"/>
  <c r="I3670" i="63" a="1"/>
  <c r="I3670" i="63" s="1"/>
  <c r="R3670" i="63" s="1"/>
  <c r="I3676" i="63" a="1"/>
  <c r="I3676" i="63" s="1"/>
  <c r="I3669" i="63" a="1"/>
  <c r="I3669" i="63" s="1"/>
  <c r="R3669" i="63" s="1"/>
  <c r="I3666" i="63" a="1"/>
  <c r="I3666" i="63" s="1"/>
  <c r="R3666" i="63" s="1"/>
  <c r="I3665" i="63" a="1"/>
  <c r="I3665" i="63" s="1"/>
  <c r="I3663" i="63" a="1"/>
  <c r="I3663" i="63" s="1"/>
  <c r="I3660" i="63" a="1"/>
  <c r="I3660" i="63" s="1"/>
  <c r="R3660" i="63" s="1"/>
  <c r="I3659" i="63" a="1"/>
  <c r="I3659" i="63" s="1"/>
  <c r="R3659" i="63" s="1"/>
  <c r="I3656" i="63" a="1"/>
  <c r="I3656" i="63" s="1"/>
  <c r="R3656" i="63" s="1"/>
  <c r="I3657" i="63" a="1"/>
  <c r="I3657" i="63" s="1"/>
  <c r="I3655" i="63" a="1"/>
  <c r="I3655" i="63" s="1"/>
  <c r="R3655" i="63" s="1"/>
  <c r="I3654" i="63" a="1"/>
  <c r="I3654" i="63" s="1"/>
  <c r="R3654" i="63" s="1"/>
  <c r="I3653" i="63" a="1"/>
  <c r="I3653" i="63" s="1"/>
  <c r="R3653" i="63" s="1"/>
  <c r="I3650" i="63" a="1"/>
  <c r="I3650" i="63" s="1"/>
  <c r="I3647" i="63" a="1"/>
  <c r="I3647" i="63" s="1"/>
  <c r="R3647" i="63" s="1"/>
  <c r="I3645" i="63" a="1"/>
  <c r="I3645" i="63" s="1"/>
  <c r="R3645" i="63" s="1"/>
  <c r="I3646" i="63" a="1"/>
  <c r="I3646" i="63" s="1"/>
  <c r="R3646" i="63" s="1"/>
  <c r="I3641" i="63" a="1"/>
  <c r="I3641" i="63" s="1"/>
  <c r="I3640" i="63" a="1"/>
  <c r="I3640" i="63" s="1"/>
  <c r="I3633" i="63" a="1"/>
  <c r="I3633" i="63" s="1"/>
  <c r="I3632" i="63" a="1"/>
  <c r="I3632" i="63" s="1"/>
  <c r="R3632" i="63" s="1"/>
  <c r="I3631" i="63" a="1"/>
  <c r="I3631" i="63" s="1"/>
  <c r="R3631" i="63" s="1"/>
  <c r="I3630" i="63" a="1"/>
  <c r="I3630" i="63" s="1"/>
  <c r="R3630" i="63" s="1"/>
  <c r="I3624" i="63" a="1"/>
  <c r="I3624" i="63" s="1"/>
  <c r="I3623" i="63" a="1"/>
  <c r="I3623" i="63" s="1"/>
  <c r="I3618" i="63" a="1"/>
  <c r="I3618" i="63" s="1"/>
  <c r="R3618" i="63" s="1"/>
  <c r="I3617" i="63" a="1"/>
  <c r="I3617" i="63" s="1"/>
  <c r="R3617" i="63" s="1"/>
  <c r="I3616" i="63" a="1"/>
  <c r="I3616" i="63" s="1"/>
  <c r="R3616" i="63" s="1"/>
  <c r="I3614" i="63" a="1"/>
  <c r="I3614" i="63" s="1"/>
  <c r="R3614" i="63" s="1"/>
  <c r="I3615" i="63" a="1"/>
  <c r="I3615" i="63" s="1"/>
  <c r="R3615" i="63" s="1"/>
  <c r="I3613" i="63" a="1"/>
  <c r="I3613" i="63" s="1"/>
  <c r="I3610" i="63" a="1"/>
  <c r="I3610" i="63" s="1"/>
  <c r="I3603" i="63" a="1"/>
  <c r="I3603" i="63" s="1"/>
  <c r="R3603" i="63" s="1"/>
  <c r="I3607" i="63" a="1"/>
  <c r="I3607" i="63" s="1"/>
  <c r="R3607" i="63" s="1"/>
  <c r="I3593" i="63" a="1"/>
  <c r="I3593" i="63" s="1"/>
  <c r="I3599" i="63" a="1"/>
  <c r="I3599" i="63" s="1"/>
  <c r="R3599" i="63" s="1"/>
  <c r="I3602" i="63" a="1"/>
  <c r="I3602" i="63" s="1"/>
  <c r="I3590" i="63" a="1"/>
  <c r="I3590" i="63" s="1"/>
  <c r="I3578" i="63" a="1"/>
  <c r="I3578" i="63" s="1"/>
  <c r="I3589" i="63" a="1"/>
  <c r="I3589" i="63" s="1"/>
  <c r="R3589" i="63" s="1"/>
  <c r="I3576" i="63" a="1"/>
  <c r="I3576" i="63" s="1"/>
  <c r="R3576" i="63" s="1"/>
  <c r="I3577" i="63" a="1"/>
  <c r="I3577" i="63" s="1"/>
  <c r="R3577" i="63" s="1"/>
  <c r="I3575" i="63" a="1"/>
  <c r="I3575" i="63" s="1"/>
  <c r="I3574" i="63" a="1"/>
  <c r="I3574" i="63" s="1"/>
  <c r="R3574" i="63" s="1"/>
  <c r="I3571" i="63" a="1"/>
  <c r="I3571" i="63" s="1"/>
  <c r="I3566" i="63" a="1"/>
  <c r="I3566" i="63" s="1"/>
  <c r="I3564" i="63" a="1"/>
  <c r="I3564" i="63" s="1"/>
  <c r="I3561" i="63" a="1"/>
  <c r="I3561" i="63" s="1"/>
  <c r="R3561" i="63" s="1"/>
  <c r="I3562" i="63" a="1"/>
  <c r="I3562" i="63" s="1"/>
  <c r="I3556" i="63" a="1"/>
  <c r="I3556" i="63" s="1"/>
  <c r="I3555" i="63" a="1"/>
  <c r="I3555" i="63" s="1"/>
  <c r="I3552" i="63" a="1"/>
  <c r="I3552" i="63" s="1"/>
  <c r="R3552" i="63" s="1"/>
  <c r="I3551" i="63" a="1"/>
  <c r="I3551" i="63" s="1"/>
  <c r="R3551" i="63" s="1"/>
  <c r="I3549" i="63" a="1"/>
  <c r="I3549" i="63" s="1"/>
  <c r="I3550" i="63" a="1"/>
  <c r="I3550" i="63" s="1"/>
  <c r="I3546" i="63" a="1"/>
  <c r="I3546" i="63" s="1"/>
  <c r="R3546" i="63" s="1"/>
  <c r="I3545" i="63" a="1"/>
  <c r="I3545" i="63" s="1"/>
  <c r="R3545" i="63" s="1"/>
  <c r="I3542" i="63" a="1"/>
  <c r="I3542" i="63" s="1"/>
  <c r="I3538" i="63" a="1"/>
  <c r="I3538" i="63" s="1"/>
  <c r="R3538" i="63" s="1"/>
  <c r="I3539" i="63" a="1"/>
  <c r="I3539" i="63" s="1"/>
  <c r="R3539" i="63" s="1"/>
  <c r="I3537" i="63" a="1"/>
  <c r="I3537" i="63" s="1"/>
  <c r="R3537" i="63" s="1"/>
  <c r="I3536" i="63" a="1"/>
  <c r="I3536" i="63" s="1"/>
  <c r="I3535" i="63" a="1"/>
  <c r="I3535" i="63" s="1"/>
  <c r="I3533" i="63" a="1"/>
  <c r="I3533" i="63" s="1"/>
  <c r="R3533" i="63" s="1"/>
  <c r="I3530" i="63" a="1"/>
  <c r="I3530" i="63" s="1"/>
  <c r="I3529" i="63" a="1"/>
  <c r="I3529" i="63" s="1"/>
  <c r="I3528" i="63" a="1"/>
  <c r="I3528" i="63" s="1"/>
  <c r="I3527" i="63" a="1"/>
  <c r="I3527" i="63" s="1"/>
  <c r="I3524" i="63" a="1"/>
  <c r="I3524" i="63" s="1"/>
  <c r="R3524" i="63" s="1"/>
  <c r="I3523" i="63" a="1"/>
  <c r="I3523" i="63" s="1"/>
  <c r="R3523" i="63" s="1"/>
  <c r="I3518" i="63" a="1"/>
  <c r="I3518" i="63" s="1"/>
  <c r="I3521" i="63" a="1"/>
  <c r="I3521" i="63" s="1"/>
  <c r="R3521" i="63" s="1"/>
  <c r="I3514" i="63" a="1"/>
  <c r="I3514" i="63" s="1"/>
  <c r="R3514" i="63" s="1"/>
  <c r="I3512" i="63" a="1"/>
  <c r="I3512" i="63" s="1"/>
  <c r="R3512" i="63" s="1"/>
  <c r="I3508" i="63" a="1"/>
  <c r="I3508" i="63" s="1"/>
  <c r="I3509" i="63" a="1"/>
  <c r="I3509" i="63" s="1"/>
  <c r="I3511" i="63" a="1"/>
  <c r="I3511" i="63" s="1"/>
  <c r="I3497" i="63" a="1"/>
  <c r="I3497" i="63" s="1"/>
  <c r="R3497" i="63" s="1"/>
  <c r="I3504" i="63" a="1"/>
  <c r="I3504" i="63" s="1"/>
  <c r="I3496" i="63" a="1"/>
  <c r="I3496" i="63" s="1"/>
  <c r="R3496" i="63" s="1"/>
  <c r="I3494" i="63" a="1"/>
  <c r="I3494" i="63" s="1"/>
  <c r="R3494" i="63" s="1"/>
  <c r="I3495" i="63" a="1"/>
  <c r="I3495" i="63" s="1"/>
  <c r="R3495" i="63" s="1"/>
  <c r="I3488" i="63" a="1"/>
  <c r="I3488" i="63" s="1"/>
  <c r="I3483" i="63" a="1"/>
  <c r="I3483" i="63" s="1"/>
  <c r="I3479" i="63" a="1"/>
  <c r="I3479" i="63" s="1"/>
  <c r="I3478" i="63" a="1"/>
  <c r="I3478" i="63" s="1"/>
  <c r="I3472" i="63" a="1"/>
  <c r="I3472" i="63" s="1"/>
  <c r="I3471" i="63" a="1"/>
  <c r="I3471" i="63" s="1"/>
  <c r="I3460" i="63" a="1"/>
  <c r="I3460" i="63" s="1"/>
  <c r="R3460" i="63" s="1"/>
  <c r="I3461" i="63" a="1"/>
  <c r="I3461" i="63" s="1"/>
  <c r="I3464" i="63" a="1"/>
  <c r="I3464" i="63" s="1"/>
  <c r="I3459" i="63" a="1"/>
  <c r="I3459" i="63" s="1"/>
  <c r="R3459" i="63" s="1"/>
  <c r="I3456" i="63" a="1"/>
  <c r="I3456" i="63" s="1"/>
  <c r="I3455" i="63" a="1"/>
  <c r="I3455" i="63" s="1"/>
  <c r="I3452" i="63" a="1"/>
  <c r="I3452" i="63" s="1"/>
  <c r="I3447" i="63" a="1"/>
  <c r="I3447" i="63" s="1"/>
  <c r="R3447" i="63" s="1"/>
  <c r="I3442" i="63" a="1"/>
  <c r="I3442" i="63" s="1"/>
  <c r="I3422" i="63" a="1"/>
  <c r="I3422" i="63" s="1"/>
  <c r="I3420" i="63" a="1"/>
  <c r="I3420" i="63" s="1"/>
  <c r="R3420" i="63" s="1"/>
  <c r="I3402" i="63" a="1"/>
  <c r="I3402" i="63" s="1"/>
  <c r="R3402" i="63" s="1"/>
  <c r="I3401" i="63" a="1"/>
  <c r="I3401" i="63" s="1"/>
  <c r="R3401" i="63" s="1"/>
  <c r="I3400" i="63" a="1"/>
  <c r="I3400" i="63" s="1"/>
  <c r="R3400" i="63" s="1"/>
  <c r="I3395" i="63" a="1"/>
  <c r="I3395" i="63" s="1"/>
  <c r="R3395" i="63" s="1"/>
  <c r="I3396" i="63" a="1"/>
  <c r="I3396" i="63" s="1"/>
  <c r="R3396" i="63" s="1"/>
  <c r="I3394" i="63" a="1"/>
  <c r="I3394" i="63" s="1"/>
  <c r="R3394" i="63" s="1"/>
  <c r="I3393" i="63" a="1"/>
  <c r="I3393" i="63" s="1"/>
  <c r="R3393" i="63" s="1"/>
  <c r="I3387" i="63" a="1"/>
  <c r="I3387" i="63" s="1"/>
  <c r="I3383" i="63" a="1"/>
  <c r="I3383" i="63" s="1"/>
  <c r="I3377" i="63" a="1"/>
  <c r="I3377" i="63" s="1"/>
  <c r="I3375" i="63" a="1"/>
  <c r="I3375" i="63" s="1"/>
  <c r="I3374" i="63" a="1"/>
  <c r="I3374" i="63" s="1"/>
  <c r="I3372" i="63" a="1"/>
  <c r="I3372" i="63" s="1"/>
  <c r="I3373" i="63" a="1"/>
  <c r="I3373" i="63" s="1"/>
  <c r="I3369" i="63" a="1"/>
  <c r="I3369" i="63" s="1"/>
  <c r="I3367" i="63" a="1"/>
  <c r="I3367" i="63" s="1"/>
  <c r="R3367" i="63" s="1"/>
  <c r="I3363" i="63" a="1"/>
  <c r="I3363" i="63" s="1"/>
  <c r="I3362" i="63" a="1"/>
  <c r="I3362" i="63" s="1"/>
  <c r="I3357" i="63" a="1"/>
  <c r="I3357" i="63" s="1"/>
  <c r="I3356" i="63" a="1"/>
  <c r="I3356" i="63" s="1"/>
  <c r="I3354" i="63" a="1"/>
  <c r="I3354" i="63" s="1"/>
  <c r="I3355" i="63" a="1"/>
  <c r="I3355" i="63" s="1"/>
  <c r="R3355" i="63" s="1"/>
  <c r="I3352" i="63" a="1"/>
  <c r="I3352" i="63" s="1"/>
  <c r="I3351" i="63" a="1"/>
  <c r="I3351" i="63" s="1"/>
  <c r="I3350" i="63" a="1"/>
  <c r="I3350" i="63" s="1"/>
  <c r="I3349" i="63" a="1"/>
  <c r="I3349" i="63" s="1"/>
  <c r="I3348" i="63" a="1"/>
  <c r="I3348" i="63" s="1"/>
  <c r="I3347" i="63" a="1"/>
  <c r="I3347" i="63" s="1"/>
  <c r="I3345" i="63" a="1"/>
  <c r="I3345" i="63" s="1"/>
  <c r="I3343" i="63" a="1"/>
  <c r="I3343" i="63" s="1"/>
  <c r="I3341" i="63" a="1"/>
  <c r="I3341" i="63" s="1"/>
  <c r="I3339" i="63" a="1"/>
  <c r="I3339" i="63" s="1"/>
  <c r="R3339" i="63" s="1"/>
  <c r="I3338" i="63" a="1"/>
  <c r="I3338" i="63" s="1"/>
  <c r="R3338" i="63" s="1"/>
  <c r="I3333" i="63" a="1"/>
  <c r="I3333" i="63" s="1"/>
  <c r="R3333" i="63" s="1"/>
  <c r="I3331" i="63" a="1"/>
  <c r="I3331" i="63" s="1"/>
  <c r="R3331" i="63" s="1"/>
  <c r="I3330" i="63" a="1"/>
  <c r="I3330" i="63" s="1"/>
  <c r="I3328" i="63" a="1"/>
  <c r="I3328" i="63" s="1"/>
  <c r="I3329" i="63" a="1"/>
  <c r="I3329" i="63" s="1"/>
  <c r="R3329" i="63" s="1"/>
  <c r="I3327" i="63" a="1"/>
  <c r="I3327" i="63" s="1"/>
  <c r="I3324" i="63" a="1"/>
  <c r="I3324" i="63" s="1"/>
  <c r="I3321" i="63" a="1"/>
  <c r="I3321" i="63" s="1"/>
  <c r="R3321" i="63" s="1"/>
  <c r="I3320" i="63" a="1"/>
  <c r="I3320" i="63" s="1"/>
  <c r="R3320" i="63" s="1"/>
  <c r="I3319" i="63" a="1"/>
  <c r="I3319" i="63" s="1"/>
  <c r="R3319" i="63" s="1"/>
  <c r="I3317" i="63" a="1"/>
  <c r="I3317" i="63" s="1"/>
  <c r="R3317" i="63" s="1"/>
  <c r="I3318" i="63" a="1"/>
  <c r="I3318" i="63" s="1"/>
  <c r="R3318" i="63" s="1"/>
  <c r="I3312" i="63" a="1"/>
  <c r="I3312" i="63" s="1"/>
  <c r="R3312" i="63" s="1"/>
  <c r="I3309" i="63" a="1"/>
  <c r="I3309" i="63" s="1"/>
  <c r="R3309" i="63" s="1"/>
  <c r="I3306" i="63" a="1"/>
  <c r="I3306" i="63" s="1"/>
  <c r="I3305" i="63" a="1"/>
  <c r="I3305" i="63" s="1"/>
  <c r="I3304" i="63" a="1"/>
  <c r="I3304" i="63" s="1"/>
  <c r="I3301" i="63" a="1"/>
  <c r="I3301" i="63" s="1"/>
  <c r="R3301" i="63" s="1"/>
  <c r="I3302" i="63" a="1"/>
  <c r="I3302" i="63" s="1"/>
  <c r="R3302" i="63" s="1"/>
  <c r="I3300" i="63" a="1"/>
  <c r="I3300" i="63" s="1"/>
  <c r="I3297" i="63" a="1"/>
  <c r="I3297" i="63" s="1"/>
  <c r="I3298" i="63" a="1"/>
  <c r="I3298" i="63" s="1"/>
  <c r="I3292" i="63" a="1"/>
  <c r="I3292" i="63" s="1"/>
  <c r="I3295" i="63" a="1"/>
  <c r="I3295" i="63" s="1"/>
  <c r="R3295" i="63" s="1"/>
  <c r="I3291" i="63" a="1"/>
  <c r="I3291" i="63" s="1"/>
  <c r="I3284" i="63" a="1"/>
  <c r="I3284" i="63" s="1"/>
  <c r="I3286" i="63" a="1"/>
  <c r="I3286" i="63" s="1"/>
  <c r="I3287" i="63" a="1"/>
  <c r="I3287" i="63" s="1"/>
  <c r="I3288" i="63" a="1"/>
  <c r="I3288" i="63" s="1"/>
  <c r="I3283" i="63" a="1"/>
  <c r="I3283" i="63" s="1"/>
  <c r="I3279" i="63" a="1"/>
  <c r="I3279" i="63" s="1"/>
  <c r="R3279" i="63" s="1"/>
  <c r="I3278" i="63" a="1"/>
  <c r="I3278" i="63" s="1"/>
  <c r="R3278" i="63" s="1"/>
  <c r="I3275" i="63" a="1"/>
  <c r="I3275" i="63" s="1"/>
  <c r="I3276" i="63" a="1"/>
  <c r="I3276" i="63" s="1"/>
  <c r="I3274" i="63" a="1"/>
  <c r="I3274" i="63" s="1"/>
  <c r="I3270" i="63" a="1"/>
  <c r="I3270" i="63" s="1"/>
  <c r="I3265" i="63" a="1"/>
  <c r="I3265" i="63" s="1"/>
  <c r="I3258" i="63" a="1"/>
  <c r="I3258" i="63" s="1"/>
  <c r="I3257" i="63" a="1"/>
  <c r="I3257" i="63" s="1"/>
  <c r="I3256" i="63" a="1"/>
  <c r="I3256" i="63" s="1"/>
  <c r="I3255" i="63" a="1"/>
  <c r="I3255" i="63" s="1"/>
  <c r="R3255" i="63" s="1"/>
  <c r="I3254" i="63" a="1"/>
  <c r="I3254" i="63" s="1"/>
  <c r="R3254" i="63" s="1"/>
  <c r="I3253" i="63" a="1"/>
  <c r="I3253" i="63" s="1"/>
  <c r="R3253" i="63" s="1"/>
  <c r="I3252" i="63" a="1"/>
  <c r="I3252" i="63" s="1"/>
  <c r="I3250" i="63" a="1"/>
  <c r="I3250" i="63" s="1"/>
  <c r="I3251" i="63" a="1"/>
  <c r="I3251" i="63" s="1"/>
  <c r="R3251" i="63" s="1"/>
  <c r="I3249" i="63" a="1"/>
  <c r="I3249" i="63" s="1"/>
  <c r="I3248" i="63" a="1"/>
  <c r="I3248" i="63" s="1"/>
  <c r="I3245" i="63" a="1"/>
  <c r="I3245" i="63" s="1"/>
  <c r="I3246" i="63" a="1"/>
  <c r="I3246" i="63" s="1"/>
  <c r="I3242" i="63" a="1"/>
  <c r="I3242" i="63" s="1"/>
  <c r="I3241" i="63" a="1"/>
  <c r="I3241" i="63" s="1"/>
  <c r="I3240" i="63" a="1"/>
  <c r="I3240" i="63" s="1"/>
  <c r="I3235" i="63" a="1"/>
  <c r="I3235" i="63" s="1"/>
  <c r="I3232" i="63" a="1"/>
  <c r="I3232" i="63" s="1"/>
  <c r="I3229" i="63" a="1"/>
  <c r="I3229" i="63" s="1"/>
  <c r="R3229" i="63" s="1"/>
  <c r="I3230" i="63" a="1"/>
  <c r="I3230" i="63" s="1"/>
  <c r="I3231" i="63" a="1"/>
  <c r="I3231" i="63" s="1"/>
  <c r="R3231" i="63" s="1"/>
  <c r="I3225" i="63" a="1"/>
  <c r="I3225" i="63" s="1"/>
  <c r="R3225" i="63" s="1"/>
  <c r="I3227" i="63" a="1"/>
  <c r="I3227" i="63" s="1"/>
  <c r="R3227" i="63" s="1"/>
  <c r="I3221" i="63" a="1"/>
  <c r="I3221" i="63" s="1"/>
  <c r="I3223" i="63" a="1"/>
  <c r="I3223" i="63" s="1"/>
  <c r="I3224" i="63" a="1"/>
  <c r="I3224" i="63" s="1"/>
  <c r="I3216" i="63" a="1"/>
  <c r="I3216" i="63" s="1"/>
  <c r="I3220" i="63" a="1"/>
  <c r="I3220" i="63" s="1"/>
  <c r="R3220" i="63" s="1"/>
  <c r="I3214" i="63" a="1"/>
  <c r="I3214" i="63" s="1"/>
  <c r="R3214" i="63" s="1"/>
  <c r="I3215" i="63" a="1"/>
  <c r="I3215" i="63" s="1"/>
  <c r="R3215" i="63" s="1"/>
  <c r="I3212" i="63" a="1"/>
  <c r="I3212" i="63" s="1"/>
  <c r="I3209" i="63" a="1"/>
  <c r="I3209" i="63" s="1"/>
  <c r="R3209" i="63" s="1"/>
  <c r="I3208" i="63" a="1"/>
  <c r="I3208" i="63" s="1"/>
  <c r="R3208" i="63" s="1"/>
  <c r="I6" i="63" a="1"/>
  <c r="I6" i="63" s="1"/>
  <c r="I3202" i="63" a="1"/>
  <c r="I3202" i="63" s="1"/>
  <c r="I3203" i="63" a="1"/>
  <c r="I3203" i="63" s="1"/>
  <c r="R3203" i="63" s="1"/>
  <c r="I3204" i="63" a="1"/>
  <c r="I3204" i="63" s="1"/>
  <c r="I3205" i="63" a="1"/>
  <c r="I3205" i="63" s="1"/>
  <c r="I3198" i="63" a="1"/>
  <c r="I3198" i="63" s="1"/>
  <c r="I3195" i="63" a="1"/>
  <c r="I3195" i="63" s="1"/>
  <c r="I3192" i="63" a="1"/>
  <c r="I3192" i="63" s="1"/>
  <c r="I3193" i="63" a="1"/>
  <c r="I3193" i="63" s="1"/>
  <c r="R3193" i="63" s="1"/>
  <c r="I3190" i="63" a="1"/>
  <c r="I3190" i="63" s="1"/>
  <c r="I7" i="63" a="1"/>
  <c r="I7" i="63" s="1"/>
  <c r="R7" i="63" s="1"/>
  <c r="I3189" i="63" a="1"/>
  <c r="I3189" i="63" s="1"/>
  <c r="R3189" i="63" s="1"/>
  <c r="I3188" i="63" a="1"/>
  <c r="I3188" i="63" s="1"/>
  <c r="I3186" i="63" a="1"/>
  <c r="I3186" i="63" s="1"/>
  <c r="I8" i="63" a="1"/>
  <c r="I8" i="63" s="1"/>
  <c r="R8" i="63" s="1"/>
  <c r="I3184" i="63" a="1"/>
  <c r="I3184" i="63" s="1"/>
  <c r="I3183" i="63" a="1"/>
  <c r="I3183" i="63" s="1"/>
  <c r="I3181" i="63" a="1"/>
  <c r="I3181" i="63" s="1"/>
  <c r="R3181" i="63" s="1"/>
  <c r="I3177" i="63" a="1"/>
  <c r="I3177" i="63" s="1"/>
  <c r="R3177" i="63" s="1"/>
  <c r="I3174" i="63" a="1"/>
  <c r="I3174" i="63" s="1"/>
  <c r="I3175" i="63" a="1"/>
  <c r="I3175" i="63" s="1"/>
  <c r="I3169" i="63" a="1"/>
  <c r="I3169" i="63" s="1"/>
  <c r="I3170" i="63" a="1"/>
  <c r="I3170" i="63" s="1"/>
  <c r="I3173" i="63" a="1"/>
  <c r="I3173" i="63" s="1"/>
  <c r="I3165" i="63" a="1"/>
  <c r="I3165" i="63" s="1"/>
  <c r="R3165" i="63" s="1"/>
  <c r="I3166" i="63" a="1"/>
  <c r="I3166" i="63" s="1"/>
  <c r="I3167" i="63" a="1"/>
  <c r="I3167" i="63" s="1"/>
  <c r="I3164" i="63" a="1"/>
  <c r="I3164" i="63" s="1"/>
  <c r="I3163" i="63" a="1"/>
  <c r="I3163" i="63" s="1"/>
  <c r="R3163" i="63" s="1"/>
  <c r="I3159" i="63" a="1"/>
  <c r="I3159" i="63" s="1"/>
  <c r="R3159" i="63" s="1"/>
  <c r="I3161" i="63" a="1"/>
  <c r="I3161" i="63" s="1"/>
  <c r="I3154" i="63" a="1"/>
  <c r="I3154" i="63" s="1"/>
  <c r="I3155" i="63" a="1"/>
  <c r="I3155" i="63" s="1"/>
  <c r="I3158" i="63" a="1"/>
  <c r="I3158" i="63" s="1"/>
  <c r="R3158" i="63" s="1"/>
  <c r="I3153" i="63" a="1"/>
  <c r="I3153" i="63" s="1"/>
  <c r="I3150" i="63" a="1"/>
  <c r="I3150" i="63" s="1"/>
  <c r="R3150" i="63" s="1"/>
  <c r="I3151" i="63" a="1"/>
  <c r="I3151" i="63" s="1"/>
  <c r="R3151" i="63" s="1"/>
  <c r="I3148" i="63" a="1"/>
  <c r="I3148" i="63" s="1"/>
  <c r="I3145" i="63" a="1"/>
  <c r="I3145" i="63" s="1"/>
  <c r="R3145" i="63" s="1"/>
  <c r="I3147" i="63" a="1"/>
  <c r="I3147" i="63" s="1"/>
  <c r="I3132" i="63" a="1"/>
  <c r="I3132" i="63" s="1"/>
  <c r="R3132" i="63" s="1"/>
  <c r="I3134" i="63" a="1"/>
  <c r="I3134" i="63" s="1"/>
  <c r="I3135" i="63" a="1"/>
  <c r="I3135" i="63" s="1"/>
  <c r="I3136" i="63" a="1"/>
  <c r="I3136" i="63" s="1"/>
  <c r="I3139" i="63" a="1"/>
  <c r="I3139" i="63" s="1"/>
  <c r="I3115" i="63" a="1"/>
  <c r="I3115" i="63" s="1"/>
  <c r="I3117" i="63" a="1"/>
  <c r="I3117" i="63" s="1"/>
  <c r="I3130" i="63" a="1"/>
  <c r="I3130" i="63" s="1"/>
  <c r="R3130" i="63" s="1"/>
  <c r="I3113" i="63" a="1"/>
  <c r="I3113" i="63" s="1"/>
  <c r="R3113" i="63" s="1"/>
  <c r="I12" i="63" a="1"/>
  <c r="I12" i="63" s="1"/>
  <c r="I3112" i="63" a="1"/>
  <c r="I3112" i="63" s="1"/>
  <c r="R3112" i="63" s="1"/>
  <c r="I3108" i="63" a="1"/>
  <c r="I3108" i="63" s="1"/>
  <c r="R3108" i="63" s="1"/>
  <c r="I3111" i="63" a="1"/>
  <c r="I3111" i="63" s="1"/>
  <c r="R3111" i="63" s="1"/>
  <c r="I13" i="63" a="1"/>
  <c r="I13" i="63" s="1"/>
  <c r="R13" i="63" s="1"/>
  <c r="I3105" i="63" a="1"/>
  <c r="I3105" i="63" s="1"/>
  <c r="R3105" i="63" s="1"/>
  <c r="I3106" i="63" a="1"/>
  <c r="I3106" i="63" s="1"/>
  <c r="I3102" i="63" a="1"/>
  <c r="I3102" i="63" s="1"/>
  <c r="I3103" i="63" a="1"/>
  <c r="I3103" i="63" s="1"/>
  <c r="R3103" i="63" s="1"/>
  <c r="I3104" i="63" a="1"/>
  <c r="I3104" i="63" s="1"/>
  <c r="R3104" i="63" s="1"/>
  <c r="I14" i="63" a="1"/>
  <c r="I14" i="63" s="1"/>
  <c r="R14" i="63" s="1"/>
  <c r="I3101" i="63" a="1"/>
  <c r="I3101" i="63" s="1"/>
  <c r="R3101" i="63" s="1"/>
  <c r="I3098" i="63" a="1"/>
  <c r="I3098" i="63" s="1"/>
  <c r="R3098" i="63" s="1"/>
  <c r="I3097" i="63" a="1"/>
  <c r="I3097" i="63" s="1"/>
  <c r="I3096" i="63" a="1"/>
  <c r="I3096" i="63" s="1"/>
  <c r="R3096" i="63" s="1"/>
  <c r="I3088" i="63" a="1"/>
  <c r="I3088" i="63" s="1"/>
  <c r="I3089" i="63" a="1"/>
  <c r="I3089" i="63" s="1"/>
  <c r="I3091" i="63" a="1"/>
  <c r="I3091" i="63" s="1"/>
  <c r="I3092" i="63" a="1"/>
  <c r="I3092" i="63" s="1"/>
  <c r="I3086" i="63" a="1"/>
  <c r="I3086" i="63" s="1"/>
  <c r="I3087" i="63" a="1"/>
  <c r="I3087" i="63" s="1"/>
  <c r="R3087" i="63" s="1"/>
  <c r="I3080" i="63" a="1"/>
  <c r="I3080" i="63" s="1"/>
  <c r="I3081" i="63" a="1"/>
  <c r="I3081" i="63" s="1"/>
  <c r="R3081" i="63" s="1"/>
  <c r="I3074" i="63" a="1"/>
  <c r="I3074" i="63" s="1"/>
  <c r="I3077" i="63" a="1"/>
  <c r="I3077" i="63" s="1"/>
  <c r="R3077" i="63" s="1"/>
  <c r="I3073" i="63" a="1"/>
  <c r="I3073" i="63" s="1"/>
  <c r="I3069" i="63" a="1"/>
  <c r="I3069" i="63" s="1"/>
  <c r="I3068" i="63" a="1"/>
  <c r="I3068" i="63" s="1"/>
  <c r="I3065" i="63" a="1"/>
  <c r="I3065" i="63" s="1"/>
  <c r="I3061" i="63" a="1"/>
  <c r="I3061" i="63" s="1"/>
  <c r="I3062" i="63" a="1"/>
  <c r="I3062" i="63" s="1"/>
  <c r="I3060" i="63" a="1"/>
  <c r="I3060" i="63" s="1"/>
  <c r="I3059" i="63" a="1"/>
  <c r="I3059" i="63" s="1"/>
  <c r="I3056" i="63" a="1"/>
  <c r="I3056" i="63" s="1"/>
  <c r="R3056" i="63" s="1"/>
  <c r="I3055" i="63" a="1"/>
  <c r="I3055" i="63" s="1"/>
  <c r="R3055" i="63" s="1"/>
  <c r="I3053" i="63" a="1"/>
  <c r="I3053" i="63" s="1"/>
  <c r="I3052" i="63" a="1"/>
  <c r="I3052" i="63" s="1"/>
  <c r="I20" i="63" a="1"/>
  <c r="I20" i="63" s="1"/>
  <c r="R20" i="63" s="1"/>
  <c r="I3050" i="63" a="1"/>
  <c r="I3050" i="63" s="1"/>
  <c r="I3048" i="63" a="1"/>
  <c r="I3048" i="63" s="1"/>
  <c r="I3045" i="63" a="1"/>
  <c r="I3045" i="63" s="1"/>
  <c r="I3038" i="63" a="1"/>
  <c r="I3038" i="63" s="1"/>
  <c r="I3039" i="63" a="1"/>
  <c r="I3039" i="63" s="1"/>
  <c r="I3040" i="63" a="1"/>
  <c r="I3040" i="63" s="1"/>
  <c r="I3042" i="63" a="1"/>
  <c r="I3042" i="63" s="1"/>
  <c r="I3044" i="63" a="1"/>
  <c r="I3044" i="63" s="1"/>
  <c r="I3035" i="63" a="1"/>
  <c r="I3035" i="63" s="1"/>
  <c r="I23" i="63" a="1"/>
  <c r="I23" i="63" s="1"/>
  <c r="R23" i="63" s="1"/>
  <c r="I3032" i="63" a="1"/>
  <c r="I3032" i="63" s="1"/>
  <c r="I3034" i="63" a="1"/>
  <c r="I3034" i="63" s="1"/>
  <c r="I3030" i="63" a="1"/>
  <c r="I3030" i="63" s="1"/>
  <c r="I3031" i="63" a="1"/>
  <c r="I3031" i="63" s="1"/>
  <c r="I3029" i="63" a="1"/>
  <c r="I3029" i="63" s="1"/>
  <c r="I3020" i="63" a="1"/>
  <c r="I3020" i="63" s="1"/>
  <c r="I3025" i="63" a="1"/>
  <c r="I3025" i="63" s="1"/>
  <c r="R3025" i="63" s="1"/>
  <c r="I26" i="63" a="1"/>
  <c r="I26" i="63" s="1"/>
  <c r="R26" i="63" s="1"/>
  <c r="I27" i="63" a="1"/>
  <c r="I27" i="63" s="1"/>
  <c r="I28" i="63" a="1"/>
  <c r="I28" i="63" s="1"/>
  <c r="I3019" i="63" a="1"/>
  <c r="I3019" i="63" s="1"/>
  <c r="I3018" i="63" a="1"/>
  <c r="I3018" i="63" s="1"/>
  <c r="I3014" i="63" a="1"/>
  <c r="I3014" i="63" s="1"/>
  <c r="I30" i="63" a="1"/>
  <c r="I30" i="63" s="1"/>
  <c r="I3011" i="63" a="1"/>
  <c r="I3011" i="63" s="1"/>
  <c r="R3011" i="63" s="1"/>
  <c r="I3012" i="63" a="1"/>
  <c r="I3012" i="63" s="1"/>
  <c r="R3012" i="63" s="1"/>
  <c r="I3010" i="63" a="1"/>
  <c r="I3010" i="63" s="1"/>
  <c r="I3005" i="63" a="1"/>
  <c r="I3005" i="63" s="1"/>
  <c r="I3003" i="63" a="1"/>
  <c r="I3003" i="63" s="1"/>
  <c r="I3000" i="63" a="1"/>
  <c r="I3000" i="63" s="1"/>
  <c r="I2998" i="63" a="1"/>
  <c r="I2998" i="63" s="1"/>
  <c r="I2991" i="63" a="1"/>
  <c r="I2991" i="63" s="1"/>
  <c r="I2988" i="63" a="1"/>
  <c r="I2988" i="63" s="1"/>
  <c r="I2989" i="63" a="1"/>
  <c r="I2989" i="63" s="1"/>
  <c r="I2990" i="63" a="1"/>
  <c r="I2990" i="63" s="1"/>
  <c r="R2990" i="63" s="1"/>
  <c r="I32" i="63" a="1"/>
  <c r="I32" i="63" s="1"/>
  <c r="R32" i="63" s="1"/>
  <c r="I2986" i="63" a="1"/>
  <c r="I2986" i="63" s="1"/>
  <c r="I2984" i="63" a="1"/>
  <c r="I2984" i="63" s="1"/>
  <c r="I2985" i="63" a="1"/>
  <c r="I2985" i="63" s="1"/>
  <c r="I33" i="63" a="1"/>
  <c r="I33" i="63" s="1"/>
  <c r="R33" i="63" s="1"/>
  <c r="I2980" i="63" a="1"/>
  <c r="I2980" i="63" s="1"/>
  <c r="I2983" i="63" a="1"/>
  <c r="I2983" i="63" s="1"/>
  <c r="I34" i="63" a="1"/>
  <c r="I34" i="63" s="1"/>
  <c r="I2979" i="63" a="1"/>
  <c r="I2979" i="63" s="1"/>
  <c r="R2979" i="63" s="1"/>
  <c r="I2978" i="63" a="1"/>
  <c r="I2978" i="63" s="1"/>
  <c r="I2960" i="63" a="1"/>
  <c r="I2960" i="63" s="1"/>
  <c r="R2960" i="63" s="1"/>
  <c r="I2959" i="63" a="1"/>
  <c r="I2959" i="63" s="1"/>
  <c r="I35" i="63" a="1"/>
  <c r="I35" i="63" s="1"/>
  <c r="I36" i="63" a="1"/>
  <c r="I36" i="63" s="1"/>
  <c r="R36" i="63" s="1"/>
  <c r="I37" i="63" a="1"/>
  <c r="I37" i="63" s="1"/>
  <c r="R37" i="63" s="1"/>
  <c r="I2958" i="63" a="1"/>
  <c r="I2958" i="63" s="1"/>
  <c r="I2948" i="63" a="1"/>
  <c r="I2948" i="63" s="1"/>
  <c r="I39" i="63" a="1"/>
  <c r="I39" i="63" s="1"/>
  <c r="I2949" i="63" a="1"/>
  <c r="I2949" i="63" s="1"/>
  <c r="R2949" i="63" s="1"/>
  <c r="I2950" i="63" a="1"/>
  <c r="I2950" i="63" s="1"/>
  <c r="I2951" i="63" a="1"/>
  <c r="I2951" i="63" s="1"/>
  <c r="I2953" i="63" a="1"/>
  <c r="I2953" i="63" s="1"/>
  <c r="I2945" i="63" a="1"/>
  <c r="I2945" i="63" s="1"/>
  <c r="I41" i="63" a="1"/>
  <c r="I41" i="63" s="1"/>
  <c r="R41" i="63" s="1"/>
  <c r="I2943" i="63" a="1"/>
  <c r="I2943" i="63" s="1"/>
  <c r="I43" i="63" a="1"/>
  <c r="I43" i="63" s="1"/>
  <c r="R43" i="63" s="1"/>
  <c r="I2942" i="63" a="1"/>
  <c r="I2942" i="63" s="1"/>
  <c r="R2942" i="63" s="1"/>
  <c r="I2934" i="63" a="1"/>
  <c r="I2934" i="63" s="1"/>
  <c r="I2929" i="63" a="1"/>
  <c r="I2929" i="63" s="1"/>
  <c r="I2930" i="63" a="1"/>
  <c r="I2930" i="63" s="1"/>
  <c r="R2930" i="63" s="1"/>
  <c r="I2932" i="63" a="1"/>
  <c r="I2932" i="63" s="1"/>
  <c r="I2933" i="63" a="1"/>
  <c r="I2933" i="63" s="1"/>
  <c r="R2933" i="63" s="1"/>
  <c r="I44" i="63" a="1"/>
  <c r="I44" i="63" s="1"/>
  <c r="R44" i="63" s="1"/>
  <c r="I2928" i="63" a="1"/>
  <c r="I2928" i="63" s="1"/>
  <c r="I45" i="63" a="1"/>
  <c r="I45" i="63" s="1"/>
  <c r="I46" i="63" a="1"/>
  <c r="I46" i="63" s="1"/>
  <c r="R46" i="63" s="1"/>
  <c r="I47" i="63" a="1"/>
  <c r="I47" i="63" s="1"/>
  <c r="R47" i="63" s="1"/>
  <c r="I48" i="63" a="1"/>
  <c r="I48" i="63" s="1"/>
  <c r="I2926" i="63" a="1"/>
  <c r="I2926" i="63" s="1"/>
  <c r="I49" i="63" a="1"/>
  <c r="I49" i="63" s="1"/>
  <c r="I50" i="63" a="1"/>
  <c r="I50" i="63" s="1"/>
  <c r="I2921" i="63" a="1"/>
  <c r="I2921" i="63" s="1"/>
  <c r="I52" i="63" a="1"/>
  <c r="I52" i="63" s="1"/>
  <c r="R52" i="63" s="1"/>
  <c r="I2920" i="63" a="1"/>
  <c r="I2920" i="63" s="1"/>
  <c r="R2920" i="63" s="1"/>
  <c r="I54" i="63" a="1"/>
  <c r="I54" i="63" s="1"/>
  <c r="R54" i="63" s="1"/>
  <c r="I55" i="63" a="1"/>
  <c r="I55" i="63" s="1"/>
  <c r="I2919" i="63" a="1"/>
  <c r="I2919" i="63" s="1"/>
  <c r="R2919" i="63" s="1"/>
  <c r="I2918" i="63" a="1"/>
  <c r="I2918" i="63" s="1"/>
  <c r="I57" i="63" a="1"/>
  <c r="I57" i="63" s="1"/>
  <c r="R57" i="63" s="1"/>
  <c r="I58" i="63" a="1"/>
  <c r="I58" i="63" s="1"/>
  <c r="R58" i="63" s="1"/>
  <c r="I59" i="63" a="1"/>
  <c r="I59" i="63" s="1"/>
  <c r="R59" i="63" s="1"/>
  <c r="I2912" i="63" a="1"/>
  <c r="I2912" i="63" s="1"/>
  <c r="I2916" i="63" a="1"/>
  <c r="I2916" i="63" s="1"/>
  <c r="I62" i="63" a="1"/>
  <c r="I62" i="63" s="1"/>
  <c r="R62" i="63" s="1"/>
  <c r="I63" i="63" a="1"/>
  <c r="I63" i="63" s="1"/>
  <c r="R63" i="63" s="1"/>
  <c r="I64" i="63" a="1"/>
  <c r="I64" i="63" s="1"/>
  <c r="R64" i="63" s="1"/>
  <c r="I65" i="63" a="1"/>
  <c r="I65" i="63" s="1"/>
  <c r="R65" i="63" s="1"/>
  <c r="I2917" i="63" a="1"/>
  <c r="I2917" i="63" s="1"/>
  <c r="I2910" i="63" a="1"/>
  <c r="I2910" i="63" s="1"/>
  <c r="I2911" i="63" a="1"/>
  <c r="I2911" i="63" s="1"/>
  <c r="I69" i="63" a="1"/>
  <c r="I69" i="63" s="1"/>
  <c r="R69" i="63" s="1"/>
  <c r="I70" i="63" a="1"/>
  <c r="I70" i="63" s="1"/>
  <c r="R70" i="63" s="1"/>
  <c r="I71" i="63" a="1"/>
  <c r="I71" i="63" s="1"/>
  <c r="R71" i="63" s="1"/>
  <c r="I2884" i="63" a="1"/>
  <c r="I2884" i="63" s="1"/>
  <c r="I2889" i="63" a="1"/>
  <c r="I2889" i="63" s="1"/>
  <c r="I2893" i="63" a="1"/>
  <c r="I2893" i="63" s="1"/>
  <c r="I74" i="63" a="1"/>
  <c r="I74" i="63" s="1"/>
  <c r="R74" i="63" s="1"/>
  <c r="I2894" i="63" a="1"/>
  <c r="I2894" i="63" s="1"/>
  <c r="I2895" i="63" a="1"/>
  <c r="I2895" i="63" s="1"/>
  <c r="I2900" i="63" a="1"/>
  <c r="I2900" i="63" s="1"/>
  <c r="R2900" i="63" s="1"/>
  <c r="I2901" i="63" a="1"/>
  <c r="I2901" i="63" s="1"/>
  <c r="R2901" i="63" s="1"/>
  <c r="I79" i="63" a="1"/>
  <c r="I79" i="63" s="1"/>
  <c r="R79" i="63" s="1"/>
  <c r="I2903" i="63" a="1"/>
  <c r="I2903" i="63" s="1"/>
  <c r="R2903" i="63" s="1"/>
  <c r="I2882" i="63" a="1"/>
  <c r="I2882" i="63" s="1"/>
  <c r="R2882" i="63" s="1"/>
  <c r="I2883" i="63" a="1"/>
  <c r="I2883" i="63" s="1"/>
  <c r="R2883" i="63" s="1"/>
  <c r="I83" i="63" a="1"/>
  <c r="I83" i="63" s="1"/>
  <c r="R83" i="63" s="1"/>
  <c r="I2880" i="63" a="1"/>
  <c r="I2880" i="63" s="1"/>
  <c r="I84" i="63" a="1"/>
  <c r="I84" i="63" s="1"/>
  <c r="R84" i="63" s="1"/>
  <c r="I85" i="63" a="1"/>
  <c r="I85" i="63" s="1"/>
  <c r="I2875" i="63" a="1"/>
  <c r="I2875" i="63" s="1"/>
  <c r="R2875" i="63" s="1"/>
  <c r="I2872" i="63" a="1"/>
  <c r="I2872" i="63" s="1"/>
  <c r="I87" i="63" a="1"/>
  <c r="I87" i="63" s="1"/>
  <c r="R87" i="63" s="1"/>
  <c r="I88" i="63" a="1"/>
  <c r="I88" i="63" s="1"/>
  <c r="R88" i="63" s="1"/>
  <c r="I2869" i="63" a="1"/>
  <c r="I2869" i="63" s="1"/>
  <c r="I2854" i="63" a="1"/>
  <c r="I2854" i="63" s="1"/>
  <c r="I2855" i="63" a="1"/>
  <c r="I2855" i="63" s="1"/>
  <c r="I2858" i="63" a="1"/>
  <c r="I2858" i="63" s="1"/>
  <c r="R2858" i="63" s="1"/>
  <c r="I2860" i="63" a="1"/>
  <c r="I2860" i="63" s="1"/>
  <c r="R2860" i="63" s="1"/>
  <c r="I2863" i="63" a="1"/>
  <c r="I2863" i="63" s="1"/>
  <c r="I2868" i="63" a="1"/>
  <c r="I2868" i="63" s="1"/>
  <c r="I2853" i="63" a="1"/>
  <c r="I2853" i="63" s="1"/>
  <c r="I2850" i="63" a="1"/>
  <c r="I2850" i="63" s="1"/>
  <c r="I91" i="63" a="1"/>
  <c r="I91" i="63" s="1"/>
  <c r="R91" i="63" s="1"/>
  <c r="I2847" i="63" a="1"/>
  <c r="I2847" i="63" s="1"/>
  <c r="R2847" i="63" s="1"/>
  <c r="I92" i="63" a="1"/>
  <c r="I92" i="63" s="1"/>
  <c r="R92" i="63" s="1"/>
  <c r="I93" i="63" a="1"/>
  <c r="I93" i="63" s="1"/>
  <c r="R93" i="63" s="1"/>
  <c r="I2849" i="63" a="1"/>
  <c r="I2849" i="63" s="1"/>
  <c r="I2846" i="63" a="1"/>
  <c r="I2846" i="63" s="1"/>
  <c r="R2846" i="63" s="1"/>
  <c r="I2845" i="63" a="1"/>
  <c r="I2845" i="63" s="1"/>
  <c r="R2845" i="63" s="1"/>
  <c r="I2840" i="63" a="1"/>
  <c r="I2840" i="63" s="1"/>
  <c r="I2838" i="63" a="1"/>
  <c r="I2838" i="63" s="1"/>
  <c r="R2838" i="63" s="1"/>
  <c r="I98" i="63" a="1"/>
  <c r="I98" i="63" s="1"/>
  <c r="R98" i="63" s="1"/>
  <c r="I99" i="63" a="1"/>
  <c r="I99" i="63" s="1"/>
  <c r="I2837" i="63" a="1"/>
  <c r="I2837" i="63" s="1"/>
  <c r="R2837" i="63" s="1"/>
  <c r="I2829" i="63" a="1"/>
  <c r="I2829" i="63" s="1"/>
  <c r="I102" i="63" a="1"/>
  <c r="I102" i="63" s="1"/>
  <c r="R102" i="63" s="1"/>
  <c r="I2832" i="63" a="1"/>
  <c r="I2832" i="63" s="1"/>
  <c r="R2832" i="63" s="1"/>
  <c r="I2833" i="63" a="1"/>
  <c r="I2833" i="63" s="1"/>
  <c r="R2833" i="63" s="1"/>
  <c r="I105" i="63" a="1"/>
  <c r="I105" i="63" s="1"/>
  <c r="R105" i="63" s="1"/>
  <c r="I106" i="63" a="1"/>
  <c r="I106" i="63" s="1"/>
  <c r="R106" i="63" s="1"/>
  <c r="I2827" i="63" a="1"/>
  <c r="I2827" i="63" s="1"/>
  <c r="I2823" i="63" a="1"/>
  <c r="I2823" i="63" s="1"/>
  <c r="I109" i="63" a="1"/>
  <c r="I109" i="63" s="1"/>
  <c r="R109" i="63" s="1"/>
  <c r="I110" i="63" a="1"/>
  <c r="I110" i="63" s="1"/>
  <c r="R110" i="63" s="1"/>
  <c r="I111" i="63" a="1"/>
  <c r="I111" i="63" s="1"/>
  <c r="R111" i="63" s="1"/>
  <c r="I112" i="63" a="1"/>
  <c r="I112" i="63" s="1"/>
  <c r="R112" i="63" s="1"/>
  <c r="I2818" i="63" a="1"/>
  <c r="I2818" i="63" s="1"/>
  <c r="I2822" i="63" a="1"/>
  <c r="I2822" i="63" s="1"/>
  <c r="I115" i="63" a="1"/>
  <c r="I115" i="63" s="1"/>
  <c r="I116" i="63" a="1"/>
  <c r="I116" i="63" s="1"/>
  <c r="R116" i="63" s="1"/>
  <c r="I117" i="63" a="1"/>
  <c r="I117" i="63" s="1"/>
  <c r="R117" i="63" s="1"/>
  <c r="I118" i="63" a="1"/>
  <c r="I118" i="63" s="1"/>
  <c r="R118" i="63" s="1"/>
  <c r="I2813" i="63" a="1"/>
  <c r="I2813" i="63" s="1"/>
  <c r="I120" i="63" a="1"/>
  <c r="I120" i="63" s="1"/>
  <c r="R120" i="63" s="1"/>
  <c r="I2812" i="63" a="1"/>
  <c r="I2812" i="63" s="1"/>
  <c r="I122" i="63" a="1"/>
  <c r="I122" i="63" s="1"/>
  <c r="R122" i="63" s="1"/>
  <c r="I2811" i="63" a="1"/>
  <c r="I2811" i="63" s="1"/>
  <c r="R2811" i="63" s="1"/>
  <c r="I124" i="63" a="1"/>
  <c r="I124" i="63" s="1"/>
  <c r="R124" i="63" s="1"/>
  <c r="I2807" i="63" a="1"/>
  <c r="I2807" i="63" s="1"/>
  <c r="I2800" i="63" a="1"/>
  <c r="I2800" i="63" s="1"/>
  <c r="R2800" i="63" s="1"/>
  <c r="I2799" i="63" a="1"/>
  <c r="I2799" i="63" s="1"/>
  <c r="R2799" i="63" s="1"/>
  <c r="I2793" i="63" a="1"/>
  <c r="I2793" i="63" s="1"/>
  <c r="R2793" i="63" s="1"/>
  <c r="I2789" i="63" a="1"/>
  <c r="I2789" i="63" s="1"/>
  <c r="I2781" i="63" a="1"/>
  <c r="I2781" i="63" s="1"/>
  <c r="I131" i="63" a="1"/>
  <c r="I131" i="63" s="1"/>
  <c r="I2779" i="63" a="1"/>
  <c r="I2779" i="63" s="1"/>
  <c r="I2774" i="63" a="1"/>
  <c r="I2774" i="63" s="1"/>
  <c r="R2774" i="63" s="1"/>
  <c r="I2770" i="63" a="1"/>
  <c r="I2770" i="63" s="1"/>
  <c r="I134" i="63" a="1"/>
  <c r="I134" i="63" s="1"/>
  <c r="R134" i="63" s="1"/>
  <c r="I2767" i="63" a="1"/>
  <c r="I2767" i="63" s="1"/>
  <c r="I136" i="63" a="1"/>
  <c r="I136" i="63" s="1"/>
  <c r="R136" i="63" s="1"/>
  <c r="I2762" i="63" a="1"/>
  <c r="I2762" i="63" s="1"/>
  <c r="I2763" i="63" a="1"/>
  <c r="I2763" i="63" s="1"/>
  <c r="I2766" i="63" a="1"/>
  <c r="I2766" i="63" s="1"/>
  <c r="I140" i="63" a="1"/>
  <c r="I140" i="63" s="1"/>
  <c r="R140" i="63" s="1"/>
  <c r="I2760" i="63" a="1"/>
  <c r="I2760" i="63" s="1"/>
  <c r="I142" i="63" a="1"/>
  <c r="I142" i="63" s="1"/>
  <c r="I2758" i="63" a="1"/>
  <c r="I2758" i="63" s="1"/>
  <c r="I144" i="63" a="1"/>
  <c r="I144" i="63" s="1"/>
  <c r="R144" i="63" s="1"/>
  <c r="I145" i="63" a="1"/>
  <c r="I145" i="63" s="1"/>
  <c r="R145" i="63" s="1"/>
  <c r="I2759" i="63" a="1"/>
  <c r="I2759" i="63" s="1"/>
  <c r="R2759" i="63" s="1"/>
  <c r="I147" i="63" a="1"/>
  <c r="I147" i="63" s="1"/>
  <c r="R147" i="63" s="1"/>
  <c r="I2752" i="63" a="1"/>
  <c r="I2752" i="63" s="1"/>
  <c r="I149" i="63" a="1"/>
  <c r="I149" i="63" s="1"/>
  <c r="R149" i="63" s="1"/>
  <c r="I150" i="63" a="1"/>
  <c r="I150" i="63" s="1"/>
  <c r="I2750" i="63" a="1"/>
  <c r="I2750" i="63" s="1"/>
  <c r="R2750" i="63" s="1"/>
  <c r="I152" i="63" a="1"/>
  <c r="I152" i="63" s="1"/>
  <c r="I153" i="63" a="1"/>
  <c r="I153" i="63" s="1"/>
  <c r="R153" i="63" s="1"/>
  <c r="I2746" i="63" a="1"/>
  <c r="I2746" i="63" s="1"/>
  <c r="R2746" i="63" s="1"/>
  <c r="I2747" i="63" a="1"/>
  <c r="I2747" i="63" s="1"/>
  <c r="R2747" i="63" s="1"/>
  <c r="I2748" i="63" a="1"/>
  <c r="I2748" i="63" s="1"/>
  <c r="R2748" i="63" s="1"/>
  <c r="I2745" i="63" a="1"/>
  <c r="I2745" i="63" s="1"/>
  <c r="R2745" i="63" s="1"/>
  <c r="I158" i="63" a="1"/>
  <c r="I158" i="63" s="1"/>
  <c r="R158" i="63" s="1"/>
  <c r="I159" i="63" a="1"/>
  <c r="I159" i="63" s="1"/>
  <c r="R159" i="63" s="1"/>
  <c r="I2744" i="63" a="1"/>
  <c r="I2744" i="63" s="1"/>
  <c r="R2744" i="63" s="1"/>
  <c r="I161" i="63" a="1"/>
  <c r="I161" i="63" s="1"/>
  <c r="R161" i="63" s="1"/>
  <c r="I2731" i="63" a="1"/>
  <c r="I2731" i="63" s="1"/>
  <c r="I2737" i="63" a="1"/>
  <c r="I2737" i="63" s="1"/>
  <c r="I2743" i="63" a="1"/>
  <c r="I2743" i="63" s="1"/>
  <c r="I165" i="63" a="1"/>
  <c r="I165" i="63" s="1"/>
  <c r="I2727" i="63" a="1"/>
  <c r="I2727" i="63" s="1"/>
  <c r="I167" i="63" a="1"/>
  <c r="I167" i="63" s="1"/>
  <c r="R167" i="63" s="1"/>
  <c r="I2729" i="63" a="1"/>
  <c r="I2729" i="63" s="1"/>
  <c r="I2718" i="63" a="1"/>
  <c r="I2718" i="63" s="1"/>
  <c r="R2718" i="63" s="1"/>
  <c r="I2719" i="63" a="1"/>
  <c r="I2719" i="63" s="1"/>
  <c r="R2719" i="63" s="1"/>
  <c r="I2723" i="63" a="1"/>
  <c r="I2723" i="63" s="1"/>
  <c r="I172" i="63" a="1"/>
  <c r="I172" i="63" s="1"/>
  <c r="R172" i="63" s="1"/>
  <c r="I2724" i="63" a="1"/>
  <c r="I2724" i="63" s="1"/>
  <c r="I2725" i="63" a="1"/>
  <c r="I2725" i="63" s="1"/>
  <c r="R2725" i="63" s="1"/>
  <c r="I2712" i="63" a="1"/>
  <c r="I2712" i="63" s="1"/>
  <c r="R2712" i="63" s="1"/>
  <c r="I2714" i="63" a="1"/>
  <c r="I2714" i="63" s="1"/>
  <c r="R2714" i="63" s="1"/>
  <c r="I2717" i="63" a="1"/>
  <c r="I2717" i="63" s="1"/>
  <c r="R2717" i="63" s="1"/>
  <c r="I2711" i="63" a="1"/>
  <c r="I2711" i="63" s="1"/>
  <c r="R2711" i="63" s="1"/>
  <c r="I179" i="63" a="1"/>
  <c r="I179" i="63" s="1"/>
  <c r="I2706" i="63" a="1"/>
  <c r="I2706" i="63" s="1"/>
  <c r="I2710" i="63" a="1"/>
  <c r="I2710" i="63" s="1"/>
  <c r="R2710" i="63" s="1"/>
  <c r="I182" i="63" a="1"/>
  <c r="I182" i="63" s="1"/>
  <c r="R182" i="63" s="1"/>
  <c r="I2705" i="63" a="1"/>
  <c r="I2705" i="63" s="1"/>
  <c r="I2702" i="63" a="1"/>
  <c r="I2702" i="63" s="1"/>
  <c r="I2697" i="63" a="1"/>
  <c r="I2697" i="63" s="1"/>
  <c r="R2697" i="63" s="1"/>
  <c r="I2694" i="63" a="1"/>
  <c r="I2694" i="63" s="1"/>
  <c r="R2694" i="63" s="1"/>
  <c r="I2696" i="63" a="1"/>
  <c r="I2696" i="63" s="1"/>
  <c r="R2696" i="63" s="1"/>
  <c r="I2690" i="63" a="1"/>
  <c r="I2690" i="63" s="1"/>
  <c r="R2690" i="63" s="1"/>
  <c r="I189" i="63" a="1"/>
  <c r="I189" i="63" s="1"/>
  <c r="I2691" i="63" a="1"/>
  <c r="I2691" i="63" s="1"/>
  <c r="R2691" i="63" s="1"/>
  <c r="I191" i="63" a="1"/>
  <c r="I191" i="63" s="1"/>
  <c r="R191" i="63" s="1"/>
  <c r="I192" i="63" a="1"/>
  <c r="I192" i="63" s="1"/>
  <c r="R192" i="63" s="1"/>
  <c r="I2688" i="63" a="1"/>
  <c r="I2688" i="63" s="1"/>
  <c r="R2688" i="63" s="1"/>
  <c r="I194" i="63" a="1"/>
  <c r="I194" i="63" s="1"/>
  <c r="R194" i="63" s="1"/>
  <c r="I195" i="63" a="1"/>
  <c r="I195" i="63" s="1"/>
  <c r="I2689" i="63" a="1"/>
  <c r="I2689" i="63" s="1"/>
  <c r="I197" i="63" a="1"/>
  <c r="I197" i="63" s="1"/>
  <c r="R197" i="63" s="1"/>
  <c r="I198" i="63" a="1"/>
  <c r="I198" i="63" s="1"/>
  <c r="R198" i="63" s="1"/>
  <c r="I199" i="63" a="1"/>
  <c r="I199" i="63" s="1"/>
  <c r="R199" i="63" s="1"/>
  <c r="I2666" i="63" a="1"/>
  <c r="I2666" i="63" s="1"/>
  <c r="R2666" i="63" s="1"/>
  <c r="I201" i="63" a="1"/>
  <c r="I201" i="63" s="1"/>
  <c r="R201" i="63" s="1"/>
  <c r="I2667" i="63" a="1"/>
  <c r="I2667" i="63" s="1"/>
  <c r="R2667" i="63" s="1"/>
  <c r="I2669" i="63" a="1"/>
  <c r="I2669" i="63" s="1"/>
  <c r="I2671" i="63" a="1"/>
  <c r="I2671" i="63" s="1"/>
  <c r="I2672" i="63" a="1"/>
  <c r="I2672" i="63" s="1"/>
  <c r="I2674" i="63" a="1"/>
  <c r="I2674" i="63" s="1"/>
  <c r="I2678" i="63" a="1"/>
  <c r="I2678" i="63" s="1"/>
  <c r="I2679" i="63" a="1"/>
  <c r="I2679" i="63" s="1"/>
  <c r="I209" i="63" a="1"/>
  <c r="I209" i="63" s="1"/>
  <c r="R209" i="63" s="1"/>
  <c r="I210" i="63" a="1"/>
  <c r="I210" i="63" s="1"/>
  <c r="I2665" i="63" a="1"/>
  <c r="I2665" i="63" s="1"/>
  <c r="I2663" i="63" a="1"/>
  <c r="I2663" i="63" s="1"/>
  <c r="I2664" i="63" a="1"/>
  <c r="I2664" i="63" s="1"/>
  <c r="I214" i="63" a="1"/>
  <c r="I214" i="63" s="1"/>
  <c r="R214" i="63" s="1"/>
  <c r="I2658" i="63" a="1"/>
  <c r="I2658" i="63" s="1"/>
  <c r="I2656" i="63" a="1"/>
  <c r="I2656" i="63" s="1"/>
  <c r="I2657" i="63" a="1"/>
  <c r="I2657" i="63" s="1"/>
  <c r="I218" i="63" a="1"/>
  <c r="I218" i="63" s="1"/>
  <c r="R218" i="63" s="1"/>
  <c r="I219" i="63" a="1"/>
  <c r="I219" i="63" s="1"/>
  <c r="R219" i="63" s="1"/>
  <c r="I2654" i="63" a="1"/>
  <c r="I2654" i="63" s="1"/>
  <c r="I221" i="63" a="1"/>
  <c r="I221" i="63" s="1"/>
  <c r="R221" i="63" s="1"/>
  <c r="I2652" i="63" a="1"/>
  <c r="I2652" i="63" s="1"/>
  <c r="I2651" i="63" a="1"/>
  <c r="I2651" i="63" s="1"/>
  <c r="R2651" i="63" s="1"/>
  <c r="I2647" i="63" a="1"/>
  <c r="I2647" i="63" s="1"/>
  <c r="I2645" i="63" a="1"/>
  <c r="I2645" i="63" s="1"/>
  <c r="I226" i="63" a="1"/>
  <c r="I226" i="63" s="1"/>
  <c r="I2642" i="63" a="1"/>
  <c r="I2642" i="63" s="1"/>
  <c r="R2642" i="63" s="1"/>
  <c r="I2643" i="63" a="1"/>
  <c r="I2643" i="63" s="1"/>
  <c r="I2644" i="63" a="1"/>
  <c r="I2644" i="63" s="1"/>
  <c r="I2640" i="63" a="1"/>
  <c r="I2640" i="63" s="1"/>
  <c r="I2641" i="63" a="1"/>
  <c r="I2641" i="63" s="1"/>
  <c r="I232" i="63" a="1"/>
  <c r="I232" i="63" s="1"/>
  <c r="I2638" i="63" a="1"/>
  <c r="I2638" i="63" s="1"/>
  <c r="I2634" i="63" a="1"/>
  <c r="I2634" i="63" s="1"/>
  <c r="I235" i="63" a="1"/>
  <c r="I235" i="63" s="1"/>
  <c r="R235" i="63" s="1"/>
  <c r="I236" i="63" a="1"/>
  <c r="I236" i="63" s="1"/>
  <c r="R236" i="63" s="1"/>
  <c r="I237" i="63" a="1"/>
  <c r="I237" i="63" s="1"/>
  <c r="I2633" i="63" a="1"/>
  <c r="I2633" i="63" s="1"/>
  <c r="R2633" i="63" s="1"/>
  <c r="I239" i="63" a="1"/>
  <c r="I239" i="63" s="1"/>
  <c r="R239" i="63" s="1"/>
  <c r="I240" i="63" a="1"/>
  <c r="I240" i="63" s="1"/>
  <c r="R240" i="63" s="1"/>
  <c r="I241" i="63" a="1"/>
  <c r="I241" i="63" s="1"/>
  <c r="R241" i="63" s="1"/>
  <c r="I242" i="63" a="1"/>
  <c r="I242" i="63" s="1"/>
  <c r="R242" i="63" s="1"/>
  <c r="I2632" i="63" a="1"/>
  <c r="I2632" i="63" s="1"/>
  <c r="R2632" i="63" s="1"/>
  <c r="I244" i="63" a="1"/>
  <c r="I244" i="63" s="1"/>
  <c r="R244" i="63" s="1"/>
  <c r="I245" i="63" a="1"/>
  <c r="I245" i="63" s="1"/>
  <c r="R245" i="63" s="1"/>
  <c r="I2629" i="63" a="1"/>
  <c r="I2629" i="63" s="1"/>
  <c r="I2626" i="63" a="1"/>
  <c r="I2626" i="63" s="1"/>
  <c r="I248" i="63" a="1"/>
  <c r="I248" i="63" s="1"/>
  <c r="I249" i="63" a="1"/>
  <c r="I249" i="63" s="1"/>
  <c r="R249" i="63" s="1"/>
  <c r="I250" i="63" a="1"/>
  <c r="I250" i="63" s="1"/>
  <c r="R250" i="63" s="1"/>
  <c r="I2617" i="63" a="1"/>
  <c r="I2617" i="63" s="1"/>
  <c r="I2623" i="63" a="1"/>
  <c r="I2623" i="63" s="1"/>
  <c r="I2624" i="63" a="1"/>
  <c r="I2624" i="63" s="1"/>
  <c r="I2625" i="63" a="1"/>
  <c r="I2625" i="63" s="1"/>
  <c r="R2625" i="63" s="1"/>
  <c r="I255" i="63" a="1"/>
  <c r="I255" i="63" s="1"/>
  <c r="R255" i="63" s="1"/>
  <c r="I256" i="63" a="1"/>
  <c r="I256" i="63" s="1"/>
  <c r="R256" i="63" s="1"/>
  <c r="I2614" i="63" a="1"/>
  <c r="I2614" i="63" s="1"/>
  <c r="I2611" i="63" a="1"/>
  <c r="I2611" i="63" s="1"/>
  <c r="R2611" i="63" s="1"/>
  <c r="I2610" i="63" a="1"/>
  <c r="I2610" i="63" s="1"/>
  <c r="R2610" i="63" s="1"/>
  <c r="I260" i="63" a="1"/>
  <c r="I260" i="63" s="1"/>
  <c r="R260" i="63" s="1"/>
  <c r="I2605" i="63" a="1"/>
  <c r="I2605" i="63" s="1"/>
  <c r="R2605" i="63" s="1"/>
  <c r="I2608" i="63" a="1"/>
  <c r="I2608" i="63" s="1"/>
  <c r="R2608" i="63" s="1"/>
  <c r="I263" i="63" a="1"/>
  <c r="I263" i="63" s="1"/>
  <c r="I2602" i="63" a="1"/>
  <c r="I2602" i="63" s="1"/>
  <c r="I2603" i="63" a="1"/>
  <c r="I2603" i="63" s="1"/>
  <c r="I2600" i="63" a="1"/>
  <c r="I2600" i="63" s="1"/>
  <c r="I2601" i="63" a="1"/>
  <c r="I2601" i="63" s="1"/>
  <c r="R2601" i="63" s="1"/>
  <c r="I268" i="63" a="1"/>
  <c r="I268" i="63" s="1"/>
  <c r="R268" i="63" s="1"/>
  <c r="I2587" i="63" a="1"/>
  <c r="I2587" i="63" s="1"/>
  <c r="I2588" i="63" a="1"/>
  <c r="I2588" i="63" s="1"/>
  <c r="I2589" i="63" a="1"/>
  <c r="I2589" i="63" s="1"/>
  <c r="R2589" i="63" s="1"/>
  <c r="I2581" i="63" a="1"/>
  <c r="I2581" i="63" s="1"/>
  <c r="I273" i="63" a="1"/>
  <c r="I273" i="63" s="1"/>
  <c r="R273" i="63" s="1"/>
  <c r="I2580" i="63" a="1"/>
  <c r="I2580" i="63" s="1"/>
  <c r="I275" i="63" a="1"/>
  <c r="I275" i="63" s="1"/>
  <c r="I2578" i="63" a="1"/>
  <c r="I2578" i="63" s="1"/>
  <c r="I2576" i="63" a="1"/>
  <c r="I2576" i="63" s="1"/>
  <c r="I278" i="63" a="1"/>
  <c r="I278" i="63" s="1"/>
  <c r="R278" i="63" s="1"/>
  <c r="I2560" i="63" a="1"/>
  <c r="I2560" i="63" s="1"/>
  <c r="I2564" i="63" a="1"/>
  <c r="I2564" i="63" s="1"/>
  <c r="R2564" i="63" s="1"/>
  <c r="I281" i="63" a="1"/>
  <c r="I281" i="63" s="1"/>
  <c r="R281" i="63" s="1"/>
  <c r="I2554" i="63" a="1"/>
  <c r="I2554" i="63" s="1"/>
  <c r="R2554" i="63" s="1"/>
  <c r="I283" i="63" a="1"/>
  <c r="I283" i="63" s="1"/>
  <c r="R283" i="63" s="1"/>
  <c r="I2553" i="63" a="1"/>
  <c r="I2553" i="63" s="1"/>
  <c r="R2553" i="63" s="1"/>
  <c r="I2548" i="63" a="1"/>
  <c r="I2548" i="63" s="1"/>
  <c r="I2546" i="63" a="1"/>
  <c r="I2546" i="63" s="1"/>
  <c r="R2546" i="63" s="1"/>
  <c r="I287" i="63" a="1"/>
  <c r="I287" i="63" s="1"/>
  <c r="R287" i="63" s="1"/>
  <c r="I2542" i="63" a="1"/>
  <c r="I2542" i="63" s="1"/>
  <c r="I2543" i="63" a="1"/>
  <c r="I2543" i="63" s="1"/>
  <c r="I290" i="63" a="1"/>
  <c r="I290" i="63" s="1"/>
  <c r="I2541" i="63" a="1"/>
  <c r="I2541" i="63" s="1"/>
  <c r="I292" i="63" a="1"/>
  <c r="I292" i="63" s="1"/>
  <c r="I2538" i="63" a="1"/>
  <c r="I2538" i="63" s="1"/>
  <c r="R2538" i="63" s="1"/>
  <c r="I2530" i="63" a="1"/>
  <c r="I2530" i="63" s="1"/>
  <c r="I295" i="63" a="1"/>
  <c r="I295" i="63" s="1"/>
  <c r="I2528" i="63" a="1"/>
  <c r="I2528" i="63" s="1"/>
  <c r="R2528" i="63" s="1"/>
  <c r="I2509" i="63" a="1"/>
  <c r="I2509" i="63" s="1"/>
  <c r="I2510" i="63" a="1"/>
  <c r="I2510" i="63" s="1"/>
  <c r="I2521" i="63" a="1"/>
  <c r="I2521" i="63" s="1"/>
  <c r="R2521" i="63" s="1"/>
  <c r="I2525" i="63" a="1"/>
  <c r="I2525" i="63" s="1"/>
  <c r="I301" i="63" a="1"/>
  <c r="I301" i="63" s="1"/>
  <c r="R301" i="63" s="1"/>
  <c r="I302" i="63" a="1"/>
  <c r="I302" i="63" s="1"/>
  <c r="I2508" i="63" a="1"/>
  <c r="I2508" i="63" s="1"/>
  <c r="I2501" i="63" a="1"/>
  <c r="I2501" i="63" s="1"/>
  <c r="R2501" i="63" s="1"/>
  <c r="I305" i="63" a="1"/>
  <c r="I305" i="63" s="1"/>
  <c r="R305" i="63" s="1"/>
  <c r="I2496" i="63" a="1"/>
  <c r="I2496" i="63" s="1"/>
  <c r="I2499" i="63" a="1"/>
  <c r="I2499" i="63" s="1"/>
  <c r="I2493" i="63" a="1"/>
  <c r="I2493" i="63" s="1"/>
  <c r="R2493" i="63" s="1"/>
  <c r="I309" i="63" a="1"/>
  <c r="I309" i="63" s="1"/>
  <c r="R309" i="63" s="1"/>
  <c r="I2486" i="63" a="1"/>
  <c r="I2486" i="63" s="1"/>
  <c r="R2486" i="63" s="1"/>
  <c r="I2488" i="63" a="1"/>
  <c r="I2488" i="63" s="1"/>
  <c r="I2484" i="63" a="1"/>
  <c r="I2484" i="63" s="1"/>
  <c r="R2484" i="63" s="1"/>
  <c r="I2480" i="63" a="1"/>
  <c r="I2480" i="63" s="1"/>
  <c r="I2477" i="63" a="1"/>
  <c r="I2477" i="63" s="1"/>
  <c r="I2478" i="63" a="1"/>
  <c r="I2478" i="63" s="1"/>
  <c r="R2478" i="63" s="1"/>
  <c r="I2479" i="63" a="1"/>
  <c r="I2479" i="63" s="1"/>
  <c r="R2479" i="63" s="1"/>
  <c r="I2475" i="63" a="1"/>
  <c r="I2475" i="63" s="1"/>
  <c r="I2470" i="63" a="1"/>
  <c r="I2470" i="63" s="1"/>
  <c r="I319" i="63" a="1"/>
  <c r="I319" i="63" s="1"/>
  <c r="R319" i="63" s="1"/>
  <c r="I320" i="63" a="1"/>
  <c r="I320" i="63" s="1"/>
  <c r="I2465" i="63" a="1"/>
  <c r="I2465" i="63" s="1"/>
  <c r="I322" i="63" a="1"/>
  <c r="I322" i="63" s="1"/>
  <c r="R322" i="63" s="1"/>
  <c r="I2457" i="63" a="1"/>
  <c r="I2457" i="63" s="1"/>
  <c r="R2457" i="63" s="1"/>
  <c r="I324" i="63" a="1"/>
  <c r="I324" i="63" s="1"/>
  <c r="R324" i="63" s="1"/>
  <c r="I2450" i="63" a="1"/>
  <c r="I2450" i="63" s="1"/>
  <c r="I2453" i="63" a="1"/>
  <c r="I2453" i="63" s="1"/>
  <c r="I2455" i="63" a="1"/>
  <c r="I2455" i="63" s="1"/>
  <c r="R2455" i="63" s="1"/>
  <c r="I2449" i="63" a="1"/>
  <c r="I2449" i="63" s="1"/>
  <c r="R2449" i="63" s="1"/>
  <c r="I2448" i="63" a="1"/>
  <c r="I2448" i="63" s="1"/>
  <c r="R2448" i="63" s="1"/>
  <c r="I2447" i="63" a="1"/>
  <c r="I2447" i="63" s="1"/>
  <c r="R2447" i="63" s="1"/>
  <c r="I331" i="63" a="1"/>
  <c r="I331" i="63" s="1"/>
  <c r="R331" i="63" s="1"/>
  <c r="I2445" i="63" a="1"/>
  <c r="I2445" i="63" s="1"/>
  <c r="I2446" i="63" a="1"/>
  <c r="I2446" i="63" s="1"/>
  <c r="I2442" i="63" a="1"/>
  <c r="I2442" i="63" s="1"/>
  <c r="R2442" i="63" s="1"/>
  <c r="I2444" i="63" a="1"/>
  <c r="I2444" i="63" s="1"/>
  <c r="I2441" i="63" a="1"/>
  <c r="I2441" i="63" s="1"/>
  <c r="R2441" i="63" s="1"/>
  <c r="I2439" i="63" a="1"/>
  <c r="I2439" i="63" s="1"/>
  <c r="I2437" i="63" a="1"/>
  <c r="I2437" i="63" s="1"/>
  <c r="I2438" i="63" a="1"/>
  <c r="I2438" i="63" s="1"/>
  <c r="R2438" i="63" s="1"/>
  <c r="I2436" i="63" a="1"/>
  <c r="I2436" i="63" s="1"/>
  <c r="I2433" i="63" a="1"/>
  <c r="I2433" i="63" s="1"/>
  <c r="R2433" i="63" s="1"/>
  <c r="I2435" i="63" a="1"/>
  <c r="I2435" i="63" s="1"/>
  <c r="I2432" i="63" a="1"/>
  <c r="I2432" i="63" s="1"/>
  <c r="R2432" i="63" s="1"/>
  <c r="I2431" i="63" a="1"/>
  <c r="I2431" i="63" s="1"/>
  <c r="R2431" i="63" s="1"/>
  <c r="I345" i="63" a="1"/>
  <c r="I345" i="63" s="1"/>
  <c r="I2425" i="63" a="1"/>
  <c r="I2425" i="63" s="1"/>
  <c r="I2428" i="63" a="1"/>
  <c r="I2428" i="63" s="1"/>
  <c r="R2428" i="63" s="1"/>
  <c r="I2429" i="63" a="1"/>
  <c r="I2429" i="63" s="1"/>
  <c r="R2429" i="63" s="1"/>
  <c r="I349" i="63" a="1"/>
  <c r="I349" i="63" s="1"/>
  <c r="I2430" i="63" a="1"/>
  <c r="I2430" i="63" s="1"/>
  <c r="R2430" i="63" s="1"/>
  <c r="I2420" i="63" a="1"/>
  <c r="I2420" i="63" s="1"/>
  <c r="R2420" i="63" s="1"/>
  <c r="I2411" i="63" a="1"/>
  <c r="I2411" i="63" s="1"/>
  <c r="I2412" i="63" a="1"/>
  <c r="I2412" i="63" s="1"/>
  <c r="I2415" i="63" a="1"/>
  <c r="I2415" i="63" s="1"/>
  <c r="I355" i="63" a="1"/>
  <c r="I355" i="63" s="1"/>
  <c r="R355" i="63" s="1"/>
  <c r="I356" i="63" a="1"/>
  <c r="I356" i="63" s="1"/>
  <c r="I357" i="63" a="1"/>
  <c r="I357" i="63" s="1"/>
  <c r="I358" i="63" a="1"/>
  <c r="I358" i="63" s="1"/>
  <c r="R358" i="63" s="1"/>
  <c r="I359" i="63" a="1"/>
  <c r="I359" i="63" s="1"/>
  <c r="R359" i="63" s="1"/>
  <c r="I360" i="63" a="1"/>
  <c r="I360" i="63" s="1"/>
  <c r="R360" i="63" s="1"/>
  <c r="I2406" i="63" a="1"/>
  <c r="I2406" i="63" s="1"/>
  <c r="I2405" i="63" a="1"/>
  <c r="I2405" i="63" s="1"/>
  <c r="R2405" i="63" s="1"/>
  <c r="I363" i="63" a="1"/>
  <c r="I363" i="63" s="1"/>
  <c r="R363" i="63" s="1"/>
  <c r="I364" i="63" a="1"/>
  <c r="I364" i="63" s="1"/>
  <c r="R364" i="63" s="1"/>
  <c r="I2402" i="63" a="1"/>
  <c r="I2402" i="63" s="1"/>
  <c r="I366" i="63" a="1"/>
  <c r="I366" i="63" s="1"/>
  <c r="I2399" i="63" a="1"/>
  <c r="I2399" i="63" s="1"/>
  <c r="I368" i="63" a="1"/>
  <c r="I368" i="63" s="1"/>
  <c r="R368" i="63" s="1"/>
  <c r="I2394" i="63" a="1"/>
  <c r="I2394" i="63" s="1"/>
  <c r="I2393" i="63" a="1"/>
  <c r="I2393" i="63" s="1"/>
  <c r="I371" i="63" a="1"/>
  <c r="I371" i="63" s="1"/>
  <c r="R371" i="63" s="1"/>
  <c r="I2392" i="63" a="1"/>
  <c r="I2392" i="63" s="1"/>
  <c r="R2392" i="63" s="1"/>
  <c r="I2391" i="63" a="1"/>
  <c r="I2391" i="63" s="1"/>
  <c r="I2386" i="63" a="1"/>
  <c r="I2386" i="63" s="1"/>
  <c r="I2389" i="63" a="1"/>
  <c r="I2389" i="63" s="1"/>
  <c r="I2385" i="63" a="1"/>
  <c r="I2385" i="63" s="1"/>
  <c r="I2378" i="63" a="1"/>
  <c r="I2378" i="63" s="1"/>
  <c r="I2379" i="63" a="1"/>
  <c r="I2379" i="63" s="1"/>
  <c r="I2375" i="63" a="1"/>
  <c r="I2375" i="63" s="1"/>
  <c r="I380" i="63" a="1"/>
  <c r="I380" i="63" s="1"/>
  <c r="R380" i="63" s="1"/>
  <c r="I2374" i="63" a="1"/>
  <c r="I2374" i="63" s="1"/>
  <c r="R2374" i="63" s="1"/>
  <c r="I382" i="63" a="1"/>
  <c r="I382" i="63" s="1"/>
  <c r="R382" i="63" s="1"/>
  <c r="I383" i="63" a="1"/>
  <c r="I383" i="63" s="1"/>
  <c r="I384" i="63" a="1"/>
  <c r="I384" i="63" s="1"/>
  <c r="R384" i="63" s="1"/>
  <c r="I2366" i="63" a="1"/>
  <c r="I2366" i="63" s="1"/>
  <c r="R2366" i="63" s="1"/>
  <c r="I2368" i="63" a="1"/>
  <c r="I2368" i="63" s="1"/>
  <c r="I2353" i="63" a="1"/>
  <c r="I2353" i="63" s="1"/>
  <c r="I2356" i="63" a="1"/>
  <c r="I2356" i="63" s="1"/>
  <c r="I389" i="63" a="1"/>
  <c r="I389" i="63" s="1"/>
  <c r="I2350" i="63" a="1"/>
  <c r="I2350" i="63" s="1"/>
  <c r="R2350" i="63" s="1"/>
  <c r="I2351" i="63" a="1"/>
  <c r="I2351" i="63" s="1"/>
  <c r="R2351" i="63" s="1"/>
  <c r="I392" i="63" a="1"/>
  <c r="I392" i="63" s="1"/>
  <c r="R392" i="63" s="1"/>
  <c r="I393" i="63" a="1"/>
  <c r="I393" i="63" s="1"/>
  <c r="R393" i="63" s="1"/>
  <c r="I394" i="63" a="1"/>
  <c r="I394" i="63" s="1"/>
  <c r="R394" i="63" s="1"/>
  <c r="I2349" i="63" a="1"/>
  <c r="I2349" i="63" s="1"/>
  <c r="I2348" i="63" a="1"/>
  <c r="I2348" i="63" s="1"/>
  <c r="I2341" i="63" a="1"/>
  <c r="I2341" i="63" s="1"/>
  <c r="I398" i="63" a="1"/>
  <c r="I398" i="63" s="1"/>
  <c r="R398" i="63" s="1"/>
  <c r="I2346" i="63" a="1"/>
  <c r="I2346" i="63" s="1"/>
  <c r="R2346" i="63" s="1"/>
  <c r="I2347" i="63" a="1"/>
  <c r="I2347" i="63" s="1"/>
  <c r="R2347" i="63" s="1"/>
  <c r="I2336" i="63" a="1"/>
  <c r="I2336" i="63" s="1"/>
  <c r="I2340" i="63" a="1"/>
  <c r="I2340" i="63" s="1"/>
  <c r="R2340" i="63" s="1"/>
  <c r="I403" i="63" a="1"/>
  <c r="I403" i="63" s="1"/>
  <c r="I2330" i="63" a="1"/>
  <c r="I2330" i="63" s="1"/>
  <c r="I2331" i="63" a="1"/>
  <c r="I2331" i="63" s="1"/>
  <c r="I2329" i="63" a="1"/>
  <c r="I2329" i="63" s="1"/>
  <c r="I2323" i="63" a="1"/>
  <c r="I2323" i="63" s="1"/>
  <c r="I2328" i="63" a="1"/>
  <c r="I2328" i="63" s="1"/>
  <c r="I409" i="63" a="1"/>
  <c r="I409" i="63" s="1"/>
  <c r="R409" i="63" s="1"/>
  <c r="I410" i="63" a="1"/>
  <c r="I410" i="63" s="1"/>
  <c r="R410" i="63" s="1"/>
  <c r="I411" i="63" a="1"/>
  <c r="I411" i="63" s="1"/>
  <c r="R411" i="63" s="1"/>
  <c r="I412" i="63" a="1"/>
  <c r="I412" i="63" s="1"/>
  <c r="I413" i="63" a="1"/>
  <c r="I413" i="63" s="1"/>
  <c r="R413" i="63" s="1"/>
  <c r="I414" i="63" a="1"/>
  <c r="I414" i="63" s="1"/>
  <c r="I2309" i="63" a="1"/>
  <c r="I2309" i="63" s="1"/>
  <c r="I416" i="63" a="1"/>
  <c r="I416" i="63" s="1"/>
  <c r="R416" i="63" s="1"/>
  <c r="I2310" i="63" a="1"/>
  <c r="I2310" i="63" s="1"/>
  <c r="I2316" i="63" a="1"/>
  <c r="I2316" i="63" s="1"/>
  <c r="R2316" i="63" s="1"/>
  <c r="I2305" i="63" a="1"/>
  <c r="I2305" i="63" s="1"/>
  <c r="R2305" i="63" s="1"/>
  <c r="I2306" i="63" a="1"/>
  <c r="I2306" i="63" s="1"/>
  <c r="I421" i="63" a="1"/>
  <c r="I421" i="63" s="1"/>
  <c r="R421" i="63" s="1"/>
  <c r="I2304" i="63" a="1"/>
  <c r="I2304" i="63" s="1"/>
  <c r="I2303" i="63" a="1"/>
  <c r="I2303" i="63" s="1"/>
  <c r="R2303" i="63" s="1"/>
  <c r="I424" i="63" a="1"/>
  <c r="I424" i="63" s="1"/>
  <c r="R424" i="63" s="1"/>
  <c r="I425" i="63" a="1"/>
  <c r="I425" i="63" s="1"/>
  <c r="R425" i="63" s="1"/>
  <c r="I2299" i="63" a="1"/>
  <c r="I2299" i="63" s="1"/>
  <c r="I427" i="63" a="1"/>
  <c r="I427" i="63" s="1"/>
  <c r="R427" i="63" s="1"/>
  <c r="I428" i="63" a="1"/>
  <c r="I428" i="63" s="1"/>
  <c r="R428" i="63" s="1"/>
  <c r="I429" i="63" a="1"/>
  <c r="I429" i="63" s="1"/>
  <c r="R429" i="63" s="1"/>
  <c r="I2290" i="63" a="1"/>
  <c r="I2290" i="63" s="1"/>
  <c r="I431" i="63" a="1"/>
  <c r="I431" i="63" s="1"/>
  <c r="R431" i="63" s="1"/>
  <c r="I432" i="63" a="1"/>
  <c r="I432" i="63" s="1"/>
  <c r="I433" i="63" a="1"/>
  <c r="I433" i="63" s="1"/>
  <c r="I2285" i="63" a="1"/>
  <c r="I2285" i="63" s="1"/>
  <c r="I435" i="63" a="1"/>
  <c r="I435" i="63" s="1"/>
  <c r="R435" i="63" s="1"/>
  <c r="I2284" i="63" a="1"/>
  <c r="I2284" i="63" s="1"/>
  <c r="I437" i="63" a="1"/>
  <c r="I437" i="63" s="1"/>
  <c r="I2283" i="63" a="1"/>
  <c r="I2283" i="63" s="1"/>
  <c r="I2282" i="63" a="1"/>
  <c r="I2282" i="63" s="1"/>
  <c r="I2279" i="63" a="1"/>
  <c r="I2279" i="63" s="1"/>
  <c r="I2271" i="63" a="1"/>
  <c r="I2271" i="63" s="1"/>
  <c r="R2271" i="63" s="1"/>
  <c r="I2272" i="63" a="1"/>
  <c r="I2272" i="63" s="1"/>
  <c r="I2274" i="63" a="1"/>
  <c r="I2274" i="63" s="1"/>
  <c r="I2275" i="63" a="1"/>
  <c r="I2275" i="63" s="1"/>
  <c r="I445" i="63" a="1"/>
  <c r="I445" i="63" s="1"/>
  <c r="R445" i="63" s="1"/>
  <c r="I2269" i="63" a="1"/>
  <c r="I2269" i="63" s="1"/>
  <c r="R2269" i="63" s="1"/>
  <c r="I2266" i="63" a="1"/>
  <c r="I2266" i="63" s="1"/>
  <c r="I2268" i="63" a="1"/>
  <c r="I2268" i="63" s="1"/>
  <c r="I449" i="63" a="1"/>
  <c r="I449" i="63" s="1"/>
  <c r="I450" i="63" a="1"/>
  <c r="I450" i="63" s="1"/>
  <c r="R450" i="63" s="1"/>
  <c r="I2265" i="63" a="1"/>
  <c r="I2265" i="63" s="1"/>
  <c r="I452" i="63" a="1"/>
  <c r="I452" i="63" s="1"/>
  <c r="I2264" i="63" a="1"/>
  <c r="I2264" i="63" s="1"/>
  <c r="I2250" i="63" a="1"/>
  <c r="I2250" i="63" s="1"/>
  <c r="I2255" i="63" a="1"/>
  <c r="I2255" i="63" s="1"/>
  <c r="I2256" i="63" a="1"/>
  <c r="I2256" i="63" s="1"/>
  <c r="R2256" i="63" s="1"/>
  <c r="I2257" i="63" a="1"/>
  <c r="I2257" i="63" s="1"/>
  <c r="I2261" i="63" a="1"/>
  <c r="I2261" i="63" s="1"/>
  <c r="I2263" i="63" a="1"/>
  <c r="I2263" i="63" s="1"/>
  <c r="I2248" i="63" a="1"/>
  <c r="I2248" i="63" s="1"/>
  <c r="I2246" i="63" a="1"/>
  <c r="I2246" i="63" s="1"/>
  <c r="R2246" i="63" s="1"/>
  <c r="I461" i="63" a="1"/>
  <c r="I461" i="63" s="1"/>
  <c r="I2247" i="63" a="1"/>
  <c r="I2247" i="63" s="1"/>
  <c r="R2247" i="63" s="1"/>
  <c r="I2183" i="63" a="1"/>
  <c r="I2183" i="63" s="1"/>
  <c r="R2183" i="63" s="1"/>
  <c r="I2187" i="63" a="1"/>
  <c r="I2187" i="63" s="1"/>
  <c r="I2188" i="63" a="1"/>
  <c r="I2188" i="63" s="1"/>
  <c r="I2189" i="63" a="1"/>
  <c r="I2189" i="63" s="1"/>
  <c r="I2192" i="63" a="1"/>
  <c r="I2192" i="63" s="1"/>
  <c r="I2194" i="63" a="1"/>
  <c r="I2194" i="63" s="1"/>
  <c r="I2196" i="63" a="1"/>
  <c r="I2196" i="63" s="1"/>
  <c r="R2196" i="63" s="1"/>
  <c r="I2212" i="63" a="1"/>
  <c r="I2212" i="63" s="1"/>
  <c r="I2213" i="63" a="1"/>
  <c r="I2213" i="63" s="1"/>
  <c r="R2213" i="63" s="1"/>
  <c r="I2220" i="63" a="1"/>
  <c r="I2220" i="63" s="1"/>
  <c r="R2220" i="63" s="1"/>
  <c r="I2232" i="63" a="1"/>
  <c r="I2232" i="63" s="1"/>
  <c r="I2233" i="63" a="1"/>
  <c r="I2233" i="63" s="1"/>
  <c r="R2233" i="63" s="1"/>
  <c r="I2236" i="63" a="1"/>
  <c r="I2236" i="63" s="1"/>
  <c r="R2236" i="63" s="1"/>
  <c r="I2237" i="63" a="1"/>
  <c r="I2237" i="63" s="1"/>
  <c r="R2237" i="63" s="1"/>
  <c r="I2238" i="63" a="1"/>
  <c r="I2238" i="63" s="1"/>
  <c r="R2238" i="63" s="1"/>
  <c r="I2239" i="63" a="1"/>
  <c r="I2239" i="63" s="1"/>
  <c r="R2239" i="63" s="1"/>
  <c r="I2240" i="63" a="1"/>
  <c r="I2240" i="63" s="1"/>
  <c r="R2240" i="63" s="1"/>
  <c r="I2242" i="63" a="1"/>
  <c r="I2242" i="63" s="1"/>
  <c r="R2242" i="63" s="1"/>
  <c r="I2243" i="63" a="1"/>
  <c r="I2243" i="63" s="1"/>
  <c r="R2243" i="63" s="1"/>
  <c r="I482" i="63" a="1"/>
  <c r="I482" i="63" s="1"/>
  <c r="I483" i="63" a="1"/>
  <c r="I483" i="63" s="1"/>
  <c r="R483" i="63" s="1"/>
  <c r="I2182" i="63" a="1"/>
  <c r="I2182" i="63" s="1"/>
  <c r="R2182" i="63" s="1"/>
  <c r="I485" i="63" a="1"/>
  <c r="I485" i="63" s="1"/>
  <c r="R485" i="63" s="1"/>
  <c r="I486" i="63" a="1"/>
  <c r="I486" i="63" s="1"/>
  <c r="I4127" i="63" a="1"/>
  <c r="I4127" i="63" s="1"/>
  <c r="R4127" i="63" s="1"/>
  <c r="I488" i="63" a="1"/>
  <c r="I488" i="63" s="1"/>
  <c r="R488" i="63" s="1"/>
  <c r="I2178" i="63" a="1"/>
  <c r="I2178" i="63" s="1"/>
  <c r="R2178" i="63" s="1"/>
  <c r="I490" i="63" a="1"/>
  <c r="I490" i="63" s="1"/>
  <c r="R490" i="63" s="1"/>
  <c r="I491" i="63" a="1"/>
  <c r="I491" i="63" s="1"/>
  <c r="R491" i="63" s="1"/>
  <c r="I492" i="63" a="1"/>
  <c r="I492" i="63" s="1"/>
  <c r="R492" i="63" s="1"/>
  <c r="I493" i="63" a="1"/>
  <c r="I493" i="63" s="1"/>
  <c r="R493" i="63" s="1"/>
  <c r="I494" i="63" a="1"/>
  <c r="I494" i="63" s="1"/>
  <c r="R494" i="63" s="1"/>
  <c r="I2177" i="63" a="1"/>
  <c r="I2177" i="63" s="1"/>
  <c r="I496" i="63" a="1"/>
  <c r="I496" i="63" s="1"/>
  <c r="R496" i="63" s="1"/>
  <c r="I497" i="63" a="1"/>
  <c r="I497" i="63" s="1"/>
  <c r="I2173" i="63" a="1"/>
  <c r="I2173" i="63" s="1"/>
  <c r="R2173" i="63" s="1"/>
  <c r="I499" i="63" a="1"/>
  <c r="I499" i="63" s="1"/>
  <c r="R499" i="63" s="1"/>
  <c r="I500" i="63" a="1"/>
  <c r="I500" i="63" s="1"/>
  <c r="R500" i="63" s="1"/>
  <c r="I501" i="63" a="1"/>
  <c r="I501" i="63" s="1"/>
  <c r="R501" i="63" s="1"/>
  <c r="I2172" i="63" a="1"/>
  <c r="I2172" i="63" s="1"/>
  <c r="R2172" i="63" s="1"/>
  <c r="I503" i="63" a="1"/>
  <c r="I503" i="63" s="1"/>
  <c r="R503" i="63" s="1"/>
  <c r="I504" i="63" a="1"/>
  <c r="I504" i="63" s="1"/>
  <c r="R504" i="63" s="1"/>
  <c r="I505" i="63" a="1"/>
  <c r="I505" i="63" s="1"/>
  <c r="I2170" i="63" a="1"/>
  <c r="I2170" i="63" s="1"/>
  <c r="I2168" i="63" a="1"/>
  <c r="I2168" i="63" s="1"/>
  <c r="I4111" i="63" a="1"/>
  <c r="I4111" i="63" s="1"/>
  <c r="I2150" i="63" a="1"/>
  <c r="I2150" i="63" s="1"/>
  <c r="I2157" i="63" a="1"/>
  <c r="I2157" i="63" s="1"/>
  <c r="R2157" i="63" s="1"/>
  <c r="I2160" i="63" a="1"/>
  <c r="I2160" i="63" s="1"/>
  <c r="I2149" i="63" a="1"/>
  <c r="I2149" i="63" s="1"/>
  <c r="I513" i="63" a="1"/>
  <c r="I513" i="63" s="1"/>
  <c r="R513" i="63" s="1"/>
  <c r="I514" i="63" a="1"/>
  <c r="I514" i="63" s="1"/>
  <c r="I2148" i="63" a="1"/>
  <c r="I2148" i="63" s="1"/>
  <c r="I516" i="63" a="1"/>
  <c r="I516" i="63" s="1"/>
  <c r="R516" i="63" s="1"/>
  <c r="I2147" i="63" a="1"/>
  <c r="I2147" i="63" s="1"/>
  <c r="R2147" i="63" s="1"/>
  <c r="I2146" i="63" a="1"/>
  <c r="I2146" i="63" s="1"/>
  <c r="R2146" i="63" s="1"/>
  <c r="I519" i="63" a="1"/>
  <c r="I519" i="63" s="1"/>
  <c r="R519" i="63" s="1"/>
  <c r="I520" i="63" a="1"/>
  <c r="I520" i="63" s="1"/>
  <c r="R520" i="63" s="1"/>
  <c r="I2145" i="63" a="1"/>
  <c r="I2145" i="63" s="1"/>
  <c r="R2145" i="63" s="1"/>
  <c r="I522" i="63" a="1"/>
  <c r="I522" i="63" s="1"/>
  <c r="R522" i="63" s="1"/>
  <c r="I2143" i="63" a="1"/>
  <c r="I2143" i="63" s="1"/>
  <c r="R2143" i="63" s="1"/>
  <c r="I2134" i="63" a="1"/>
  <c r="I2134" i="63" s="1"/>
  <c r="I525" i="63" a="1"/>
  <c r="I525" i="63" s="1"/>
  <c r="I526" i="63" a="1"/>
  <c r="I526" i="63" s="1"/>
  <c r="R526" i="63" s="1"/>
  <c r="I2133" i="63" a="1"/>
  <c r="I2133" i="63" s="1"/>
  <c r="I2132" i="63" a="1"/>
  <c r="I2132" i="63" s="1"/>
  <c r="R2132" i="63" s="1"/>
  <c r="I529" i="63" a="1"/>
  <c r="I529" i="63" s="1"/>
  <c r="R529" i="63" s="1"/>
  <c r="I530" i="63" a="1"/>
  <c r="I530" i="63" s="1"/>
  <c r="I531" i="63" a="1"/>
  <c r="I531" i="63" s="1"/>
  <c r="R531" i="63" s="1"/>
  <c r="I532" i="63" a="1"/>
  <c r="I532" i="63" s="1"/>
  <c r="R532" i="63" s="1"/>
  <c r="I533" i="63" a="1"/>
  <c r="I533" i="63" s="1"/>
  <c r="R533" i="63" s="1"/>
  <c r="I534" i="63" a="1"/>
  <c r="I534" i="63" s="1"/>
  <c r="R534" i="63" s="1"/>
  <c r="I535" i="63" a="1"/>
  <c r="I535" i="63" s="1"/>
  <c r="R535" i="63" s="1"/>
  <c r="I536" i="63" a="1"/>
  <c r="I536" i="63" s="1"/>
  <c r="R536" i="63" s="1"/>
  <c r="I537" i="63" a="1"/>
  <c r="I537" i="63" s="1"/>
  <c r="R537" i="63" s="1"/>
  <c r="I538" i="63" a="1"/>
  <c r="I538" i="63" s="1"/>
  <c r="R538" i="63" s="1"/>
  <c r="I539" i="63" a="1"/>
  <c r="I539" i="63" s="1"/>
  <c r="R539" i="63" s="1"/>
  <c r="I2131" i="63" a="1"/>
  <c r="I2131" i="63" s="1"/>
  <c r="I541" i="63" a="1"/>
  <c r="I541" i="63" s="1"/>
  <c r="R541" i="63" s="1"/>
  <c r="I542" i="63" a="1"/>
  <c r="I542" i="63" s="1"/>
  <c r="R542" i="63" s="1"/>
  <c r="I2129" i="63" a="1"/>
  <c r="I2129" i="63" s="1"/>
  <c r="I544" i="63" a="1"/>
  <c r="I544" i="63" s="1"/>
  <c r="R544" i="63" s="1"/>
  <c r="I2127" i="63" a="1"/>
  <c r="I2127" i="63" s="1"/>
  <c r="R2127" i="63" s="1"/>
  <c r="I4103" i="63" a="1"/>
  <c r="I4103" i="63" s="1"/>
  <c r="I2126" i="63" a="1"/>
  <c r="I2126" i="63" s="1"/>
  <c r="R2126" i="63" s="1"/>
  <c r="I548" i="63" a="1"/>
  <c r="I548" i="63" s="1"/>
  <c r="R548" i="63" s="1"/>
  <c r="I549" i="63" a="1"/>
  <c r="I549" i="63" s="1"/>
  <c r="R549" i="63" s="1"/>
  <c r="I2125" i="63" a="1"/>
  <c r="I2125" i="63" s="1"/>
  <c r="R2125" i="63" s="1"/>
  <c r="I4102" i="63" a="1"/>
  <c r="I4102" i="63" s="1"/>
  <c r="I552" i="63" a="1"/>
  <c r="I552" i="63" s="1"/>
  <c r="R552" i="63" s="1"/>
  <c r="I2123" i="63" a="1"/>
  <c r="I2123" i="63" s="1"/>
  <c r="R2123" i="63" s="1"/>
  <c r="I2124" i="63" a="1"/>
  <c r="I2124" i="63" s="1"/>
  <c r="R2124" i="63" s="1"/>
  <c r="I4099" i="63" a="1"/>
  <c r="I4099" i="63" s="1"/>
  <c r="I556" i="63" a="1"/>
  <c r="I556" i="63" s="1"/>
  <c r="R556" i="63" s="1"/>
  <c r="I4095" i="63" a="1"/>
  <c r="I4095" i="63" s="1"/>
  <c r="I558" i="63" a="1"/>
  <c r="I558" i="63" s="1"/>
  <c r="R558" i="63" s="1"/>
  <c r="I2122" i="63" a="1"/>
  <c r="I2122" i="63" s="1"/>
  <c r="R2122" i="63" s="1"/>
  <c r="I560" i="63" a="1"/>
  <c r="I560" i="63" s="1"/>
  <c r="R560" i="63" s="1"/>
  <c r="I2120" i="63" a="1"/>
  <c r="I2120" i="63" s="1"/>
  <c r="R2120" i="63" s="1"/>
  <c r="I2121" i="63" a="1"/>
  <c r="I2121" i="63" s="1"/>
  <c r="R2121" i="63" s="1"/>
  <c r="I563" i="63" a="1"/>
  <c r="I563" i="63" s="1"/>
  <c r="R563" i="63" s="1"/>
  <c r="I564" i="63" a="1"/>
  <c r="I564" i="63" s="1"/>
  <c r="R564" i="63" s="1"/>
  <c r="I2116" i="63" a="1"/>
  <c r="I2116" i="63" s="1"/>
  <c r="I566" i="63" a="1"/>
  <c r="I566" i="63" s="1"/>
  <c r="R566" i="63" s="1"/>
  <c r="I2117" i="63" a="1"/>
  <c r="I2117" i="63" s="1"/>
  <c r="R2117" i="63" s="1"/>
  <c r="I2118" i="63" a="1"/>
  <c r="I2118" i="63" s="1"/>
  <c r="R2118" i="63" s="1"/>
  <c r="I2119" i="63" a="1"/>
  <c r="I2119" i="63" s="1"/>
  <c r="R2119" i="63" s="1"/>
  <c r="I2115" i="63" a="1"/>
  <c r="I2115" i="63" s="1"/>
  <c r="R2115" i="63" s="1"/>
  <c r="I2114" i="63" a="1"/>
  <c r="I2114" i="63" s="1"/>
  <c r="R2114" i="63" s="1"/>
  <c r="I2111" i="63" a="1"/>
  <c r="I2111" i="63" s="1"/>
  <c r="I573" i="63" a="1"/>
  <c r="I573" i="63" s="1"/>
  <c r="R573" i="63" s="1"/>
  <c r="I574" i="63" a="1"/>
  <c r="I574" i="63" s="1"/>
  <c r="R574" i="63" s="1"/>
  <c r="I575" i="63" a="1"/>
  <c r="I575" i="63" s="1"/>
  <c r="I576" i="63" a="1"/>
  <c r="I576" i="63" s="1"/>
  <c r="I4087" i="63" a="1"/>
  <c r="I4087" i="63" s="1"/>
  <c r="I2108" i="63" a="1"/>
  <c r="I2108" i="63" s="1"/>
  <c r="I579" i="63" a="1"/>
  <c r="I579" i="63" s="1"/>
  <c r="I4072" i="63" a="1"/>
  <c r="I4072" i="63" s="1"/>
  <c r="I2107" i="63" a="1"/>
  <c r="I2107" i="63" s="1"/>
  <c r="R2107" i="63" s="1"/>
  <c r="I582" i="63" a="1"/>
  <c r="I582" i="63" s="1"/>
  <c r="I2106" i="63" a="1"/>
  <c r="I2106" i="63" s="1"/>
  <c r="I2105" i="63" a="1"/>
  <c r="I2105" i="63" s="1"/>
  <c r="I4064" i="63" a="1"/>
  <c r="I4064" i="63" s="1"/>
  <c r="I2101" i="63" a="1"/>
  <c r="I2101" i="63" s="1"/>
  <c r="R2101" i="63" s="1"/>
  <c r="I587" i="63" a="1"/>
  <c r="I587" i="63" s="1"/>
  <c r="I588" i="63" a="1"/>
  <c r="I588" i="63" s="1"/>
  <c r="R588" i="63" s="1"/>
  <c r="I2098" i="63" a="1"/>
  <c r="I2098" i="63" s="1"/>
  <c r="R2098" i="63" s="1"/>
  <c r="I2099" i="63" a="1"/>
  <c r="I2099" i="63" s="1"/>
  <c r="I2097" i="63" a="1"/>
  <c r="I2097" i="63" s="1"/>
  <c r="I592" i="63" a="1"/>
  <c r="I592" i="63" s="1"/>
  <c r="I2083" i="63" a="1"/>
  <c r="I2083" i="63" s="1"/>
  <c r="I594" i="63" a="1"/>
  <c r="I594" i="63" s="1"/>
  <c r="R594" i="63" s="1"/>
  <c r="I2082" i="63" a="1"/>
  <c r="I2082" i="63" s="1"/>
  <c r="I2081" i="63" a="1"/>
  <c r="I2081" i="63" s="1"/>
  <c r="I2080" i="63" a="1"/>
  <c r="I2080" i="63" s="1"/>
  <c r="I4062" i="63" a="1"/>
  <c r="I4062" i="63" s="1"/>
  <c r="I599" i="63" a="1"/>
  <c r="I599" i="63" s="1"/>
  <c r="R599" i="63" s="1"/>
  <c r="I2065" i="63" a="1"/>
  <c r="I2065" i="63" s="1"/>
  <c r="I2066" i="63" a="1"/>
  <c r="I2066" i="63" s="1"/>
  <c r="I4056" i="63" a="1"/>
  <c r="I4056" i="63" s="1"/>
  <c r="I2057" i="63" a="1"/>
  <c r="I2057" i="63" s="1"/>
  <c r="I604" i="63" a="1"/>
  <c r="I604" i="63" s="1"/>
  <c r="R604" i="63" s="1"/>
  <c r="I605" i="63" a="1"/>
  <c r="I605" i="63" s="1"/>
  <c r="I606" i="63" a="1"/>
  <c r="I606" i="63" s="1"/>
  <c r="R606" i="63" s="1"/>
  <c r="I607" i="63" a="1"/>
  <c r="I607" i="63" s="1"/>
  <c r="R607" i="63" s="1"/>
  <c r="I608" i="63" a="1"/>
  <c r="I608" i="63" s="1"/>
  <c r="R608" i="63" s="1"/>
  <c r="I609" i="63" a="1"/>
  <c r="I609" i="63" s="1"/>
  <c r="R609" i="63" s="1"/>
  <c r="I2055" i="63" a="1"/>
  <c r="I2055" i="63" s="1"/>
  <c r="I611" i="63" a="1"/>
  <c r="I611" i="63" s="1"/>
  <c r="R611" i="63" s="1"/>
  <c r="I2051" i="63" a="1"/>
  <c r="I2051" i="63" s="1"/>
  <c r="I2052" i="63" a="1"/>
  <c r="I2052" i="63" s="1"/>
  <c r="I614" i="63" a="1"/>
  <c r="I614" i="63" s="1"/>
  <c r="R614" i="63" s="1"/>
  <c r="I2047" i="63" a="1"/>
  <c r="I2047" i="63" s="1"/>
  <c r="I4055" i="63" a="1"/>
  <c r="I4055" i="63" s="1"/>
  <c r="I617" i="63" a="1"/>
  <c r="I617" i="63" s="1"/>
  <c r="I2049" i="63" a="1"/>
  <c r="I2049" i="63" s="1"/>
  <c r="I4053" i="63" a="1"/>
  <c r="I4053" i="63" s="1"/>
  <c r="I620" i="63" a="1"/>
  <c r="I620" i="63" s="1"/>
  <c r="I4047" i="63" a="1"/>
  <c r="I4047" i="63" s="1"/>
  <c r="I2042" i="63" a="1"/>
  <c r="I2042" i="63" s="1"/>
  <c r="I2045" i="63" a="1"/>
  <c r="I2045" i="63" s="1"/>
  <c r="I2041" i="63" a="1"/>
  <c r="I2041" i="63" s="1"/>
  <c r="I2040" i="63" a="1"/>
  <c r="I2040" i="63" s="1"/>
  <c r="I626" i="63" a="1"/>
  <c r="I626" i="63" s="1"/>
  <c r="I627" i="63" a="1"/>
  <c r="I627" i="63" s="1"/>
  <c r="R627" i="63" s="1"/>
  <c r="I2037" i="63" a="1"/>
  <c r="I2037" i="63" s="1"/>
  <c r="I629" i="63" a="1"/>
  <c r="I629" i="63" s="1"/>
  <c r="R629" i="63" s="1"/>
  <c r="I630" i="63" a="1"/>
  <c r="I630" i="63" s="1"/>
  <c r="R630" i="63" s="1"/>
  <c r="I631" i="63" a="1"/>
  <c r="I631" i="63" s="1"/>
  <c r="I632" i="63" a="1"/>
  <c r="I632" i="63" s="1"/>
  <c r="R632" i="63" s="1"/>
  <c r="I633" i="63" a="1"/>
  <c r="I633" i="63" s="1"/>
  <c r="R633" i="63" s="1"/>
  <c r="I2036" i="63" a="1"/>
  <c r="I2036" i="63" s="1"/>
  <c r="R2036" i="63" s="1"/>
  <c r="I635" i="63" a="1"/>
  <c r="I635" i="63" s="1"/>
  <c r="I4045" i="63" a="1"/>
  <c r="I4045" i="63" s="1"/>
  <c r="I637" i="63" a="1"/>
  <c r="I637" i="63" s="1"/>
  <c r="I2032" i="63" a="1"/>
  <c r="I2032" i="63" s="1"/>
  <c r="R2032" i="63" s="1"/>
  <c r="I639" i="63" a="1"/>
  <c r="I639" i="63" s="1"/>
  <c r="I640" i="63" a="1"/>
  <c r="I640" i="63" s="1"/>
  <c r="R640" i="63" s="1"/>
  <c r="I641" i="63" a="1"/>
  <c r="I641" i="63" s="1"/>
  <c r="R641" i="63" s="1"/>
  <c r="I642" i="63" a="1"/>
  <c r="I642" i="63" s="1"/>
  <c r="R642" i="63" s="1"/>
  <c r="I2031" i="63" a="1"/>
  <c r="I2031" i="63" s="1"/>
  <c r="I644" i="63" a="1"/>
  <c r="I644" i="63" s="1"/>
  <c r="R644" i="63" s="1"/>
  <c r="I2027" i="63" a="1"/>
  <c r="I2027" i="63" s="1"/>
  <c r="I2028" i="63" a="1"/>
  <c r="I2028" i="63" s="1"/>
  <c r="I2023" i="63" a="1"/>
  <c r="I2023" i="63" s="1"/>
  <c r="I2025" i="63" a="1"/>
  <c r="I2025" i="63" s="1"/>
  <c r="R2025" i="63" s="1"/>
  <c r="I649" i="63" a="1"/>
  <c r="I649" i="63" s="1"/>
  <c r="R649" i="63" s="1"/>
  <c r="I2022" i="63" a="1"/>
  <c r="I2022" i="63" s="1"/>
  <c r="R2022" i="63" s="1"/>
  <c r="I2016" i="63" a="1"/>
  <c r="I2016" i="63" s="1"/>
  <c r="R2016" i="63" s="1"/>
  <c r="I652" i="63" a="1"/>
  <c r="I652" i="63" s="1"/>
  <c r="R652" i="63" s="1"/>
  <c r="I2009" i="63" a="1"/>
  <c r="I2009" i="63" s="1"/>
  <c r="I2011" i="63" a="1"/>
  <c r="I2011" i="63" s="1"/>
  <c r="I2006" i="63" a="1"/>
  <c r="I2006" i="63" s="1"/>
  <c r="R2006" i="63" s="1"/>
  <c r="I2007" i="63" a="1"/>
  <c r="I2007" i="63" s="1"/>
  <c r="I657" i="63" a="1"/>
  <c r="I657" i="63" s="1"/>
  <c r="I2005" i="63" a="1"/>
  <c r="I2005" i="63" s="1"/>
  <c r="R2005" i="63" s="1"/>
  <c r="I2003" i="63" a="1"/>
  <c r="I2003" i="63" s="1"/>
  <c r="R2003" i="63" s="1"/>
  <c r="I660" i="63" a="1"/>
  <c r="I660" i="63" s="1"/>
  <c r="R660" i="63" s="1"/>
  <c r="I2004" i="63" a="1"/>
  <c r="I2004" i="63" s="1"/>
  <c r="R2004" i="63" s="1"/>
  <c r="I662" i="63" a="1"/>
  <c r="I662" i="63" s="1"/>
  <c r="I4041" i="63" a="1"/>
  <c r="I4041" i="63" s="1"/>
  <c r="I2001" i="63" a="1"/>
  <c r="I2001" i="63" s="1"/>
  <c r="R2001" i="63" s="1"/>
  <c r="I665" i="63" a="1"/>
  <c r="I665" i="63" s="1"/>
  <c r="R665" i="63" s="1"/>
  <c r="I1993" i="63" a="1"/>
  <c r="I1993" i="63" s="1"/>
  <c r="I1998" i="63" a="1"/>
  <c r="I1998" i="63" s="1"/>
  <c r="R1998" i="63" s="1"/>
  <c r="I2000" i="63" a="1"/>
  <c r="I2000" i="63" s="1"/>
  <c r="I669" i="63" a="1"/>
  <c r="I669" i="63" s="1"/>
  <c r="R669" i="63" s="1"/>
  <c r="I670" i="63" a="1"/>
  <c r="I670" i="63" s="1"/>
  <c r="R670" i="63" s="1"/>
  <c r="I1991" i="63" a="1"/>
  <c r="I1991" i="63" s="1"/>
  <c r="R1991" i="63" s="1"/>
  <c r="I672" i="63" a="1"/>
  <c r="I672" i="63" s="1"/>
  <c r="I4038" i="63" a="1"/>
  <c r="I4038" i="63" s="1"/>
  <c r="I674" i="63" a="1"/>
  <c r="I674" i="63" s="1"/>
  <c r="R674" i="63" s="1"/>
  <c r="I1986" i="63" a="1"/>
  <c r="I1986" i="63" s="1"/>
  <c r="R1986" i="63" s="1"/>
  <c r="I1987" i="63" a="1"/>
  <c r="I1987" i="63" s="1"/>
  <c r="R1987" i="63" s="1"/>
  <c r="I1989" i="63" a="1"/>
  <c r="I1989" i="63" s="1"/>
  <c r="I678" i="63" a="1"/>
  <c r="I678" i="63" s="1"/>
  <c r="R678" i="63" s="1"/>
  <c r="I679" i="63" a="1"/>
  <c r="I679" i="63" s="1"/>
  <c r="R679" i="63" s="1"/>
  <c r="I680" i="63" a="1"/>
  <c r="I680" i="63" s="1"/>
  <c r="R680" i="63" s="1"/>
  <c r="I1985" i="63" a="1"/>
  <c r="I1985" i="63" s="1"/>
  <c r="R1985" i="63" s="1"/>
  <c r="I682" i="63" a="1"/>
  <c r="I682" i="63" s="1"/>
  <c r="I683" i="63" a="1"/>
  <c r="I683" i="63" s="1"/>
  <c r="I4037" i="63" a="1"/>
  <c r="I4037" i="63" s="1"/>
  <c r="I685" i="63" a="1"/>
  <c r="I685" i="63" s="1"/>
  <c r="I1973" i="63" a="1"/>
  <c r="I1973" i="63" s="1"/>
  <c r="I1974" i="63" a="1"/>
  <c r="I1974" i="63" s="1"/>
  <c r="I688" i="63" a="1"/>
  <c r="I688" i="63" s="1"/>
  <c r="R688" i="63" s="1"/>
  <c r="I689" i="63" a="1"/>
  <c r="I689" i="63" s="1"/>
  <c r="R689" i="63" s="1"/>
  <c r="I690" i="63" a="1"/>
  <c r="I690" i="63" s="1"/>
  <c r="R690" i="63" s="1"/>
  <c r="I1980" i="63" a="1"/>
  <c r="I1980" i="63" s="1"/>
  <c r="I1982" i="63" a="1"/>
  <c r="I1982" i="63" s="1"/>
  <c r="I1983" i="63" a="1"/>
  <c r="I1983" i="63" s="1"/>
  <c r="R1983" i="63" s="1"/>
  <c r="I1971" i="63" a="1"/>
  <c r="I1971" i="63" s="1"/>
  <c r="I1970" i="63" a="1"/>
  <c r="I1970" i="63" s="1"/>
  <c r="I1969" i="63" a="1"/>
  <c r="I1969" i="63" s="1"/>
  <c r="I4036" i="63" a="1"/>
  <c r="I4036" i="63" s="1"/>
  <c r="I1965" i="63" a="1"/>
  <c r="I1965" i="63" s="1"/>
  <c r="I1966" i="63" a="1"/>
  <c r="I1966" i="63" s="1"/>
  <c r="I700" i="63" a="1"/>
  <c r="I700" i="63" s="1"/>
  <c r="R700" i="63" s="1"/>
  <c r="I701" i="63" a="1"/>
  <c r="I701" i="63" s="1"/>
  <c r="R701" i="63" s="1"/>
  <c r="I1963" i="63" a="1"/>
  <c r="I1963" i="63" s="1"/>
  <c r="R1963" i="63" s="1"/>
  <c r="I1952" i="63" a="1"/>
  <c r="I1952" i="63" s="1"/>
  <c r="R1952" i="63" s="1"/>
  <c r="I704" i="63" a="1"/>
  <c r="I704" i="63" s="1"/>
  <c r="R704" i="63" s="1"/>
  <c r="I1953" i="63" a="1"/>
  <c r="I1953" i="63" s="1"/>
  <c r="R1953" i="63" s="1"/>
  <c r="I1958" i="63" a="1"/>
  <c r="I1958" i="63" s="1"/>
  <c r="I707" i="63" a="1"/>
  <c r="I707" i="63" s="1"/>
  <c r="R707" i="63" s="1"/>
  <c r="I708" i="63" a="1"/>
  <c r="I708" i="63" s="1"/>
  <c r="I709" i="63" a="1"/>
  <c r="I709" i="63" s="1"/>
  <c r="R709" i="63" s="1"/>
  <c r="I1951" i="63" a="1"/>
  <c r="I1951" i="63" s="1"/>
  <c r="R1951" i="63" s="1"/>
  <c r="I1949" i="63" a="1"/>
  <c r="I1949" i="63" s="1"/>
  <c r="I712" i="63" a="1"/>
  <c r="I712" i="63" s="1"/>
  <c r="I4026" i="63" a="1"/>
  <c r="I4026" i="63" s="1"/>
  <c r="I1947" i="63" a="1"/>
  <c r="I1947" i="63" s="1"/>
  <c r="I1948" i="63" a="1"/>
  <c r="I1948" i="63" s="1"/>
  <c r="I4023" i="63" a="1"/>
  <c r="I4023" i="63" s="1"/>
  <c r="I717" i="63" a="1"/>
  <c r="I717" i="63" s="1"/>
  <c r="R717" i="63" s="1"/>
  <c r="I718" i="63" a="1"/>
  <c r="I718" i="63" s="1"/>
  <c r="R718" i="63" s="1"/>
  <c r="I719" i="63" a="1"/>
  <c r="I719" i="63" s="1"/>
  <c r="R719" i="63" s="1"/>
  <c r="I1944" i="63" a="1"/>
  <c r="I1944" i="63" s="1"/>
  <c r="I1945" i="63" a="1"/>
  <c r="I1945" i="63" s="1"/>
  <c r="I1946" i="63" a="1"/>
  <c r="I1946" i="63" s="1"/>
  <c r="I723" i="63" a="1"/>
  <c r="I723" i="63" s="1"/>
  <c r="I1941" i="63" a="1"/>
  <c r="I1941" i="63" s="1"/>
  <c r="I1942" i="63" a="1"/>
  <c r="I1942" i="63" s="1"/>
  <c r="I1943" i="63" a="1"/>
  <c r="I1943" i="63" s="1"/>
  <c r="R1943" i="63" s="1"/>
  <c r="I727" i="63" a="1"/>
  <c r="I727" i="63" s="1"/>
  <c r="I728" i="63" a="1"/>
  <c r="I728" i="63" s="1"/>
  <c r="R728" i="63" s="1"/>
  <c r="I729" i="63" a="1"/>
  <c r="I729" i="63" s="1"/>
  <c r="I1940" i="63" a="1"/>
  <c r="I1940" i="63" s="1"/>
  <c r="R1940" i="63" s="1"/>
  <c r="I731" i="63" a="1"/>
  <c r="I731" i="63" s="1"/>
  <c r="R731" i="63" s="1"/>
  <c r="I732" i="63" a="1"/>
  <c r="I732" i="63" s="1"/>
  <c r="R732" i="63" s="1"/>
  <c r="I733" i="63" a="1"/>
  <c r="I733" i="63" s="1"/>
  <c r="R733" i="63" s="1"/>
  <c r="I1933" i="63" a="1"/>
  <c r="I1933" i="63" s="1"/>
  <c r="R1933" i="63" s="1"/>
  <c r="I1936" i="63" a="1"/>
  <c r="I1936" i="63" s="1"/>
  <c r="R1936" i="63" s="1"/>
  <c r="I736" i="63" a="1"/>
  <c r="I736" i="63" s="1"/>
  <c r="R736" i="63" s="1"/>
  <c r="I737" i="63" a="1"/>
  <c r="I737" i="63" s="1"/>
  <c r="I738" i="63" a="1"/>
  <c r="I738" i="63" s="1"/>
  <c r="R738" i="63" s="1"/>
  <c r="I739" i="63" a="1"/>
  <c r="I739" i="63" s="1"/>
  <c r="R739" i="63" s="1"/>
  <c r="I740" i="63" a="1"/>
  <c r="I740" i="63" s="1"/>
  <c r="R740" i="63" s="1"/>
  <c r="I1932" i="63" a="1"/>
  <c r="I1932" i="63" s="1"/>
  <c r="I1931" i="63" a="1"/>
  <c r="I1931" i="63" s="1"/>
  <c r="I1930" i="63" a="1"/>
  <c r="I1930" i="63" s="1"/>
  <c r="R1930" i="63" s="1"/>
  <c r="I744" i="63" a="1"/>
  <c r="I744" i="63" s="1"/>
  <c r="R744" i="63" s="1"/>
  <c r="I745" i="63" a="1"/>
  <c r="I745" i="63" s="1"/>
  <c r="R745" i="63" s="1"/>
  <c r="I746" i="63" a="1"/>
  <c r="I746" i="63" s="1"/>
  <c r="R746" i="63" s="1"/>
  <c r="I747" i="63" a="1"/>
  <c r="I747" i="63" s="1"/>
  <c r="R747" i="63" s="1"/>
  <c r="I748" i="63" a="1"/>
  <c r="I748" i="63" s="1"/>
  <c r="R748" i="63" s="1"/>
  <c r="I1923" i="63" a="1"/>
  <c r="I1923" i="63" s="1"/>
  <c r="I750" i="63" a="1"/>
  <c r="I750" i="63" s="1"/>
  <c r="R750" i="63" s="1"/>
  <c r="I751" i="63" a="1"/>
  <c r="I751" i="63" s="1"/>
  <c r="R751" i="63" s="1"/>
  <c r="I752" i="63" a="1"/>
  <c r="I752" i="63" s="1"/>
  <c r="R752" i="63" s="1"/>
  <c r="I4013" i="63" a="1"/>
  <c r="I4013" i="63" s="1"/>
  <c r="I1921" i="63" a="1"/>
  <c r="I1921" i="63" s="1"/>
  <c r="I755" i="63" a="1"/>
  <c r="I755" i="63" s="1"/>
  <c r="I1922" i="63" a="1"/>
  <c r="I1922" i="63" s="1"/>
  <c r="I1918" i="63" a="1"/>
  <c r="I1918" i="63" s="1"/>
  <c r="I1920" i="63" a="1"/>
  <c r="I1920" i="63" s="1"/>
  <c r="I759" i="63" a="1"/>
  <c r="I759" i="63" s="1"/>
  <c r="R759" i="63" s="1"/>
  <c r="I760" i="63" a="1"/>
  <c r="I760" i="63" s="1"/>
  <c r="R760" i="63" s="1"/>
  <c r="I761" i="63" a="1"/>
  <c r="I761" i="63" s="1"/>
  <c r="R761" i="63" s="1"/>
  <c r="I762" i="63" a="1"/>
  <c r="I762" i="63" s="1"/>
  <c r="R762" i="63" s="1"/>
  <c r="I763" i="63" a="1"/>
  <c r="I763" i="63" s="1"/>
  <c r="R763" i="63" s="1"/>
  <c r="I1917" i="63" a="1"/>
  <c r="I1917" i="63" s="1"/>
  <c r="I765" i="63" a="1"/>
  <c r="I765" i="63" s="1"/>
  <c r="R765" i="63" s="1"/>
  <c r="I1915" i="63" a="1"/>
  <c r="I1915" i="63" s="1"/>
  <c r="I1914" i="63" a="1"/>
  <c r="I1914" i="63" s="1"/>
  <c r="R1914" i="63" s="1"/>
  <c r="I768" i="63" a="1"/>
  <c r="I768" i="63" s="1"/>
  <c r="R768" i="63" s="1"/>
  <c r="I769" i="63" a="1"/>
  <c r="I769" i="63" s="1"/>
  <c r="R769" i="63" s="1"/>
  <c r="I1911" i="63" a="1"/>
  <c r="I1911" i="63" s="1"/>
  <c r="R1911" i="63" s="1"/>
  <c r="I1912" i="63" a="1"/>
  <c r="I1912" i="63" s="1"/>
  <c r="R1912" i="63" s="1"/>
  <c r="I1910" i="63" a="1"/>
  <c r="I1910" i="63" s="1"/>
  <c r="R1910" i="63" s="1"/>
  <c r="I1908" i="63" a="1"/>
  <c r="I1908" i="63" s="1"/>
  <c r="I1909" i="63" a="1"/>
  <c r="I1909" i="63" s="1"/>
  <c r="R1909" i="63" s="1"/>
  <c r="I775" i="63" a="1"/>
  <c r="I775" i="63" s="1"/>
  <c r="I1892" i="63" a="1"/>
  <c r="I1892" i="63" s="1"/>
  <c r="I777" i="63" a="1"/>
  <c r="I777" i="63" s="1"/>
  <c r="R777" i="63" s="1"/>
  <c r="I778" i="63" a="1"/>
  <c r="I778" i="63" s="1"/>
  <c r="R778" i="63" s="1"/>
  <c r="I779" i="63" a="1"/>
  <c r="I779" i="63" s="1"/>
  <c r="R779" i="63" s="1"/>
  <c r="I1897" i="63" a="1"/>
  <c r="I1897" i="63" s="1"/>
  <c r="I781" i="63" a="1"/>
  <c r="I781" i="63" s="1"/>
  <c r="R781" i="63" s="1"/>
  <c r="I4010" i="63" a="1"/>
  <c r="I4010" i="63" s="1"/>
  <c r="I1889" i="63" a="1"/>
  <c r="I1889" i="63" s="1"/>
  <c r="I1888" i="63" a="1"/>
  <c r="I1888" i="63" s="1"/>
  <c r="I785" i="63" a="1"/>
  <c r="I785" i="63" s="1"/>
  <c r="R785" i="63" s="1"/>
  <c r="I1883" i="63" a="1"/>
  <c r="I1883" i="63" s="1"/>
  <c r="I787" i="63" a="1"/>
  <c r="I787" i="63" s="1"/>
  <c r="R787" i="63" s="1"/>
  <c r="I1882" i="63" a="1"/>
  <c r="I1882" i="63" s="1"/>
  <c r="I4009" i="63" a="1"/>
  <c r="I4009" i="63" s="1"/>
  <c r="I790" i="63" a="1"/>
  <c r="I790" i="63" s="1"/>
  <c r="R790" i="63" s="1"/>
  <c r="I1880" i="63" a="1"/>
  <c r="I1880" i="63" s="1"/>
  <c r="I792" i="63" a="1"/>
  <c r="I792" i="63" s="1"/>
  <c r="R792" i="63" s="1"/>
  <c r="I793" i="63" a="1"/>
  <c r="I793" i="63" s="1"/>
  <c r="R793" i="63" s="1"/>
  <c r="I794" i="63" a="1"/>
  <c r="I794" i="63" s="1"/>
  <c r="I1870" i="63" a="1"/>
  <c r="I1870" i="63" s="1"/>
  <c r="R1870" i="63" s="1"/>
  <c r="I796" i="63" a="1"/>
  <c r="I796" i="63" s="1"/>
  <c r="R796" i="63" s="1"/>
  <c r="I797" i="63" a="1"/>
  <c r="I797" i="63" s="1"/>
  <c r="R797" i="63" s="1"/>
  <c r="I798" i="63" a="1"/>
  <c r="I798" i="63" s="1"/>
  <c r="R798" i="63" s="1"/>
  <c r="I799" i="63" a="1"/>
  <c r="I799" i="63" s="1"/>
  <c r="R799" i="63" s="1"/>
  <c r="I800" i="63" a="1"/>
  <c r="I800" i="63" s="1"/>
  <c r="R800" i="63" s="1"/>
  <c r="I801" i="63" a="1"/>
  <c r="I801" i="63" s="1"/>
  <c r="R801" i="63" s="1"/>
  <c r="I802" i="63" a="1"/>
  <c r="I802" i="63" s="1"/>
  <c r="R802" i="63" s="1"/>
  <c r="I803" i="63" a="1"/>
  <c r="I803" i="63" s="1"/>
  <c r="R803" i="63" s="1"/>
  <c r="I1867" i="63" a="1"/>
  <c r="I1867" i="63" s="1"/>
  <c r="R1867" i="63" s="1"/>
  <c r="I1868" i="63" a="1"/>
  <c r="I1868" i="63" s="1"/>
  <c r="R1868" i="63" s="1"/>
  <c r="I1866" i="63" a="1"/>
  <c r="I1866" i="63" s="1"/>
  <c r="I1862" i="63" a="1"/>
  <c r="I1862" i="63" s="1"/>
  <c r="R1862" i="63" s="1"/>
  <c r="I808" i="63" a="1"/>
  <c r="I808" i="63" s="1"/>
  <c r="R808" i="63" s="1"/>
  <c r="I1856" i="63" a="1"/>
  <c r="I1856" i="63" s="1"/>
  <c r="I4007" i="63" a="1"/>
  <c r="I4007" i="63" s="1"/>
  <c r="I3989" i="63" a="1"/>
  <c r="I3989" i="63" s="1"/>
  <c r="I812" i="63" a="1"/>
  <c r="I812" i="63" s="1"/>
  <c r="R812" i="63" s="1"/>
  <c r="I1848" i="63" a="1"/>
  <c r="I1848" i="63" s="1"/>
  <c r="I814" i="63" a="1"/>
  <c r="I814" i="63" s="1"/>
  <c r="R814" i="63" s="1"/>
  <c r="I815" i="63" a="1"/>
  <c r="I815" i="63" s="1"/>
  <c r="R815" i="63" s="1"/>
  <c r="I1850" i="63" a="1"/>
  <c r="I1850" i="63" s="1"/>
  <c r="I817" i="63" a="1"/>
  <c r="I817" i="63" s="1"/>
  <c r="R817" i="63" s="1"/>
  <c r="I818" i="63" a="1"/>
  <c r="I818" i="63" s="1"/>
  <c r="R818" i="63" s="1"/>
  <c r="I819" i="63" a="1"/>
  <c r="I819" i="63" s="1"/>
  <c r="I820" i="63" a="1"/>
  <c r="I820" i="63" s="1"/>
  <c r="R820" i="63" s="1"/>
  <c r="I3985" i="63" a="1"/>
  <c r="I3985" i="63" s="1"/>
  <c r="I1825" i="63" a="1"/>
  <c r="I1825" i="63" s="1"/>
  <c r="I1829" i="63" a="1"/>
  <c r="I1829" i="63" s="1"/>
  <c r="I1834" i="63" a="1"/>
  <c r="I1834" i="63" s="1"/>
  <c r="R1834" i="63" s="1"/>
  <c r="I1835" i="63" a="1"/>
  <c r="I1835" i="63" s="1"/>
  <c r="I1838" i="63" a="1"/>
  <c r="I1838" i="63" s="1"/>
  <c r="I1840" i="63" a="1"/>
  <c r="I1840" i="63" s="1"/>
  <c r="I828" i="63" a="1"/>
  <c r="I828" i="63" s="1"/>
  <c r="I1845" i="63" a="1"/>
  <c r="I1845" i="63" s="1"/>
  <c r="R1845" i="63" s="1"/>
  <c r="I830" i="63" a="1"/>
  <c r="I830" i="63" s="1"/>
  <c r="R830" i="63" s="1"/>
  <c r="I3984" i="63" a="1"/>
  <c r="I3984" i="63" s="1"/>
  <c r="I832" i="63" a="1"/>
  <c r="I832" i="63" s="1"/>
  <c r="R832" i="63" s="1"/>
  <c r="I833" i="63" a="1"/>
  <c r="I833" i="63" s="1"/>
  <c r="R833" i="63" s="1"/>
  <c r="I1819" i="63" a="1"/>
  <c r="I1819" i="63" s="1"/>
  <c r="I835" i="63" a="1"/>
  <c r="I835" i="63" s="1"/>
  <c r="I3983" i="63" a="1"/>
  <c r="I3983" i="63" s="1"/>
  <c r="I3980" i="63" a="1"/>
  <c r="I3980" i="63" s="1"/>
  <c r="I1814" i="63" a="1"/>
  <c r="I1814" i="63" s="1"/>
  <c r="I1815" i="63" a="1"/>
  <c r="I1815" i="63" s="1"/>
  <c r="R1815" i="63" s="1"/>
  <c r="I840" i="63" a="1"/>
  <c r="I840" i="63" s="1"/>
  <c r="I841" i="63" a="1"/>
  <c r="I841" i="63" s="1"/>
  <c r="R841" i="63" s="1"/>
  <c r="I842" i="63" a="1"/>
  <c r="I842" i="63" s="1"/>
  <c r="I3976" i="63" a="1"/>
  <c r="I3976" i="63" s="1"/>
  <c r="I1788" i="63" a="1"/>
  <c r="I1788" i="63" s="1"/>
  <c r="I1789" i="63" a="1"/>
  <c r="I1789" i="63" s="1"/>
  <c r="I1812" i="63" a="1"/>
  <c r="I1812" i="63" s="1"/>
  <c r="I847" i="63" a="1"/>
  <c r="I847" i="63" s="1"/>
  <c r="R847" i="63" s="1"/>
  <c r="I848" i="63" a="1"/>
  <c r="I848" i="63" s="1"/>
  <c r="I3968" i="63" a="1"/>
  <c r="I3968" i="63" s="1"/>
  <c r="I1786" i="63" a="1"/>
  <c r="I1786" i="63" s="1"/>
  <c r="I851" i="63" a="1"/>
  <c r="I851" i="63" s="1"/>
  <c r="R851" i="63" s="1"/>
  <c r="I852" i="63" a="1"/>
  <c r="I852" i="63" s="1"/>
  <c r="R852" i="63" s="1"/>
  <c r="I853" i="63" a="1"/>
  <c r="I853" i="63" s="1"/>
  <c r="R853" i="63" s="1"/>
  <c r="I3966" i="63" a="1"/>
  <c r="I3966" i="63" s="1"/>
  <c r="I1785" i="63" a="1"/>
  <c r="I1785" i="63" s="1"/>
  <c r="I856" i="63" a="1"/>
  <c r="I856" i="63" s="1"/>
  <c r="I1783" i="63" a="1"/>
  <c r="I1783" i="63" s="1"/>
  <c r="I858" i="63" a="1"/>
  <c r="I858" i="63" s="1"/>
  <c r="R858" i="63" s="1"/>
  <c r="I859" i="63" a="1"/>
  <c r="I859" i="63" s="1"/>
  <c r="R859" i="63" s="1"/>
  <c r="I860" i="63" a="1"/>
  <c r="I860" i="63" s="1"/>
  <c r="R860" i="63" s="1"/>
  <c r="I861" i="63" a="1"/>
  <c r="I861" i="63" s="1"/>
  <c r="R861" i="63" s="1"/>
  <c r="I862" i="63" a="1"/>
  <c r="I862" i="63" s="1"/>
  <c r="R862" i="63" s="1"/>
  <c r="I863" i="63" a="1"/>
  <c r="I863" i="63" s="1"/>
  <c r="R863" i="63" s="1"/>
  <c r="I864" i="63" a="1"/>
  <c r="I864" i="63" s="1"/>
  <c r="R864" i="63" s="1"/>
  <c r="I865" i="63" a="1"/>
  <c r="I865" i="63" s="1"/>
  <c r="R865" i="63" s="1"/>
  <c r="I866" i="63" a="1"/>
  <c r="I866" i="63" s="1"/>
  <c r="R866" i="63" s="1"/>
  <c r="I1782" i="63" a="1"/>
  <c r="I1782" i="63" s="1"/>
  <c r="I1780" i="63" a="1"/>
  <c r="I1780" i="63" s="1"/>
  <c r="R1780" i="63" s="1"/>
  <c r="I869" i="63" a="1"/>
  <c r="I869" i="63" s="1"/>
  <c r="R869" i="63" s="1"/>
  <c r="I870" i="63" a="1"/>
  <c r="I870" i="63" s="1"/>
  <c r="R870" i="63" s="1"/>
  <c r="I1777" i="63" a="1"/>
  <c r="I1777" i="63" s="1"/>
  <c r="R1777" i="63" s="1"/>
  <c r="I872" i="63" a="1"/>
  <c r="I872" i="63" s="1"/>
  <c r="R872" i="63" s="1"/>
  <c r="I1779" i="63" a="1"/>
  <c r="I1779" i="63" s="1"/>
  <c r="I874" i="63" a="1"/>
  <c r="I874" i="63" s="1"/>
  <c r="R874" i="63" s="1"/>
  <c r="I3965" i="63" a="1"/>
  <c r="I3965" i="63" s="1"/>
  <c r="I1776" i="63" a="1"/>
  <c r="I1776" i="63" s="1"/>
  <c r="I877" i="63" a="1"/>
  <c r="I877" i="63" s="1"/>
  <c r="R877" i="63" s="1"/>
  <c r="I878" i="63" a="1"/>
  <c r="I878" i="63" s="1"/>
  <c r="R878" i="63" s="1"/>
  <c r="I879" i="63" a="1"/>
  <c r="I879" i="63" s="1"/>
  <c r="R879" i="63" s="1"/>
  <c r="I1774" i="63" a="1"/>
  <c r="I1774" i="63" s="1"/>
  <c r="I881" i="63" a="1"/>
  <c r="I881" i="63" s="1"/>
  <c r="R881" i="63" s="1"/>
  <c r="I882" i="63" a="1"/>
  <c r="I882" i="63" s="1"/>
  <c r="I883" i="63" a="1"/>
  <c r="I883" i="63" s="1"/>
  <c r="I884" i="63" a="1"/>
  <c r="I884" i="63" s="1"/>
  <c r="I1773" i="63" a="1"/>
  <c r="I1773" i="63" s="1"/>
  <c r="I3963" i="63" a="1"/>
  <c r="I3963" i="63" s="1"/>
  <c r="I887" i="63" a="1"/>
  <c r="I887" i="63" s="1"/>
  <c r="R887" i="63" s="1"/>
  <c r="I888" i="63" a="1"/>
  <c r="I888" i="63" s="1"/>
  <c r="R888" i="63" s="1"/>
  <c r="I889" i="63" a="1"/>
  <c r="I889" i="63" s="1"/>
  <c r="R889" i="63" s="1"/>
  <c r="I890" i="63" a="1"/>
  <c r="I890" i="63" s="1"/>
  <c r="R890" i="63" s="1"/>
  <c r="I1772" i="63" a="1"/>
  <c r="I1772" i="63" s="1"/>
  <c r="I1767" i="63" a="1"/>
  <c r="I1767" i="63" s="1"/>
  <c r="I893" i="63" a="1"/>
  <c r="I893" i="63" s="1"/>
  <c r="R893" i="63" s="1"/>
  <c r="I894" i="63" a="1"/>
  <c r="I894" i="63" s="1"/>
  <c r="R894" i="63" s="1"/>
  <c r="I895" i="63" a="1"/>
  <c r="I895" i="63" s="1"/>
  <c r="R895" i="63" s="1"/>
  <c r="I3962" i="63" a="1"/>
  <c r="I3962" i="63" s="1"/>
  <c r="I897" i="63" a="1"/>
  <c r="I897" i="63" s="1"/>
  <c r="I3955" i="63" a="1"/>
  <c r="I3955" i="63" s="1"/>
  <c r="I899" i="63" a="1"/>
  <c r="I899" i="63" s="1"/>
  <c r="R899" i="63" s="1"/>
  <c r="I900" i="63" a="1"/>
  <c r="I900" i="63" s="1"/>
  <c r="R900" i="63" s="1"/>
  <c r="I901" i="63" a="1"/>
  <c r="I901" i="63" s="1"/>
  <c r="I3954" i="63" a="1"/>
  <c r="I3954" i="63" s="1"/>
  <c r="I1764" i="63" a="1"/>
  <c r="I1764" i="63" s="1"/>
  <c r="I904" i="63" a="1"/>
  <c r="I904" i="63" s="1"/>
  <c r="R904" i="63" s="1"/>
  <c r="I905" i="63" a="1"/>
  <c r="I905" i="63" s="1"/>
  <c r="R905" i="63" s="1"/>
  <c r="I906" i="63" a="1"/>
  <c r="I906" i="63" s="1"/>
  <c r="R906" i="63" s="1"/>
  <c r="I907" i="63" a="1"/>
  <c r="I907" i="63" s="1"/>
  <c r="I1765" i="63" a="1"/>
  <c r="I1765" i="63" s="1"/>
  <c r="R1765" i="63" s="1"/>
  <c r="I909" i="63" a="1"/>
  <c r="I909" i="63" s="1"/>
  <c r="R909" i="63" s="1"/>
  <c r="I910" i="63" a="1"/>
  <c r="I910" i="63" s="1"/>
  <c r="R910" i="63" s="1"/>
  <c r="I911" i="63" a="1"/>
  <c r="I911" i="63" s="1"/>
  <c r="R911" i="63" s="1"/>
  <c r="I912" i="63" a="1"/>
  <c r="I912" i="63" s="1"/>
  <c r="R912" i="63" s="1"/>
  <c r="I913" i="63" a="1"/>
  <c r="I913" i="63" s="1"/>
  <c r="R913" i="63" s="1"/>
  <c r="I914" i="63" a="1"/>
  <c r="I914" i="63" s="1"/>
  <c r="R914" i="63" s="1"/>
  <c r="I915" i="63" a="1"/>
  <c r="I915" i="63" s="1"/>
  <c r="R915" i="63" s="1"/>
  <c r="I916" i="63" a="1"/>
  <c r="I916" i="63" s="1"/>
  <c r="I1762" i="63" a="1"/>
  <c r="I1762" i="63" s="1"/>
  <c r="R1762" i="63" s="1"/>
  <c r="I918" i="63" a="1"/>
  <c r="I918" i="63" s="1"/>
  <c r="I919" i="63" a="1"/>
  <c r="I919" i="63" s="1"/>
  <c r="R919" i="63" s="1"/>
  <c r="I920" i="63" a="1"/>
  <c r="I920" i="63" s="1"/>
  <c r="R920" i="63" s="1"/>
  <c r="I1756" i="63" a="1"/>
  <c r="I1756" i="63" s="1"/>
  <c r="I1760" i="63" a="1"/>
  <c r="I1760" i="63" s="1"/>
  <c r="R1760" i="63" s="1"/>
  <c r="I3953" i="63" a="1"/>
  <c r="I3953" i="63" s="1"/>
  <c r="I1761" i="63" a="1"/>
  <c r="I1761" i="63" s="1"/>
  <c r="R1761" i="63" s="1"/>
  <c r="I1752" i="63" a="1"/>
  <c r="I1752" i="63" s="1"/>
  <c r="I3940" i="63" a="1"/>
  <c r="I3940" i="63" s="1"/>
  <c r="I927" i="63" a="1"/>
  <c r="I927" i="63" s="1"/>
  <c r="R927" i="63" s="1"/>
  <c r="I1744" i="63" a="1"/>
  <c r="I1744" i="63" s="1"/>
  <c r="I929" i="63" a="1"/>
  <c r="I929" i="63" s="1"/>
  <c r="R929" i="63" s="1"/>
  <c r="I930" i="63" a="1"/>
  <c r="I930" i="63" s="1"/>
  <c r="R930" i="63" s="1"/>
  <c r="I931" i="63" a="1"/>
  <c r="I931" i="63" s="1"/>
  <c r="I932" i="63" a="1"/>
  <c r="I932" i="63" s="1"/>
  <c r="R932" i="63" s="1"/>
  <c r="I933" i="63" a="1"/>
  <c r="I933" i="63" s="1"/>
  <c r="R933" i="63" s="1"/>
  <c r="I934" i="63" a="1"/>
  <c r="I934" i="63" s="1"/>
  <c r="I935" i="63" a="1"/>
  <c r="I935" i="63" s="1"/>
  <c r="R935" i="63" s="1"/>
  <c r="I1738" i="63" a="1"/>
  <c r="I1738" i="63" s="1"/>
  <c r="I1739" i="63" a="1"/>
  <c r="I1739" i="63" s="1"/>
  <c r="I938" i="63" a="1"/>
  <c r="I938" i="63" s="1"/>
  <c r="R938" i="63" s="1"/>
  <c r="I939" i="63" a="1"/>
  <c r="I939" i="63" s="1"/>
  <c r="R939" i="63" s="1"/>
  <c r="I1737" i="63" a="1"/>
  <c r="I1737" i="63" s="1"/>
  <c r="I941" i="63" a="1"/>
  <c r="I941" i="63" s="1"/>
  <c r="R941" i="63" s="1"/>
  <c r="I1729" i="63" a="1"/>
  <c r="I1729" i="63" s="1"/>
  <c r="I1727" i="63" a="1"/>
  <c r="I1727" i="63" s="1"/>
  <c r="I1728" i="63" a="1"/>
  <c r="I1728" i="63" s="1"/>
  <c r="I1725" i="63" a="1"/>
  <c r="I1725" i="63" s="1"/>
  <c r="R1725" i="63" s="1"/>
  <c r="I946" i="63" a="1"/>
  <c r="I946" i="63" s="1"/>
  <c r="R946" i="63" s="1"/>
  <c r="I947" i="63" a="1"/>
  <c r="I947" i="63" s="1"/>
  <c r="R947" i="63" s="1"/>
  <c r="I3936" i="63" a="1"/>
  <c r="I3936" i="63" s="1"/>
  <c r="I1724" i="63" a="1"/>
  <c r="I1724" i="63" s="1"/>
  <c r="R1724" i="63" s="1"/>
  <c r="I950" i="63" a="1"/>
  <c r="I950" i="63" s="1"/>
  <c r="R950" i="63" s="1"/>
  <c r="I951" i="63" a="1"/>
  <c r="I951" i="63" s="1"/>
  <c r="R951" i="63" s="1"/>
  <c r="I1723" i="63" a="1"/>
  <c r="I1723" i="63" s="1"/>
  <c r="R1723" i="63" s="1"/>
  <c r="I3932" i="63" a="1"/>
  <c r="I3932" i="63" s="1"/>
  <c r="I954" i="63" a="1"/>
  <c r="I954" i="63" s="1"/>
  <c r="I3924" i="63" a="1"/>
  <c r="I3924" i="63" s="1"/>
  <c r="I956" i="63" a="1"/>
  <c r="I956" i="63" s="1"/>
  <c r="I1720" i="63" a="1"/>
  <c r="I1720" i="63" s="1"/>
  <c r="I3913" i="63" a="1"/>
  <c r="I3913" i="63" s="1"/>
  <c r="I959" i="63" a="1"/>
  <c r="I959" i="63" s="1"/>
  <c r="I3914" i="63" a="1"/>
  <c r="I3914" i="63" s="1"/>
  <c r="I961" i="63" a="1"/>
  <c r="I961" i="63" s="1"/>
  <c r="R961" i="63" s="1"/>
  <c r="I962" i="63" a="1"/>
  <c r="I962" i="63" s="1"/>
  <c r="R962" i="63" s="1"/>
  <c r="I963" i="63" a="1"/>
  <c r="I963" i="63" s="1"/>
  <c r="R963" i="63" s="1"/>
  <c r="I964" i="63" a="1"/>
  <c r="I964" i="63" s="1"/>
  <c r="R964" i="63" s="1"/>
  <c r="I3897" i="63" a="1"/>
  <c r="I3897" i="63" s="1"/>
  <c r="I3906" i="63" a="1"/>
  <c r="I3906" i="63" s="1"/>
  <c r="I967" i="63" a="1"/>
  <c r="I967" i="63" s="1"/>
  <c r="R967" i="63" s="1"/>
  <c r="I968" i="63" a="1"/>
  <c r="I968" i="63" s="1"/>
  <c r="R968" i="63" s="1"/>
  <c r="I969" i="63" a="1"/>
  <c r="I969" i="63" s="1"/>
  <c r="R969" i="63" s="1"/>
  <c r="I970" i="63" a="1"/>
  <c r="I970" i="63" s="1"/>
  <c r="R970" i="63" s="1"/>
  <c r="I3891" i="63" a="1"/>
  <c r="I3891" i="63" s="1"/>
  <c r="I972" i="63" a="1"/>
  <c r="I972" i="63" s="1"/>
  <c r="R972" i="63" s="1"/>
  <c r="I973" i="63" a="1"/>
  <c r="I973" i="63" s="1"/>
  <c r="R973" i="63" s="1"/>
  <c r="I3884" i="63" a="1"/>
  <c r="I3884" i="63" s="1"/>
  <c r="I1719" i="63" a="1"/>
  <c r="I1719" i="63" s="1"/>
  <c r="I976" i="63" a="1"/>
  <c r="I976" i="63" s="1"/>
  <c r="R976" i="63" s="1"/>
  <c r="I977" i="63" a="1"/>
  <c r="I977" i="63" s="1"/>
  <c r="R977" i="63" s="1"/>
  <c r="I1718" i="63" a="1"/>
  <c r="I1718" i="63" s="1"/>
  <c r="I979" i="63" a="1"/>
  <c r="I979" i="63" s="1"/>
  <c r="R979" i="63" s="1"/>
  <c r="I980" i="63" a="1"/>
  <c r="I980" i="63" s="1"/>
  <c r="I3861" i="63" a="1"/>
  <c r="I3861" i="63" s="1"/>
  <c r="I982" i="63" a="1"/>
  <c r="I982" i="63" s="1"/>
  <c r="I983" i="63" a="1"/>
  <c r="I983" i="63" s="1"/>
  <c r="R983" i="63" s="1"/>
  <c r="I984" i="63" a="1"/>
  <c r="I984" i="63" s="1"/>
  <c r="I985" i="63" a="1"/>
  <c r="I985" i="63" s="1"/>
  <c r="R985" i="63" s="1"/>
  <c r="I986" i="63" a="1"/>
  <c r="I986" i="63" s="1"/>
  <c r="R986" i="63" s="1"/>
  <c r="I1715" i="63" a="1"/>
  <c r="I1715" i="63" s="1"/>
  <c r="I1717" i="63" a="1"/>
  <c r="I1717" i="63" s="1"/>
  <c r="I989" i="63" a="1"/>
  <c r="I989" i="63" s="1"/>
  <c r="R989" i="63" s="1"/>
  <c r="I990" i="63" a="1"/>
  <c r="I990" i="63" s="1"/>
  <c r="R990" i="63" s="1"/>
  <c r="I991" i="63" a="1"/>
  <c r="I991" i="63" s="1"/>
  <c r="R991" i="63" s="1"/>
  <c r="I992" i="63" a="1"/>
  <c r="I992" i="63" s="1"/>
  <c r="I993" i="63" a="1"/>
  <c r="I993" i="63" s="1"/>
  <c r="R993" i="63" s="1"/>
  <c r="I994" i="63" a="1"/>
  <c r="I994" i="63" s="1"/>
  <c r="R994" i="63" s="1"/>
  <c r="I995" i="63" a="1"/>
  <c r="I995" i="63" s="1"/>
  <c r="I996" i="63" a="1"/>
  <c r="I996" i="63" s="1"/>
  <c r="R996" i="63" s="1"/>
  <c r="I997" i="63" a="1"/>
  <c r="I997" i="63" s="1"/>
  <c r="R997" i="63" s="1"/>
  <c r="I998" i="63" a="1"/>
  <c r="I998" i="63" s="1"/>
  <c r="R998" i="63" s="1"/>
  <c r="I3762" i="63" a="1"/>
  <c r="I3762" i="63" s="1"/>
  <c r="I3768" i="63" a="1"/>
  <c r="I3768" i="63" s="1"/>
  <c r="I3771" i="63" a="1"/>
  <c r="I3771" i="63" s="1"/>
  <c r="I3778" i="63" a="1"/>
  <c r="I3778" i="63" s="1"/>
  <c r="I1003" i="63" a="1"/>
  <c r="I1003" i="63" s="1"/>
  <c r="R1003" i="63" s="1"/>
  <c r="I1711" i="63" a="1"/>
  <c r="I1711" i="63" s="1"/>
  <c r="R1711" i="63" s="1"/>
  <c r="I1712" i="63" a="1"/>
  <c r="I1712" i="63" s="1"/>
  <c r="R1712" i="63" s="1"/>
  <c r="I1006" i="63" a="1"/>
  <c r="I1006" i="63" s="1"/>
  <c r="R1006" i="63" s="1"/>
  <c r="I1710" i="63" a="1"/>
  <c r="I1710" i="63" s="1"/>
  <c r="I1008" i="63" a="1"/>
  <c r="I1008" i="63" s="1"/>
  <c r="R1008" i="63" s="1"/>
  <c r="I1009" i="63" a="1"/>
  <c r="I1009" i="63" s="1"/>
  <c r="R1009" i="63" s="1"/>
  <c r="I1010" i="63" a="1"/>
  <c r="I1010" i="63" s="1"/>
  <c r="I1709" i="63" a="1"/>
  <c r="I1709" i="63" s="1"/>
  <c r="I1012" i="63" a="1"/>
  <c r="I1012" i="63" s="1"/>
  <c r="R1012" i="63" s="1"/>
  <c r="I3761" i="63" a="1"/>
  <c r="I3761" i="63" s="1"/>
  <c r="I1708" i="63" a="1"/>
  <c r="I1708" i="63" s="1"/>
  <c r="I3738" i="63" a="1"/>
  <c r="I3738" i="63" s="1"/>
  <c r="I1706" i="63" a="1"/>
  <c r="I1706" i="63" s="1"/>
  <c r="R1706" i="63" s="1"/>
  <c r="I1707" i="63" a="1"/>
  <c r="I1707" i="63" s="1"/>
  <c r="R1707" i="63" s="1"/>
  <c r="I3726" i="63" a="1"/>
  <c r="I3726" i="63" s="1"/>
  <c r="I1705" i="63" a="1"/>
  <c r="I1705" i="63" s="1"/>
  <c r="R1705" i="63" s="1"/>
  <c r="I1704" i="63" a="1"/>
  <c r="I1704" i="63" s="1"/>
  <c r="R1704" i="63" s="1"/>
  <c r="I1703" i="63" a="1"/>
  <c r="I1703" i="63" s="1"/>
  <c r="R1703" i="63" s="1"/>
  <c r="I1022" i="63" a="1"/>
  <c r="I1022" i="63" s="1"/>
  <c r="R1022" i="63" s="1"/>
  <c r="I1023" i="63" a="1"/>
  <c r="I1023" i="63" s="1"/>
  <c r="R1023" i="63" s="1"/>
  <c r="I3720" i="63" a="1"/>
  <c r="I3720" i="63" s="1"/>
  <c r="I1025" i="63" a="1"/>
  <c r="I1025" i="63" s="1"/>
  <c r="I1702" i="63" a="1"/>
  <c r="I1702" i="63" s="1"/>
  <c r="R1702" i="63" s="1"/>
  <c r="I3712" i="63" a="1"/>
  <c r="I3712" i="63" s="1"/>
  <c r="I1028" i="63" a="1"/>
  <c r="I1028" i="63" s="1"/>
  <c r="I1029" i="63" a="1"/>
  <c r="I1029" i="63" s="1"/>
  <c r="I1030" i="63" a="1"/>
  <c r="I1030" i="63" s="1"/>
  <c r="I1031" i="63" a="1"/>
  <c r="I1031" i="63" s="1"/>
  <c r="I1032" i="63" a="1"/>
  <c r="I1032" i="63" s="1"/>
  <c r="I1701" i="63" a="1"/>
  <c r="I1701" i="63" s="1"/>
  <c r="I1034" i="63" a="1"/>
  <c r="I1034" i="63" s="1"/>
  <c r="I1035" i="63" a="1"/>
  <c r="I1035" i="63" s="1"/>
  <c r="I1700" i="63" a="1"/>
  <c r="I1700" i="63" s="1"/>
  <c r="R1700" i="63" s="1"/>
  <c r="I1699" i="63" a="1"/>
  <c r="I1699" i="63" s="1"/>
  <c r="R1699" i="63" s="1"/>
  <c r="I3709" i="63" a="1"/>
  <c r="I3709" i="63" s="1"/>
  <c r="I1039" i="63" a="1"/>
  <c r="I1039" i="63" s="1"/>
  <c r="I3697" i="63" a="1"/>
  <c r="I3697" i="63" s="1"/>
  <c r="I1041" i="63" a="1"/>
  <c r="I1041" i="63" s="1"/>
  <c r="R1041" i="63" s="1"/>
  <c r="I1042" i="63" a="1"/>
  <c r="I1042" i="63" s="1"/>
  <c r="R1042" i="63" s="1"/>
  <c r="I1043" i="63" a="1"/>
  <c r="I1043" i="63" s="1"/>
  <c r="R1043" i="63" s="1"/>
  <c r="I1044" i="63" a="1"/>
  <c r="I1044" i="63" s="1"/>
  <c r="R1044" i="63" s="1"/>
  <c r="I1045" i="63" a="1"/>
  <c r="I1045" i="63" s="1"/>
  <c r="R1045" i="63" s="1"/>
  <c r="I1046" i="63" a="1"/>
  <c r="I1046" i="63" s="1"/>
  <c r="R1046" i="63" s="1"/>
  <c r="I1047" i="63" a="1"/>
  <c r="I1047" i="63" s="1"/>
  <c r="R1047" i="63" s="1"/>
  <c r="I1048" i="63" a="1"/>
  <c r="I1048" i="63" s="1"/>
  <c r="R1048" i="63" s="1"/>
  <c r="I1049" i="63" a="1"/>
  <c r="I1049" i="63" s="1"/>
  <c r="R1049" i="63" s="1"/>
  <c r="I1050" i="63" a="1"/>
  <c r="I1050" i="63" s="1"/>
  <c r="R1050" i="63" s="1"/>
  <c r="I1051" i="63" a="1"/>
  <c r="I1051" i="63" s="1"/>
  <c r="R1051" i="63" s="1"/>
  <c r="I1680" i="63" a="1"/>
  <c r="I1680" i="63" s="1"/>
  <c r="I1683" i="63" a="1"/>
  <c r="I1683" i="63" s="1"/>
  <c r="I1686" i="63" a="1"/>
  <c r="I1686" i="63" s="1"/>
  <c r="I1688" i="63" a="1"/>
  <c r="I1688" i="63" s="1"/>
  <c r="I1689" i="63" a="1"/>
  <c r="I1689" i="63" s="1"/>
  <c r="I1057" i="63" a="1"/>
  <c r="I1057" i="63" s="1"/>
  <c r="R1057" i="63" s="1"/>
  <c r="I1058" i="63" a="1"/>
  <c r="I1058" i="63" s="1"/>
  <c r="R1058" i="63" s="1"/>
  <c r="I1059" i="63" a="1"/>
  <c r="I1059" i="63" s="1"/>
  <c r="R1059" i="63" s="1"/>
  <c r="I1060" i="63" a="1"/>
  <c r="I1060" i="63" s="1"/>
  <c r="R1060" i="63" s="1"/>
  <c r="I1061" i="63" a="1"/>
  <c r="I1061" i="63" s="1"/>
  <c r="R1061" i="63" s="1"/>
  <c r="I3696" i="63" a="1"/>
  <c r="I3696" i="63" s="1"/>
  <c r="I1063" i="63" a="1"/>
  <c r="I1063" i="63" s="1"/>
  <c r="R1063" i="63" s="1"/>
  <c r="I1064" i="63" a="1"/>
  <c r="I1064" i="63" s="1"/>
  <c r="R1064" i="63" s="1"/>
  <c r="I1065" i="63" a="1"/>
  <c r="I1065" i="63" s="1"/>
  <c r="R1065" i="63" s="1"/>
  <c r="I1066" i="63" a="1"/>
  <c r="I1066" i="63" s="1"/>
  <c r="R1066" i="63" s="1"/>
  <c r="I1067" i="63" a="1"/>
  <c r="I1067" i="63" s="1"/>
  <c r="R1067" i="63" s="1"/>
  <c r="I1068" i="63" a="1"/>
  <c r="I1068" i="63" s="1"/>
  <c r="R1068" i="63" s="1"/>
  <c r="I1069" i="63" a="1"/>
  <c r="I1069" i="63" s="1"/>
  <c r="R1069" i="63" s="1"/>
  <c r="I1070" i="63" a="1"/>
  <c r="I1070" i="63" s="1"/>
  <c r="R1070" i="63" s="1"/>
  <c r="I1071" i="63" a="1"/>
  <c r="I1071" i="63" s="1"/>
  <c r="R1071" i="63" s="1"/>
  <c r="I1072" i="63" a="1"/>
  <c r="I1072" i="63" s="1"/>
  <c r="R1072" i="63" s="1"/>
  <c r="I1690" i="63" a="1"/>
  <c r="I1690" i="63" s="1"/>
  <c r="I1074" i="63" a="1"/>
  <c r="I1074" i="63" s="1"/>
  <c r="R1074" i="63" s="1"/>
  <c r="I1692" i="63" a="1"/>
  <c r="I1692" i="63" s="1"/>
  <c r="R1692" i="63" s="1"/>
  <c r="I1695" i="63" a="1"/>
  <c r="I1695" i="63" s="1"/>
  <c r="I1696" i="63" a="1"/>
  <c r="I1696" i="63" s="1"/>
  <c r="R1696" i="63" s="1"/>
  <c r="I1078" i="63" a="1"/>
  <c r="I1078" i="63" s="1"/>
  <c r="I1079" i="63" a="1"/>
  <c r="I1079" i="63" s="1"/>
  <c r="R1079" i="63" s="1"/>
  <c r="I1697" i="63" a="1"/>
  <c r="I1697" i="63" s="1"/>
  <c r="R1697" i="63" s="1"/>
  <c r="I1698" i="63" a="1"/>
  <c r="I1698" i="63" s="1"/>
  <c r="R1698" i="63" s="1"/>
  <c r="I1082" i="63" a="1"/>
  <c r="I1082" i="63" s="1"/>
  <c r="R1082" i="63" s="1"/>
  <c r="I1083" i="63" a="1"/>
  <c r="I1083" i="63" s="1"/>
  <c r="R1083" i="63" s="1"/>
  <c r="I1084" i="63" a="1"/>
  <c r="I1084" i="63" s="1"/>
  <c r="R1084" i="63" s="1"/>
  <c r="I1085" i="63" a="1"/>
  <c r="I1085" i="63" s="1"/>
  <c r="R1085" i="63" s="1"/>
  <c r="I1679" i="63" a="1"/>
  <c r="I1679" i="63" s="1"/>
  <c r="I1087" i="63" a="1"/>
  <c r="I1087" i="63" s="1"/>
  <c r="I1088" i="63" a="1"/>
  <c r="I1088" i="63" s="1"/>
  <c r="I1678" i="63" a="1"/>
  <c r="I1678" i="63" s="1"/>
  <c r="R1678" i="63" s="1"/>
  <c r="I1090" i="63" a="1"/>
  <c r="I1090" i="63" s="1"/>
  <c r="I3688" i="63" a="1"/>
  <c r="I3688" i="63" s="1"/>
  <c r="I1676" i="63" a="1"/>
  <c r="I1676" i="63" s="1"/>
  <c r="I1093" i="63" a="1"/>
  <c r="I1093" i="63" s="1"/>
  <c r="I1674" i="63" a="1"/>
  <c r="I1674" i="63" s="1"/>
  <c r="I3674" i="63" a="1"/>
  <c r="I3674" i="63" s="1"/>
  <c r="I1669" i="63" a="1"/>
  <c r="I1669" i="63" s="1"/>
  <c r="R1669" i="63" s="1"/>
  <c r="I1673" i="63" a="1"/>
  <c r="I1673" i="63" s="1"/>
  <c r="I3672" i="63" a="1"/>
  <c r="I3672" i="63" s="1"/>
  <c r="I3664" i="63" a="1"/>
  <c r="I3664" i="63" s="1"/>
  <c r="I3667" i="63" a="1"/>
  <c r="I3667" i="63" s="1"/>
  <c r="I1668" i="63" a="1"/>
  <c r="I1668" i="63" s="1"/>
  <c r="R1668" i="63" s="1"/>
  <c r="I1102" i="63" a="1"/>
  <c r="I1102" i="63" s="1"/>
  <c r="I1667" i="63" a="1"/>
  <c r="I1667" i="63" s="1"/>
  <c r="I1666" i="63" a="1"/>
  <c r="I1666" i="63" s="1"/>
  <c r="I1665" i="63" a="1"/>
  <c r="I1665" i="63" s="1"/>
  <c r="R1665" i="63" s="1"/>
  <c r="I1659" i="63" a="1"/>
  <c r="I1659" i="63" s="1"/>
  <c r="R1659" i="63" s="1"/>
  <c r="I1662" i="63" a="1"/>
  <c r="I1662" i="63" s="1"/>
  <c r="I1663" i="63" a="1"/>
  <c r="I1663" i="63" s="1"/>
  <c r="R1663" i="63" s="1"/>
  <c r="I1109" i="63" a="1"/>
  <c r="I1109" i="63" s="1"/>
  <c r="I1664" i="63" a="1"/>
  <c r="I1664" i="63" s="1"/>
  <c r="R1664" i="63" s="1"/>
  <c r="I1657" i="63" a="1"/>
  <c r="I1657" i="63" s="1"/>
  <c r="R1657" i="63" s="1"/>
  <c r="I1112" i="63" a="1"/>
  <c r="I1112" i="63" s="1"/>
  <c r="I1656" i="63" a="1"/>
  <c r="I1656" i="63" s="1"/>
  <c r="R1656" i="63" s="1"/>
  <c r="I1651" i="63" a="1"/>
  <c r="I1651" i="63" s="1"/>
  <c r="I1653" i="63" a="1"/>
  <c r="I1653" i="63" s="1"/>
  <c r="R1653" i="63" s="1"/>
  <c r="I1654" i="63" a="1"/>
  <c r="I1654" i="63" s="1"/>
  <c r="R1654" i="63" s="1"/>
  <c r="I1117" i="63" a="1"/>
  <c r="I1117" i="63" s="1"/>
  <c r="I1655" i="63" a="1"/>
  <c r="I1655" i="63" s="1"/>
  <c r="R1655" i="63" s="1"/>
  <c r="I1119" i="63" a="1"/>
  <c r="I1119" i="63" s="1"/>
  <c r="R1119" i="63" s="1"/>
  <c r="I3661" i="63" a="1"/>
  <c r="I3661" i="63" s="1"/>
  <c r="I1649" i="63" a="1"/>
  <c r="I1649" i="63" s="1"/>
  <c r="R1649" i="63" s="1"/>
  <c r="I1648" i="63" a="1"/>
  <c r="I1648" i="63" s="1"/>
  <c r="I1123" i="63" a="1"/>
  <c r="I1123" i="63" s="1"/>
  <c r="R1123" i="63" s="1"/>
  <c r="I3643" i="63" a="1"/>
  <c r="I3643" i="63" s="1"/>
  <c r="I3644" i="63" a="1"/>
  <c r="I3644" i="63" s="1"/>
  <c r="I1644" i="63" a="1"/>
  <c r="I1644" i="63" s="1"/>
  <c r="I1647" i="63" a="1"/>
  <c r="I1647" i="63" s="1"/>
  <c r="I1643" i="63" a="1"/>
  <c r="I1643" i="63" s="1"/>
  <c r="I1129" i="63" a="1"/>
  <c r="I1129" i="63" s="1"/>
  <c r="I1641" i="63" a="1"/>
  <c r="I1641" i="63" s="1"/>
  <c r="R1641" i="63" s="1"/>
  <c r="I1637" i="63" a="1"/>
  <c r="I1637" i="63" s="1"/>
  <c r="I1635" i="63" a="1"/>
  <c r="I1635" i="63" s="1"/>
  <c r="I1631" i="63" a="1"/>
  <c r="I1631" i="63" s="1"/>
  <c r="R1631" i="63" s="1"/>
  <c r="I1632" i="63" a="1"/>
  <c r="I1632" i="63" s="1"/>
  <c r="R1632" i="63" s="1"/>
  <c r="I1634" i="63" a="1"/>
  <c r="I1634" i="63" s="1"/>
  <c r="I1630" i="63" a="1"/>
  <c r="I1630" i="63" s="1"/>
  <c r="I3642" i="63" a="1"/>
  <c r="I3642" i="63" s="1"/>
  <c r="I3636" i="63" a="1"/>
  <c r="I3636" i="63" s="1"/>
  <c r="I1628" i="63" a="1"/>
  <c r="I1628" i="63" s="1"/>
  <c r="R1628" i="63" s="1"/>
  <c r="I1140" i="63" a="1"/>
  <c r="I1140" i="63" s="1"/>
  <c r="I3628" i="63" a="1"/>
  <c r="I3628" i="63" s="1"/>
  <c r="I1627" i="63" a="1"/>
  <c r="I1627" i="63" s="1"/>
  <c r="R1627" i="63" s="1"/>
  <c r="I1623" i="63" a="1"/>
  <c r="I1623" i="63" s="1"/>
  <c r="R1623" i="63" s="1"/>
  <c r="I1144" i="63" a="1"/>
  <c r="I1144" i="63" s="1"/>
  <c r="R1144" i="63" s="1"/>
  <c r="I1624" i="63" a="1"/>
  <c r="I1624" i="63" s="1"/>
  <c r="R1624" i="63" s="1"/>
  <c r="I1621" i="63" a="1"/>
  <c r="I1621" i="63" s="1"/>
  <c r="R1621" i="63" s="1"/>
  <c r="I3591" i="63" a="1"/>
  <c r="I3591" i="63" s="1"/>
  <c r="I3592" i="63" a="1"/>
  <c r="I3592" i="63" s="1"/>
  <c r="I1149" i="63" a="1"/>
  <c r="I1149" i="63" s="1"/>
  <c r="I1617" i="63" a="1"/>
  <c r="I1617" i="63" s="1"/>
  <c r="R1617" i="63" s="1"/>
  <c r="I1615" i="63" a="1"/>
  <c r="I1615" i="63" s="1"/>
  <c r="R1615" i="63" s="1"/>
  <c r="I1610" i="63" a="1"/>
  <c r="I1610" i="63" s="1"/>
  <c r="R1610" i="63" s="1"/>
  <c r="I1613" i="63" a="1"/>
  <c r="I1613" i="63" s="1"/>
  <c r="R1613" i="63" s="1"/>
  <c r="I3580" i="63" a="1"/>
  <c r="I3580" i="63" s="1"/>
  <c r="I1155" i="63" a="1"/>
  <c r="I1155" i="63" s="1"/>
  <c r="I3579" i="63" a="1"/>
  <c r="I3579" i="63" s="1"/>
  <c r="I3568" i="63" a="1"/>
  <c r="I3568" i="63" s="1"/>
  <c r="I1606" i="63" a="1"/>
  <c r="I1606" i="63" s="1"/>
  <c r="R1606" i="63" s="1"/>
  <c r="I1159" i="63" a="1"/>
  <c r="I1159" i="63" s="1"/>
  <c r="R1159" i="63" s="1"/>
  <c r="I1609" i="63" a="1"/>
  <c r="I1609" i="63" s="1"/>
  <c r="R1609" i="63" s="1"/>
  <c r="I1605" i="63" a="1"/>
  <c r="I1605" i="63" s="1"/>
  <c r="R1605" i="63" s="1"/>
  <c r="I1162" i="63" a="1"/>
  <c r="I1162" i="63" s="1"/>
  <c r="R1162" i="63" s="1"/>
  <c r="I3567" i="63" a="1"/>
  <c r="I3567" i="63" s="1"/>
  <c r="I1164" i="63" a="1"/>
  <c r="I1164" i="63" s="1"/>
  <c r="R1164" i="63" s="1"/>
  <c r="I1165" i="63" a="1"/>
  <c r="I1165" i="63" s="1"/>
  <c r="R1165" i="63" s="1"/>
  <c r="I1166" i="63" a="1"/>
  <c r="I1166" i="63" s="1"/>
  <c r="R1166" i="63" s="1"/>
  <c r="I1603" i="63" a="1"/>
  <c r="I1603" i="63" s="1"/>
  <c r="R1603" i="63" s="1"/>
  <c r="I1599" i="63" a="1"/>
  <c r="I1599" i="63" s="1"/>
  <c r="R1599" i="63" s="1"/>
  <c r="I1600" i="63" a="1"/>
  <c r="I1600" i="63" s="1"/>
  <c r="R1600" i="63" s="1"/>
  <c r="I1602" i="63" a="1"/>
  <c r="I1602" i="63" s="1"/>
  <c r="R1602" i="63" s="1"/>
  <c r="I1171" i="63" a="1"/>
  <c r="I1171" i="63" s="1"/>
  <c r="I1172" i="63" a="1"/>
  <c r="I1172" i="63" s="1"/>
  <c r="I1173" i="63" a="1"/>
  <c r="I1173" i="63" s="1"/>
  <c r="R1173" i="63" s="1"/>
  <c r="I1174" i="63" a="1"/>
  <c r="I1174" i="63" s="1"/>
  <c r="R1174" i="63" s="1"/>
  <c r="I1175" i="63" a="1"/>
  <c r="I1175" i="63" s="1"/>
  <c r="R1175" i="63" s="1"/>
  <c r="I1546" i="63" a="1"/>
  <c r="I1546" i="63" s="1"/>
  <c r="R1546" i="63" s="1"/>
  <c r="I1547" i="63" a="1"/>
  <c r="I1547" i="63" s="1"/>
  <c r="R1547" i="63" s="1"/>
  <c r="I1178" i="63" a="1"/>
  <c r="I1178" i="63" s="1"/>
  <c r="R1178" i="63" s="1"/>
  <c r="I1179" i="63" a="1"/>
  <c r="I1179" i="63" s="1"/>
  <c r="R1179" i="63" s="1"/>
  <c r="I1180" i="63" a="1"/>
  <c r="I1180" i="63" s="1"/>
  <c r="R1180" i="63" s="1"/>
  <c r="I1554" i="63" a="1"/>
  <c r="I1554" i="63" s="1"/>
  <c r="R1554" i="63" s="1"/>
  <c r="I1556" i="63" a="1"/>
  <c r="I1556" i="63" s="1"/>
  <c r="R1556" i="63" s="1"/>
  <c r="I1557" i="63" a="1"/>
  <c r="I1557" i="63" s="1"/>
  <c r="R1557" i="63" s="1"/>
  <c r="I1559" i="63" a="1"/>
  <c r="I1559" i="63" s="1"/>
  <c r="R1559" i="63" s="1"/>
  <c r="I1567" i="63" a="1"/>
  <c r="I1567" i="63" s="1"/>
  <c r="I1186" i="63" a="1"/>
  <c r="I1186" i="63" s="1"/>
  <c r="R1186" i="63" s="1"/>
  <c r="I1187" i="63" a="1"/>
  <c r="I1187" i="63" s="1"/>
  <c r="R1187" i="63" s="1"/>
  <c r="I1188" i="63" a="1"/>
  <c r="I1188" i="63" s="1"/>
  <c r="R1188" i="63" s="1"/>
  <c r="I1189" i="63" a="1"/>
  <c r="I1189" i="63" s="1"/>
  <c r="R1189" i="63" s="1"/>
  <c r="I1568" i="63" a="1"/>
  <c r="I1568" i="63" s="1"/>
  <c r="I1191" i="63" a="1"/>
  <c r="I1191" i="63" s="1"/>
  <c r="R1191" i="63" s="1"/>
  <c r="I1192" i="63" a="1"/>
  <c r="I1192" i="63" s="1"/>
  <c r="R1192" i="63" s="1"/>
  <c r="I1193" i="63" a="1"/>
  <c r="I1193" i="63" s="1"/>
  <c r="R1193" i="63" s="1"/>
  <c r="I1569" i="63" a="1"/>
  <c r="I1569" i="63" s="1"/>
  <c r="R1569" i="63" s="1"/>
  <c r="I1195" i="63" a="1"/>
  <c r="I1195" i="63" s="1"/>
  <c r="R1195" i="63" s="1"/>
  <c r="I1570" i="63" a="1"/>
  <c r="I1570" i="63" s="1"/>
  <c r="R1570" i="63" s="1"/>
  <c r="I1197" i="63" a="1"/>
  <c r="I1197" i="63" s="1"/>
  <c r="R1197" i="63" s="1"/>
  <c r="I1198" i="63" a="1"/>
  <c r="I1198" i="63" s="1"/>
  <c r="R1198" i="63" s="1"/>
  <c r="I1199" i="63" a="1"/>
  <c r="I1199" i="63" s="1"/>
  <c r="R1199" i="63" s="1"/>
  <c r="I1200" i="63" a="1"/>
  <c r="I1200" i="63" s="1"/>
  <c r="R1200" i="63" s="1"/>
  <c r="I1571" i="63" a="1"/>
  <c r="I1571" i="63" s="1"/>
  <c r="R1571" i="63" s="1"/>
  <c r="I1575" i="63" a="1"/>
  <c r="I1575" i="63" s="1"/>
  <c r="I1578" i="63" a="1"/>
  <c r="I1578" i="63" s="1"/>
  <c r="I1204" i="63" a="1"/>
  <c r="I1204" i="63" s="1"/>
  <c r="R1204" i="63" s="1"/>
  <c r="I1580" i="63" a="1"/>
  <c r="I1580" i="63" s="1"/>
  <c r="R1580" i="63" s="1"/>
  <c r="I1581" i="63" a="1"/>
  <c r="I1581" i="63" s="1"/>
  <c r="I1207" i="63" a="1"/>
  <c r="I1207" i="63" s="1"/>
  <c r="R1207" i="63" s="1"/>
  <c r="I1585" i="63" a="1"/>
  <c r="I1585" i="63" s="1"/>
  <c r="R1585" i="63" s="1"/>
  <c r="I1209" i="63" a="1"/>
  <c r="I1209" i="63" s="1"/>
  <c r="R1209" i="63" s="1"/>
  <c r="I1586" i="63" a="1"/>
  <c r="I1586" i="63" s="1"/>
  <c r="R1586" i="63" s="1"/>
  <c r="I1211" i="63" a="1"/>
  <c r="I1211" i="63" s="1"/>
  <c r="R1211" i="63" s="1"/>
  <c r="I1212" i="63" a="1"/>
  <c r="I1212" i="63" s="1"/>
  <c r="R1212" i="63" s="1"/>
  <c r="I1213" i="63" a="1"/>
  <c r="I1213" i="63" s="1"/>
  <c r="R1213" i="63" s="1"/>
  <c r="I1214" i="63" a="1"/>
  <c r="I1214" i="63" s="1"/>
  <c r="R1214" i="63" s="1"/>
  <c r="I1587" i="63" a="1"/>
  <c r="I1587" i="63" s="1"/>
  <c r="R1587" i="63" s="1"/>
  <c r="I1216" i="63" a="1"/>
  <c r="I1216" i="63" s="1"/>
  <c r="R1216" i="63" s="1"/>
  <c r="I1217" i="63" a="1"/>
  <c r="I1217" i="63" s="1"/>
  <c r="R1217" i="63" s="1"/>
  <c r="I1588" i="63" a="1"/>
  <c r="I1588" i="63" s="1"/>
  <c r="I1589" i="63" a="1"/>
  <c r="I1589" i="63" s="1"/>
  <c r="R1589" i="63" s="1"/>
  <c r="I1220" i="63" a="1"/>
  <c r="I1220" i="63" s="1"/>
  <c r="R1220" i="63" s="1"/>
  <c r="I1221" i="63" a="1"/>
  <c r="I1221" i="63" s="1"/>
  <c r="R1221" i="63" s="1"/>
  <c r="I1222" i="63" a="1"/>
  <c r="I1222" i="63" s="1"/>
  <c r="R1222" i="63" s="1"/>
  <c r="I1223" i="63" a="1"/>
  <c r="I1223" i="63" s="1"/>
  <c r="R1223" i="63" s="1"/>
  <c r="I1224" i="63" a="1"/>
  <c r="I1224" i="63" s="1"/>
  <c r="R1224" i="63" s="1"/>
  <c r="I1225" i="63" a="1"/>
  <c r="I1225" i="63" s="1"/>
  <c r="R1225" i="63" s="1"/>
  <c r="I1226" i="63" a="1"/>
  <c r="I1226" i="63" s="1"/>
  <c r="R1226" i="63" s="1"/>
  <c r="I1227" i="63" a="1"/>
  <c r="I1227" i="63" s="1"/>
  <c r="R1227" i="63" s="1"/>
  <c r="I1228" i="63" a="1"/>
  <c r="I1228" i="63" s="1"/>
  <c r="R1228" i="63" s="1"/>
  <c r="I1229" i="63" a="1"/>
  <c r="I1229" i="63" s="1"/>
  <c r="R1229" i="63" s="1"/>
  <c r="I1230" i="63" a="1"/>
  <c r="I1230" i="63" s="1"/>
  <c r="R1230" i="63" s="1"/>
  <c r="I1590" i="63" a="1"/>
  <c r="I1590" i="63" s="1"/>
  <c r="R1590" i="63" s="1"/>
  <c r="I1232" i="63" a="1"/>
  <c r="I1232" i="63" s="1"/>
  <c r="R1232" i="63" s="1"/>
  <c r="I1233" i="63" a="1"/>
  <c r="I1233" i="63" s="1"/>
  <c r="I1234" i="63" a="1"/>
  <c r="I1234" i="63" s="1"/>
  <c r="R1234" i="63" s="1"/>
  <c r="I1235" i="63" a="1"/>
  <c r="I1235" i="63" s="1"/>
  <c r="R1235" i="63" s="1"/>
  <c r="I1592" i="63" a="1"/>
  <c r="I1592" i="63" s="1"/>
  <c r="R1592" i="63" s="1"/>
  <c r="I1237" i="63" a="1"/>
  <c r="I1237" i="63" s="1"/>
  <c r="I1238" i="63" a="1"/>
  <c r="I1238" i="63" s="1"/>
  <c r="I1239" i="63" a="1"/>
  <c r="I1239" i="63" s="1"/>
  <c r="I1240" i="63" a="1"/>
  <c r="I1240" i="63" s="1"/>
  <c r="R1240" i="63" s="1"/>
  <c r="I1241" i="63" a="1"/>
  <c r="I1241" i="63" s="1"/>
  <c r="R1241" i="63" s="1"/>
  <c r="I1242" i="63" a="1"/>
  <c r="I1242" i="63" s="1"/>
  <c r="R1242" i="63" s="1"/>
  <c r="I1243" i="63" a="1"/>
  <c r="I1243" i="63" s="1"/>
  <c r="I1244" i="63" a="1"/>
  <c r="I1244" i="63" s="1"/>
  <c r="R1244" i="63" s="1"/>
  <c r="I1245" i="63" a="1"/>
  <c r="I1245" i="63" s="1"/>
  <c r="R1245" i="63" s="1"/>
  <c r="I1544" i="63" a="1"/>
  <c r="I1544" i="63" s="1"/>
  <c r="I1247" i="63" a="1"/>
  <c r="I1247" i="63" s="1"/>
  <c r="R1247" i="63" s="1"/>
  <c r="I1543" i="63" a="1"/>
  <c r="I1543" i="63" s="1"/>
  <c r="R1543" i="63" s="1"/>
  <c r="I1249" i="63" a="1"/>
  <c r="I1249" i="63" s="1"/>
  <c r="R1249" i="63" s="1"/>
  <c r="I1542" i="63" a="1"/>
  <c r="I1542" i="63" s="1"/>
  <c r="R1542" i="63" s="1"/>
  <c r="I3565" i="63" a="1"/>
  <c r="I3565" i="63" s="1"/>
  <c r="I1252" i="63" a="1"/>
  <c r="I1252" i="63" s="1"/>
  <c r="I1541" i="63" a="1"/>
  <c r="I1541" i="63" s="1"/>
  <c r="R1541" i="63" s="1"/>
  <c r="I1254" i="63" a="1"/>
  <c r="I1254" i="63" s="1"/>
  <c r="R1254" i="63" s="1"/>
  <c r="I1255" i="63" a="1"/>
  <c r="I1255" i="63" s="1"/>
  <c r="R1255" i="63" s="1"/>
  <c r="I1256" i="63" a="1"/>
  <c r="I1256" i="63" s="1"/>
  <c r="R1256" i="63" s="1"/>
  <c r="I1257" i="63" a="1"/>
  <c r="I1257" i="63" s="1"/>
  <c r="R1257" i="63" s="1"/>
  <c r="I1258" i="63" a="1"/>
  <c r="I1258" i="63" s="1"/>
  <c r="R1258" i="63" s="1"/>
  <c r="I1259" i="63" a="1"/>
  <c r="I1259" i="63" s="1"/>
  <c r="R1259" i="63" s="1"/>
  <c r="I1540" i="63" a="1"/>
  <c r="I1540" i="63" s="1"/>
  <c r="R1540" i="63" s="1"/>
  <c r="I1261" i="63" a="1"/>
  <c r="I1261" i="63" s="1"/>
  <c r="R1261" i="63" s="1"/>
  <c r="I1537" i="63" a="1"/>
  <c r="I1537" i="63" s="1"/>
  <c r="R1537" i="63" s="1"/>
  <c r="I1535" i="63" a="1"/>
  <c r="I1535" i="63" s="1"/>
  <c r="I1264" i="63" a="1"/>
  <c r="I1264" i="63" s="1"/>
  <c r="R1264" i="63" s="1"/>
  <c r="I3560" i="63" a="1"/>
  <c r="I3560" i="63" s="1"/>
  <c r="I1266" i="63" a="1"/>
  <c r="I1266" i="63" s="1"/>
  <c r="I3554" i="63" a="1"/>
  <c r="I3554" i="63" s="1"/>
  <c r="I1268" i="63" a="1"/>
  <c r="I1268" i="63" s="1"/>
  <c r="I1269" i="63" a="1"/>
  <c r="I1269" i="63" s="1"/>
  <c r="R1269" i="63" s="1"/>
  <c r="I1270" i="63" a="1"/>
  <c r="I1270" i="63" s="1"/>
  <c r="I1534" i="63" a="1"/>
  <c r="I1534" i="63" s="1"/>
  <c r="I1272" i="63" a="1"/>
  <c r="I1272" i="63" s="1"/>
  <c r="I1273" i="63" a="1"/>
  <c r="I1273" i="63" s="1"/>
  <c r="R1273" i="63" s="1"/>
  <c r="I3547" i="63" a="1"/>
  <c r="I3547" i="63" s="1"/>
  <c r="I1275" i="63" a="1"/>
  <c r="I1275" i="63" s="1"/>
  <c r="I1533" i="63" a="1"/>
  <c r="I1533" i="63" s="1"/>
  <c r="R1533" i="63" s="1"/>
  <c r="I3543" i="63" a="1"/>
  <c r="I3543" i="63" s="1"/>
  <c r="I1278" i="63" a="1"/>
  <c r="I1278" i="63" s="1"/>
  <c r="R1278" i="63" s="1"/>
  <c r="I1531" i="63" a="1"/>
  <c r="I1531" i="63" s="1"/>
  <c r="R1531" i="63" s="1"/>
  <c r="I1280" i="63" a="1"/>
  <c r="I1280" i="63" s="1"/>
  <c r="I1532" i="63" a="1"/>
  <c r="I1532" i="63" s="1"/>
  <c r="R1532" i="63" s="1"/>
  <c r="I1282" i="63" a="1"/>
  <c r="I1282" i="63" s="1"/>
  <c r="R1282" i="63" s="1"/>
  <c r="I1530" i="63" a="1"/>
  <c r="I1530" i="63" s="1"/>
  <c r="I3541" i="63" a="1"/>
  <c r="I3541" i="63" s="1"/>
  <c r="I1285" i="63" a="1"/>
  <c r="I1285" i="63" s="1"/>
  <c r="R1285" i="63" s="1"/>
  <c r="I1286" i="63" a="1"/>
  <c r="I1286" i="63" s="1"/>
  <c r="R1286" i="63" s="1"/>
  <c r="I1529" i="63" a="1"/>
  <c r="I1529" i="63" s="1"/>
  <c r="R1529" i="63" s="1"/>
  <c r="I1288" i="63" a="1"/>
  <c r="I1288" i="63" s="1"/>
  <c r="R1288" i="63" s="1"/>
  <c r="I1289" i="63" a="1"/>
  <c r="I1289" i="63" s="1"/>
  <c r="R1289" i="63" s="1"/>
  <c r="I1290" i="63" a="1"/>
  <c r="I1290" i="63" s="1"/>
  <c r="R1290" i="63" s="1"/>
  <c r="I3510" i="63" a="1"/>
  <c r="I3510" i="63" s="1"/>
  <c r="I1292" i="63" a="1"/>
  <c r="I1292" i="63" s="1"/>
  <c r="R1292" i="63" s="1"/>
  <c r="I3500" i="63" a="1"/>
  <c r="I3500" i="63" s="1"/>
  <c r="I1522" i="63" a="1"/>
  <c r="I1522" i="63" s="1"/>
  <c r="R1522" i="63" s="1"/>
  <c r="I1526" i="63" a="1"/>
  <c r="I1526" i="63" s="1"/>
  <c r="I1296" i="63" a="1"/>
  <c r="I1296" i="63" s="1"/>
  <c r="I1297" i="63" a="1"/>
  <c r="I1297" i="63" s="1"/>
  <c r="R1297" i="63" s="1"/>
  <c r="I1298" i="63" a="1"/>
  <c r="I1298" i="63" s="1"/>
  <c r="R1298" i="63" s="1"/>
  <c r="I1299" i="63" a="1"/>
  <c r="I1299" i="63" s="1"/>
  <c r="R1299" i="63" s="1"/>
  <c r="I1521" i="63" a="1"/>
  <c r="I1521" i="63" s="1"/>
  <c r="I1301" i="63" a="1"/>
  <c r="I1301" i="63" s="1"/>
  <c r="R1301" i="63" s="1"/>
  <c r="I1302" i="63" a="1"/>
  <c r="I1302" i="63" s="1"/>
  <c r="R1302" i="63" s="1"/>
  <c r="I1520" i="63" a="1"/>
  <c r="I1520" i="63" s="1"/>
  <c r="I1304" i="63" a="1"/>
  <c r="I1304" i="63" s="1"/>
  <c r="R1304" i="63" s="1"/>
  <c r="I1519" i="63" a="1"/>
  <c r="I1519" i="63" s="1"/>
  <c r="I1518" i="63" a="1"/>
  <c r="I1518" i="63" s="1"/>
  <c r="I1307" i="63" a="1"/>
  <c r="I1307" i="63" s="1"/>
  <c r="R1307" i="63" s="1"/>
  <c r="I1308" i="63" a="1"/>
  <c r="I1308" i="63" s="1"/>
  <c r="R1308" i="63" s="1"/>
  <c r="I1309" i="63" a="1"/>
  <c r="I1309" i="63" s="1"/>
  <c r="R1309" i="63" s="1"/>
  <c r="I1310" i="63" a="1"/>
  <c r="I1310" i="63" s="1"/>
  <c r="R1310" i="63" s="1"/>
  <c r="I1517" i="63" a="1"/>
  <c r="I1517" i="63" s="1"/>
  <c r="R1517" i="63" s="1"/>
  <c r="I3499" i="63" a="1"/>
  <c r="I3499" i="63" s="1"/>
  <c r="I1516" i="63" a="1"/>
  <c r="I1516" i="63" s="1"/>
  <c r="R1516" i="63" s="1"/>
  <c r="I1314" i="63" a="1"/>
  <c r="I1314" i="63" s="1"/>
  <c r="R1314" i="63" s="1"/>
  <c r="I1315" i="63" a="1"/>
  <c r="I1315" i="63" s="1"/>
  <c r="I1316" i="63" a="1"/>
  <c r="I1316" i="63" s="1"/>
  <c r="I1508" i="63" a="1"/>
  <c r="I1508" i="63" s="1"/>
  <c r="R1508" i="63" s="1"/>
  <c r="I1509" i="63" a="1"/>
  <c r="I1509" i="63" s="1"/>
  <c r="R1509" i="63" s="1"/>
  <c r="I1510" i="63" a="1"/>
  <c r="I1510" i="63" s="1"/>
  <c r="R1510" i="63" s="1"/>
  <c r="I1511" i="63" a="1"/>
  <c r="I1511" i="63" s="1"/>
  <c r="R1511" i="63" s="1"/>
  <c r="I1513" i="63" a="1"/>
  <c r="I1513" i="63" s="1"/>
  <c r="R1513" i="63" s="1"/>
  <c r="I1514" i="63" a="1"/>
  <c r="I1514" i="63" s="1"/>
  <c r="R1514" i="63" s="1"/>
  <c r="I1515" i="63" a="1"/>
  <c r="I1515" i="63" s="1"/>
  <c r="R1515" i="63" s="1"/>
  <c r="I3498" i="63" a="1"/>
  <c r="I3498" i="63" s="1"/>
  <c r="I1325" i="63" a="1"/>
  <c r="I1325" i="63" s="1"/>
  <c r="I1326" i="63" a="1"/>
  <c r="I1326" i="63" s="1"/>
  <c r="I1327" i="63" a="1"/>
  <c r="I1327" i="63" s="1"/>
  <c r="R1327" i="63" s="1"/>
  <c r="I1328" i="63" a="1"/>
  <c r="I1328" i="63" s="1"/>
  <c r="R1328" i="63" s="1"/>
  <c r="I1329" i="63" a="1"/>
  <c r="I1329" i="63" s="1"/>
  <c r="R1329" i="63" s="1"/>
  <c r="I1330" i="63" a="1"/>
  <c r="I1330" i="63" s="1"/>
  <c r="R1330" i="63" s="1"/>
  <c r="I1331" i="63" a="1"/>
  <c r="I1331" i="63" s="1"/>
  <c r="R1331" i="63" s="1"/>
  <c r="I1332" i="63" a="1"/>
  <c r="I1332" i="63" s="1"/>
  <c r="R1332" i="63" s="1"/>
  <c r="I1333" i="63" a="1"/>
  <c r="I1333" i="63" s="1"/>
  <c r="R1333" i="63" s="1"/>
  <c r="I1334" i="63" a="1"/>
  <c r="I1334" i="63" s="1"/>
  <c r="R1334" i="63" s="1"/>
  <c r="I1335" i="63" a="1"/>
  <c r="I1335" i="63" s="1"/>
  <c r="R1335" i="63" s="1"/>
  <c r="I1336" i="63" a="1"/>
  <c r="I1336" i="63" s="1"/>
  <c r="I1507" i="63" a="1"/>
  <c r="I1507" i="63" s="1"/>
  <c r="I1490" i="63" a="1"/>
  <c r="I1490" i="63" s="1"/>
  <c r="R1490" i="63" s="1"/>
  <c r="I1493" i="63" a="1"/>
  <c r="I1493" i="63" s="1"/>
  <c r="R1493" i="63" s="1"/>
  <c r="I1500" i="63" a="1"/>
  <c r="I1500" i="63" s="1"/>
  <c r="I1341" i="63" a="1"/>
  <c r="I1341" i="63" s="1"/>
  <c r="I1342" i="63" a="1"/>
  <c r="I1342" i="63" s="1"/>
  <c r="I1343" i="63" a="1"/>
  <c r="I1343" i="63" s="1"/>
  <c r="I3489" i="63" a="1"/>
  <c r="I3489" i="63" s="1"/>
  <c r="I1345" i="63" a="1"/>
  <c r="I1345" i="63" s="1"/>
  <c r="R1345" i="63" s="1"/>
  <c r="I1346" i="63" a="1"/>
  <c r="I1346" i="63" s="1"/>
  <c r="R1346" i="63" s="1"/>
  <c r="I1347" i="63" a="1"/>
  <c r="I1347" i="63" s="1"/>
  <c r="R1347" i="63" s="1"/>
  <c r="I3485" i="63" a="1"/>
  <c r="I3485" i="63" s="1"/>
  <c r="I1489" i="63" a="1"/>
  <c r="I1489" i="63" s="1"/>
  <c r="I1487" i="63" a="1"/>
  <c r="I1487" i="63" s="1"/>
  <c r="I1488" i="63" a="1"/>
  <c r="I1488" i="63" s="1"/>
  <c r="I3481" i="63" a="1"/>
  <c r="I3481" i="63" s="1"/>
  <c r="I1353" i="63" a="1"/>
  <c r="I1353" i="63" s="1"/>
  <c r="I1354" i="63" a="1"/>
  <c r="I1354" i="63" s="1"/>
  <c r="R1354" i="63" s="1"/>
  <c r="I1485" i="63" a="1"/>
  <c r="I1485" i="63" s="1"/>
  <c r="R1485" i="63" s="1"/>
  <c r="I1356" i="63" a="1"/>
  <c r="I1356" i="63" s="1"/>
  <c r="R1356" i="63" s="1"/>
  <c r="I1483" i="63" a="1"/>
  <c r="I1483" i="63" s="1"/>
  <c r="R1483" i="63" s="1"/>
  <c r="I1358" i="63" a="1"/>
  <c r="I1358" i="63" s="1"/>
  <c r="R1358" i="63" s="1"/>
  <c r="I1481" i="63" a="1"/>
  <c r="I1481" i="63" s="1"/>
  <c r="R1481" i="63" s="1"/>
  <c r="I1360" i="63" a="1"/>
  <c r="I1360" i="63" s="1"/>
  <c r="R1360" i="63" s="1"/>
  <c r="I1361" i="63" a="1"/>
  <c r="I1361" i="63" s="1"/>
  <c r="R1361" i="63" s="1"/>
  <c r="I1362" i="63" a="1"/>
  <c r="I1362" i="63" s="1"/>
  <c r="I1363" i="63" a="1"/>
  <c r="I1363" i="63" s="1"/>
  <c r="I1364" i="63" a="1"/>
  <c r="I1364" i="63" s="1"/>
  <c r="I1365" i="63" a="1"/>
  <c r="I1365" i="63" s="1"/>
  <c r="I1366" i="63" a="1"/>
  <c r="I1366" i="63" s="1"/>
  <c r="I1367" i="63" a="1"/>
  <c r="I1367" i="63" s="1"/>
  <c r="I1480" i="63" a="1"/>
  <c r="I1480" i="63" s="1"/>
  <c r="I3474" i="63" a="1"/>
  <c r="I3474" i="63" s="1"/>
  <c r="I1479" i="63" a="1"/>
  <c r="I1479" i="63" s="1"/>
  <c r="R1479" i="63" s="1"/>
  <c r="I1477" i="63" a="1"/>
  <c r="I1477" i="63" s="1"/>
  <c r="R1477" i="63" s="1"/>
  <c r="I1372" i="63" a="1"/>
  <c r="I1372" i="63" s="1"/>
  <c r="I1373" i="63" a="1"/>
  <c r="I1373" i="63" s="1"/>
  <c r="R1373" i="63" s="1"/>
  <c r="I1374" i="63" a="1"/>
  <c r="I1374" i="63" s="1"/>
  <c r="R1374" i="63" s="1"/>
  <c r="I1472" i="63" a="1"/>
  <c r="I1472" i="63" s="1"/>
  <c r="I1473" i="63" a="1"/>
  <c r="I1473" i="63" s="1"/>
  <c r="R1473" i="63" s="1"/>
  <c r="I1474" i="63" a="1"/>
  <c r="I1474" i="63" s="1"/>
  <c r="I1378" i="63" a="1"/>
  <c r="I1378" i="63" s="1"/>
  <c r="R1378" i="63" s="1"/>
  <c r="I1475" i="63" a="1"/>
  <c r="I1475" i="63" s="1"/>
  <c r="R1475" i="63" s="1"/>
  <c r="I1380" i="63" a="1"/>
  <c r="I1380" i="63" s="1"/>
  <c r="I1381" i="63" a="1"/>
  <c r="I1381" i="63" s="1"/>
  <c r="I1471" i="63" a="1"/>
  <c r="I1471" i="63" s="1"/>
  <c r="R1471" i="63" s="1"/>
  <c r="I1383" i="63" a="1"/>
  <c r="I1383" i="63" s="1"/>
  <c r="R1383" i="63" s="1"/>
  <c r="I1384" i="63" a="1"/>
  <c r="I1384" i="63" s="1"/>
  <c r="R1384" i="63" s="1"/>
  <c r="I1385" i="63" a="1"/>
  <c r="I1385" i="63" s="1"/>
  <c r="R1385" i="63" s="1"/>
  <c r="I1469" i="63" a="1"/>
  <c r="I1469" i="63" s="1"/>
  <c r="I1470" i="63" a="1"/>
  <c r="I1470" i="63" s="1"/>
  <c r="I3463" i="63" a="1"/>
  <c r="I3463" i="63" s="1"/>
  <c r="I1465" i="63" a="1"/>
  <c r="I1465" i="63" s="1"/>
  <c r="I1466" i="63" a="1"/>
  <c r="I1466" i="63" s="1"/>
  <c r="R1466" i="63" s="1"/>
  <c r="I3469" i="63" a="1"/>
  <c r="I3469" i="63" s="1"/>
  <c r="I3458" i="63" a="1"/>
  <c r="I3458" i="63" s="1"/>
  <c r="I1393" i="63" a="1"/>
  <c r="I1393" i="63" s="1"/>
  <c r="R1393" i="63" s="1"/>
  <c r="I1464" i="63" a="1"/>
  <c r="I1464" i="63" s="1"/>
  <c r="R1464" i="63" s="1"/>
  <c r="I1395" i="63" a="1"/>
  <c r="I1395" i="63" s="1"/>
  <c r="I1396" i="63" a="1"/>
  <c r="I1396" i="63" s="1"/>
  <c r="I3445" i="63" a="1"/>
  <c r="I3445" i="63" s="1"/>
  <c r="I1456" i="63" a="1"/>
  <c r="I1456" i="63" s="1"/>
  <c r="I1457" i="63" a="1"/>
  <c r="I1457" i="63" s="1"/>
  <c r="I1400" i="63" a="1"/>
  <c r="I1400" i="63" s="1"/>
  <c r="R1400" i="63" s="1"/>
  <c r="I1401" i="63" a="1"/>
  <c r="I1401" i="63" s="1"/>
  <c r="R1401" i="63" s="1"/>
  <c r="I1402" i="63" a="1"/>
  <c r="I1402" i="63" s="1"/>
  <c r="R1402" i="63" s="1"/>
  <c r="I3443" i="63" a="1"/>
  <c r="I3443" i="63" s="1"/>
  <c r="I3440" i="63" a="1"/>
  <c r="I3440" i="63" s="1"/>
  <c r="I1450" i="63" a="1"/>
  <c r="I1450" i="63" s="1"/>
  <c r="R1450" i="63" s="1"/>
  <c r="I1448" i="63" a="1"/>
  <c r="I1448" i="63" s="1"/>
  <c r="I1407" i="63" a="1"/>
  <c r="I1407" i="63" s="1"/>
  <c r="R1407" i="63" s="1"/>
  <c r="I1408" i="63" a="1"/>
  <c r="I1408" i="63" s="1"/>
  <c r="I1409" i="63" a="1"/>
  <c r="I1409" i="63" s="1"/>
  <c r="I1410" i="63" a="1"/>
  <c r="I1410" i="63" s="1"/>
  <c r="R1410" i="63" s="1"/>
  <c r="I1443" i="63" a="1"/>
  <c r="I1443" i="63" s="1"/>
  <c r="R1443" i="63" s="1"/>
  <c r="I1444" i="63" a="1"/>
  <c r="I1444" i="63" s="1"/>
  <c r="I1445" i="63" a="1"/>
  <c r="I1445" i="63" s="1"/>
  <c r="R1445" i="63" s="1"/>
  <c r="I1446" i="63" a="1"/>
  <c r="I1446" i="63" s="1"/>
  <c r="I1415" i="63" a="1"/>
  <c r="I1415" i="63" s="1"/>
  <c r="R1415" i="63" s="1"/>
  <c r="I1447" i="63" a="1"/>
  <c r="I1447" i="63" s="1"/>
  <c r="I1442" i="63" a="1"/>
  <c r="I1442" i="63" s="1"/>
  <c r="R1442" i="63" s="1"/>
  <c r="I1418" i="63" a="1"/>
  <c r="I1418" i="63" s="1"/>
  <c r="R1418" i="63" s="1"/>
  <c r="I1430" i="63" a="1"/>
  <c r="I1430" i="63" s="1"/>
  <c r="R1430" i="63" s="1"/>
  <c r="I1438" i="63" a="1"/>
  <c r="I1438" i="63" s="1"/>
  <c r="R1438" i="63" s="1"/>
  <c r="I3423" i="63" a="1"/>
  <c r="I3423" i="63" s="1"/>
  <c r="I1422" i="63" a="1"/>
  <c r="I1422" i="63" s="1"/>
  <c r="I1423" i="63" a="1"/>
  <c r="I1423" i="63" s="1"/>
  <c r="R1423" i="63" s="1"/>
  <c r="I3438" i="63" a="1"/>
  <c r="I3438" i="63" s="1"/>
  <c r="I1425" i="63" a="1"/>
  <c r="I1425" i="63" s="1"/>
  <c r="R1425" i="63" s="1"/>
  <c r="I3439" i="63" a="1"/>
  <c r="I3439" i="63" s="1"/>
  <c r="I3421" i="63" a="1"/>
  <c r="I3421" i="63" s="1"/>
  <c r="I1428" i="63" a="1"/>
  <c r="I1428" i="63" s="1"/>
  <c r="R1428" i="63" s="1"/>
  <c r="I1429" i="63" a="1"/>
  <c r="I1429" i="63" s="1"/>
  <c r="R1429" i="63" s="1"/>
  <c r="I1420" i="63" a="1"/>
  <c r="I1420" i="63" s="1"/>
  <c r="I1431" i="63" a="1"/>
  <c r="I1431" i="63" s="1"/>
  <c r="I1432" i="63" a="1"/>
  <c r="I1432" i="63" s="1"/>
  <c r="I3415" i="63" a="1"/>
  <c r="I3415" i="63" s="1"/>
  <c r="I3416" i="63" a="1"/>
  <c r="I3416" i="63" s="1"/>
  <c r="I1435" i="63" a="1"/>
  <c r="I1435" i="63" s="1"/>
  <c r="R1435" i="63" s="1"/>
  <c r="I1436" i="63" a="1"/>
  <c r="I1436" i="63" s="1"/>
  <c r="R1436" i="63" s="1"/>
  <c r="I1437" i="63" a="1"/>
  <c r="I1437" i="63" s="1"/>
  <c r="R1437" i="63" s="1"/>
  <c r="I1419" i="63" a="1"/>
  <c r="I1419" i="63" s="1"/>
  <c r="I1439" i="63" a="1"/>
  <c r="I1439" i="63" s="1"/>
  <c r="R1439" i="63" s="1"/>
  <c r="I1440" i="63" a="1"/>
  <c r="I1440" i="63" s="1"/>
  <c r="R1440" i="63" s="1"/>
  <c r="I1441" i="63" a="1"/>
  <c r="I1441" i="63" s="1"/>
  <c r="I1413" i="63" a="1"/>
  <c r="I1413" i="63" s="1"/>
  <c r="R1413" i="63" s="1"/>
  <c r="I1414" i="63" a="1"/>
  <c r="I1414" i="63" s="1"/>
  <c r="R1414" i="63" s="1"/>
  <c r="I1416" i="63" a="1"/>
  <c r="I1416" i="63" s="1"/>
  <c r="R1416" i="63" s="1"/>
  <c r="I1417" i="63" a="1"/>
  <c r="I1417" i="63" s="1"/>
  <c r="I1412" i="63" a="1"/>
  <c r="I1412" i="63" s="1"/>
  <c r="I1406" i="63" a="1"/>
  <c r="I1406" i="63" s="1"/>
  <c r="R1406" i="63" s="1"/>
  <c r="I1411" i="63" a="1"/>
  <c r="I1411" i="63" s="1"/>
  <c r="R1411" i="63" s="1"/>
  <c r="I1449" i="63" a="1"/>
  <c r="I1449" i="63" s="1"/>
  <c r="R1449" i="63" s="1"/>
  <c r="I1405" i="63" a="1"/>
  <c r="I1405" i="63" s="1"/>
  <c r="R1405" i="63" s="1"/>
  <c r="I3412" i="63" a="1"/>
  <c r="I3412" i="63" s="1"/>
  <c r="I1452" i="63" a="1"/>
  <c r="I1452" i="63" s="1"/>
  <c r="I1453" i="63" a="1"/>
  <c r="I1453" i="63" s="1"/>
  <c r="I1454" i="63" a="1"/>
  <c r="I1454" i="63" s="1"/>
  <c r="I3414" i="63" a="1"/>
  <c r="I3414" i="63" s="1"/>
  <c r="I1399" i="63" a="1"/>
  <c r="I1399" i="63" s="1"/>
  <c r="I1398" i="63" a="1"/>
  <c r="I1398" i="63" s="1"/>
  <c r="R1398" i="63" s="1"/>
  <c r="I1458" i="63" a="1"/>
  <c r="I1458" i="63" s="1"/>
  <c r="R1458" i="63" s="1"/>
  <c r="I1459" i="63" a="1"/>
  <c r="I1459" i="63" s="1"/>
  <c r="R1459" i="63" s="1"/>
  <c r="I1460" i="63" a="1"/>
  <c r="I1460" i="63" s="1"/>
  <c r="I3411" i="63" a="1"/>
  <c r="I3411" i="63" s="1"/>
  <c r="I1462" i="63" a="1"/>
  <c r="I1462" i="63" s="1"/>
  <c r="I3409" i="63" a="1"/>
  <c r="I3409" i="63" s="1"/>
  <c r="I1389" i="63" a="1"/>
  <c r="I1389" i="63" s="1"/>
  <c r="R1389" i="63" s="1"/>
  <c r="I1390" i="63" a="1"/>
  <c r="I1390" i="63" s="1"/>
  <c r="R1390" i="63" s="1"/>
  <c r="I1394" i="63" a="1"/>
  <c r="I1394" i="63" s="1"/>
  <c r="R1394" i="63" s="1"/>
  <c r="I1467" i="63" a="1"/>
  <c r="I1467" i="63" s="1"/>
  <c r="I1468" i="63" a="1"/>
  <c r="I1468" i="63" s="1"/>
  <c r="R1468" i="63" s="1"/>
  <c r="I1386" i="63" a="1"/>
  <c r="I1386" i="63" s="1"/>
  <c r="I1387" i="63" a="1"/>
  <c r="I1387" i="63" s="1"/>
  <c r="R1387" i="63" s="1"/>
  <c r="I1379" i="63" a="1"/>
  <c r="I1379" i="63" s="1"/>
  <c r="I1382" i="63" a="1"/>
  <c r="I1382" i="63" s="1"/>
  <c r="R1382" i="63" s="1"/>
  <c r="I1377" i="63" a="1"/>
  <c r="I1377" i="63" s="1"/>
  <c r="I1376" i="63" a="1"/>
  <c r="I1376" i="63" s="1"/>
  <c r="I1375" i="63" a="1"/>
  <c r="I1375" i="63" s="1"/>
  <c r="I3392" i="63" a="1"/>
  <c r="I3392" i="63" s="1"/>
  <c r="I1371" i="63" a="1"/>
  <c r="I1371" i="63" s="1"/>
  <c r="R1371" i="63" s="1"/>
  <c r="I1478" i="63" a="1"/>
  <c r="I1478" i="63" s="1"/>
  <c r="I1370" i="63" a="1"/>
  <c r="I1370" i="63" s="1"/>
  <c r="I1359" i="63" a="1"/>
  <c r="I1359" i="63" s="1"/>
  <c r="R1359" i="63" s="1"/>
  <c r="I1368" i="63" a="1"/>
  <c r="I1368" i="63" s="1"/>
  <c r="R1368" i="63" s="1"/>
  <c r="I1482" i="63" a="1"/>
  <c r="I1482" i="63" s="1"/>
  <c r="R1482" i="63" s="1"/>
  <c r="I1357" i="63" a="1"/>
  <c r="I1357" i="63" s="1"/>
  <c r="I1484" i="63" a="1"/>
  <c r="I1484" i="63" s="1"/>
  <c r="R1484" i="63" s="1"/>
  <c r="I1355" i="63" a="1"/>
  <c r="I1355" i="63" s="1"/>
  <c r="R1355" i="63" s="1"/>
  <c r="I1486" i="63" a="1"/>
  <c r="I1486" i="63" s="1"/>
  <c r="R1486" i="63" s="1"/>
  <c r="I1350" i="63" a="1"/>
  <c r="I1350" i="63" s="1"/>
  <c r="R1350" i="63" s="1"/>
  <c r="I1351" i="63" a="1"/>
  <c r="I1351" i="63" s="1"/>
  <c r="R1351" i="63" s="1"/>
  <c r="I1340" i="63" a="1"/>
  <c r="I1340" i="63" s="1"/>
  <c r="I1349" i="63" a="1"/>
  <c r="I1349" i="63" s="1"/>
  <c r="R1349" i="63" s="1"/>
  <c r="I1491" i="63" a="1"/>
  <c r="I1491" i="63" s="1"/>
  <c r="I1492" i="63" a="1"/>
  <c r="I1492" i="63" s="1"/>
  <c r="R1492" i="63" s="1"/>
  <c r="I1338" i="63" a="1"/>
  <c r="I1338" i="63" s="1"/>
  <c r="R1338" i="63" s="1"/>
  <c r="I1494" i="63" a="1"/>
  <c r="I1494" i="63" s="1"/>
  <c r="I1495" i="63" a="1"/>
  <c r="I1495" i="63" s="1"/>
  <c r="R1495" i="63" s="1"/>
  <c r="I1496" i="63" a="1"/>
  <c r="I1496" i="63" s="1"/>
  <c r="R1496" i="63" s="1"/>
  <c r="I1497" i="63" a="1"/>
  <c r="I1497" i="63" s="1"/>
  <c r="R1497" i="63" s="1"/>
  <c r="I1498" i="63" a="1"/>
  <c r="I1498" i="63" s="1"/>
  <c r="R1498" i="63" s="1"/>
  <c r="I3389" i="63" a="1"/>
  <c r="I3389" i="63" s="1"/>
  <c r="I1339" i="63" a="1"/>
  <c r="I1339" i="63" s="1"/>
  <c r="R1339" i="63" s="1"/>
  <c r="I1501" i="63" a="1"/>
  <c r="I1501" i="63" s="1"/>
  <c r="R1501" i="63" s="1"/>
  <c r="I1502" i="63" a="1"/>
  <c r="I1502" i="63" s="1"/>
  <c r="R1502" i="63" s="1"/>
  <c r="I1503" i="63" a="1"/>
  <c r="I1503" i="63" s="1"/>
  <c r="R1503" i="63" s="1"/>
  <c r="I1504" i="63" a="1"/>
  <c r="I1504" i="63" s="1"/>
  <c r="R1504" i="63" s="1"/>
  <c r="I1505" i="63" a="1"/>
  <c r="I1505" i="63" s="1"/>
  <c r="R1505" i="63" s="1"/>
  <c r="I1506" i="63" a="1"/>
  <c r="I1506" i="63" s="1"/>
  <c r="R1506" i="63" s="1"/>
  <c r="I1337" i="63" a="1"/>
  <c r="I1337" i="63" s="1"/>
  <c r="I1323" i="63" a="1"/>
  <c r="I1323" i="63" s="1"/>
  <c r="R1323" i="63" s="1"/>
  <c r="I1321" i="63" a="1"/>
  <c r="I1321" i="63" s="1"/>
  <c r="R1321" i="63" s="1"/>
  <c r="I1322" i="63" a="1"/>
  <c r="I1322" i="63" s="1"/>
  <c r="R1322" i="63" s="1"/>
  <c r="I1319" i="63" a="1"/>
  <c r="I1319" i="63" s="1"/>
  <c r="R1319" i="63" s="1"/>
  <c r="I1512" i="63" a="1"/>
  <c r="I1512" i="63" s="1"/>
  <c r="R1512" i="63" s="1"/>
  <c r="I1320" i="63" a="1"/>
  <c r="I1320" i="63" s="1"/>
  <c r="R1320" i="63" s="1"/>
  <c r="I1295" i="63" a="1"/>
  <c r="I1295" i="63" s="1"/>
  <c r="R1295" i="63" s="1"/>
  <c r="I1300" i="63" a="1"/>
  <c r="I1300" i="63" s="1"/>
  <c r="R1300" i="63" s="1"/>
  <c r="I1303" i="63" a="1"/>
  <c r="I1303" i="63" s="1"/>
  <c r="R1303" i="63" s="1"/>
  <c r="I1305" i="63" a="1"/>
  <c r="I1305" i="63" s="1"/>
  <c r="I1306" i="63" a="1"/>
  <c r="I1306" i="63" s="1"/>
  <c r="I1311" i="63" a="1"/>
  <c r="I1311" i="63" s="1"/>
  <c r="I1313" i="63" a="1"/>
  <c r="I1313" i="63" s="1"/>
  <c r="R1313" i="63" s="1"/>
  <c r="I1317" i="63" a="1"/>
  <c r="I1317" i="63" s="1"/>
  <c r="I1318" i="63" a="1"/>
  <c r="I1318" i="63" s="1"/>
  <c r="R1318" i="63" s="1"/>
  <c r="I1523" i="63" a="1"/>
  <c r="I1523" i="63" s="1"/>
  <c r="R1523" i="63" s="1"/>
  <c r="I1524" i="63" a="1"/>
  <c r="I1524" i="63" s="1"/>
  <c r="I1525" i="63" a="1"/>
  <c r="I1525" i="63" s="1"/>
  <c r="R1525" i="63" s="1"/>
  <c r="I1294" i="63" a="1"/>
  <c r="I1294" i="63" s="1"/>
  <c r="I1527" i="63" a="1"/>
  <c r="I1527" i="63" s="1"/>
  <c r="I1528" i="63" a="1"/>
  <c r="I1528" i="63" s="1"/>
  <c r="R1528" i="63" s="1"/>
  <c r="I1281" i="63" a="1"/>
  <c r="I1281" i="63" s="1"/>
  <c r="R1281" i="63" s="1"/>
  <c r="I1283" i="63" a="1"/>
  <c r="I1283" i="63" s="1"/>
  <c r="R1283" i="63" s="1"/>
  <c r="I1287" i="63" a="1"/>
  <c r="I1287" i="63" s="1"/>
  <c r="I1279" i="63" a="1"/>
  <c r="I1279" i="63" s="1"/>
  <c r="R1279" i="63" s="1"/>
  <c r="I1276" i="63" a="1"/>
  <c r="I1276" i="63" s="1"/>
  <c r="I1263" i="63" a="1"/>
  <c r="I1263" i="63" s="1"/>
  <c r="I1271" i="63" a="1"/>
  <c r="I1271" i="63" s="1"/>
  <c r="I1536" i="63" a="1"/>
  <c r="I1536" i="63" s="1"/>
  <c r="R1536" i="63" s="1"/>
  <c r="I1262" i="63" a="1"/>
  <c r="I1262" i="63" s="1"/>
  <c r="I3388" i="63" a="1"/>
  <c r="I3388" i="63" s="1"/>
  <c r="I1539" i="63" a="1"/>
  <c r="I1539" i="63" s="1"/>
  <c r="R1539" i="63" s="1"/>
  <c r="I1246" i="63" a="1"/>
  <c r="I1246" i="63" s="1"/>
  <c r="I1248" i="63" a="1"/>
  <c r="I1248" i="63" s="1"/>
  <c r="I1250" i="63" a="1"/>
  <c r="I1250" i="63" s="1"/>
  <c r="I1253" i="63" a="1"/>
  <c r="I1253" i="63" s="1"/>
  <c r="R1253" i="63" s="1"/>
  <c r="I1260" i="63" a="1"/>
  <c r="I1260" i="63" s="1"/>
  <c r="R1260" i="63" s="1"/>
  <c r="I1545" i="63" a="1"/>
  <c r="I1545" i="63" s="1"/>
  <c r="I1231" i="63" a="1"/>
  <c r="I1231" i="63" s="1"/>
  <c r="R1231" i="63" s="1"/>
  <c r="I1236" i="63" a="1"/>
  <c r="I1236" i="63" s="1"/>
  <c r="I1548" i="63" a="1"/>
  <c r="I1548" i="63" s="1"/>
  <c r="I3386" i="63" a="1"/>
  <c r="I3386" i="63" s="1"/>
  <c r="I3385" i="63" a="1"/>
  <c r="I3385" i="63" s="1"/>
  <c r="I1551" i="63" a="1"/>
  <c r="I1551" i="63" s="1"/>
  <c r="R1551" i="63" s="1"/>
  <c r="I1552" i="63" a="1"/>
  <c r="I1552" i="63" s="1"/>
  <c r="R1552" i="63" s="1"/>
  <c r="I1553" i="63" a="1"/>
  <c r="I1553" i="63" s="1"/>
  <c r="R1553" i="63" s="1"/>
  <c r="I1219" i="63" a="1"/>
  <c r="I1219" i="63" s="1"/>
  <c r="R1219" i="63" s="1"/>
  <c r="I1555" i="63" a="1"/>
  <c r="I1555" i="63" s="1"/>
  <c r="R1555" i="63" s="1"/>
  <c r="I1210" i="63" a="1"/>
  <c r="I1210" i="63" s="1"/>
  <c r="R1210" i="63" s="1"/>
  <c r="I1215" i="63" a="1"/>
  <c r="I1215" i="63" s="1"/>
  <c r="R1215" i="63" s="1"/>
  <c r="I1558" i="63" a="1"/>
  <c r="I1558" i="63" s="1"/>
  <c r="I1218" i="63" a="1"/>
  <c r="I1218" i="63" s="1"/>
  <c r="R1218" i="63" s="1"/>
  <c r="I3382" i="63" a="1"/>
  <c r="I3382" i="63" s="1"/>
  <c r="I3384" i="63" a="1"/>
  <c r="I3384" i="63" s="1"/>
  <c r="I1562" i="63" a="1"/>
  <c r="I1562" i="63" s="1"/>
  <c r="I1563" i="63" a="1"/>
  <c r="I1563" i="63" s="1"/>
  <c r="I1564" i="63" a="1"/>
  <c r="I1564" i="63" s="1"/>
  <c r="I3381" i="63" a="1"/>
  <c r="I3381" i="63" s="1"/>
  <c r="I1566" i="63" a="1"/>
  <c r="I1566" i="63" s="1"/>
  <c r="I1206" i="63" a="1"/>
  <c r="I1206" i="63" s="1"/>
  <c r="R1206" i="63" s="1"/>
  <c r="I1208" i="63" a="1"/>
  <c r="I1208" i="63" s="1"/>
  <c r="R1208" i="63" s="1"/>
  <c r="I1203" i="63" a="1"/>
  <c r="I1203" i="63" s="1"/>
  <c r="R1203" i="63" s="1"/>
  <c r="I1205" i="63" a="1"/>
  <c r="I1205" i="63" s="1"/>
  <c r="R1205" i="63" s="1"/>
  <c r="I1202" i="63" a="1"/>
  <c r="I1202" i="63" s="1"/>
  <c r="R1202" i="63" s="1"/>
  <c r="I1572" i="63" a="1"/>
  <c r="I1572" i="63" s="1"/>
  <c r="R1572" i="63" s="1"/>
  <c r="I1573" i="63" a="1"/>
  <c r="I1573" i="63" s="1"/>
  <c r="I1574" i="63" a="1"/>
  <c r="I1574" i="63" s="1"/>
  <c r="R1574" i="63" s="1"/>
  <c r="I1201" i="63" a="1"/>
  <c r="I1201" i="63" s="1"/>
  <c r="R1201" i="63" s="1"/>
  <c r="I3380" i="63" a="1"/>
  <c r="I3380" i="63" s="1"/>
  <c r="I1577" i="63" a="1"/>
  <c r="I1577" i="63" s="1"/>
  <c r="I1196" i="63" a="1"/>
  <c r="I1196" i="63" s="1"/>
  <c r="R1196" i="63" s="1"/>
  <c r="I1579" i="63" a="1"/>
  <c r="I1579" i="63" s="1"/>
  <c r="R1579" i="63" s="1"/>
  <c r="I1190" i="63" a="1"/>
  <c r="I1190" i="63" s="1"/>
  <c r="R1190" i="63" s="1"/>
  <c r="I1194" i="63" a="1"/>
  <c r="I1194" i="63" s="1"/>
  <c r="R1194" i="63" s="1"/>
  <c r="I1582" i="63" a="1"/>
  <c r="I1582" i="63" s="1"/>
  <c r="I3379" i="63" a="1"/>
  <c r="I3379" i="63" s="1"/>
  <c r="I3368" i="63" a="1"/>
  <c r="I3368" i="63" s="1"/>
  <c r="I1185" i="63" a="1"/>
  <c r="I1185" i="63" s="1"/>
  <c r="R1185" i="63" s="1"/>
  <c r="I1183" i="63" a="1"/>
  <c r="I1183" i="63" s="1"/>
  <c r="R1183" i="63" s="1"/>
  <c r="I1184" i="63" a="1"/>
  <c r="I1184" i="63" s="1"/>
  <c r="R1184" i="63" s="1"/>
  <c r="I1182" i="63" a="1"/>
  <c r="I1182" i="63" s="1"/>
  <c r="R1182" i="63" s="1"/>
  <c r="I1177" i="63" a="1"/>
  <c r="I1177" i="63" s="1"/>
  <c r="R1177" i="63" s="1"/>
  <c r="I1181" i="63" a="1"/>
  <c r="I1181" i="63" s="1"/>
  <c r="R1181" i="63" s="1"/>
  <c r="I1591" i="63" a="1"/>
  <c r="I1591" i="63" s="1"/>
  <c r="R1591" i="63" s="1"/>
  <c r="I1176" i="63" a="1"/>
  <c r="I1176" i="63" s="1"/>
  <c r="R1176" i="63" s="1"/>
  <c r="I1593" i="63" a="1"/>
  <c r="I1593" i="63" s="1"/>
  <c r="R1593" i="63" s="1"/>
  <c r="I3340" i="63" a="1"/>
  <c r="I3340" i="63" s="1"/>
  <c r="I3342" i="63" a="1"/>
  <c r="I3342" i="63" s="1"/>
  <c r="I3346" i="63" a="1"/>
  <c r="I3346" i="63" s="1"/>
  <c r="I1597" i="63" a="1"/>
  <c r="I1597" i="63" s="1"/>
  <c r="R1597" i="63" s="1"/>
  <c r="I1598" i="63" a="1"/>
  <c r="I1598" i="63" s="1"/>
  <c r="R1598" i="63" s="1"/>
  <c r="I1167" i="63" a="1"/>
  <c r="I1167" i="63" s="1"/>
  <c r="R1167" i="63" s="1"/>
  <c r="I1168" i="63" a="1"/>
  <c r="I1168" i="63" s="1"/>
  <c r="I1601" i="63" a="1"/>
  <c r="I1601" i="63" s="1"/>
  <c r="R1601" i="63" s="1"/>
  <c r="I1169" i="63" a="1"/>
  <c r="I1169" i="63" s="1"/>
  <c r="I1170" i="63" a="1"/>
  <c r="I1170" i="63" s="1"/>
  <c r="I1604" i="63" a="1"/>
  <c r="I1604" i="63" s="1"/>
  <c r="R1604" i="63" s="1"/>
  <c r="I1143" i="63" a="1"/>
  <c r="I1143" i="63" s="1"/>
  <c r="R1143" i="63" s="1"/>
  <c r="I1145" i="63" a="1"/>
  <c r="I1145" i="63" s="1"/>
  <c r="R1145" i="63" s="1"/>
  <c r="I1607" i="63" a="1"/>
  <c r="I1607" i="63" s="1"/>
  <c r="R1607" i="63" s="1"/>
  <c r="I1608" i="63" a="1"/>
  <c r="I1608" i="63" s="1"/>
  <c r="R1608" i="63" s="1"/>
  <c r="I1146" i="63" a="1"/>
  <c r="I1146" i="63" s="1"/>
  <c r="I1150" i="63" a="1"/>
  <c r="I1150" i="63" s="1"/>
  <c r="I1611" i="63" a="1"/>
  <c r="I1611" i="63" s="1"/>
  <c r="R1611" i="63" s="1"/>
  <c r="I1612" i="63" a="1"/>
  <c r="I1612" i="63" s="1"/>
  <c r="R1612" i="63" s="1"/>
  <c r="I1151" i="63" a="1"/>
  <c r="I1151" i="63" s="1"/>
  <c r="I1614" i="63" a="1"/>
  <c r="I1614" i="63" s="1"/>
  <c r="R1614" i="63" s="1"/>
  <c r="I1152" i="63" a="1"/>
  <c r="I1152" i="63" s="1"/>
  <c r="I1616" i="63" a="1"/>
  <c r="I1616" i="63" s="1"/>
  <c r="R1616" i="63" s="1"/>
  <c r="I1153" i="63" a="1"/>
  <c r="I1153" i="63" s="1"/>
  <c r="I1618" i="63" a="1"/>
  <c r="I1618" i="63" s="1"/>
  <c r="R1618" i="63" s="1"/>
  <c r="I1619" i="63" a="1"/>
  <c r="I1619" i="63" s="1"/>
  <c r="R1619" i="63" s="1"/>
  <c r="I1620" i="63" a="1"/>
  <c r="I1620" i="63" s="1"/>
  <c r="R1620" i="63" s="1"/>
  <c r="I1158" i="63" a="1"/>
  <c r="I1158" i="63" s="1"/>
  <c r="R1158" i="63" s="1"/>
  <c r="I1622" i="63" a="1"/>
  <c r="I1622" i="63" s="1"/>
  <c r="R1622" i="63" s="1"/>
  <c r="I1160" i="63" a="1"/>
  <c r="I1160" i="63" s="1"/>
  <c r="I1161" i="63" a="1"/>
  <c r="I1161" i="63" s="1"/>
  <c r="I1625" i="63" a="1"/>
  <c r="I1625" i="63" s="1"/>
  <c r="R1625" i="63" s="1"/>
  <c r="I1626" i="63" a="1"/>
  <c r="I1626" i="63" s="1"/>
  <c r="R1626" i="63" s="1"/>
  <c r="I1142" i="63" a="1"/>
  <c r="I1142" i="63" s="1"/>
  <c r="R1142" i="63" s="1"/>
  <c r="I1139" i="63" a="1"/>
  <c r="I1139" i="63" s="1"/>
  <c r="I1629" i="63" a="1"/>
  <c r="I1629" i="63" s="1"/>
  <c r="R1629" i="63" s="1"/>
  <c r="I1136" i="63" a="1"/>
  <c r="I1136" i="63" s="1"/>
  <c r="I1135" i="63" a="1"/>
  <c r="I1135" i="63" s="1"/>
  <c r="I1134" i="63" a="1"/>
  <c r="I1134" i="63" s="1"/>
  <c r="I1633" i="63" a="1"/>
  <c r="I1633" i="63" s="1"/>
  <c r="R1633" i="63" s="1"/>
  <c r="I1133" i="63" a="1"/>
  <c r="I1133" i="63" s="1"/>
  <c r="I1132" i="63" a="1"/>
  <c r="I1132" i="63" s="1"/>
  <c r="R1132" i="63" s="1"/>
  <c r="I3337" i="63" a="1"/>
  <c r="I3337" i="63" s="1"/>
  <c r="I1131" i="63" a="1"/>
  <c r="I1131" i="63" s="1"/>
  <c r="I3336" i="63" a="1"/>
  <c r="I3336" i="63" s="1"/>
  <c r="I1639" i="63" a="1"/>
  <c r="I1639" i="63" s="1"/>
  <c r="R1639" i="63" s="1"/>
  <c r="I1640" i="63" a="1"/>
  <c r="I1640" i="63" s="1"/>
  <c r="R1640" i="63" s="1"/>
  <c r="I1130" i="63" a="1"/>
  <c r="I1130" i="63" s="1"/>
  <c r="I1642" i="63" a="1"/>
  <c r="I1642" i="63" s="1"/>
  <c r="R1642" i="63" s="1"/>
  <c r="I1127" i="63" a="1"/>
  <c r="I1127" i="63" s="1"/>
  <c r="I1128" i="63" a="1"/>
  <c r="I1128" i="63" s="1"/>
  <c r="I1645" i="63" a="1"/>
  <c r="I1645" i="63" s="1"/>
  <c r="R1645" i="63" s="1"/>
  <c r="I3335" i="63" a="1"/>
  <c r="I3335" i="63" s="1"/>
  <c r="I1121" i="63" a="1"/>
  <c r="I1121" i="63" s="1"/>
  <c r="R1121" i="63" s="1"/>
  <c r="I1122" i="63" a="1"/>
  <c r="I1122" i="63" s="1"/>
  <c r="I1126" i="63" a="1"/>
  <c r="I1126" i="63" s="1"/>
  <c r="R1126" i="63" s="1"/>
  <c r="I1650" i="63" a="1"/>
  <c r="I1650" i="63" s="1"/>
  <c r="R1650" i="63" s="1"/>
  <c r="I1118" i="63" a="1"/>
  <c r="I1118" i="63" s="1"/>
  <c r="I3334" i="63" a="1"/>
  <c r="I3334" i="63" s="1"/>
  <c r="I1111" i="63" a="1"/>
  <c r="I1111" i="63" s="1"/>
  <c r="I1113" i="63" a="1"/>
  <c r="I1113" i="63" s="1"/>
  <c r="I1114" i="63" a="1"/>
  <c r="I1114" i="63" s="1"/>
  <c r="I1115" i="63" a="1"/>
  <c r="I1115" i="63" s="1"/>
  <c r="I1116" i="63" a="1"/>
  <c r="I1116" i="63" s="1"/>
  <c r="I1658" i="63" a="1"/>
  <c r="I1658" i="63" s="1"/>
  <c r="I1105" i="63" a="1"/>
  <c r="I1105" i="63" s="1"/>
  <c r="R1105" i="63" s="1"/>
  <c r="I1660" i="63" a="1"/>
  <c r="I1660" i="63" s="1"/>
  <c r="R1660" i="63" s="1"/>
  <c r="I1661" i="63" a="1"/>
  <c r="I1661" i="63" s="1"/>
  <c r="R1661" i="63" s="1"/>
  <c r="I1106" i="63" a="1"/>
  <c r="I1106" i="63" s="1"/>
  <c r="R1106" i="63" s="1"/>
  <c r="I1107" i="63" a="1"/>
  <c r="I1107" i="63" s="1"/>
  <c r="R1107" i="63" s="1"/>
  <c r="I1108" i="63" a="1"/>
  <c r="I1108" i="63" s="1"/>
  <c r="R1108" i="63" s="1"/>
  <c r="I1110" i="63" a="1"/>
  <c r="I1110" i="63" s="1"/>
  <c r="I1104" i="63" a="1"/>
  <c r="I1104" i="63" s="1"/>
  <c r="I1103" i="63" a="1"/>
  <c r="I1103" i="63" s="1"/>
  <c r="I1097" i="63" a="1"/>
  <c r="I1097" i="63" s="1"/>
  <c r="I1101" i="63" a="1"/>
  <c r="I1101" i="63" s="1"/>
  <c r="I1670" i="63" a="1"/>
  <c r="I1670" i="63" s="1"/>
  <c r="I1671" i="63" a="1"/>
  <c r="I1671" i="63" s="1"/>
  <c r="I1672" i="63" a="1"/>
  <c r="I1672" i="63" s="1"/>
  <c r="R1672" i="63" s="1"/>
  <c r="I1096" i="63" a="1"/>
  <c r="I1096" i="63" s="1"/>
  <c r="I1094" i="63" a="1"/>
  <c r="I1094" i="63" s="1"/>
  <c r="R1094" i="63" s="1"/>
  <c r="I1675" i="63" a="1"/>
  <c r="I1675" i="63" s="1"/>
  <c r="R1675" i="63" s="1"/>
  <c r="I1089" i="63" a="1"/>
  <c r="I1089" i="63" s="1"/>
  <c r="I1677" i="63" a="1"/>
  <c r="I1677" i="63" s="1"/>
  <c r="R1677" i="63" s="1"/>
  <c r="I1092" i="63" a="1"/>
  <c r="I1092" i="63" s="1"/>
  <c r="I1086" i="63" a="1"/>
  <c r="I1086" i="63" s="1"/>
  <c r="I1081" i="63" a="1"/>
  <c r="I1081" i="63" s="1"/>
  <c r="I1681" i="63" a="1"/>
  <c r="I1681" i="63" s="1"/>
  <c r="R1681" i="63" s="1"/>
  <c r="I1682" i="63" a="1"/>
  <c r="I1682" i="63" s="1"/>
  <c r="R1682" i="63" s="1"/>
  <c r="I1080" i="63" a="1"/>
  <c r="I1080" i="63" s="1"/>
  <c r="I1684" i="63" a="1"/>
  <c r="I1684" i="63" s="1"/>
  <c r="I1685" i="63" a="1"/>
  <c r="I1685" i="63" s="1"/>
  <c r="R1685" i="63" s="1"/>
  <c r="I1077" i="63" a="1"/>
  <c r="I1077" i="63" s="1"/>
  <c r="R1077" i="63" s="1"/>
  <c r="I1687" i="63" a="1"/>
  <c r="I1687" i="63" s="1"/>
  <c r="R1687" i="63" s="1"/>
  <c r="I1076" i="63" a="1"/>
  <c r="I1076" i="63" s="1"/>
  <c r="R1076" i="63" s="1"/>
  <c r="I1075" i="63" a="1"/>
  <c r="I1075" i="63" s="1"/>
  <c r="I1073" i="63" a="1"/>
  <c r="I1073" i="63" s="1"/>
  <c r="R1073" i="63" s="1"/>
  <c r="I1691" i="63" a="1"/>
  <c r="I1691" i="63" s="1"/>
  <c r="I1056" i="63" a="1"/>
  <c r="I1056" i="63" s="1"/>
  <c r="R1056" i="63" s="1"/>
  <c r="I1693" i="63" a="1"/>
  <c r="I1693" i="63" s="1"/>
  <c r="R1693" i="63" s="1"/>
  <c r="I1694" i="63" a="1"/>
  <c r="I1694" i="63" s="1"/>
  <c r="R1694" i="63" s="1"/>
  <c r="I1055" i="63" a="1"/>
  <c r="I1055" i="63" s="1"/>
  <c r="R1055" i="63" s="1"/>
  <c r="I1033" i="63" a="1"/>
  <c r="I1033" i="63" s="1"/>
  <c r="I1036" i="63" a="1"/>
  <c r="I1036" i="63" s="1"/>
  <c r="I1037" i="63" a="1"/>
  <c r="I1037" i="63" s="1"/>
  <c r="R1037" i="63" s="1"/>
  <c r="I1052" i="63" a="1"/>
  <c r="I1052" i="63" s="1"/>
  <c r="R1052" i="63" s="1"/>
  <c r="I1053" i="63" a="1"/>
  <c r="I1053" i="63" s="1"/>
  <c r="R1053" i="63" s="1"/>
  <c r="I1054" i="63" a="1"/>
  <c r="I1054" i="63" s="1"/>
  <c r="R1054" i="63" s="1"/>
  <c r="I1017" i="63" a="1"/>
  <c r="I1017" i="63" s="1"/>
  <c r="I1019" i="63" a="1"/>
  <c r="I1019" i="63" s="1"/>
  <c r="R1019" i="63" s="1"/>
  <c r="I1020" i="63" a="1"/>
  <c r="I1020" i="63" s="1"/>
  <c r="R1020" i="63" s="1"/>
  <c r="I1021" i="63" a="1"/>
  <c r="I1021" i="63" s="1"/>
  <c r="R1021" i="63" s="1"/>
  <c r="I1026" i="63" a="1"/>
  <c r="I1026" i="63" s="1"/>
  <c r="I1016" i="63" a="1"/>
  <c r="I1016" i="63" s="1"/>
  <c r="R1016" i="63" s="1"/>
  <c r="I1014" i="63" a="1"/>
  <c r="I1014" i="63" s="1"/>
  <c r="I1011" i="63" a="1"/>
  <c r="I1011" i="63" s="1"/>
  <c r="I1007" i="63" a="1"/>
  <c r="I1007" i="63" s="1"/>
  <c r="R1007" i="63" s="1"/>
  <c r="I1004" i="63" a="1"/>
  <c r="I1004" i="63" s="1"/>
  <c r="I1005" i="63" a="1"/>
  <c r="I1005" i="63" s="1"/>
  <c r="I1713" i="63" a="1"/>
  <c r="I1713" i="63" s="1"/>
  <c r="I1714" i="63" a="1"/>
  <c r="I1714" i="63" s="1"/>
  <c r="I988" i="63" a="1"/>
  <c r="I988" i="63" s="1"/>
  <c r="R988" i="63" s="1"/>
  <c r="I1716" i="63" a="1"/>
  <c r="I1716" i="63" s="1"/>
  <c r="R1716" i="63" s="1"/>
  <c r="I987" i="63" a="1"/>
  <c r="I987" i="63" s="1"/>
  <c r="R987" i="63" s="1"/>
  <c r="I957" i="63" a="1"/>
  <c r="I957" i="63" s="1"/>
  <c r="I975" i="63" a="1"/>
  <c r="I975" i="63" s="1"/>
  <c r="I978" i="63" a="1"/>
  <c r="I978" i="63" s="1"/>
  <c r="I1721" i="63" a="1"/>
  <c r="I1721" i="63" s="1"/>
  <c r="R1721" i="63" s="1"/>
  <c r="I1722" i="63" a="1"/>
  <c r="I1722" i="63" s="1"/>
  <c r="R1722" i="63" s="1"/>
  <c r="I949" i="63" a="1"/>
  <c r="I949" i="63" s="1"/>
  <c r="I952" i="63" a="1"/>
  <c r="I952" i="63" s="1"/>
  <c r="R952" i="63" s="1"/>
  <c r="I945" i="63" a="1"/>
  <c r="I945" i="63" s="1"/>
  <c r="R945" i="63" s="1"/>
  <c r="I1726" i="63" a="1"/>
  <c r="I1726" i="63" s="1"/>
  <c r="R1726" i="63" s="1"/>
  <c r="I944" i="63" a="1"/>
  <c r="I944" i="63" s="1"/>
  <c r="R944" i="63" s="1"/>
  <c r="I942" i="63" a="1"/>
  <c r="I942" i="63" s="1"/>
  <c r="I943" i="63" a="1"/>
  <c r="I943" i="63" s="1"/>
  <c r="R943" i="63" s="1"/>
  <c r="I1730" i="63" a="1"/>
  <c r="I1730" i="63" s="1"/>
  <c r="R1730" i="63" s="1"/>
  <c r="I1731" i="63" a="1"/>
  <c r="I1731" i="63" s="1"/>
  <c r="I1732" i="63" a="1"/>
  <c r="I1732" i="63" s="1"/>
  <c r="R1732" i="63" s="1"/>
  <c r="I1733" i="63" a="1"/>
  <c r="I1733" i="63" s="1"/>
  <c r="R1733" i="63" s="1"/>
  <c r="I3332" i="63" a="1"/>
  <c r="I3332" i="63" s="1"/>
  <c r="I1735" i="63" a="1"/>
  <c r="I1735" i="63" s="1"/>
  <c r="R1735" i="63" s="1"/>
  <c r="I1736" i="63" a="1"/>
  <c r="I1736" i="63" s="1"/>
  <c r="R1736" i="63" s="1"/>
  <c r="I936" i="63" a="1"/>
  <c r="I936" i="63" s="1"/>
  <c r="R936" i="63" s="1"/>
  <c r="I937" i="63" a="1"/>
  <c r="I937" i="63" s="1"/>
  <c r="I940" i="63" a="1"/>
  <c r="I940" i="63" s="1"/>
  <c r="I1740" i="63" a="1"/>
  <c r="I1740" i="63" s="1"/>
  <c r="R1740" i="63" s="1"/>
  <c r="I1741" i="63" a="1"/>
  <c r="I1741" i="63" s="1"/>
  <c r="R1741" i="63" s="1"/>
  <c r="I1742" i="63" a="1"/>
  <c r="I1742" i="63" s="1"/>
  <c r="R1742" i="63" s="1"/>
  <c r="I1743" i="63" a="1"/>
  <c r="I1743" i="63" s="1"/>
  <c r="R1743" i="63" s="1"/>
  <c r="I928" i="63" a="1"/>
  <c r="I928" i="63" s="1"/>
  <c r="I1745" i="63" a="1"/>
  <c r="I1745" i="63" s="1"/>
  <c r="R1745" i="63" s="1"/>
  <c r="I1746" i="63" a="1"/>
  <c r="I1746" i="63" s="1"/>
  <c r="R1746" i="63" s="1"/>
  <c r="I1747" i="63" a="1"/>
  <c r="I1747" i="63" s="1"/>
  <c r="I1748" i="63" a="1"/>
  <c r="I1748" i="63" s="1"/>
  <c r="R1748" i="63" s="1"/>
  <c r="I1749" i="63" a="1"/>
  <c r="I1749" i="63" s="1"/>
  <c r="R1749" i="63" s="1"/>
  <c r="I1750" i="63" a="1"/>
  <c r="I1750" i="63" s="1"/>
  <c r="R1750" i="63" s="1"/>
  <c r="I1751" i="63" a="1"/>
  <c r="I1751" i="63" s="1"/>
  <c r="I925" i="63" a="1"/>
  <c r="I925" i="63" s="1"/>
  <c r="I1753" i="63" a="1"/>
  <c r="I1753" i="63" s="1"/>
  <c r="R1753" i="63" s="1"/>
  <c r="I3323" i="63" a="1"/>
  <c r="I3323" i="63" s="1"/>
  <c r="I1755" i="63" a="1"/>
  <c r="I1755" i="63" s="1"/>
  <c r="I924" i="63" a="1"/>
  <c r="I924" i="63" s="1"/>
  <c r="I1757" i="63" a="1"/>
  <c r="I1757" i="63" s="1"/>
  <c r="R1757" i="63" s="1"/>
  <c r="I1758" i="63" a="1"/>
  <c r="I1758" i="63" s="1"/>
  <c r="R1758" i="63" s="1"/>
  <c r="I3322" i="63" a="1"/>
  <c r="I3322" i="63" s="1"/>
  <c r="I908" i="63" a="1"/>
  <c r="I908" i="63" s="1"/>
  <c r="I917" i="63" a="1"/>
  <c r="I917" i="63" s="1"/>
  <c r="R917" i="63" s="1"/>
  <c r="I921" i="63" a="1"/>
  <c r="I921" i="63" s="1"/>
  <c r="I3314" i="63" a="1"/>
  <c r="I3314" i="63" s="1"/>
  <c r="I922" i="63" a="1"/>
  <c r="I922" i="63" s="1"/>
  <c r="I903" i="63" a="1"/>
  <c r="I903" i="63" s="1"/>
  <c r="I1766" i="63" a="1"/>
  <c r="I1766" i="63" s="1"/>
  <c r="R1766" i="63" s="1"/>
  <c r="I892" i="63" a="1"/>
  <c r="I892" i="63" s="1"/>
  <c r="I1768" i="63" a="1"/>
  <c r="I1768" i="63" s="1"/>
  <c r="R1768" i="63" s="1"/>
  <c r="I1769" i="63" a="1"/>
  <c r="I1769" i="63" s="1"/>
  <c r="R1769" i="63" s="1"/>
  <c r="I1770" i="63" a="1"/>
  <c r="I1770" i="63" s="1"/>
  <c r="R1770" i="63" s="1"/>
  <c r="I3313" i="63" a="1"/>
  <c r="I3313" i="63" s="1"/>
  <c r="I891" i="63" a="1"/>
  <c r="I891" i="63" s="1"/>
  <c r="I885" i="63" a="1"/>
  <c r="I885" i="63" s="1"/>
  <c r="I880" i="63" a="1"/>
  <c r="I880" i="63" s="1"/>
  <c r="R880" i="63" s="1"/>
  <c r="I1775" i="63" a="1"/>
  <c r="I1775" i="63" s="1"/>
  <c r="R1775" i="63" s="1"/>
  <c r="I873" i="63" a="1"/>
  <c r="I873" i="63" s="1"/>
  <c r="R873" i="63" s="1"/>
  <c r="I876" i="63" a="1"/>
  <c r="I876" i="63" s="1"/>
  <c r="R876" i="63" s="1"/>
  <c r="I1778" i="63" a="1"/>
  <c r="I1778" i="63" s="1"/>
  <c r="R1778" i="63" s="1"/>
  <c r="I871" i="63" a="1"/>
  <c r="I871" i="63" s="1"/>
  <c r="R871" i="63" s="1"/>
  <c r="I868" i="63" a="1"/>
  <c r="I868" i="63" s="1"/>
  <c r="R868" i="63" s="1"/>
  <c r="I1781" i="63" a="1"/>
  <c r="I1781" i="63" s="1"/>
  <c r="R1781" i="63" s="1"/>
  <c r="I867" i="63" a="1"/>
  <c r="I867" i="63" s="1"/>
  <c r="I857" i="63" a="1"/>
  <c r="I857" i="63" s="1"/>
  <c r="R857" i="63" s="1"/>
  <c r="I1784" i="63" a="1"/>
  <c r="I1784" i="63" s="1"/>
  <c r="I855" i="63" a="1"/>
  <c r="I855" i="63" s="1"/>
  <c r="R855" i="63" s="1"/>
  <c r="I850" i="63" a="1"/>
  <c r="I850" i="63" s="1"/>
  <c r="I1787" i="63" a="1"/>
  <c r="I1787" i="63" s="1"/>
  <c r="R1787" i="63" s="1"/>
  <c r="I845" i="63" a="1"/>
  <c r="I845" i="63" s="1"/>
  <c r="I846" i="63" a="1"/>
  <c r="I846" i="63" s="1"/>
  <c r="I1790" i="63" a="1"/>
  <c r="I1790" i="63" s="1"/>
  <c r="R1790" i="63" s="1"/>
  <c r="I1791" i="63" a="1"/>
  <c r="I1791" i="63" s="1"/>
  <c r="R1791" i="63" s="1"/>
  <c r="I1792" i="63" a="1"/>
  <c r="I1792" i="63" s="1"/>
  <c r="R1792" i="63" s="1"/>
  <c r="I1793" i="63" a="1"/>
  <c r="I1793" i="63" s="1"/>
  <c r="R1793" i="63" s="1"/>
  <c r="I1794" i="63" a="1"/>
  <c r="I1794" i="63" s="1"/>
  <c r="R1794" i="63" s="1"/>
  <c r="I1795" i="63" a="1"/>
  <c r="I1795" i="63" s="1"/>
  <c r="R1795" i="63" s="1"/>
  <c r="I1796" i="63" a="1"/>
  <c r="I1796" i="63" s="1"/>
  <c r="I1797" i="63" a="1"/>
  <c r="I1797" i="63" s="1"/>
  <c r="I1798" i="63" a="1"/>
  <c r="I1798" i="63" s="1"/>
  <c r="R1798" i="63" s="1"/>
  <c r="I1799" i="63" a="1"/>
  <c r="I1799" i="63" s="1"/>
  <c r="R1799" i="63" s="1"/>
  <c r="I1800" i="63" a="1"/>
  <c r="I1800" i="63" s="1"/>
  <c r="R1800" i="63" s="1"/>
  <c r="I3308" i="63" a="1"/>
  <c r="I3308" i="63" s="1"/>
  <c r="I1802" i="63" a="1"/>
  <c r="I1802" i="63" s="1"/>
  <c r="R1802" i="63" s="1"/>
  <c r="I1803" i="63" a="1"/>
  <c r="I1803" i="63" s="1"/>
  <c r="R1803" i="63" s="1"/>
  <c r="I1804" i="63" a="1"/>
  <c r="I1804" i="63" s="1"/>
  <c r="R1804" i="63" s="1"/>
  <c r="I1805" i="63" a="1"/>
  <c r="I1805" i="63" s="1"/>
  <c r="R1805" i="63" s="1"/>
  <c r="I1806" i="63" a="1"/>
  <c r="I1806" i="63" s="1"/>
  <c r="I1807" i="63" a="1"/>
  <c r="I1807" i="63" s="1"/>
  <c r="R1807" i="63" s="1"/>
  <c r="I1808" i="63" a="1"/>
  <c r="I1808" i="63" s="1"/>
  <c r="R1808" i="63" s="1"/>
  <c r="I1809" i="63" a="1"/>
  <c r="I1809" i="63" s="1"/>
  <c r="I1810" i="63" a="1"/>
  <c r="I1810" i="63" s="1"/>
  <c r="R1810" i="63" s="1"/>
  <c r="I1811" i="63" a="1"/>
  <c r="I1811" i="63" s="1"/>
  <c r="R1811" i="63" s="1"/>
  <c r="I844" i="63" a="1"/>
  <c r="I844" i="63" s="1"/>
  <c r="I3307" i="63" a="1"/>
  <c r="I3307" i="63" s="1"/>
  <c r="I839" i="63" a="1"/>
  <c r="I839" i="63" s="1"/>
  <c r="I834" i="63" a="1"/>
  <c r="I834" i="63" s="1"/>
  <c r="I1816" i="63" a="1"/>
  <c r="I1816" i="63" s="1"/>
  <c r="R1816" i="63" s="1"/>
  <c r="I1817" i="63" a="1"/>
  <c r="I1817" i="63" s="1"/>
  <c r="R1817" i="63" s="1"/>
  <c r="I1818" i="63" a="1"/>
  <c r="I1818" i="63" s="1"/>
  <c r="R1818" i="63" s="1"/>
  <c r="I838" i="63" a="1"/>
  <c r="I838" i="63" s="1"/>
  <c r="R838" i="63" s="1"/>
  <c r="I1820" i="63" a="1"/>
  <c r="I1820" i="63" s="1"/>
  <c r="R1820" i="63" s="1"/>
  <c r="I1821" i="63" a="1"/>
  <c r="I1821" i="63" s="1"/>
  <c r="R1821" i="63" s="1"/>
  <c r="I1822" i="63" a="1"/>
  <c r="I1822" i="63" s="1"/>
  <c r="R1822" i="63" s="1"/>
  <c r="I1823" i="63" a="1"/>
  <c r="I1823" i="63" s="1"/>
  <c r="R1823" i="63" s="1"/>
  <c r="I1824" i="63" a="1"/>
  <c r="I1824" i="63" s="1"/>
  <c r="R1824" i="63" s="1"/>
  <c r="I829" i="63" a="1"/>
  <c r="I829" i="63" s="1"/>
  <c r="I1826" i="63" a="1"/>
  <c r="I1826" i="63" s="1"/>
  <c r="R1826" i="63" s="1"/>
  <c r="I1827" i="63" a="1"/>
  <c r="I1827" i="63" s="1"/>
  <c r="R1827" i="63" s="1"/>
  <c r="I1828" i="63" a="1"/>
  <c r="I1828" i="63" s="1"/>
  <c r="R1828" i="63" s="1"/>
  <c r="I827" i="63" a="1"/>
  <c r="I827" i="63" s="1"/>
  <c r="I1830" i="63" a="1"/>
  <c r="I1830" i="63" s="1"/>
  <c r="R1830" i="63" s="1"/>
  <c r="I1831" i="63" a="1"/>
  <c r="I1831" i="63" s="1"/>
  <c r="I3303" i="63" a="1"/>
  <c r="I3303" i="63" s="1"/>
  <c r="I1833" i="63" a="1"/>
  <c r="I1833" i="63" s="1"/>
  <c r="R1833" i="63" s="1"/>
  <c r="I826" i="63" a="1"/>
  <c r="I826" i="63" s="1"/>
  <c r="I825" i="63" a="1"/>
  <c r="I825" i="63" s="1"/>
  <c r="I1836" i="63" a="1"/>
  <c r="I1836" i="63" s="1"/>
  <c r="R1836" i="63" s="1"/>
  <c r="I1837" i="63" a="1"/>
  <c r="I1837" i="63" s="1"/>
  <c r="I824" i="63" a="1"/>
  <c r="I824" i="63" s="1"/>
  <c r="I1839" i="63" a="1"/>
  <c r="I1839" i="63" s="1"/>
  <c r="R1839" i="63" s="1"/>
  <c r="I823" i="63" a="1"/>
  <c r="I823" i="63" s="1"/>
  <c r="I1841" i="63" a="1"/>
  <c r="I1841" i="63" s="1"/>
  <c r="R1841" i="63" s="1"/>
  <c r="I1842" i="63" a="1"/>
  <c r="I1842" i="63" s="1"/>
  <c r="R1842" i="63" s="1"/>
  <c r="I1843" i="63" a="1"/>
  <c r="I1843" i="63" s="1"/>
  <c r="R1843" i="63" s="1"/>
  <c r="I3285" i="63" a="1"/>
  <c r="I3285" i="63" s="1"/>
  <c r="I822" i="63" a="1"/>
  <c r="I822" i="63" s="1"/>
  <c r="I3293" i="63" a="1"/>
  <c r="I3293" i="63" s="1"/>
  <c r="I1847" i="63" a="1"/>
  <c r="I1847" i="63" s="1"/>
  <c r="R1847" i="63" s="1"/>
  <c r="I813" i="63" a="1"/>
  <c r="I813" i="63" s="1"/>
  <c r="R813" i="63" s="1"/>
  <c r="I1849" i="63" a="1"/>
  <c r="I1849" i="63" s="1"/>
  <c r="R1849" i="63" s="1"/>
  <c r="I816" i="63" a="1"/>
  <c r="I816" i="63" s="1"/>
  <c r="R816" i="63" s="1"/>
  <c r="I1851" i="63" a="1"/>
  <c r="I1851" i="63" s="1"/>
  <c r="R1851" i="63" s="1"/>
  <c r="I1852" i="63" a="1"/>
  <c r="I1852" i="63" s="1"/>
  <c r="R1852" i="63" s="1"/>
  <c r="I1853" i="63" a="1"/>
  <c r="I1853" i="63" s="1"/>
  <c r="R1853" i="63" s="1"/>
  <c r="I1854" i="63" a="1"/>
  <c r="I1854" i="63" s="1"/>
  <c r="R1854" i="63" s="1"/>
  <c r="I1855" i="63" a="1"/>
  <c r="I1855" i="63" s="1"/>
  <c r="R1855" i="63" s="1"/>
  <c r="I809" i="63" a="1"/>
  <c r="I809" i="63" s="1"/>
  <c r="R809" i="63" s="1"/>
  <c r="I1857" i="63" a="1"/>
  <c r="I1857" i="63" s="1"/>
  <c r="R1857" i="63" s="1"/>
  <c r="I1858" i="63" a="1"/>
  <c r="I1858" i="63" s="1"/>
  <c r="R1858" i="63" s="1"/>
  <c r="I1859" i="63" a="1"/>
  <c r="I1859" i="63" s="1"/>
  <c r="R1859" i="63" s="1"/>
  <c r="I1860" i="63" a="1"/>
  <c r="I1860" i="63" s="1"/>
  <c r="R1860" i="63" s="1"/>
  <c r="I1861" i="63" a="1"/>
  <c r="I1861" i="63" s="1"/>
  <c r="R1861" i="63" s="1"/>
  <c r="I807" i="63" a="1"/>
  <c r="I807" i="63" s="1"/>
  <c r="R807" i="63" s="1"/>
  <c r="I1863" i="63" a="1"/>
  <c r="I1863" i="63" s="1"/>
  <c r="I1864" i="63" a="1"/>
  <c r="I1864" i="63" s="1"/>
  <c r="I1865" i="63" a="1"/>
  <c r="I1865" i="63" s="1"/>
  <c r="R1865" i="63" s="1"/>
  <c r="I795" i="63" a="1"/>
  <c r="I795" i="63" s="1"/>
  <c r="I804" i="63" a="1"/>
  <c r="I804" i="63" s="1"/>
  <c r="I805" i="63" a="1"/>
  <c r="I805" i="63" s="1"/>
  <c r="I1869" i="63" a="1"/>
  <c r="I1869" i="63" s="1"/>
  <c r="R1869" i="63" s="1"/>
  <c r="I806" i="63" a="1"/>
  <c r="I806" i="63" s="1"/>
  <c r="R806" i="63" s="1"/>
  <c r="I1871" i="63" a="1"/>
  <c r="I1871" i="63" s="1"/>
  <c r="R1871" i="63" s="1"/>
  <c r="I1872" i="63" a="1"/>
  <c r="I1872" i="63" s="1"/>
  <c r="R1872" i="63" s="1"/>
  <c r="I1873" i="63" a="1"/>
  <c r="I1873" i="63" s="1"/>
  <c r="R1873" i="63" s="1"/>
  <c r="I1874" i="63" a="1"/>
  <c r="I1874" i="63" s="1"/>
  <c r="R1874" i="63" s="1"/>
  <c r="I1875" i="63" a="1"/>
  <c r="I1875" i="63" s="1"/>
  <c r="R1875" i="63" s="1"/>
  <c r="I1876" i="63" a="1"/>
  <c r="I1876" i="63" s="1"/>
  <c r="R1876" i="63" s="1"/>
  <c r="I1877" i="63" a="1"/>
  <c r="I1877" i="63" s="1"/>
  <c r="R1877" i="63" s="1"/>
  <c r="I1878" i="63" a="1"/>
  <c r="I1878" i="63" s="1"/>
  <c r="R1878" i="63" s="1"/>
  <c r="I1879" i="63" a="1"/>
  <c r="I1879" i="63" s="1"/>
  <c r="I791" i="63" a="1"/>
  <c r="I791" i="63" s="1"/>
  <c r="R791" i="63" s="1"/>
  <c r="I1881" i="63" a="1"/>
  <c r="I1881" i="63" s="1"/>
  <c r="R1881" i="63" s="1"/>
  <c r="I786" i="63" a="1"/>
  <c r="I786" i="63" s="1"/>
  <c r="I788" i="63" a="1"/>
  <c r="I788" i="63" s="1"/>
  <c r="R788" i="63" s="1"/>
  <c r="I1884" i="63" a="1"/>
  <c r="I1884" i="63" s="1"/>
  <c r="R1884" i="63" s="1"/>
  <c r="I3281" i="63" a="1"/>
  <c r="I3281" i="63" s="1"/>
  <c r="I1886" i="63" a="1"/>
  <c r="I1886" i="63" s="1"/>
  <c r="R1886" i="63" s="1"/>
  <c r="I1887" i="63" a="1"/>
  <c r="I1887" i="63" s="1"/>
  <c r="R1887" i="63" s="1"/>
  <c r="I783" i="63" a="1"/>
  <c r="I783" i="63" s="1"/>
  <c r="R783" i="63" s="1"/>
  <c r="I784" i="63" a="1"/>
  <c r="I784" i="63" s="1"/>
  <c r="I1890" i="63" a="1"/>
  <c r="I1890" i="63" s="1"/>
  <c r="R1890" i="63" s="1"/>
  <c r="I1891" i="63" a="1"/>
  <c r="I1891" i="63" s="1"/>
  <c r="R1891" i="63" s="1"/>
  <c r="I780" i="63" a="1"/>
  <c r="I780" i="63" s="1"/>
  <c r="I3277" i="63" a="1"/>
  <c r="I3277" i="63" s="1"/>
  <c r="I1894" i="63" a="1"/>
  <c r="I1894" i="63" s="1"/>
  <c r="R1894" i="63" s="1"/>
  <c r="I1895" i="63" a="1"/>
  <c r="I1895" i="63" s="1"/>
  <c r="R1895" i="63" s="1"/>
  <c r="I3268" i="63" a="1"/>
  <c r="I3268" i="63" s="1"/>
  <c r="I776" i="63" a="1"/>
  <c r="I776" i="63" s="1"/>
  <c r="R776" i="63" s="1"/>
  <c r="I1898" i="63" a="1"/>
  <c r="I1898" i="63" s="1"/>
  <c r="I1899" i="63" a="1"/>
  <c r="I1899" i="63" s="1"/>
  <c r="R1899" i="63" s="1"/>
  <c r="I1900" i="63" a="1"/>
  <c r="I1900" i="63" s="1"/>
  <c r="R1900" i="63" s="1"/>
  <c r="I1901" i="63" a="1"/>
  <c r="I1901" i="63" s="1"/>
  <c r="R1901" i="63" s="1"/>
  <c r="I1902" i="63" a="1"/>
  <c r="I1902" i="63" s="1"/>
  <c r="R1902" i="63" s="1"/>
  <c r="I1903" i="63" a="1"/>
  <c r="I1903" i="63" s="1"/>
  <c r="R1903" i="63" s="1"/>
  <c r="I1904" i="63" a="1"/>
  <c r="I1904" i="63" s="1"/>
  <c r="R1904" i="63" s="1"/>
  <c r="I1905" i="63" a="1"/>
  <c r="I1905" i="63" s="1"/>
  <c r="R1905" i="63" s="1"/>
  <c r="I1906" i="63" a="1"/>
  <c r="I1906" i="63" s="1"/>
  <c r="R1906" i="63" s="1"/>
  <c r="I3264" i="63" a="1"/>
  <c r="I3264" i="63" s="1"/>
  <c r="I767" i="63" a="1"/>
  <c r="I767" i="63" s="1"/>
  <c r="R767" i="63" s="1"/>
  <c r="I770" i="63" a="1"/>
  <c r="I770" i="63" s="1"/>
  <c r="I771" i="63" a="1"/>
  <c r="I771" i="63" s="1"/>
  <c r="I772" i="63" a="1"/>
  <c r="I772" i="63" s="1"/>
  <c r="R772" i="63" s="1"/>
  <c r="I773" i="63" a="1"/>
  <c r="I773" i="63" s="1"/>
  <c r="I3247" i="63" a="1"/>
  <c r="I3247" i="63" s="1"/>
  <c r="I774" i="63" a="1"/>
  <c r="I774" i="63" s="1"/>
  <c r="I758" i="63" a="1"/>
  <c r="I758" i="63" s="1"/>
  <c r="R758" i="63" s="1"/>
  <c r="I1916" i="63" a="1"/>
  <c r="I1916" i="63" s="1"/>
  <c r="I764" i="63" a="1"/>
  <c r="I764" i="63" s="1"/>
  <c r="I766" i="63" a="1"/>
  <c r="I766" i="63" s="1"/>
  <c r="I3238" i="63" a="1"/>
  <c r="I3238" i="63" s="1"/>
  <c r="I749" i="63" a="1"/>
  <c r="I749" i="63" s="1"/>
  <c r="R749" i="63" s="1"/>
  <c r="I754" i="63" a="1"/>
  <c r="I754" i="63" s="1"/>
  <c r="I756" i="63" a="1"/>
  <c r="I756" i="63" s="1"/>
  <c r="I757" i="63" a="1"/>
  <c r="I757" i="63" s="1"/>
  <c r="R757" i="63" s="1"/>
  <c r="I1924" i="63" a="1"/>
  <c r="I1924" i="63" s="1"/>
  <c r="R1924" i="63" s="1"/>
  <c r="I1925" i="63" a="1"/>
  <c r="I1925" i="63" s="1"/>
  <c r="R1925" i="63" s="1"/>
  <c r="I3237" i="63" a="1"/>
  <c r="I3237" i="63" s="1"/>
  <c r="I1927" i="63" a="1"/>
  <c r="I1927" i="63" s="1"/>
  <c r="R1927" i="63" s="1"/>
  <c r="I1928" i="63" a="1"/>
  <c r="I1928" i="63" s="1"/>
  <c r="R1928" i="63" s="1"/>
  <c r="I1929" i="63" a="1"/>
  <c r="I1929" i="63" s="1"/>
  <c r="R1929" i="63" s="1"/>
  <c r="I743" i="63" a="1"/>
  <c r="I743" i="63" s="1"/>
  <c r="R743" i="63" s="1"/>
  <c r="I735" i="63" a="1"/>
  <c r="I735" i="63" s="1"/>
  <c r="I741" i="63" a="1"/>
  <c r="I741" i="63" s="1"/>
  <c r="R741" i="63" s="1"/>
  <c r="I742" i="63" a="1"/>
  <c r="I742" i="63" s="1"/>
  <c r="R742" i="63" s="1"/>
  <c r="I1934" i="63" a="1"/>
  <c r="I1934" i="63" s="1"/>
  <c r="R1934" i="63" s="1"/>
  <c r="I1935" i="63" a="1"/>
  <c r="I1935" i="63" s="1"/>
  <c r="R1935" i="63" s="1"/>
  <c r="I734" i="63" a="1"/>
  <c r="I734" i="63" s="1"/>
  <c r="I1937" i="63" a="1"/>
  <c r="I1937" i="63" s="1"/>
  <c r="R1937" i="63" s="1"/>
  <c r="I1938" i="63" a="1"/>
  <c r="I1938" i="63" s="1"/>
  <c r="R1938" i="63" s="1"/>
  <c r="I3234" i="63" a="1"/>
  <c r="I3234" i="63" s="1"/>
  <c r="I722" i="63" a="1"/>
  <c r="I722" i="63" s="1"/>
  <c r="I724" i="63" a="1"/>
  <c r="I724" i="63" s="1"/>
  <c r="R724" i="63" s="1"/>
  <c r="I725" i="63" a="1"/>
  <c r="I725" i="63" s="1"/>
  <c r="R725" i="63" s="1"/>
  <c r="I726" i="63" a="1"/>
  <c r="I726" i="63" s="1"/>
  <c r="R726" i="63" s="1"/>
  <c r="I730" i="63" a="1"/>
  <c r="I730" i="63" s="1"/>
  <c r="R730" i="63" s="1"/>
  <c r="I720" i="63" a="1"/>
  <c r="I720" i="63" s="1"/>
  <c r="I721" i="63" a="1"/>
  <c r="I721" i="63" s="1"/>
  <c r="I715" i="63" a="1"/>
  <c r="I715" i="63" s="1"/>
  <c r="R715" i="63" s="1"/>
  <c r="I714" i="63" a="1"/>
  <c r="I714" i="63" s="1"/>
  <c r="R714" i="63" s="1"/>
  <c r="I711" i="63" a="1"/>
  <c r="I711" i="63" s="1"/>
  <c r="I1950" i="63" a="1"/>
  <c r="I1950" i="63" s="1"/>
  <c r="I705" i="63" a="1"/>
  <c r="I705" i="63" s="1"/>
  <c r="R705" i="63" s="1"/>
  <c r="I706" i="63" a="1"/>
  <c r="I706" i="63" s="1"/>
  <c r="I710" i="63" a="1"/>
  <c r="I710" i="63" s="1"/>
  <c r="I1954" i="63" a="1"/>
  <c r="I1954" i="63" s="1"/>
  <c r="R1954" i="63" s="1"/>
  <c r="I1955" i="63" a="1"/>
  <c r="I1955" i="63" s="1"/>
  <c r="I1956" i="63" a="1"/>
  <c r="I1956" i="63" s="1"/>
  <c r="R1956" i="63" s="1"/>
  <c r="I1957" i="63" a="1"/>
  <c r="I1957" i="63" s="1"/>
  <c r="R1957" i="63" s="1"/>
  <c r="I703" i="63" a="1"/>
  <c r="I703" i="63" s="1"/>
  <c r="R703" i="63" s="1"/>
  <c r="I1959" i="63" a="1"/>
  <c r="I1959" i="63" s="1"/>
  <c r="R1959" i="63" s="1"/>
  <c r="I3233" i="63" a="1"/>
  <c r="I3233" i="63" s="1"/>
  <c r="I1961" i="63" a="1"/>
  <c r="I1961" i="63" s="1"/>
  <c r="R1961" i="63" s="1"/>
  <c r="I1962" i="63" a="1"/>
  <c r="I1962" i="63" s="1"/>
  <c r="R1962" i="63" s="1"/>
  <c r="I702" i="63" a="1"/>
  <c r="I702" i="63" s="1"/>
  <c r="I1964" i="63" a="1"/>
  <c r="I1964" i="63" s="1"/>
  <c r="I699" i="63" a="1"/>
  <c r="I699" i="63" s="1"/>
  <c r="I694" i="63" a="1"/>
  <c r="I694" i="63" s="1"/>
  <c r="I1967" i="63" a="1"/>
  <c r="I1967" i="63" s="1"/>
  <c r="R1967" i="63" s="1"/>
  <c r="I3228" i="63" a="1"/>
  <c r="I3228" i="63" s="1"/>
  <c r="I695" i="63" a="1"/>
  <c r="I695" i="63" s="1"/>
  <c r="R695" i="63" s="1"/>
  <c r="I696" i="63" a="1"/>
  <c r="I696" i="63" s="1"/>
  <c r="R696" i="63" s="1"/>
  <c r="I698" i="63" a="1"/>
  <c r="I698" i="63" s="1"/>
  <c r="I1972" i="63" a="1"/>
  <c r="I1972" i="63" s="1"/>
  <c r="R1972" i="63" s="1"/>
  <c r="I692" i="63" a="1"/>
  <c r="I692" i="63" s="1"/>
  <c r="I693" i="63" a="1"/>
  <c r="I693" i="63" s="1"/>
  <c r="I1975" i="63" a="1"/>
  <c r="I1975" i="63" s="1"/>
  <c r="R1975" i="63" s="1"/>
  <c r="I1976" i="63" a="1"/>
  <c r="I1976" i="63" s="1"/>
  <c r="R1976" i="63" s="1"/>
  <c r="I1977" i="63" a="1"/>
  <c r="I1977" i="63" s="1"/>
  <c r="R1977" i="63" s="1"/>
  <c r="I1978" i="63" a="1"/>
  <c r="I1978" i="63" s="1"/>
  <c r="R1978" i="63" s="1"/>
  <c r="I1979" i="63" a="1"/>
  <c r="I1979" i="63" s="1"/>
  <c r="I691" i="63" a="1"/>
  <c r="I691" i="63" s="1"/>
  <c r="I1981" i="63" a="1"/>
  <c r="I1981" i="63" s="1"/>
  <c r="I686" i="63" a="1"/>
  <c r="I686" i="63" s="1"/>
  <c r="I687" i="63" a="1"/>
  <c r="I687" i="63" s="1"/>
  <c r="R687" i="63" s="1"/>
  <c r="I1984" i="63" a="1"/>
  <c r="I1984" i="63" s="1"/>
  <c r="R1984" i="63" s="1"/>
  <c r="I671" i="63" a="1"/>
  <c r="I671" i="63" s="1"/>
  <c r="R671" i="63" s="1"/>
  <c r="I675" i="63" a="1"/>
  <c r="I675" i="63" s="1"/>
  <c r="R675" i="63" s="1"/>
  <c r="I676" i="63" a="1"/>
  <c r="I676" i="63" s="1"/>
  <c r="R676" i="63" s="1"/>
  <c r="I3226" i="63" a="1"/>
  <c r="I3226" i="63" s="1"/>
  <c r="I677" i="63" a="1"/>
  <c r="I677" i="63" s="1"/>
  <c r="I1990" i="63" a="1"/>
  <c r="I1990" i="63" s="1"/>
  <c r="R1990" i="63" s="1"/>
  <c r="I681" i="63" a="1"/>
  <c r="I681" i="63" s="1"/>
  <c r="R681" i="63" s="1"/>
  <c r="I1992" i="63" a="1"/>
  <c r="I1992" i="63" s="1"/>
  <c r="R1992" i="63" s="1"/>
  <c r="I668" i="63" a="1"/>
  <c r="I668" i="63" s="1"/>
  <c r="I1994" i="63" a="1"/>
  <c r="I1994" i="63" s="1"/>
  <c r="R1994" i="63" s="1"/>
  <c r="I3219" i="63" a="1"/>
  <c r="I3219" i="63" s="1"/>
  <c r="I1996" i="63" a="1"/>
  <c r="I1996" i="63" s="1"/>
  <c r="R1996" i="63" s="1"/>
  <c r="I1997" i="63" a="1"/>
  <c r="I1997" i="63" s="1"/>
  <c r="R1997" i="63" s="1"/>
  <c r="I667" i="63" a="1"/>
  <c r="I667" i="63" s="1"/>
  <c r="I1999" i="63" a="1"/>
  <c r="I1999" i="63" s="1"/>
  <c r="I666" i="63" a="1"/>
  <c r="I666" i="63" s="1"/>
  <c r="I661" i="63" a="1"/>
  <c r="I661" i="63" s="1"/>
  <c r="I3218" i="63" a="1"/>
  <c r="I3218" i="63" s="1"/>
  <c r="I664" i="63" a="1"/>
  <c r="I664" i="63" s="1"/>
  <c r="R664" i="63" s="1"/>
  <c r="I656" i="63" a="1"/>
  <c r="I656" i="63" s="1"/>
  <c r="R656" i="63" s="1"/>
  <c r="I658" i="63" a="1"/>
  <c r="I658" i="63" s="1"/>
  <c r="R658" i="63" s="1"/>
  <c r="I659" i="63" a="1"/>
  <c r="I659" i="63" s="1"/>
  <c r="R659" i="63" s="1"/>
  <c r="I655" i="63" a="1"/>
  <c r="I655" i="63" s="1"/>
  <c r="R655" i="63" s="1"/>
  <c r="I2008" i="63" a="1"/>
  <c r="I2008" i="63" s="1"/>
  <c r="I654" i="63" a="1"/>
  <c r="I654" i="63" s="1"/>
  <c r="I3210" i="63" a="1"/>
  <c r="I3210" i="63" s="1"/>
  <c r="I653" i="63" a="1"/>
  <c r="I653" i="63" s="1"/>
  <c r="R653" i="63" s="1"/>
  <c r="I2012" i="63" a="1"/>
  <c r="I2012" i="63" s="1"/>
  <c r="R2012" i="63" s="1"/>
  <c r="I3200" i="63" a="1"/>
  <c r="I3200" i="63" s="1"/>
  <c r="I2014" i="63" a="1"/>
  <c r="I2014" i="63" s="1"/>
  <c r="R2014" i="63" s="1"/>
  <c r="I2015" i="63" a="1"/>
  <c r="I2015" i="63" s="1"/>
  <c r="I651" i="63" a="1"/>
  <c r="I651" i="63" s="1"/>
  <c r="I3201" i="63" a="1"/>
  <c r="I3201" i="63" s="1"/>
  <c r="I2018" i="63" a="1"/>
  <c r="I2018" i="63" s="1"/>
  <c r="R2018" i="63" s="1"/>
  <c r="I2019" i="63" a="1"/>
  <c r="I2019" i="63" s="1"/>
  <c r="I2020" i="63" a="1"/>
  <c r="I2020" i="63" s="1"/>
  <c r="I2021" i="63" a="1"/>
  <c r="I2021" i="63" s="1"/>
  <c r="R2021" i="63" s="1"/>
  <c r="I648" i="63" a="1"/>
  <c r="I648" i="63" s="1"/>
  <c r="R648" i="63" s="1"/>
  <c r="I650" i="63" a="1"/>
  <c r="I650" i="63" s="1"/>
  <c r="I2024" i="63" a="1"/>
  <c r="I2024" i="63" s="1"/>
  <c r="R2024" i="63" s="1"/>
  <c r="I634" i="63" a="1"/>
  <c r="I634" i="63" s="1"/>
  <c r="R634" i="63" s="1"/>
  <c r="I2026" i="63" a="1"/>
  <c r="I2026" i="63" s="1"/>
  <c r="R2026" i="63" s="1"/>
  <c r="I638" i="63" a="1"/>
  <c r="I638" i="63" s="1"/>
  <c r="R638" i="63" s="1"/>
  <c r="I643" i="63" a="1"/>
  <c r="I643" i="63" s="1"/>
  <c r="I2029" i="63" a="1"/>
  <c r="I2029" i="63" s="1"/>
  <c r="R2029" i="63" s="1"/>
  <c r="I2030" i="63" a="1"/>
  <c r="I2030" i="63" s="1"/>
  <c r="R2030" i="63" s="1"/>
  <c r="I645" i="63" a="1"/>
  <c r="I645" i="63" s="1"/>
  <c r="I646" i="63" a="1"/>
  <c r="I646" i="63" s="1"/>
  <c r="I2033" i="63" a="1"/>
  <c r="I2033" i="63" s="1"/>
  <c r="R2033" i="63" s="1"/>
  <c r="I2034" i="63" a="1"/>
  <c r="I2034" i="63" s="1"/>
  <c r="R2034" i="63" s="1"/>
  <c r="I2035" i="63" a="1"/>
  <c r="I2035" i="63" s="1"/>
  <c r="R2035" i="63" s="1"/>
  <c r="I647" i="63" a="1"/>
  <c r="I647" i="63" s="1"/>
  <c r="R647" i="63" s="1"/>
  <c r="I628" i="63" a="1"/>
  <c r="I628" i="63" s="1"/>
  <c r="I2038" i="63" a="1"/>
  <c r="I2038" i="63" s="1"/>
  <c r="I3199" i="63" a="1"/>
  <c r="I3199" i="63" s="1"/>
  <c r="I623" i="63" a="1"/>
  <c r="I623" i="63" s="1"/>
  <c r="I624" i="63" a="1"/>
  <c r="I624" i="63" s="1"/>
  <c r="R624" i="63" s="1"/>
  <c r="I625" i="63" a="1"/>
  <c r="I625" i="63" s="1"/>
  <c r="R625" i="63" s="1"/>
  <c r="I2043" i="63" a="1"/>
  <c r="I2043" i="63" s="1"/>
  <c r="I3196" i="63" a="1"/>
  <c r="I3196" i="63" s="1"/>
  <c r="I622" i="63" a="1"/>
  <c r="I622" i="63" s="1"/>
  <c r="R622" i="63" s="1"/>
  <c r="I2046" i="63" a="1"/>
  <c r="I2046" i="63" s="1"/>
  <c r="R2046" i="63" s="1"/>
  <c r="I618" i="63" a="1"/>
  <c r="I618" i="63" s="1"/>
  <c r="I3194" i="63" a="1"/>
  <c r="I3194" i="63" s="1"/>
  <c r="I615" i="63" a="1"/>
  <c r="I615" i="63" s="1"/>
  <c r="I2050" i="63" a="1"/>
  <c r="I2050" i="63" s="1"/>
  <c r="R2050" i="63" s="1"/>
  <c r="I612" i="63" a="1"/>
  <c r="I612" i="63" s="1"/>
  <c r="I613" i="63" a="1"/>
  <c r="I613" i="63" s="1"/>
  <c r="I2053" i="63" a="1"/>
  <c r="I2053" i="63" s="1"/>
  <c r="R2053" i="63" s="1"/>
  <c r="I2054" i="63" a="1"/>
  <c r="I2054" i="63" s="1"/>
  <c r="R2054" i="63" s="1"/>
  <c r="I610" i="63" a="1"/>
  <c r="I610" i="63" s="1"/>
  <c r="R610" i="63" s="1"/>
  <c r="I2056" i="63" a="1"/>
  <c r="I2056" i="63" s="1"/>
  <c r="R2056" i="63" s="1"/>
  <c r="I603" i="63" a="1"/>
  <c r="I603" i="63" s="1"/>
  <c r="I2058" i="63" a="1"/>
  <c r="I2058" i="63" s="1"/>
  <c r="R2058" i="63" s="1"/>
  <c r="I3185" i="63" a="1"/>
  <c r="I3185" i="63" s="1"/>
  <c r="I2060" i="63" a="1"/>
  <c r="I2060" i="63" s="1"/>
  <c r="R2060" i="63" s="1"/>
  <c r="I2061" i="63" a="1"/>
  <c r="I2061" i="63" s="1"/>
  <c r="R2061" i="63" s="1"/>
  <c r="I2062" i="63" a="1"/>
  <c r="I2062" i="63" s="1"/>
  <c r="R2062" i="63" s="1"/>
  <c r="I2063" i="63" a="1"/>
  <c r="I2063" i="63" s="1"/>
  <c r="R2063" i="63" s="1"/>
  <c r="I2064" i="63" a="1"/>
  <c r="I2064" i="63" s="1"/>
  <c r="R2064" i="63" s="1"/>
  <c r="I600" i="63" a="1"/>
  <c r="I600" i="63" s="1"/>
  <c r="R600" i="63" s="1"/>
  <c r="I601" i="63" a="1"/>
  <c r="I601" i="63" s="1"/>
  <c r="I2067" i="63" a="1"/>
  <c r="I2067" i="63" s="1"/>
  <c r="I2068" i="63" a="1"/>
  <c r="I2068" i="63" s="1"/>
  <c r="R2068" i="63" s="1"/>
  <c r="I2069" i="63" a="1"/>
  <c r="I2069" i="63" s="1"/>
  <c r="R2069" i="63" s="1"/>
  <c r="I2070" i="63" a="1"/>
  <c r="I2070" i="63" s="1"/>
  <c r="R2070" i="63" s="1"/>
  <c r="I2071" i="63" a="1"/>
  <c r="I2071" i="63" s="1"/>
  <c r="R2071" i="63" s="1"/>
  <c r="I2072" i="63" a="1"/>
  <c r="I2072" i="63" s="1"/>
  <c r="R2072" i="63" s="1"/>
  <c r="I2073" i="63" a="1"/>
  <c r="I2073" i="63" s="1"/>
  <c r="R2073" i="63" s="1"/>
  <c r="I2074" i="63" a="1"/>
  <c r="I2074" i="63" s="1"/>
  <c r="R2074" i="63" s="1"/>
  <c r="I2075" i="63" a="1"/>
  <c r="I2075" i="63" s="1"/>
  <c r="R2075" i="63" s="1"/>
  <c r="I2076" i="63" a="1"/>
  <c r="I2076" i="63" s="1"/>
  <c r="R2076" i="63" s="1"/>
  <c r="I2077" i="63" a="1"/>
  <c r="I2077" i="63" s="1"/>
  <c r="R2077" i="63" s="1"/>
  <c r="I2078" i="63" a="1"/>
  <c r="I2078" i="63" s="1"/>
  <c r="R2078" i="63" s="1"/>
  <c r="I2079" i="63" a="1"/>
  <c r="I2079" i="63" s="1"/>
  <c r="R2079" i="63" s="1"/>
  <c r="I596" i="63" a="1"/>
  <c r="I596" i="63" s="1"/>
  <c r="I597" i="63" a="1"/>
  <c r="I597" i="63" s="1"/>
  <c r="I593" i="63" a="1"/>
  <c r="I593" i="63" s="1"/>
  <c r="R593" i="63" s="1"/>
  <c r="I595" i="63" a="1"/>
  <c r="I595" i="63" s="1"/>
  <c r="I3182" i="63" a="1"/>
  <c r="I3182" i="63" s="1"/>
  <c r="I2085" i="63" a="1"/>
  <c r="I2085" i="63" s="1"/>
  <c r="I2086" i="63" a="1"/>
  <c r="I2086" i="63" s="1"/>
  <c r="R2086" i="63" s="1"/>
  <c r="I3168" i="63" a="1"/>
  <c r="I3168" i="63" s="1"/>
  <c r="I2088" i="63" a="1"/>
  <c r="I2088" i="63" s="1"/>
  <c r="R2088" i="63" s="1"/>
  <c r="I2089" i="63" a="1"/>
  <c r="I2089" i="63" s="1"/>
  <c r="R2089" i="63" s="1"/>
  <c r="I2090" i="63" a="1"/>
  <c r="I2090" i="63" s="1"/>
  <c r="R2090" i="63" s="1"/>
  <c r="I2091" i="63" a="1"/>
  <c r="I2091" i="63" s="1"/>
  <c r="R2091" i="63" s="1"/>
  <c r="I2092" i="63" a="1"/>
  <c r="I2092" i="63" s="1"/>
  <c r="I3156" i="63" a="1"/>
  <c r="I3156" i="63" s="1"/>
  <c r="I2094" i="63" a="1"/>
  <c r="I2094" i="63" s="1"/>
  <c r="R2094" i="63" s="1"/>
  <c r="I2095" i="63" a="1"/>
  <c r="I2095" i="63" s="1"/>
  <c r="I3146" i="63" a="1"/>
  <c r="I3146" i="63" s="1"/>
  <c r="I591" i="63" a="1"/>
  <c r="I591" i="63" s="1"/>
  <c r="R591" i="63" s="1"/>
  <c r="I590" i="63" a="1"/>
  <c r="I590" i="63" s="1"/>
  <c r="R590" i="63" s="1"/>
  <c r="I589" i="63" a="1"/>
  <c r="I589" i="63" s="1"/>
  <c r="R589" i="63" s="1"/>
  <c r="I2100" i="63" a="1"/>
  <c r="I2100" i="63" s="1"/>
  <c r="R2100" i="63" s="1"/>
  <c r="I586" i="63" a="1"/>
  <c r="I586" i="63" s="1"/>
  <c r="I2102" i="63" a="1"/>
  <c r="I2102" i="63" s="1"/>
  <c r="R2102" i="63" s="1"/>
  <c r="I2103" i="63" a="1"/>
  <c r="I2103" i="63" s="1"/>
  <c r="R2103" i="63" s="1"/>
  <c r="I2104" i="63" a="1"/>
  <c r="I2104" i="63" s="1"/>
  <c r="R2104" i="63" s="1"/>
  <c r="I583" i="63" a="1"/>
  <c r="I583" i="63" s="1"/>
  <c r="I584" i="63" a="1"/>
  <c r="I584" i="63" s="1"/>
  <c r="I578" i="63" a="1"/>
  <c r="I578" i="63" s="1"/>
  <c r="R578" i="63" s="1"/>
  <c r="I581" i="63" a="1"/>
  <c r="I581" i="63" s="1"/>
  <c r="I2109" i="63" a="1"/>
  <c r="I2109" i="63" s="1"/>
  <c r="R2109" i="63" s="1"/>
  <c r="I2110" i="63" a="1"/>
  <c r="I2110" i="63" s="1"/>
  <c r="R2110" i="63" s="1"/>
  <c r="I572" i="63" a="1"/>
  <c r="I572" i="63" s="1"/>
  <c r="R572" i="63" s="1"/>
  <c r="I2112" i="63" a="1"/>
  <c r="I2112" i="63" s="1"/>
  <c r="R2112" i="63" s="1"/>
  <c r="I3144" i="63" a="1"/>
  <c r="I3144" i="63" s="1"/>
  <c r="I528" i="63" a="1"/>
  <c r="I528" i="63" s="1"/>
  <c r="R528" i="63" s="1"/>
  <c r="I540" i="63" a="1"/>
  <c r="I540" i="63" s="1"/>
  <c r="R540" i="63" s="1"/>
  <c r="I543" i="63" a="1"/>
  <c r="I543" i="63" s="1"/>
  <c r="I545" i="63" a="1"/>
  <c r="I545" i="63" s="1"/>
  <c r="I547" i="63" a="1"/>
  <c r="I547" i="63" s="1"/>
  <c r="I550" i="63" a="1"/>
  <c r="I550" i="63" s="1"/>
  <c r="R550" i="63" s="1"/>
  <c r="I553" i="63" a="1"/>
  <c r="I553" i="63" s="1"/>
  <c r="I554" i="63" a="1"/>
  <c r="I554" i="63" s="1"/>
  <c r="I559" i="63" a="1"/>
  <c r="I559" i="63" s="1"/>
  <c r="R559" i="63" s="1"/>
  <c r="I561" i="63" a="1"/>
  <c r="I561" i="63" s="1"/>
  <c r="R561" i="63" s="1"/>
  <c r="I562" i="63" a="1"/>
  <c r="I562" i="63" s="1"/>
  <c r="I565" i="63" a="1"/>
  <c r="I565" i="63" s="1"/>
  <c r="I567" i="63" a="1"/>
  <c r="I567" i="63" s="1"/>
  <c r="R567" i="63" s="1"/>
  <c r="I568" i="63" a="1"/>
  <c r="I568" i="63" s="1"/>
  <c r="I2128" i="63" a="1"/>
  <c r="I2128" i="63" s="1"/>
  <c r="R2128" i="63" s="1"/>
  <c r="I569" i="63" a="1"/>
  <c r="I569" i="63" s="1"/>
  <c r="I2130" i="63" a="1"/>
  <c r="I2130" i="63" s="1"/>
  <c r="R2130" i="63" s="1"/>
  <c r="I570" i="63" a="1"/>
  <c r="I570" i="63" s="1"/>
  <c r="I571" i="63" a="1"/>
  <c r="I571" i="63" s="1"/>
  <c r="I524" i="63" a="1"/>
  <c r="I524" i="63" s="1"/>
  <c r="R524" i="63" s="1"/>
  <c r="I527" i="63" a="1"/>
  <c r="I527" i="63" s="1"/>
  <c r="R527" i="63" s="1"/>
  <c r="I2135" i="63" a="1"/>
  <c r="I2135" i="63" s="1"/>
  <c r="R2135" i="63" s="1"/>
  <c r="I2136" i="63" a="1"/>
  <c r="I2136" i="63" s="1"/>
  <c r="I2137" i="63" a="1"/>
  <c r="I2137" i="63" s="1"/>
  <c r="R2137" i="63" s="1"/>
  <c r="I2138" i="63" a="1"/>
  <c r="I2138" i="63" s="1"/>
  <c r="R2138" i="63" s="1"/>
  <c r="I3143" i="63" a="1"/>
  <c r="I3143" i="63" s="1"/>
  <c r="I2140" i="63" a="1"/>
  <c r="I2140" i="63" s="1"/>
  <c r="R2140" i="63" s="1"/>
  <c r="I2141" i="63" a="1"/>
  <c r="I2141" i="63" s="1"/>
  <c r="R2141" i="63" s="1"/>
  <c r="I2142" i="63" a="1"/>
  <c r="I2142" i="63" s="1"/>
  <c r="I511" i="63" a="1"/>
  <c r="I511" i="63" s="1"/>
  <c r="I2144" i="63" a="1"/>
  <c r="I2144" i="63" s="1"/>
  <c r="I512" i="63" a="1"/>
  <c r="I512" i="63" s="1"/>
  <c r="R512" i="63" s="1"/>
  <c r="I515" i="63" a="1"/>
  <c r="I515" i="63" s="1"/>
  <c r="I517" i="63" a="1"/>
  <c r="I517" i="63" s="1"/>
  <c r="R517" i="63" s="1"/>
  <c r="I518" i="63" a="1"/>
  <c r="I518" i="63" s="1"/>
  <c r="R518" i="63" s="1"/>
  <c r="I521" i="63" a="1"/>
  <c r="I521" i="63" s="1"/>
  <c r="R521" i="63" s="1"/>
  <c r="I523" i="63" a="1"/>
  <c r="I523" i="63" s="1"/>
  <c r="R523" i="63" s="1"/>
  <c r="I3142" i="63" a="1"/>
  <c r="I3142" i="63" s="1"/>
  <c r="I2152" i="63" a="1"/>
  <c r="I2152" i="63" s="1"/>
  <c r="R2152" i="63" s="1"/>
  <c r="I2153" i="63" a="1"/>
  <c r="I2153" i="63" s="1"/>
  <c r="I2154" i="63" a="1"/>
  <c r="I2154" i="63" s="1"/>
  <c r="R2154" i="63" s="1"/>
  <c r="I2155" i="63" a="1"/>
  <c r="I2155" i="63" s="1"/>
  <c r="R2155" i="63" s="1"/>
  <c r="I2156" i="63" a="1"/>
  <c r="I2156" i="63" s="1"/>
  <c r="R2156" i="63" s="1"/>
  <c r="I510" i="63" a="1"/>
  <c r="I510" i="63" s="1"/>
  <c r="I2158" i="63" a="1"/>
  <c r="I2158" i="63" s="1"/>
  <c r="R2158" i="63" s="1"/>
  <c r="I2159" i="63" a="1"/>
  <c r="I2159" i="63" s="1"/>
  <c r="R2159" i="63" s="1"/>
  <c r="I509" i="63" a="1"/>
  <c r="I509" i="63" s="1"/>
  <c r="I2161" i="63" a="1"/>
  <c r="I2161" i="63" s="1"/>
  <c r="R2161" i="63" s="1"/>
  <c r="I2162" i="63" a="1"/>
  <c r="I2162" i="63" s="1"/>
  <c r="R2162" i="63" s="1"/>
  <c r="I3140" i="63" a="1"/>
  <c r="I3140" i="63" s="1"/>
  <c r="I3141" i="63" a="1"/>
  <c r="I3141" i="63" s="1"/>
  <c r="I3137" i="63" a="1"/>
  <c r="I3137" i="63" s="1"/>
  <c r="I2166" i="63" a="1"/>
  <c r="I2166" i="63" s="1"/>
  <c r="R2166" i="63" s="1"/>
  <c r="I2167" i="63" a="1"/>
  <c r="I2167" i="63" s="1"/>
  <c r="R2167" i="63" s="1"/>
  <c r="I506" i="63" a="1"/>
  <c r="I506" i="63" s="1"/>
  <c r="R506" i="63" s="1"/>
  <c r="I3133" i="63" a="1"/>
  <c r="I3133" i="63" s="1"/>
  <c r="I507" i="63" a="1"/>
  <c r="I507" i="63" s="1"/>
  <c r="R507" i="63" s="1"/>
  <c r="I2171" i="63" a="1"/>
  <c r="I2171" i="63" s="1"/>
  <c r="R2171" i="63" s="1"/>
  <c r="I502" i="63" a="1"/>
  <c r="I502" i="63" s="1"/>
  <c r="I498" i="63" a="1"/>
  <c r="I498" i="63" s="1"/>
  <c r="I3129" i="63" a="1"/>
  <c r="I3129" i="63" s="1"/>
  <c r="I2175" i="63" a="1"/>
  <c r="I2175" i="63" s="1"/>
  <c r="R2175" i="63" s="1"/>
  <c r="I3128" i="63" a="1"/>
  <c r="I3128" i="63" s="1"/>
  <c r="I489" i="63" a="1"/>
  <c r="I489" i="63" s="1"/>
  <c r="I495" i="63" a="1"/>
  <c r="I495" i="63" s="1"/>
  <c r="R495" i="63" s="1"/>
  <c r="I2179" i="63" a="1"/>
  <c r="I2179" i="63" s="1"/>
  <c r="R2179" i="63" s="1"/>
  <c r="I2180" i="63" a="1"/>
  <c r="I2180" i="63" s="1"/>
  <c r="I2181" i="63" a="1"/>
  <c r="I2181" i="63" s="1"/>
  <c r="I481" i="63" a="1"/>
  <c r="I481" i="63" s="1"/>
  <c r="I484" i="63" a="1"/>
  <c r="I484" i="63" s="1"/>
  <c r="R484" i="63" s="1"/>
  <c r="I2184" i="63" a="1"/>
  <c r="I2184" i="63" s="1"/>
  <c r="R2184" i="63" s="1"/>
  <c r="I2185" i="63" a="1"/>
  <c r="I2185" i="63" s="1"/>
  <c r="R2185" i="63" s="1"/>
  <c r="I2186" i="63" a="1"/>
  <c r="I2186" i="63" s="1"/>
  <c r="I478" i="63" a="1"/>
  <c r="I478" i="63" s="1"/>
  <c r="I479" i="63" a="1"/>
  <c r="I479" i="63" s="1"/>
  <c r="I480" i="63" a="1"/>
  <c r="I480" i="63" s="1"/>
  <c r="I2190" i="63" a="1"/>
  <c r="I2190" i="63" s="1"/>
  <c r="R2190" i="63" s="1"/>
  <c r="I2191" i="63" a="1"/>
  <c r="I2191" i="63" s="1"/>
  <c r="R2191" i="63" s="1"/>
  <c r="I477" i="63" a="1"/>
  <c r="I477" i="63" s="1"/>
  <c r="I2193" i="63" a="1"/>
  <c r="I2193" i="63" s="1"/>
  <c r="R2193" i="63" s="1"/>
  <c r="I475" i="63" a="1"/>
  <c r="I475" i="63" s="1"/>
  <c r="I2195" i="63" a="1"/>
  <c r="I2195" i="63" s="1"/>
  <c r="R2195" i="63" s="1"/>
  <c r="I476" i="63" a="1"/>
  <c r="I476" i="63" s="1"/>
  <c r="I2197" i="63" a="1"/>
  <c r="I2197" i="63" s="1"/>
  <c r="R2197" i="63" s="1"/>
  <c r="I2198" i="63" a="1"/>
  <c r="I2198" i="63" s="1"/>
  <c r="I2199" i="63" a="1"/>
  <c r="I2199" i="63" s="1"/>
  <c r="R2199" i="63" s="1"/>
  <c r="I2200" i="63" a="1"/>
  <c r="I2200" i="63" s="1"/>
  <c r="R2200" i="63" s="1"/>
  <c r="I3126" i="63" a="1"/>
  <c r="I3126" i="63" s="1"/>
  <c r="I3116" i="63" a="1"/>
  <c r="I3116" i="63" s="1"/>
  <c r="I2203" i="63" a="1"/>
  <c r="I2203" i="63" s="1"/>
  <c r="I2204" i="63" a="1"/>
  <c r="I2204" i="63" s="1"/>
  <c r="I2205" i="63" a="1"/>
  <c r="I2205" i="63" s="1"/>
  <c r="R2205" i="63" s="1"/>
  <c r="I2206" i="63" a="1"/>
  <c r="I2206" i="63" s="1"/>
  <c r="R2206" i="63" s="1"/>
  <c r="I2207" i="63" a="1"/>
  <c r="I2207" i="63" s="1"/>
  <c r="R2207" i="63" s="1"/>
  <c r="I2208" i="63" a="1"/>
  <c r="I2208" i="63" s="1"/>
  <c r="R2208" i="63" s="1"/>
  <c r="I3110" i="63" a="1"/>
  <c r="I3110" i="63" s="1"/>
  <c r="I2210" i="63" a="1"/>
  <c r="I2210" i="63" s="1"/>
  <c r="R2210" i="63" s="1"/>
  <c r="I2211" i="63" a="1"/>
  <c r="I2211" i="63" s="1"/>
  <c r="I474" i="63" a="1"/>
  <c r="I474" i="63" s="1"/>
  <c r="I473" i="63" a="1"/>
  <c r="I473" i="63" s="1"/>
  <c r="I2214" i="63" a="1"/>
  <c r="I2214" i="63" s="1"/>
  <c r="R2214" i="63" s="1"/>
  <c r="I3109" i="63" a="1"/>
  <c r="I3109" i="63" s="1"/>
  <c r="I3100" i="63" a="1"/>
  <c r="I3100" i="63" s="1"/>
  <c r="I2217" i="63" a="1"/>
  <c r="I2217" i="63" s="1"/>
  <c r="R2217" i="63" s="1"/>
  <c r="I2218" i="63" a="1"/>
  <c r="I2218" i="63" s="1"/>
  <c r="R2218" i="63" s="1"/>
  <c r="I2219" i="63" a="1"/>
  <c r="I2219" i="63" s="1"/>
  <c r="R2219" i="63" s="1"/>
  <c r="I472" i="63" a="1"/>
  <c r="I472" i="63" s="1"/>
  <c r="I2221" i="63" a="1"/>
  <c r="I2221" i="63" s="1"/>
  <c r="R2221" i="63" s="1"/>
  <c r="I2222" i="63" a="1"/>
  <c r="I2222" i="63" s="1"/>
  <c r="R2222" i="63" s="1"/>
  <c r="I3079" i="63" a="1"/>
  <c r="I3079" i="63" s="1"/>
  <c r="I3099" i="63" a="1"/>
  <c r="I3099" i="63" s="1"/>
  <c r="I2225" i="63" a="1"/>
  <c r="I2225" i="63" s="1"/>
  <c r="I2226" i="63" a="1"/>
  <c r="I2226" i="63" s="1"/>
  <c r="R2226" i="63" s="1"/>
  <c r="I2227" i="63" a="1"/>
  <c r="I2227" i="63" s="1"/>
  <c r="R2227" i="63" s="1"/>
  <c r="I3072" i="63" a="1"/>
  <c r="I3072" i="63" s="1"/>
  <c r="I2229" i="63" a="1"/>
  <c r="I2229" i="63" s="1"/>
  <c r="I2230" i="63" a="1"/>
  <c r="I2230" i="63" s="1"/>
  <c r="R2230" i="63" s="1"/>
  <c r="I2231" i="63" a="1"/>
  <c r="I2231" i="63" s="1"/>
  <c r="R2231" i="63" s="1"/>
  <c r="I471" i="63" a="1"/>
  <c r="I471" i="63" s="1"/>
  <c r="I470" i="63" a="1"/>
  <c r="I470" i="63" s="1"/>
  <c r="I2234" i="63" a="1"/>
  <c r="I2234" i="63" s="1"/>
  <c r="R2234" i="63" s="1"/>
  <c r="I2235" i="63" a="1"/>
  <c r="I2235" i="63" s="1"/>
  <c r="I465" i="63" a="1"/>
  <c r="I465" i="63" s="1"/>
  <c r="I466" i="63" a="1"/>
  <c r="I466" i="63" s="1"/>
  <c r="I467" i="63" a="1"/>
  <c r="I467" i="63" s="1"/>
  <c r="I468" i="63" a="1"/>
  <c r="I468" i="63" s="1"/>
  <c r="I469" i="63" a="1"/>
  <c r="I469" i="63" s="1"/>
  <c r="I3070" i="63" a="1"/>
  <c r="I3070" i="63" s="1"/>
  <c r="I464" i="63" a="1"/>
  <c r="I464" i="63" s="1"/>
  <c r="I2244" i="63" a="1"/>
  <c r="I2244" i="63" s="1"/>
  <c r="I2245" i="63" a="1"/>
  <c r="I2245" i="63" s="1"/>
  <c r="R2245" i="63" s="1"/>
  <c r="I462" i="63" a="1"/>
  <c r="I462" i="63" s="1"/>
  <c r="I463" i="63" a="1"/>
  <c r="I463" i="63" s="1"/>
  <c r="I460" i="63" a="1"/>
  <c r="I460" i="63" s="1"/>
  <c r="I2249" i="63" a="1"/>
  <c r="I2249" i="63" s="1"/>
  <c r="I459" i="63" a="1"/>
  <c r="I459" i="63" s="1"/>
  <c r="R459" i="63" s="1"/>
  <c r="I2251" i="63" a="1"/>
  <c r="I2251" i="63" s="1"/>
  <c r="R2251" i="63" s="1"/>
  <c r="I2252" i="63" a="1"/>
  <c r="I2252" i="63" s="1"/>
  <c r="R2252" i="63" s="1"/>
  <c r="I2253" i="63" a="1"/>
  <c r="I2253" i="63" s="1"/>
  <c r="R2253" i="63" s="1"/>
  <c r="I3064" i="63" a="1"/>
  <c r="I3064" i="63" s="1"/>
  <c r="I458" i="63" a="1"/>
  <c r="I458" i="63" s="1"/>
  <c r="R458" i="63" s="1"/>
  <c r="I456" i="63" a="1"/>
  <c r="I456" i="63" s="1"/>
  <c r="R456" i="63" s="1"/>
  <c r="I457" i="63" a="1"/>
  <c r="I457" i="63" s="1"/>
  <c r="R457" i="63" s="1"/>
  <c r="I2258" i="63" a="1"/>
  <c r="I2258" i="63" s="1"/>
  <c r="R2258" i="63" s="1"/>
  <c r="I2259" i="63" a="1"/>
  <c r="I2259" i="63" s="1"/>
  <c r="R2259" i="63" s="1"/>
  <c r="I2260" i="63" a="1"/>
  <c r="I2260" i="63" s="1"/>
  <c r="R2260" i="63" s="1"/>
  <c r="I453" i="63" a="1"/>
  <c r="I453" i="63" s="1"/>
  <c r="I2262" i="63" a="1"/>
  <c r="I2262" i="63" s="1"/>
  <c r="R2262" i="63" s="1"/>
  <c r="I454" i="63" a="1"/>
  <c r="I454" i="63" s="1"/>
  <c r="R454" i="63" s="1"/>
  <c r="I455" i="63" a="1"/>
  <c r="I455" i="63" s="1"/>
  <c r="R455" i="63" s="1"/>
  <c r="I448" i="63" a="1"/>
  <c r="I448" i="63" s="1"/>
  <c r="I451" i="63" a="1"/>
  <c r="I451" i="63" s="1"/>
  <c r="R451" i="63" s="1"/>
  <c r="I2267" i="63" a="1"/>
  <c r="I2267" i="63" s="1"/>
  <c r="R2267" i="63" s="1"/>
  <c r="I446" i="63" a="1"/>
  <c r="I446" i="63" s="1"/>
  <c r="I447" i="63" a="1"/>
  <c r="I447" i="63" s="1"/>
  <c r="I3057" i="63" a="1"/>
  <c r="I3057" i="63" s="1"/>
  <c r="I444" i="63" a="1"/>
  <c r="I444" i="63" s="1"/>
  <c r="R444" i="63" s="1"/>
  <c r="I443" i="63" a="1"/>
  <c r="I443" i="63" s="1"/>
  <c r="R443" i="63" s="1"/>
  <c r="I2273" i="63" a="1"/>
  <c r="I2273" i="63" s="1"/>
  <c r="I442" i="63" a="1"/>
  <c r="I442" i="63" s="1"/>
  <c r="R442" i="63" s="1"/>
  <c r="I441" i="63" a="1"/>
  <c r="I441" i="63" s="1"/>
  <c r="R441" i="63" s="1"/>
  <c r="I2276" i="63" a="1"/>
  <c r="I2276" i="63" s="1"/>
  <c r="R2276" i="63" s="1"/>
  <c r="I2277" i="63" a="1"/>
  <c r="I2277" i="63" s="1"/>
  <c r="R2277" i="63" s="1"/>
  <c r="I2278" i="63" a="1"/>
  <c r="I2278" i="63" s="1"/>
  <c r="R2278" i="63" s="1"/>
  <c r="I440" i="63" a="1"/>
  <c r="I440" i="63" s="1"/>
  <c r="R440" i="63" s="1"/>
  <c r="I3054" i="63" a="1"/>
  <c r="I3054" i="63" s="1"/>
  <c r="I2281" i="63" a="1"/>
  <c r="I2281" i="63" s="1"/>
  <c r="R2281" i="63" s="1"/>
  <c r="I439" i="63" a="1"/>
  <c r="I439" i="63" s="1"/>
  <c r="I436" i="63" a="1"/>
  <c r="I436" i="63" s="1"/>
  <c r="R436" i="63" s="1"/>
  <c r="I438" i="63" a="1"/>
  <c r="I438" i="63" s="1"/>
  <c r="I434" i="63" a="1"/>
  <c r="I434" i="63" s="1"/>
  <c r="R434" i="63" s="1"/>
  <c r="I3026" i="63" a="1"/>
  <c r="I3026" i="63" s="1"/>
  <c r="I3046" i="63" a="1"/>
  <c r="I3046" i="63" s="1"/>
  <c r="I2288" i="63" a="1"/>
  <c r="I2288" i="63" s="1"/>
  <c r="R2288" i="63" s="1"/>
  <c r="I2289" i="63" a="1"/>
  <c r="I2289" i="63" s="1"/>
  <c r="R2289" i="63" s="1"/>
  <c r="I430" i="63" a="1"/>
  <c r="I430" i="63" s="1"/>
  <c r="R430" i="63" s="1"/>
  <c r="I2291" i="63" a="1"/>
  <c r="I2291" i="63" s="1"/>
  <c r="R2291" i="63" s="1"/>
  <c r="I2292" i="63" a="1"/>
  <c r="I2292" i="63" s="1"/>
  <c r="I2293" i="63" a="1"/>
  <c r="I2293" i="63" s="1"/>
  <c r="R2293" i="63" s="1"/>
  <c r="I2294" i="63" a="1"/>
  <c r="I2294" i="63" s="1"/>
  <c r="R2294" i="63" s="1"/>
  <c r="I2295" i="63" a="1"/>
  <c r="I2295" i="63" s="1"/>
  <c r="R2295" i="63" s="1"/>
  <c r="I3024" i="63" a="1"/>
  <c r="I3024" i="63" s="1"/>
  <c r="I3021" i="63" a="1"/>
  <c r="I3021" i="63" s="1"/>
  <c r="I3023" i="63" a="1"/>
  <c r="I3023" i="63" s="1"/>
  <c r="I426" i="63" a="1"/>
  <c r="I426" i="63" s="1"/>
  <c r="R426" i="63" s="1"/>
  <c r="I3017" i="63" a="1"/>
  <c r="I3017" i="63" s="1"/>
  <c r="I2301" i="63" a="1"/>
  <c r="I2301" i="63" s="1"/>
  <c r="R2301" i="63" s="1"/>
  <c r="I3013" i="63" a="1"/>
  <c r="I3013" i="63" s="1"/>
  <c r="I422" i="63" a="1"/>
  <c r="I422" i="63" s="1"/>
  <c r="I423" i="63" a="1"/>
  <c r="I423" i="63" s="1"/>
  <c r="I419" i="63" a="1"/>
  <c r="I419" i="63" s="1"/>
  <c r="R419" i="63" s="1"/>
  <c r="I420" i="63" a="1"/>
  <c r="I420" i="63" s="1"/>
  <c r="R420" i="63" s="1"/>
  <c r="I2307" i="63" a="1"/>
  <c r="I2307" i="63" s="1"/>
  <c r="R2307" i="63" s="1"/>
  <c r="I2308" i="63" a="1"/>
  <c r="I2308" i="63" s="1"/>
  <c r="I418" i="63" a="1"/>
  <c r="I418" i="63" s="1"/>
  <c r="R418" i="63" s="1"/>
  <c r="I417" i="63" a="1"/>
  <c r="I417" i="63" s="1"/>
  <c r="R417" i="63" s="1"/>
  <c r="I3004" i="63" a="1"/>
  <c r="I3004" i="63" s="1"/>
  <c r="I2312" i="63" a="1"/>
  <c r="I2312" i="63" s="1"/>
  <c r="R2312" i="63" s="1"/>
  <c r="I2313" i="63" a="1"/>
  <c r="I2313" i="63" s="1"/>
  <c r="I2314" i="63" a="1"/>
  <c r="I2314" i="63" s="1"/>
  <c r="I3002" i="63" a="1"/>
  <c r="I3002" i="63" s="1"/>
  <c r="I415" i="63" a="1"/>
  <c r="I415" i="63" s="1"/>
  <c r="R415" i="63" s="1"/>
  <c r="I2317" i="63" a="1"/>
  <c r="I2317" i="63" s="1"/>
  <c r="R2317" i="63" s="1"/>
  <c r="I2318" i="63" a="1"/>
  <c r="I2318" i="63" s="1"/>
  <c r="R2318" i="63" s="1"/>
  <c r="I2319" i="63" a="1"/>
  <c r="I2319" i="63" s="1"/>
  <c r="I2320" i="63" a="1"/>
  <c r="I2320" i="63" s="1"/>
  <c r="R2320" i="63" s="1"/>
  <c r="I2321" i="63" a="1"/>
  <c r="I2321" i="63" s="1"/>
  <c r="I2322" i="63" a="1"/>
  <c r="I2322" i="63" s="1"/>
  <c r="I408" i="63" a="1"/>
  <c r="I408" i="63" s="1"/>
  <c r="I2324" i="63" a="1"/>
  <c r="I2324" i="63" s="1"/>
  <c r="R2324" i="63" s="1"/>
  <c r="I2325" i="63" a="1"/>
  <c r="I2325" i="63" s="1"/>
  <c r="R2325" i="63" s="1"/>
  <c r="I3001" i="63" a="1"/>
  <c r="I3001" i="63" s="1"/>
  <c r="I2327" i="63" a="1"/>
  <c r="I2327" i="63" s="1"/>
  <c r="R2327" i="63" s="1"/>
  <c r="I407" i="63" a="1"/>
  <c r="I407" i="63" s="1"/>
  <c r="R407" i="63" s="1"/>
  <c r="I405" i="63" a="1"/>
  <c r="I405" i="63" s="1"/>
  <c r="I406" i="63" a="1"/>
  <c r="I406" i="63" s="1"/>
  <c r="R406" i="63" s="1"/>
  <c r="I404" i="63" a="1"/>
  <c r="I404" i="63" s="1"/>
  <c r="R404" i="63" s="1"/>
  <c r="I2332" i="63" a="1"/>
  <c r="I2332" i="63" s="1"/>
  <c r="R2332" i="63" s="1"/>
  <c r="I2997" i="63" a="1"/>
  <c r="I2997" i="63" s="1"/>
  <c r="I2334" i="63" a="1"/>
  <c r="I2334" i="63" s="1"/>
  <c r="R2334" i="63" s="1"/>
  <c r="I2335" i="63" a="1"/>
  <c r="I2335" i="63" s="1"/>
  <c r="R2335" i="63" s="1"/>
  <c r="I402" i="63" a="1"/>
  <c r="I402" i="63" s="1"/>
  <c r="I2337" i="63" a="1"/>
  <c r="I2337" i="63" s="1"/>
  <c r="I2338" i="63" a="1"/>
  <c r="I2338" i="63" s="1"/>
  <c r="R2338" i="63" s="1"/>
  <c r="I2339" i="63" a="1"/>
  <c r="I2339" i="63" s="1"/>
  <c r="R2339" i="63" s="1"/>
  <c r="I400" i="63" a="1"/>
  <c r="I400" i="63" s="1"/>
  <c r="I401" i="63" a="1"/>
  <c r="I401" i="63" s="1"/>
  <c r="I2342" i="63" a="1"/>
  <c r="I2342" i="63" s="1"/>
  <c r="R2342" i="63" s="1"/>
  <c r="I2994" i="63" a="1"/>
  <c r="I2994" i="63" s="1"/>
  <c r="I2344" i="63" a="1"/>
  <c r="I2344" i="63" s="1"/>
  <c r="R2344" i="63" s="1"/>
  <c r="I2345" i="63" a="1"/>
  <c r="I2345" i="63" s="1"/>
  <c r="R2345" i="63" s="1"/>
  <c r="I387" i="63" a="1"/>
  <c r="I387" i="63" s="1"/>
  <c r="R387" i="63" s="1"/>
  <c r="I388" i="63" a="1"/>
  <c r="I388" i="63" s="1"/>
  <c r="I390" i="63" a="1"/>
  <c r="I390" i="63" s="1"/>
  <c r="R390" i="63" s="1"/>
  <c r="I391" i="63" a="1"/>
  <c r="I391" i="63" s="1"/>
  <c r="R391" i="63" s="1"/>
  <c r="I395" i="63" a="1"/>
  <c r="I395" i="63" s="1"/>
  <c r="I396" i="63" a="1"/>
  <c r="I396" i="63" s="1"/>
  <c r="I2968" i="63" a="1"/>
  <c r="I2968" i="63" s="1"/>
  <c r="I397" i="63" a="1"/>
  <c r="I397" i="63" s="1"/>
  <c r="I2969" i="63" a="1"/>
  <c r="I2969" i="63" s="1"/>
  <c r="I2977" i="63" a="1"/>
  <c r="I2977" i="63" s="1"/>
  <c r="I399" i="63" a="1"/>
  <c r="I399" i="63" s="1"/>
  <c r="R399" i="63" s="1"/>
  <c r="I2982" i="63" a="1"/>
  <c r="I2982" i="63" s="1"/>
  <c r="I2964" i="63" a="1"/>
  <c r="I2964" i="63" s="1"/>
  <c r="I2965" i="63" a="1"/>
  <c r="I2965" i="63" s="1"/>
  <c r="I2966" i="63" a="1"/>
  <c r="I2966" i="63" s="1"/>
  <c r="I2957" i="63" a="1"/>
  <c r="I2957" i="63" s="1"/>
  <c r="I2362" i="63" a="1"/>
  <c r="I2362" i="63" s="1"/>
  <c r="R2362" i="63" s="1"/>
  <c r="I2363" i="63" a="1"/>
  <c r="I2363" i="63" s="1"/>
  <c r="R2363" i="63" s="1"/>
  <c r="I2364" i="63" a="1"/>
  <c r="I2364" i="63" s="1"/>
  <c r="R2364" i="63" s="1"/>
  <c r="I2365" i="63" a="1"/>
  <c r="I2365" i="63" s="1"/>
  <c r="R2365" i="63" s="1"/>
  <c r="I386" i="63" a="1"/>
  <c r="I386" i="63" s="1"/>
  <c r="I2367" i="63" a="1"/>
  <c r="I2367" i="63" s="1"/>
  <c r="I385" i="63" a="1"/>
  <c r="I385" i="63" s="1"/>
  <c r="I2369" i="63" a="1"/>
  <c r="I2369" i="63" s="1"/>
  <c r="R2369" i="63" s="1"/>
  <c r="I2370" i="63" a="1"/>
  <c r="I2370" i="63" s="1"/>
  <c r="I2371" i="63" a="1"/>
  <c r="I2371" i="63" s="1"/>
  <c r="R2371" i="63" s="1"/>
  <c r="I2372" i="63" a="1"/>
  <c r="I2372" i="63" s="1"/>
  <c r="R2372" i="63" s="1"/>
  <c r="I2373" i="63" a="1"/>
  <c r="I2373" i="63" s="1"/>
  <c r="R2373" i="63" s="1"/>
  <c r="I379" i="63" a="1"/>
  <c r="I379" i="63" s="1"/>
  <c r="I381" i="63" a="1"/>
  <c r="I381" i="63" s="1"/>
  <c r="R381" i="63" s="1"/>
  <c r="I2376" i="63" a="1"/>
  <c r="I2376" i="63" s="1"/>
  <c r="R2376" i="63" s="1"/>
  <c r="I2377" i="63" a="1"/>
  <c r="I2377" i="63" s="1"/>
  <c r="R2377" i="63" s="1"/>
  <c r="I377" i="63" a="1"/>
  <c r="I377" i="63" s="1"/>
  <c r="R377" i="63" s="1"/>
  <c r="I378" i="63" a="1"/>
  <c r="I378" i="63" s="1"/>
  <c r="R378" i="63" s="1"/>
  <c r="I2952" i="63" a="1"/>
  <c r="I2952" i="63" s="1"/>
  <c r="I2381" i="63" a="1"/>
  <c r="I2381" i="63" s="1"/>
  <c r="R2381" i="63" s="1"/>
  <c r="I2382" i="63" a="1"/>
  <c r="I2382" i="63" s="1"/>
  <c r="I2383" i="63" a="1"/>
  <c r="I2383" i="63" s="1"/>
  <c r="R2383" i="63" s="1"/>
  <c r="I2384" i="63" a="1"/>
  <c r="I2384" i="63" s="1"/>
  <c r="R2384" i="63" s="1"/>
  <c r="I376" i="63" a="1"/>
  <c r="I376" i="63" s="1"/>
  <c r="R376" i="63" s="1"/>
  <c r="I375" i="63" a="1"/>
  <c r="I375" i="63" s="1"/>
  <c r="I2387" i="63" a="1"/>
  <c r="I2387" i="63" s="1"/>
  <c r="R2387" i="63" s="1"/>
  <c r="I2388" i="63" a="1"/>
  <c r="I2388" i="63" s="1"/>
  <c r="R2388" i="63" s="1"/>
  <c r="I374" i="63" a="1"/>
  <c r="I374" i="63" s="1"/>
  <c r="R374" i="63" s="1"/>
  <c r="I2390" i="63" a="1"/>
  <c r="I2390" i="63" s="1"/>
  <c r="I373" i="63" a="1"/>
  <c r="I373" i="63" s="1"/>
  <c r="I369" i="63" a="1"/>
  <c r="I369" i="63" s="1"/>
  <c r="R369" i="63" s="1"/>
  <c r="I370" i="63" a="1"/>
  <c r="I370" i="63" s="1"/>
  <c r="R370" i="63" s="1"/>
  <c r="I372" i="63" a="1"/>
  <c r="I372" i="63" s="1"/>
  <c r="I2395" i="63" a="1"/>
  <c r="I2395" i="63" s="1"/>
  <c r="R2395" i="63" s="1"/>
  <c r="I2396" i="63" a="1"/>
  <c r="I2396" i="63" s="1"/>
  <c r="I2944" i="63" a="1"/>
  <c r="I2944" i="63" s="1"/>
  <c r="I2398" i="63" a="1"/>
  <c r="I2398" i="63" s="1"/>
  <c r="R2398" i="63" s="1"/>
  <c r="I367" i="63" a="1"/>
  <c r="I367" i="63" s="1"/>
  <c r="R367" i="63" s="1"/>
  <c r="I2927" i="63" a="1"/>
  <c r="I2927" i="63" s="1"/>
  <c r="I2401" i="63" a="1"/>
  <c r="I2401" i="63" s="1"/>
  <c r="R2401" i="63" s="1"/>
  <c r="I365" i="63" a="1"/>
  <c r="I365" i="63" s="1"/>
  <c r="R365" i="63" s="1"/>
  <c r="I2403" i="63" a="1"/>
  <c r="I2403" i="63" s="1"/>
  <c r="R2403" i="63" s="1"/>
  <c r="I2404" i="63" a="1"/>
  <c r="I2404" i="63" s="1"/>
  <c r="R2404" i="63" s="1"/>
  <c r="I361" i="63" a="1"/>
  <c r="I361" i="63" s="1"/>
  <c r="R361" i="63" s="1"/>
  <c r="I362" i="63" a="1"/>
  <c r="I362" i="63" s="1"/>
  <c r="R362" i="63" s="1"/>
  <c r="I2407" i="63" a="1"/>
  <c r="I2407" i="63" s="1"/>
  <c r="R2407" i="63" s="1"/>
  <c r="I2408" i="63" a="1"/>
  <c r="I2408" i="63" s="1"/>
  <c r="R2408" i="63" s="1"/>
  <c r="I2409" i="63" a="1"/>
  <c r="I2409" i="63" s="1"/>
  <c r="R2409" i="63" s="1"/>
  <c r="I2410" i="63" a="1"/>
  <c r="I2410" i="63" s="1"/>
  <c r="R2410" i="63" s="1"/>
  <c r="I354" i="63" a="1"/>
  <c r="I354" i="63" s="1"/>
  <c r="R354" i="63" s="1"/>
  <c r="I352" i="63" a="1"/>
  <c r="I352" i="63" s="1"/>
  <c r="R352" i="63" s="1"/>
  <c r="I2413" i="63" a="1"/>
  <c r="I2413" i="63" s="1"/>
  <c r="R2413" i="63" s="1"/>
  <c r="I2414" i="63" a="1"/>
  <c r="I2414" i="63" s="1"/>
  <c r="R2414" i="63" s="1"/>
  <c r="I353" i="63" a="1"/>
  <c r="I353" i="63" s="1"/>
  <c r="R353" i="63" s="1"/>
  <c r="I2416" i="63" a="1"/>
  <c r="I2416" i="63" s="1"/>
  <c r="R2416" i="63" s="1"/>
  <c r="I2417" i="63" a="1"/>
  <c r="I2417" i="63" s="1"/>
  <c r="R2417" i="63" s="1"/>
  <c r="I2923" i="63" a="1"/>
  <c r="I2923" i="63" s="1"/>
  <c r="I2419" i="63" a="1"/>
  <c r="I2419" i="63" s="1"/>
  <c r="I351" i="63" a="1"/>
  <c r="I351" i="63" s="1"/>
  <c r="R351" i="63" s="1"/>
  <c r="I2421" i="63" a="1"/>
  <c r="I2421" i="63" s="1"/>
  <c r="R2421" i="63" s="1"/>
  <c r="I2909" i="63" a="1"/>
  <c r="I2909" i="63" s="1"/>
  <c r="I2423" i="63" a="1"/>
  <c r="I2423" i="63" s="1"/>
  <c r="R2423" i="63" s="1"/>
  <c r="I2914" i="63" a="1"/>
  <c r="I2914" i="63" s="1"/>
  <c r="I350" i="63" a="1"/>
  <c r="I350" i="63" s="1"/>
  <c r="I2426" i="63" a="1"/>
  <c r="I2426" i="63" s="1"/>
  <c r="R2426" i="63" s="1"/>
  <c r="I2905" i="63" a="1"/>
  <c r="I2905" i="63" s="1"/>
  <c r="I348" i="63" a="1"/>
  <c r="I348" i="63" s="1"/>
  <c r="I347" i="63" a="1"/>
  <c r="I347" i="63" s="1"/>
  <c r="I338" i="63" a="1"/>
  <c r="I338" i="63" s="1"/>
  <c r="I339" i="63" a="1"/>
  <c r="I339" i="63" s="1"/>
  <c r="I340" i="63" a="1"/>
  <c r="I340" i="63" s="1"/>
  <c r="I341" i="63" a="1"/>
  <c r="I341" i="63" s="1"/>
  <c r="R341" i="63" s="1"/>
  <c r="I2904" i="63" a="1"/>
  <c r="I2904" i="63" s="1"/>
  <c r="I342" i="63" a="1"/>
  <c r="I342" i="63" s="1"/>
  <c r="I343" i="63" a="1"/>
  <c r="I343" i="63" s="1"/>
  <c r="I344" i="63" a="1"/>
  <c r="I344" i="63" s="1"/>
  <c r="I346" i="63" a="1"/>
  <c r="I346" i="63" s="1"/>
  <c r="R346" i="63" s="1"/>
  <c r="I337" i="63" a="1"/>
  <c r="I337" i="63" s="1"/>
  <c r="R337" i="63" s="1"/>
  <c r="I2440" i="63" a="1"/>
  <c r="I2440" i="63" s="1"/>
  <c r="R2440" i="63" s="1"/>
  <c r="I336" i="63" a="1"/>
  <c r="I336" i="63" s="1"/>
  <c r="R336" i="63" s="1"/>
  <c r="I335" i="63" a="1"/>
  <c r="I335" i="63" s="1"/>
  <c r="R335" i="63" s="1"/>
  <c r="I2887" i="63" a="1"/>
  <c r="I2887" i="63" s="1"/>
  <c r="I334" i="63" a="1"/>
  <c r="I334" i="63" s="1"/>
  <c r="R334" i="63" s="1"/>
  <c r="I329" i="63" a="1"/>
  <c r="I329" i="63" s="1"/>
  <c r="R329" i="63" s="1"/>
  <c r="I330" i="63" a="1"/>
  <c r="I330" i="63" s="1"/>
  <c r="I332" i="63" a="1"/>
  <c r="I332" i="63" s="1"/>
  <c r="R332" i="63" s="1"/>
  <c r="I333" i="63" a="1"/>
  <c r="I333" i="63" s="1"/>
  <c r="R333" i="63" s="1"/>
  <c r="I327" i="63" a="1"/>
  <c r="I327" i="63" s="1"/>
  <c r="I328" i="63" a="1"/>
  <c r="I328" i="63" s="1"/>
  <c r="I2451" i="63" a="1"/>
  <c r="I2451" i="63" s="1"/>
  <c r="I2452" i="63" a="1"/>
  <c r="I2452" i="63" s="1"/>
  <c r="R2452" i="63" s="1"/>
  <c r="I326" i="63" a="1"/>
  <c r="I326" i="63" s="1"/>
  <c r="I2454" i="63" a="1"/>
  <c r="I2454" i="63" s="1"/>
  <c r="R2454" i="63" s="1"/>
  <c r="I325" i="63" a="1"/>
  <c r="I325" i="63" s="1"/>
  <c r="R325" i="63" s="1"/>
  <c r="I2456" i="63" a="1"/>
  <c r="I2456" i="63" s="1"/>
  <c r="R2456" i="63" s="1"/>
  <c r="I323" i="63" a="1"/>
  <c r="I323" i="63" s="1"/>
  <c r="R323" i="63" s="1"/>
  <c r="I2458" i="63" a="1"/>
  <c r="I2458" i="63" s="1"/>
  <c r="R2458" i="63" s="1"/>
  <c r="I2459" i="63" a="1"/>
  <c r="I2459" i="63" s="1"/>
  <c r="R2459" i="63" s="1"/>
  <c r="I2460" i="63" a="1"/>
  <c r="I2460" i="63" s="1"/>
  <c r="R2460" i="63" s="1"/>
  <c r="I2461" i="63" a="1"/>
  <c r="I2461" i="63" s="1"/>
  <c r="I2462" i="63" a="1"/>
  <c r="I2462" i="63" s="1"/>
  <c r="R2462" i="63" s="1"/>
  <c r="I2879" i="63" a="1"/>
  <c r="I2879" i="63" s="1"/>
  <c r="I2464" i="63" a="1"/>
  <c r="I2464" i="63" s="1"/>
  <c r="R2464" i="63" s="1"/>
  <c r="I321" i="63" a="1"/>
  <c r="I321" i="63" s="1"/>
  <c r="R321" i="63" s="1"/>
  <c r="I2466" i="63" a="1"/>
  <c r="I2466" i="63" s="1"/>
  <c r="R2466" i="63" s="1"/>
  <c r="I2467" i="63" a="1"/>
  <c r="I2467" i="63" s="1"/>
  <c r="R2467" i="63" s="1"/>
  <c r="I2468" i="63" a="1"/>
  <c r="I2468" i="63" s="1"/>
  <c r="I2871" i="63" a="1"/>
  <c r="I2871" i="63" s="1"/>
  <c r="I318" i="63" a="1"/>
  <c r="I318" i="63" s="1"/>
  <c r="R318" i="63" s="1"/>
  <c r="I2471" i="63" a="1"/>
  <c r="I2471" i="63" s="1"/>
  <c r="R2471" i="63" s="1"/>
  <c r="I2472" i="63" a="1"/>
  <c r="I2472" i="63" s="1"/>
  <c r="R2472" i="63" s="1"/>
  <c r="I2851" i="63" a="1"/>
  <c r="I2851" i="63" s="1"/>
  <c r="I2852" i="63" a="1"/>
  <c r="I2852" i="63" s="1"/>
  <c r="I317" i="63" a="1"/>
  <c r="I317" i="63" s="1"/>
  <c r="R317" i="63" s="1"/>
  <c r="I2476" i="63" a="1"/>
  <c r="I2476" i="63" s="1"/>
  <c r="R2476" i="63" s="1"/>
  <c r="I315" i="63" a="1"/>
  <c r="I315" i="63" s="1"/>
  <c r="R315" i="63" s="1"/>
  <c r="I316" i="63" a="1"/>
  <c r="I316" i="63" s="1"/>
  <c r="R316" i="63" s="1"/>
  <c r="I314" i="63" a="1"/>
  <c r="I314" i="63" s="1"/>
  <c r="R314" i="63" s="1"/>
  <c r="I313" i="63" a="1"/>
  <c r="I313" i="63" s="1"/>
  <c r="I2481" i="63" a="1"/>
  <c r="I2481" i="63" s="1"/>
  <c r="R2481" i="63" s="1"/>
  <c r="I2482" i="63" a="1"/>
  <c r="I2482" i="63" s="1"/>
  <c r="I2483" i="63" a="1"/>
  <c r="I2483" i="63" s="1"/>
  <c r="I312" i="63" a="1"/>
  <c r="I312" i="63" s="1"/>
  <c r="I2485" i="63" a="1"/>
  <c r="I2485" i="63" s="1"/>
  <c r="R2485" i="63" s="1"/>
  <c r="I311" i="63" a="1"/>
  <c r="I311" i="63" s="1"/>
  <c r="I2487" i="63" a="1"/>
  <c r="I2487" i="63" s="1"/>
  <c r="R2487" i="63" s="1"/>
  <c r="I310" i="63" a="1"/>
  <c r="I310" i="63" s="1"/>
  <c r="I2848" i="63" a="1"/>
  <c r="I2848" i="63" s="1"/>
  <c r="I2490" i="63" a="1"/>
  <c r="I2490" i="63" s="1"/>
  <c r="R2490" i="63" s="1"/>
  <c r="I2841" i="63" a="1"/>
  <c r="I2841" i="63" s="1"/>
  <c r="I2492" i="63" a="1"/>
  <c r="I2492" i="63" s="1"/>
  <c r="R2492" i="63" s="1"/>
  <c r="I308" i="63" a="1"/>
  <c r="I308" i="63" s="1"/>
  <c r="R308" i="63" s="1"/>
  <c r="I2494" i="63" a="1"/>
  <c r="I2494" i="63" s="1"/>
  <c r="R2494" i="63" s="1"/>
  <c r="I2495" i="63" a="1"/>
  <c r="I2495" i="63" s="1"/>
  <c r="R2495" i="63" s="1"/>
  <c r="I307" i="63" a="1"/>
  <c r="I307" i="63" s="1"/>
  <c r="I2497" i="63" a="1"/>
  <c r="I2497" i="63" s="1"/>
  <c r="I2498" i="63" a="1"/>
  <c r="I2498" i="63" s="1"/>
  <c r="R2498" i="63" s="1"/>
  <c r="I306" i="63" a="1"/>
  <c r="I306" i="63" s="1"/>
  <c r="R306" i="63" s="1"/>
  <c r="I2500" i="63" a="1"/>
  <c r="I2500" i="63" s="1"/>
  <c r="R2500" i="63" s="1"/>
  <c r="I304" i="63" a="1"/>
  <c r="I304" i="63" s="1"/>
  <c r="I2502" i="63" a="1"/>
  <c r="I2502" i="63" s="1"/>
  <c r="R2502" i="63" s="1"/>
  <c r="I2503" i="63" a="1"/>
  <c r="I2503" i="63" s="1"/>
  <c r="R2503" i="63" s="1"/>
  <c r="I2504" i="63" a="1"/>
  <c r="I2504" i="63" s="1"/>
  <c r="I2505" i="63" a="1"/>
  <c r="I2505" i="63" s="1"/>
  <c r="R2505" i="63" s="1"/>
  <c r="I2506" i="63" a="1"/>
  <c r="I2506" i="63" s="1"/>
  <c r="R2506" i="63" s="1"/>
  <c r="I2507" i="63" a="1"/>
  <c r="I2507" i="63" s="1"/>
  <c r="I299" i="63" a="1"/>
  <c r="I299" i="63" s="1"/>
  <c r="R299" i="63" s="1"/>
  <c r="I300" i="63" a="1"/>
  <c r="I300" i="63" s="1"/>
  <c r="I303" i="63" a="1"/>
  <c r="I303" i="63" s="1"/>
  <c r="R303" i="63" s="1"/>
  <c r="I2511" i="63" a="1"/>
  <c r="I2511" i="63" s="1"/>
  <c r="R2511" i="63" s="1"/>
  <c r="I2512" i="63" a="1"/>
  <c r="I2512" i="63" s="1"/>
  <c r="R2512" i="63" s="1"/>
  <c r="I2513" i="63" a="1"/>
  <c r="I2513" i="63" s="1"/>
  <c r="R2513" i="63" s="1"/>
  <c r="I2514" i="63" a="1"/>
  <c r="I2514" i="63" s="1"/>
  <c r="R2514" i="63" s="1"/>
  <c r="I2515" i="63" a="1"/>
  <c r="I2515" i="63" s="1"/>
  <c r="R2515" i="63" s="1"/>
  <c r="I2516" i="63" a="1"/>
  <c r="I2516" i="63" s="1"/>
  <c r="R2516" i="63" s="1"/>
  <c r="I2517" i="63" a="1"/>
  <c r="I2517" i="63" s="1"/>
  <c r="R2517" i="63" s="1"/>
  <c r="I2826" i="63" a="1"/>
  <c r="I2826" i="63" s="1"/>
  <c r="I2519" i="63" a="1"/>
  <c r="I2519" i="63" s="1"/>
  <c r="R2519" i="63" s="1"/>
  <c r="I2520" i="63" a="1"/>
  <c r="I2520" i="63" s="1"/>
  <c r="R2520" i="63" s="1"/>
  <c r="I298" i="63" a="1"/>
  <c r="I298" i="63" s="1"/>
  <c r="R298" i="63" s="1"/>
  <c r="I2522" i="63" a="1"/>
  <c r="I2522" i="63" s="1"/>
  <c r="R2522" i="63" s="1"/>
  <c r="I2523" i="63" a="1"/>
  <c r="I2523" i="63" s="1"/>
  <c r="R2523" i="63" s="1"/>
  <c r="I2524" i="63" a="1"/>
  <c r="I2524" i="63" s="1"/>
  <c r="I297" i="63" a="1"/>
  <c r="I297" i="63" s="1"/>
  <c r="R297" i="63" s="1"/>
  <c r="I2824" i="63" a="1"/>
  <c r="I2824" i="63" s="1"/>
  <c r="I2527" i="63" a="1"/>
  <c r="I2527" i="63" s="1"/>
  <c r="R2527" i="63" s="1"/>
  <c r="I296" i="63" a="1"/>
  <c r="I296" i="63" s="1"/>
  <c r="I2529" i="63" a="1"/>
  <c r="I2529" i="63" s="1"/>
  <c r="R2529" i="63" s="1"/>
  <c r="I294" i="63" a="1"/>
  <c r="I294" i="63" s="1"/>
  <c r="I2531" i="63" a="1"/>
  <c r="I2531" i="63" s="1"/>
  <c r="I2532" i="63" a="1"/>
  <c r="I2532" i="63" s="1"/>
  <c r="R2532" i="63" s="1"/>
  <c r="I2533" i="63" a="1"/>
  <c r="I2533" i="63" s="1"/>
  <c r="I2534" i="63" a="1"/>
  <c r="I2534" i="63" s="1"/>
  <c r="R2534" i="63" s="1"/>
  <c r="I2805" i="63" a="1"/>
  <c r="I2805" i="63" s="1"/>
  <c r="I2810" i="63" a="1"/>
  <c r="I2810" i="63" s="1"/>
  <c r="I2815" i="63" a="1"/>
  <c r="I2815" i="63" s="1"/>
  <c r="I288" i="63" a="1"/>
  <c r="I288" i="63" s="1"/>
  <c r="R288" i="63" s="1"/>
  <c r="I2539" i="63" a="1"/>
  <c r="I2539" i="63" s="1"/>
  <c r="R2539" i="63" s="1"/>
  <c r="I2804" i="63" a="1"/>
  <c r="I2804" i="63" s="1"/>
  <c r="I289" i="63" a="1"/>
  <c r="I289" i="63" s="1"/>
  <c r="R289" i="63" s="1"/>
  <c r="I291" i="63" a="1"/>
  <c r="I291" i="63" s="1"/>
  <c r="I293" i="63" a="1"/>
  <c r="I293" i="63" s="1"/>
  <c r="R293" i="63" s="1"/>
  <c r="I2544" i="63" a="1"/>
  <c r="I2544" i="63" s="1"/>
  <c r="R2544" i="63" s="1"/>
  <c r="I2796" i="63" a="1"/>
  <c r="I2796" i="63" s="1"/>
  <c r="I286" i="63" a="1"/>
  <c r="I286" i="63" s="1"/>
  <c r="R286" i="63" s="1"/>
  <c r="I2547" i="63" a="1"/>
  <c r="I2547" i="63" s="1"/>
  <c r="I285" i="63" a="1"/>
  <c r="I285" i="63" s="1"/>
  <c r="I2549" i="63" a="1"/>
  <c r="I2549" i="63" s="1"/>
  <c r="R2549" i="63" s="1"/>
  <c r="I2550" i="63" a="1"/>
  <c r="I2550" i="63" s="1"/>
  <c r="R2550" i="63" s="1"/>
  <c r="I2551" i="63" a="1"/>
  <c r="I2551" i="63" s="1"/>
  <c r="R2551" i="63" s="1"/>
  <c r="I2552" i="63" a="1"/>
  <c r="I2552" i="63" s="1"/>
  <c r="R2552" i="63" s="1"/>
  <c r="I282" i="63" a="1"/>
  <c r="I282" i="63" s="1"/>
  <c r="R282" i="63" s="1"/>
  <c r="I284" i="63" a="1"/>
  <c r="I284" i="63" s="1"/>
  <c r="R284" i="63" s="1"/>
  <c r="I2555" i="63" a="1"/>
  <c r="I2555" i="63" s="1"/>
  <c r="I2787" i="63" a="1"/>
  <c r="I2787" i="63" s="1"/>
  <c r="I2788" i="63" a="1"/>
  <c r="I2788" i="63" s="1"/>
  <c r="I2795" i="63" a="1"/>
  <c r="I2795" i="63" s="1"/>
  <c r="I2559" i="63" a="1"/>
  <c r="I2559" i="63" s="1"/>
  <c r="R2559" i="63" s="1"/>
  <c r="I279" i="63" a="1"/>
  <c r="I279" i="63" s="1"/>
  <c r="R279" i="63" s="1"/>
  <c r="I2776" i="63" a="1"/>
  <c r="I2776" i="63" s="1"/>
  <c r="I2778" i="63" a="1"/>
  <c r="I2778" i="63" s="1"/>
  <c r="I2780" i="63" a="1"/>
  <c r="I2780" i="63" s="1"/>
  <c r="I280" i="63" a="1"/>
  <c r="I280" i="63" s="1"/>
  <c r="R280" i="63" s="1"/>
  <c r="I2565" i="63" a="1"/>
  <c r="I2565" i="63" s="1"/>
  <c r="R2565" i="63" s="1"/>
  <c r="I2566" i="63" a="1"/>
  <c r="I2566" i="63" s="1"/>
  <c r="I2567" i="63" a="1"/>
  <c r="I2567" i="63" s="1"/>
  <c r="R2567" i="63" s="1"/>
  <c r="I2568" i="63" a="1"/>
  <c r="I2568" i="63" s="1"/>
  <c r="R2568" i="63" s="1"/>
  <c r="I2569" i="63" a="1"/>
  <c r="I2569" i="63" s="1"/>
  <c r="I2570" i="63" a="1"/>
  <c r="I2570" i="63" s="1"/>
  <c r="I2571" i="63" a="1"/>
  <c r="I2571" i="63" s="1"/>
  <c r="R2571" i="63" s="1"/>
  <c r="I2572" i="63" a="1"/>
  <c r="I2572" i="63" s="1"/>
  <c r="R2572" i="63" s="1"/>
  <c r="I2573" i="63" a="1"/>
  <c r="I2573" i="63" s="1"/>
  <c r="I2574" i="63" a="1"/>
  <c r="I2574" i="63" s="1"/>
  <c r="I2575" i="63" a="1"/>
  <c r="I2575" i="63" s="1"/>
  <c r="R2575" i="63" s="1"/>
  <c r="I276" i="63" a="1"/>
  <c r="I276" i="63" s="1"/>
  <c r="R276" i="63" s="1"/>
  <c r="I2775" i="63" a="1"/>
  <c r="I2775" i="63" s="1"/>
  <c r="I277" i="63" a="1"/>
  <c r="I277" i="63" s="1"/>
  <c r="I2579" i="63" a="1"/>
  <c r="I2579" i="63" s="1"/>
  <c r="R2579" i="63" s="1"/>
  <c r="I274" i="63" a="1"/>
  <c r="I274" i="63" s="1"/>
  <c r="I272" i="63" a="1"/>
  <c r="I272" i="63" s="1"/>
  <c r="R272" i="63" s="1"/>
  <c r="I2582" i="63" a="1"/>
  <c r="I2582" i="63" s="1"/>
  <c r="R2582" i="63" s="1"/>
  <c r="I2583" i="63" a="1"/>
  <c r="I2583" i="63" s="1"/>
  <c r="R2583" i="63" s="1"/>
  <c r="I2728" i="63" a="1"/>
  <c r="I2728" i="63" s="1"/>
  <c r="I2773" i="63" a="1"/>
  <c r="I2773" i="63" s="1"/>
  <c r="I2586" i="63" a="1"/>
  <c r="I2586" i="63" s="1"/>
  <c r="R2586" i="63" s="1"/>
  <c r="I271" i="63" a="1"/>
  <c r="I271" i="63" s="1"/>
  <c r="I270" i="63" a="1"/>
  <c r="I270" i="63" s="1"/>
  <c r="I269" i="63" a="1"/>
  <c r="I269" i="63" s="1"/>
  <c r="R269" i="63" s="1"/>
  <c r="I2590" i="63" a="1"/>
  <c r="I2590" i="63" s="1"/>
  <c r="R2590" i="63" s="1"/>
  <c r="I2591" i="63" a="1"/>
  <c r="I2591" i="63" s="1"/>
  <c r="R2591" i="63" s="1"/>
  <c r="I2592" i="63" a="1"/>
  <c r="I2592" i="63" s="1"/>
  <c r="R2592" i="63" s="1"/>
  <c r="I2593" i="63" a="1"/>
  <c r="I2593" i="63" s="1"/>
  <c r="I2726" i="63" a="1"/>
  <c r="I2726" i="63" s="1"/>
  <c r="I2595" i="63" a="1"/>
  <c r="I2595" i="63" s="1"/>
  <c r="R2595" i="63" s="1"/>
  <c r="I2721" i="63" a="1"/>
  <c r="I2721" i="63" s="1"/>
  <c r="I2597" i="63" a="1"/>
  <c r="I2597" i="63" s="1"/>
  <c r="R2597" i="63" s="1"/>
  <c r="I2598" i="63" a="1"/>
  <c r="I2598" i="63" s="1"/>
  <c r="R2598" i="63" s="1"/>
  <c r="I2599" i="63" a="1"/>
  <c r="I2599" i="63" s="1"/>
  <c r="I267" i="63" a="1"/>
  <c r="I267" i="63" s="1"/>
  <c r="R267" i="63" s="1"/>
  <c r="I265" i="63" a="1"/>
  <c r="I265" i="63" s="1"/>
  <c r="R265" i="63" s="1"/>
  <c r="I266" i="63" a="1"/>
  <c r="I266" i="63" s="1"/>
  <c r="R266" i="63" s="1"/>
  <c r="I264" i="63" a="1"/>
  <c r="I264" i="63" s="1"/>
  <c r="R264" i="63" s="1"/>
  <c r="I2604" i="63" a="1"/>
  <c r="I2604" i="63" s="1"/>
  <c r="R2604" i="63" s="1"/>
  <c r="I262" i="63" a="1"/>
  <c r="I262" i="63" s="1"/>
  <c r="I2606" i="63" a="1"/>
  <c r="I2606" i="63" s="1"/>
  <c r="R2606" i="63" s="1"/>
  <c r="I2607" i="63" a="1"/>
  <c r="I2607" i="63" s="1"/>
  <c r="R2607" i="63" s="1"/>
  <c r="I259" i="63" a="1"/>
  <c r="I259" i="63" s="1"/>
  <c r="R259" i="63" s="1"/>
  <c r="I2609" i="63" a="1"/>
  <c r="I2609" i="63" s="1"/>
  <c r="R2609" i="63" s="1"/>
  <c r="I261" i="63" a="1"/>
  <c r="I261" i="63" s="1"/>
  <c r="R261" i="63" s="1"/>
  <c r="I257" i="63" a="1"/>
  <c r="I257" i="63" s="1"/>
  <c r="I2612" i="63" a="1"/>
  <c r="I2612" i="63" s="1"/>
  <c r="R2612" i="63" s="1"/>
  <c r="I2613" i="63" a="1"/>
  <c r="I2613" i="63" s="1"/>
  <c r="R2613" i="63" s="1"/>
  <c r="I258" i="63" a="1"/>
  <c r="I258" i="63" s="1"/>
  <c r="I2615" i="63" a="1"/>
  <c r="I2615" i="63" s="1"/>
  <c r="R2615" i="63" s="1"/>
  <c r="I2616" i="63" a="1"/>
  <c r="I2616" i="63" s="1"/>
  <c r="R2616" i="63" s="1"/>
  <c r="I254" i="63" a="1"/>
  <c r="I254" i="63" s="1"/>
  <c r="R254" i="63" s="1"/>
  <c r="I2618" i="63" a="1"/>
  <c r="I2618" i="63" s="1"/>
  <c r="I2619" i="63" a="1"/>
  <c r="I2619" i="63" s="1"/>
  <c r="I2709" i="63" a="1"/>
  <c r="I2709" i="63" s="1"/>
  <c r="I2621" i="63" a="1"/>
  <c r="I2621" i="63" s="1"/>
  <c r="R2621" i="63" s="1"/>
  <c r="I2622" i="63" a="1"/>
  <c r="I2622" i="63" s="1"/>
  <c r="R2622" i="63" s="1"/>
  <c r="I247" i="63" a="1"/>
  <c r="I247" i="63" s="1"/>
  <c r="I251" i="63" a="1"/>
  <c r="I251" i="63" s="1"/>
  <c r="R251" i="63" s="1"/>
  <c r="I252" i="63" a="1"/>
  <c r="I252" i="63" s="1"/>
  <c r="R252" i="63" s="1"/>
  <c r="I253" i="63" a="1"/>
  <c r="I253" i="63" s="1"/>
  <c r="I2627" i="63" a="1"/>
  <c r="I2627" i="63" s="1"/>
  <c r="R2627" i="63" s="1"/>
  <c r="I2628" i="63" a="1"/>
  <c r="I2628" i="63" s="1"/>
  <c r="I246" i="63" a="1"/>
  <c r="I246" i="63" s="1"/>
  <c r="I2693" i="63" a="1"/>
  <c r="I2693" i="63" s="1"/>
  <c r="I2631" i="63" a="1"/>
  <c r="I2631" i="63" s="1"/>
  <c r="R2631" i="63" s="1"/>
  <c r="I234" i="63" a="1"/>
  <c r="I234" i="63" s="1"/>
  <c r="R234" i="63" s="1"/>
  <c r="I238" i="63" a="1"/>
  <c r="I238" i="63" s="1"/>
  <c r="I243" i="63" a="1"/>
  <c r="I243" i="63" s="1"/>
  <c r="R243" i="63" s="1"/>
  <c r="I2635" i="63" a="1"/>
  <c r="I2635" i="63" s="1"/>
  <c r="R2635" i="63" s="1"/>
  <c r="I2636" i="63" a="1"/>
  <c r="I2636" i="63" s="1"/>
  <c r="R2636" i="63" s="1"/>
  <c r="I2637" i="63" a="1"/>
  <c r="I2637" i="63" s="1"/>
  <c r="I233" i="63" a="1"/>
  <c r="I233" i="63" s="1"/>
  <c r="R233" i="63" s="1"/>
  <c r="I2687" i="63" a="1"/>
  <c r="I2687" i="63" s="1"/>
  <c r="I230" i="63" a="1"/>
  <c r="I230" i="63" s="1"/>
  <c r="I231" i="63" a="1"/>
  <c r="I231" i="63" s="1"/>
  <c r="I227" i="63" a="1"/>
  <c r="I227" i="63" s="1"/>
  <c r="R227" i="63" s="1"/>
  <c r="I228" i="63" a="1"/>
  <c r="I228" i="63" s="1"/>
  <c r="R228" i="63" s="1"/>
  <c r="I229" i="63" a="1"/>
  <c r="I229" i="63" s="1"/>
  <c r="R229" i="63" s="1"/>
  <c r="I225" i="63" a="1"/>
  <c r="I225" i="63" s="1"/>
  <c r="R225" i="63" s="1"/>
  <c r="I2646" i="63" a="1"/>
  <c r="I2646" i="63" s="1"/>
  <c r="I224" i="63" a="1"/>
  <c r="I224" i="63" s="1"/>
  <c r="R224" i="63" s="1"/>
  <c r="I2648" i="63" a="1"/>
  <c r="I2648" i="63" s="1"/>
  <c r="R2648" i="63" s="1"/>
  <c r="I2649" i="63" a="1"/>
  <c r="I2649" i="63" s="1"/>
  <c r="R2649" i="63" s="1"/>
  <c r="I2650" i="63" a="1"/>
  <c r="I2650" i="63" s="1"/>
  <c r="R2650" i="63" s="1"/>
  <c r="I222" i="63" a="1"/>
  <c r="I222" i="63" s="1"/>
  <c r="I223" i="63" a="1"/>
  <c r="I223" i="63" s="1"/>
  <c r="R223" i="63" s="1"/>
  <c r="I2653" i="63" a="1"/>
  <c r="I2653" i="63" s="1"/>
  <c r="R2653" i="63" s="1"/>
  <c r="I220" i="63" a="1"/>
  <c r="I220" i="63" s="1"/>
  <c r="R220" i="63" s="1"/>
  <c r="I2655" i="63" a="1"/>
  <c r="I2655" i="63" s="1"/>
  <c r="I216" i="63" a="1"/>
  <c r="I216" i="63" s="1"/>
  <c r="R216" i="63" s="1"/>
  <c r="I217" i="63" a="1"/>
  <c r="I217" i="63" s="1"/>
  <c r="I215" i="63" a="1"/>
  <c r="I215" i="63" s="1"/>
  <c r="R215" i="63" s="1"/>
  <c r="I2659" i="63" a="1"/>
  <c r="I2659" i="63" s="1"/>
  <c r="R2659" i="63" s="1"/>
  <c r="I2660" i="63" a="1"/>
  <c r="I2660" i="63" s="1"/>
  <c r="I2661" i="63" a="1"/>
  <c r="I2661" i="63" s="1"/>
  <c r="R2661" i="63" s="1"/>
  <c r="I2662" i="63" a="1"/>
  <c r="I2662" i="63" s="1"/>
  <c r="R2662" i="63" s="1"/>
  <c r="I211" i="63" a="1"/>
  <c r="I211" i="63" s="1"/>
  <c r="I212" i="63" a="1"/>
  <c r="I212" i="63" s="1"/>
  <c r="I213" i="63" a="1"/>
  <c r="I213" i="63" s="1"/>
  <c r="I206" i="63" a="1"/>
  <c r="I206" i="63" s="1"/>
  <c r="I207" i="63" a="1"/>
  <c r="I207" i="63" s="1"/>
  <c r="I2668" i="63" a="1"/>
  <c r="I2668" i="63" s="1"/>
  <c r="R2668" i="63" s="1"/>
  <c r="I208" i="63" a="1"/>
  <c r="I208" i="63" s="1"/>
  <c r="I2670" i="63" a="1"/>
  <c r="I2670" i="63" s="1"/>
  <c r="I204" i="63" a="1"/>
  <c r="I204" i="63" s="1"/>
  <c r="I205" i="63" a="1"/>
  <c r="I205" i="63" s="1"/>
  <c r="I2673" i="63" a="1"/>
  <c r="I2673" i="63" s="1"/>
  <c r="R2673" i="63" s="1"/>
  <c r="I203" i="63" a="1"/>
  <c r="I203" i="63" s="1"/>
  <c r="I2675" i="63" a="1"/>
  <c r="I2675" i="63" s="1"/>
  <c r="I2676" i="63" a="1"/>
  <c r="I2676" i="63" s="1"/>
  <c r="R2676" i="63" s="1"/>
  <c r="I2677" i="63" a="1"/>
  <c r="I2677" i="63" s="1"/>
  <c r="R2677" i="63" s="1"/>
  <c r="I202" i="63" a="1"/>
  <c r="I202" i="63" s="1"/>
  <c r="I200" i="63" a="1"/>
  <c r="I200" i="63" s="1"/>
  <c r="R200" i="63" s="1"/>
  <c r="I2680" i="63" a="1"/>
  <c r="I2680" i="63" s="1"/>
  <c r="R2680" i="63" s="1"/>
  <c r="I2681" i="63" a="1"/>
  <c r="I2681" i="63" s="1"/>
  <c r="I2682" i="63" a="1"/>
  <c r="I2682" i="63" s="1"/>
  <c r="R2682" i="63" s="1"/>
  <c r="I2683" i="63" a="1"/>
  <c r="I2683" i="63" s="1"/>
  <c r="R2683" i="63" s="1"/>
  <c r="I2684" i="63" a="1"/>
  <c r="I2684" i="63" s="1"/>
  <c r="R2684" i="63" s="1"/>
  <c r="I2685" i="63" a="1"/>
  <c r="I2685" i="63" s="1"/>
  <c r="R2685" i="63" s="1"/>
  <c r="I2686" i="63" a="1"/>
  <c r="I2686" i="63" s="1"/>
  <c r="R2686" i="63" s="1"/>
  <c r="I2639" i="63" a="1"/>
  <c r="I2639" i="63" s="1"/>
  <c r="I193" i="63" a="1"/>
  <c r="I193" i="63" s="1"/>
  <c r="I196" i="63" a="1"/>
  <c r="I196" i="63" s="1"/>
  <c r="I188" i="63" a="1"/>
  <c r="I188" i="63" s="1"/>
  <c r="I190" i="63" a="1"/>
  <c r="I190" i="63" s="1"/>
  <c r="I2692" i="63" a="1"/>
  <c r="I2692" i="63" s="1"/>
  <c r="R2692" i="63" s="1"/>
  <c r="I2630" i="63" a="1"/>
  <c r="I2630" i="63" s="1"/>
  <c r="I187" i="63" a="1"/>
  <c r="I187" i="63" s="1"/>
  <c r="I2695" i="63" a="1"/>
  <c r="I2695" i="63" s="1"/>
  <c r="R2695" i="63" s="1"/>
  <c r="I186" i="63" a="1"/>
  <c r="I186" i="63" s="1"/>
  <c r="I185" i="63" a="1"/>
  <c r="I185" i="63" s="1"/>
  <c r="R185" i="63" s="1"/>
  <c r="I2698" i="63" a="1"/>
  <c r="I2698" i="63" s="1"/>
  <c r="R2698" i="63" s="1"/>
  <c r="I2699" i="63" a="1"/>
  <c r="I2699" i="63" s="1"/>
  <c r="R2699" i="63" s="1"/>
  <c r="I2700" i="63" a="1"/>
  <c r="I2700" i="63" s="1"/>
  <c r="R2700" i="63" s="1"/>
  <c r="I2701" i="63" a="1"/>
  <c r="I2701" i="63" s="1"/>
  <c r="I184" i="63" a="1"/>
  <c r="I184" i="63" s="1"/>
  <c r="I2703" i="63" a="1"/>
  <c r="I2703" i="63" s="1"/>
  <c r="R2703" i="63" s="1"/>
  <c r="I2704" i="63" a="1"/>
  <c r="I2704" i="63" s="1"/>
  <c r="I181" i="63" a="1"/>
  <c r="I181" i="63" s="1"/>
  <c r="I183" i="63" a="1"/>
  <c r="I183" i="63" s="1"/>
  <c r="I2707" i="63" a="1"/>
  <c r="I2707" i="63" s="1"/>
  <c r="R2707" i="63" s="1"/>
  <c r="I2708" i="63" a="1"/>
  <c r="I2708" i="63" s="1"/>
  <c r="R2708" i="63" s="1"/>
  <c r="I2620" i="63" a="1"/>
  <c r="I2620" i="63" s="1"/>
  <c r="I177" i="63" a="1"/>
  <c r="I177" i="63" s="1"/>
  <c r="I178" i="63" a="1"/>
  <c r="I178" i="63" s="1"/>
  <c r="I180" i="63" a="1"/>
  <c r="I180" i="63" s="1"/>
  <c r="I2713" i="63" a="1"/>
  <c r="I2713" i="63" s="1"/>
  <c r="R2713" i="63" s="1"/>
  <c r="I176" i="63" a="1"/>
  <c r="I176" i="63" s="1"/>
  <c r="R176" i="63" s="1"/>
  <c r="I2715" i="63" a="1"/>
  <c r="I2715" i="63" s="1"/>
  <c r="R2715" i="63" s="1"/>
  <c r="I2716" i="63" a="1"/>
  <c r="I2716" i="63" s="1"/>
  <c r="R2716" i="63" s="1"/>
  <c r="I175" i="63" a="1"/>
  <c r="I175" i="63" s="1"/>
  <c r="R175" i="63" s="1"/>
  <c r="I173" i="63" a="1"/>
  <c r="I173" i="63" s="1"/>
  <c r="I174" i="63" a="1"/>
  <c r="I174" i="63" s="1"/>
  <c r="R174" i="63" s="1"/>
  <c r="I2720" i="63" a="1"/>
  <c r="I2720" i="63" s="1"/>
  <c r="R2720" i="63" s="1"/>
  <c r="I2596" i="63" a="1"/>
  <c r="I2596" i="63" s="1"/>
  <c r="I2722" i="63" a="1"/>
  <c r="I2722" i="63" s="1"/>
  <c r="R2722" i="63" s="1"/>
  <c r="I171" i="63" a="1"/>
  <c r="I171" i="63" s="1"/>
  <c r="R171" i="63" s="1"/>
  <c r="I169" i="63" a="1"/>
  <c r="I169" i="63" s="1"/>
  <c r="R169" i="63" s="1"/>
  <c r="I170" i="63" a="1"/>
  <c r="I170" i="63" s="1"/>
  <c r="R170" i="63" s="1"/>
  <c r="I2594" i="63" a="1"/>
  <c r="I2594" i="63" s="1"/>
  <c r="I168" i="63" a="1"/>
  <c r="I168" i="63" s="1"/>
  <c r="I2585" i="63" a="1"/>
  <c r="I2585" i="63" s="1"/>
  <c r="I166" i="63" a="1"/>
  <c r="I166" i="63" s="1"/>
  <c r="R166" i="63" s="1"/>
  <c r="I2730" i="63" a="1"/>
  <c r="I2730" i="63" s="1"/>
  <c r="I164" i="63" a="1"/>
  <c r="I164" i="63" s="1"/>
  <c r="I2732" i="63" a="1"/>
  <c r="I2732" i="63" s="1"/>
  <c r="R2732" i="63" s="1"/>
  <c r="I2733" i="63" a="1"/>
  <c r="I2733" i="63" s="1"/>
  <c r="R2733" i="63" s="1"/>
  <c r="I2734" i="63" a="1"/>
  <c r="I2734" i="63" s="1"/>
  <c r="R2734" i="63" s="1"/>
  <c r="I2735" i="63" a="1"/>
  <c r="I2735" i="63" s="1"/>
  <c r="I2736" i="63" a="1"/>
  <c r="I2736" i="63" s="1"/>
  <c r="R2736" i="63" s="1"/>
  <c r="I163" i="63" a="1"/>
  <c r="I163" i="63" s="1"/>
  <c r="I2738" i="63" a="1"/>
  <c r="I2738" i="63" s="1"/>
  <c r="R2738" i="63" s="1"/>
  <c r="I2739" i="63" a="1"/>
  <c r="I2739" i="63" s="1"/>
  <c r="I2740" i="63" a="1"/>
  <c r="I2740" i="63" s="1"/>
  <c r="R2740" i="63" s="1"/>
  <c r="I2741" i="63" a="1"/>
  <c r="I2741" i="63" s="1"/>
  <c r="R2741" i="63" s="1"/>
  <c r="I2742" i="63" a="1"/>
  <c r="I2742" i="63" s="1"/>
  <c r="I162" i="63" a="1"/>
  <c r="I162" i="63" s="1"/>
  <c r="I148" i="63" a="1"/>
  <c r="I148" i="63" s="1"/>
  <c r="I151" i="63" a="1"/>
  <c r="I151" i="63" s="1"/>
  <c r="I154" i="63" a="1"/>
  <c r="I154" i="63" s="1"/>
  <c r="R154" i="63" s="1"/>
  <c r="I155" i="63" a="1"/>
  <c r="I155" i="63" s="1"/>
  <c r="R155" i="63" s="1"/>
  <c r="I156" i="63" a="1"/>
  <c r="I156" i="63" s="1"/>
  <c r="I2749" i="63" a="1"/>
  <c r="I2749" i="63" s="1"/>
  <c r="R2749" i="63" s="1"/>
  <c r="I157" i="63" a="1"/>
  <c r="I157" i="63" s="1"/>
  <c r="R157" i="63" s="1"/>
  <c r="I2751" i="63" a="1"/>
  <c r="I2751" i="63" s="1"/>
  <c r="R2751" i="63" s="1"/>
  <c r="I160" i="63" a="1"/>
  <c r="I160" i="63" s="1"/>
  <c r="R160" i="63" s="1"/>
  <c r="I2753" i="63" a="1"/>
  <c r="I2753" i="63" s="1"/>
  <c r="R2753" i="63" s="1"/>
  <c r="I2754" i="63" a="1"/>
  <c r="I2754" i="63" s="1"/>
  <c r="R2754" i="63" s="1"/>
  <c r="I2755" i="63" a="1"/>
  <c r="I2755" i="63" s="1"/>
  <c r="R2755" i="63" s="1"/>
  <c r="I2756" i="63" a="1"/>
  <c r="I2756" i="63" s="1"/>
  <c r="R2756" i="63" s="1"/>
  <c r="I2757" i="63" a="1"/>
  <c r="I2757" i="63" s="1"/>
  <c r="R2757" i="63" s="1"/>
  <c r="I146" i="63" a="1"/>
  <c r="I146" i="63" s="1"/>
  <c r="I138" i="63" a="1"/>
  <c r="I138" i="63" s="1"/>
  <c r="I139" i="63" a="1"/>
  <c r="I139" i="63" s="1"/>
  <c r="I2761" i="63" a="1"/>
  <c r="I2761" i="63" s="1"/>
  <c r="I141" i="63" a="1"/>
  <c r="I141" i="63" s="1"/>
  <c r="I143" i="63" a="1"/>
  <c r="I143" i="63" s="1"/>
  <c r="R143" i="63" s="1"/>
  <c r="I2764" i="63" a="1"/>
  <c r="I2764" i="63" s="1"/>
  <c r="I2765" i="63" a="1"/>
  <c r="I2765" i="63" s="1"/>
  <c r="R2765" i="63" s="1"/>
  <c r="I137" i="63" a="1"/>
  <c r="I137" i="63" s="1"/>
  <c r="R137" i="63" s="1"/>
  <c r="I135" i="63" a="1"/>
  <c r="I135" i="63" s="1"/>
  <c r="I2768" i="63" a="1"/>
  <c r="I2768" i="63" s="1"/>
  <c r="R2768" i="63" s="1"/>
  <c r="I2769" i="63" a="1"/>
  <c r="I2769" i="63" s="1"/>
  <c r="R2769" i="63" s="1"/>
  <c r="I133" i="63" a="1"/>
  <c r="I133" i="63" s="1"/>
  <c r="R133" i="63" s="1"/>
  <c r="I2771" i="63" a="1"/>
  <c r="I2771" i="63" s="1"/>
  <c r="R2771" i="63" s="1"/>
  <c r="I2772" i="63" a="1"/>
  <c r="I2772" i="63" s="1"/>
  <c r="R2772" i="63" s="1"/>
  <c r="I2577" i="63" a="1"/>
  <c r="I2577" i="63" s="1"/>
  <c r="I132" i="63" a="1"/>
  <c r="I132" i="63" s="1"/>
  <c r="R132" i="63" s="1"/>
  <c r="I2584" i="63" a="1"/>
  <c r="I2584" i="63" s="1"/>
  <c r="I2563" i="63" a="1"/>
  <c r="I2563" i="63" s="1"/>
  <c r="I2777" i="63" a="1"/>
  <c r="I2777" i="63" s="1"/>
  <c r="R2777" i="63" s="1"/>
  <c r="I2561" i="63" a="1"/>
  <c r="I2561" i="63" s="1"/>
  <c r="I2562" i="63" a="1"/>
  <c r="I2562" i="63" s="1"/>
  <c r="I130" i="63" a="1"/>
  <c r="I130" i="63" s="1"/>
  <c r="I2782" i="63" a="1"/>
  <c r="I2782" i="63" s="1"/>
  <c r="I2783" i="63" a="1"/>
  <c r="I2783" i="63" s="1"/>
  <c r="R2783" i="63" s="1"/>
  <c r="I2784" i="63" a="1"/>
  <c r="I2784" i="63" s="1"/>
  <c r="I2785" i="63" a="1"/>
  <c r="I2785" i="63" s="1"/>
  <c r="I2786" i="63" a="1"/>
  <c r="I2786" i="63" s="1"/>
  <c r="I2558" i="63" a="1"/>
  <c r="I2558" i="63" s="1"/>
  <c r="I2557" i="63" a="1"/>
  <c r="I2557" i="63" s="1"/>
  <c r="I129" i="63" a="1"/>
  <c r="I129" i="63" s="1"/>
  <c r="I2790" i="63" a="1"/>
  <c r="I2790" i="63" s="1"/>
  <c r="R2790" i="63" s="1"/>
  <c r="I2791" i="63" a="1"/>
  <c r="I2791" i="63" s="1"/>
  <c r="R2791" i="63" s="1"/>
  <c r="I2792" i="63" a="1"/>
  <c r="I2792" i="63" s="1"/>
  <c r="R2792" i="63" s="1"/>
  <c r="I128" i="63" a="1"/>
  <c r="I128" i="63" s="1"/>
  <c r="R128" i="63" s="1"/>
  <c r="I2794" i="63" a="1"/>
  <c r="I2794" i="63" s="1"/>
  <c r="R2794" i="63" s="1"/>
  <c r="I2556" i="63" a="1"/>
  <c r="I2556" i="63" s="1"/>
  <c r="I2545" i="63" a="1"/>
  <c r="I2545" i="63" s="1"/>
  <c r="I2797" i="63" a="1"/>
  <c r="I2797" i="63" s="1"/>
  <c r="R2797" i="63" s="1"/>
  <c r="I2798" i="63" a="1"/>
  <c r="I2798" i="63" s="1"/>
  <c r="R2798" i="63" s="1"/>
  <c r="I126" i="63" a="1"/>
  <c r="I126" i="63" s="1"/>
  <c r="I127" i="63" a="1"/>
  <c r="I127" i="63" s="1"/>
  <c r="R127" i="63" s="1"/>
  <c r="I2801" i="63" a="1"/>
  <c r="I2801" i="63" s="1"/>
  <c r="R2801" i="63" s="1"/>
  <c r="I2802" i="63" a="1"/>
  <c r="I2802" i="63" s="1"/>
  <c r="I2803" i="63" a="1"/>
  <c r="I2803" i="63" s="1"/>
  <c r="R2803" i="63" s="1"/>
  <c r="I2537" i="63" a="1"/>
  <c r="I2537" i="63" s="1"/>
  <c r="I2540" i="63" a="1"/>
  <c r="I2540" i="63" s="1"/>
  <c r="I2806" i="63" a="1"/>
  <c r="I2806" i="63" s="1"/>
  <c r="R2806" i="63" s="1"/>
  <c r="I125" i="63" a="1"/>
  <c r="I125" i="63" s="1"/>
  <c r="I2808" i="63" a="1"/>
  <c r="I2808" i="63" s="1"/>
  <c r="R2808" i="63" s="1"/>
  <c r="I2809" i="63" a="1"/>
  <c r="I2809" i="63" s="1"/>
  <c r="R2809" i="63" s="1"/>
  <c r="I2536" i="63" a="1"/>
  <c r="I2536" i="63" s="1"/>
  <c r="I121" i="63" a="1"/>
  <c r="I121" i="63" s="1"/>
  <c r="R121" i="63" s="1"/>
  <c r="I123" i="63" a="1"/>
  <c r="I123" i="63" s="1"/>
  <c r="R123" i="63" s="1"/>
  <c r="I119" i="63" a="1"/>
  <c r="I119" i="63" s="1"/>
  <c r="R119" i="63" s="1"/>
  <c r="I2814" i="63" a="1"/>
  <c r="I2814" i="63" s="1"/>
  <c r="I2535" i="63" a="1"/>
  <c r="I2535" i="63" s="1"/>
  <c r="I2816" i="63" a="1"/>
  <c r="I2816" i="63" s="1"/>
  <c r="I2817" i="63" a="1"/>
  <c r="I2817" i="63" s="1"/>
  <c r="I114" i="63" a="1"/>
  <c r="I114" i="63" s="1"/>
  <c r="R114" i="63" s="1"/>
  <c r="I2819" i="63" a="1"/>
  <c r="I2819" i="63" s="1"/>
  <c r="R2819" i="63" s="1"/>
  <c r="I2820" i="63" a="1"/>
  <c r="I2820" i="63" s="1"/>
  <c r="I2821" i="63" a="1"/>
  <c r="I2821" i="63" s="1"/>
  <c r="R2821" i="63" s="1"/>
  <c r="I108" i="63" a="1"/>
  <c r="I108" i="63" s="1"/>
  <c r="I113" i="63" a="1"/>
  <c r="I113" i="63" s="1"/>
  <c r="R113" i="63" s="1"/>
  <c r="I2526" i="63" a="1"/>
  <c r="I2526" i="63" s="1"/>
  <c r="I2825" i="63" a="1"/>
  <c r="I2825" i="63" s="1"/>
  <c r="R2825" i="63" s="1"/>
  <c r="I2518" i="63" a="1"/>
  <c r="I2518" i="63" s="1"/>
  <c r="I104" i="63" a="1"/>
  <c r="I104" i="63" s="1"/>
  <c r="I2828" i="63" a="1"/>
  <c r="I2828" i="63" s="1"/>
  <c r="I107" i="63" a="1"/>
  <c r="I107" i="63" s="1"/>
  <c r="I2830" i="63" a="1"/>
  <c r="I2830" i="63" s="1"/>
  <c r="R2830" i="63" s="1"/>
  <c r="I2831" i="63" a="1"/>
  <c r="I2831" i="63" s="1"/>
  <c r="R2831" i="63" s="1"/>
  <c r="I101" i="63" a="1"/>
  <c r="I101" i="63" s="1"/>
  <c r="I103" i="63" a="1"/>
  <c r="I103" i="63" s="1"/>
  <c r="R103" i="63" s="1"/>
  <c r="I2834" i="63" a="1"/>
  <c r="I2834" i="63" s="1"/>
  <c r="R2834" i="63" s="1"/>
  <c r="I2835" i="63" a="1"/>
  <c r="I2835" i="63" s="1"/>
  <c r="R2835" i="63" s="1"/>
  <c r="I2836" i="63" a="1"/>
  <c r="I2836" i="63" s="1"/>
  <c r="R2836" i="63" s="1"/>
  <c r="I96" i="63" a="1"/>
  <c r="I96" i="63" s="1"/>
  <c r="I97" i="63" a="1"/>
  <c r="I97" i="63" s="1"/>
  <c r="I2839" i="63" a="1"/>
  <c r="I2839" i="63" s="1"/>
  <c r="R2839" i="63" s="1"/>
  <c r="I100" i="63" a="1"/>
  <c r="I100" i="63" s="1"/>
  <c r="I2491" i="63" a="1"/>
  <c r="I2491" i="63" s="1"/>
  <c r="I2842" i="63" a="1"/>
  <c r="I2842" i="63" s="1"/>
  <c r="R2842" i="63" s="1"/>
  <c r="I2843" i="63" a="1"/>
  <c r="I2843" i="63" s="1"/>
  <c r="R2843" i="63" s="1"/>
  <c r="I2844" i="63" a="1"/>
  <c r="I2844" i="63" s="1"/>
  <c r="I94" i="63" a="1"/>
  <c r="I94" i="63" s="1"/>
  <c r="R94" i="63" s="1"/>
  <c r="I95" i="63" a="1"/>
  <c r="I95" i="63" s="1"/>
  <c r="I2489" i="63" a="1"/>
  <c r="I2489" i="63" s="1"/>
  <c r="I2473" i="63" a="1"/>
  <c r="I2473" i="63" s="1"/>
  <c r="I2474" i="63" a="1"/>
  <c r="I2474" i="63" s="1"/>
  <c r="I90" i="63" a="1"/>
  <c r="I90" i="63" s="1"/>
  <c r="I2856" i="63" a="1"/>
  <c r="I2856" i="63" s="1"/>
  <c r="R2856" i="63" s="1"/>
  <c r="I2857" i="63" a="1"/>
  <c r="I2857" i="63" s="1"/>
  <c r="R2857" i="63" s="1"/>
  <c r="I2859" i="63" a="1"/>
  <c r="I2859" i="63" s="1"/>
  <c r="I2861" i="63" a="1"/>
  <c r="I2861" i="63" s="1"/>
  <c r="R2861" i="63" s="1"/>
  <c r="I2862" i="63" a="1"/>
  <c r="I2862" i="63" s="1"/>
  <c r="I2864" i="63" a="1"/>
  <c r="I2864" i="63" s="1"/>
  <c r="I2865" i="63" a="1"/>
  <c r="I2865" i="63" s="1"/>
  <c r="R2865" i="63" s="1"/>
  <c r="I2866" i="63" a="1"/>
  <c r="I2866" i="63" s="1"/>
  <c r="I2867" i="63" a="1"/>
  <c r="I2867" i="63" s="1"/>
  <c r="R2867" i="63" s="1"/>
  <c r="I89" i="63" a="1"/>
  <c r="I89" i="63" s="1"/>
  <c r="I2870" i="63" a="1"/>
  <c r="I2870" i="63" s="1"/>
  <c r="R2870" i="63" s="1"/>
  <c r="I2469" i="63" a="1"/>
  <c r="I2469" i="63" s="1"/>
  <c r="I2873" i="63" a="1"/>
  <c r="I2873" i="63" s="1"/>
  <c r="R2873" i="63" s="1"/>
  <c r="I2874" i="63" a="1"/>
  <c r="I2874" i="63" s="1"/>
  <c r="R2874" i="63" s="1"/>
  <c r="I86" i="63" a="1"/>
  <c r="I86" i="63" s="1"/>
  <c r="R86" i="63" s="1"/>
  <c r="I2876" i="63" a="1"/>
  <c r="I2876" i="63" s="1"/>
  <c r="R2876" i="63" s="1"/>
  <c r="I2877" i="63" a="1"/>
  <c r="I2877" i="63" s="1"/>
  <c r="R2877" i="63" s="1"/>
  <c r="I2878" i="63" a="1"/>
  <c r="I2878" i="63" s="1"/>
  <c r="R2878" i="63" s="1"/>
  <c r="I2463" i="63" a="1"/>
  <c r="I2463" i="63" s="1"/>
  <c r="I2881" i="63" a="1"/>
  <c r="I2881" i="63" s="1"/>
  <c r="R2881" i="63" s="1"/>
  <c r="I81" i="63" a="1"/>
  <c r="I81" i="63" s="1"/>
  <c r="I82" i="63" a="1"/>
  <c r="I82" i="63" s="1"/>
  <c r="I80" i="63" a="1"/>
  <c r="I80" i="63" s="1"/>
  <c r="R80" i="63" s="1"/>
  <c r="I2885" i="63" a="1"/>
  <c r="I2885" i="63" s="1"/>
  <c r="R2885" i="63" s="1"/>
  <c r="I2886" i="63" a="1"/>
  <c r="I2886" i="63" s="1"/>
  <c r="R2886" i="63" s="1"/>
  <c r="I2443" i="63" a="1"/>
  <c r="I2443" i="63" s="1"/>
  <c r="I2888" i="63" a="1"/>
  <c r="I2888" i="63" s="1"/>
  <c r="R2888" i="63" s="1"/>
  <c r="I78" i="63" a="1"/>
  <c r="I78" i="63" s="1"/>
  <c r="R78" i="63" s="1"/>
  <c r="I2890" i="63" a="1"/>
  <c r="I2890" i="63" s="1"/>
  <c r="R2890" i="63" s="1"/>
  <c r="I2891" i="63" a="1"/>
  <c r="I2891" i="63" s="1"/>
  <c r="R2891" i="63" s="1"/>
  <c r="I2892" i="63" a="1"/>
  <c r="I2892" i="63" s="1"/>
  <c r="R2892" i="63" s="1"/>
  <c r="I77" i="63" a="1"/>
  <c r="I77" i="63" s="1"/>
  <c r="R77" i="63" s="1"/>
  <c r="I76" i="63" a="1"/>
  <c r="I76" i="63" s="1"/>
  <c r="R76" i="63" s="1"/>
  <c r="I1141" i="63" a="1"/>
  <c r="I1141" i="63" s="1"/>
  <c r="I2896" i="63" a="1"/>
  <c r="I2896" i="63" s="1"/>
  <c r="I2897" i="63" a="1"/>
  <c r="I2897" i="63" s="1"/>
  <c r="I2898" i="63" a="1"/>
  <c r="I2898" i="63" s="1"/>
  <c r="R2898" i="63" s="1"/>
  <c r="I2899" i="63" a="1"/>
  <c r="I2899" i="63" s="1"/>
  <c r="R2899" i="63" s="1"/>
  <c r="I72" i="63" a="1"/>
  <c r="I72" i="63" s="1"/>
  <c r="R72" i="63" s="1"/>
  <c r="I2902" i="63" a="1"/>
  <c r="I2902" i="63" s="1"/>
  <c r="R2902" i="63" s="1"/>
  <c r="I73" i="63" a="1"/>
  <c r="I73" i="63" s="1"/>
  <c r="R73" i="63" s="1"/>
  <c r="I2434" i="63" a="1"/>
  <c r="I2434" i="63" s="1"/>
  <c r="I3626" i="63" a="1"/>
  <c r="I3626" i="63" s="1"/>
  <c r="I2906" i="63" a="1"/>
  <c r="I2906" i="63" s="1"/>
  <c r="R2906" i="63" s="1"/>
  <c r="I2907" i="63" a="1"/>
  <c r="I2907" i="63" s="1"/>
  <c r="R2907" i="63" s="1"/>
  <c r="I2908" i="63" a="1"/>
  <c r="I2908" i="63" s="1"/>
  <c r="R2908" i="63" s="1"/>
  <c r="I2424" i="63" a="1"/>
  <c r="I2424" i="63" s="1"/>
  <c r="I68" i="63" a="1"/>
  <c r="I68" i="63" s="1"/>
  <c r="I66" i="63" a="1"/>
  <c r="I66" i="63" s="1"/>
  <c r="I67" i="63" a="1"/>
  <c r="I67" i="63" s="1"/>
  <c r="I2913" i="63" a="1"/>
  <c r="I2913" i="63" s="1"/>
  <c r="R2913" i="63" s="1"/>
  <c r="I2422" i="63" a="1"/>
  <c r="I2422" i="63" s="1"/>
  <c r="I2915" i="63" a="1"/>
  <c r="I2915" i="63" s="1"/>
  <c r="R2915" i="63" s="1"/>
  <c r="I61" i="63" a="1"/>
  <c r="I61" i="63" s="1"/>
  <c r="I56" i="63" a="1"/>
  <c r="I56" i="63" s="1"/>
  <c r="I60" i="63" a="1"/>
  <c r="I60" i="63" s="1"/>
  <c r="R60" i="63" s="1"/>
  <c r="I53" i="63" a="1"/>
  <c r="I53" i="63" s="1"/>
  <c r="I51" i="63" a="1"/>
  <c r="I51" i="63" s="1"/>
  <c r="R51" i="63" s="1"/>
  <c r="I2922" i="63" a="1"/>
  <c r="I2922" i="63" s="1"/>
  <c r="R2922" i="63" s="1"/>
  <c r="I2418" i="63" a="1"/>
  <c r="I2418" i="63" s="1"/>
  <c r="I2924" i="63" a="1"/>
  <c r="I2924" i="63" s="1"/>
  <c r="R2924" i="63" s="1"/>
  <c r="I2925" i="63" a="1"/>
  <c r="I2925" i="63" s="1"/>
  <c r="R2925" i="63" s="1"/>
  <c r="I2931" i="63" a="1"/>
  <c r="I2931" i="63" s="1"/>
  <c r="R2931" i="63" s="1"/>
  <c r="I2935" i="63" a="1"/>
  <c r="I2935" i="63" s="1"/>
  <c r="R2935" i="63" s="1"/>
  <c r="I2936" i="63" a="1"/>
  <c r="I2936" i="63" s="1"/>
  <c r="R2936" i="63" s="1"/>
  <c r="I2937" i="63" a="1"/>
  <c r="I2937" i="63" s="1"/>
  <c r="R2937" i="63" s="1"/>
  <c r="I2938" i="63" a="1"/>
  <c r="I2938" i="63" s="1"/>
  <c r="R2938" i="63" s="1"/>
  <c r="I2939" i="63" a="1"/>
  <c r="I2939" i="63" s="1"/>
  <c r="R2939" i="63" s="1"/>
  <c r="I2940" i="63" a="1"/>
  <c r="I2940" i="63" s="1"/>
  <c r="R2940" i="63" s="1"/>
  <c r="I2941" i="63" a="1"/>
  <c r="I2941" i="63" s="1"/>
  <c r="R2941" i="63" s="1"/>
  <c r="I42" i="63" a="1"/>
  <c r="I42" i="63" s="1"/>
  <c r="I2397" i="63" a="1"/>
  <c r="I2397" i="63" s="1"/>
  <c r="I2946" i="63" a="1"/>
  <c r="I2946" i="63" s="1"/>
  <c r="R2946" i="63" s="1"/>
  <c r="I2947" i="63" a="1"/>
  <c r="I2947" i="63" s="1"/>
  <c r="R2947" i="63" s="1"/>
  <c r="I40" i="63" a="1"/>
  <c r="I40" i="63" s="1"/>
  <c r="I2380" i="63" a="1"/>
  <c r="I2380" i="63" s="1"/>
  <c r="I38" i="63" a="1"/>
  <c r="I38" i="63" s="1"/>
  <c r="I2954" i="63" a="1"/>
  <c r="I2954" i="63" s="1"/>
  <c r="R2954" i="63" s="1"/>
  <c r="I2955" i="63" a="1"/>
  <c r="I2955" i="63" s="1"/>
  <c r="R2955" i="63" s="1"/>
  <c r="I2956" i="63" a="1"/>
  <c r="I2956" i="63" s="1"/>
  <c r="R2956" i="63" s="1"/>
  <c r="I2361" i="63" a="1"/>
  <c r="I2361" i="63" s="1"/>
  <c r="I2961" i="63" a="1"/>
  <c r="I2961" i="63" s="1"/>
  <c r="R2961" i="63" s="1"/>
  <c r="I2962" i="63" a="1"/>
  <c r="I2962" i="63" s="1"/>
  <c r="R2962" i="63" s="1"/>
  <c r="I2963" i="63" a="1"/>
  <c r="I2963" i="63" s="1"/>
  <c r="R2963" i="63" s="1"/>
  <c r="I2359" i="63" a="1"/>
  <c r="I2359" i="63" s="1"/>
  <c r="I2360" i="63" a="1"/>
  <c r="I2360" i="63" s="1"/>
  <c r="I2357" i="63" a="1"/>
  <c r="I2357" i="63" s="1"/>
  <c r="I2967" i="63" a="1"/>
  <c r="I2967" i="63" s="1"/>
  <c r="I2358" i="63" a="1"/>
  <c r="I2358" i="63" s="1"/>
  <c r="I2355" i="63" a="1"/>
  <c r="I2355" i="63" s="1"/>
  <c r="I2970" i="63" a="1"/>
  <c r="I2970" i="63" s="1"/>
  <c r="R2970" i="63" s="1"/>
  <c r="I2971" i="63" a="1"/>
  <c r="I2971" i="63" s="1"/>
  <c r="R2971" i="63" s="1"/>
  <c r="I2972" i="63" a="1"/>
  <c r="I2972" i="63" s="1"/>
  <c r="R2972" i="63" s="1"/>
  <c r="I2973" i="63" a="1"/>
  <c r="I2973" i="63" s="1"/>
  <c r="R2973" i="63" s="1"/>
  <c r="I2974" i="63" a="1"/>
  <c r="I2974" i="63" s="1"/>
  <c r="R2974" i="63" s="1"/>
  <c r="I2975" i="63" a="1"/>
  <c r="I2975" i="63" s="1"/>
  <c r="R2975" i="63" s="1"/>
  <c r="I2976" i="63" a="1"/>
  <c r="I2976" i="63" s="1"/>
  <c r="R2976" i="63" s="1"/>
  <c r="I2354" i="63" a="1"/>
  <c r="I2354" i="63" s="1"/>
  <c r="I2981" i="63" a="1"/>
  <c r="I2981" i="63" s="1"/>
  <c r="R2981" i="63" s="1"/>
  <c r="I2352" i="63" a="1"/>
  <c r="I2352" i="63" s="1"/>
  <c r="I2987" i="63" a="1"/>
  <c r="I2987" i="63" s="1"/>
  <c r="R2987" i="63" s="1"/>
  <c r="I31" i="63" a="1"/>
  <c r="I31" i="63" s="1"/>
  <c r="I2992" i="63" a="1"/>
  <c r="I2992" i="63" s="1"/>
  <c r="R2992" i="63" s="1"/>
  <c r="I2993" i="63" a="1"/>
  <c r="I2993" i="63" s="1"/>
  <c r="R2993" i="63" s="1"/>
  <c r="I2343" i="63" a="1"/>
  <c r="I2343" i="63" s="1"/>
  <c r="I2995" i="63" a="1"/>
  <c r="I2995" i="63" s="1"/>
  <c r="R2995" i="63" s="1"/>
  <c r="I2996" i="63" a="1"/>
  <c r="I2996" i="63" s="1"/>
  <c r="R2996" i="63" s="1"/>
  <c r="I2333" i="63" a="1"/>
  <c r="I2333" i="63" s="1"/>
  <c r="I2999" i="63" a="1"/>
  <c r="I2999" i="63" s="1"/>
  <c r="R2999" i="63" s="1"/>
  <c r="I2315" i="63" a="1"/>
  <c r="I2315" i="63" s="1"/>
  <c r="I2326" i="63" a="1"/>
  <c r="I2326" i="63" s="1"/>
  <c r="I2311" i="63" a="1"/>
  <c r="I2311" i="63" s="1"/>
  <c r="I3006" i="63" a="1"/>
  <c r="I3006" i="63" s="1"/>
  <c r="I3007" i="63" a="1"/>
  <c r="I3007" i="63" s="1"/>
  <c r="R3007" i="63" s="1"/>
  <c r="I3008" i="63" a="1"/>
  <c r="I3008" i="63" s="1"/>
  <c r="R3008" i="63" s="1"/>
  <c r="I3009" i="63" a="1"/>
  <c r="I3009" i="63" s="1"/>
  <c r="R3009" i="63" s="1"/>
  <c r="I2302" i="63" a="1"/>
  <c r="I2302" i="63" s="1"/>
  <c r="I29" i="63" a="1"/>
  <c r="I29" i="63" s="1"/>
  <c r="I3015" i="63" a="1"/>
  <c r="I3015" i="63" s="1"/>
  <c r="R3015" i="63" s="1"/>
  <c r="I3016" i="63" a="1"/>
  <c r="I3016" i="63" s="1"/>
  <c r="R3016" i="63" s="1"/>
  <c r="I2300" i="63" a="1"/>
  <c r="I2300" i="63" s="1"/>
  <c r="I2298" i="63" a="1"/>
  <c r="I2298" i="63" s="1"/>
  <c r="I3022" i="63" a="1"/>
  <c r="I3022" i="63" s="1"/>
  <c r="R3022" i="63" s="1"/>
  <c r="I2296" i="63" a="1"/>
  <c r="I2296" i="63" s="1"/>
  <c r="I2297" i="63" a="1"/>
  <c r="I2297" i="63" s="1"/>
  <c r="I25" i="63" a="1"/>
  <c r="I25" i="63" s="1"/>
  <c r="I2287" i="63" a="1"/>
  <c r="I2287" i="63" s="1"/>
  <c r="I3027" i="63" a="1"/>
  <c r="I3027" i="63" s="1"/>
  <c r="R3027" i="63" s="1"/>
  <c r="I3028" i="63" a="1"/>
  <c r="I3028" i="63" s="1"/>
  <c r="R3028" i="63" s="1"/>
  <c r="I3033" i="63" a="1"/>
  <c r="I3033" i="63" s="1"/>
  <c r="R3033" i="63" s="1"/>
  <c r="I24" i="63" a="1"/>
  <c r="I24" i="63" s="1"/>
  <c r="I3036" i="63" a="1"/>
  <c r="I3036" i="63" s="1"/>
  <c r="R3036" i="63" s="1"/>
  <c r="I3037" i="63" a="1"/>
  <c r="I3037" i="63" s="1"/>
  <c r="R3037" i="63" s="1"/>
  <c r="I3041" i="63" a="1"/>
  <c r="I3041" i="63" s="1"/>
  <c r="R3041" i="63" s="1"/>
  <c r="I3043" i="63" a="1"/>
  <c r="I3043" i="63" s="1"/>
  <c r="R3043" i="63" s="1"/>
  <c r="I2286" i="63" a="1"/>
  <c r="I2286" i="63" s="1"/>
  <c r="I3047" i="63" a="1"/>
  <c r="I3047" i="63" s="1"/>
  <c r="R3047" i="63" s="1"/>
  <c r="I21" i="63" a="1"/>
  <c r="I21" i="63" s="1"/>
  <c r="I3049" i="63" a="1"/>
  <c r="I3049" i="63" s="1"/>
  <c r="R3049" i="63" s="1"/>
  <c r="I3051" i="63" a="1"/>
  <c r="I3051" i="63" s="1"/>
  <c r="R3051" i="63" s="1"/>
  <c r="I2280" i="63" a="1"/>
  <c r="I2280" i="63" s="1"/>
  <c r="I2270" i="63" a="1"/>
  <c r="I2270" i="63" s="1"/>
  <c r="I3058" i="63" a="1"/>
  <c r="I3058" i="63" s="1"/>
  <c r="R3058" i="63" s="1"/>
  <c r="I19" i="63" a="1"/>
  <c r="I19" i="63" s="1"/>
  <c r="I3063" i="63" a="1"/>
  <c r="I3063" i="63" s="1"/>
  <c r="R3063" i="63" s="1"/>
  <c r="I2254" i="63" a="1"/>
  <c r="I2254" i="63" s="1"/>
  <c r="I18" i="63" a="1"/>
  <c r="I18" i="63" s="1"/>
  <c r="I3066" i="63" a="1"/>
  <c r="I3066" i="63" s="1"/>
  <c r="R3066" i="63" s="1"/>
  <c r="I3067" i="63" a="1"/>
  <c r="I3067" i="63" s="1"/>
  <c r="R3067" i="63" s="1"/>
  <c r="I2241" i="63" a="1"/>
  <c r="I2241" i="63" s="1"/>
  <c r="I3071" i="63" a="1"/>
  <c r="I3071" i="63" s="1"/>
  <c r="R3071" i="63" s="1"/>
  <c r="I2228" i="63" a="1"/>
  <c r="I2228" i="63" s="1"/>
  <c r="I3075" i="63" a="1"/>
  <c r="I3075" i="63" s="1"/>
  <c r="R3075" i="63" s="1"/>
  <c r="I3076" i="63" a="1"/>
  <c r="I3076" i="63" s="1"/>
  <c r="R3076" i="63" s="1"/>
  <c r="I3078" i="63" a="1"/>
  <c r="I3078" i="63" s="1"/>
  <c r="R3078" i="63" s="1"/>
  <c r="I2224" i="63" a="1"/>
  <c r="I2224" i="63" s="1"/>
  <c r="I3082" i="63" a="1"/>
  <c r="I3082" i="63" s="1"/>
  <c r="R3082" i="63" s="1"/>
  <c r="I3083" i="63" a="1"/>
  <c r="I3083" i="63" s="1"/>
  <c r="R3083" i="63" s="1"/>
  <c r="I3084" i="63" a="1"/>
  <c r="I3084" i="63" s="1"/>
  <c r="R3084" i="63" s="1"/>
  <c r="I3085" i="63" a="1"/>
  <c r="I3085" i="63" s="1"/>
  <c r="R3085" i="63" s="1"/>
  <c r="I3090" i="63" a="1"/>
  <c r="I3090" i="63" s="1"/>
  <c r="R3090" i="63" s="1"/>
  <c r="I17" i="63" a="1"/>
  <c r="I17" i="63" s="1"/>
  <c r="R17" i="63" s="1"/>
  <c r="I3093" i="63" a="1"/>
  <c r="I3093" i="63" s="1"/>
  <c r="R3093" i="63" s="1"/>
  <c r="I3094" i="63" a="1"/>
  <c r="I3094" i="63" s="1"/>
  <c r="R3094" i="63" s="1"/>
  <c r="I3095" i="63" a="1"/>
  <c r="I3095" i="63" s="1"/>
  <c r="R3095" i="63" s="1"/>
  <c r="I15" i="63" a="1"/>
  <c r="I15" i="63" s="1"/>
  <c r="I16" i="63" a="1"/>
  <c r="I16" i="63" s="1"/>
  <c r="I2216" i="63" a="1"/>
  <c r="I2216" i="63" s="1"/>
  <c r="I2223" i="63" a="1"/>
  <c r="I2223" i="63" s="1"/>
  <c r="I3611" i="63" a="1"/>
  <c r="I3611" i="63" s="1"/>
  <c r="I3107" i="63" a="1"/>
  <c r="I3107" i="63" s="1"/>
  <c r="R3107" i="63" s="1"/>
  <c r="I3608" i="63" a="1"/>
  <c r="I3608" i="63" s="1"/>
  <c r="I3114" i="63" a="1"/>
  <c r="I3114" i="63" s="1"/>
  <c r="R3114" i="63" s="1"/>
  <c r="I3594" i="63" a="1"/>
  <c r="I3594" i="63" s="1"/>
  <c r="I3118" i="63" a="1"/>
  <c r="I3118" i="63" s="1"/>
  <c r="R3118" i="63" s="1"/>
  <c r="I3119" i="63" a="1"/>
  <c r="I3119" i="63" s="1"/>
  <c r="R3119" i="63" s="1"/>
  <c r="I3120" i="63" a="1"/>
  <c r="I3120" i="63" s="1"/>
  <c r="R3120" i="63" s="1"/>
  <c r="I3121" i="63" a="1"/>
  <c r="I3121" i="63" s="1"/>
  <c r="R3121" i="63" s="1"/>
  <c r="I3122" i="63" a="1"/>
  <c r="I3122" i="63" s="1"/>
  <c r="R3122" i="63" s="1"/>
  <c r="I3123" i="63" a="1"/>
  <c r="I3123" i="63" s="1"/>
  <c r="R3123" i="63" s="1"/>
  <c r="I3124" i="63" a="1"/>
  <c r="I3124" i="63" s="1"/>
  <c r="R3124" i="63" s="1"/>
  <c r="I3125" i="63" a="1"/>
  <c r="I3125" i="63" s="1"/>
  <c r="R3125" i="63" s="1"/>
  <c r="I2201" i="63" a="1"/>
  <c r="I2201" i="63" s="1"/>
  <c r="I3127" i="63" a="1"/>
  <c r="I3127" i="63" s="1"/>
  <c r="R3127" i="63" s="1"/>
  <c r="I1147" i="63" a="1"/>
  <c r="I1147" i="63" s="1"/>
  <c r="I1148" i="63" a="1"/>
  <c r="I1148" i="63" s="1"/>
  <c r="I11" i="63" a="1"/>
  <c r="I11" i="63" s="1"/>
  <c r="R11" i="63" s="1"/>
  <c r="I3131" i="63" a="1"/>
  <c r="I3131" i="63" s="1"/>
  <c r="R3131" i="63" s="1"/>
  <c r="I2169" i="63" a="1"/>
  <c r="I2169" i="63" s="1"/>
  <c r="I3138" i="63" a="1"/>
  <c r="I3138" i="63" s="1"/>
  <c r="R3138" i="63" s="1"/>
  <c r="I1156" i="63" a="1"/>
  <c r="I1156" i="63" s="1"/>
  <c r="I1154" i="63" a="1"/>
  <c r="I1154" i="63" s="1"/>
  <c r="I3573" i="63" a="1"/>
  <c r="I3573" i="63" s="1"/>
  <c r="I2096" i="63" a="1"/>
  <c r="I2096" i="63" s="1"/>
  <c r="I3149" i="63" a="1"/>
  <c r="I3149" i="63" s="1"/>
  <c r="R3149" i="63" s="1"/>
  <c r="I3152" i="63" a="1"/>
  <c r="I3152" i="63" s="1"/>
  <c r="R3152" i="63" s="1"/>
  <c r="I1157" i="63" a="1"/>
  <c r="I1157" i="63" s="1"/>
  <c r="I3157" i="63" a="1"/>
  <c r="I3157" i="63" s="1"/>
  <c r="R3157" i="63" s="1"/>
  <c r="I3160" i="63" a="1"/>
  <c r="I3160" i="63" s="1"/>
  <c r="R3160" i="63" s="1"/>
  <c r="I3162" i="63" a="1"/>
  <c r="I3162" i="63" s="1"/>
  <c r="R3162" i="63" s="1"/>
  <c r="I2087" i="63" a="1"/>
  <c r="I2087" i="63" s="1"/>
  <c r="I1163" i="63" a="1"/>
  <c r="I1163" i="63" s="1"/>
  <c r="I3171" i="63" a="1"/>
  <c r="I3171" i="63" s="1"/>
  <c r="R3171" i="63" s="1"/>
  <c r="I3172" i="63" a="1"/>
  <c r="I3172" i="63" s="1"/>
  <c r="R3172" i="63" s="1"/>
  <c r="I3176" i="63" a="1"/>
  <c r="I3176" i="63" s="1"/>
  <c r="R3176" i="63" s="1"/>
  <c r="I3178" i="63" a="1"/>
  <c r="I3178" i="63" s="1"/>
  <c r="R3178" i="63" s="1"/>
  <c r="I3179" i="63" a="1"/>
  <c r="I3179" i="63" s="1"/>
  <c r="R3179" i="63" s="1"/>
  <c r="I3180" i="63" a="1"/>
  <c r="I3180" i="63" s="1"/>
  <c r="R3180" i="63" s="1"/>
  <c r="I2084" i="63" a="1"/>
  <c r="I2084" i="63" s="1"/>
  <c r="I1251" i="63" a="1"/>
  <c r="I1251" i="63" s="1"/>
  <c r="I2059" i="63" a="1"/>
  <c r="I2059" i="63" s="1"/>
  <c r="I3187" i="63" a="1"/>
  <c r="I3187" i="63" s="1"/>
  <c r="R3187" i="63" s="1"/>
  <c r="I3191" i="63" a="1"/>
  <c r="I3191" i="63" s="1"/>
  <c r="R3191" i="63" s="1"/>
  <c r="I2048" i="63" a="1"/>
  <c r="I2048" i="63" s="1"/>
  <c r="I3197" i="63" a="1"/>
  <c r="I3197" i="63" s="1"/>
  <c r="R3197" i="63" s="1"/>
  <c r="I2013" i="63" a="1"/>
  <c r="I2013" i="63" s="1"/>
  <c r="I2017" i="63" a="1"/>
  <c r="I2017" i="63" s="1"/>
  <c r="I2039" i="63" a="1"/>
  <c r="I2039" i="63" s="1"/>
  <c r="I3206" i="63" a="1"/>
  <c r="I3206" i="63" s="1"/>
  <c r="R3206" i="63" s="1"/>
  <c r="I3207" i="63" a="1"/>
  <c r="I3207" i="63" s="1"/>
  <c r="R3207" i="63" s="1"/>
  <c r="I2010" i="63" a="1"/>
  <c r="I2010" i="63" s="1"/>
  <c r="I3211" i="63" a="1"/>
  <c r="I3211" i="63" s="1"/>
  <c r="R3211" i="63" s="1"/>
  <c r="I3213" i="63" a="1"/>
  <c r="I3213" i="63" s="1"/>
  <c r="R3213" i="63" s="1"/>
  <c r="I3217" i="63" a="1"/>
  <c r="I3217" i="63" s="1"/>
  <c r="R3217" i="63" s="1"/>
  <c r="I2002" i="63" a="1"/>
  <c r="I2002" i="63" s="1"/>
  <c r="I1995" i="63" a="1"/>
  <c r="I1995" i="63" s="1"/>
  <c r="I3222" i="63" a="1"/>
  <c r="I3222" i="63" s="1"/>
  <c r="R3222" i="63" s="1"/>
  <c r="I1988" i="63" a="1"/>
  <c r="I1988" i="63" s="1"/>
  <c r="I1968" i="63" a="1"/>
  <c r="I1968" i="63" s="1"/>
  <c r="I1939" i="63" a="1"/>
  <c r="I1939" i="63" s="1"/>
  <c r="I1960" i="63" a="1"/>
  <c r="I1960" i="63" s="1"/>
  <c r="I3236" i="63" a="1"/>
  <c r="I3236" i="63" s="1"/>
  <c r="R3236" i="63" s="1"/>
  <c r="I1919" i="63" a="1"/>
  <c r="I1919" i="63" s="1"/>
  <c r="I1926" i="63" a="1"/>
  <c r="I1926" i="63" s="1"/>
  <c r="I3239" i="63" a="1"/>
  <c r="I3239" i="63" s="1"/>
  <c r="R3239" i="63" s="1"/>
  <c r="I1265" i="63" a="1"/>
  <c r="I1265" i="63" s="1"/>
  <c r="I3243" i="63" a="1"/>
  <c r="I3243" i="63" s="1"/>
  <c r="R3243" i="63" s="1"/>
  <c r="I3244" i="63" a="1"/>
  <c r="I3244" i="63" s="1"/>
  <c r="R3244" i="63" s="1"/>
  <c r="I1913" i="63" a="1"/>
  <c r="I1913" i="63" s="1"/>
  <c r="I1267" i="63" a="1"/>
  <c r="I1267" i="63" s="1"/>
  <c r="I1274" i="63" a="1"/>
  <c r="I1274" i="63" s="1"/>
  <c r="I1277" i="63" a="1"/>
  <c r="I1277" i="63" s="1"/>
  <c r="I3544" i="63" a="1"/>
  <c r="I3544" i="63" s="1"/>
  <c r="I3259" i="63" a="1"/>
  <c r="I3259" i="63" s="1"/>
  <c r="R3259" i="63" s="1"/>
  <c r="I3260" i="63" a="1"/>
  <c r="I3260" i="63" s="1"/>
  <c r="R3260" i="63" s="1"/>
  <c r="I3261" i="63" a="1"/>
  <c r="I3261" i="63" s="1"/>
  <c r="R3261" i="63" s="1"/>
  <c r="I3262" i="63" a="1"/>
  <c r="I3262" i="63" s="1"/>
  <c r="R3262" i="63" s="1"/>
  <c r="I3263" i="63" a="1"/>
  <c r="I3263" i="63" s="1"/>
  <c r="R3263" i="63" s="1"/>
  <c r="I1284" i="63" a="1"/>
  <c r="I1284" i="63" s="1"/>
  <c r="I3266" i="63" a="1"/>
  <c r="I3266" i="63" s="1"/>
  <c r="R3266" i="63" s="1"/>
  <c r="I3267" i="63" a="1"/>
  <c r="I3267" i="63" s="1"/>
  <c r="R3267" i="63" s="1"/>
  <c r="I3269" i="63" a="1"/>
  <c r="I3269" i="63" s="1"/>
  <c r="R3269" i="63" s="1"/>
  <c r="I3271" i="63" a="1"/>
  <c r="I3271" i="63" s="1"/>
  <c r="R3271" i="63" s="1"/>
  <c r="I3272" i="63" a="1"/>
  <c r="I3272" i="63" s="1"/>
  <c r="R3272" i="63" s="1"/>
  <c r="I3273" i="63" a="1"/>
  <c r="I3273" i="63" s="1"/>
  <c r="R3273" i="63" s="1"/>
  <c r="I3532" i="63" a="1"/>
  <c r="I3532" i="63" s="1"/>
  <c r="I1893" i="63" a="1"/>
  <c r="I1893" i="63" s="1"/>
  <c r="I3280" i="63" a="1"/>
  <c r="I3280" i="63" s="1"/>
  <c r="R3280" i="63" s="1"/>
  <c r="I1291" i="63" a="1"/>
  <c r="I1291" i="63" s="1"/>
  <c r="I3282" i="63" a="1"/>
  <c r="I3282" i="63" s="1"/>
  <c r="R3282" i="63" s="1"/>
  <c r="I3525" i="63" a="1"/>
  <c r="I3525" i="63" s="1"/>
  <c r="I3289" i="63" a="1"/>
  <c r="I3289" i="63" s="1"/>
  <c r="R3289" i="63" s="1"/>
  <c r="I3290" i="63" a="1"/>
  <c r="I3290" i="63" s="1"/>
  <c r="R3290" i="63" s="1"/>
  <c r="I3507" i="63" a="1"/>
  <c r="I3507" i="63" s="1"/>
  <c r="I3294" i="63" a="1"/>
  <c r="I3294" i="63" s="1"/>
  <c r="R3294" i="63" s="1"/>
  <c r="I3296" i="63" a="1"/>
  <c r="I3296" i="63" s="1"/>
  <c r="R3296" i="63" s="1"/>
  <c r="I3299" i="63" a="1"/>
  <c r="I3299" i="63" s="1"/>
  <c r="R3299" i="63" s="1"/>
  <c r="I1832" i="63" a="1"/>
  <c r="I1832" i="63" s="1"/>
  <c r="I1324" i="63" a="1"/>
  <c r="I1324" i="63" s="1"/>
  <c r="I1293" i="63" a="1"/>
  <c r="I1293" i="63" s="1"/>
  <c r="I3310" i="63" a="1"/>
  <c r="I3310" i="63" s="1"/>
  <c r="R3310" i="63" s="1"/>
  <c r="I3311" i="63" a="1"/>
  <c r="I3311" i="63" s="1"/>
  <c r="R3311" i="63" s="1"/>
  <c r="I1763" i="63" a="1"/>
  <c r="I1763" i="63" s="1"/>
  <c r="I1312" i="63" a="1"/>
  <c r="I1312" i="63" s="1"/>
  <c r="I3315" i="63" a="1"/>
  <c r="I3315" i="63" s="1"/>
  <c r="R3315" i="63" s="1"/>
  <c r="I3316" i="63" a="1"/>
  <c r="I3316" i="63" s="1"/>
  <c r="R3316" i="63" s="1"/>
  <c r="I1344" i="63" a="1"/>
  <c r="I1344" i="63" s="1"/>
  <c r="I3487" i="63" a="1"/>
  <c r="I3487" i="63" s="1"/>
  <c r="I3325" i="63" a="1"/>
  <c r="I3325" i="63" s="1"/>
  <c r="R3325" i="63" s="1"/>
  <c r="I3326" i="63" a="1"/>
  <c r="I3326" i="63" s="1"/>
  <c r="R3326" i="63" s="1"/>
  <c r="I1734" i="63" a="1"/>
  <c r="I1734" i="63" s="1"/>
  <c r="I1652" i="63" a="1"/>
  <c r="I1652" i="63" s="1"/>
  <c r="I3477" i="63" a="1"/>
  <c r="I3477" i="63" s="1"/>
  <c r="I1595" i="63" a="1"/>
  <c r="I1595" i="63" s="1"/>
  <c r="I1596" i="63" a="1"/>
  <c r="I1596" i="63" s="1"/>
  <c r="I3344" i="63" a="1"/>
  <c r="I3344" i="63" s="1"/>
  <c r="R3344" i="63" s="1"/>
  <c r="I1391" i="63" a="1"/>
  <c r="I1391" i="63" s="1"/>
  <c r="I1388" i="63" a="1"/>
  <c r="I1388" i="63" s="1"/>
  <c r="I3457" i="63" a="1"/>
  <c r="I3457" i="63" s="1"/>
  <c r="I1392" i="63" a="1"/>
  <c r="I1392" i="63" s="1"/>
  <c r="I3353" i="63" a="1"/>
  <c r="I3353" i="63" s="1"/>
  <c r="R3353" i="63" s="1"/>
  <c r="I3454" i="63" a="1"/>
  <c r="I3454" i="63" s="1"/>
  <c r="I3358" i="63" a="1"/>
  <c r="I3358" i="63" s="1"/>
  <c r="R3358" i="63" s="1"/>
  <c r="I3359" i="63" a="1"/>
  <c r="I3359" i="63" s="1"/>
  <c r="R3359" i="63" s="1"/>
  <c r="I3360" i="63" a="1"/>
  <c r="I3360" i="63" s="1"/>
  <c r="R3360" i="63" s="1"/>
  <c r="I3361" i="63" a="1"/>
  <c r="I3361" i="63" s="1"/>
  <c r="R3361" i="63" s="1"/>
  <c r="I3451" i="63" a="1"/>
  <c r="I3451" i="63" s="1"/>
  <c r="I3364" i="63" a="1"/>
  <c r="I3364" i="63" s="1"/>
  <c r="R3364" i="63" s="1"/>
  <c r="I3365" i="63" a="1"/>
  <c r="I3365" i="63" s="1"/>
  <c r="R3365" i="63" s="1"/>
  <c r="I3366" i="63" a="1"/>
  <c r="I3366" i="63" s="1"/>
  <c r="R3366" i="63" s="1"/>
  <c r="I3448" i="63" a="1"/>
  <c r="I3448" i="63" s="1"/>
  <c r="I3370" i="63" a="1"/>
  <c r="I3370" i="63" s="1"/>
  <c r="R3370" i="63" s="1"/>
  <c r="I3371" i="63" a="1"/>
  <c r="I3371" i="63" s="1"/>
  <c r="R3371" i="63" s="1"/>
  <c r="I3435" i="63" a="1"/>
  <c r="I3435" i="63" s="1"/>
  <c r="I1404" i="63" a="1"/>
  <c r="I1404" i="63" s="1"/>
  <c r="I1421" i="63" a="1"/>
  <c r="I1421" i="63" s="1"/>
  <c r="I3376" i="63" a="1"/>
  <c r="I3376" i="63" s="1"/>
  <c r="R3376" i="63" s="1"/>
  <c r="I3427" i="63" a="1"/>
  <c r="I3427" i="63" s="1"/>
  <c r="I3434" i="63" a="1"/>
  <c r="I3434" i="63" s="1"/>
  <c r="I1565" i="63" a="1"/>
  <c r="I1565" i="63" s="1"/>
  <c r="I1576" i="63" a="1"/>
  <c r="I1576" i="63" s="1"/>
  <c r="I1560" i="63" a="1"/>
  <c r="I1560" i="63" s="1"/>
  <c r="I1426" i="63" a="1"/>
  <c r="I1426" i="63" s="1"/>
  <c r="I3425" i="63" a="1"/>
  <c r="I3425" i="63" s="1"/>
  <c r="I1549" i="63" a="1"/>
  <c r="I1549" i="63" s="1"/>
  <c r="I1434" i="63" a="1"/>
  <c r="I1434" i="63" s="1"/>
  <c r="I1451" i="63" a="1"/>
  <c r="I1451" i="63" s="1"/>
  <c r="I1538" i="63" a="1"/>
  <c r="I1538" i="63" s="1"/>
  <c r="I3390" i="63" a="1"/>
  <c r="I3390" i="63" s="1"/>
  <c r="I3391" i="63" a="1"/>
  <c r="I3391" i="63" s="1"/>
  <c r="R3391" i="63" s="1"/>
  <c r="I1433" i="63" a="1"/>
  <c r="I1433" i="63" s="1"/>
  <c r="I3397" i="63" a="1"/>
  <c r="I3397" i="63" s="1"/>
  <c r="R3397" i="63" s="1"/>
  <c r="I3398" i="63" a="1"/>
  <c r="I3398" i="63" s="1"/>
  <c r="R3398" i="63" s="1"/>
  <c r="I3399" i="63" a="1"/>
  <c r="I3399" i="63" s="1"/>
  <c r="R3399" i="63" s="1"/>
  <c r="I3403" i="63" a="1"/>
  <c r="I3403" i="63" s="1"/>
  <c r="R3403" i="63" s="1"/>
  <c r="I3404" i="63" a="1"/>
  <c r="I3404" i="63" s="1"/>
  <c r="R3404" i="63" s="1"/>
  <c r="I3405" i="63" a="1"/>
  <c r="I3405" i="63" s="1"/>
  <c r="R3405" i="63" s="1"/>
  <c r="I3406" i="63" a="1"/>
  <c r="I3406" i="63" s="1"/>
  <c r="R3406" i="63" s="1"/>
  <c r="I3413" i="63" a="1"/>
  <c r="I3413" i="63" s="1"/>
  <c r="I3408" i="63" a="1"/>
  <c r="I3408" i="63" s="1"/>
  <c r="I1461" i="63" a="1"/>
  <c r="I1461" i="63" s="1"/>
  <c r="I3410" i="63" a="1"/>
  <c r="I3410" i="63" s="1"/>
  <c r="R3410" i="63" s="1"/>
  <c r="I1463" i="63" a="1"/>
  <c r="I1463" i="63" s="1"/>
  <c r="I1455" i="63" a="1"/>
  <c r="I1455" i="63" s="1"/>
  <c r="I3407" i="63" a="1"/>
  <c r="I3407" i="63" s="1"/>
  <c r="I1499" i="63" a="1"/>
  <c r="I1499" i="63" s="1"/>
  <c r="I1476" i="63" a="1"/>
  <c r="I1476" i="63" s="1"/>
  <c r="I3417" i="63" a="1"/>
  <c r="I3417" i="63" s="1"/>
  <c r="R3417" i="63" s="1"/>
  <c r="I3418" i="63" a="1"/>
  <c r="I3418" i="63" s="1"/>
  <c r="R3418" i="63" s="1"/>
  <c r="I3419" i="63" a="1"/>
  <c r="I3419" i="63" s="1"/>
  <c r="R3419" i="63" s="1"/>
  <c r="I1427" i="63" a="1"/>
  <c r="I1427" i="63" s="1"/>
  <c r="I1583" i="63" a="1"/>
  <c r="I1583" i="63" s="1"/>
  <c r="I3424" i="63" a="1"/>
  <c r="I3424" i="63" s="1"/>
  <c r="I1561" i="63" a="1"/>
  <c r="I1561" i="63" s="1"/>
  <c r="I3426" i="63" a="1"/>
  <c r="I3426" i="63" s="1"/>
  <c r="R3426" i="63" s="1"/>
  <c r="I1550" i="63" a="1"/>
  <c r="I1550" i="63" s="1"/>
  <c r="I3428" i="63" a="1"/>
  <c r="I3428" i="63" s="1"/>
  <c r="R3428" i="63" s="1"/>
  <c r="I3429" i="63" a="1"/>
  <c r="I3429" i="63" s="1"/>
  <c r="R3429" i="63" s="1"/>
  <c r="I3430" i="63" a="1"/>
  <c r="I3430" i="63" s="1"/>
  <c r="R3430" i="63" s="1"/>
  <c r="I3431" i="63" a="1"/>
  <c r="I3431" i="63" s="1"/>
  <c r="R3431" i="63" s="1"/>
  <c r="I3432" i="63" a="1"/>
  <c r="I3432" i="63" s="1"/>
  <c r="R3432" i="63" s="1"/>
  <c r="I3433" i="63" a="1"/>
  <c r="I3433" i="63" s="1"/>
  <c r="R3433" i="63" s="1"/>
  <c r="I3378" i="63" a="1"/>
  <c r="I3378" i="63" s="1"/>
  <c r="I3436" i="63" a="1"/>
  <c r="I3436" i="63" s="1"/>
  <c r="R3436" i="63" s="1"/>
  <c r="I3437" i="63" a="1"/>
  <c r="I3437" i="63" s="1"/>
  <c r="R3437" i="63" s="1"/>
  <c r="I1424" i="63" a="1"/>
  <c r="I1424" i="63" s="1"/>
  <c r="I3441" i="63" a="1"/>
  <c r="I3441" i="63" s="1"/>
  <c r="I1403" i="63" a="1"/>
  <c r="I1403" i="63" s="1"/>
  <c r="I3444" i="63" a="1"/>
  <c r="I3444" i="63" s="1"/>
  <c r="R3444" i="63" s="1"/>
  <c r="I1397" i="63" a="1"/>
  <c r="I1397" i="63" s="1"/>
  <c r="I3446" i="63" a="1"/>
  <c r="I3446" i="63" s="1"/>
  <c r="R3446" i="63" s="1"/>
  <c r="I1584" i="63" a="1"/>
  <c r="I1584" i="63" s="1"/>
  <c r="I3449" i="63" a="1"/>
  <c r="I3449" i="63" s="1"/>
  <c r="R3449" i="63" s="1"/>
  <c r="I3450" i="63" a="1"/>
  <c r="I3450" i="63" s="1"/>
  <c r="I3453" i="63" a="1"/>
  <c r="I3453" i="63" s="1"/>
  <c r="R3453" i="63" s="1"/>
  <c r="I3462" i="63" a="1"/>
  <c r="I3462" i="63" s="1"/>
  <c r="R3462" i="63" s="1"/>
  <c r="I1594" i="63" a="1"/>
  <c r="I1594" i="63" s="1"/>
  <c r="I3465" i="63" a="1"/>
  <c r="I3465" i="63" s="1"/>
  <c r="R3465" i="63" s="1"/>
  <c r="I3466" i="63" a="1"/>
  <c r="I3466" i="63" s="1"/>
  <c r="R3466" i="63" s="1"/>
  <c r="I3467" i="63" a="1"/>
  <c r="I3467" i="63" s="1"/>
  <c r="R3467" i="63" s="1"/>
  <c r="I3468" i="63" a="1"/>
  <c r="I3468" i="63" s="1"/>
  <c r="R3468" i="63" s="1"/>
  <c r="I3470" i="63" a="1"/>
  <c r="I3470" i="63" s="1"/>
  <c r="R3470" i="63" s="1"/>
  <c r="I3473" i="63" a="1"/>
  <c r="I3473" i="63" s="1"/>
  <c r="R3473" i="63" s="1"/>
  <c r="I1369" i="63" a="1"/>
  <c r="I1369" i="63" s="1"/>
  <c r="I3475" i="63" a="1"/>
  <c r="I3475" i="63" s="1"/>
  <c r="R3475" i="63" s="1"/>
  <c r="I3476" i="63" a="1"/>
  <c r="I3476" i="63" s="1"/>
  <c r="R3476" i="63" s="1"/>
  <c r="I1638" i="63" a="1"/>
  <c r="I1638" i="63" s="1"/>
  <c r="I1646" i="63" a="1"/>
  <c r="I1646" i="63" s="1"/>
  <c r="I1636" i="63" a="1"/>
  <c r="I1636" i="63" s="1"/>
  <c r="I3480" i="63" a="1"/>
  <c r="I3480" i="63" s="1"/>
  <c r="R3480" i="63" s="1"/>
  <c r="I1352" i="63" a="1"/>
  <c r="I1352" i="63" s="1"/>
  <c r="I3482" i="63" a="1"/>
  <c r="I3482" i="63" s="1"/>
  <c r="R3482" i="63" s="1"/>
  <c r="I3484" i="63" a="1"/>
  <c r="I3484" i="63" s="1"/>
  <c r="R3484" i="63" s="1"/>
  <c r="I1348" i="63" a="1"/>
  <c r="I1348" i="63" s="1"/>
  <c r="I3486" i="63" a="1"/>
  <c r="I3486" i="63" s="1"/>
  <c r="R3486" i="63" s="1"/>
  <c r="I1754" i="63" a="1"/>
  <c r="I1754" i="63" s="1"/>
  <c r="I1759" i="63" a="1"/>
  <c r="I1759" i="63" s="1"/>
  <c r="I3490" i="63" a="1"/>
  <c r="I3490" i="63" s="1"/>
  <c r="R3490" i="63" s="1"/>
  <c r="I3491" i="63" a="1"/>
  <c r="I3491" i="63" s="1"/>
  <c r="R3491" i="63" s="1"/>
  <c r="I3492" i="63" a="1"/>
  <c r="I3492" i="63" s="1"/>
  <c r="R3492" i="63" s="1"/>
  <c r="I3493" i="63" a="1"/>
  <c r="I3493" i="63" s="1"/>
  <c r="R3493" i="63" s="1"/>
  <c r="I1813" i="63" a="1"/>
  <c r="I1813" i="63" s="1"/>
  <c r="I1771" i="63" a="1"/>
  <c r="I1771" i="63" s="1"/>
  <c r="I1801" i="63" a="1"/>
  <c r="I1801" i="63" s="1"/>
  <c r="I3501" i="63" a="1"/>
  <c r="I3501" i="63" s="1"/>
  <c r="R3501" i="63" s="1"/>
  <c r="I3502" i="63" a="1"/>
  <c r="I3502" i="63" s="1"/>
  <c r="R3502" i="63" s="1"/>
  <c r="I3503" i="63" a="1"/>
  <c r="I3503" i="63" s="1"/>
  <c r="R3503" i="63" s="1"/>
  <c r="I1844" i="63" a="1"/>
  <c r="I1844" i="63" s="1"/>
  <c r="I3505" i="63" a="1"/>
  <c r="I3505" i="63" s="1"/>
  <c r="R3505" i="63" s="1"/>
  <c r="I3506" i="63" a="1"/>
  <c r="I3506" i="63" s="1"/>
  <c r="R3506" i="63" s="1"/>
  <c r="I1885" i="63" a="1"/>
  <c r="I1885" i="63" s="1"/>
  <c r="I3513" i="63" a="1"/>
  <c r="I3513" i="63" s="1"/>
  <c r="I3515" i="63" a="1"/>
  <c r="I3515" i="63" s="1"/>
  <c r="R3515" i="63" s="1"/>
  <c r="I3516" i="63" a="1"/>
  <c r="I3516" i="63" s="1"/>
  <c r="R3516" i="63" s="1"/>
  <c r="I3517" i="63" a="1"/>
  <c r="I3517" i="63" s="1"/>
  <c r="R3517" i="63" s="1"/>
  <c r="I3519" i="63" a="1"/>
  <c r="I3519" i="63" s="1"/>
  <c r="R3519" i="63" s="1"/>
  <c r="I3520" i="63" a="1"/>
  <c r="I3520" i="63" s="1"/>
  <c r="R3520" i="63" s="1"/>
  <c r="I3522" i="63" a="1"/>
  <c r="I3522" i="63" s="1"/>
  <c r="R3522" i="63" s="1"/>
  <c r="I3526" i="63" a="1"/>
  <c r="I3526" i="63" s="1"/>
  <c r="R3526" i="63" s="1"/>
  <c r="I1846" i="63" a="1"/>
  <c r="I1846" i="63" s="1"/>
  <c r="I3531" i="63" a="1"/>
  <c r="I3531" i="63" s="1"/>
  <c r="R3531" i="63" s="1"/>
  <c r="I3534" i="63" a="1"/>
  <c r="I3534" i="63" s="1"/>
  <c r="R3534" i="63" s="1"/>
  <c r="I1896" i="63" a="1"/>
  <c r="I1896" i="63" s="1"/>
  <c r="I3540" i="63" a="1"/>
  <c r="I3540" i="63" s="1"/>
  <c r="R3540" i="63" s="1"/>
  <c r="I1907" i="63" a="1"/>
  <c r="I1907" i="63" s="1"/>
  <c r="I3548" i="63" a="1"/>
  <c r="I3548" i="63" s="1"/>
  <c r="R3548" i="63" s="1"/>
  <c r="I3553" i="63" a="1"/>
  <c r="I3553" i="63" s="1"/>
  <c r="R3553" i="63" s="1"/>
  <c r="I3557" i="63" a="1"/>
  <c r="I3557" i="63" s="1"/>
  <c r="R3557" i="63" s="1"/>
  <c r="I3558" i="63" a="1"/>
  <c r="I3558" i="63" s="1"/>
  <c r="R3558" i="63" s="1"/>
  <c r="I3559" i="63" a="1"/>
  <c r="I3559" i="63" s="1"/>
  <c r="R3559" i="63" s="1"/>
  <c r="I3563" i="63" a="1"/>
  <c r="I3563" i="63" s="1"/>
  <c r="R3563" i="63" s="1"/>
  <c r="I2044" i="63" a="1"/>
  <c r="I2044" i="63" s="1"/>
  <c r="I9" i="63" a="1"/>
  <c r="I9" i="63" s="1"/>
  <c r="R9" i="63" s="1"/>
  <c r="I2093" i="63" a="1"/>
  <c r="I2093" i="63" s="1"/>
  <c r="I3569" i="63" a="1"/>
  <c r="I3569" i="63" s="1"/>
  <c r="R3569" i="63" s="1"/>
  <c r="I3570" i="63" a="1"/>
  <c r="I3570" i="63" s="1"/>
  <c r="R3570" i="63" s="1"/>
  <c r="I2113" i="63" a="1"/>
  <c r="I2113" i="63" s="1"/>
  <c r="I3572" i="63" a="1"/>
  <c r="I3572" i="63" s="1"/>
  <c r="R3572" i="63" s="1"/>
  <c r="I10" i="63" a="1"/>
  <c r="I10" i="63" s="1"/>
  <c r="I2151" i="63" a="1"/>
  <c r="I2151" i="63" s="1"/>
  <c r="I2164" i="63" a="1"/>
  <c r="I2164" i="63" s="1"/>
  <c r="I2163" i="63" a="1"/>
  <c r="I2163" i="63" s="1"/>
  <c r="I2139" i="63" a="1"/>
  <c r="I2139" i="63" s="1"/>
  <c r="I3581" i="63" a="1"/>
  <c r="I3581" i="63" s="1"/>
  <c r="R3581" i="63" s="1"/>
  <c r="I3582" i="63" a="1"/>
  <c r="I3582" i="63" s="1"/>
  <c r="R3582" i="63" s="1"/>
  <c r="I3583" i="63" a="1"/>
  <c r="I3583" i="63" s="1"/>
  <c r="R3583" i="63" s="1"/>
  <c r="I3584" i="63" a="1"/>
  <c r="I3584" i="63" s="1"/>
  <c r="R3584" i="63" s="1"/>
  <c r="I3585" i="63" a="1"/>
  <c r="I3585" i="63" s="1"/>
  <c r="R3585" i="63" s="1"/>
  <c r="I3586" i="63" a="1"/>
  <c r="I3586" i="63" s="1"/>
  <c r="R3586" i="63" s="1"/>
  <c r="I3587" i="63" a="1"/>
  <c r="I3587" i="63" s="1"/>
  <c r="R3587" i="63" s="1"/>
  <c r="I3588" i="63" a="1"/>
  <c r="I3588" i="63" s="1"/>
  <c r="R3588" i="63" s="1"/>
  <c r="I2165" i="63" a="1"/>
  <c r="I2165" i="63" s="1"/>
  <c r="I2174" i="63" a="1"/>
  <c r="I2174" i="63" s="1"/>
  <c r="I2176" i="63" a="1"/>
  <c r="I2176" i="63" s="1"/>
  <c r="I2202" i="63" a="1"/>
  <c r="I2202" i="63" s="1"/>
  <c r="I3595" i="63" a="1"/>
  <c r="I3595" i="63" s="1"/>
  <c r="R3595" i="63" s="1"/>
  <c r="I3596" i="63" a="1"/>
  <c r="I3596" i="63" s="1"/>
  <c r="R3596" i="63" s="1"/>
  <c r="I3597" i="63" a="1"/>
  <c r="I3597" i="63" s="1"/>
  <c r="R3597" i="63" s="1"/>
  <c r="I3598" i="63" a="1"/>
  <c r="I3598" i="63" s="1"/>
  <c r="R3598" i="63" s="1"/>
  <c r="I3600" i="63" a="1"/>
  <c r="I3600" i="63" s="1"/>
  <c r="R3600" i="63" s="1"/>
  <c r="I3601" i="63" a="1"/>
  <c r="I3601" i="63" s="1"/>
  <c r="R3601" i="63" s="1"/>
  <c r="I3604" i="63" a="1"/>
  <c r="I3604" i="63" s="1"/>
  <c r="R3604" i="63" s="1"/>
  <c r="I3605" i="63" a="1"/>
  <c r="I3605" i="63" s="1"/>
  <c r="R3605" i="63" s="1"/>
  <c r="I3606" i="63" a="1"/>
  <c r="I3606" i="63" s="1"/>
  <c r="R3606" i="63" s="1"/>
  <c r="I2215" i="63" a="1"/>
  <c r="I2215" i="63" s="1"/>
  <c r="I3609" i="63" a="1"/>
  <c r="I3609" i="63" s="1"/>
  <c r="R3609" i="63" s="1"/>
  <c r="I2209" i="63" a="1"/>
  <c r="I2209" i="63" s="1"/>
  <c r="I3612" i="63" a="1"/>
  <c r="I3612" i="63" s="1"/>
  <c r="R3612" i="63" s="1"/>
  <c r="I22" i="63" a="1"/>
  <c r="I22" i="63" s="1"/>
  <c r="R22" i="63" s="1"/>
  <c r="I3619" i="63" a="1"/>
  <c r="I3619" i="63" s="1"/>
  <c r="R3619" i="63" s="1"/>
  <c r="I3620" i="63" a="1"/>
  <c r="I3620" i="63" s="1"/>
  <c r="R3620" i="63" s="1"/>
  <c r="I3621" i="63" a="1"/>
  <c r="I3621" i="63" s="1"/>
  <c r="R3621" i="63" s="1"/>
  <c r="I3622" i="63" a="1"/>
  <c r="I3622" i="63" s="1"/>
  <c r="R3622" i="63" s="1"/>
  <c r="I2400" i="63" a="1"/>
  <c r="I2400" i="63" s="1"/>
  <c r="I3625" i="63" a="1"/>
  <c r="I3625" i="63" s="1"/>
  <c r="R3625" i="63" s="1"/>
  <c r="I2427" i="63" a="1"/>
  <c r="I2427" i="63" s="1"/>
  <c r="I3627" i="63" a="1"/>
  <c r="I3627" i="63" s="1"/>
  <c r="R3627" i="63" s="1"/>
  <c r="I75" i="63" a="1"/>
  <c r="I75" i="63" s="1"/>
  <c r="R75" i="63" s="1"/>
  <c r="I3629" i="63" a="1"/>
  <c r="I3629" i="63" s="1"/>
  <c r="R3629" i="63" s="1"/>
  <c r="I3634" i="63" a="1"/>
  <c r="I3634" i="63" s="1"/>
  <c r="R3634" i="63" s="1"/>
  <c r="I3635" i="63" a="1"/>
  <c r="I3635" i="63" s="1"/>
  <c r="R3635" i="63" s="1"/>
  <c r="I1138" i="63" a="1"/>
  <c r="I1138" i="63" s="1"/>
  <c r="I3637" i="63" a="1"/>
  <c r="I3637" i="63" s="1"/>
  <c r="R3637" i="63" s="1"/>
  <c r="I3638" i="63" a="1"/>
  <c r="I3638" i="63" s="1"/>
  <c r="R3638" i="63" s="1"/>
  <c r="I3639" i="63" a="1"/>
  <c r="I3639" i="63" s="1"/>
  <c r="R3639" i="63" s="1"/>
  <c r="I1124" i="63" a="1"/>
  <c r="I1124" i="63" s="1"/>
  <c r="I1125" i="63" a="1"/>
  <c r="I1125" i="63" s="1"/>
  <c r="I1137" i="63" a="1"/>
  <c r="I1137" i="63" s="1"/>
  <c r="I3648" i="63" a="1"/>
  <c r="I3648" i="63" s="1"/>
  <c r="I3649" i="63" a="1"/>
  <c r="I3649" i="63" s="1"/>
  <c r="R3649" i="63" s="1"/>
  <c r="I3651" i="63" a="1"/>
  <c r="I3651" i="63" s="1"/>
  <c r="R3651" i="63" s="1"/>
  <c r="I3652" i="63" a="1"/>
  <c r="I3652" i="63" s="1"/>
  <c r="I3658" i="63" a="1"/>
  <c r="I3658" i="63" s="1"/>
  <c r="R3658" i="63" s="1"/>
  <c r="I1120" i="63" a="1"/>
  <c r="I1120" i="63" s="1"/>
  <c r="I3662" i="63" a="1"/>
  <c r="I3662" i="63" s="1"/>
  <c r="R3662" i="63" s="1"/>
  <c r="I1100" i="63" a="1"/>
  <c r="I1100" i="63" s="1"/>
  <c r="I1099" i="63" a="1"/>
  <c r="I1099" i="63" s="1"/>
  <c r="I3668" i="63" a="1"/>
  <c r="I3668" i="63" s="1"/>
  <c r="R3668" i="63" s="1"/>
  <c r="I3671" i="63" a="1"/>
  <c r="I3671" i="63" s="1"/>
  <c r="R3671" i="63" s="1"/>
  <c r="I1098" i="63" a="1"/>
  <c r="I1098" i="63" s="1"/>
  <c r="I3673" i="63" a="1"/>
  <c r="I3673" i="63" s="1"/>
  <c r="I1095" i="63" a="1"/>
  <c r="I1095" i="63" s="1"/>
  <c r="I3675" i="63" a="1"/>
  <c r="I3675" i="63" s="1"/>
  <c r="I3682" i="63" a="1"/>
  <c r="I3682" i="63" s="1"/>
  <c r="R3682" i="63" s="1"/>
  <c r="I3684" i="63" a="1"/>
  <c r="I3684" i="63" s="1"/>
  <c r="R3684" i="63" s="1"/>
  <c r="I3685" i="63" a="1"/>
  <c r="I3685" i="63" s="1"/>
  <c r="R3685" i="63" s="1"/>
  <c r="I3686" i="63" a="1"/>
  <c r="I3686" i="63" s="1"/>
  <c r="I3687" i="63" a="1"/>
  <c r="I3687" i="63" s="1"/>
  <c r="R3687" i="63" s="1"/>
  <c r="I1091" i="63" a="1"/>
  <c r="I1091" i="63" s="1"/>
  <c r="I3690" i="63" a="1"/>
  <c r="I3690" i="63" s="1"/>
  <c r="R3690" i="63" s="1"/>
  <c r="I3691" i="63" a="1"/>
  <c r="I3691" i="63" s="1"/>
  <c r="R3691" i="63" s="1"/>
  <c r="I3693" i="63" a="1"/>
  <c r="I3693" i="63" s="1"/>
  <c r="R3693" i="63" s="1"/>
  <c r="I3695" i="63" a="1"/>
  <c r="I3695" i="63" s="1"/>
  <c r="R3695" i="63" s="1"/>
  <c r="I1040" i="63" a="1"/>
  <c r="I1040" i="63" s="1"/>
  <c r="I1062" i="63" a="1"/>
  <c r="I1062" i="63" s="1"/>
  <c r="I3699" i="63" a="1"/>
  <c r="I3699" i="63" s="1"/>
  <c r="I3700" i="63" a="1"/>
  <c r="I3700" i="63" s="1"/>
  <c r="R3700" i="63" s="1"/>
  <c r="I3702" i="63" a="1"/>
  <c r="I3702" i="63" s="1"/>
  <c r="I3703" i="63" a="1"/>
  <c r="I3703" i="63" s="1"/>
  <c r="R3703" i="63" s="1"/>
  <c r="I3705" i="63" a="1"/>
  <c r="I3705" i="63" s="1"/>
  <c r="R3705" i="63" s="1"/>
  <c r="I3706" i="63" a="1"/>
  <c r="I3706" i="63" s="1"/>
  <c r="R3706" i="63" s="1"/>
  <c r="I3707" i="63" a="1"/>
  <c r="I3707" i="63" s="1"/>
  <c r="R3707" i="63" s="1"/>
  <c r="I1038" i="63" a="1"/>
  <c r="I1038" i="63" s="1"/>
  <c r="I3710" i="63" a="1"/>
  <c r="I3710" i="63" s="1"/>
  <c r="R3710" i="63" s="1"/>
  <c r="I1027" i="63" a="1"/>
  <c r="I1027" i="63" s="1"/>
  <c r="I3715" i="63" a="1"/>
  <c r="I3715" i="63" s="1"/>
  <c r="I3716" i="63" a="1"/>
  <c r="I3716" i="63" s="1"/>
  <c r="R3716" i="63" s="1"/>
  <c r="I3717" i="63" a="1"/>
  <c r="I3717" i="63" s="1"/>
  <c r="R3717" i="63" s="1"/>
  <c r="I3719" i="63" a="1"/>
  <c r="I3719" i="63" s="1"/>
  <c r="R3719" i="63" s="1"/>
  <c r="I1024" i="63" a="1"/>
  <c r="I1024" i="63" s="1"/>
  <c r="I3721" i="63" a="1"/>
  <c r="I3721" i="63" s="1"/>
  <c r="R3721" i="63" s="1"/>
  <c r="I3723" i="63" a="1"/>
  <c r="I3723" i="63" s="1"/>
  <c r="R3723" i="63" s="1"/>
  <c r="I3724" i="63" a="1"/>
  <c r="I3724" i="63" s="1"/>
  <c r="R3724" i="63" s="1"/>
  <c r="I1018" i="63" a="1"/>
  <c r="I1018" i="63" s="1"/>
  <c r="I3728" i="63" a="1"/>
  <c r="I3728" i="63" s="1"/>
  <c r="R3728" i="63" s="1"/>
  <c r="I3729" i="63" a="1"/>
  <c r="I3729" i="63" s="1"/>
  <c r="R3729" i="63" s="1"/>
  <c r="I3730" i="63" a="1"/>
  <c r="I3730" i="63" s="1"/>
  <c r="R3730" i="63" s="1"/>
  <c r="I3731" i="63" a="1"/>
  <c r="I3731" i="63" s="1"/>
  <c r="R3731" i="63" s="1"/>
  <c r="I3732" i="63" a="1"/>
  <c r="I3732" i="63" s="1"/>
  <c r="R3732" i="63" s="1"/>
  <c r="I3733" i="63" a="1"/>
  <c r="I3733" i="63" s="1"/>
  <c r="R3733" i="63" s="1"/>
  <c r="I3734" i="63" a="1"/>
  <c r="I3734" i="63" s="1"/>
  <c r="R3734" i="63" s="1"/>
  <c r="I3735" i="63" a="1"/>
  <c r="I3735" i="63" s="1"/>
  <c r="R3735" i="63" s="1"/>
  <c r="I3737" i="63" a="1"/>
  <c r="I3737" i="63" s="1"/>
  <c r="R3737" i="63" s="1"/>
  <c r="I1015" i="63" a="1"/>
  <c r="I1015" i="63" s="1"/>
  <c r="I3740" i="63" a="1"/>
  <c r="I3740" i="63" s="1"/>
  <c r="R3740" i="63" s="1"/>
  <c r="I3741" i="63" a="1"/>
  <c r="I3741" i="63" s="1"/>
  <c r="I3744" i="63" a="1"/>
  <c r="I3744" i="63" s="1"/>
  <c r="R3744" i="63" s="1"/>
  <c r="I3748" i="63" a="1"/>
  <c r="I3748" i="63" s="1"/>
  <c r="R3748" i="63" s="1"/>
  <c r="I3750" i="63" a="1"/>
  <c r="I3750" i="63" s="1"/>
  <c r="R3750" i="63" s="1"/>
  <c r="I3751" i="63" a="1"/>
  <c r="I3751" i="63" s="1"/>
  <c r="R3751" i="63" s="1"/>
  <c r="I3753" i="63" a="1"/>
  <c r="I3753" i="63" s="1"/>
  <c r="R3753" i="63" s="1"/>
  <c r="I3754" i="63" a="1"/>
  <c r="I3754" i="63" s="1"/>
  <c r="R3754" i="63" s="1"/>
  <c r="I3756" i="63" a="1"/>
  <c r="I3756" i="63" s="1"/>
  <c r="I1013" i="63" a="1"/>
  <c r="I1013" i="63" s="1"/>
  <c r="I1002" i="63" a="1"/>
  <c r="I1002" i="63" s="1"/>
  <c r="I3764" i="63" a="1"/>
  <c r="I3764" i="63" s="1"/>
  <c r="I3765" i="63" a="1"/>
  <c r="I3765" i="63" s="1"/>
  <c r="I3766" i="63" a="1"/>
  <c r="I3766" i="63" s="1"/>
  <c r="R3766" i="63" s="1"/>
  <c r="I1001" i="63" a="1"/>
  <c r="I1001" i="63" s="1"/>
  <c r="I1000" i="63" a="1"/>
  <c r="I1000" i="63" s="1"/>
  <c r="I3772" i="63" a="1"/>
  <c r="I3772" i="63" s="1"/>
  <c r="R3772" i="63" s="1"/>
  <c r="I3773" i="63" a="1"/>
  <c r="I3773" i="63" s="1"/>
  <c r="R3773" i="63" s="1"/>
  <c r="I3774" i="63" a="1"/>
  <c r="I3774" i="63" s="1"/>
  <c r="R3774" i="63" s="1"/>
  <c r="I3775" i="63" a="1"/>
  <c r="I3775" i="63" s="1"/>
  <c r="R3775" i="63" s="1"/>
  <c r="I3777" i="63" a="1"/>
  <c r="I3777" i="63" s="1"/>
  <c r="R3777" i="63" s="1"/>
  <c r="I999" i="63" a="1"/>
  <c r="I999" i="63" s="1"/>
  <c r="I3780" i="63" a="1"/>
  <c r="I3780" i="63" s="1"/>
  <c r="R3780" i="63" s="1"/>
  <c r="I3783" i="63" a="1"/>
  <c r="I3783" i="63" s="1"/>
  <c r="R3783" i="63" s="1"/>
  <c r="I3784" i="63" a="1"/>
  <c r="I3784" i="63" s="1"/>
  <c r="R3784" i="63" s="1"/>
  <c r="I3785" i="63" a="1"/>
  <c r="I3785" i="63" s="1"/>
  <c r="R3785" i="63" s="1"/>
  <c r="I3786" i="63" a="1"/>
  <c r="I3786" i="63" s="1"/>
  <c r="R3786" i="63" s="1"/>
  <c r="I3787" i="63" a="1"/>
  <c r="I3787" i="63" s="1"/>
  <c r="R3787" i="63" s="1"/>
  <c r="I3788" i="63" a="1"/>
  <c r="I3788" i="63" s="1"/>
  <c r="R3788" i="63" s="1"/>
  <c r="I3789" i="63" a="1"/>
  <c r="I3789" i="63" s="1"/>
  <c r="R3789" i="63" s="1"/>
  <c r="I3790" i="63" a="1"/>
  <c r="I3790" i="63" s="1"/>
  <c r="R3790" i="63" s="1"/>
  <c r="I3791" i="63" a="1"/>
  <c r="I3791" i="63" s="1"/>
  <c r="R3791" i="63" s="1"/>
  <c r="I3792" i="63" a="1"/>
  <c r="I3792" i="63" s="1"/>
  <c r="R3792" i="63" s="1"/>
  <c r="I3793" i="63" a="1"/>
  <c r="I3793" i="63" s="1"/>
  <c r="R3793" i="63" s="1"/>
  <c r="I3794" i="63" a="1"/>
  <c r="I3794" i="63" s="1"/>
  <c r="R3794" i="63" s="1"/>
  <c r="I3795" i="63" a="1"/>
  <c r="I3795" i="63" s="1"/>
  <c r="R3795" i="63" s="1"/>
  <c r="I3796" i="63" a="1"/>
  <c r="I3796" i="63" s="1"/>
  <c r="R3796" i="63" s="1"/>
  <c r="I3797" i="63" a="1"/>
  <c r="I3797" i="63" s="1"/>
  <c r="R3797" i="63" s="1"/>
  <c r="I3798" i="63" a="1"/>
  <c r="I3798" i="63" s="1"/>
  <c r="R3798" i="63" s="1"/>
  <c r="I3799" i="63" a="1"/>
  <c r="I3799" i="63" s="1"/>
  <c r="R3799" i="63" s="1"/>
  <c r="I3800" i="63" a="1"/>
  <c r="I3800" i="63" s="1"/>
  <c r="R3800" i="63" s="1"/>
  <c r="I3801" i="63" a="1"/>
  <c r="I3801" i="63" s="1"/>
  <c r="R3801" i="63" s="1"/>
  <c r="I3802" i="63" a="1"/>
  <c r="I3802" i="63" s="1"/>
  <c r="R3802" i="63" s="1"/>
  <c r="I3803" i="63" a="1"/>
  <c r="I3803" i="63" s="1"/>
  <c r="R3803" i="63" s="1"/>
  <c r="I3804" i="63" a="1"/>
  <c r="I3804" i="63" s="1"/>
  <c r="R3804" i="63" s="1"/>
  <c r="I3805" i="63" a="1"/>
  <c r="I3805" i="63" s="1"/>
  <c r="R3805" i="63" s="1"/>
  <c r="I3806" i="63" a="1"/>
  <c r="I3806" i="63" s="1"/>
  <c r="R3806" i="63" s="1"/>
  <c r="I3807" i="63" a="1"/>
  <c r="I3807" i="63" s="1"/>
  <c r="R3807" i="63" s="1"/>
  <c r="I3808" i="63" a="1"/>
  <c r="I3808" i="63" s="1"/>
  <c r="R3808" i="63" s="1"/>
  <c r="I3809" i="63" a="1"/>
  <c r="I3809" i="63" s="1"/>
  <c r="R3809" i="63" s="1"/>
  <c r="I3810" i="63" a="1"/>
  <c r="I3810" i="63" s="1"/>
  <c r="R3810" i="63" s="1"/>
  <c r="I3811" i="63" a="1"/>
  <c r="I3811" i="63" s="1"/>
  <c r="R3811" i="63" s="1"/>
  <c r="I3812" i="63" a="1"/>
  <c r="I3812" i="63" s="1"/>
  <c r="R3812" i="63" s="1"/>
  <c r="I3813" i="63" a="1"/>
  <c r="I3813" i="63" s="1"/>
  <c r="R3813" i="63" s="1"/>
  <c r="I3814" i="63" a="1"/>
  <c r="I3814" i="63" s="1"/>
  <c r="R3814" i="63" s="1"/>
  <c r="I3815" i="63" a="1"/>
  <c r="I3815" i="63" s="1"/>
  <c r="R3815" i="63" s="1"/>
  <c r="I3816" i="63" a="1"/>
  <c r="I3816" i="63" s="1"/>
  <c r="R3816" i="63" s="1"/>
  <c r="I3817" i="63" a="1"/>
  <c r="I3817" i="63" s="1"/>
  <c r="R3817" i="63" s="1"/>
  <c r="I3818" i="63" a="1"/>
  <c r="I3818" i="63" s="1"/>
  <c r="R3818" i="63" s="1"/>
  <c r="I3819" i="63" a="1"/>
  <c r="I3819" i="63" s="1"/>
  <c r="R3819" i="63" s="1"/>
  <c r="I3820" i="63" a="1"/>
  <c r="I3820" i="63" s="1"/>
  <c r="R3820" i="63" s="1"/>
  <c r="I3821" i="63" a="1"/>
  <c r="I3821" i="63" s="1"/>
  <c r="R3821" i="63" s="1"/>
  <c r="I3822" i="63" a="1"/>
  <c r="I3822" i="63" s="1"/>
  <c r="R3822" i="63" s="1"/>
  <c r="I3823" i="63" a="1"/>
  <c r="I3823" i="63" s="1"/>
  <c r="R3823" i="63" s="1"/>
  <c r="I3824" i="63" a="1"/>
  <c r="I3824" i="63" s="1"/>
  <c r="R3824" i="63" s="1"/>
  <c r="I3825" i="63" a="1"/>
  <c r="I3825" i="63" s="1"/>
  <c r="R3825" i="63" s="1"/>
  <c r="I3826" i="63" a="1"/>
  <c r="I3826" i="63" s="1"/>
  <c r="R3826" i="63" s="1"/>
  <c r="I3827" i="63" a="1"/>
  <c r="I3827" i="63" s="1"/>
  <c r="R3827" i="63" s="1"/>
  <c r="I3828" i="63" a="1"/>
  <c r="I3828" i="63" s="1"/>
  <c r="R3828" i="63" s="1"/>
  <c r="I3829" i="63" a="1"/>
  <c r="I3829" i="63" s="1"/>
  <c r="R3829" i="63" s="1"/>
  <c r="I3830" i="63" a="1"/>
  <c r="I3830" i="63" s="1"/>
  <c r="R3830" i="63" s="1"/>
  <c r="I3831" i="63" a="1"/>
  <c r="I3831" i="63" s="1"/>
  <c r="R3831" i="63" s="1"/>
  <c r="I3832" i="63" a="1"/>
  <c r="I3832" i="63" s="1"/>
  <c r="R3832" i="63" s="1"/>
  <c r="I3833" i="63" a="1"/>
  <c r="I3833" i="63" s="1"/>
  <c r="R3833" i="63" s="1"/>
  <c r="I3834" i="63" a="1"/>
  <c r="I3834" i="63" s="1"/>
  <c r="R3834" i="63" s="1"/>
  <c r="I3835" i="63" a="1"/>
  <c r="I3835" i="63" s="1"/>
  <c r="R3835" i="63" s="1"/>
  <c r="I3836" i="63" a="1"/>
  <c r="I3836" i="63" s="1"/>
  <c r="R3836" i="63" s="1"/>
  <c r="I3837" i="63" a="1"/>
  <c r="I3837" i="63" s="1"/>
  <c r="R3837" i="63" s="1"/>
  <c r="I3838" i="63" a="1"/>
  <c r="I3838" i="63" s="1"/>
  <c r="R3838" i="63" s="1"/>
  <c r="I3839" i="63" a="1"/>
  <c r="I3839" i="63" s="1"/>
  <c r="R3839" i="63" s="1"/>
  <c r="I3840" i="63" a="1"/>
  <c r="I3840" i="63" s="1"/>
  <c r="R3840" i="63" s="1"/>
  <c r="I3841" i="63" a="1"/>
  <c r="I3841" i="63" s="1"/>
  <c r="R3841" i="63" s="1"/>
  <c r="I3842" i="63" a="1"/>
  <c r="I3842" i="63" s="1"/>
  <c r="R3842" i="63" s="1"/>
  <c r="I3843" i="63" a="1"/>
  <c r="I3843" i="63" s="1"/>
  <c r="R3843" i="63" s="1"/>
  <c r="I3844" i="63" a="1"/>
  <c r="I3844" i="63" s="1"/>
  <c r="R3844" i="63" s="1"/>
  <c r="I3845" i="63" a="1"/>
  <c r="I3845" i="63" s="1"/>
  <c r="R3845" i="63" s="1"/>
  <c r="I3846" i="63" a="1"/>
  <c r="I3846" i="63" s="1"/>
  <c r="R3846" i="63" s="1"/>
  <c r="I3847" i="63" a="1"/>
  <c r="I3847" i="63" s="1"/>
  <c r="R3847" i="63" s="1"/>
  <c r="I3848" i="63" a="1"/>
  <c r="I3848" i="63" s="1"/>
  <c r="R3848" i="63" s="1"/>
  <c r="I3849" i="63" a="1"/>
  <c r="I3849" i="63" s="1"/>
  <c r="R3849" i="63" s="1"/>
  <c r="I3850" i="63" a="1"/>
  <c r="I3850" i="63" s="1"/>
  <c r="R3850" i="63" s="1"/>
  <c r="I3851" i="63" a="1"/>
  <c r="I3851" i="63" s="1"/>
  <c r="R3851" i="63" s="1"/>
  <c r="I3852" i="63" a="1"/>
  <c r="I3852" i="63" s="1"/>
  <c r="R3852" i="63" s="1"/>
  <c r="I3856" i="63" a="1"/>
  <c r="I3856" i="63" s="1"/>
  <c r="R3856" i="63" s="1"/>
  <c r="I3858" i="63" a="1"/>
  <c r="I3858" i="63" s="1"/>
  <c r="R3858" i="63" s="1"/>
  <c r="I3859" i="63" a="1"/>
  <c r="I3859" i="63" s="1"/>
  <c r="R3859" i="63" s="1"/>
  <c r="I3860" i="63" a="1"/>
  <c r="I3860" i="63" s="1"/>
  <c r="R3860" i="63" s="1"/>
  <c r="I981" i="63" a="1"/>
  <c r="I981" i="63" s="1"/>
  <c r="I3863" i="63" a="1"/>
  <c r="I3863" i="63" s="1"/>
  <c r="R3863" i="63" s="1"/>
  <c r="I3867" i="63" a="1"/>
  <c r="I3867" i="63" s="1"/>
  <c r="R3867" i="63" s="1"/>
  <c r="I3868" i="63" a="1"/>
  <c r="I3868" i="63" s="1"/>
  <c r="R3868" i="63" s="1"/>
  <c r="I3907" i="63" a="1"/>
  <c r="I3907" i="63" s="1"/>
  <c r="R3907" i="63" s="1"/>
  <c r="I3926" i="63" a="1"/>
  <c r="I3926" i="63" s="1"/>
  <c r="R3926" i="63" s="1"/>
  <c r="I4006" i="63" a="1"/>
  <c r="I4006" i="63" s="1"/>
  <c r="R4006" i="63" s="1"/>
  <c r="I3943" i="63" a="1"/>
  <c r="I3943" i="63" s="1"/>
  <c r="R3943" i="63" s="1"/>
  <c r="I3883" i="63" a="1"/>
  <c r="I3883" i="63" s="1"/>
  <c r="R3883" i="63" s="1"/>
  <c r="I974" i="63" a="1"/>
  <c r="I974" i="63" s="1"/>
  <c r="I3885" i="63" a="1"/>
  <c r="I3885" i="63" s="1"/>
  <c r="I3886" i="63" a="1"/>
  <c r="I3886" i="63" s="1"/>
  <c r="I971" i="63" a="1"/>
  <c r="I971" i="63" s="1"/>
  <c r="I3893" i="63" a="1"/>
  <c r="I3893" i="63" s="1"/>
  <c r="I3952" i="63" a="1"/>
  <c r="I3952" i="63" s="1"/>
  <c r="R3952" i="63" s="1"/>
  <c r="I4057" i="63" a="1"/>
  <c r="I4057" i="63" s="1"/>
  <c r="R4057" i="63" s="1"/>
  <c r="I966" i="63" a="1"/>
  <c r="I966" i="63" s="1"/>
  <c r="I3899" i="63" a="1"/>
  <c r="I3899" i="63" s="1"/>
  <c r="R3899" i="63" s="1"/>
  <c r="I3900" i="63" a="1"/>
  <c r="I3900" i="63" s="1"/>
  <c r="I3902" i="63" a="1"/>
  <c r="I3902" i="63" s="1"/>
  <c r="I3921" i="63" a="1"/>
  <c r="I3921" i="63" s="1"/>
  <c r="R3921" i="63" s="1"/>
  <c r="I960" i="63" a="1"/>
  <c r="I960" i="63" s="1"/>
  <c r="I3916" i="63" a="1"/>
  <c r="I3916" i="63" s="1"/>
  <c r="R3916" i="63" s="1"/>
  <c r="I3929" i="63" a="1"/>
  <c r="I3929" i="63" s="1"/>
  <c r="R3929" i="63" s="1"/>
  <c r="I3930" i="63" a="1"/>
  <c r="I3930" i="63" s="1"/>
  <c r="R3930" i="63" s="1"/>
  <c r="I4002" i="63" a="1"/>
  <c r="I4002" i="63" s="1"/>
  <c r="I4004" i="63" a="1"/>
  <c r="I4004" i="63" s="1"/>
  <c r="R4004" i="63" s="1"/>
  <c r="I810" i="63" a="1"/>
  <c r="I810" i="63" s="1"/>
  <c r="I958" i="63" a="1"/>
  <c r="I958" i="63" s="1"/>
  <c r="I4060" i="63" a="1"/>
  <c r="I4060" i="63" s="1"/>
  <c r="R4060" i="63" s="1"/>
  <c r="I3917" i="63" a="1"/>
  <c r="I3917" i="63" s="1"/>
  <c r="R3917" i="63" s="1"/>
  <c r="I3918" i="63" a="1"/>
  <c r="I3918" i="63" s="1"/>
  <c r="R3918" i="63" s="1"/>
  <c r="I3919" i="63" a="1"/>
  <c r="I3919" i="63" s="1"/>
  <c r="R3919" i="63" s="1"/>
  <c r="I3882" i="63" a="1"/>
  <c r="I3882" i="63" s="1"/>
  <c r="I898" i="63" a="1"/>
  <c r="I898" i="63" s="1"/>
  <c r="I3964" i="63" a="1"/>
  <c r="I3964" i="63" s="1"/>
  <c r="I3979" i="63" a="1"/>
  <c r="I3979" i="63" s="1"/>
  <c r="R3979" i="63" s="1"/>
  <c r="I602" i="63" a="1"/>
  <c r="I602" i="63" s="1"/>
  <c r="I616" i="63" a="1"/>
  <c r="I616" i="63" s="1"/>
  <c r="I948" i="63" a="1"/>
  <c r="I948" i="63" s="1"/>
  <c r="I926" i="63" a="1"/>
  <c r="I926" i="63" s="1"/>
  <c r="I3941" i="63" a="1"/>
  <c r="I3941" i="63" s="1"/>
  <c r="I3942" i="63" a="1"/>
  <c r="I3942" i="63" s="1"/>
  <c r="R3942" i="63" s="1"/>
  <c r="I4076" i="63" a="1"/>
  <c r="I4076" i="63" s="1"/>
  <c r="R4076" i="63" s="1"/>
  <c r="I3945" i="63" a="1"/>
  <c r="I3945" i="63" s="1"/>
  <c r="R3945" i="63" s="1"/>
  <c r="I3947" i="63" a="1"/>
  <c r="I3947" i="63" s="1"/>
  <c r="I3950" i="63" a="1"/>
  <c r="I3950" i="63" s="1"/>
  <c r="R3950" i="63" s="1"/>
  <c r="I3876" i="63" a="1"/>
  <c r="I3876" i="63" s="1"/>
  <c r="R3876" i="63" s="1"/>
  <c r="I3951" i="63" a="1"/>
  <c r="I3951" i="63" s="1"/>
  <c r="R3951" i="63" s="1"/>
  <c r="I923" i="63" a="1"/>
  <c r="I923" i="63" s="1"/>
  <c r="I3959" i="63" a="1"/>
  <c r="I3959" i="63" s="1"/>
  <c r="R3959" i="63" s="1"/>
  <c r="I4003" i="63" a="1"/>
  <c r="I4003" i="63" s="1"/>
  <c r="R4003" i="63" s="1"/>
  <c r="I782" i="63" a="1"/>
  <c r="I782" i="63" s="1"/>
  <c r="I4150" i="63" a="1"/>
  <c r="I4150" i="63" s="1"/>
  <c r="R4150" i="63" s="1"/>
  <c r="I619" i="63" a="1"/>
  <c r="I619" i="63" s="1"/>
  <c r="I4131" i="63" a="1"/>
  <c r="I4131" i="63" s="1"/>
  <c r="R4131" i="63" s="1"/>
  <c r="I886" i="63" a="1"/>
  <c r="I886" i="63" s="1"/>
  <c r="I854" i="63" a="1"/>
  <c r="I854" i="63" s="1"/>
  <c r="I3967" i="63" a="1"/>
  <c r="I3967" i="63" s="1"/>
  <c r="I849" i="63" a="1"/>
  <c r="I849" i="63" s="1"/>
  <c r="I3969" i="63" a="1"/>
  <c r="I3969" i="63" s="1"/>
  <c r="I843" i="63" a="1"/>
  <c r="I843" i="63" s="1"/>
  <c r="I896" i="63" a="1"/>
  <c r="I896" i="63" s="1"/>
  <c r="I875" i="63" a="1"/>
  <c r="I875" i="63" s="1"/>
  <c r="I3978" i="63" a="1"/>
  <c r="I3978" i="63" s="1"/>
  <c r="I821" i="63" a="1"/>
  <c r="I821" i="63" s="1"/>
  <c r="I837" i="63" a="1"/>
  <c r="I837" i="63" s="1"/>
  <c r="I4005" i="63" a="1"/>
  <c r="I4005" i="63" s="1"/>
  <c r="R4005" i="63" s="1"/>
  <c r="I716" i="63" a="1"/>
  <c r="I716" i="63" s="1"/>
  <c r="I585" i="63" a="1"/>
  <c r="I585" i="63" s="1"/>
  <c r="I3991" i="63" a="1"/>
  <c r="I3991" i="63" s="1"/>
  <c r="R3991" i="63" s="1"/>
  <c r="I3993" i="63" a="1"/>
  <c r="I3993" i="63" s="1"/>
  <c r="I3995" i="63" a="1"/>
  <c r="I3995" i="63" s="1"/>
  <c r="I3881" i="63" a="1"/>
  <c r="I3881" i="63" s="1"/>
  <c r="R3881" i="63" s="1"/>
  <c r="I3958" i="63" a="1"/>
  <c r="I3958" i="63" s="1"/>
  <c r="R3958" i="63" s="1"/>
  <c r="I836" i="63" a="1"/>
  <c r="I836" i="63" s="1"/>
  <c r="I831" i="63" a="1"/>
  <c r="I831" i="63" s="1"/>
  <c r="I811" i="63" a="1"/>
  <c r="I811" i="63" s="1"/>
  <c r="I789" i="63" a="1"/>
  <c r="I789" i="63" s="1"/>
  <c r="I4017" i="63" a="1"/>
  <c r="I4017" i="63" s="1"/>
  <c r="R4017" i="63" s="1"/>
  <c r="I4011" i="63" a="1"/>
  <c r="I4011" i="63" s="1"/>
  <c r="I753" i="63" a="1"/>
  <c r="I753" i="63" s="1"/>
  <c r="I4050" i="63" a="1"/>
  <c r="I4050" i="63" s="1"/>
  <c r="R4050" i="63" s="1"/>
  <c r="I4058" i="63" a="1"/>
  <c r="I4058" i="63" s="1"/>
  <c r="R4058" i="63" s="1"/>
  <c r="I4021" i="63" a="1"/>
  <c r="I4021" i="63" s="1"/>
  <c r="I4048" i="63" a="1"/>
  <c r="I4048" i="63" s="1"/>
  <c r="R4048" i="63" s="1"/>
  <c r="I4082" i="63" a="1"/>
  <c r="I4082" i="63" s="1"/>
  <c r="R4082" i="63" s="1"/>
  <c r="I953" i="63" a="1"/>
  <c r="I953" i="63" s="1"/>
  <c r="I4028" i="63" a="1"/>
  <c r="I4028" i="63" s="1"/>
  <c r="I4029" i="63" a="1"/>
  <c r="I4029" i="63" s="1"/>
  <c r="R4029" i="63" s="1"/>
  <c r="I4030" i="63" a="1"/>
  <c r="I4030" i="63" s="1"/>
  <c r="R4030" i="63" s="1"/>
  <c r="I4157" i="63" a="1"/>
  <c r="I4157" i="63" s="1"/>
  <c r="R4157" i="63" s="1"/>
  <c r="I673" i="63" a="1"/>
  <c r="I673" i="63" s="1"/>
  <c r="I684" i="63" a="1"/>
  <c r="I684" i="63" s="1"/>
  <c r="I697" i="63" a="1"/>
  <c r="I697" i="63" s="1"/>
  <c r="I4039" i="63" a="1"/>
  <c r="I4039" i="63" s="1"/>
  <c r="R4039" i="63" s="1"/>
  <c r="I663" i="63" a="1"/>
  <c r="I663" i="63" s="1"/>
  <c r="I3920" i="63" a="1"/>
  <c r="I3920" i="63" s="1"/>
  <c r="R3920" i="63" s="1"/>
  <c r="I3874" i="63" a="1"/>
  <c r="I3874" i="63" s="1"/>
  <c r="R3874" i="63" s="1"/>
  <c r="I3905" i="63" a="1"/>
  <c r="I3905" i="63" s="1"/>
  <c r="I965" i="63" a="1"/>
  <c r="I965" i="63" s="1"/>
  <c r="I4129" i="63" a="1"/>
  <c r="I4129" i="63" s="1"/>
  <c r="I955" i="63" a="1"/>
  <c r="I955" i="63" s="1"/>
  <c r="I3935" i="63" a="1"/>
  <c r="I3935" i="63" s="1"/>
  <c r="I902" i="63" a="1"/>
  <c r="I902" i="63" s="1"/>
  <c r="I3987" i="63" a="1"/>
  <c r="I3987" i="63" s="1"/>
  <c r="R3987" i="63" s="1"/>
  <c r="I713" i="63" a="1"/>
  <c r="I713" i="63" s="1"/>
  <c r="I636" i="63" a="1"/>
  <c r="I636" i="63" s="1"/>
  <c r="I621" i="63" a="1"/>
  <c r="I621" i="63" s="1"/>
  <c r="I577" i="63" a="1"/>
  <c r="I577" i="63" s="1"/>
  <c r="I4086" i="63" a="1"/>
  <c r="I4086" i="63" s="1"/>
  <c r="R4086" i="63" s="1"/>
  <c r="I4063" i="63" a="1"/>
  <c r="I4063" i="63" s="1"/>
  <c r="R4063" i="63" s="1"/>
  <c r="I598" i="63" a="1"/>
  <c r="I598" i="63" s="1"/>
  <c r="I4065" i="63" a="1"/>
  <c r="I4065" i="63" s="1"/>
  <c r="R4065" i="63" s="1"/>
  <c r="I4066" i="63" a="1"/>
  <c r="I4066" i="63" s="1"/>
  <c r="R4066" i="63" s="1"/>
  <c r="I4070" i="63" a="1"/>
  <c r="I4070" i="63" s="1"/>
  <c r="R4070" i="63" s="1"/>
  <c r="I580" i="63" a="1"/>
  <c r="I580" i="63" s="1"/>
  <c r="I4074" i="63" a="1"/>
  <c r="I4074" i="63" s="1"/>
  <c r="R4074" i="63" s="1"/>
  <c r="I4075" i="63" a="1"/>
  <c r="I4075" i="63" s="1"/>
  <c r="R4075" i="63" s="1"/>
  <c r="I3937" i="63" a="1"/>
  <c r="I3937" i="63" s="1"/>
  <c r="I4077" i="63" a="1"/>
  <c r="I4077" i="63" s="1"/>
  <c r="R4077" i="63" s="1"/>
  <c r="I4078" i="63" a="1"/>
  <c r="I4078" i="63" s="1"/>
  <c r="R4078" i="63" s="1"/>
  <c r="I4081" i="63" a="1"/>
  <c r="I4081" i="63" s="1"/>
  <c r="R4081" i="63" s="1"/>
  <c r="I4083" i="63" a="1"/>
  <c r="I4083" i="63" s="1"/>
  <c r="R4083" i="63" s="1"/>
  <c r="I3908" i="63" a="1"/>
  <c r="I3908" i="63" s="1"/>
  <c r="R3908" i="63" s="1"/>
  <c r="I3909" i="63" a="1"/>
  <c r="I3909" i="63" s="1"/>
  <c r="R3909" i="63" s="1"/>
  <c r="I4061" i="63" a="1"/>
  <c r="I4061" i="63" s="1"/>
  <c r="R4061" i="63" s="1"/>
  <c r="I4088" i="63" a="1"/>
  <c r="I4088" i="63" s="1"/>
  <c r="R4088" i="63" s="1"/>
  <c r="I4113" i="63" a="1"/>
  <c r="I4113" i="63" s="1"/>
  <c r="I4090" i="63" a="1"/>
  <c r="I4090" i="63" s="1"/>
  <c r="R4090" i="63" s="1"/>
  <c r="I4091" i="63" a="1"/>
  <c r="I4091" i="63" s="1"/>
  <c r="R4091" i="63" s="1"/>
  <c r="I4109" i="63" a="1"/>
  <c r="I4109" i="63" s="1"/>
  <c r="I557" i="63" a="1"/>
  <c r="I557" i="63" s="1"/>
  <c r="I555" i="63" a="1"/>
  <c r="I555" i="63" s="1"/>
  <c r="I4101" i="63" a="1"/>
  <c r="I4101" i="63" s="1"/>
  <c r="I4100" i="63" a="1"/>
  <c r="I4100" i="63" s="1"/>
  <c r="I551" i="63" a="1"/>
  <c r="I551" i="63" s="1"/>
  <c r="I546" i="63" a="1"/>
  <c r="I546" i="63" s="1"/>
  <c r="I4107" i="63" a="1"/>
  <c r="I4107" i="63" s="1"/>
  <c r="R4107" i="63" s="1"/>
  <c r="I4093" i="63" a="1"/>
  <c r="I4093" i="63" s="1"/>
  <c r="I508" i="63" a="1"/>
  <c r="I508" i="63" s="1"/>
  <c r="I4089" i="63" a="1"/>
  <c r="I4089" i="63" s="1"/>
  <c r="I4114" i="63" a="1"/>
  <c r="I4114" i="63" s="1"/>
  <c r="R4114" i="63" s="1"/>
  <c r="I4116" i="63" a="1"/>
  <c r="I4116" i="63" s="1"/>
  <c r="R4116" i="63" s="1"/>
  <c r="I4117" i="63" a="1"/>
  <c r="I4117" i="63" s="1"/>
  <c r="R4117" i="63" s="1"/>
  <c r="I4118" i="63" a="1"/>
  <c r="I4118" i="63" s="1"/>
  <c r="R4118" i="63" s="1"/>
  <c r="I4123" i="63" a="1"/>
  <c r="I4123" i="63" s="1"/>
  <c r="R4123" i="63" s="1"/>
  <c r="I4124" i="63" a="1"/>
  <c r="I4124" i="63" s="1"/>
  <c r="R4124" i="63" s="1"/>
  <c r="I4126" i="63" a="1"/>
  <c r="I4126" i="63" s="1"/>
  <c r="R4126" i="63" s="1"/>
  <c r="I487" i="63" a="1"/>
  <c r="I487" i="63" s="1"/>
  <c r="I4051" i="63" a="1"/>
  <c r="I4051" i="63" s="1"/>
  <c r="I4054" i="63" a="1"/>
  <c r="I4054" i="63" s="1"/>
  <c r="I4135" i="63" a="1"/>
  <c r="I4135" i="63" s="1"/>
  <c r="R4135" i="63" s="1"/>
  <c r="I4136" i="63" a="1"/>
  <c r="I4136" i="63" s="1"/>
  <c r="R4136" i="63" s="1"/>
  <c r="I4137" i="63" a="1"/>
  <c r="I4137" i="63" s="1"/>
  <c r="R4137" i="63" s="1"/>
  <c r="I4138" i="63" a="1"/>
  <c r="I4138" i="63" s="1"/>
  <c r="R4138" i="63" s="1"/>
  <c r="I4140" i="63" a="1"/>
  <c r="I4140" i="63" s="1"/>
  <c r="E4140" i="63"/>
  <c r="F4140" i="63"/>
  <c r="A4140" i="63" s="1"/>
  <c r="B4140" i="63" s="1"/>
  <c r="G4140" i="63"/>
  <c r="H4140" i="63"/>
  <c r="K4140" i="63"/>
  <c r="M4140" i="63" s="1"/>
  <c r="N4140" i="63"/>
  <c r="O4140" i="63" s="1"/>
  <c r="P4140" i="63"/>
  <c r="Q4140" i="63"/>
  <c r="E487" i="63"/>
  <c r="E4051" i="63"/>
  <c r="E4054" i="63"/>
  <c r="E4135" i="63"/>
  <c r="E4136" i="63"/>
  <c r="E4137" i="63"/>
  <c r="E4138" i="63"/>
  <c r="F487" i="63"/>
  <c r="A487" i="63" s="1"/>
  <c r="B487" i="63" s="1"/>
  <c r="F4051" i="63"/>
  <c r="A4051" i="63" s="1"/>
  <c r="B4051" i="63" s="1"/>
  <c r="F4054" i="63"/>
  <c r="A4054" i="63" s="1"/>
  <c r="B4054" i="63" s="1"/>
  <c r="F4135" i="63"/>
  <c r="C4135" i="63" s="1"/>
  <c r="D4135" i="63" s="1"/>
  <c r="F4136" i="63"/>
  <c r="C4136" i="63" s="1"/>
  <c r="D4136" i="63" s="1"/>
  <c r="F4137" i="63"/>
  <c r="C4137" i="63" s="1"/>
  <c r="D4137" i="63" s="1"/>
  <c r="F4138" i="63"/>
  <c r="C4138" i="63" s="1"/>
  <c r="D4138" i="63" s="1"/>
  <c r="G487" i="63"/>
  <c r="G4051" i="63"/>
  <c r="G4054" i="63"/>
  <c r="G4135" i="63"/>
  <c r="G4136" i="63"/>
  <c r="G4137" i="63"/>
  <c r="G4138" i="63"/>
  <c r="H487" i="63"/>
  <c r="H4051" i="63"/>
  <c r="H4054" i="63"/>
  <c r="H4135" i="63"/>
  <c r="H4136" i="63"/>
  <c r="H4137" i="63"/>
  <c r="H4138" i="63"/>
  <c r="K487" i="63"/>
  <c r="M487" i="63" s="1"/>
  <c r="K4051" i="63"/>
  <c r="M4051" i="63" s="1"/>
  <c r="K4054" i="63"/>
  <c r="M4054" i="63" s="1"/>
  <c r="K4135" i="63"/>
  <c r="L4135" i="63" s="1"/>
  <c r="K4136" i="63"/>
  <c r="L4136" i="63" s="1"/>
  <c r="K4137" i="63"/>
  <c r="L4137" i="63" s="1"/>
  <c r="K4138" i="63"/>
  <c r="L4138" i="63" s="1"/>
  <c r="N487" i="63"/>
  <c r="J487" i="63" s="1"/>
  <c r="N4051" i="63"/>
  <c r="J4051" i="63" s="1"/>
  <c r="N4054" i="63"/>
  <c r="O4054" i="63" s="1"/>
  <c r="N4135" i="63"/>
  <c r="J4135" i="63" s="1"/>
  <c r="N4136" i="63"/>
  <c r="O4136" i="63" s="1"/>
  <c r="N4137" i="63"/>
  <c r="J4137" i="63" s="1"/>
  <c r="N4138" i="63"/>
  <c r="O4138" i="63" s="1"/>
  <c r="P487" i="63"/>
  <c r="P4051" i="63"/>
  <c r="P4054" i="63"/>
  <c r="P4135" i="63"/>
  <c r="P4136" i="63"/>
  <c r="P4137" i="63"/>
  <c r="P4138" i="63"/>
  <c r="Q487" i="63"/>
  <c r="Q4051" i="63"/>
  <c r="Q4054" i="63"/>
  <c r="Q4135" i="63"/>
  <c r="Q4136" i="63"/>
  <c r="Q4137" i="63"/>
  <c r="Q4138" i="63"/>
  <c r="C85" i="106" l="1"/>
  <c r="D85" i="106"/>
  <c r="C86" i="106"/>
  <c r="D86" i="106"/>
  <c r="R4051" i="63"/>
  <c r="R487" i="63"/>
  <c r="R4140" i="63"/>
  <c r="R4054" i="63"/>
  <c r="M4146" i="63"/>
  <c r="M4143" i="63"/>
  <c r="O4149" i="63"/>
  <c r="C4146" i="63"/>
  <c r="D4146" i="63" s="1"/>
  <c r="M4142" i="63"/>
  <c r="M4141" i="63"/>
  <c r="M4149" i="63"/>
  <c r="J4146" i="63"/>
  <c r="D4149" i="63"/>
  <c r="A4149" i="63"/>
  <c r="B4149" i="63" s="1"/>
  <c r="O4141" i="63"/>
  <c r="C4143" i="63"/>
  <c r="D4143" i="63" s="1"/>
  <c r="C4142" i="63"/>
  <c r="D4142" i="63" s="1"/>
  <c r="J4143" i="63"/>
  <c r="C4141" i="63"/>
  <c r="D4141" i="63" s="1"/>
  <c r="J4142" i="63"/>
  <c r="L4054" i="63"/>
  <c r="L4140" i="63"/>
  <c r="J4140" i="63"/>
  <c r="C4054" i="63"/>
  <c r="D4054" i="63" s="1"/>
  <c r="A4138" i="63"/>
  <c r="B4138" i="63" s="1"/>
  <c r="C4140" i="63"/>
  <c r="D4140" i="63" s="1"/>
  <c r="M4136" i="63"/>
  <c r="O4137" i="63"/>
  <c r="O4051" i="63"/>
  <c r="O487" i="63"/>
  <c r="O4135" i="63"/>
  <c r="M4138" i="63"/>
  <c r="M4137" i="63"/>
  <c r="M4135" i="63"/>
  <c r="L4051" i="63"/>
  <c r="C4051" i="63"/>
  <c r="D4051" i="63" s="1"/>
  <c r="A4137" i="63"/>
  <c r="B4137" i="63" s="1"/>
  <c r="J4136" i="63"/>
  <c r="A4136" i="63"/>
  <c r="B4136" i="63" s="1"/>
  <c r="L487" i="63"/>
  <c r="C487" i="63"/>
  <c r="D487" i="63" s="1"/>
  <c r="A4135" i="63"/>
  <c r="B4135" i="63" s="1"/>
  <c r="J4138" i="63"/>
  <c r="J4054" i="63"/>
  <c r="E4123" i="63"/>
  <c r="E4124" i="63"/>
  <c r="E4126" i="63"/>
  <c r="F4123" i="63"/>
  <c r="A4123" i="63" s="1"/>
  <c r="B4123" i="63" s="1"/>
  <c r="F4124" i="63"/>
  <c r="A4124" i="63" s="1"/>
  <c r="B4124" i="63" s="1"/>
  <c r="F4126" i="63"/>
  <c r="A4126" i="63" s="1"/>
  <c r="B4126" i="63" s="1"/>
  <c r="G4123" i="63"/>
  <c r="G4124" i="63"/>
  <c r="G4126" i="63"/>
  <c r="H4123" i="63"/>
  <c r="H4124" i="63"/>
  <c r="H4126" i="63"/>
  <c r="K4123" i="63"/>
  <c r="L4123" i="63" s="1"/>
  <c r="K4124" i="63"/>
  <c r="L4124" i="63" s="1"/>
  <c r="K4126" i="63"/>
  <c r="L4126" i="63" s="1"/>
  <c r="N4123" i="63"/>
  <c r="J4123" i="63" s="1"/>
  <c r="N4124" i="63"/>
  <c r="J4124" i="63" s="1"/>
  <c r="N4126" i="63"/>
  <c r="J4126" i="63" s="1"/>
  <c r="P4123" i="63"/>
  <c r="P4124" i="63"/>
  <c r="P4126" i="63"/>
  <c r="Q4123" i="63"/>
  <c r="Q4124" i="63"/>
  <c r="Q4126" i="63"/>
  <c r="O4124" i="63" l="1"/>
  <c r="C4123" i="63"/>
  <c r="D4123" i="63" s="1"/>
  <c r="O4123" i="63"/>
  <c r="M4126" i="63"/>
  <c r="M4124" i="63"/>
  <c r="M4123" i="63"/>
  <c r="O4126" i="63"/>
  <c r="C4126" i="63"/>
  <c r="D4126" i="63" s="1"/>
  <c r="C4124" i="63"/>
  <c r="D4124" i="63" s="1"/>
  <c r="E4118" i="63" l="1"/>
  <c r="F4118" i="63"/>
  <c r="A4118" i="63" s="1"/>
  <c r="B4118" i="63" s="1"/>
  <c r="G4118" i="63"/>
  <c r="H4118" i="63"/>
  <c r="K4118" i="63"/>
  <c r="L4118" i="63" s="1"/>
  <c r="N4118" i="63"/>
  <c r="O4118" i="63" s="1"/>
  <c r="P4118" i="63"/>
  <c r="Q4118" i="63"/>
  <c r="E508" i="63"/>
  <c r="E4089" i="63"/>
  <c r="E4114" i="63"/>
  <c r="E4116" i="63"/>
  <c r="E4117" i="63"/>
  <c r="F508" i="63"/>
  <c r="F4089" i="63"/>
  <c r="F4114" i="63"/>
  <c r="A4114" i="63" s="1"/>
  <c r="B4114" i="63" s="1"/>
  <c r="F4116" i="63"/>
  <c r="F4117" i="63"/>
  <c r="A4117" i="63" s="1"/>
  <c r="B4117" i="63" s="1"/>
  <c r="G508" i="63"/>
  <c r="G4089" i="63"/>
  <c r="G4114" i="63"/>
  <c r="G4116" i="63"/>
  <c r="G4117" i="63"/>
  <c r="H508" i="63"/>
  <c r="H4089" i="63"/>
  <c r="H4114" i="63"/>
  <c r="H4116" i="63"/>
  <c r="H4117" i="63"/>
  <c r="K508" i="63"/>
  <c r="L508" i="63" s="1"/>
  <c r="K4089" i="63"/>
  <c r="L4089" i="63" s="1"/>
  <c r="K4114" i="63"/>
  <c r="L4114" i="63" s="1"/>
  <c r="K4116" i="63"/>
  <c r="M4116" i="63" s="1"/>
  <c r="K4117" i="63"/>
  <c r="L4117" i="63" s="1"/>
  <c r="N508" i="63"/>
  <c r="J508" i="63" s="1"/>
  <c r="N4089" i="63"/>
  <c r="J4089" i="63" s="1"/>
  <c r="N4114" i="63"/>
  <c r="J4114" i="63" s="1"/>
  <c r="N4116" i="63"/>
  <c r="J4116" i="63" s="1"/>
  <c r="N4117" i="63"/>
  <c r="J4117" i="63" s="1"/>
  <c r="P508" i="63"/>
  <c r="P4089" i="63"/>
  <c r="P4114" i="63"/>
  <c r="P4116" i="63"/>
  <c r="P4117" i="63"/>
  <c r="Q508" i="63"/>
  <c r="Q4089" i="63"/>
  <c r="Q4114" i="63"/>
  <c r="Q4116" i="63"/>
  <c r="Q4117" i="63"/>
  <c r="R4089" i="63" l="1"/>
  <c r="R508" i="63"/>
  <c r="A508" i="63"/>
  <c r="B508" i="63" s="1"/>
  <c r="A4089" i="63"/>
  <c r="B4089" i="63" s="1"/>
  <c r="O4116" i="63"/>
  <c r="O508" i="63"/>
  <c r="O4114" i="63"/>
  <c r="O4089" i="63"/>
  <c r="M4118" i="63"/>
  <c r="M4114" i="63"/>
  <c r="C4118" i="63"/>
  <c r="D4118" i="63" s="1"/>
  <c r="J4118" i="63"/>
  <c r="O4117" i="63"/>
  <c r="M4089" i="63"/>
  <c r="M508" i="63"/>
  <c r="M4117" i="63"/>
  <c r="C4117" i="63"/>
  <c r="D4117" i="63" s="1"/>
  <c r="L4116" i="63"/>
  <c r="C4116" i="63"/>
  <c r="D4116" i="63" s="1"/>
  <c r="A4116" i="63"/>
  <c r="B4116" i="63" s="1"/>
  <c r="C4114" i="63"/>
  <c r="D4114" i="63" s="1"/>
  <c r="C4089" i="63"/>
  <c r="D4089" i="63" s="1"/>
  <c r="C508" i="63"/>
  <c r="D508" i="63" s="1"/>
  <c r="E4107" i="63" l="1"/>
  <c r="E4093" i="63"/>
  <c r="F4107" i="63"/>
  <c r="F4093" i="63"/>
  <c r="G4107" i="63"/>
  <c r="G4093" i="63"/>
  <c r="H4107" i="63"/>
  <c r="H4093" i="63"/>
  <c r="K4107" i="63"/>
  <c r="L4107" i="63" s="1"/>
  <c r="K4093" i="63"/>
  <c r="L4093" i="63" s="1"/>
  <c r="N4107" i="63"/>
  <c r="O4107" i="63" s="1"/>
  <c r="N4093" i="63"/>
  <c r="J4093" i="63" s="1"/>
  <c r="P4107" i="63"/>
  <c r="P4093" i="63"/>
  <c r="Q4107" i="63"/>
  <c r="Q4093" i="63"/>
  <c r="R4093" i="63" l="1"/>
  <c r="O4093" i="63"/>
  <c r="M4093" i="63"/>
  <c r="M4107" i="63"/>
  <c r="J4107" i="63"/>
  <c r="C4093" i="63"/>
  <c r="D4093" i="63" s="1"/>
  <c r="C4107" i="63"/>
  <c r="D4107" i="63" s="1"/>
  <c r="A4093" i="63"/>
  <c r="B4093" i="63" s="1"/>
  <c r="A4107" i="63"/>
  <c r="B4107" i="63" s="1"/>
  <c r="E551" i="63"/>
  <c r="E546" i="63"/>
  <c r="F551" i="63"/>
  <c r="F546" i="63"/>
  <c r="G551" i="63"/>
  <c r="G546" i="63"/>
  <c r="H551" i="63"/>
  <c r="H546" i="63"/>
  <c r="K551" i="63"/>
  <c r="L551" i="63" s="1"/>
  <c r="K546" i="63"/>
  <c r="L546" i="63" s="1"/>
  <c r="N551" i="63"/>
  <c r="J551" i="63" s="1"/>
  <c r="N546" i="63"/>
  <c r="O546" i="63" s="1"/>
  <c r="P551" i="63"/>
  <c r="P546" i="63"/>
  <c r="Q551" i="63"/>
  <c r="Q546" i="63"/>
  <c r="Q4201" i="63"/>
  <c r="Q4200" i="63"/>
  <c r="Q4199" i="63"/>
  <c r="Q4194" i="63"/>
  <c r="Q4193" i="63"/>
  <c r="Q4191" i="63"/>
  <c r="Q4185" i="63"/>
  <c r="Q4188" i="63"/>
  <c r="Q4184" i="63"/>
  <c r="Q4180" i="63"/>
  <c r="Q4174" i="63"/>
  <c r="Q4173" i="63"/>
  <c r="Q4172" i="63"/>
  <c r="Q4169" i="63"/>
  <c r="Q4170" i="63"/>
  <c r="Q4166" i="63"/>
  <c r="Q4167" i="63"/>
  <c r="Q4168" i="63"/>
  <c r="Q4165" i="63"/>
  <c r="Q4162" i="63"/>
  <c r="Q4161" i="63"/>
  <c r="Q4160" i="63"/>
  <c r="Q4153" i="63"/>
  <c r="Q4159" i="63"/>
  <c r="Q4151" i="63"/>
  <c r="Q4148" i="63"/>
  <c r="Q4147" i="63"/>
  <c r="Q4145" i="63"/>
  <c r="Q4139" i="63"/>
  <c r="Q4144" i="63"/>
  <c r="Q4134" i="63"/>
  <c r="Q4125" i="63"/>
  <c r="Q4128" i="63"/>
  <c r="Q4130" i="63"/>
  <c r="Q4132" i="63"/>
  <c r="Q4133" i="63"/>
  <c r="Q4122" i="63"/>
  <c r="Q4120" i="63"/>
  <c r="Q4121" i="63"/>
  <c r="Q4115" i="63"/>
  <c r="Q4119" i="63"/>
  <c r="Q4108" i="63"/>
  <c r="Q4110" i="63"/>
  <c r="Q4112" i="63"/>
  <c r="Q4106" i="63"/>
  <c r="Q4073" i="63"/>
  <c r="Q4079" i="63"/>
  <c r="Q4080" i="63"/>
  <c r="Q4084" i="63"/>
  <c r="Q4085" i="63"/>
  <c r="Q4092" i="63"/>
  <c r="Q4094" i="63"/>
  <c r="Q4096" i="63"/>
  <c r="Q4097" i="63"/>
  <c r="Q4098" i="63"/>
  <c r="Q4104" i="63"/>
  <c r="Q4105" i="63"/>
  <c r="Q4049" i="63"/>
  <c r="Q4052" i="63"/>
  <c r="Q4059" i="63"/>
  <c r="Q4067" i="63"/>
  <c r="Q4068" i="63"/>
  <c r="Q4069" i="63"/>
  <c r="Q4071" i="63"/>
  <c r="Q4043" i="63"/>
  <c r="Q4044" i="63"/>
  <c r="Q4042" i="63"/>
  <c r="Q4040" i="63"/>
  <c r="Q4035" i="63"/>
  <c r="Q4027" i="63"/>
  <c r="Q4032" i="63"/>
  <c r="Q4033" i="63"/>
  <c r="Q4034" i="63"/>
  <c r="Q4025" i="63"/>
  <c r="Q4022" i="63"/>
  <c r="Q4024" i="63"/>
  <c r="Q4019" i="63"/>
  <c r="Q4020" i="63"/>
  <c r="Q4018" i="63"/>
  <c r="Q4016" i="63"/>
  <c r="Q4014" i="63"/>
  <c r="Q4015" i="63"/>
  <c r="Q4012" i="63"/>
  <c r="Q4008" i="63"/>
  <c r="Q4001" i="63"/>
  <c r="Q4000" i="63"/>
  <c r="Q3998" i="63"/>
  <c r="Q3999" i="63"/>
  <c r="Q3994" i="63"/>
  <c r="Q3996" i="63"/>
  <c r="Q3997" i="63"/>
  <c r="Q3992" i="63"/>
  <c r="Q3990" i="63"/>
  <c r="Q3981" i="63"/>
  <c r="Q3982" i="63"/>
  <c r="Q3986" i="63"/>
  <c r="Q3988" i="63"/>
  <c r="Q3977" i="63"/>
  <c r="Q3975" i="63"/>
  <c r="Q3974" i="63"/>
  <c r="Q3973" i="63"/>
  <c r="Q3971" i="63"/>
  <c r="Q3972" i="63"/>
  <c r="Q3961" i="63"/>
  <c r="Q3970" i="63"/>
  <c r="Q3960" i="63"/>
  <c r="Q3956" i="63"/>
  <c r="Q3957" i="63"/>
  <c r="Q3949" i="63"/>
  <c r="Q3948" i="63"/>
  <c r="Q3946" i="63"/>
  <c r="Q3944" i="63"/>
  <c r="Q3939" i="63"/>
  <c r="Q3938" i="63"/>
  <c r="Q3934" i="63"/>
  <c r="Q3933" i="63"/>
  <c r="Q3931" i="63"/>
  <c r="Q3928" i="63"/>
  <c r="Q3927" i="63"/>
  <c r="Q3922" i="63"/>
  <c r="Q3923" i="63"/>
  <c r="Q3925" i="63"/>
  <c r="Q3915" i="63"/>
  <c r="Q3912" i="63"/>
  <c r="Q3910" i="63"/>
  <c r="Q3911" i="63"/>
  <c r="Q3901" i="63"/>
  <c r="Q3903" i="63"/>
  <c r="Q3904" i="63"/>
  <c r="Q3896" i="63"/>
  <c r="Q3898" i="63"/>
  <c r="Q3892" i="63"/>
  <c r="Q3894" i="63"/>
  <c r="Q3895" i="63"/>
  <c r="Q3889" i="63"/>
  <c r="Q3890" i="63"/>
  <c r="Q3887" i="63"/>
  <c r="Q3888" i="63"/>
  <c r="Q3879" i="63"/>
  <c r="Q3880" i="63"/>
  <c r="Q3878" i="63"/>
  <c r="Q3870" i="63"/>
  <c r="Q3871" i="63"/>
  <c r="Q3872" i="63"/>
  <c r="Q3873" i="63"/>
  <c r="Q3875" i="63"/>
  <c r="Q3877" i="63"/>
  <c r="Q3866" i="63"/>
  <c r="Q3869" i="63"/>
  <c r="Q3864" i="63"/>
  <c r="Q3865" i="63"/>
  <c r="Q3862" i="63"/>
  <c r="Q3857" i="63"/>
  <c r="Q3855" i="63"/>
  <c r="Q3854" i="63"/>
  <c r="Q3781" i="63"/>
  <c r="Q3782" i="63"/>
  <c r="Q3853" i="63"/>
  <c r="Q3779" i="63"/>
  <c r="Q3776" i="63"/>
  <c r="Q3767" i="63"/>
  <c r="Q3769" i="63"/>
  <c r="Q3770" i="63"/>
  <c r="Q3763" i="63"/>
  <c r="Q3760" i="63"/>
  <c r="Q3759" i="63"/>
  <c r="Q3757" i="63"/>
  <c r="Q3758" i="63"/>
  <c r="Q3755" i="63"/>
  <c r="Q3749" i="63"/>
  <c r="Q3752" i="63"/>
  <c r="Q3746" i="63"/>
  <c r="Q3747" i="63"/>
  <c r="Q3745" i="63"/>
  <c r="Q3743" i="63"/>
  <c r="Q3742" i="63"/>
  <c r="Q3736" i="63"/>
  <c r="Q3739" i="63"/>
  <c r="Q3727" i="63"/>
  <c r="Q3725" i="63"/>
  <c r="Q3714" i="63"/>
  <c r="Q3718" i="63"/>
  <c r="Q3722" i="63"/>
  <c r="Q3713" i="63"/>
  <c r="Q3711" i="63"/>
  <c r="Q3708" i="63"/>
  <c r="Q3704" i="63"/>
  <c r="Q3701" i="63"/>
  <c r="Q3694" i="63"/>
  <c r="Q3698" i="63"/>
  <c r="Q3692" i="63"/>
  <c r="Q3689" i="63"/>
  <c r="Q3683" i="63"/>
  <c r="Q3681" i="63"/>
  <c r="Q3680" i="63"/>
  <c r="Q3679" i="63"/>
  <c r="Q3678" i="63"/>
  <c r="Q3677" i="63"/>
  <c r="Q3670" i="63"/>
  <c r="Q3676" i="63"/>
  <c r="Q3669" i="63"/>
  <c r="Q3666" i="63"/>
  <c r="Q3665" i="63"/>
  <c r="Q3663" i="63"/>
  <c r="Q3660" i="63"/>
  <c r="Q3659" i="63"/>
  <c r="Q3656" i="63"/>
  <c r="Q3657" i="63"/>
  <c r="Q3655" i="63"/>
  <c r="Q3654" i="63"/>
  <c r="Q3653" i="63"/>
  <c r="Q3650" i="63"/>
  <c r="Q3647" i="63"/>
  <c r="Q3645" i="63"/>
  <c r="Q3646" i="63"/>
  <c r="Q3641" i="63"/>
  <c r="Q3640" i="63"/>
  <c r="Q3633" i="63"/>
  <c r="Q3632" i="63"/>
  <c r="Q3631" i="63"/>
  <c r="Q3630" i="63"/>
  <c r="Q3624" i="63"/>
  <c r="Q3623" i="63"/>
  <c r="Q3618" i="63"/>
  <c r="Q3617" i="63"/>
  <c r="Q3616" i="63"/>
  <c r="Q3614" i="63"/>
  <c r="Q3615" i="63"/>
  <c r="Q3613" i="63"/>
  <c r="Q3610" i="63"/>
  <c r="Q3603" i="63"/>
  <c r="Q3607" i="63"/>
  <c r="Q3593" i="63"/>
  <c r="Q3599" i="63"/>
  <c r="Q3602" i="63"/>
  <c r="Q3590" i="63"/>
  <c r="Q3578" i="63"/>
  <c r="Q3589" i="63"/>
  <c r="Q3576" i="63"/>
  <c r="Q3577" i="63"/>
  <c r="Q3575" i="63"/>
  <c r="Q3574" i="63"/>
  <c r="Q3571" i="63"/>
  <c r="Q3566" i="63"/>
  <c r="Q3564" i="63"/>
  <c r="Q3561" i="63"/>
  <c r="Q3562" i="63"/>
  <c r="Q3556" i="63"/>
  <c r="Q3555" i="63"/>
  <c r="Q3552" i="63"/>
  <c r="Q3551" i="63"/>
  <c r="Q3549" i="63"/>
  <c r="Q3550" i="63"/>
  <c r="Q3546" i="63"/>
  <c r="Q3545" i="63"/>
  <c r="Q3542" i="63"/>
  <c r="Q3538" i="63"/>
  <c r="Q3539" i="63"/>
  <c r="Q3537" i="63"/>
  <c r="Q3536" i="63"/>
  <c r="Q3535" i="63"/>
  <c r="Q3533" i="63"/>
  <c r="Q3530" i="63"/>
  <c r="Q3529" i="63"/>
  <c r="Q3528" i="63"/>
  <c r="Q3527" i="63"/>
  <c r="Q3524" i="63"/>
  <c r="Q3523" i="63"/>
  <c r="Q3518" i="63"/>
  <c r="Q3521" i="63"/>
  <c r="Q3514" i="63"/>
  <c r="Q3512" i="63"/>
  <c r="Q3508" i="63"/>
  <c r="Q3509" i="63"/>
  <c r="Q3511" i="63"/>
  <c r="Q3497" i="63"/>
  <c r="Q3504" i="63"/>
  <c r="Q3496" i="63"/>
  <c r="Q3494" i="63"/>
  <c r="Q3495" i="63"/>
  <c r="Q3488" i="63"/>
  <c r="Q3483" i="63"/>
  <c r="Q3479" i="63"/>
  <c r="Q3478" i="63"/>
  <c r="Q3472" i="63"/>
  <c r="Q3471" i="63"/>
  <c r="Q3460" i="63"/>
  <c r="Q3461" i="63"/>
  <c r="Q3464" i="63"/>
  <c r="Q3459" i="63"/>
  <c r="Q3456" i="63"/>
  <c r="Q3455" i="63"/>
  <c r="Q3452" i="63"/>
  <c r="Q3447" i="63"/>
  <c r="Q3442" i="63"/>
  <c r="Q3422" i="63"/>
  <c r="Q3420" i="63"/>
  <c r="Q3402" i="63"/>
  <c r="Q3401" i="63"/>
  <c r="Q3400" i="63"/>
  <c r="Q3395" i="63"/>
  <c r="Q3396" i="63"/>
  <c r="Q3394" i="63"/>
  <c r="Q3393" i="63"/>
  <c r="Q3387" i="63"/>
  <c r="Q3383" i="63"/>
  <c r="Q3377" i="63"/>
  <c r="Q3375" i="63"/>
  <c r="Q3374" i="63"/>
  <c r="Q3372" i="63"/>
  <c r="Q3373" i="63"/>
  <c r="Q3369" i="63"/>
  <c r="Q3367" i="63"/>
  <c r="Q3363" i="63"/>
  <c r="Q3362" i="63"/>
  <c r="Q3357" i="63"/>
  <c r="Q3356" i="63"/>
  <c r="Q3354" i="63"/>
  <c r="Q3355" i="63"/>
  <c r="Q3352" i="63"/>
  <c r="Q3351" i="63"/>
  <c r="Q3350" i="63"/>
  <c r="Q3349" i="63"/>
  <c r="Q3348" i="63"/>
  <c r="Q3347" i="63"/>
  <c r="Q3345" i="63"/>
  <c r="Q3343" i="63"/>
  <c r="Q3341" i="63"/>
  <c r="Q3339" i="63"/>
  <c r="Q3338" i="63"/>
  <c r="Q3333" i="63"/>
  <c r="Q3331" i="63"/>
  <c r="Q3330" i="63"/>
  <c r="Q3328" i="63"/>
  <c r="Q3329" i="63"/>
  <c r="Q3327" i="63"/>
  <c r="Q3324" i="63"/>
  <c r="Q3321" i="63"/>
  <c r="Q3320" i="63"/>
  <c r="Q3319" i="63"/>
  <c r="Q3317" i="63"/>
  <c r="Q3318" i="63"/>
  <c r="Q3312" i="63"/>
  <c r="Q3309" i="63"/>
  <c r="Q3306" i="63"/>
  <c r="Q3305" i="63"/>
  <c r="Q3304" i="63"/>
  <c r="Q3301" i="63"/>
  <c r="Q3302" i="63"/>
  <c r="Q3300" i="63"/>
  <c r="Q3297" i="63"/>
  <c r="Q3298" i="63"/>
  <c r="Q3292" i="63"/>
  <c r="Q3295" i="63"/>
  <c r="Q3291" i="63"/>
  <c r="Q3284" i="63"/>
  <c r="Q3286" i="63"/>
  <c r="Q3287" i="63"/>
  <c r="Q3288" i="63"/>
  <c r="Q3283" i="63"/>
  <c r="Q3279" i="63"/>
  <c r="Q3278" i="63"/>
  <c r="Q3275" i="63"/>
  <c r="Q3276" i="63"/>
  <c r="Q3274" i="63"/>
  <c r="Q3270" i="63"/>
  <c r="Q3265" i="63"/>
  <c r="Q3258" i="63"/>
  <c r="Q3257" i="63"/>
  <c r="Q3256" i="63"/>
  <c r="Q3255" i="63"/>
  <c r="Q3254" i="63"/>
  <c r="Q3253" i="63"/>
  <c r="Q3252" i="63"/>
  <c r="Q3250" i="63"/>
  <c r="Q3251" i="63"/>
  <c r="Q3249" i="63"/>
  <c r="Q3248" i="63"/>
  <c r="Q3245" i="63"/>
  <c r="Q3246" i="63"/>
  <c r="Q3242" i="63"/>
  <c r="Q3241" i="63"/>
  <c r="Q3240" i="63"/>
  <c r="Q3235" i="63"/>
  <c r="Q3232" i="63"/>
  <c r="Q3229" i="63"/>
  <c r="Q3230" i="63"/>
  <c r="Q3231" i="63"/>
  <c r="Q3225" i="63"/>
  <c r="Q3227" i="63"/>
  <c r="Q3221" i="63"/>
  <c r="Q3223" i="63"/>
  <c r="Q3224" i="63"/>
  <c r="Q3216" i="63"/>
  <c r="Q3220" i="63"/>
  <c r="Q3214" i="63"/>
  <c r="Q3215" i="63"/>
  <c r="Q3212" i="63"/>
  <c r="Q3209" i="63"/>
  <c r="Q3208" i="63"/>
  <c r="Q6" i="63"/>
  <c r="Q3202" i="63"/>
  <c r="Q3203" i="63"/>
  <c r="Q3204" i="63"/>
  <c r="Q3205" i="63"/>
  <c r="Q3198" i="63"/>
  <c r="Q3195" i="63"/>
  <c r="Q3192" i="63"/>
  <c r="Q3193" i="63"/>
  <c r="Q3190" i="63"/>
  <c r="Q7" i="63"/>
  <c r="Q3189" i="63"/>
  <c r="Q3188" i="63"/>
  <c r="Q3186" i="63"/>
  <c r="Q8" i="63"/>
  <c r="Q3184" i="63"/>
  <c r="Q3183" i="63"/>
  <c r="Q3181" i="63"/>
  <c r="Q3177" i="63"/>
  <c r="Q3174" i="63"/>
  <c r="Q3175" i="63"/>
  <c r="Q3169" i="63"/>
  <c r="Q3170" i="63"/>
  <c r="Q3173" i="63"/>
  <c r="Q3165" i="63"/>
  <c r="Q3166" i="63"/>
  <c r="Q3167" i="63"/>
  <c r="Q3164" i="63"/>
  <c r="Q3163" i="63"/>
  <c r="Q3159" i="63"/>
  <c r="Q3161" i="63"/>
  <c r="Q3154" i="63"/>
  <c r="Q3155" i="63"/>
  <c r="Q3158" i="63"/>
  <c r="Q3153" i="63"/>
  <c r="Q3150" i="63"/>
  <c r="Q3151" i="63"/>
  <c r="Q3148" i="63"/>
  <c r="Q3145" i="63"/>
  <c r="Q3147" i="63"/>
  <c r="Q3132" i="63"/>
  <c r="Q3134" i="63"/>
  <c r="Q3135" i="63"/>
  <c r="Q3136" i="63"/>
  <c r="Q3139" i="63"/>
  <c r="Q3115" i="63"/>
  <c r="Q3117" i="63"/>
  <c r="Q3130" i="63"/>
  <c r="Q3113" i="63"/>
  <c r="Q12" i="63"/>
  <c r="Q3112" i="63"/>
  <c r="Q3108" i="63"/>
  <c r="Q3111" i="63"/>
  <c r="Q13" i="63"/>
  <c r="Q3105" i="63"/>
  <c r="Q3106" i="63"/>
  <c r="Q3102" i="63"/>
  <c r="Q3103" i="63"/>
  <c r="Q3104" i="63"/>
  <c r="Q14" i="63"/>
  <c r="Q3101" i="63"/>
  <c r="Q3098" i="63"/>
  <c r="Q3097" i="63"/>
  <c r="Q3096" i="63"/>
  <c r="Q3088" i="63"/>
  <c r="Q3089" i="63"/>
  <c r="Q3091" i="63"/>
  <c r="Q3092" i="63"/>
  <c r="Q3086" i="63"/>
  <c r="Q3087" i="63"/>
  <c r="Q3080" i="63"/>
  <c r="Q3081" i="63"/>
  <c r="Q3074" i="63"/>
  <c r="Q3077" i="63"/>
  <c r="Q3073" i="63"/>
  <c r="Q3069" i="63"/>
  <c r="Q3068" i="63"/>
  <c r="Q3065" i="63"/>
  <c r="Q3061" i="63"/>
  <c r="Q3062" i="63"/>
  <c r="Q3060" i="63"/>
  <c r="Q3059" i="63"/>
  <c r="Q3056" i="63"/>
  <c r="Q3055" i="63"/>
  <c r="Q3053" i="63"/>
  <c r="Q3052" i="63"/>
  <c r="Q20" i="63"/>
  <c r="Q3050" i="63"/>
  <c r="Q3048" i="63"/>
  <c r="Q3045" i="63"/>
  <c r="Q3038" i="63"/>
  <c r="Q3039" i="63"/>
  <c r="Q3040" i="63"/>
  <c r="Q3042" i="63"/>
  <c r="Q3044" i="63"/>
  <c r="Q3035" i="63"/>
  <c r="Q23" i="63"/>
  <c r="Q3032" i="63"/>
  <c r="Q3034" i="63"/>
  <c r="Q3030" i="63"/>
  <c r="Q3031" i="63"/>
  <c r="Q3029" i="63"/>
  <c r="Q3020" i="63"/>
  <c r="Q3025" i="63"/>
  <c r="Q26" i="63"/>
  <c r="Q27" i="63"/>
  <c r="Q28" i="63"/>
  <c r="Q3019" i="63"/>
  <c r="Q3018" i="63"/>
  <c r="Q3014" i="63"/>
  <c r="Q30" i="63"/>
  <c r="Q3011" i="63"/>
  <c r="Q3012" i="63"/>
  <c r="Q3010" i="63"/>
  <c r="Q3005" i="63"/>
  <c r="Q3003" i="63"/>
  <c r="Q3000" i="63"/>
  <c r="Q2998" i="63"/>
  <c r="Q2991" i="63"/>
  <c r="Q2988" i="63"/>
  <c r="Q2989" i="63"/>
  <c r="Q2990" i="63"/>
  <c r="Q32" i="63"/>
  <c r="Q2986" i="63"/>
  <c r="Q2984" i="63"/>
  <c r="Q2985" i="63"/>
  <c r="Q33" i="63"/>
  <c r="Q2980" i="63"/>
  <c r="Q2983" i="63"/>
  <c r="Q34" i="63"/>
  <c r="Q2979" i="63"/>
  <c r="Q2978" i="63"/>
  <c r="Q2960" i="63"/>
  <c r="Q2959" i="63"/>
  <c r="Q35" i="63"/>
  <c r="Q36" i="63"/>
  <c r="Q37" i="63"/>
  <c r="Q2958" i="63"/>
  <c r="Q2948" i="63"/>
  <c r="Q39" i="63"/>
  <c r="Q2949" i="63"/>
  <c r="Q2950" i="63"/>
  <c r="Q2951" i="63"/>
  <c r="Q2953" i="63"/>
  <c r="Q2945" i="63"/>
  <c r="Q41" i="63"/>
  <c r="Q2943" i="63"/>
  <c r="Q43" i="63"/>
  <c r="Q2942" i="63"/>
  <c r="Q2934" i="63"/>
  <c r="Q2929" i="63"/>
  <c r="Q2930" i="63"/>
  <c r="Q2932" i="63"/>
  <c r="Q2933" i="63"/>
  <c r="Q44" i="63"/>
  <c r="Q2928" i="63"/>
  <c r="Q45" i="63"/>
  <c r="Q46" i="63"/>
  <c r="Q47" i="63"/>
  <c r="Q48" i="63"/>
  <c r="Q2926" i="63"/>
  <c r="Q49" i="63"/>
  <c r="Q50" i="63"/>
  <c r="Q2921" i="63"/>
  <c r="Q52" i="63"/>
  <c r="Q2920" i="63"/>
  <c r="Q54" i="63"/>
  <c r="Q55" i="63"/>
  <c r="Q2919" i="63"/>
  <c r="Q2918" i="63"/>
  <c r="Q57" i="63"/>
  <c r="Q58" i="63"/>
  <c r="Q59" i="63"/>
  <c r="Q2912" i="63"/>
  <c r="Q2916" i="63"/>
  <c r="Q62" i="63"/>
  <c r="Q63" i="63"/>
  <c r="Q64" i="63"/>
  <c r="Q65" i="63"/>
  <c r="Q2917" i="63"/>
  <c r="Q2910" i="63"/>
  <c r="Q2911" i="63"/>
  <c r="Q69" i="63"/>
  <c r="Q70" i="63"/>
  <c r="Q71" i="63"/>
  <c r="Q2884" i="63"/>
  <c r="Q2889" i="63"/>
  <c r="Q2893" i="63"/>
  <c r="Q74" i="63"/>
  <c r="Q2894" i="63"/>
  <c r="Q2895" i="63"/>
  <c r="Q2900" i="63"/>
  <c r="Q2901" i="63"/>
  <c r="Q79" i="63"/>
  <c r="Q2903" i="63"/>
  <c r="Q2882" i="63"/>
  <c r="Q2883" i="63"/>
  <c r="Q83" i="63"/>
  <c r="Q2880" i="63"/>
  <c r="Q84" i="63"/>
  <c r="Q85" i="63"/>
  <c r="Q2875" i="63"/>
  <c r="Q2872" i="63"/>
  <c r="Q87" i="63"/>
  <c r="Q88" i="63"/>
  <c r="Q2869" i="63"/>
  <c r="Q2854" i="63"/>
  <c r="Q2855" i="63"/>
  <c r="Q2858" i="63"/>
  <c r="Q2860" i="63"/>
  <c r="Q2863" i="63"/>
  <c r="Q2868" i="63"/>
  <c r="Q2853" i="63"/>
  <c r="Q2850" i="63"/>
  <c r="Q91" i="63"/>
  <c r="Q2847" i="63"/>
  <c r="Q92" i="63"/>
  <c r="Q93" i="63"/>
  <c r="Q2849" i="63"/>
  <c r="Q2846" i="63"/>
  <c r="Q2845" i="63"/>
  <c r="Q2840" i="63"/>
  <c r="Q2838" i="63"/>
  <c r="Q98" i="63"/>
  <c r="Q99" i="63"/>
  <c r="Q2837" i="63"/>
  <c r="Q2829" i="63"/>
  <c r="Q102" i="63"/>
  <c r="Q2832" i="63"/>
  <c r="Q2833" i="63"/>
  <c r="Q105" i="63"/>
  <c r="Q106" i="63"/>
  <c r="Q2827" i="63"/>
  <c r="Q2823" i="63"/>
  <c r="Q109" i="63"/>
  <c r="Q110" i="63"/>
  <c r="Q111" i="63"/>
  <c r="Q112" i="63"/>
  <c r="Q2818" i="63"/>
  <c r="Q2822" i="63"/>
  <c r="Q115" i="63"/>
  <c r="Q116" i="63"/>
  <c r="Q117" i="63"/>
  <c r="Q118" i="63"/>
  <c r="Q2813" i="63"/>
  <c r="Q120" i="63"/>
  <c r="Q2812" i="63"/>
  <c r="Q122" i="63"/>
  <c r="Q2811" i="63"/>
  <c r="Q124" i="63"/>
  <c r="Q2807" i="63"/>
  <c r="Q2800" i="63"/>
  <c r="Q2799" i="63"/>
  <c r="Q2793" i="63"/>
  <c r="Q2789" i="63"/>
  <c r="Q2781" i="63"/>
  <c r="Q131" i="63"/>
  <c r="Q2779" i="63"/>
  <c r="Q2774" i="63"/>
  <c r="Q2770" i="63"/>
  <c r="Q134" i="63"/>
  <c r="Q2767" i="63"/>
  <c r="Q136" i="63"/>
  <c r="Q2762" i="63"/>
  <c r="Q2763" i="63"/>
  <c r="Q2766" i="63"/>
  <c r="Q140" i="63"/>
  <c r="Q2760" i="63"/>
  <c r="Q142" i="63"/>
  <c r="Q2758" i="63"/>
  <c r="Q144" i="63"/>
  <c r="Q145" i="63"/>
  <c r="Q2759" i="63"/>
  <c r="Q147" i="63"/>
  <c r="Q2752" i="63"/>
  <c r="Q149" i="63"/>
  <c r="Q150" i="63"/>
  <c r="Q2750" i="63"/>
  <c r="Q152" i="63"/>
  <c r="Q153" i="63"/>
  <c r="Q2746" i="63"/>
  <c r="Q2747" i="63"/>
  <c r="Q2748" i="63"/>
  <c r="Q2745" i="63"/>
  <c r="Q158" i="63"/>
  <c r="Q159" i="63"/>
  <c r="Q2744" i="63"/>
  <c r="Q161" i="63"/>
  <c r="Q2731" i="63"/>
  <c r="Q2737" i="63"/>
  <c r="Q2743" i="63"/>
  <c r="Q165" i="63"/>
  <c r="Q2727" i="63"/>
  <c r="Q167" i="63"/>
  <c r="Q2729" i="63"/>
  <c r="Q2718" i="63"/>
  <c r="Q2719" i="63"/>
  <c r="Q2723" i="63"/>
  <c r="Q172" i="63"/>
  <c r="Q2724" i="63"/>
  <c r="Q2725" i="63"/>
  <c r="Q2712" i="63"/>
  <c r="Q2714" i="63"/>
  <c r="Q2717" i="63"/>
  <c r="Q2711" i="63"/>
  <c r="Q179" i="63"/>
  <c r="Q2706" i="63"/>
  <c r="Q2710" i="63"/>
  <c r="Q182" i="63"/>
  <c r="Q2705" i="63"/>
  <c r="Q2702" i="63"/>
  <c r="Q2697" i="63"/>
  <c r="Q2694" i="63"/>
  <c r="Q2696" i="63"/>
  <c r="Q2690" i="63"/>
  <c r="Q189" i="63"/>
  <c r="Q2691" i="63"/>
  <c r="Q191" i="63"/>
  <c r="Q192" i="63"/>
  <c r="Q2688" i="63"/>
  <c r="Q194" i="63"/>
  <c r="Q195" i="63"/>
  <c r="Q2689" i="63"/>
  <c r="Q197" i="63"/>
  <c r="Q198" i="63"/>
  <c r="Q199" i="63"/>
  <c r="Q2666" i="63"/>
  <c r="Q201" i="63"/>
  <c r="Q2667" i="63"/>
  <c r="Q2669" i="63"/>
  <c r="Q2671" i="63"/>
  <c r="Q2672" i="63"/>
  <c r="Q2674" i="63"/>
  <c r="Q2678" i="63"/>
  <c r="Q2679" i="63"/>
  <c r="Q209" i="63"/>
  <c r="Q210" i="63"/>
  <c r="Q2665" i="63"/>
  <c r="Q2663" i="63"/>
  <c r="Q2664" i="63"/>
  <c r="Q214" i="63"/>
  <c r="Q2658" i="63"/>
  <c r="Q2656" i="63"/>
  <c r="Q2657" i="63"/>
  <c r="Q218" i="63"/>
  <c r="Q219" i="63"/>
  <c r="Q2654" i="63"/>
  <c r="Q221" i="63"/>
  <c r="Q2652" i="63"/>
  <c r="Q2651" i="63"/>
  <c r="Q2647" i="63"/>
  <c r="Q2645" i="63"/>
  <c r="Q226" i="63"/>
  <c r="Q2642" i="63"/>
  <c r="Q2643" i="63"/>
  <c r="Q2644" i="63"/>
  <c r="Q2640" i="63"/>
  <c r="Q2641" i="63"/>
  <c r="Q232" i="63"/>
  <c r="Q2638" i="63"/>
  <c r="Q2634" i="63"/>
  <c r="Q235" i="63"/>
  <c r="Q236" i="63"/>
  <c r="Q237" i="63"/>
  <c r="Q2633" i="63"/>
  <c r="Q239" i="63"/>
  <c r="Q240" i="63"/>
  <c r="Q241" i="63"/>
  <c r="Q242" i="63"/>
  <c r="Q2632" i="63"/>
  <c r="Q244" i="63"/>
  <c r="Q245" i="63"/>
  <c r="Q2629" i="63"/>
  <c r="Q2626" i="63"/>
  <c r="Q248" i="63"/>
  <c r="Q249" i="63"/>
  <c r="Q250" i="63"/>
  <c r="Q2617" i="63"/>
  <c r="Q2623" i="63"/>
  <c r="Q2624" i="63"/>
  <c r="Q2625" i="63"/>
  <c r="Q255" i="63"/>
  <c r="Q256" i="63"/>
  <c r="Q2614" i="63"/>
  <c r="Q2611" i="63"/>
  <c r="Q2610" i="63"/>
  <c r="Q260" i="63"/>
  <c r="Q2605" i="63"/>
  <c r="Q2608" i="63"/>
  <c r="Q263" i="63"/>
  <c r="Q2602" i="63"/>
  <c r="Q2603" i="63"/>
  <c r="Q2600" i="63"/>
  <c r="Q2601" i="63"/>
  <c r="Q268" i="63"/>
  <c r="Q2587" i="63"/>
  <c r="Q2588" i="63"/>
  <c r="Q2589" i="63"/>
  <c r="Q2581" i="63"/>
  <c r="Q273" i="63"/>
  <c r="Q2580" i="63"/>
  <c r="Q275" i="63"/>
  <c r="Q2578" i="63"/>
  <c r="Q2576" i="63"/>
  <c r="Q278" i="63"/>
  <c r="Q2560" i="63"/>
  <c r="Q2564" i="63"/>
  <c r="Q281" i="63"/>
  <c r="Q2554" i="63"/>
  <c r="Q283" i="63"/>
  <c r="Q2553" i="63"/>
  <c r="Q2548" i="63"/>
  <c r="Q2546" i="63"/>
  <c r="Q287" i="63"/>
  <c r="Q2542" i="63"/>
  <c r="Q2543" i="63"/>
  <c r="Q290" i="63"/>
  <c r="Q2541" i="63"/>
  <c r="Q292" i="63"/>
  <c r="Q2538" i="63"/>
  <c r="Q2530" i="63"/>
  <c r="Q295" i="63"/>
  <c r="Q2528" i="63"/>
  <c r="Q2509" i="63"/>
  <c r="Q2510" i="63"/>
  <c r="Q2521" i="63"/>
  <c r="Q2525" i="63"/>
  <c r="Q301" i="63"/>
  <c r="Q302" i="63"/>
  <c r="Q2508" i="63"/>
  <c r="Q2501" i="63"/>
  <c r="Q305" i="63"/>
  <c r="Q2496" i="63"/>
  <c r="Q2499" i="63"/>
  <c r="Q2493" i="63"/>
  <c r="Q309" i="63"/>
  <c r="Q2486" i="63"/>
  <c r="Q2488" i="63"/>
  <c r="Q2484" i="63"/>
  <c r="Q2480" i="63"/>
  <c r="Q2477" i="63"/>
  <c r="Q2478" i="63"/>
  <c r="Q2479" i="63"/>
  <c r="Q2475" i="63"/>
  <c r="Q2470" i="63"/>
  <c r="Q319" i="63"/>
  <c r="Q320" i="63"/>
  <c r="Q2465" i="63"/>
  <c r="Q322" i="63"/>
  <c r="Q2457" i="63"/>
  <c r="Q324" i="63"/>
  <c r="Q2450" i="63"/>
  <c r="Q2453" i="63"/>
  <c r="Q2455" i="63"/>
  <c r="Q2449" i="63"/>
  <c r="Q2448" i="63"/>
  <c r="Q2447" i="63"/>
  <c r="Q331" i="63"/>
  <c r="Q2445" i="63"/>
  <c r="Q2446" i="63"/>
  <c r="Q2442" i="63"/>
  <c r="Q2444" i="63"/>
  <c r="Q2441" i="63"/>
  <c r="Q2439" i="63"/>
  <c r="Q2437" i="63"/>
  <c r="Q2438" i="63"/>
  <c r="Q2436" i="63"/>
  <c r="Q2433" i="63"/>
  <c r="Q2435" i="63"/>
  <c r="Q2432" i="63"/>
  <c r="Q2431" i="63"/>
  <c r="Q345" i="63"/>
  <c r="Q2425" i="63"/>
  <c r="Q2428" i="63"/>
  <c r="Q2429" i="63"/>
  <c r="Q349" i="63"/>
  <c r="Q2430" i="63"/>
  <c r="Q2420" i="63"/>
  <c r="Q2411" i="63"/>
  <c r="Q2412" i="63"/>
  <c r="Q2415" i="63"/>
  <c r="Q355" i="63"/>
  <c r="Q356" i="63"/>
  <c r="Q357" i="63"/>
  <c r="Q358" i="63"/>
  <c r="Q359" i="63"/>
  <c r="Q360" i="63"/>
  <c r="Q2406" i="63"/>
  <c r="Q2405" i="63"/>
  <c r="Q363" i="63"/>
  <c r="Q364" i="63"/>
  <c r="Q2402" i="63"/>
  <c r="Q366" i="63"/>
  <c r="Q2399" i="63"/>
  <c r="Q368" i="63"/>
  <c r="Q2394" i="63"/>
  <c r="Q2393" i="63"/>
  <c r="Q371" i="63"/>
  <c r="Q2392" i="63"/>
  <c r="Q2391" i="63"/>
  <c r="Q2386" i="63"/>
  <c r="Q2389" i="63"/>
  <c r="Q2385" i="63"/>
  <c r="Q2378" i="63"/>
  <c r="Q2379" i="63"/>
  <c r="Q2375" i="63"/>
  <c r="Q380" i="63"/>
  <c r="Q2374" i="63"/>
  <c r="Q382" i="63"/>
  <c r="Q383" i="63"/>
  <c r="Q384" i="63"/>
  <c r="Q2366" i="63"/>
  <c r="Q2368" i="63"/>
  <c r="Q2353" i="63"/>
  <c r="Q2356" i="63"/>
  <c r="Q389" i="63"/>
  <c r="Q2350" i="63"/>
  <c r="Q2351" i="63"/>
  <c r="Q392" i="63"/>
  <c r="Q393" i="63"/>
  <c r="Q394" i="63"/>
  <c r="Q2349" i="63"/>
  <c r="Q2348" i="63"/>
  <c r="Q2341" i="63"/>
  <c r="Q398" i="63"/>
  <c r="Q2346" i="63"/>
  <c r="Q2347" i="63"/>
  <c r="Q2336" i="63"/>
  <c r="Q2340" i="63"/>
  <c r="Q403" i="63"/>
  <c r="Q2330" i="63"/>
  <c r="Q2331" i="63"/>
  <c r="Q2329" i="63"/>
  <c r="Q2323" i="63"/>
  <c r="Q2328" i="63"/>
  <c r="Q409" i="63"/>
  <c r="Q410" i="63"/>
  <c r="Q411" i="63"/>
  <c r="Q412" i="63"/>
  <c r="Q413" i="63"/>
  <c r="Q414" i="63"/>
  <c r="Q2309" i="63"/>
  <c r="Q416" i="63"/>
  <c r="Q2310" i="63"/>
  <c r="Q2316" i="63"/>
  <c r="Q2305" i="63"/>
  <c r="Q2306" i="63"/>
  <c r="Q421" i="63"/>
  <c r="Q2304" i="63"/>
  <c r="Q2303" i="63"/>
  <c r="Q424" i="63"/>
  <c r="Q425" i="63"/>
  <c r="Q2299" i="63"/>
  <c r="Q427" i="63"/>
  <c r="Q428" i="63"/>
  <c r="Q429" i="63"/>
  <c r="Q2290" i="63"/>
  <c r="Q431" i="63"/>
  <c r="Q432" i="63"/>
  <c r="Q433" i="63"/>
  <c r="Q2285" i="63"/>
  <c r="Q435" i="63"/>
  <c r="Q2284" i="63"/>
  <c r="Q437" i="63"/>
  <c r="Q2283" i="63"/>
  <c r="Q2282" i="63"/>
  <c r="Q2279" i="63"/>
  <c r="Q2271" i="63"/>
  <c r="Q2272" i="63"/>
  <c r="Q2274" i="63"/>
  <c r="Q2275" i="63"/>
  <c r="Q445" i="63"/>
  <c r="Q2269" i="63"/>
  <c r="Q2266" i="63"/>
  <c r="Q2268" i="63"/>
  <c r="Q449" i="63"/>
  <c r="Q450" i="63"/>
  <c r="Q2265" i="63"/>
  <c r="Q452" i="63"/>
  <c r="Q2264" i="63"/>
  <c r="Q2250" i="63"/>
  <c r="Q2255" i="63"/>
  <c r="Q2256" i="63"/>
  <c r="Q2257" i="63"/>
  <c r="Q2261" i="63"/>
  <c r="Q2263" i="63"/>
  <c r="Q2248" i="63"/>
  <c r="Q2246" i="63"/>
  <c r="Q461" i="63"/>
  <c r="Q2247" i="63"/>
  <c r="Q2183" i="63"/>
  <c r="Q2187" i="63"/>
  <c r="Q2188" i="63"/>
  <c r="Q2189" i="63"/>
  <c r="Q2192" i="63"/>
  <c r="Q2194" i="63"/>
  <c r="Q2196" i="63"/>
  <c r="Q2212" i="63"/>
  <c r="Q2213" i="63"/>
  <c r="Q2220" i="63"/>
  <c r="Q2232" i="63"/>
  <c r="Q2233" i="63"/>
  <c r="Q2236" i="63"/>
  <c r="Q2237" i="63"/>
  <c r="Q2238" i="63"/>
  <c r="Q2239" i="63"/>
  <c r="Q2240" i="63"/>
  <c r="Q2242" i="63"/>
  <c r="Q2243" i="63"/>
  <c r="Q482" i="63"/>
  <c r="Q483" i="63"/>
  <c r="Q2182" i="63"/>
  <c r="Q485" i="63"/>
  <c r="Q486" i="63"/>
  <c r="Q4127" i="63"/>
  <c r="Q488" i="63"/>
  <c r="Q2178" i="63"/>
  <c r="Q490" i="63"/>
  <c r="Q491" i="63"/>
  <c r="Q492" i="63"/>
  <c r="Q493" i="63"/>
  <c r="Q494" i="63"/>
  <c r="Q2177" i="63"/>
  <c r="Q496" i="63"/>
  <c r="Q497" i="63"/>
  <c r="Q2173" i="63"/>
  <c r="Q499" i="63"/>
  <c r="Q500" i="63"/>
  <c r="Q501" i="63"/>
  <c r="Q2172" i="63"/>
  <c r="Q503" i="63"/>
  <c r="Q504" i="63"/>
  <c r="Q505" i="63"/>
  <c r="Q2170" i="63"/>
  <c r="Q2168" i="63"/>
  <c r="Q4111" i="63"/>
  <c r="Q2150" i="63"/>
  <c r="Q2157" i="63"/>
  <c r="Q2160" i="63"/>
  <c r="Q2149" i="63"/>
  <c r="Q513" i="63"/>
  <c r="Q514" i="63"/>
  <c r="Q2148" i="63"/>
  <c r="Q516" i="63"/>
  <c r="Q2147" i="63"/>
  <c r="Q2146" i="63"/>
  <c r="Q519" i="63"/>
  <c r="Q520" i="63"/>
  <c r="Q2145" i="63"/>
  <c r="Q522" i="63"/>
  <c r="Q2143" i="63"/>
  <c r="Q2134" i="63"/>
  <c r="Q525" i="63"/>
  <c r="Q526" i="63"/>
  <c r="Q2133" i="63"/>
  <c r="Q2132" i="63"/>
  <c r="Q529" i="63"/>
  <c r="Q530" i="63"/>
  <c r="Q531" i="63"/>
  <c r="Q532" i="63"/>
  <c r="Q533" i="63"/>
  <c r="Q534" i="63"/>
  <c r="Q535" i="63"/>
  <c r="Q536" i="63"/>
  <c r="Q537" i="63"/>
  <c r="Q538" i="63"/>
  <c r="Q539" i="63"/>
  <c r="Q2131" i="63"/>
  <c r="Q541" i="63"/>
  <c r="Q542" i="63"/>
  <c r="Q2129" i="63"/>
  <c r="Q544" i="63"/>
  <c r="Q2127" i="63"/>
  <c r="Q4103" i="63"/>
  <c r="Q2126" i="63"/>
  <c r="Q548" i="63"/>
  <c r="Q549" i="63"/>
  <c r="Q2125" i="63"/>
  <c r="Q4102" i="63"/>
  <c r="Q552" i="63"/>
  <c r="Q2123" i="63"/>
  <c r="Q2124" i="63"/>
  <c r="Q4099" i="63"/>
  <c r="Q556" i="63"/>
  <c r="Q4095" i="63"/>
  <c r="Q558" i="63"/>
  <c r="Q2122" i="63"/>
  <c r="Q560" i="63"/>
  <c r="Q2120" i="63"/>
  <c r="Q2121" i="63"/>
  <c r="Q563" i="63"/>
  <c r="Q564" i="63"/>
  <c r="Q2116" i="63"/>
  <c r="Q566" i="63"/>
  <c r="Q2117" i="63"/>
  <c r="Q2118" i="63"/>
  <c r="Q2119" i="63"/>
  <c r="Q2115" i="63"/>
  <c r="Q2114" i="63"/>
  <c r="Q2111" i="63"/>
  <c r="Q573" i="63"/>
  <c r="Q574" i="63"/>
  <c r="Q575" i="63"/>
  <c r="Q576" i="63"/>
  <c r="Q4087" i="63"/>
  <c r="Q2108" i="63"/>
  <c r="Q579" i="63"/>
  <c r="Q4072" i="63"/>
  <c r="Q2107" i="63"/>
  <c r="Q582" i="63"/>
  <c r="Q2106" i="63"/>
  <c r="Q2105" i="63"/>
  <c r="Q4064" i="63"/>
  <c r="Q2101" i="63"/>
  <c r="Q587" i="63"/>
  <c r="Q588" i="63"/>
  <c r="Q2098" i="63"/>
  <c r="Q2099" i="63"/>
  <c r="Q2097" i="63"/>
  <c r="Q592" i="63"/>
  <c r="Q2083" i="63"/>
  <c r="Q594" i="63"/>
  <c r="Q2082" i="63"/>
  <c r="Q2081" i="63"/>
  <c r="Q2080" i="63"/>
  <c r="Q4062" i="63"/>
  <c r="Q599" i="63"/>
  <c r="Q2065" i="63"/>
  <c r="Q2066" i="63"/>
  <c r="Q4056" i="63"/>
  <c r="Q2057" i="63"/>
  <c r="Q604" i="63"/>
  <c r="Q605" i="63"/>
  <c r="Q606" i="63"/>
  <c r="Q607" i="63"/>
  <c r="Q608" i="63"/>
  <c r="Q609" i="63"/>
  <c r="Q2055" i="63"/>
  <c r="Q611" i="63"/>
  <c r="Q2051" i="63"/>
  <c r="Q2052" i="63"/>
  <c r="Q614" i="63"/>
  <c r="Q2047" i="63"/>
  <c r="Q4055" i="63"/>
  <c r="Q617" i="63"/>
  <c r="Q2049" i="63"/>
  <c r="Q4053" i="63"/>
  <c r="Q620" i="63"/>
  <c r="Q4047" i="63"/>
  <c r="Q2042" i="63"/>
  <c r="Q2045" i="63"/>
  <c r="Q2041" i="63"/>
  <c r="Q2040" i="63"/>
  <c r="Q626" i="63"/>
  <c r="Q627" i="63"/>
  <c r="Q2037" i="63"/>
  <c r="Q629" i="63"/>
  <c r="Q630" i="63"/>
  <c r="Q631" i="63"/>
  <c r="Q632" i="63"/>
  <c r="Q633" i="63"/>
  <c r="Q2036" i="63"/>
  <c r="Q635" i="63"/>
  <c r="Q4045" i="63"/>
  <c r="Q637" i="63"/>
  <c r="Q2032" i="63"/>
  <c r="Q639" i="63"/>
  <c r="Q640" i="63"/>
  <c r="Q641" i="63"/>
  <c r="Q642" i="63"/>
  <c r="Q2031" i="63"/>
  <c r="Q644" i="63"/>
  <c r="Q2027" i="63"/>
  <c r="Q2028" i="63"/>
  <c r="Q2023" i="63"/>
  <c r="Q2025" i="63"/>
  <c r="Q649" i="63"/>
  <c r="Q2022" i="63"/>
  <c r="Q2016" i="63"/>
  <c r="Q652" i="63"/>
  <c r="Q2009" i="63"/>
  <c r="Q2011" i="63"/>
  <c r="Q2006" i="63"/>
  <c r="Q2007" i="63"/>
  <c r="Q657" i="63"/>
  <c r="Q2005" i="63"/>
  <c r="Q2003" i="63"/>
  <c r="Q660" i="63"/>
  <c r="Q2004" i="63"/>
  <c r="Q662" i="63"/>
  <c r="Q4041" i="63"/>
  <c r="Q2001" i="63"/>
  <c r="Q665" i="63"/>
  <c r="Q1993" i="63"/>
  <c r="Q1998" i="63"/>
  <c r="Q2000" i="63"/>
  <c r="Q669" i="63"/>
  <c r="Q670" i="63"/>
  <c r="Q1991" i="63"/>
  <c r="Q672" i="63"/>
  <c r="Q4038" i="63"/>
  <c r="Q674" i="63"/>
  <c r="Q1986" i="63"/>
  <c r="Q1987" i="63"/>
  <c r="Q1989" i="63"/>
  <c r="Q678" i="63"/>
  <c r="Q679" i="63"/>
  <c r="Q680" i="63"/>
  <c r="Q1985" i="63"/>
  <c r="Q682" i="63"/>
  <c r="Q683" i="63"/>
  <c r="Q4037" i="63"/>
  <c r="Q685" i="63"/>
  <c r="Q1973" i="63"/>
  <c r="Q1974" i="63"/>
  <c r="Q688" i="63"/>
  <c r="Q689" i="63"/>
  <c r="Q690" i="63"/>
  <c r="Q1980" i="63"/>
  <c r="Q1982" i="63"/>
  <c r="Q1983" i="63"/>
  <c r="Q1971" i="63"/>
  <c r="Q1970" i="63"/>
  <c r="Q1969" i="63"/>
  <c r="Q4036" i="63"/>
  <c r="Q1965" i="63"/>
  <c r="Q1966" i="63"/>
  <c r="Q700" i="63"/>
  <c r="Q701" i="63"/>
  <c r="Q1963" i="63"/>
  <c r="Q1952" i="63"/>
  <c r="Q704" i="63"/>
  <c r="Q1953" i="63"/>
  <c r="Q1958" i="63"/>
  <c r="Q707" i="63"/>
  <c r="Q708" i="63"/>
  <c r="Q709" i="63"/>
  <c r="Q1951" i="63"/>
  <c r="Q1949" i="63"/>
  <c r="Q712" i="63"/>
  <c r="Q4026" i="63"/>
  <c r="Q1947" i="63"/>
  <c r="Q1948" i="63"/>
  <c r="Q4023" i="63"/>
  <c r="Q717" i="63"/>
  <c r="Q718" i="63"/>
  <c r="Q719" i="63"/>
  <c r="Q1944" i="63"/>
  <c r="Q1945" i="63"/>
  <c r="Q1946" i="63"/>
  <c r="Q723" i="63"/>
  <c r="Q1941" i="63"/>
  <c r="Q1942" i="63"/>
  <c r="Q1943" i="63"/>
  <c r="Q727" i="63"/>
  <c r="Q728" i="63"/>
  <c r="Q729" i="63"/>
  <c r="Q1940" i="63"/>
  <c r="Q731" i="63"/>
  <c r="Q732" i="63"/>
  <c r="Q733" i="63"/>
  <c r="Q1933" i="63"/>
  <c r="Q1936" i="63"/>
  <c r="Q736" i="63"/>
  <c r="Q737" i="63"/>
  <c r="Q738" i="63"/>
  <c r="Q739" i="63"/>
  <c r="Q740" i="63"/>
  <c r="Q1932" i="63"/>
  <c r="Q1931" i="63"/>
  <c r="Q1930" i="63"/>
  <c r="Q744" i="63"/>
  <c r="Q745" i="63"/>
  <c r="Q746" i="63"/>
  <c r="Q747" i="63"/>
  <c r="Q748" i="63"/>
  <c r="Q1923" i="63"/>
  <c r="Q750" i="63"/>
  <c r="Q751" i="63"/>
  <c r="Q752" i="63"/>
  <c r="Q4013" i="63"/>
  <c r="Q1921" i="63"/>
  <c r="Q755" i="63"/>
  <c r="Q1922" i="63"/>
  <c r="Q1918" i="63"/>
  <c r="Q1920" i="63"/>
  <c r="Q759" i="63"/>
  <c r="Q760" i="63"/>
  <c r="Q761" i="63"/>
  <c r="Q762" i="63"/>
  <c r="Q763" i="63"/>
  <c r="Q1917" i="63"/>
  <c r="Q765" i="63"/>
  <c r="Q1915" i="63"/>
  <c r="Q1914" i="63"/>
  <c r="Q768" i="63"/>
  <c r="Q769" i="63"/>
  <c r="Q1911" i="63"/>
  <c r="Q1912" i="63"/>
  <c r="Q1910" i="63"/>
  <c r="Q1908" i="63"/>
  <c r="Q1909" i="63"/>
  <c r="Q775" i="63"/>
  <c r="Q1892" i="63"/>
  <c r="Q777" i="63"/>
  <c r="Q778" i="63"/>
  <c r="Q779" i="63"/>
  <c r="Q1897" i="63"/>
  <c r="Q781" i="63"/>
  <c r="Q4010" i="63"/>
  <c r="Q1889" i="63"/>
  <c r="Q1888" i="63"/>
  <c r="Q785" i="63"/>
  <c r="Q1883" i="63"/>
  <c r="Q787" i="63"/>
  <c r="Q1882" i="63"/>
  <c r="Q4009" i="63"/>
  <c r="Q790" i="63"/>
  <c r="Q1880" i="63"/>
  <c r="Q792" i="63"/>
  <c r="Q793" i="63"/>
  <c r="Q794" i="63"/>
  <c r="Q1870" i="63"/>
  <c r="Q796" i="63"/>
  <c r="Q797" i="63"/>
  <c r="Q798" i="63"/>
  <c r="Q799" i="63"/>
  <c r="Q800" i="63"/>
  <c r="Q801" i="63"/>
  <c r="Q802" i="63"/>
  <c r="Q803" i="63"/>
  <c r="Q1867" i="63"/>
  <c r="Q1868" i="63"/>
  <c r="Q1866" i="63"/>
  <c r="Q1862" i="63"/>
  <c r="Q808" i="63"/>
  <c r="Q1856" i="63"/>
  <c r="Q4007" i="63"/>
  <c r="Q3989" i="63"/>
  <c r="Q812" i="63"/>
  <c r="Q1848" i="63"/>
  <c r="Q814" i="63"/>
  <c r="Q815" i="63"/>
  <c r="Q1850" i="63"/>
  <c r="Q817" i="63"/>
  <c r="Q818" i="63"/>
  <c r="Q819" i="63"/>
  <c r="Q820" i="63"/>
  <c r="Q3985" i="63"/>
  <c r="Q1825" i="63"/>
  <c r="Q1829" i="63"/>
  <c r="Q1834" i="63"/>
  <c r="Q1835" i="63"/>
  <c r="Q1838" i="63"/>
  <c r="Q1840" i="63"/>
  <c r="Q828" i="63"/>
  <c r="Q1845" i="63"/>
  <c r="Q830" i="63"/>
  <c r="Q3984" i="63"/>
  <c r="Q832" i="63"/>
  <c r="Q833" i="63"/>
  <c r="Q1819" i="63"/>
  <c r="Q835" i="63"/>
  <c r="Q3983" i="63"/>
  <c r="Q3980" i="63"/>
  <c r="Q1814" i="63"/>
  <c r="Q1815" i="63"/>
  <c r="Q840" i="63"/>
  <c r="Q841" i="63"/>
  <c r="Q842" i="63"/>
  <c r="Q3976" i="63"/>
  <c r="Q1788" i="63"/>
  <c r="Q1789" i="63"/>
  <c r="Q1812" i="63"/>
  <c r="Q847" i="63"/>
  <c r="Q848" i="63"/>
  <c r="Q3968" i="63"/>
  <c r="Q1786" i="63"/>
  <c r="Q851" i="63"/>
  <c r="Q852" i="63"/>
  <c r="Q853" i="63"/>
  <c r="Q3966" i="63"/>
  <c r="Q1785" i="63"/>
  <c r="Q856" i="63"/>
  <c r="Q1783" i="63"/>
  <c r="Q858" i="63"/>
  <c r="Q859" i="63"/>
  <c r="Q860" i="63"/>
  <c r="Q861" i="63"/>
  <c r="Q862" i="63"/>
  <c r="Q863" i="63"/>
  <c r="Q864" i="63"/>
  <c r="Q865" i="63"/>
  <c r="Q866" i="63"/>
  <c r="Q1782" i="63"/>
  <c r="Q1780" i="63"/>
  <c r="Q869" i="63"/>
  <c r="Q870" i="63"/>
  <c r="Q1777" i="63"/>
  <c r="Q872" i="63"/>
  <c r="Q1779" i="63"/>
  <c r="Q874" i="63"/>
  <c r="Q3965" i="63"/>
  <c r="Q1776" i="63"/>
  <c r="Q877" i="63"/>
  <c r="Q878" i="63"/>
  <c r="Q879" i="63"/>
  <c r="Q1774" i="63"/>
  <c r="Q881" i="63"/>
  <c r="Q882" i="63"/>
  <c r="Q883" i="63"/>
  <c r="Q884" i="63"/>
  <c r="Q1773" i="63"/>
  <c r="Q3963" i="63"/>
  <c r="Q887" i="63"/>
  <c r="Q888" i="63"/>
  <c r="Q889" i="63"/>
  <c r="Q890" i="63"/>
  <c r="Q1772" i="63"/>
  <c r="Q1767" i="63"/>
  <c r="Q893" i="63"/>
  <c r="Q894" i="63"/>
  <c r="Q895" i="63"/>
  <c r="Q3962" i="63"/>
  <c r="Q897" i="63"/>
  <c r="Q3955" i="63"/>
  <c r="Q899" i="63"/>
  <c r="Q900" i="63"/>
  <c r="Q901" i="63"/>
  <c r="Q3954" i="63"/>
  <c r="Q1764" i="63"/>
  <c r="Q904" i="63"/>
  <c r="Q905" i="63"/>
  <c r="Q906" i="63"/>
  <c r="Q907" i="63"/>
  <c r="Q1765" i="63"/>
  <c r="Q909" i="63"/>
  <c r="Q910" i="63"/>
  <c r="Q911" i="63"/>
  <c r="Q912" i="63"/>
  <c r="Q913" i="63"/>
  <c r="Q914" i="63"/>
  <c r="Q915" i="63"/>
  <c r="Q916" i="63"/>
  <c r="Q1762" i="63"/>
  <c r="Q918" i="63"/>
  <c r="Q919" i="63"/>
  <c r="Q920" i="63"/>
  <c r="Q1756" i="63"/>
  <c r="Q1760" i="63"/>
  <c r="Q3953" i="63"/>
  <c r="Q1761" i="63"/>
  <c r="Q1752" i="63"/>
  <c r="Q3940" i="63"/>
  <c r="Q927" i="63"/>
  <c r="Q1744" i="63"/>
  <c r="Q929" i="63"/>
  <c r="Q930" i="63"/>
  <c r="Q931" i="63"/>
  <c r="Q932" i="63"/>
  <c r="Q933" i="63"/>
  <c r="Q934" i="63"/>
  <c r="Q935" i="63"/>
  <c r="Q1738" i="63"/>
  <c r="Q1739" i="63"/>
  <c r="Q938" i="63"/>
  <c r="Q939" i="63"/>
  <c r="Q1737" i="63"/>
  <c r="Q941" i="63"/>
  <c r="Q1729" i="63"/>
  <c r="Q1727" i="63"/>
  <c r="Q1728" i="63"/>
  <c r="Q1725" i="63"/>
  <c r="Q946" i="63"/>
  <c r="Q947" i="63"/>
  <c r="Q3936" i="63"/>
  <c r="Q1724" i="63"/>
  <c r="Q950" i="63"/>
  <c r="Q951" i="63"/>
  <c r="Q1723" i="63"/>
  <c r="Q3932" i="63"/>
  <c r="Q954" i="63"/>
  <c r="Q3924" i="63"/>
  <c r="Q956" i="63"/>
  <c r="Q1720" i="63"/>
  <c r="Q3913" i="63"/>
  <c r="Q959" i="63"/>
  <c r="Q3914" i="63"/>
  <c r="Q961" i="63"/>
  <c r="Q962" i="63"/>
  <c r="Q963" i="63"/>
  <c r="Q964" i="63"/>
  <c r="Q3897" i="63"/>
  <c r="Q3906" i="63"/>
  <c r="Q967" i="63"/>
  <c r="Q968" i="63"/>
  <c r="Q969" i="63"/>
  <c r="Q970" i="63"/>
  <c r="Q3891" i="63"/>
  <c r="Q972" i="63"/>
  <c r="Q973" i="63"/>
  <c r="Q3884" i="63"/>
  <c r="Q1719" i="63"/>
  <c r="Q976" i="63"/>
  <c r="Q977" i="63"/>
  <c r="Q1718" i="63"/>
  <c r="Q979" i="63"/>
  <c r="Q980" i="63"/>
  <c r="Q3861" i="63"/>
  <c r="Q982" i="63"/>
  <c r="Q983" i="63"/>
  <c r="Q984" i="63"/>
  <c r="Q985" i="63"/>
  <c r="Q986" i="63"/>
  <c r="Q1715" i="63"/>
  <c r="Q1717" i="63"/>
  <c r="Q989" i="63"/>
  <c r="Q990" i="63"/>
  <c r="Q991" i="63"/>
  <c r="Q992" i="63"/>
  <c r="Q993" i="63"/>
  <c r="Q994" i="63"/>
  <c r="Q995" i="63"/>
  <c r="Q996" i="63"/>
  <c r="Q997" i="63"/>
  <c r="Q998" i="63"/>
  <c r="Q3762" i="63"/>
  <c r="Q3768" i="63"/>
  <c r="Q3771" i="63"/>
  <c r="Q3778" i="63"/>
  <c r="Q1003" i="63"/>
  <c r="Q1711" i="63"/>
  <c r="Q1712" i="63"/>
  <c r="Q1006" i="63"/>
  <c r="Q1710" i="63"/>
  <c r="Q1008" i="63"/>
  <c r="Q1009" i="63"/>
  <c r="Q1010" i="63"/>
  <c r="Q1709" i="63"/>
  <c r="Q1012" i="63"/>
  <c r="Q3761" i="63"/>
  <c r="Q1708" i="63"/>
  <c r="Q3738" i="63"/>
  <c r="Q1706" i="63"/>
  <c r="Q1707" i="63"/>
  <c r="Q3726" i="63"/>
  <c r="Q1705" i="63"/>
  <c r="Q1704" i="63"/>
  <c r="Q1703" i="63"/>
  <c r="Q1022" i="63"/>
  <c r="Q1023" i="63"/>
  <c r="Q3720" i="63"/>
  <c r="Q1025" i="63"/>
  <c r="Q1702" i="63"/>
  <c r="Q3712" i="63"/>
  <c r="Q1028" i="63"/>
  <c r="Q1029" i="63"/>
  <c r="Q1030" i="63"/>
  <c r="Q1031" i="63"/>
  <c r="Q1032" i="63"/>
  <c r="Q1701" i="63"/>
  <c r="Q1034" i="63"/>
  <c r="Q1035" i="63"/>
  <c r="Q1700" i="63"/>
  <c r="Q1699" i="63"/>
  <c r="Q3709" i="63"/>
  <c r="Q1039" i="63"/>
  <c r="Q3697" i="63"/>
  <c r="Q1041" i="63"/>
  <c r="Q1042" i="63"/>
  <c r="Q1043" i="63"/>
  <c r="Q1044" i="63"/>
  <c r="Q1045" i="63"/>
  <c r="Q1046" i="63"/>
  <c r="Q1047" i="63"/>
  <c r="Q1048" i="63"/>
  <c r="Q1049" i="63"/>
  <c r="Q1050" i="63"/>
  <c r="Q1051" i="63"/>
  <c r="Q1680" i="63"/>
  <c r="Q1683" i="63"/>
  <c r="Q1686" i="63"/>
  <c r="Q1688" i="63"/>
  <c r="Q1689" i="63"/>
  <c r="Q1057" i="63"/>
  <c r="Q1058" i="63"/>
  <c r="Q1059" i="63"/>
  <c r="Q1060" i="63"/>
  <c r="Q1061" i="63"/>
  <c r="Q3696" i="63"/>
  <c r="Q1063" i="63"/>
  <c r="Q1064" i="63"/>
  <c r="Q1065" i="63"/>
  <c r="Q1066" i="63"/>
  <c r="Q1067" i="63"/>
  <c r="Q1068" i="63"/>
  <c r="Q1069" i="63"/>
  <c r="Q1070" i="63"/>
  <c r="Q1071" i="63"/>
  <c r="Q1072" i="63"/>
  <c r="Q1690" i="63"/>
  <c r="Q1074" i="63"/>
  <c r="Q1692" i="63"/>
  <c r="Q1695" i="63"/>
  <c r="Q1696" i="63"/>
  <c r="Q1078" i="63"/>
  <c r="Q1079" i="63"/>
  <c r="Q1697" i="63"/>
  <c r="Q1698" i="63"/>
  <c r="Q1082" i="63"/>
  <c r="Q1083" i="63"/>
  <c r="Q1084" i="63"/>
  <c r="Q1085" i="63"/>
  <c r="Q1679" i="63"/>
  <c r="Q1087" i="63"/>
  <c r="Q1088" i="63"/>
  <c r="Q1678" i="63"/>
  <c r="Q1090" i="63"/>
  <c r="Q3688" i="63"/>
  <c r="Q1676" i="63"/>
  <c r="Q1093" i="63"/>
  <c r="Q1674" i="63"/>
  <c r="Q3674" i="63"/>
  <c r="Q1669" i="63"/>
  <c r="Q1673" i="63"/>
  <c r="Q3672" i="63"/>
  <c r="Q3664" i="63"/>
  <c r="Q3667" i="63"/>
  <c r="Q1668" i="63"/>
  <c r="Q1102" i="63"/>
  <c r="Q1667" i="63"/>
  <c r="Q1666" i="63"/>
  <c r="Q1665" i="63"/>
  <c r="Q1659" i="63"/>
  <c r="Q1662" i="63"/>
  <c r="Q1663" i="63"/>
  <c r="Q1109" i="63"/>
  <c r="Q1664" i="63"/>
  <c r="Q1657" i="63"/>
  <c r="Q1112" i="63"/>
  <c r="Q1656" i="63"/>
  <c r="Q1651" i="63"/>
  <c r="Q1653" i="63"/>
  <c r="Q1654" i="63"/>
  <c r="Q1117" i="63"/>
  <c r="Q1655" i="63"/>
  <c r="Q1119" i="63"/>
  <c r="Q3661" i="63"/>
  <c r="Q1649" i="63"/>
  <c r="Q1648" i="63"/>
  <c r="Q1123" i="63"/>
  <c r="Q3643" i="63"/>
  <c r="Q3644" i="63"/>
  <c r="Q1644" i="63"/>
  <c r="Q1647" i="63"/>
  <c r="Q1643" i="63"/>
  <c r="Q1129" i="63"/>
  <c r="Q1641" i="63"/>
  <c r="Q1637" i="63"/>
  <c r="Q1635" i="63"/>
  <c r="Q1631" i="63"/>
  <c r="Q1632" i="63"/>
  <c r="Q1634" i="63"/>
  <c r="Q1630" i="63"/>
  <c r="Q3642" i="63"/>
  <c r="Q3636" i="63"/>
  <c r="Q1628" i="63"/>
  <c r="Q1140" i="63"/>
  <c r="Q3628" i="63"/>
  <c r="Q1627" i="63"/>
  <c r="Q1623" i="63"/>
  <c r="Q1144" i="63"/>
  <c r="Q1624" i="63"/>
  <c r="Q1621" i="63"/>
  <c r="Q3591" i="63"/>
  <c r="Q3592" i="63"/>
  <c r="Q1149" i="63"/>
  <c r="Q1617" i="63"/>
  <c r="Q1615" i="63"/>
  <c r="Q1610" i="63"/>
  <c r="Q1613" i="63"/>
  <c r="Q3580" i="63"/>
  <c r="Q1155" i="63"/>
  <c r="Q3579" i="63"/>
  <c r="Q3568" i="63"/>
  <c r="Q1606" i="63"/>
  <c r="Q1159" i="63"/>
  <c r="Q1609" i="63"/>
  <c r="Q1605" i="63"/>
  <c r="Q1162" i="63"/>
  <c r="Q3567" i="63"/>
  <c r="Q1164" i="63"/>
  <c r="Q1165" i="63"/>
  <c r="Q1166" i="63"/>
  <c r="Q1603" i="63"/>
  <c r="Q1599" i="63"/>
  <c r="Q1600" i="63"/>
  <c r="Q1602" i="63"/>
  <c r="Q1171" i="63"/>
  <c r="Q1172" i="63"/>
  <c r="Q1173" i="63"/>
  <c r="Q1174" i="63"/>
  <c r="Q1175" i="63"/>
  <c r="Q1546" i="63"/>
  <c r="Q1547" i="63"/>
  <c r="Q1178" i="63"/>
  <c r="Q1179" i="63"/>
  <c r="Q1180" i="63"/>
  <c r="Q1554" i="63"/>
  <c r="Q1556" i="63"/>
  <c r="Q1557" i="63"/>
  <c r="Q1559" i="63"/>
  <c r="Q1567" i="63"/>
  <c r="Q1186" i="63"/>
  <c r="Q1187" i="63"/>
  <c r="Q1188" i="63"/>
  <c r="Q1189" i="63"/>
  <c r="Q1568" i="63"/>
  <c r="Q1191" i="63"/>
  <c r="Q1192" i="63"/>
  <c r="Q1193" i="63"/>
  <c r="Q1569" i="63"/>
  <c r="Q1195" i="63"/>
  <c r="Q1570" i="63"/>
  <c r="Q1197" i="63"/>
  <c r="Q1198" i="63"/>
  <c r="Q1199" i="63"/>
  <c r="Q1200" i="63"/>
  <c r="Q1571" i="63"/>
  <c r="Q1575" i="63"/>
  <c r="Q1578" i="63"/>
  <c r="Q1204" i="63"/>
  <c r="Q1580" i="63"/>
  <c r="Q1581" i="63"/>
  <c r="Q1207" i="63"/>
  <c r="Q1585" i="63"/>
  <c r="Q1209" i="63"/>
  <c r="Q1586" i="63"/>
  <c r="Q1211" i="63"/>
  <c r="Q1212" i="63"/>
  <c r="Q1213" i="63"/>
  <c r="Q1214" i="63"/>
  <c r="Q1587" i="63"/>
  <c r="Q1216" i="63"/>
  <c r="Q1217" i="63"/>
  <c r="Q1588" i="63"/>
  <c r="Q1589" i="63"/>
  <c r="Q1220" i="63"/>
  <c r="Q1221" i="63"/>
  <c r="Q1222" i="63"/>
  <c r="Q1223" i="63"/>
  <c r="Q1224" i="63"/>
  <c r="Q1225" i="63"/>
  <c r="Q1226" i="63"/>
  <c r="Q1227" i="63"/>
  <c r="Q1228" i="63"/>
  <c r="Q1229" i="63"/>
  <c r="Q1230" i="63"/>
  <c r="Q1590" i="63"/>
  <c r="Q1232" i="63"/>
  <c r="Q1233" i="63"/>
  <c r="Q1234" i="63"/>
  <c r="Q1235" i="63"/>
  <c r="Q1592" i="63"/>
  <c r="Q1237" i="63"/>
  <c r="Q1238" i="63"/>
  <c r="Q1239" i="63"/>
  <c r="Q1240" i="63"/>
  <c r="Q1241" i="63"/>
  <c r="Q1242" i="63"/>
  <c r="Q1243" i="63"/>
  <c r="Q1244" i="63"/>
  <c r="Q1245" i="63"/>
  <c r="Q1544" i="63"/>
  <c r="Q1247" i="63"/>
  <c r="Q1543" i="63"/>
  <c r="Q1249" i="63"/>
  <c r="Q1542" i="63"/>
  <c r="Q3565" i="63"/>
  <c r="Q1252" i="63"/>
  <c r="Q1541" i="63"/>
  <c r="Q1254" i="63"/>
  <c r="Q1255" i="63"/>
  <c r="Q1256" i="63"/>
  <c r="Q1257" i="63"/>
  <c r="Q1258" i="63"/>
  <c r="Q1259" i="63"/>
  <c r="Q1540" i="63"/>
  <c r="Q1261" i="63"/>
  <c r="Q1537" i="63"/>
  <c r="Q1535" i="63"/>
  <c r="Q1264" i="63"/>
  <c r="Q3560" i="63"/>
  <c r="Q1266" i="63"/>
  <c r="Q3554" i="63"/>
  <c r="Q1268" i="63"/>
  <c r="Q1269" i="63"/>
  <c r="Q1270" i="63"/>
  <c r="Q1534" i="63"/>
  <c r="Q1272" i="63"/>
  <c r="Q1273" i="63"/>
  <c r="Q3547" i="63"/>
  <c r="Q1275" i="63"/>
  <c r="Q1533" i="63"/>
  <c r="Q3543" i="63"/>
  <c r="Q1278" i="63"/>
  <c r="Q1531" i="63"/>
  <c r="Q1280" i="63"/>
  <c r="Q1532" i="63"/>
  <c r="Q1282" i="63"/>
  <c r="Q1530" i="63"/>
  <c r="Q3541" i="63"/>
  <c r="Q1285" i="63"/>
  <c r="Q1286" i="63"/>
  <c r="Q1529" i="63"/>
  <c r="Q1288" i="63"/>
  <c r="Q1289" i="63"/>
  <c r="Q1290" i="63"/>
  <c r="Q3510" i="63"/>
  <c r="Q1292" i="63"/>
  <c r="Q3500" i="63"/>
  <c r="Q1522" i="63"/>
  <c r="Q1526" i="63"/>
  <c r="Q1296" i="63"/>
  <c r="Q1297" i="63"/>
  <c r="Q1298" i="63"/>
  <c r="Q1299" i="63"/>
  <c r="Q1521" i="63"/>
  <c r="Q1301" i="63"/>
  <c r="Q1302" i="63"/>
  <c r="Q1520" i="63"/>
  <c r="Q1304" i="63"/>
  <c r="Q1519" i="63"/>
  <c r="Q1518" i="63"/>
  <c r="Q1307" i="63"/>
  <c r="Q1308" i="63"/>
  <c r="Q1309" i="63"/>
  <c r="Q1310" i="63"/>
  <c r="Q1517" i="63"/>
  <c r="Q3499" i="63"/>
  <c r="Q1516" i="63"/>
  <c r="Q1314" i="63"/>
  <c r="Q1315" i="63"/>
  <c r="Q1316" i="63"/>
  <c r="Q1508" i="63"/>
  <c r="Q1509" i="63"/>
  <c r="Q1510" i="63"/>
  <c r="Q1511" i="63"/>
  <c r="Q1513" i="63"/>
  <c r="Q1514" i="63"/>
  <c r="Q1515" i="63"/>
  <c r="Q3498" i="63"/>
  <c r="Q1325" i="63"/>
  <c r="Q1326" i="63"/>
  <c r="Q1327" i="63"/>
  <c r="Q1328" i="63"/>
  <c r="Q1329" i="63"/>
  <c r="Q1330" i="63"/>
  <c r="Q1331" i="63"/>
  <c r="Q1332" i="63"/>
  <c r="Q1333" i="63"/>
  <c r="Q1334" i="63"/>
  <c r="Q1335" i="63"/>
  <c r="Q1336" i="63"/>
  <c r="Q1507" i="63"/>
  <c r="Q1490" i="63"/>
  <c r="Q1493" i="63"/>
  <c r="Q1500" i="63"/>
  <c r="Q1341" i="63"/>
  <c r="Q1342" i="63"/>
  <c r="Q1343" i="63"/>
  <c r="Q3489" i="63"/>
  <c r="Q1345" i="63"/>
  <c r="Q1346" i="63"/>
  <c r="Q1347" i="63"/>
  <c r="Q3485" i="63"/>
  <c r="Q1489" i="63"/>
  <c r="Q1487" i="63"/>
  <c r="Q1488" i="63"/>
  <c r="Q3481" i="63"/>
  <c r="Q1353" i="63"/>
  <c r="Q1354" i="63"/>
  <c r="Q1485" i="63"/>
  <c r="Q1356" i="63"/>
  <c r="Q1483" i="63"/>
  <c r="Q1358" i="63"/>
  <c r="Q1481" i="63"/>
  <c r="Q1360" i="63"/>
  <c r="Q1361" i="63"/>
  <c r="Q1362" i="63"/>
  <c r="Q1363" i="63"/>
  <c r="Q1364" i="63"/>
  <c r="Q1365" i="63"/>
  <c r="Q1366" i="63"/>
  <c r="Q1367" i="63"/>
  <c r="Q1480" i="63"/>
  <c r="Q3474" i="63"/>
  <c r="Q1479" i="63"/>
  <c r="Q1477" i="63"/>
  <c r="Q1372" i="63"/>
  <c r="Q1373" i="63"/>
  <c r="Q1374" i="63"/>
  <c r="Q1472" i="63"/>
  <c r="Q1473" i="63"/>
  <c r="Q1474" i="63"/>
  <c r="Q1378" i="63"/>
  <c r="Q1475" i="63"/>
  <c r="Q1380" i="63"/>
  <c r="Q1381" i="63"/>
  <c r="Q1471" i="63"/>
  <c r="Q1383" i="63"/>
  <c r="Q1384" i="63"/>
  <c r="Q1385" i="63"/>
  <c r="Q1469" i="63"/>
  <c r="Q1470" i="63"/>
  <c r="Q3463" i="63"/>
  <c r="Q1465" i="63"/>
  <c r="Q1466" i="63"/>
  <c r="Q3469" i="63"/>
  <c r="Q3458" i="63"/>
  <c r="Q1393" i="63"/>
  <c r="Q1464" i="63"/>
  <c r="Q1395" i="63"/>
  <c r="Q1396" i="63"/>
  <c r="Q3445" i="63"/>
  <c r="Q1456" i="63"/>
  <c r="Q1457" i="63"/>
  <c r="Q1400" i="63"/>
  <c r="Q1401" i="63"/>
  <c r="Q1402" i="63"/>
  <c r="Q3443" i="63"/>
  <c r="Q3440" i="63"/>
  <c r="Q1450" i="63"/>
  <c r="Q1448" i="63"/>
  <c r="Q1407" i="63"/>
  <c r="Q1408" i="63"/>
  <c r="Q1409" i="63"/>
  <c r="Q1410" i="63"/>
  <c r="Q1443" i="63"/>
  <c r="Q1444" i="63"/>
  <c r="Q1445" i="63"/>
  <c r="Q1446" i="63"/>
  <c r="Q1415" i="63"/>
  <c r="Q1447" i="63"/>
  <c r="Q1442" i="63"/>
  <c r="Q1418" i="63"/>
  <c r="Q1430" i="63"/>
  <c r="Q1438" i="63"/>
  <c r="Q3423" i="63"/>
  <c r="Q1422" i="63"/>
  <c r="Q1423" i="63"/>
  <c r="Q3438" i="63"/>
  <c r="Q1425" i="63"/>
  <c r="Q3439" i="63"/>
  <c r="Q3421" i="63"/>
  <c r="Q1428" i="63"/>
  <c r="Q1429" i="63"/>
  <c r="Q1420" i="63"/>
  <c r="Q1431" i="63"/>
  <c r="Q1432" i="63"/>
  <c r="Q3415" i="63"/>
  <c r="Q3416" i="63"/>
  <c r="Q1435" i="63"/>
  <c r="Q1436" i="63"/>
  <c r="Q1437" i="63"/>
  <c r="Q1419" i="63"/>
  <c r="Q1439" i="63"/>
  <c r="Q1440" i="63"/>
  <c r="Q1441" i="63"/>
  <c r="Q1413" i="63"/>
  <c r="Q1414" i="63"/>
  <c r="Q1416" i="63"/>
  <c r="Q1417" i="63"/>
  <c r="Q1412" i="63"/>
  <c r="Q1406" i="63"/>
  <c r="Q1411" i="63"/>
  <c r="Q1449" i="63"/>
  <c r="Q1405" i="63"/>
  <c r="Q3412" i="63"/>
  <c r="Q1452" i="63"/>
  <c r="Q1453" i="63"/>
  <c r="Q1454" i="63"/>
  <c r="Q3414" i="63"/>
  <c r="Q1399" i="63"/>
  <c r="Q1398" i="63"/>
  <c r="Q1458" i="63"/>
  <c r="Q1459" i="63"/>
  <c r="Q1460" i="63"/>
  <c r="Q3411" i="63"/>
  <c r="Q1462" i="63"/>
  <c r="Q3409" i="63"/>
  <c r="Q1389" i="63"/>
  <c r="Q1390" i="63"/>
  <c r="Q1394" i="63"/>
  <c r="Q1467" i="63"/>
  <c r="Q1468" i="63"/>
  <c r="Q1386" i="63"/>
  <c r="Q1387" i="63"/>
  <c r="Q1379" i="63"/>
  <c r="Q1382" i="63"/>
  <c r="Q1377" i="63"/>
  <c r="Q1376" i="63"/>
  <c r="Q1375" i="63"/>
  <c r="Q3392" i="63"/>
  <c r="Q1371" i="63"/>
  <c r="Q1478" i="63"/>
  <c r="Q1370" i="63"/>
  <c r="Q1359" i="63"/>
  <c r="Q1368" i="63"/>
  <c r="Q1482" i="63"/>
  <c r="Q1357" i="63"/>
  <c r="Q1484" i="63"/>
  <c r="Q1355" i="63"/>
  <c r="Q1486" i="63"/>
  <c r="Q1350" i="63"/>
  <c r="Q1351" i="63"/>
  <c r="Q1340" i="63"/>
  <c r="Q1349" i="63"/>
  <c r="Q1491" i="63"/>
  <c r="Q1492" i="63"/>
  <c r="Q1338" i="63"/>
  <c r="Q1494" i="63"/>
  <c r="Q1495" i="63"/>
  <c r="Q1496" i="63"/>
  <c r="Q1497" i="63"/>
  <c r="Q1498" i="63"/>
  <c r="Q3389" i="63"/>
  <c r="Q1339" i="63"/>
  <c r="Q1501" i="63"/>
  <c r="Q1502" i="63"/>
  <c r="Q1503" i="63"/>
  <c r="Q1504" i="63"/>
  <c r="Q1505" i="63"/>
  <c r="Q1506" i="63"/>
  <c r="Q1337" i="63"/>
  <c r="Q1323" i="63"/>
  <c r="Q1321" i="63"/>
  <c r="Q1322" i="63"/>
  <c r="Q1319" i="63"/>
  <c r="Q1512" i="63"/>
  <c r="Q1320" i="63"/>
  <c r="Q1295" i="63"/>
  <c r="Q1300" i="63"/>
  <c r="Q1303" i="63"/>
  <c r="Q1305" i="63"/>
  <c r="Q1306" i="63"/>
  <c r="Q1311" i="63"/>
  <c r="Q1313" i="63"/>
  <c r="Q1317" i="63"/>
  <c r="Q1318" i="63"/>
  <c r="Q1523" i="63"/>
  <c r="Q1524" i="63"/>
  <c r="Q1525" i="63"/>
  <c r="Q1294" i="63"/>
  <c r="Q1527" i="63"/>
  <c r="Q1528" i="63"/>
  <c r="Q1281" i="63"/>
  <c r="Q1283" i="63"/>
  <c r="Q1287" i="63"/>
  <c r="Q1279" i="63"/>
  <c r="Q1276" i="63"/>
  <c r="Q1263" i="63"/>
  <c r="Q1271" i="63"/>
  <c r="Q1536" i="63"/>
  <c r="Q1262" i="63"/>
  <c r="Q3388" i="63"/>
  <c r="Q1539" i="63"/>
  <c r="Q1246" i="63"/>
  <c r="Q1248" i="63"/>
  <c r="Q1250" i="63"/>
  <c r="Q1253" i="63"/>
  <c r="Q1260" i="63"/>
  <c r="Q1545" i="63"/>
  <c r="Q1231" i="63"/>
  <c r="Q1236" i="63"/>
  <c r="Q1548" i="63"/>
  <c r="Q3386" i="63"/>
  <c r="Q3385" i="63"/>
  <c r="Q1551" i="63"/>
  <c r="Q1552" i="63"/>
  <c r="Q1553" i="63"/>
  <c r="Q1219" i="63"/>
  <c r="Q1555" i="63"/>
  <c r="Q1210" i="63"/>
  <c r="Q1215" i="63"/>
  <c r="Q1558" i="63"/>
  <c r="Q1218" i="63"/>
  <c r="Q3382" i="63"/>
  <c r="Q3384" i="63"/>
  <c r="Q1562" i="63"/>
  <c r="Q1563" i="63"/>
  <c r="Q1564" i="63"/>
  <c r="Q3381" i="63"/>
  <c r="Q1566" i="63"/>
  <c r="Q1206" i="63"/>
  <c r="Q1208" i="63"/>
  <c r="Q1203" i="63"/>
  <c r="Q1205" i="63"/>
  <c r="Q1202" i="63"/>
  <c r="Q1572" i="63"/>
  <c r="Q1573" i="63"/>
  <c r="Q1574" i="63"/>
  <c r="Q1201" i="63"/>
  <c r="Q3380" i="63"/>
  <c r="Q1577" i="63"/>
  <c r="Q1196" i="63"/>
  <c r="Q1579" i="63"/>
  <c r="Q1190" i="63"/>
  <c r="Q1194" i="63"/>
  <c r="Q1582" i="63"/>
  <c r="Q3379" i="63"/>
  <c r="Q3368" i="63"/>
  <c r="Q1185" i="63"/>
  <c r="Q1183" i="63"/>
  <c r="Q1184" i="63"/>
  <c r="Q1182" i="63"/>
  <c r="Q1177" i="63"/>
  <c r="Q1181" i="63"/>
  <c r="Q1591" i="63"/>
  <c r="Q1176" i="63"/>
  <c r="Q1593" i="63"/>
  <c r="Q3340" i="63"/>
  <c r="Q3342" i="63"/>
  <c r="Q3346" i="63"/>
  <c r="Q1597" i="63"/>
  <c r="Q1598" i="63"/>
  <c r="Q1167" i="63"/>
  <c r="Q1168" i="63"/>
  <c r="Q1601" i="63"/>
  <c r="Q1169" i="63"/>
  <c r="Q1170" i="63"/>
  <c r="Q1604" i="63"/>
  <c r="Q1143" i="63"/>
  <c r="Q1145" i="63"/>
  <c r="Q1607" i="63"/>
  <c r="Q1608" i="63"/>
  <c r="Q1146" i="63"/>
  <c r="Q1150" i="63"/>
  <c r="Q1611" i="63"/>
  <c r="Q1612" i="63"/>
  <c r="Q1151" i="63"/>
  <c r="Q1614" i="63"/>
  <c r="Q1152" i="63"/>
  <c r="Q1616" i="63"/>
  <c r="Q1153" i="63"/>
  <c r="Q1618" i="63"/>
  <c r="Q1619" i="63"/>
  <c r="Q1620" i="63"/>
  <c r="Q1158" i="63"/>
  <c r="Q1622" i="63"/>
  <c r="Q1160" i="63"/>
  <c r="Q1161" i="63"/>
  <c r="Q1625" i="63"/>
  <c r="Q1626" i="63"/>
  <c r="Q1142" i="63"/>
  <c r="Q1139" i="63"/>
  <c r="Q1629" i="63"/>
  <c r="Q1136" i="63"/>
  <c r="Q1135" i="63"/>
  <c r="Q1134" i="63"/>
  <c r="Q1633" i="63"/>
  <c r="Q1133" i="63"/>
  <c r="Q1132" i="63"/>
  <c r="Q3337" i="63"/>
  <c r="Q1131" i="63"/>
  <c r="Q3336" i="63"/>
  <c r="Q1639" i="63"/>
  <c r="Q1640" i="63"/>
  <c r="Q1130" i="63"/>
  <c r="Q1642" i="63"/>
  <c r="Q1127" i="63"/>
  <c r="Q1128" i="63"/>
  <c r="Q1645" i="63"/>
  <c r="Q3335" i="63"/>
  <c r="Q1121" i="63"/>
  <c r="Q1122" i="63"/>
  <c r="Q1126" i="63"/>
  <c r="Q1650" i="63"/>
  <c r="Q1118" i="63"/>
  <c r="Q3334" i="63"/>
  <c r="Q1111" i="63"/>
  <c r="Q1113" i="63"/>
  <c r="Q1114" i="63"/>
  <c r="Q1115" i="63"/>
  <c r="Q1116" i="63"/>
  <c r="Q1658" i="63"/>
  <c r="Q1105" i="63"/>
  <c r="Q1660" i="63"/>
  <c r="Q1661" i="63"/>
  <c r="Q1106" i="63"/>
  <c r="Q1107" i="63"/>
  <c r="Q1108" i="63"/>
  <c r="Q1110" i="63"/>
  <c r="Q1104" i="63"/>
  <c r="Q1103" i="63"/>
  <c r="Q1097" i="63"/>
  <c r="Q1101" i="63"/>
  <c r="Q1670" i="63"/>
  <c r="Q1671" i="63"/>
  <c r="Q1672" i="63"/>
  <c r="Q1096" i="63"/>
  <c r="Q1094" i="63"/>
  <c r="Q1675" i="63"/>
  <c r="Q1089" i="63"/>
  <c r="Q1677" i="63"/>
  <c r="Q1092" i="63"/>
  <c r="Q1086" i="63"/>
  <c r="Q1081" i="63"/>
  <c r="Q1681" i="63"/>
  <c r="Q1682" i="63"/>
  <c r="Q1080" i="63"/>
  <c r="Q1684" i="63"/>
  <c r="Q1685" i="63"/>
  <c r="Q1077" i="63"/>
  <c r="Q1687" i="63"/>
  <c r="Q1076" i="63"/>
  <c r="Q1075" i="63"/>
  <c r="Q1073" i="63"/>
  <c r="Q1691" i="63"/>
  <c r="Q1056" i="63"/>
  <c r="Q1693" i="63"/>
  <c r="Q1694" i="63"/>
  <c r="Q1055" i="63"/>
  <c r="Q1033" i="63"/>
  <c r="Q1036" i="63"/>
  <c r="Q1037" i="63"/>
  <c r="Q1052" i="63"/>
  <c r="Q1053" i="63"/>
  <c r="Q1054" i="63"/>
  <c r="Q1017" i="63"/>
  <c r="Q1019" i="63"/>
  <c r="Q1020" i="63"/>
  <c r="Q1021" i="63"/>
  <c r="Q1026" i="63"/>
  <c r="Q1016" i="63"/>
  <c r="Q1014" i="63"/>
  <c r="Q1011" i="63"/>
  <c r="Q1007" i="63"/>
  <c r="Q1004" i="63"/>
  <c r="Q1005" i="63"/>
  <c r="Q1713" i="63"/>
  <c r="Q1714" i="63"/>
  <c r="Q988" i="63"/>
  <c r="Q1716" i="63"/>
  <c r="Q987" i="63"/>
  <c r="Q957" i="63"/>
  <c r="Q975" i="63"/>
  <c r="Q978" i="63"/>
  <c r="Q1721" i="63"/>
  <c r="Q1722" i="63"/>
  <c r="Q949" i="63"/>
  <c r="Q952" i="63"/>
  <c r="Q945" i="63"/>
  <c r="Q1726" i="63"/>
  <c r="Q944" i="63"/>
  <c r="Q942" i="63"/>
  <c r="Q943" i="63"/>
  <c r="Q1730" i="63"/>
  <c r="Q1731" i="63"/>
  <c r="Q1732" i="63"/>
  <c r="Q1733" i="63"/>
  <c r="Q3332" i="63"/>
  <c r="Q1735" i="63"/>
  <c r="Q1736" i="63"/>
  <c r="Q936" i="63"/>
  <c r="Q937" i="63"/>
  <c r="Q940" i="63"/>
  <c r="Q1740" i="63"/>
  <c r="Q1741" i="63"/>
  <c r="Q1742" i="63"/>
  <c r="Q1743" i="63"/>
  <c r="Q928" i="63"/>
  <c r="Q1745" i="63"/>
  <c r="Q1746" i="63"/>
  <c r="Q1747" i="63"/>
  <c r="Q1748" i="63"/>
  <c r="Q1749" i="63"/>
  <c r="Q1750" i="63"/>
  <c r="Q1751" i="63"/>
  <c r="Q925" i="63"/>
  <c r="Q1753" i="63"/>
  <c r="Q3323" i="63"/>
  <c r="Q1755" i="63"/>
  <c r="Q924" i="63"/>
  <c r="Q1757" i="63"/>
  <c r="Q1758" i="63"/>
  <c r="Q3322" i="63"/>
  <c r="Q908" i="63"/>
  <c r="Q917" i="63"/>
  <c r="Q921" i="63"/>
  <c r="Q3314" i="63"/>
  <c r="Q922" i="63"/>
  <c r="Q903" i="63"/>
  <c r="Q1766" i="63"/>
  <c r="Q892" i="63"/>
  <c r="Q1768" i="63"/>
  <c r="Q1769" i="63"/>
  <c r="Q1770" i="63"/>
  <c r="Q3313" i="63"/>
  <c r="Q891" i="63"/>
  <c r="Q885" i="63"/>
  <c r="Q880" i="63"/>
  <c r="Q1775" i="63"/>
  <c r="Q873" i="63"/>
  <c r="Q876" i="63"/>
  <c r="Q1778" i="63"/>
  <c r="Q871" i="63"/>
  <c r="Q868" i="63"/>
  <c r="Q1781" i="63"/>
  <c r="Q867" i="63"/>
  <c r="Q857" i="63"/>
  <c r="Q1784" i="63"/>
  <c r="Q855" i="63"/>
  <c r="Q850" i="63"/>
  <c r="Q1787" i="63"/>
  <c r="Q845" i="63"/>
  <c r="Q846" i="63"/>
  <c r="Q1790" i="63"/>
  <c r="Q1791" i="63"/>
  <c r="Q1792" i="63"/>
  <c r="Q1793" i="63"/>
  <c r="Q1794" i="63"/>
  <c r="Q1795" i="63"/>
  <c r="Q1796" i="63"/>
  <c r="Q1797" i="63"/>
  <c r="Q1798" i="63"/>
  <c r="Q1799" i="63"/>
  <c r="Q1800" i="63"/>
  <c r="Q3308" i="63"/>
  <c r="Q1802" i="63"/>
  <c r="Q1803" i="63"/>
  <c r="Q1804" i="63"/>
  <c r="Q1805" i="63"/>
  <c r="Q1806" i="63"/>
  <c r="Q1807" i="63"/>
  <c r="Q1808" i="63"/>
  <c r="Q1809" i="63"/>
  <c r="Q1810" i="63"/>
  <c r="Q1811" i="63"/>
  <c r="Q844" i="63"/>
  <c r="Q3307" i="63"/>
  <c r="Q839" i="63"/>
  <c r="Q834" i="63"/>
  <c r="Q1816" i="63"/>
  <c r="Q1817" i="63"/>
  <c r="Q1818" i="63"/>
  <c r="Q838" i="63"/>
  <c r="Q1820" i="63"/>
  <c r="Q1821" i="63"/>
  <c r="Q1822" i="63"/>
  <c r="Q1823" i="63"/>
  <c r="Q1824" i="63"/>
  <c r="Q829" i="63"/>
  <c r="Q1826" i="63"/>
  <c r="Q1827" i="63"/>
  <c r="Q1828" i="63"/>
  <c r="Q827" i="63"/>
  <c r="Q1830" i="63"/>
  <c r="Q1831" i="63"/>
  <c r="Q3303" i="63"/>
  <c r="Q1833" i="63"/>
  <c r="Q826" i="63"/>
  <c r="Q825" i="63"/>
  <c r="Q1836" i="63"/>
  <c r="Q1837" i="63"/>
  <c r="Q824" i="63"/>
  <c r="Q1839" i="63"/>
  <c r="Q823" i="63"/>
  <c r="Q1841" i="63"/>
  <c r="Q1842" i="63"/>
  <c r="Q1843" i="63"/>
  <c r="Q3285" i="63"/>
  <c r="Q822" i="63"/>
  <c r="Q3293" i="63"/>
  <c r="Q1847" i="63"/>
  <c r="Q813" i="63"/>
  <c r="Q1849" i="63"/>
  <c r="Q816" i="63"/>
  <c r="Q1851" i="63"/>
  <c r="Q1852" i="63"/>
  <c r="Q1853" i="63"/>
  <c r="Q1854" i="63"/>
  <c r="Q1855" i="63"/>
  <c r="Q809" i="63"/>
  <c r="Q1857" i="63"/>
  <c r="Q1858" i="63"/>
  <c r="Q1859" i="63"/>
  <c r="Q1860" i="63"/>
  <c r="Q1861" i="63"/>
  <c r="Q807" i="63"/>
  <c r="Q1863" i="63"/>
  <c r="Q1864" i="63"/>
  <c r="Q1865" i="63"/>
  <c r="Q795" i="63"/>
  <c r="Q804" i="63"/>
  <c r="Q805" i="63"/>
  <c r="Q1869" i="63"/>
  <c r="Q806" i="63"/>
  <c r="Q1871" i="63"/>
  <c r="Q1872" i="63"/>
  <c r="Q1873" i="63"/>
  <c r="Q1874" i="63"/>
  <c r="Q1875" i="63"/>
  <c r="Q1876" i="63"/>
  <c r="Q1877" i="63"/>
  <c r="Q1878" i="63"/>
  <c r="Q1879" i="63"/>
  <c r="Q791" i="63"/>
  <c r="Q1881" i="63"/>
  <c r="Q786" i="63"/>
  <c r="Q788" i="63"/>
  <c r="Q1884" i="63"/>
  <c r="Q3281" i="63"/>
  <c r="Q1886" i="63"/>
  <c r="Q1887" i="63"/>
  <c r="Q783" i="63"/>
  <c r="Q784" i="63"/>
  <c r="Q1890" i="63"/>
  <c r="Q1891" i="63"/>
  <c r="Q780" i="63"/>
  <c r="Q3277" i="63"/>
  <c r="Q1894" i="63"/>
  <c r="Q1895" i="63"/>
  <c r="Q3268" i="63"/>
  <c r="Q776" i="63"/>
  <c r="Q1898" i="63"/>
  <c r="Q1899" i="63"/>
  <c r="Q1900" i="63"/>
  <c r="Q1901" i="63"/>
  <c r="Q1902" i="63"/>
  <c r="Q1903" i="63"/>
  <c r="Q1904" i="63"/>
  <c r="Q1905" i="63"/>
  <c r="Q1906" i="63"/>
  <c r="Q3264" i="63"/>
  <c r="Q767" i="63"/>
  <c r="Q770" i="63"/>
  <c r="Q771" i="63"/>
  <c r="Q772" i="63"/>
  <c r="Q773" i="63"/>
  <c r="Q3247" i="63"/>
  <c r="Q774" i="63"/>
  <c r="Q758" i="63"/>
  <c r="Q1916" i="63"/>
  <c r="Q764" i="63"/>
  <c r="Q766" i="63"/>
  <c r="Q3238" i="63"/>
  <c r="Q749" i="63"/>
  <c r="Q754" i="63"/>
  <c r="Q756" i="63"/>
  <c r="Q757" i="63"/>
  <c r="Q1924" i="63"/>
  <c r="Q1925" i="63"/>
  <c r="Q3237" i="63"/>
  <c r="Q1927" i="63"/>
  <c r="Q1928" i="63"/>
  <c r="Q1929" i="63"/>
  <c r="Q743" i="63"/>
  <c r="Q735" i="63"/>
  <c r="Q741" i="63"/>
  <c r="Q742" i="63"/>
  <c r="Q1934" i="63"/>
  <c r="Q1935" i="63"/>
  <c r="Q734" i="63"/>
  <c r="Q1937" i="63"/>
  <c r="Q1938" i="63"/>
  <c r="Q3234" i="63"/>
  <c r="Q722" i="63"/>
  <c r="Q724" i="63"/>
  <c r="Q725" i="63"/>
  <c r="Q726" i="63"/>
  <c r="Q730" i="63"/>
  <c r="Q720" i="63"/>
  <c r="Q721" i="63"/>
  <c r="Q715" i="63"/>
  <c r="Q714" i="63"/>
  <c r="Q711" i="63"/>
  <c r="Q1950" i="63"/>
  <c r="Q705" i="63"/>
  <c r="Q706" i="63"/>
  <c r="Q710" i="63"/>
  <c r="Q1954" i="63"/>
  <c r="Q1955" i="63"/>
  <c r="Q1956" i="63"/>
  <c r="Q1957" i="63"/>
  <c r="Q703" i="63"/>
  <c r="Q1959" i="63"/>
  <c r="Q3233" i="63"/>
  <c r="Q1961" i="63"/>
  <c r="Q1962" i="63"/>
  <c r="Q702" i="63"/>
  <c r="Q1964" i="63"/>
  <c r="Q699" i="63"/>
  <c r="Q694" i="63"/>
  <c r="Q1967" i="63"/>
  <c r="Q3228" i="63"/>
  <c r="Q695" i="63"/>
  <c r="Q696" i="63"/>
  <c r="Q698" i="63"/>
  <c r="Q1972" i="63"/>
  <c r="Q692" i="63"/>
  <c r="Q693" i="63"/>
  <c r="Q1975" i="63"/>
  <c r="Q1976" i="63"/>
  <c r="Q1977" i="63"/>
  <c r="Q1978" i="63"/>
  <c r="Q1979" i="63"/>
  <c r="Q691" i="63"/>
  <c r="Q1981" i="63"/>
  <c r="Q686" i="63"/>
  <c r="Q687" i="63"/>
  <c r="Q1984" i="63"/>
  <c r="Q671" i="63"/>
  <c r="Q675" i="63"/>
  <c r="Q676" i="63"/>
  <c r="Q3226" i="63"/>
  <c r="Q677" i="63"/>
  <c r="Q1990" i="63"/>
  <c r="Q681" i="63"/>
  <c r="Q1992" i="63"/>
  <c r="Q668" i="63"/>
  <c r="Q1994" i="63"/>
  <c r="Q3219" i="63"/>
  <c r="Q1996" i="63"/>
  <c r="Q1997" i="63"/>
  <c r="Q667" i="63"/>
  <c r="Q1999" i="63"/>
  <c r="Q666" i="63"/>
  <c r="Q661" i="63"/>
  <c r="Q3218" i="63"/>
  <c r="Q664" i="63"/>
  <c r="Q656" i="63"/>
  <c r="Q658" i="63"/>
  <c r="Q659" i="63"/>
  <c r="Q655" i="63"/>
  <c r="Q2008" i="63"/>
  <c r="Q654" i="63"/>
  <c r="Q3210" i="63"/>
  <c r="Q653" i="63"/>
  <c r="Q2012" i="63"/>
  <c r="Q3200" i="63"/>
  <c r="Q2014" i="63"/>
  <c r="Q2015" i="63"/>
  <c r="Q651" i="63"/>
  <c r="Q3201" i="63"/>
  <c r="Q2018" i="63"/>
  <c r="Q2019" i="63"/>
  <c r="Q2020" i="63"/>
  <c r="Q2021" i="63"/>
  <c r="Q648" i="63"/>
  <c r="Q650" i="63"/>
  <c r="Q2024" i="63"/>
  <c r="Q634" i="63"/>
  <c r="Q2026" i="63"/>
  <c r="Q638" i="63"/>
  <c r="Q643" i="63"/>
  <c r="Q2029" i="63"/>
  <c r="Q2030" i="63"/>
  <c r="Q645" i="63"/>
  <c r="Q646" i="63"/>
  <c r="Q2033" i="63"/>
  <c r="Q2034" i="63"/>
  <c r="Q2035" i="63"/>
  <c r="Q647" i="63"/>
  <c r="Q628" i="63"/>
  <c r="Q2038" i="63"/>
  <c r="Q3199" i="63"/>
  <c r="Q623" i="63"/>
  <c r="Q624" i="63"/>
  <c r="Q625" i="63"/>
  <c r="Q2043" i="63"/>
  <c r="Q3196" i="63"/>
  <c r="Q622" i="63"/>
  <c r="Q2046" i="63"/>
  <c r="Q618" i="63"/>
  <c r="Q3194" i="63"/>
  <c r="Q615" i="63"/>
  <c r="Q2050" i="63"/>
  <c r="Q612" i="63"/>
  <c r="Q613" i="63"/>
  <c r="Q2053" i="63"/>
  <c r="Q2054" i="63"/>
  <c r="Q610" i="63"/>
  <c r="Q2056" i="63"/>
  <c r="Q603" i="63"/>
  <c r="Q2058" i="63"/>
  <c r="Q3185" i="63"/>
  <c r="Q2060" i="63"/>
  <c r="Q2061" i="63"/>
  <c r="Q2062" i="63"/>
  <c r="Q2063" i="63"/>
  <c r="Q2064" i="63"/>
  <c r="Q600" i="63"/>
  <c r="Q601" i="63"/>
  <c r="Q2067" i="63"/>
  <c r="Q2068" i="63"/>
  <c r="Q2069" i="63"/>
  <c r="Q2070" i="63"/>
  <c r="Q2071" i="63"/>
  <c r="Q2072" i="63"/>
  <c r="Q2073" i="63"/>
  <c r="Q2074" i="63"/>
  <c r="Q2075" i="63"/>
  <c r="Q2076" i="63"/>
  <c r="Q2077" i="63"/>
  <c r="Q2078" i="63"/>
  <c r="Q2079" i="63"/>
  <c r="Q596" i="63"/>
  <c r="Q597" i="63"/>
  <c r="Q593" i="63"/>
  <c r="Q595" i="63"/>
  <c r="Q3182" i="63"/>
  <c r="Q2085" i="63"/>
  <c r="Q2086" i="63"/>
  <c r="Q3168" i="63"/>
  <c r="Q2088" i="63"/>
  <c r="Q2089" i="63"/>
  <c r="Q2090" i="63"/>
  <c r="Q2091" i="63"/>
  <c r="Q2092" i="63"/>
  <c r="Q3156" i="63"/>
  <c r="Q2094" i="63"/>
  <c r="Q2095" i="63"/>
  <c r="Q3146" i="63"/>
  <c r="Q591" i="63"/>
  <c r="Q590" i="63"/>
  <c r="Q589" i="63"/>
  <c r="Q2100" i="63"/>
  <c r="Q586" i="63"/>
  <c r="Q2102" i="63"/>
  <c r="Q2103" i="63"/>
  <c r="Q2104" i="63"/>
  <c r="Q583" i="63"/>
  <c r="Q584" i="63"/>
  <c r="Q578" i="63"/>
  <c r="Q581" i="63"/>
  <c r="Q2109" i="63"/>
  <c r="Q2110" i="63"/>
  <c r="Q572" i="63"/>
  <c r="Q2112" i="63"/>
  <c r="Q3144" i="63"/>
  <c r="Q528" i="63"/>
  <c r="Q540" i="63"/>
  <c r="Q543" i="63"/>
  <c r="Q545" i="63"/>
  <c r="Q547" i="63"/>
  <c r="Q550" i="63"/>
  <c r="Q553" i="63"/>
  <c r="Q554" i="63"/>
  <c r="Q559" i="63"/>
  <c r="Q561" i="63"/>
  <c r="Q562" i="63"/>
  <c r="Q565" i="63"/>
  <c r="Q567" i="63"/>
  <c r="Q568" i="63"/>
  <c r="Q2128" i="63"/>
  <c r="Q569" i="63"/>
  <c r="Q2130" i="63"/>
  <c r="Q570" i="63"/>
  <c r="Q571" i="63"/>
  <c r="Q524" i="63"/>
  <c r="Q527" i="63"/>
  <c r="Q2135" i="63"/>
  <c r="Q2136" i="63"/>
  <c r="Q2137" i="63"/>
  <c r="Q2138" i="63"/>
  <c r="Q3143" i="63"/>
  <c r="Q2140" i="63"/>
  <c r="Q2141" i="63"/>
  <c r="Q2142" i="63"/>
  <c r="Q511" i="63"/>
  <c r="Q2144" i="63"/>
  <c r="Q512" i="63"/>
  <c r="Q515" i="63"/>
  <c r="Q517" i="63"/>
  <c r="Q518" i="63"/>
  <c r="Q521" i="63"/>
  <c r="Q523" i="63"/>
  <c r="Q3142" i="63"/>
  <c r="Q2152" i="63"/>
  <c r="Q2153" i="63"/>
  <c r="Q2154" i="63"/>
  <c r="Q2155" i="63"/>
  <c r="Q2156" i="63"/>
  <c r="Q510" i="63"/>
  <c r="Q2158" i="63"/>
  <c r="Q2159" i="63"/>
  <c r="Q509" i="63"/>
  <c r="Q2161" i="63"/>
  <c r="Q2162" i="63"/>
  <c r="Q3140" i="63"/>
  <c r="Q3141" i="63"/>
  <c r="Q3137" i="63"/>
  <c r="Q2166" i="63"/>
  <c r="Q2167" i="63"/>
  <c r="Q506" i="63"/>
  <c r="Q3133" i="63"/>
  <c r="Q507" i="63"/>
  <c r="Q2171" i="63"/>
  <c r="Q502" i="63"/>
  <c r="Q498" i="63"/>
  <c r="Q3129" i="63"/>
  <c r="Q2175" i="63"/>
  <c r="Q3128" i="63"/>
  <c r="Q489" i="63"/>
  <c r="Q495" i="63"/>
  <c r="Q2179" i="63"/>
  <c r="Q2180" i="63"/>
  <c r="Q2181" i="63"/>
  <c r="Q481" i="63"/>
  <c r="Q484" i="63"/>
  <c r="Q2184" i="63"/>
  <c r="Q2185" i="63"/>
  <c r="Q2186" i="63"/>
  <c r="Q478" i="63"/>
  <c r="Q479" i="63"/>
  <c r="Q480" i="63"/>
  <c r="Q2190" i="63"/>
  <c r="Q2191" i="63"/>
  <c r="Q477" i="63"/>
  <c r="Q2193" i="63"/>
  <c r="Q475" i="63"/>
  <c r="Q2195" i="63"/>
  <c r="Q476" i="63"/>
  <c r="Q2197" i="63"/>
  <c r="Q2198" i="63"/>
  <c r="Q2199" i="63"/>
  <c r="Q2200" i="63"/>
  <c r="Q3126" i="63"/>
  <c r="Q3116" i="63"/>
  <c r="Q2203" i="63"/>
  <c r="Q2204" i="63"/>
  <c r="Q2205" i="63"/>
  <c r="Q2206" i="63"/>
  <c r="Q2207" i="63"/>
  <c r="Q2208" i="63"/>
  <c r="Q3110" i="63"/>
  <c r="Q2210" i="63"/>
  <c r="Q2211" i="63"/>
  <c r="Q474" i="63"/>
  <c r="Q473" i="63"/>
  <c r="Q2214" i="63"/>
  <c r="Q3109" i="63"/>
  <c r="Q3100" i="63"/>
  <c r="Q2217" i="63"/>
  <c r="Q2218" i="63"/>
  <c r="Q2219" i="63"/>
  <c r="Q472" i="63"/>
  <c r="Q2221" i="63"/>
  <c r="Q2222" i="63"/>
  <c r="Q3079" i="63"/>
  <c r="Q3099" i="63"/>
  <c r="Q2225" i="63"/>
  <c r="Q2226" i="63"/>
  <c r="Q2227" i="63"/>
  <c r="Q3072" i="63"/>
  <c r="Q2229" i="63"/>
  <c r="Q2230" i="63"/>
  <c r="Q2231" i="63"/>
  <c r="Q471" i="63"/>
  <c r="Q470" i="63"/>
  <c r="Q2234" i="63"/>
  <c r="Q2235" i="63"/>
  <c r="Q465" i="63"/>
  <c r="Q466" i="63"/>
  <c r="Q467" i="63"/>
  <c r="Q468" i="63"/>
  <c r="Q469" i="63"/>
  <c r="Q3070" i="63"/>
  <c r="Q464" i="63"/>
  <c r="Q2244" i="63"/>
  <c r="Q2245" i="63"/>
  <c r="Q462" i="63"/>
  <c r="Q463" i="63"/>
  <c r="Q460" i="63"/>
  <c r="Q2249" i="63"/>
  <c r="Q459" i="63"/>
  <c r="Q2251" i="63"/>
  <c r="Q2252" i="63"/>
  <c r="Q2253" i="63"/>
  <c r="Q3064" i="63"/>
  <c r="Q458" i="63"/>
  <c r="Q456" i="63"/>
  <c r="Q457" i="63"/>
  <c r="Q2258" i="63"/>
  <c r="Q2259" i="63"/>
  <c r="Q2260" i="63"/>
  <c r="Q453" i="63"/>
  <c r="Q2262" i="63"/>
  <c r="Q454" i="63"/>
  <c r="Q455" i="63"/>
  <c r="Q448" i="63"/>
  <c r="Q451" i="63"/>
  <c r="Q2267" i="63"/>
  <c r="Q446" i="63"/>
  <c r="Q447" i="63"/>
  <c r="Q3057" i="63"/>
  <c r="Q444" i="63"/>
  <c r="Q443" i="63"/>
  <c r="Q2273" i="63"/>
  <c r="Q442" i="63"/>
  <c r="Q441" i="63"/>
  <c r="Q2276" i="63"/>
  <c r="Q2277" i="63"/>
  <c r="Q2278" i="63"/>
  <c r="Q440" i="63"/>
  <c r="Q3054" i="63"/>
  <c r="Q2281" i="63"/>
  <c r="Q439" i="63"/>
  <c r="Q436" i="63"/>
  <c r="Q438" i="63"/>
  <c r="Q434" i="63"/>
  <c r="Q3026" i="63"/>
  <c r="Q3046" i="63"/>
  <c r="Q2288" i="63"/>
  <c r="Q2289" i="63"/>
  <c r="Q430" i="63"/>
  <c r="Q2291" i="63"/>
  <c r="Q2292" i="63"/>
  <c r="Q2293" i="63"/>
  <c r="Q2294" i="63"/>
  <c r="Q2295" i="63"/>
  <c r="Q3024" i="63"/>
  <c r="Q3021" i="63"/>
  <c r="Q3023" i="63"/>
  <c r="Q426" i="63"/>
  <c r="Q3017" i="63"/>
  <c r="Q2301" i="63"/>
  <c r="Q3013" i="63"/>
  <c r="Q422" i="63"/>
  <c r="Q423" i="63"/>
  <c r="Q419" i="63"/>
  <c r="Q420" i="63"/>
  <c r="Q2307" i="63"/>
  <c r="Q2308" i="63"/>
  <c r="Q418" i="63"/>
  <c r="Q417" i="63"/>
  <c r="Q3004" i="63"/>
  <c r="Q2312" i="63"/>
  <c r="Q2313" i="63"/>
  <c r="Q2314" i="63"/>
  <c r="Q3002" i="63"/>
  <c r="Q415" i="63"/>
  <c r="Q2317" i="63"/>
  <c r="Q2318" i="63"/>
  <c r="Q2319" i="63"/>
  <c r="Q2320" i="63"/>
  <c r="Q2321" i="63"/>
  <c r="Q2322" i="63"/>
  <c r="Q408" i="63"/>
  <c r="Q2324" i="63"/>
  <c r="Q2325" i="63"/>
  <c r="Q3001" i="63"/>
  <c r="Q2327" i="63"/>
  <c r="Q407" i="63"/>
  <c r="Q405" i="63"/>
  <c r="Q406" i="63"/>
  <c r="Q404" i="63"/>
  <c r="Q2332" i="63"/>
  <c r="Q2997" i="63"/>
  <c r="Q2334" i="63"/>
  <c r="Q2335" i="63"/>
  <c r="Q402" i="63"/>
  <c r="Q2337" i="63"/>
  <c r="Q2338" i="63"/>
  <c r="Q2339" i="63"/>
  <c r="Q400" i="63"/>
  <c r="Q401" i="63"/>
  <c r="Q2342" i="63"/>
  <c r="Q2994" i="63"/>
  <c r="Q2344" i="63"/>
  <c r="Q2345" i="63"/>
  <c r="Q387" i="63"/>
  <c r="Q388" i="63"/>
  <c r="Q390" i="63"/>
  <c r="Q391" i="63"/>
  <c r="Q395" i="63"/>
  <c r="Q396" i="63"/>
  <c r="Q2968" i="63"/>
  <c r="Q397" i="63"/>
  <c r="Q2969" i="63"/>
  <c r="Q2977" i="63"/>
  <c r="Q399" i="63"/>
  <c r="Q2982" i="63"/>
  <c r="Q2964" i="63"/>
  <c r="Q2965" i="63"/>
  <c r="Q2966" i="63"/>
  <c r="Q2957" i="63"/>
  <c r="Q2362" i="63"/>
  <c r="Q2363" i="63"/>
  <c r="Q2364" i="63"/>
  <c r="Q2365" i="63"/>
  <c r="Q386" i="63"/>
  <c r="Q2367" i="63"/>
  <c r="Q385" i="63"/>
  <c r="Q2369" i="63"/>
  <c r="Q2370" i="63"/>
  <c r="Q2371" i="63"/>
  <c r="Q2372" i="63"/>
  <c r="Q2373" i="63"/>
  <c r="Q379" i="63"/>
  <c r="Q381" i="63"/>
  <c r="Q2376" i="63"/>
  <c r="Q2377" i="63"/>
  <c r="Q377" i="63"/>
  <c r="Q378" i="63"/>
  <c r="Q2952" i="63"/>
  <c r="Q2381" i="63"/>
  <c r="Q2382" i="63"/>
  <c r="Q2383" i="63"/>
  <c r="Q2384" i="63"/>
  <c r="Q376" i="63"/>
  <c r="Q375" i="63"/>
  <c r="Q2387" i="63"/>
  <c r="Q2388" i="63"/>
  <c r="Q374" i="63"/>
  <c r="Q2390" i="63"/>
  <c r="Q373" i="63"/>
  <c r="Q369" i="63"/>
  <c r="Q370" i="63"/>
  <c r="Q372" i="63"/>
  <c r="Q2395" i="63"/>
  <c r="Q2396" i="63"/>
  <c r="Q2944" i="63"/>
  <c r="Q2398" i="63"/>
  <c r="Q367" i="63"/>
  <c r="Q2927" i="63"/>
  <c r="Q2401" i="63"/>
  <c r="Q365" i="63"/>
  <c r="Q2403" i="63"/>
  <c r="Q2404" i="63"/>
  <c r="Q361" i="63"/>
  <c r="Q362" i="63"/>
  <c r="Q2407" i="63"/>
  <c r="Q2408" i="63"/>
  <c r="Q2409" i="63"/>
  <c r="Q2410" i="63"/>
  <c r="Q354" i="63"/>
  <c r="Q352" i="63"/>
  <c r="Q2413" i="63"/>
  <c r="Q2414" i="63"/>
  <c r="Q353" i="63"/>
  <c r="Q2416" i="63"/>
  <c r="Q2417" i="63"/>
  <c r="Q2923" i="63"/>
  <c r="Q2419" i="63"/>
  <c r="Q351" i="63"/>
  <c r="Q2421" i="63"/>
  <c r="Q2909" i="63"/>
  <c r="Q2423" i="63"/>
  <c r="Q2914" i="63"/>
  <c r="Q350" i="63"/>
  <c r="Q2426" i="63"/>
  <c r="Q2905" i="63"/>
  <c r="Q348" i="63"/>
  <c r="Q347" i="63"/>
  <c r="Q338" i="63"/>
  <c r="Q339" i="63"/>
  <c r="Q340" i="63"/>
  <c r="Q341" i="63"/>
  <c r="Q2904" i="63"/>
  <c r="Q342" i="63"/>
  <c r="Q343" i="63"/>
  <c r="Q344" i="63"/>
  <c r="Q346" i="63"/>
  <c r="Q337" i="63"/>
  <c r="Q2440" i="63"/>
  <c r="Q336" i="63"/>
  <c r="Q335" i="63"/>
  <c r="Q2887" i="63"/>
  <c r="Q334" i="63"/>
  <c r="Q329" i="63"/>
  <c r="Q330" i="63"/>
  <c r="Q332" i="63"/>
  <c r="Q333" i="63"/>
  <c r="Q327" i="63"/>
  <c r="Q328" i="63"/>
  <c r="Q2451" i="63"/>
  <c r="Q2452" i="63"/>
  <c r="Q326" i="63"/>
  <c r="Q2454" i="63"/>
  <c r="Q325" i="63"/>
  <c r="Q2456" i="63"/>
  <c r="Q323" i="63"/>
  <c r="Q2458" i="63"/>
  <c r="Q2459" i="63"/>
  <c r="Q2460" i="63"/>
  <c r="Q2461" i="63"/>
  <c r="Q2462" i="63"/>
  <c r="Q2879" i="63"/>
  <c r="Q2464" i="63"/>
  <c r="Q321" i="63"/>
  <c r="Q2466" i="63"/>
  <c r="Q2467" i="63"/>
  <c r="Q2468" i="63"/>
  <c r="Q2871" i="63"/>
  <c r="Q318" i="63"/>
  <c r="Q2471" i="63"/>
  <c r="Q2472" i="63"/>
  <c r="Q2851" i="63"/>
  <c r="Q2852" i="63"/>
  <c r="Q317" i="63"/>
  <c r="Q2476" i="63"/>
  <c r="Q315" i="63"/>
  <c r="Q316" i="63"/>
  <c r="Q314" i="63"/>
  <c r="Q313" i="63"/>
  <c r="Q2481" i="63"/>
  <c r="Q2482" i="63"/>
  <c r="Q2483" i="63"/>
  <c r="Q312" i="63"/>
  <c r="Q2485" i="63"/>
  <c r="Q311" i="63"/>
  <c r="Q2487" i="63"/>
  <c r="Q310" i="63"/>
  <c r="Q2848" i="63"/>
  <c r="Q2490" i="63"/>
  <c r="Q2841" i="63"/>
  <c r="Q2492" i="63"/>
  <c r="Q308" i="63"/>
  <c r="Q2494" i="63"/>
  <c r="Q2495" i="63"/>
  <c r="Q307" i="63"/>
  <c r="Q2497" i="63"/>
  <c r="Q2498" i="63"/>
  <c r="Q306" i="63"/>
  <c r="Q2500" i="63"/>
  <c r="Q304" i="63"/>
  <c r="Q2502" i="63"/>
  <c r="Q2503" i="63"/>
  <c r="Q2504" i="63"/>
  <c r="Q2505" i="63"/>
  <c r="Q2506" i="63"/>
  <c r="Q2507" i="63"/>
  <c r="Q299" i="63"/>
  <c r="Q300" i="63"/>
  <c r="Q303" i="63"/>
  <c r="Q2511" i="63"/>
  <c r="Q2512" i="63"/>
  <c r="Q2513" i="63"/>
  <c r="Q2514" i="63"/>
  <c r="Q2515" i="63"/>
  <c r="Q2516" i="63"/>
  <c r="Q2517" i="63"/>
  <c r="Q2826" i="63"/>
  <c r="Q2519" i="63"/>
  <c r="Q2520" i="63"/>
  <c r="Q298" i="63"/>
  <c r="Q2522" i="63"/>
  <c r="Q2523" i="63"/>
  <c r="Q2524" i="63"/>
  <c r="Q297" i="63"/>
  <c r="Q2824" i="63"/>
  <c r="Q2527" i="63"/>
  <c r="Q296" i="63"/>
  <c r="Q2529" i="63"/>
  <c r="Q294" i="63"/>
  <c r="Q2531" i="63"/>
  <c r="Q2532" i="63"/>
  <c r="Q2533" i="63"/>
  <c r="Q2534" i="63"/>
  <c r="Q2805" i="63"/>
  <c r="Q2810" i="63"/>
  <c r="Q2815" i="63"/>
  <c r="Q288" i="63"/>
  <c r="Q2539" i="63"/>
  <c r="Q2804" i="63"/>
  <c r="Q289" i="63"/>
  <c r="Q291" i="63"/>
  <c r="Q293" i="63"/>
  <c r="Q2544" i="63"/>
  <c r="Q2796" i="63"/>
  <c r="Q286" i="63"/>
  <c r="Q2547" i="63"/>
  <c r="Q285" i="63"/>
  <c r="Q2549" i="63"/>
  <c r="Q2550" i="63"/>
  <c r="Q2551" i="63"/>
  <c r="Q2552" i="63"/>
  <c r="Q282" i="63"/>
  <c r="Q284" i="63"/>
  <c r="Q2555" i="63"/>
  <c r="Q2787" i="63"/>
  <c r="Q2788" i="63"/>
  <c r="Q2795" i="63"/>
  <c r="Q2559" i="63"/>
  <c r="Q279" i="63"/>
  <c r="Q2776" i="63"/>
  <c r="Q2778" i="63"/>
  <c r="Q2780" i="63"/>
  <c r="Q280" i="63"/>
  <c r="Q2565" i="63"/>
  <c r="Q2566" i="63"/>
  <c r="Q2567" i="63"/>
  <c r="Q2568" i="63"/>
  <c r="Q2569" i="63"/>
  <c r="Q2570" i="63"/>
  <c r="Q2571" i="63"/>
  <c r="Q2572" i="63"/>
  <c r="Q2573" i="63"/>
  <c r="Q2574" i="63"/>
  <c r="Q2575" i="63"/>
  <c r="Q276" i="63"/>
  <c r="Q2775" i="63"/>
  <c r="Q277" i="63"/>
  <c r="Q2579" i="63"/>
  <c r="Q274" i="63"/>
  <c r="Q272" i="63"/>
  <c r="Q2582" i="63"/>
  <c r="Q2583" i="63"/>
  <c r="Q2728" i="63"/>
  <c r="Q2773" i="63"/>
  <c r="Q2586" i="63"/>
  <c r="Q271" i="63"/>
  <c r="Q270" i="63"/>
  <c r="Q269" i="63"/>
  <c r="Q2590" i="63"/>
  <c r="Q2591" i="63"/>
  <c r="Q2592" i="63"/>
  <c r="Q2593" i="63"/>
  <c r="Q2726" i="63"/>
  <c r="Q2595" i="63"/>
  <c r="Q2721" i="63"/>
  <c r="Q2597" i="63"/>
  <c r="Q2598" i="63"/>
  <c r="Q2599" i="63"/>
  <c r="Q267" i="63"/>
  <c r="Q265" i="63"/>
  <c r="Q266" i="63"/>
  <c r="Q264" i="63"/>
  <c r="Q2604" i="63"/>
  <c r="Q262" i="63"/>
  <c r="Q2606" i="63"/>
  <c r="Q2607" i="63"/>
  <c r="Q259" i="63"/>
  <c r="Q2609" i="63"/>
  <c r="Q261" i="63"/>
  <c r="Q257" i="63"/>
  <c r="Q2612" i="63"/>
  <c r="Q2613" i="63"/>
  <c r="Q258" i="63"/>
  <c r="Q2615" i="63"/>
  <c r="Q2616" i="63"/>
  <c r="Q254" i="63"/>
  <c r="Q2618" i="63"/>
  <c r="Q2619" i="63"/>
  <c r="Q2709" i="63"/>
  <c r="Q2621" i="63"/>
  <c r="Q2622" i="63"/>
  <c r="Q247" i="63"/>
  <c r="Q251" i="63"/>
  <c r="Q252" i="63"/>
  <c r="Q253" i="63"/>
  <c r="Q2627" i="63"/>
  <c r="Q2628" i="63"/>
  <c r="Q246" i="63"/>
  <c r="Q2693" i="63"/>
  <c r="Q2631" i="63"/>
  <c r="Q234" i="63"/>
  <c r="Q238" i="63"/>
  <c r="Q243" i="63"/>
  <c r="Q2635" i="63"/>
  <c r="Q2636" i="63"/>
  <c r="Q2637" i="63"/>
  <c r="Q233" i="63"/>
  <c r="Q2687" i="63"/>
  <c r="Q230" i="63"/>
  <c r="Q231" i="63"/>
  <c r="Q227" i="63"/>
  <c r="Q228" i="63"/>
  <c r="Q229" i="63"/>
  <c r="Q225" i="63"/>
  <c r="Q2646" i="63"/>
  <c r="Q224" i="63"/>
  <c r="Q2648" i="63"/>
  <c r="Q2649" i="63"/>
  <c r="Q2650" i="63"/>
  <c r="Q222" i="63"/>
  <c r="Q223" i="63"/>
  <c r="Q2653" i="63"/>
  <c r="Q220" i="63"/>
  <c r="Q2655" i="63"/>
  <c r="Q216" i="63"/>
  <c r="Q217" i="63"/>
  <c r="Q215" i="63"/>
  <c r="Q2659" i="63"/>
  <c r="Q2660" i="63"/>
  <c r="Q2661" i="63"/>
  <c r="Q2662" i="63"/>
  <c r="Q211" i="63"/>
  <c r="Q212" i="63"/>
  <c r="Q213" i="63"/>
  <c r="Q206" i="63"/>
  <c r="Q207" i="63"/>
  <c r="Q2668" i="63"/>
  <c r="Q208" i="63"/>
  <c r="Q2670" i="63"/>
  <c r="Q204" i="63"/>
  <c r="Q205" i="63"/>
  <c r="Q2673" i="63"/>
  <c r="Q203" i="63"/>
  <c r="Q2675" i="63"/>
  <c r="Q2676" i="63"/>
  <c r="Q2677" i="63"/>
  <c r="Q202" i="63"/>
  <c r="Q200" i="63"/>
  <c r="Q2680" i="63"/>
  <c r="Q2681" i="63"/>
  <c r="Q2682" i="63"/>
  <c r="Q2683" i="63"/>
  <c r="Q2684" i="63"/>
  <c r="Q2685" i="63"/>
  <c r="Q2686" i="63"/>
  <c r="Q2639" i="63"/>
  <c r="Q193" i="63"/>
  <c r="Q196" i="63"/>
  <c r="Q188" i="63"/>
  <c r="Q190" i="63"/>
  <c r="Q2692" i="63"/>
  <c r="Q2630" i="63"/>
  <c r="Q187" i="63"/>
  <c r="Q2695" i="63"/>
  <c r="Q186" i="63"/>
  <c r="Q185" i="63"/>
  <c r="Q2698" i="63"/>
  <c r="Q2699" i="63"/>
  <c r="Q2700" i="63"/>
  <c r="Q2701" i="63"/>
  <c r="Q184" i="63"/>
  <c r="Q2703" i="63"/>
  <c r="Q2704" i="63"/>
  <c r="Q181" i="63"/>
  <c r="Q183" i="63"/>
  <c r="Q2707" i="63"/>
  <c r="Q2708" i="63"/>
  <c r="Q2620" i="63"/>
  <c r="Q177" i="63"/>
  <c r="Q178" i="63"/>
  <c r="Q180" i="63"/>
  <c r="Q2713" i="63"/>
  <c r="Q176" i="63"/>
  <c r="Q2715" i="63"/>
  <c r="Q2716" i="63"/>
  <c r="Q175" i="63"/>
  <c r="Q173" i="63"/>
  <c r="Q174" i="63"/>
  <c r="Q2720" i="63"/>
  <c r="Q2596" i="63"/>
  <c r="Q2722" i="63"/>
  <c r="Q171" i="63"/>
  <c r="Q169" i="63"/>
  <c r="Q170" i="63"/>
  <c r="Q2594" i="63"/>
  <c r="Q168" i="63"/>
  <c r="Q2585" i="63"/>
  <c r="Q166" i="63"/>
  <c r="Q2730" i="63"/>
  <c r="Q164" i="63"/>
  <c r="Q2732" i="63"/>
  <c r="Q2733" i="63"/>
  <c r="Q2734" i="63"/>
  <c r="Q2735" i="63"/>
  <c r="Q2736" i="63"/>
  <c r="Q163" i="63"/>
  <c r="Q2738" i="63"/>
  <c r="Q2739" i="63"/>
  <c r="Q2740" i="63"/>
  <c r="Q2741" i="63"/>
  <c r="Q2742" i="63"/>
  <c r="Q162" i="63"/>
  <c r="Q148" i="63"/>
  <c r="Q151" i="63"/>
  <c r="Q154" i="63"/>
  <c r="Q155" i="63"/>
  <c r="Q156" i="63"/>
  <c r="Q2749" i="63"/>
  <c r="Q157" i="63"/>
  <c r="Q2751" i="63"/>
  <c r="Q160" i="63"/>
  <c r="Q2753" i="63"/>
  <c r="Q2754" i="63"/>
  <c r="Q2755" i="63"/>
  <c r="Q2756" i="63"/>
  <c r="Q2757" i="63"/>
  <c r="Q146" i="63"/>
  <c r="Q138" i="63"/>
  <c r="Q139" i="63"/>
  <c r="Q2761" i="63"/>
  <c r="Q141" i="63"/>
  <c r="Q143" i="63"/>
  <c r="Q2764" i="63"/>
  <c r="Q2765" i="63"/>
  <c r="Q137" i="63"/>
  <c r="Q135" i="63"/>
  <c r="Q2768" i="63"/>
  <c r="Q2769" i="63"/>
  <c r="Q133" i="63"/>
  <c r="Q2771" i="63"/>
  <c r="Q2772" i="63"/>
  <c r="Q2577" i="63"/>
  <c r="Q132" i="63"/>
  <c r="Q2584" i="63"/>
  <c r="Q2563" i="63"/>
  <c r="Q2777" i="63"/>
  <c r="Q2561" i="63"/>
  <c r="Q2562" i="63"/>
  <c r="Q130" i="63"/>
  <c r="Q2782" i="63"/>
  <c r="Q2783" i="63"/>
  <c r="Q2784" i="63"/>
  <c r="Q2785" i="63"/>
  <c r="Q2786" i="63"/>
  <c r="Q2558" i="63"/>
  <c r="Q2557" i="63"/>
  <c r="Q129" i="63"/>
  <c r="Q2790" i="63"/>
  <c r="Q2791" i="63"/>
  <c r="Q2792" i="63"/>
  <c r="Q128" i="63"/>
  <c r="Q2794" i="63"/>
  <c r="Q2556" i="63"/>
  <c r="Q2545" i="63"/>
  <c r="Q2797" i="63"/>
  <c r="Q2798" i="63"/>
  <c r="Q126" i="63"/>
  <c r="Q127" i="63"/>
  <c r="Q2801" i="63"/>
  <c r="Q2802" i="63"/>
  <c r="Q2803" i="63"/>
  <c r="Q2537" i="63"/>
  <c r="Q2540" i="63"/>
  <c r="Q2806" i="63"/>
  <c r="Q125" i="63"/>
  <c r="Q2808" i="63"/>
  <c r="Q2809" i="63"/>
  <c r="Q2536" i="63"/>
  <c r="Q121" i="63"/>
  <c r="Q123" i="63"/>
  <c r="Q119" i="63"/>
  <c r="Q2814" i="63"/>
  <c r="Q2535" i="63"/>
  <c r="Q2816" i="63"/>
  <c r="Q2817" i="63"/>
  <c r="Q114" i="63"/>
  <c r="Q2819" i="63"/>
  <c r="Q2820" i="63"/>
  <c r="Q2821" i="63"/>
  <c r="Q108" i="63"/>
  <c r="Q113" i="63"/>
  <c r="Q2526" i="63"/>
  <c r="Q2825" i="63"/>
  <c r="Q2518" i="63"/>
  <c r="Q104" i="63"/>
  <c r="Q2828" i="63"/>
  <c r="Q107" i="63"/>
  <c r="Q2830" i="63"/>
  <c r="Q2831" i="63"/>
  <c r="Q101" i="63"/>
  <c r="Q103" i="63"/>
  <c r="Q2834" i="63"/>
  <c r="Q2835" i="63"/>
  <c r="Q2836" i="63"/>
  <c r="Q96" i="63"/>
  <c r="Q97" i="63"/>
  <c r="Q2839" i="63"/>
  <c r="Q100" i="63"/>
  <c r="Q2491" i="63"/>
  <c r="Q2842" i="63"/>
  <c r="Q2843" i="63"/>
  <c r="Q2844" i="63"/>
  <c r="Q94" i="63"/>
  <c r="Q95" i="63"/>
  <c r="Q2489" i="63"/>
  <c r="Q2473" i="63"/>
  <c r="Q2474" i="63"/>
  <c r="Q90" i="63"/>
  <c r="Q2856" i="63"/>
  <c r="Q2857" i="63"/>
  <c r="Q2859" i="63"/>
  <c r="Q2861" i="63"/>
  <c r="Q2862" i="63"/>
  <c r="Q2864" i="63"/>
  <c r="Q2865" i="63"/>
  <c r="Q2866" i="63"/>
  <c r="Q2867" i="63"/>
  <c r="Q89" i="63"/>
  <c r="Q2870" i="63"/>
  <c r="Q2469" i="63"/>
  <c r="Q2873" i="63"/>
  <c r="Q2874" i="63"/>
  <c r="Q86" i="63"/>
  <c r="Q2876" i="63"/>
  <c r="Q2877" i="63"/>
  <c r="Q2878" i="63"/>
  <c r="Q2463" i="63"/>
  <c r="Q2881" i="63"/>
  <c r="Q81" i="63"/>
  <c r="Q82" i="63"/>
  <c r="Q80" i="63"/>
  <c r="Q2885" i="63"/>
  <c r="Q2886" i="63"/>
  <c r="Q2443" i="63"/>
  <c r="Q2888" i="63"/>
  <c r="Q78" i="63"/>
  <c r="Q2890" i="63"/>
  <c r="Q2891" i="63"/>
  <c r="Q2892" i="63"/>
  <c r="Q77" i="63"/>
  <c r="Q76" i="63"/>
  <c r="Q1141" i="63"/>
  <c r="Q2896" i="63"/>
  <c r="Q2897" i="63"/>
  <c r="Q2898" i="63"/>
  <c r="Q2899" i="63"/>
  <c r="Q72" i="63"/>
  <c r="Q2902" i="63"/>
  <c r="Q73" i="63"/>
  <c r="Q2434" i="63"/>
  <c r="Q3626" i="63"/>
  <c r="Q2906" i="63"/>
  <c r="Q2907" i="63"/>
  <c r="Q2908" i="63"/>
  <c r="Q2424" i="63"/>
  <c r="Q68" i="63"/>
  <c r="Q66" i="63"/>
  <c r="Q67" i="63"/>
  <c r="Q2913" i="63"/>
  <c r="Q2422" i="63"/>
  <c r="Q2915" i="63"/>
  <c r="Q61" i="63"/>
  <c r="Q56" i="63"/>
  <c r="Q60" i="63"/>
  <c r="Q53" i="63"/>
  <c r="Q51" i="63"/>
  <c r="Q2922" i="63"/>
  <c r="Q2418" i="63"/>
  <c r="Q2924" i="63"/>
  <c r="Q2925" i="63"/>
  <c r="Q2931" i="63"/>
  <c r="Q2935" i="63"/>
  <c r="Q2936" i="63"/>
  <c r="Q2937" i="63"/>
  <c r="Q2938" i="63"/>
  <c r="Q2939" i="63"/>
  <c r="Q2940" i="63"/>
  <c r="Q2941" i="63"/>
  <c r="Q42" i="63"/>
  <c r="Q2397" i="63"/>
  <c r="Q2946" i="63"/>
  <c r="Q2947" i="63"/>
  <c r="Q40" i="63"/>
  <c r="Q2380" i="63"/>
  <c r="Q38" i="63"/>
  <c r="Q2954" i="63"/>
  <c r="Q2955" i="63"/>
  <c r="Q2956" i="63"/>
  <c r="Q2361" i="63"/>
  <c r="Q2961" i="63"/>
  <c r="Q2962" i="63"/>
  <c r="Q2963" i="63"/>
  <c r="Q2359" i="63"/>
  <c r="Q2360" i="63"/>
  <c r="Q2357" i="63"/>
  <c r="Q2967" i="63"/>
  <c r="Q2358" i="63"/>
  <c r="Q2355" i="63"/>
  <c r="Q2970" i="63"/>
  <c r="Q2971" i="63"/>
  <c r="Q2972" i="63"/>
  <c r="Q2973" i="63"/>
  <c r="Q2974" i="63"/>
  <c r="Q2975" i="63"/>
  <c r="Q2976" i="63"/>
  <c r="Q2354" i="63"/>
  <c r="Q2981" i="63"/>
  <c r="Q2352" i="63"/>
  <c r="Q2987" i="63"/>
  <c r="Q31" i="63"/>
  <c r="Q2992" i="63"/>
  <c r="Q2993" i="63"/>
  <c r="Q2343" i="63"/>
  <c r="Q2995" i="63"/>
  <c r="Q2996" i="63"/>
  <c r="Q2333" i="63"/>
  <c r="Q2999" i="63"/>
  <c r="Q2315" i="63"/>
  <c r="Q2326" i="63"/>
  <c r="Q2311" i="63"/>
  <c r="Q3006" i="63"/>
  <c r="Q3007" i="63"/>
  <c r="Q3008" i="63"/>
  <c r="Q3009" i="63"/>
  <c r="Q2302" i="63"/>
  <c r="Q29" i="63"/>
  <c r="Q3015" i="63"/>
  <c r="Q3016" i="63"/>
  <c r="Q2300" i="63"/>
  <c r="Q2298" i="63"/>
  <c r="Q3022" i="63"/>
  <c r="Q2296" i="63"/>
  <c r="Q2297" i="63"/>
  <c r="Q25" i="63"/>
  <c r="Q2287" i="63"/>
  <c r="Q3027" i="63"/>
  <c r="Q3028" i="63"/>
  <c r="Q3033" i="63"/>
  <c r="Q24" i="63"/>
  <c r="Q3036" i="63"/>
  <c r="Q3037" i="63"/>
  <c r="Q3041" i="63"/>
  <c r="Q3043" i="63"/>
  <c r="Q2286" i="63"/>
  <c r="Q3047" i="63"/>
  <c r="Q21" i="63"/>
  <c r="Q3049" i="63"/>
  <c r="Q3051" i="63"/>
  <c r="Q2280" i="63"/>
  <c r="Q2270" i="63"/>
  <c r="Q3058" i="63"/>
  <c r="Q19" i="63"/>
  <c r="Q3063" i="63"/>
  <c r="Q2254" i="63"/>
  <c r="Q18" i="63"/>
  <c r="Q3066" i="63"/>
  <c r="Q3067" i="63"/>
  <c r="Q2241" i="63"/>
  <c r="Q3071" i="63"/>
  <c r="Q2228" i="63"/>
  <c r="Q3075" i="63"/>
  <c r="Q3076" i="63"/>
  <c r="Q3078" i="63"/>
  <c r="Q2224" i="63"/>
  <c r="Q3082" i="63"/>
  <c r="Q3083" i="63"/>
  <c r="Q3084" i="63"/>
  <c r="Q3085" i="63"/>
  <c r="Q3090" i="63"/>
  <c r="Q17" i="63"/>
  <c r="Q3093" i="63"/>
  <c r="Q3094" i="63"/>
  <c r="Q3095" i="63"/>
  <c r="Q15" i="63"/>
  <c r="Q16" i="63"/>
  <c r="Q2216" i="63"/>
  <c r="Q2223" i="63"/>
  <c r="Q3611" i="63"/>
  <c r="Q3107" i="63"/>
  <c r="Q3608" i="63"/>
  <c r="Q3114" i="63"/>
  <c r="Q3594" i="63"/>
  <c r="Q3118" i="63"/>
  <c r="Q3119" i="63"/>
  <c r="Q3120" i="63"/>
  <c r="Q3121" i="63"/>
  <c r="Q3122" i="63"/>
  <c r="Q3123" i="63"/>
  <c r="Q3124" i="63"/>
  <c r="Q3125" i="63"/>
  <c r="Q2201" i="63"/>
  <c r="Q3127" i="63"/>
  <c r="Q1147" i="63"/>
  <c r="Q1148" i="63"/>
  <c r="Q11" i="63"/>
  <c r="Q3131" i="63"/>
  <c r="Q2169" i="63"/>
  <c r="Q3138" i="63"/>
  <c r="Q1156" i="63"/>
  <c r="Q1154" i="63"/>
  <c r="Q3573" i="63"/>
  <c r="Q2096" i="63"/>
  <c r="Q3149" i="63"/>
  <c r="Q3152" i="63"/>
  <c r="Q1157" i="63"/>
  <c r="Q3157" i="63"/>
  <c r="Q3160" i="63"/>
  <c r="Q3162" i="63"/>
  <c r="Q2087" i="63"/>
  <c r="Q1163" i="63"/>
  <c r="Q3171" i="63"/>
  <c r="Q3172" i="63"/>
  <c r="Q3176" i="63"/>
  <c r="Q3178" i="63"/>
  <c r="Q3179" i="63"/>
  <c r="Q3180" i="63"/>
  <c r="Q2084" i="63"/>
  <c r="Q75" i="63"/>
  <c r="Q2059" i="63"/>
  <c r="Q3648" i="63"/>
  <c r="Q3187" i="63"/>
  <c r="Q3191" i="63"/>
  <c r="Q2048" i="63"/>
  <c r="Q3197" i="63"/>
  <c r="Q2013" i="63"/>
  <c r="Q2017" i="63"/>
  <c r="Q2039" i="63"/>
  <c r="Q3206" i="63"/>
  <c r="Q3207" i="63"/>
  <c r="Q2010" i="63"/>
  <c r="Q3211" i="63"/>
  <c r="Q3213" i="63"/>
  <c r="Q3217" i="63"/>
  <c r="Q2002" i="63"/>
  <c r="Q1995" i="63"/>
  <c r="Q3222" i="63"/>
  <c r="Q1988" i="63"/>
  <c r="Q1968" i="63"/>
  <c r="Q1939" i="63"/>
  <c r="Q1960" i="63"/>
  <c r="Q3236" i="63"/>
  <c r="Q1919" i="63"/>
  <c r="Q1926" i="63"/>
  <c r="Q3239" i="63"/>
  <c r="Q3652" i="63"/>
  <c r="Q3243" i="63"/>
  <c r="Q3244" i="63"/>
  <c r="Q1913" i="63"/>
  <c r="Q1267" i="63"/>
  <c r="Q1274" i="63"/>
  <c r="Q1277" i="63"/>
  <c r="Q3544" i="63"/>
  <c r="Q3259" i="63"/>
  <c r="Q3260" i="63"/>
  <c r="Q3261" i="63"/>
  <c r="Q3262" i="63"/>
  <c r="Q3263" i="63"/>
  <c r="Q1284" i="63"/>
  <c r="Q3266" i="63"/>
  <c r="Q3267" i="63"/>
  <c r="Q3269" i="63"/>
  <c r="Q3271" i="63"/>
  <c r="Q3272" i="63"/>
  <c r="Q3273" i="63"/>
  <c r="Q3532" i="63"/>
  <c r="Q1893" i="63"/>
  <c r="Q3280" i="63"/>
  <c r="Q1291" i="63"/>
  <c r="Q3282" i="63"/>
  <c r="Q3525" i="63"/>
  <c r="Q3289" i="63"/>
  <c r="Q3290" i="63"/>
  <c r="Q3507" i="63"/>
  <c r="Q3294" i="63"/>
  <c r="Q3296" i="63"/>
  <c r="Q3299" i="63"/>
  <c r="Q1832" i="63"/>
  <c r="Q1324" i="63"/>
  <c r="Q1293" i="63"/>
  <c r="Q3310" i="63"/>
  <c r="Q3311" i="63"/>
  <c r="Q1763" i="63"/>
  <c r="Q1312" i="63"/>
  <c r="Q3315" i="63"/>
  <c r="Q3316" i="63"/>
  <c r="Q1344" i="63"/>
  <c r="Q3487" i="63"/>
  <c r="Q3325" i="63"/>
  <c r="Q3326" i="63"/>
  <c r="Q1734" i="63"/>
  <c r="Q1652" i="63"/>
  <c r="Q3477" i="63"/>
  <c r="Q1595" i="63"/>
  <c r="Q1596" i="63"/>
  <c r="Q3344" i="63"/>
  <c r="Q1391" i="63"/>
  <c r="Q1388" i="63"/>
  <c r="Q3457" i="63"/>
  <c r="Q1392" i="63"/>
  <c r="Q3353" i="63"/>
  <c r="Q3454" i="63"/>
  <c r="Q3358" i="63"/>
  <c r="Q3359" i="63"/>
  <c r="Q3360" i="63"/>
  <c r="Q3361" i="63"/>
  <c r="Q3451" i="63"/>
  <c r="Q3364" i="63"/>
  <c r="Q3365" i="63"/>
  <c r="Q3366" i="63"/>
  <c r="Q3448" i="63"/>
  <c r="Q3370" i="63"/>
  <c r="Q3371" i="63"/>
  <c r="Q3435" i="63"/>
  <c r="Q1404" i="63"/>
  <c r="Q1421" i="63"/>
  <c r="Q3376" i="63"/>
  <c r="Q3427" i="63"/>
  <c r="Q3434" i="63"/>
  <c r="Q1565" i="63"/>
  <c r="Q1576" i="63"/>
  <c r="Q1560" i="63"/>
  <c r="Q1426" i="63"/>
  <c r="Q3425" i="63"/>
  <c r="Q1549" i="63"/>
  <c r="Q1434" i="63"/>
  <c r="Q1451" i="63"/>
  <c r="Q1538" i="63"/>
  <c r="Q3390" i="63"/>
  <c r="Q3391" i="63"/>
  <c r="Q1251" i="63"/>
  <c r="Q3397" i="63"/>
  <c r="Q3398" i="63"/>
  <c r="Q3399" i="63"/>
  <c r="Q3403" i="63"/>
  <c r="Q3404" i="63"/>
  <c r="Q3405" i="63"/>
  <c r="Q3406" i="63"/>
  <c r="Q3413" i="63"/>
  <c r="Q3408" i="63"/>
  <c r="Q1461" i="63"/>
  <c r="Q3410" i="63"/>
  <c r="Q1463" i="63"/>
  <c r="Q1455" i="63"/>
  <c r="Q3407" i="63"/>
  <c r="Q1499" i="63"/>
  <c r="Q1476" i="63"/>
  <c r="Q3417" i="63"/>
  <c r="Q3418" i="63"/>
  <c r="Q3419" i="63"/>
  <c r="Q1427" i="63"/>
  <c r="Q1583" i="63"/>
  <c r="Q3424" i="63"/>
  <c r="Q1561" i="63"/>
  <c r="Q3426" i="63"/>
  <c r="Q1550" i="63"/>
  <c r="Q3428" i="63"/>
  <c r="Q3429" i="63"/>
  <c r="Q3430" i="63"/>
  <c r="Q3431" i="63"/>
  <c r="Q3432" i="63"/>
  <c r="Q3433" i="63"/>
  <c r="Q3378" i="63"/>
  <c r="Q3436" i="63"/>
  <c r="Q3437" i="63"/>
  <c r="Q1424" i="63"/>
  <c r="Q3441" i="63"/>
  <c r="Q1403" i="63"/>
  <c r="Q3444" i="63"/>
  <c r="Q1397" i="63"/>
  <c r="Q3446" i="63"/>
  <c r="Q1584" i="63"/>
  <c r="Q3449" i="63"/>
  <c r="Q3450" i="63"/>
  <c r="Q3453" i="63"/>
  <c r="Q1038" i="63"/>
  <c r="Q3462" i="63"/>
  <c r="Q1594" i="63"/>
  <c r="Q3465" i="63"/>
  <c r="Q3466" i="63"/>
  <c r="Q3467" i="63"/>
  <c r="Q3468" i="63"/>
  <c r="Q3470" i="63"/>
  <c r="Q3473" i="63"/>
  <c r="Q1369" i="63"/>
  <c r="Q3475" i="63"/>
  <c r="Q3476" i="63"/>
  <c r="Q1638" i="63"/>
  <c r="Q1646" i="63"/>
  <c r="Q1636" i="63"/>
  <c r="Q3480" i="63"/>
  <c r="Q1352" i="63"/>
  <c r="Q3482" i="63"/>
  <c r="Q3484" i="63"/>
  <c r="Q1348" i="63"/>
  <c r="Q3486" i="63"/>
  <c r="Q1754" i="63"/>
  <c r="Q1759" i="63"/>
  <c r="Q3490" i="63"/>
  <c r="Q3491" i="63"/>
  <c r="Q3492" i="63"/>
  <c r="Q3493" i="63"/>
  <c r="Q1813" i="63"/>
  <c r="Q1771" i="63"/>
  <c r="Q1801" i="63"/>
  <c r="Q3501" i="63"/>
  <c r="Q3502" i="63"/>
  <c r="Q3503" i="63"/>
  <c r="Q1844" i="63"/>
  <c r="Q3505" i="63"/>
  <c r="Q3506" i="63"/>
  <c r="Q1885" i="63"/>
  <c r="Q3513" i="63"/>
  <c r="Q3515" i="63"/>
  <c r="Q3516" i="63"/>
  <c r="Q3517" i="63"/>
  <c r="Q3519" i="63"/>
  <c r="Q3520" i="63"/>
  <c r="Q3522" i="63"/>
  <c r="Q3526" i="63"/>
  <c r="Q1846" i="63"/>
  <c r="Q1265" i="63"/>
  <c r="Q3531" i="63"/>
  <c r="Q3534" i="63"/>
  <c r="Q1896" i="63"/>
  <c r="Q3540" i="63"/>
  <c r="Q1907" i="63"/>
  <c r="Q1433" i="63"/>
  <c r="Q3548" i="63"/>
  <c r="Q2164" i="63"/>
  <c r="Q3553" i="63"/>
  <c r="Q2165" i="63"/>
  <c r="Q3557" i="63"/>
  <c r="Q3558" i="63"/>
  <c r="Q3559" i="63"/>
  <c r="Q3563" i="63"/>
  <c r="Q2044" i="63"/>
  <c r="Q9" i="63"/>
  <c r="Q2093" i="63"/>
  <c r="Q3569" i="63"/>
  <c r="Q3570" i="63"/>
  <c r="Q2113" i="63"/>
  <c r="Q3572" i="63"/>
  <c r="Q10" i="63"/>
  <c r="Q2151" i="63"/>
  <c r="Q1027" i="63"/>
  <c r="Q2163" i="63"/>
  <c r="Q2139" i="63"/>
  <c r="Q3581" i="63"/>
  <c r="Q3582" i="63"/>
  <c r="Q3583" i="63"/>
  <c r="Q3584" i="63"/>
  <c r="Q3585" i="63"/>
  <c r="Q3586" i="63"/>
  <c r="Q3587" i="63"/>
  <c r="Q3588" i="63"/>
  <c r="Q2174" i="63"/>
  <c r="Q2176" i="63"/>
  <c r="Q2202" i="63"/>
  <c r="Q3595" i="63"/>
  <c r="Q3596" i="63"/>
  <c r="Q3597" i="63"/>
  <c r="Q3598" i="63"/>
  <c r="Q3600" i="63"/>
  <c r="Q3601" i="63"/>
  <c r="Q3604" i="63"/>
  <c r="Q3605" i="63"/>
  <c r="Q3606" i="63"/>
  <c r="Q2215" i="63"/>
  <c r="Q3609" i="63"/>
  <c r="Q2209" i="63"/>
  <c r="Q3612" i="63"/>
  <c r="Q3619" i="63"/>
  <c r="Q3620" i="63"/>
  <c r="Q3621" i="63"/>
  <c r="Q3622" i="63"/>
  <c r="Q2400" i="63"/>
  <c r="Q3625" i="63"/>
  <c r="Q2427" i="63"/>
  <c r="Q3627" i="63"/>
  <c r="Q3629" i="63"/>
  <c r="Q3634" i="63"/>
  <c r="Q3635" i="63"/>
  <c r="Q1138" i="63"/>
  <c r="Q3637" i="63"/>
  <c r="Q3638" i="63"/>
  <c r="Q3639" i="63"/>
  <c r="Q1124" i="63"/>
  <c r="Q1125" i="63"/>
  <c r="Q1137" i="63"/>
  <c r="Q3649" i="63"/>
  <c r="Q3651" i="63"/>
  <c r="Q3658" i="63"/>
  <c r="Q1120" i="63"/>
  <c r="Q3662" i="63"/>
  <c r="Q1100" i="63"/>
  <c r="Q1099" i="63"/>
  <c r="Q3668" i="63"/>
  <c r="Q3671" i="63"/>
  <c r="Q1098" i="63"/>
  <c r="Q3673" i="63"/>
  <c r="Q1095" i="63"/>
  <c r="Q3675" i="63"/>
  <c r="Q3682" i="63"/>
  <c r="Q3684" i="63"/>
  <c r="Q3685" i="63"/>
  <c r="Q3686" i="63"/>
  <c r="Q3687" i="63"/>
  <c r="Q1091" i="63"/>
  <c r="Q3690" i="63"/>
  <c r="Q3691" i="63"/>
  <c r="Q3693" i="63"/>
  <c r="Q3695" i="63"/>
  <c r="Q1040" i="63"/>
  <c r="Q1062" i="63"/>
  <c r="Q3699" i="63"/>
  <c r="Q3700" i="63"/>
  <c r="Q3702" i="63"/>
  <c r="Q3703" i="63"/>
  <c r="Q3705" i="63"/>
  <c r="Q3706" i="63"/>
  <c r="Q3707" i="63"/>
  <c r="Q3943" i="63"/>
  <c r="Q3710" i="63"/>
  <c r="Q3886" i="63"/>
  <c r="Q971" i="63"/>
  <c r="Q3715" i="63"/>
  <c r="Q3716" i="63"/>
  <c r="Q3717" i="63"/>
  <c r="Q3719" i="63"/>
  <c r="Q1024" i="63"/>
  <c r="Q3721" i="63"/>
  <c r="Q3723" i="63"/>
  <c r="Q3724" i="63"/>
  <c r="Q1018" i="63"/>
  <c r="Q3728" i="63"/>
  <c r="Q3729" i="63"/>
  <c r="Q3730" i="63"/>
  <c r="Q3731" i="63"/>
  <c r="Q3732" i="63"/>
  <c r="Q3733" i="63"/>
  <c r="Q3734" i="63"/>
  <c r="Q3735" i="63"/>
  <c r="Q3737" i="63"/>
  <c r="Q1015" i="63"/>
  <c r="Q3740" i="63"/>
  <c r="Q3741" i="63"/>
  <c r="Q3744" i="63"/>
  <c r="Q3748" i="63"/>
  <c r="Q3750" i="63"/>
  <c r="Q3751" i="63"/>
  <c r="Q3753" i="63"/>
  <c r="Q3754" i="63"/>
  <c r="Q3756" i="63"/>
  <c r="Q1013" i="63"/>
  <c r="Q1002" i="63"/>
  <c r="Q3764" i="63"/>
  <c r="Q3765" i="63"/>
  <c r="Q3766" i="63"/>
  <c r="Q1001" i="63"/>
  <c r="Q1000" i="63"/>
  <c r="Q3772" i="63"/>
  <c r="Q3773" i="63"/>
  <c r="Q3774" i="63"/>
  <c r="Q3775" i="63"/>
  <c r="Q3777" i="63"/>
  <c r="Q999" i="63"/>
  <c r="Q3780" i="63"/>
  <c r="Q3783" i="63"/>
  <c r="Q3784" i="63"/>
  <c r="Q3785" i="63"/>
  <c r="Q3786" i="63"/>
  <c r="Q3787" i="63"/>
  <c r="Q3788" i="63"/>
  <c r="Q3789" i="63"/>
  <c r="Q3790" i="63"/>
  <c r="Q3791" i="63"/>
  <c r="Q3792" i="63"/>
  <c r="Q3793" i="63"/>
  <c r="Q3794" i="63"/>
  <c r="Q3795" i="63"/>
  <c r="Q3796" i="63"/>
  <c r="Q3797" i="63"/>
  <c r="Q3798" i="63"/>
  <c r="Q3799" i="63"/>
  <c r="Q3800" i="63"/>
  <c r="Q3801" i="63"/>
  <c r="Q3802" i="63"/>
  <c r="Q3803" i="63"/>
  <c r="Q3804" i="63"/>
  <c r="Q3805" i="63"/>
  <c r="Q3806" i="63"/>
  <c r="Q3807" i="63"/>
  <c r="Q3808" i="63"/>
  <c r="Q3809" i="63"/>
  <c r="Q3810" i="63"/>
  <c r="Q3811" i="63"/>
  <c r="Q3812" i="63"/>
  <c r="Q3813" i="63"/>
  <c r="Q3814" i="63"/>
  <c r="Q3815" i="63"/>
  <c r="Q3816" i="63"/>
  <c r="Q3817" i="63"/>
  <c r="Q3818" i="63"/>
  <c r="Q3819" i="63"/>
  <c r="Q3820" i="63"/>
  <c r="Q3821" i="63"/>
  <c r="Q3822" i="63"/>
  <c r="Q3823" i="63"/>
  <c r="Q3824" i="63"/>
  <c r="Q3825" i="63"/>
  <c r="Q3826" i="63"/>
  <c r="Q3827" i="63"/>
  <c r="Q3828" i="63"/>
  <c r="Q3829" i="63"/>
  <c r="Q3830" i="63"/>
  <c r="Q3831" i="63"/>
  <c r="Q3832" i="63"/>
  <c r="Q3833" i="63"/>
  <c r="Q3834" i="63"/>
  <c r="Q3835" i="63"/>
  <c r="Q3836" i="63"/>
  <c r="Q3837" i="63"/>
  <c r="Q3838" i="63"/>
  <c r="Q3839" i="63"/>
  <c r="Q3840" i="63"/>
  <c r="Q3841" i="63"/>
  <c r="Q3842" i="63"/>
  <c r="Q3843" i="63"/>
  <c r="Q3844" i="63"/>
  <c r="Q3845" i="63"/>
  <c r="Q3846" i="63"/>
  <c r="Q3847" i="63"/>
  <c r="Q3848" i="63"/>
  <c r="Q3849" i="63"/>
  <c r="Q3850" i="63"/>
  <c r="Q3851" i="63"/>
  <c r="Q3852" i="63"/>
  <c r="Q3856" i="63"/>
  <c r="Q3858" i="63"/>
  <c r="Q3859" i="63"/>
  <c r="Q3860" i="63"/>
  <c r="Q981" i="63"/>
  <c r="Q3863" i="63"/>
  <c r="Q3867" i="63"/>
  <c r="Q3868" i="63"/>
  <c r="Q3907" i="63"/>
  <c r="Q3926" i="63"/>
  <c r="Q4006" i="63"/>
  <c r="Q3978" i="63"/>
  <c r="Q3883" i="63"/>
  <c r="Q974" i="63"/>
  <c r="Q3885" i="63"/>
  <c r="Q837" i="63"/>
  <c r="Q3893" i="63"/>
  <c r="Q3952" i="63"/>
  <c r="Q4057" i="63"/>
  <c r="Q966" i="63"/>
  <c r="Q3899" i="63"/>
  <c r="Q3900" i="63"/>
  <c r="Q3902" i="63"/>
  <c r="Q3921" i="63"/>
  <c r="Q960" i="63"/>
  <c r="Q3916" i="63"/>
  <c r="Q3929" i="63"/>
  <c r="Q3930" i="63"/>
  <c r="Q4002" i="63"/>
  <c r="Q4004" i="63"/>
  <c r="Q810" i="63"/>
  <c r="Q958" i="63"/>
  <c r="Q4060" i="63"/>
  <c r="Q3917" i="63"/>
  <c r="Q3918" i="63"/>
  <c r="Q3919" i="63"/>
  <c r="Q3882" i="63"/>
  <c r="Q898" i="63"/>
  <c r="Q3964" i="63"/>
  <c r="Q3979" i="63"/>
  <c r="Q602" i="63"/>
  <c r="Q616" i="63"/>
  <c r="Q811" i="63"/>
  <c r="Q948" i="63"/>
  <c r="Q926" i="63"/>
  <c r="Q3941" i="63"/>
  <c r="Q3942" i="63"/>
  <c r="Q4076" i="63"/>
  <c r="Q3945" i="63"/>
  <c r="Q3947" i="63"/>
  <c r="Q3950" i="63"/>
  <c r="Q3876" i="63"/>
  <c r="Q3951" i="63"/>
  <c r="Q923" i="63"/>
  <c r="Q3959" i="63"/>
  <c r="Q4003" i="63"/>
  <c r="Q782" i="63"/>
  <c r="Q4150" i="63"/>
  <c r="Q619" i="63"/>
  <c r="Q4131" i="63"/>
  <c r="Q886" i="63"/>
  <c r="Q854" i="63"/>
  <c r="Q3967" i="63"/>
  <c r="Q849" i="63"/>
  <c r="Q3969" i="63"/>
  <c r="Q843" i="63"/>
  <c r="Q896" i="63"/>
  <c r="Q875" i="63"/>
  <c r="Q753" i="63"/>
  <c r="Q821" i="63"/>
  <c r="Q22" i="63"/>
  <c r="Q4005" i="63"/>
  <c r="Q716" i="63"/>
  <c r="Q585" i="63"/>
  <c r="Q3991" i="63"/>
  <c r="Q3993" i="63"/>
  <c r="Q3995" i="63"/>
  <c r="Q3881" i="63"/>
  <c r="Q3958" i="63"/>
  <c r="Q836" i="63"/>
  <c r="Q831" i="63"/>
  <c r="Q3935" i="63"/>
  <c r="Q789" i="63"/>
  <c r="Q4017" i="63"/>
  <c r="Q4011" i="63"/>
  <c r="Q3987" i="63"/>
  <c r="Q4050" i="63"/>
  <c r="Q4058" i="63"/>
  <c r="Q4021" i="63"/>
  <c r="Q4048" i="63"/>
  <c r="Q4082" i="63"/>
  <c r="Q953" i="63"/>
  <c r="Q4028" i="63"/>
  <c r="Q4029" i="63"/>
  <c r="Q4030" i="63"/>
  <c r="Q4157" i="63"/>
  <c r="Q673" i="63"/>
  <c r="Q684" i="63"/>
  <c r="Q697" i="63"/>
  <c r="Q4039" i="63"/>
  <c r="Q663" i="63"/>
  <c r="Q3920" i="63"/>
  <c r="Q3874" i="63"/>
  <c r="Q3905" i="63"/>
  <c r="Q965" i="63"/>
  <c r="Q4129" i="63"/>
  <c r="Q955" i="63"/>
  <c r="Q713" i="63"/>
  <c r="Q902" i="63"/>
  <c r="Q636" i="63"/>
  <c r="Q621" i="63"/>
  <c r="Q577" i="63"/>
  <c r="Q4086" i="63"/>
  <c r="Q4063" i="63"/>
  <c r="Q598" i="63"/>
  <c r="Q4065" i="63"/>
  <c r="Q4066" i="63"/>
  <c r="Q4070" i="63"/>
  <c r="Q580" i="63"/>
  <c r="Q4074" i="63"/>
  <c r="Q4075" i="63"/>
  <c r="Q3937" i="63"/>
  <c r="Q4077" i="63"/>
  <c r="Q4078" i="63"/>
  <c r="Q4081" i="63"/>
  <c r="Q4083" i="63"/>
  <c r="Q3908" i="63"/>
  <c r="Q3909" i="63"/>
  <c r="Q4061" i="63"/>
  <c r="Q4088" i="63"/>
  <c r="Q4113" i="63"/>
  <c r="Q4090" i="63"/>
  <c r="Q4091" i="63"/>
  <c r="Q4109" i="63"/>
  <c r="Q557" i="63"/>
  <c r="Q555" i="63"/>
  <c r="Q4101" i="63"/>
  <c r="Q4100" i="63"/>
  <c r="R546" i="63" l="1"/>
  <c r="R551" i="63"/>
  <c r="A546" i="63"/>
  <c r="B546" i="63" s="1"/>
  <c r="A551" i="63"/>
  <c r="B551" i="63" s="1"/>
  <c r="M546" i="63"/>
  <c r="O551" i="63"/>
  <c r="C546" i="63"/>
  <c r="D546" i="63" s="1"/>
  <c r="M551" i="63"/>
  <c r="C551" i="63"/>
  <c r="D551" i="63" s="1"/>
  <c r="J546" i="63"/>
  <c r="E4091" i="63" l="1"/>
  <c r="E4109" i="63"/>
  <c r="E557" i="63"/>
  <c r="E555" i="63"/>
  <c r="E4101" i="63"/>
  <c r="E4100" i="63"/>
  <c r="F4091" i="63"/>
  <c r="F4109" i="63"/>
  <c r="F557" i="63"/>
  <c r="F555" i="63"/>
  <c r="F4101" i="63"/>
  <c r="F4100" i="63"/>
  <c r="G4091" i="63"/>
  <c r="G4109" i="63"/>
  <c r="G557" i="63"/>
  <c r="G555" i="63"/>
  <c r="G4101" i="63"/>
  <c r="G4100" i="63"/>
  <c r="H4091" i="63"/>
  <c r="H4109" i="63"/>
  <c r="H557" i="63"/>
  <c r="H555" i="63"/>
  <c r="H4101" i="63"/>
  <c r="H4100" i="63"/>
  <c r="K4091" i="63"/>
  <c r="M4091" i="63" s="1"/>
  <c r="K4109" i="63"/>
  <c r="M4109" i="63" s="1"/>
  <c r="K557" i="63"/>
  <c r="M557" i="63" s="1"/>
  <c r="K555" i="63"/>
  <c r="M555" i="63" s="1"/>
  <c r="K4101" i="63"/>
  <c r="K4100" i="63"/>
  <c r="N4091" i="63"/>
  <c r="J4091" i="63" s="1"/>
  <c r="N4109" i="63"/>
  <c r="J4109" i="63" s="1"/>
  <c r="N557" i="63"/>
  <c r="O557" i="63" s="1"/>
  <c r="N555" i="63"/>
  <c r="O555" i="63" s="1"/>
  <c r="N4101" i="63"/>
  <c r="O4101" i="63" s="1"/>
  <c r="N4100" i="63"/>
  <c r="O4100" i="63" s="1"/>
  <c r="P4091" i="63"/>
  <c r="P4109" i="63"/>
  <c r="P557" i="63"/>
  <c r="P555" i="63"/>
  <c r="P4101" i="63"/>
  <c r="P4100" i="63"/>
  <c r="E4078" i="63"/>
  <c r="E4081" i="63"/>
  <c r="E4083" i="63"/>
  <c r="E3908" i="63"/>
  <c r="E3909" i="63"/>
  <c r="E4061" i="63"/>
  <c r="E4088" i="63"/>
  <c r="E4113" i="63"/>
  <c r="E4090" i="63"/>
  <c r="F4078" i="63"/>
  <c r="F4081" i="63"/>
  <c r="F4083" i="63"/>
  <c r="F3908" i="63"/>
  <c r="F3909" i="63"/>
  <c r="F4061" i="63"/>
  <c r="F4088" i="63"/>
  <c r="F4113" i="63"/>
  <c r="F4090" i="63"/>
  <c r="G4078" i="63"/>
  <c r="G4081" i="63"/>
  <c r="G4083" i="63"/>
  <c r="G3908" i="63"/>
  <c r="G3909" i="63"/>
  <c r="G4061" i="63"/>
  <c r="G4088" i="63"/>
  <c r="G4113" i="63"/>
  <c r="G4090" i="63"/>
  <c r="H4078" i="63"/>
  <c r="H4081" i="63"/>
  <c r="H4083" i="63"/>
  <c r="H3908" i="63"/>
  <c r="H3909" i="63"/>
  <c r="H4061" i="63"/>
  <c r="H4088" i="63"/>
  <c r="H4113" i="63"/>
  <c r="H4090" i="63"/>
  <c r="K4078" i="63"/>
  <c r="M4078" i="63" s="1"/>
  <c r="K4081" i="63"/>
  <c r="K4083" i="63"/>
  <c r="M4083" i="63" s="1"/>
  <c r="K3908" i="63"/>
  <c r="M3908" i="63" s="1"/>
  <c r="K3909" i="63"/>
  <c r="K4061" i="63"/>
  <c r="M4061" i="63" s="1"/>
  <c r="K4088" i="63"/>
  <c r="M4088" i="63" s="1"/>
  <c r="K4113" i="63"/>
  <c r="K4090" i="63"/>
  <c r="N4078" i="63"/>
  <c r="J4078" i="63" s="1"/>
  <c r="N4081" i="63"/>
  <c r="J4081" i="63" s="1"/>
  <c r="N4083" i="63"/>
  <c r="J4083" i="63" s="1"/>
  <c r="N3908" i="63"/>
  <c r="J3908" i="63" s="1"/>
  <c r="N3909" i="63"/>
  <c r="J3909" i="63" s="1"/>
  <c r="N4061" i="63"/>
  <c r="J4061" i="63" s="1"/>
  <c r="N4088" i="63"/>
  <c r="J4088" i="63" s="1"/>
  <c r="N4113" i="63"/>
  <c r="J4113" i="63" s="1"/>
  <c r="N4090" i="63"/>
  <c r="O4090" i="63" s="1"/>
  <c r="P4078" i="63"/>
  <c r="P4081" i="63"/>
  <c r="P4083" i="63"/>
  <c r="P3908" i="63"/>
  <c r="P3909" i="63"/>
  <c r="P4061" i="63"/>
  <c r="P4088" i="63"/>
  <c r="P4113" i="63"/>
  <c r="P4090" i="63"/>
  <c r="E4063" i="63"/>
  <c r="E598" i="63"/>
  <c r="E4065" i="63"/>
  <c r="E4066" i="63"/>
  <c r="E4070" i="63"/>
  <c r="E580" i="63"/>
  <c r="E4074" i="63"/>
  <c r="E4075" i="63"/>
  <c r="E3937" i="63"/>
  <c r="E4077" i="63"/>
  <c r="F4063" i="63"/>
  <c r="F598" i="63"/>
  <c r="F4065" i="63"/>
  <c r="F4066" i="63"/>
  <c r="F4070" i="63"/>
  <c r="F580" i="63"/>
  <c r="F4074" i="63"/>
  <c r="F4075" i="63"/>
  <c r="F3937" i="63"/>
  <c r="F4077" i="63"/>
  <c r="G4063" i="63"/>
  <c r="G598" i="63"/>
  <c r="G4065" i="63"/>
  <c r="G4066" i="63"/>
  <c r="G4070" i="63"/>
  <c r="G580" i="63"/>
  <c r="G4074" i="63"/>
  <c r="G4075" i="63"/>
  <c r="G3937" i="63"/>
  <c r="G4077" i="63"/>
  <c r="H4063" i="63"/>
  <c r="H598" i="63"/>
  <c r="H4065" i="63"/>
  <c r="H4066" i="63"/>
  <c r="H4070" i="63"/>
  <c r="H580" i="63"/>
  <c r="H4074" i="63"/>
  <c r="H4075" i="63"/>
  <c r="H3937" i="63"/>
  <c r="H4077" i="63"/>
  <c r="K4063" i="63"/>
  <c r="M4063" i="63" s="1"/>
  <c r="K598" i="63"/>
  <c r="K4065" i="63"/>
  <c r="K4066" i="63"/>
  <c r="M4066" i="63" s="1"/>
  <c r="K4070" i="63"/>
  <c r="M4070" i="63" s="1"/>
  <c r="K580" i="63"/>
  <c r="M580" i="63" s="1"/>
  <c r="K4074" i="63"/>
  <c r="M4074" i="63" s="1"/>
  <c r="K4075" i="63"/>
  <c r="M4075" i="63" s="1"/>
  <c r="K3937" i="63"/>
  <c r="M3937" i="63" s="1"/>
  <c r="K4077" i="63"/>
  <c r="M4077" i="63" s="1"/>
  <c r="N4063" i="63"/>
  <c r="J4063" i="63" s="1"/>
  <c r="N598" i="63"/>
  <c r="J598" i="63" s="1"/>
  <c r="N4065" i="63"/>
  <c r="J4065" i="63" s="1"/>
  <c r="N4066" i="63"/>
  <c r="J4066" i="63" s="1"/>
  <c r="N4070" i="63"/>
  <c r="O4070" i="63" s="1"/>
  <c r="N580" i="63"/>
  <c r="O580" i="63" s="1"/>
  <c r="N4074" i="63"/>
  <c r="O4074" i="63" s="1"/>
  <c r="N4075" i="63"/>
  <c r="O4075" i="63" s="1"/>
  <c r="N3937" i="63"/>
  <c r="O3937" i="63" s="1"/>
  <c r="N4077" i="63"/>
  <c r="O4077" i="63" s="1"/>
  <c r="P4063" i="63"/>
  <c r="P598" i="63"/>
  <c r="P4065" i="63"/>
  <c r="P4066" i="63"/>
  <c r="P4070" i="63"/>
  <c r="P580" i="63"/>
  <c r="P4074" i="63"/>
  <c r="P4075" i="63"/>
  <c r="P3937" i="63"/>
  <c r="P4077" i="63"/>
  <c r="R3937" i="63" l="1"/>
  <c r="R580" i="63"/>
  <c r="R598" i="63"/>
  <c r="R557" i="63"/>
  <c r="R4101" i="63"/>
  <c r="R555" i="63"/>
  <c r="R4100" i="63"/>
  <c r="R4109" i="63"/>
  <c r="R4113" i="63"/>
  <c r="A580" i="63"/>
  <c r="B580" i="63" s="1"/>
  <c r="C580" i="63"/>
  <c r="D580" i="63" s="1"/>
  <c r="A4088" i="63"/>
  <c r="B4088" i="63" s="1"/>
  <c r="C4088" i="63"/>
  <c r="D4088" i="63" s="1"/>
  <c r="A4091" i="63"/>
  <c r="B4091" i="63" s="1"/>
  <c r="C4091" i="63"/>
  <c r="D4091" i="63" s="1"/>
  <c r="A4061" i="63"/>
  <c r="B4061" i="63" s="1"/>
  <c r="C4061" i="63"/>
  <c r="D4061" i="63" s="1"/>
  <c r="A4070" i="63"/>
  <c r="B4070" i="63" s="1"/>
  <c r="C4070" i="63"/>
  <c r="D4070" i="63" s="1"/>
  <c r="A3909" i="63"/>
  <c r="B3909" i="63" s="1"/>
  <c r="C3909" i="63"/>
  <c r="D3909" i="63" s="1"/>
  <c r="A3908" i="63"/>
  <c r="B3908" i="63" s="1"/>
  <c r="C3908" i="63"/>
  <c r="D3908" i="63" s="1"/>
  <c r="A4083" i="63"/>
  <c r="B4083" i="63" s="1"/>
  <c r="C4083" i="63"/>
  <c r="D4083" i="63" s="1"/>
  <c r="A4066" i="63"/>
  <c r="B4066" i="63" s="1"/>
  <c r="C4066" i="63"/>
  <c r="D4066" i="63" s="1"/>
  <c r="A4100" i="63"/>
  <c r="B4100" i="63" s="1"/>
  <c r="C4100" i="63"/>
  <c r="D4100" i="63" s="1"/>
  <c r="A4065" i="63"/>
  <c r="B4065" i="63" s="1"/>
  <c r="C4065" i="63"/>
  <c r="D4065" i="63" s="1"/>
  <c r="A4081" i="63"/>
  <c r="B4081" i="63" s="1"/>
  <c r="C4081" i="63"/>
  <c r="D4081" i="63" s="1"/>
  <c r="A4101" i="63"/>
  <c r="B4101" i="63" s="1"/>
  <c r="C4101" i="63"/>
  <c r="D4101" i="63" s="1"/>
  <c r="A598" i="63"/>
  <c r="B598" i="63" s="1"/>
  <c r="C598" i="63"/>
  <c r="D598" i="63" s="1"/>
  <c r="A555" i="63"/>
  <c r="B555" i="63" s="1"/>
  <c r="C555" i="63"/>
  <c r="D555" i="63" s="1"/>
  <c r="A4063" i="63"/>
  <c r="B4063" i="63" s="1"/>
  <c r="C4063" i="63"/>
  <c r="D4063" i="63" s="1"/>
  <c r="A4078" i="63"/>
  <c r="B4078" i="63" s="1"/>
  <c r="C4078" i="63"/>
  <c r="D4078" i="63" s="1"/>
  <c r="A4077" i="63"/>
  <c r="B4077" i="63" s="1"/>
  <c r="C4077" i="63"/>
  <c r="D4077" i="63" s="1"/>
  <c r="A3937" i="63"/>
  <c r="B3937" i="63" s="1"/>
  <c r="C3937" i="63"/>
  <c r="D3937" i="63" s="1"/>
  <c r="A557" i="63"/>
  <c r="B557" i="63" s="1"/>
  <c r="C557" i="63"/>
  <c r="D557" i="63" s="1"/>
  <c r="A4075" i="63"/>
  <c r="B4075" i="63" s="1"/>
  <c r="C4075" i="63"/>
  <c r="D4075" i="63" s="1"/>
  <c r="A4074" i="63"/>
  <c r="B4074" i="63" s="1"/>
  <c r="C4074" i="63"/>
  <c r="D4074" i="63" s="1"/>
  <c r="A4090" i="63"/>
  <c r="B4090" i="63" s="1"/>
  <c r="C4090" i="63"/>
  <c r="D4090" i="63" s="1"/>
  <c r="A4109" i="63"/>
  <c r="B4109" i="63" s="1"/>
  <c r="C4109" i="63"/>
  <c r="D4109" i="63" s="1"/>
  <c r="A4113" i="63"/>
  <c r="B4113" i="63" s="1"/>
  <c r="C4113" i="63"/>
  <c r="D4113" i="63" s="1"/>
  <c r="L557" i="63"/>
  <c r="L4083" i="63"/>
  <c r="L4109" i="63"/>
  <c r="J557" i="63"/>
  <c r="L4065" i="63"/>
  <c r="M4065" i="63"/>
  <c r="L4100" i="63"/>
  <c r="M4100" i="63"/>
  <c r="L598" i="63"/>
  <c r="M598" i="63"/>
  <c r="L4090" i="63"/>
  <c r="M4090" i="63"/>
  <c r="L4101" i="63"/>
  <c r="M4101" i="63"/>
  <c r="L4113" i="63"/>
  <c r="M4113" i="63"/>
  <c r="L3909" i="63"/>
  <c r="M3909" i="63"/>
  <c r="L555" i="63"/>
  <c r="L4081" i="63"/>
  <c r="M4081" i="63"/>
  <c r="O4109" i="63"/>
  <c r="O4091" i="63"/>
  <c r="J4100" i="63"/>
  <c r="J4101" i="63"/>
  <c r="J555" i="63"/>
  <c r="L4091" i="63"/>
  <c r="O4083" i="63"/>
  <c r="O4061" i="63"/>
  <c r="O3909" i="63"/>
  <c r="O4081" i="63"/>
  <c r="L4078" i="63"/>
  <c r="L4088" i="63"/>
  <c r="L4061" i="63"/>
  <c r="O4113" i="63"/>
  <c r="J4090" i="63"/>
  <c r="O4078" i="63"/>
  <c r="L3908" i="63"/>
  <c r="O4088" i="63"/>
  <c r="O3908" i="63"/>
  <c r="J580" i="63"/>
  <c r="J4077" i="63"/>
  <c r="J4070" i="63"/>
  <c r="J3937" i="63"/>
  <c r="J4075" i="63"/>
  <c r="J4074" i="63"/>
  <c r="O4066" i="63"/>
  <c r="L4063" i="63"/>
  <c r="O4065" i="63"/>
  <c r="O598" i="63"/>
  <c r="L4077" i="63"/>
  <c r="O4063" i="63"/>
  <c r="L3937" i="63"/>
  <c r="L4075" i="63"/>
  <c r="L4074" i="63"/>
  <c r="L580" i="63"/>
  <c r="L4070" i="63"/>
  <c r="L4066" i="63"/>
  <c r="E955" i="63"/>
  <c r="E713" i="63"/>
  <c r="E902" i="63"/>
  <c r="E636" i="63"/>
  <c r="E621" i="63"/>
  <c r="E577" i="63"/>
  <c r="E4086" i="63"/>
  <c r="F955" i="63"/>
  <c r="F713" i="63"/>
  <c r="F902" i="63"/>
  <c r="F636" i="63"/>
  <c r="F621" i="63"/>
  <c r="F577" i="63"/>
  <c r="F4086" i="63"/>
  <c r="G955" i="63"/>
  <c r="G713" i="63"/>
  <c r="G902" i="63"/>
  <c r="G636" i="63"/>
  <c r="G621" i="63"/>
  <c r="G577" i="63"/>
  <c r="G4086" i="63"/>
  <c r="H955" i="63"/>
  <c r="H713" i="63"/>
  <c r="H902" i="63"/>
  <c r="H636" i="63"/>
  <c r="H621" i="63"/>
  <c r="H577" i="63"/>
  <c r="H4086" i="63"/>
  <c r="K955" i="63"/>
  <c r="K713" i="63"/>
  <c r="M713" i="63" s="1"/>
  <c r="K902" i="63"/>
  <c r="M902" i="63" s="1"/>
  <c r="K636" i="63"/>
  <c r="K621" i="63"/>
  <c r="K577" i="63"/>
  <c r="K4086" i="63"/>
  <c r="M4086" i="63" s="1"/>
  <c r="N955" i="63"/>
  <c r="J955" i="63" s="1"/>
  <c r="N713" i="63"/>
  <c r="J713" i="63" s="1"/>
  <c r="N902" i="63"/>
  <c r="J902" i="63" s="1"/>
  <c r="N636" i="63"/>
  <c r="J636" i="63" s="1"/>
  <c r="N621" i="63"/>
  <c r="O621" i="63" s="1"/>
  <c r="N577" i="63"/>
  <c r="J577" i="63" s="1"/>
  <c r="N4086" i="63"/>
  <c r="J4086" i="63" s="1"/>
  <c r="P955" i="63"/>
  <c r="P713" i="63"/>
  <c r="P902" i="63"/>
  <c r="P636" i="63"/>
  <c r="P621" i="63"/>
  <c r="P577" i="63"/>
  <c r="P4086" i="63"/>
  <c r="R902" i="63" l="1"/>
  <c r="R955" i="63"/>
  <c r="R577" i="63"/>
  <c r="R621" i="63"/>
  <c r="R713" i="63"/>
  <c r="R636" i="63"/>
  <c r="A902" i="63"/>
  <c r="B902" i="63" s="1"/>
  <c r="C902" i="63"/>
  <c r="D902" i="63" s="1"/>
  <c r="A713" i="63"/>
  <c r="B713" i="63" s="1"/>
  <c r="C713" i="63"/>
  <c r="D713" i="63" s="1"/>
  <c r="A955" i="63"/>
  <c r="B955" i="63" s="1"/>
  <c r="C955" i="63"/>
  <c r="D955" i="63" s="1"/>
  <c r="A4086" i="63"/>
  <c r="B4086" i="63" s="1"/>
  <c r="C4086" i="63"/>
  <c r="D4086" i="63" s="1"/>
  <c r="A577" i="63"/>
  <c r="B577" i="63" s="1"/>
  <c r="C577" i="63"/>
  <c r="D577" i="63" s="1"/>
  <c r="A621" i="63"/>
  <c r="B621" i="63" s="1"/>
  <c r="C621" i="63"/>
  <c r="D621" i="63" s="1"/>
  <c r="A636" i="63"/>
  <c r="B636" i="63" s="1"/>
  <c r="C636" i="63"/>
  <c r="D636" i="63" s="1"/>
  <c r="L955" i="63"/>
  <c r="M955" i="63"/>
  <c r="L577" i="63"/>
  <c r="M577" i="63"/>
  <c r="L621" i="63"/>
  <c r="M621" i="63"/>
  <c r="L636" i="63"/>
  <c r="M636" i="63"/>
  <c r="O713" i="63"/>
  <c r="O955" i="63"/>
  <c r="O577" i="63"/>
  <c r="O636" i="63"/>
  <c r="O4086" i="63"/>
  <c r="O902" i="63"/>
  <c r="L4086" i="63"/>
  <c r="L902" i="63"/>
  <c r="L713" i="63"/>
  <c r="J621" i="63"/>
  <c r="E4129" i="63" l="1"/>
  <c r="F4129" i="63"/>
  <c r="G4129" i="63"/>
  <c r="H4129" i="63"/>
  <c r="K4129" i="63"/>
  <c r="N4129" i="63"/>
  <c r="O4129" i="63" s="1"/>
  <c r="P4129" i="63"/>
  <c r="E3905" i="63"/>
  <c r="E965" i="63"/>
  <c r="F3905" i="63"/>
  <c r="F965" i="63"/>
  <c r="G3905" i="63"/>
  <c r="G965" i="63"/>
  <c r="H3905" i="63"/>
  <c r="H965" i="63"/>
  <c r="K3905" i="63"/>
  <c r="K965" i="63"/>
  <c r="M965" i="63" s="1"/>
  <c r="N3905" i="63"/>
  <c r="J3905" i="63" s="1"/>
  <c r="N965" i="63"/>
  <c r="J965" i="63" s="1"/>
  <c r="P3905" i="63"/>
  <c r="P965" i="63"/>
  <c r="E3920" i="63"/>
  <c r="E3874" i="63"/>
  <c r="E663" i="63"/>
  <c r="F3920" i="63"/>
  <c r="F3874" i="63"/>
  <c r="F663" i="63"/>
  <c r="G3920" i="63"/>
  <c r="G3874" i="63"/>
  <c r="G663" i="63"/>
  <c r="H3920" i="63"/>
  <c r="H3874" i="63"/>
  <c r="H663" i="63"/>
  <c r="K3920" i="63"/>
  <c r="K3874" i="63"/>
  <c r="K663" i="63"/>
  <c r="N3920" i="63"/>
  <c r="J3920" i="63" s="1"/>
  <c r="N3874" i="63"/>
  <c r="J3874" i="63" s="1"/>
  <c r="N663" i="63"/>
  <c r="O663" i="63" s="1"/>
  <c r="P3920" i="63"/>
  <c r="P3874" i="63"/>
  <c r="P663" i="63"/>
  <c r="E673" i="63"/>
  <c r="E684" i="63"/>
  <c r="E697" i="63"/>
  <c r="E4039" i="63"/>
  <c r="F673" i="63"/>
  <c r="F684" i="63"/>
  <c r="F697" i="63"/>
  <c r="F4039" i="63"/>
  <c r="G673" i="63"/>
  <c r="G684" i="63"/>
  <c r="G697" i="63"/>
  <c r="G4039" i="63"/>
  <c r="H673" i="63"/>
  <c r="H684" i="63"/>
  <c r="H697" i="63"/>
  <c r="H4039" i="63"/>
  <c r="K673" i="63"/>
  <c r="K684" i="63"/>
  <c r="K697" i="63"/>
  <c r="K4039" i="63"/>
  <c r="N673" i="63"/>
  <c r="J673" i="63" s="1"/>
  <c r="N684" i="63"/>
  <c r="J684" i="63" s="1"/>
  <c r="N697" i="63"/>
  <c r="J697" i="63" s="1"/>
  <c r="N4039" i="63"/>
  <c r="J4039" i="63" s="1"/>
  <c r="P673" i="63"/>
  <c r="P684" i="63"/>
  <c r="P697" i="63"/>
  <c r="P4039" i="63"/>
  <c r="E4021" i="63"/>
  <c r="E4048" i="63"/>
  <c r="E4082" i="63"/>
  <c r="E953" i="63"/>
  <c r="E4028" i="63"/>
  <c r="E4029" i="63"/>
  <c r="E4030" i="63"/>
  <c r="E4157" i="63"/>
  <c r="F4021" i="63"/>
  <c r="F4048" i="63"/>
  <c r="F4082" i="63"/>
  <c r="F953" i="63"/>
  <c r="F4028" i="63"/>
  <c r="F4029" i="63"/>
  <c r="F4030" i="63"/>
  <c r="F4157" i="63"/>
  <c r="G4021" i="63"/>
  <c r="G4048" i="63"/>
  <c r="G4082" i="63"/>
  <c r="G953" i="63"/>
  <c r="G4028" i="63"/>
  <c r="G4029" i="63"/>
  <c r="G4030" i="63"/>
  <c r="G4157" i="63"/>
  <c r="H4021" i="63"/>
  <c r="H4048" i="63"/>
  <c r="H4082" i="63"/>
  <c r="H953" i="63"/>
  <c r="H4028" i="63"/>
  <c r="H4029" i="63"/>
  <c r="H4030" i="63"/>
  <c r="H4157" i="63"/>
  <c r="K4021" i="63"/>
  <c r="M4021" i="63" s="1"/>
  <c r="K4048" i="63"/>
  <c r="M4048" i="63" s="1"/>
  <c r="K4082" i="63"/>
  <c r="M4082" i="63" s="1"/>
  <c r="K953" i="63"/>
  <c r="K4028" i="63"/>
  <c r="M4028" i="63" s="1"/>
  <c r="K4029" i="63"/>
  <c r="M4029" i="63" s="1"/>
  <c r="K4030" i="63"/>
  <c r="K4157" i="63"/>
  <c r="N4021" i="63"/>
  <c r="J4021" i="63" s="1"/>
  <c r="N4048" i="63"/>
  <c r="J4048" i="63" s="1"/>
  <c r="N4082" i="63"/>
  <c r="O4082" i="63" s="1"/>
  <c r="N953" i="63"/>
  <c r="O953" i="63" s="1"/>
  <c r="N4028" i="63"/>
  <c r="O4028" i="63" s="1"/>
  <c r="N4029" i="63"/>
  <c r="O4029" i="63" s="1"/>
  <c r="N4030" i="63"/>
  <c r="J4030" i="63" s="1"/>
  <c r="N4157" i="63"/>
  <c r="J4157" i="63" s="1"/>
  <c r="P4021" i="63"/>
  <c r="P4048" i="63"/>
  <c r="P4082" i="63"/>
  <c r="P953" i="63"/>
  <c r="P4028" i="63"/>
  <c r="P4029" i="63"/>
  <c r="P4030" i="63"/>
  <c r="P4157" i="63"/>
  <c r="E3987" i="63"/>
  <c r="E4050" i="63"/>
  <c r="E4058" i="63"/>
  <c r="F3987" i="63"/>
  <c r="F4050" i="63"/>
  <c r="F4058" i="63"/>
  <c r="G3987" i="63"/>
  <c r="G4050" i="63"/>
  <c r="G4058" i="63"/>
  <c r="H3987" i="63"/>
  <c r="H4050" i="63"/>
  <c r="H4058" i="63"/>
  <c r="K3987" i="63"/>
  <c r="K4050" i="63"/>
  <c r="K4058" i="63"/>
  <c r="N3987" i="63"/>
  <c r="J3987" i="63" s="1"/>
  <c r="N4050" i="63"/>
  <c r="J4050" i="63" s="1"/>
  <c r="N4058" i="63"/>
  <c r="J4058" i="63" s="1"/>
  <c r="P3987" i="63"/>
  <c r="P4050" i="63"/>
  <c r="P4058" i="63"/>
  <c r="E3958" i="63"/>
  <c r="E836" i="63"/>
  <c r="E831" i="63"/>
  <c r="E3935" i="63"/>
  <c r="E789" i="63"/>
  <c r="F3958" i="63"/>
  <c r="F836" i="63"/>
  <c r="F831" i="63"/>
  <c r="F3935" i="63"/>
  <c r="F789" i="63"/>
  <c r="G3958" i="63"/>
  <c r="G836" i="63"/>
  <c r="G831" i="63"/>
  <c r="G3935" i="63"/>
  <c r="G789" i="63"/>
  <c r="H3958" i="63"/>
  <c r="H836" i="63"/>
  <c r="H831" i="63"/>
  <c r="H3935" i="63"/>
  <c r="H789" i="63"/>
  <c r="K3958" i="63"/>
  <c r="K836" i="63"/>
  <c r="K831" i="63"/>
  <c r="K3935" i="63"/>
  <c r="K789" i="63"/>
  <c r="N3958" i="63"/>
  <c r="J3958" i="63" s="1"/>
  <c r="N836" i="63"/>
  <c r="J836" i="63" s="1"/>
  <c r="N831" i="63"/>
  <c r="J831" i="63" s="1"/>
  <c r="N3935" i="63"/>
  <c r="J3935" i="63" s="1"/>
  <c r="N789" i="63"/>
  <c r="J789" i="63" s="1"/>
  <c r="P3958" i="63"/>
  <c r="P836" i="63"/>
  <c r="P831" i="63"/>
  <c r="P3935" i="63"/>
  <c r="P789" i="63"/>
  <c r="E4011" i="63"/>
  <c r="F4011" i="63"/>
  <c r="G4011" i="63"/>
  <c r="H4011" i="63"/>
  <c r="K4011" i="63"/>
  <c r="N4011" i="63"/>
  <c r="J4011" i="63" s="1"/>
  <c r="P4011" i="63"/>
  <c r="R3905" i="63" l="1"/>
  <c r="R4011" i="63"/>
  <c r="R663" i="63"/>
  <c r="R4028" i="63"/>
  <c r="R4021" i="63"/>
  <c r="R3935" i="63"/>
  <c r="R953" i="63"/>
  <c r="R673" i="63"/>
  <c r="R4129" i="63"/>
  <c r="R965" i="63"/>
  <c r="R831" i="63"/>
  <c r="R697" i="63"/>
  <c r="R789" i="63"/>
  <c r="R836" i="63"/>
  <c r="R684" i="63"/>
  <c r="A684" i="63"/>
  <c r="B684" i="63" s="1"/>
  <c r="C684" i="63"/>
  <c r="D684" i="63" s="1"/>
  <c r="A3987" i="63"/>
  <c r="B3987" i="63" s="1"/>
  <c r="C3987" i="63"/>
  <c r="D3987" i="63" s="1"/>
  <c r="A673" i="63"/>
  <c r="B673" i="63" s="1"/>
  <c r="C673" i="63"/>
  <c r="D673" i="63" s="1"/>
  <c r="A4157" i="63"/>
  <c r="B4157" i="63" s="1"/>
  <c r="C4157" i="63"/>
  <c r="D4157" i="63" s="1"/>
  <c r="A4030" i="63"/>
  <c r="B4030" i="63" s="1"/>
  <c r="C4030" i="63"/>
  <c r="D4030" i="63" s="1"/>
  <c r="A663" i="63"/>
  <c r="B663" i="63" s="1"/>
  <c r="C663" i="63"/>
  <c r="D663" i="63" s="1"/>
  <c r="A789" i="63"/>
  <c r="B789" i="63" s="1"/>
  <c r="C789" i="63"/>
  <c r="D789" i="63" s="1"/>
  <c r="A4029" i="63"/>
  <c r="B4029" i="63" s="1"/>
  <c r="C4029" i="63"/>
  <c r="D4029" i="63" s="1"/>
  <c r="A3874" i="63"/>
  <c r="B3874" i="63" s="1"/>
  <c r="C3874" i="63"/>
  <c r="A3935" i="63"/>
  <c r="B3935" i="63" s="1"/>
  <c r="C3935" i="63"/>
  <c r="D3935" i="63" s="1"/>
  <c r="A4028" i="63"/>
  <c r="B4028" i="63" s="1"/>
  <c r="C4028" i="63"/>
  <c r="D4028" i="63" s="1"/>
  <c r="A3920" i="63"/>
  <c r="B3920" i="63" s="1"/>
  <c r="C3920" i="63"/>
  <c r="D3920" i="63" s="1"/>
  <c r="A953" i="63"/>
  <c r="B953" i="63" s="1"/>
  <c r="C953" i="63"/>
  <c r="D953" i="63" s="1"/>
  <c r="A965" i="63"/>
  <c r="B965" i="63" s="1"/>
  <c r="C965" i="63"/>
  <c r="D965" i="63" s="1"/>
  <c r="A4082" i="63"/>
  <c r="B4082" i="63" s="1"/>
  <c r="C4082" i="63"/>
  <c r="D4082" i="63" s="1"/>
  <c r="A4011" i="63"/>
  <c r="B4011" i="63" s="1"/>
  <c r="C4011" i="63"/>
  <c r="D4011" i="63" s="1"/>
  <c r="A831" i="63"/>
  <c r="B831" i="63" s="1"/>
  <c r="C831" i="63"/>
  <c r="D831" i="63" s="1"/>
  <c r="A3905" i="63"/>
  <c r="B3905" i="63" s="1"/>
  <c r="C3905" i="63"/>
  <c r="D3905" i="63" s="1"/>
  <c r="A836" i="63"/>
  <c r="B836" i="63" s="1"/>
  <c r="C836" i="63"/>
  <c r="D836" i="63" s="1"/>
  <c r="A4058" i="63"/>
  <c r="B4058" i="63" s="1"/>
  <c r="C4058" i="63"/>
  <c r="D4058" i="63" s="1"/>
  <c r="A4048" i="63"/>
  <c r="B4048" i="63" s="1"/>
  <c r="C4048" i="63"/>
  <c r="D4048" i="63" s="1"/>
  <c r="A3958" i="63"/>
  <c r="B3958" i="63" s="1"/>
  <c r="C3958" i="63"/>
  <c r="D3958" i="63" s="1"/>
  <c r="A4050" i="63"/>
  <c r="B4050" i="63" s="1"/>
  <c r="C4050" i="63"/>
  <c r="D4050" i="63" s="1"/>
  <c r="A4021" i="63"/>
  <c r="B4021" i="63" s="1"/>
  <c r="C4021" i="63"/>
  <c r="D4021" i="63" s="1"/>
  <c r="A4039" i="63"/>
  <c r="B4039" i="63" s="1"/>
  <c r="C4039" i="63"/>
  <c r="D4039" i="63" s="1"/>
  <c r="A697" i="63"/>
  <c r="B697" i="63" s="1"/>
  <c r="C697" i="63"/>
  <c r="D697" i="63" s="1"/>
  <c r="A4129" i="63"/>
  <c r="B4129" i="63" s="1"/>
  <c r="C4129" i="63"/>
  <c r="D4129" i="63" s="1"/>
  <c r="L4157" i="63"/>
  <c r="M4157" i="63"/>
  <c r="L4030" i="63"/>
  <c r="M4030" i="63"/>
  <c r="L684" i="63"/>
  <c r="M684" i="63"/>
  <c r="L789" i="63"/>
  <c r="M789" i="63"/>
  <c r="L673" i="63"/>
  <c r="M673" i="63"/>
  <c r="L3935" i="63"/>
  <c r="M3935" i="63"/>
  <c r="L953" i="63"/>
  <c r="M953" i="63"/>
  <c r="L831" i="63"/>
  <c r="M831" i="63"/>
  <c r="L3905" i="63"/>
  <c r="M3905" i="63"/>
  <c r="L3987" i="63"/>
  <c r="M3987" i="63"/>
  <c r="L697" i="63"/>
  <c r="M697" i="63"/>
  <c r="L836" i="63"/>
  <c r="M836" i="63"/>
  <c r="L4058" i="63"/>
  <c r="M4058" i="63"/>
  <c r="L4129" i="63"/>
  <c r="M4129" i="63"/>
  <c r="L3958" i="63"/>
  <c r="M3958" i="63"/>
  <c r="L4050" i="63"/>
  <c r="M4050" i="63"/>
  <c r="L663" i="63"/>
  <c r="M663" i="63"/>
  <c r="L4011" i="63"/>
  <c r="M4011" i="63"/>
  <c r="L4039" i="63"/>
  <c r="M4039" i="63"/>
  <c r="L3874" i="63"/>
  <c r="M3874" i="63"/>
  <c r="L3920" i="63"/>
  <c r="M3920" i="63"/>
  <c r="J4129" i="63"/>
  <c r="O965" i="63"/>
  <c r="O3905" i="63"/>
  <c r="L965" i="63"/>
  <c r="O3874" i="63"/>
  <c r="O3920" i="63"/>
  <c r="D3874" i="63"/>
  <c r="J663" i="63"/>
  <c r="O684" i="63"/>
  <c r="O673" i="63"/>
  <c r="O4039" i="63"/>
  <c r="O697" i="63"/>
  <c r="O4048" i="63"/>
  <c r="O4021" i="63"/>
  <c r="L4029" i="63"/>
  <c r="L4028" i="63"/>
  <c r="L4082" i="63"/>
  <c r="O4157" i="63"/>
  <c r="O4030" i="63"/>
  <c r="L4048" i="63"/>
  <c r="L4021" i="63"/>
  <c r="J4029" i="63"/>
  <c r="J4028" i="63"/>
  <c r="J953" i="63"/>
  <c r="J4082" i="63"/>
  <c r="O4058" i="63"/>
  <c r="O4050" i="63"/>
  <c r="O3987" i="63"/>
  <c r="O789" i="63"/>
  <c r="O3935" i="63"/>
  <c r="O4011" i="63"/>
  <c r="O836" i="63"/>
  <c r="O3958" i="63"/>
  <c r="O831" i="63"/>
  <c r="E3881" i="63"/>
  <c r="F3881" i="63"/>
  <c r="G3881" i="63"/>
  <c r="H3881" i="63"/>
  <c r="K3881" i="63"/>
  <c r="N3881" i="63"/>
  <c r="J3881" i="63" s="1"/>
  <c r="P3881" i="63"/>
  <c r="E3995" i="63"/>
  <c r="F3995" i="63"/>
  <c r="G3995" i="63"/>
  <c r="H3995" i="63"/>
  <c r="K3995" i="63"/>
  <c r="N3995" i="63"/>
  <c r="O3995" i="63" s="1"/>
  <c r="P3995" i="63"/>
  <c r="R3995" i="63" l="1"/>
  <c r="A3995" i="63"/>
  <c r="B3995" i="63" s="1"/>
  <c r="C3995" i="63"/>
  <c r="D3995" i="63" s="1"/>
  <c r="A3881" i="63"/>
  <c r="B3881" i="63" s="1"/>
  <c r="C3881" i="63"/>
  <c r="D3881" i="63" s="1"/>
  <c r="L3995" i="63"/>
  <c r="M3995" i="63"/>
  <c r="L3881" i="63"/>
  <c r="M3881" i="63"/>
  <c r="O3881" i="63"/>
  <c r="J3995" i="63"/>
  <c r="E4017" i="63"/>
  <c r="E585" i="63"/>
  <c r="E3991" i="63"/>
  <c r="E3993" i="63"/>
  <c r="F4017" i="63"/>
  <c r="F585" i="63"/>
  <c r="F3991" i="63"/>
  <c r="F3993" i="63"/>
  <c r="G4017" i="63"/>
  <c r="G585" i="63"/>
  <c r="G3991" i="63"/>
  <c r="G3993" i="63"/>
  <c r="H4017" i="63"/>
  <c r="H585" i="63"/>
  <c r="H3991" i="63"/>
  <c r="H3993" i="63"/>
  <c r="K4017" i="63"/>
  <c r="K585" i="63"/>
  <c r="K3991" i="63"/>
  <c r="K3993" i="63"/>
  <c r="N4017" i="63"/>
  <c r="J4017" i="63" s="1"/>
  <c r="N585" i="63"/>
  <c r="J585" i="63" s="1"/>
  <c r="N3991" i="63"/>
  <c r="J3991" i="63" s="1"/>
  <c r="N3993" i="63"/>
  <c r="J3993" i="63" s="1"/>
  <c r="P4017" i="63"/>
  <c r="P585" i="63"/>
  <c r="P3991" i="63"/>
  <c r="P3993" i="63"/>
  <c r="R585" i="63" l="1"/>
  <c r="R3993" i="63"/>
  <c r="A3991" i="63"/>
  <c r="B3991" i="63" s="1"/>
  <c r="C3991" i="63"/>
  <c r="D3991" i="63" s="1"/>
  <c r="A585" i="63"/>
  <c r="B585" i="63" s="1"/>
  <c r="C585" i="63"/>
  <c r="D585" i="63" s="1"/>
  <c r="A3993" i="63"/>
  <c r="B3993" i="63" s="1"/>
  <c r="C3993" i="63"/>
  <c r="D3993" i="63" s="1"/>
  <c r="A4017" i="63"/>
  <c r="B4017" i="63" s="1"/>
  <c r="C4017" i="63"/>
  <c r="D4017" i="63" s="1"/>
  <c r="L3993" i="63"/>
  <c r="M3993" i="63"/>
  <c r="L585" i="63"/>
  <c r="M585" i="63"/>
  <c r="L3991" i="63"/>
  <c r="M3991" i="63"/>
  <c r="L4017" i="63"/>
  <c r="M4017" i="63"/>
  <c r="O4017" i="63"/>
  <c r="O585" i="63"/>
  <c r="O3991" i="63"/>
  <c r="O3993" i="63"/>
  <c r="E716" i="63" l="1"/>
  <c r="F716" i="63"/>
  <c r="G716" i="63"/>
  <c r="H716" i="63"/>
  <c r="K716" i="63"/>
  <c r="M716" i="63" s="1"/>
  <c r="N716" i="63"/>
  <c r="P716" i="63"/>
  <c r="R716" i="63" l="1"/>
  <c r="A716" i="63"/>
  <c r="B716" i="63" s="1"/>
  <c r="C716" i="63"/>
  <c r="D716" i="63" s="1"/>
  <c r="O716" i="63"/>
  <c r="L716" i="63"/>
  <c r="J716" i="63"/>
  <c r="B4" i="63" l="1"/>
  <c r="C4" i="63"/>
  <c r="D4" i="63"/>
  <c r="E4" i="63"/>
  <c r="F4" i="63"/>
  <c r="G4" i="63"/>
  <c r="H4" i="63"/>
  <c r="I4" i="63"/>
  <c r="J4" i="63"/>
  <c r="K4" i="63"/>
  <c r="L4" i="63"/>
  <c r="M4" i="63"/>
  <c r="N4" i="63"/>
  <c r="O4" i="63"/>
  <c r="P4" i="63"/>
  <c r="A4" i="63"/>
  <c r="E753" i="63" l="1"/>
  <c r="E821" i="63"/>
  <c r="E22" i="63"/>
  <c r="E4005" i="63"/>
  <c r="F753" i="63"/>
  <c r="F821" i="63"/>
  <c r="F22" i="63"/>
  <c r="F4005" i="63"/>
  <c r="G753" i="63"/>
  <c r="G821" i="63"/>
  <c r="G22" i="63"/>
  <c r="G4005" i="63"/>
  <c r="H753" i="63"/>
  <c r="H821" i="63"/>
  <c r="H22" i="63"/>
  <c r="H4005" i="63"/>
  <c r="K753" i="63"/>
  <c r="K821" i="63"/>
  <c r="K22" i="63"/>
  <c r="K4005" i="63"/>
  <c r="N753" i="63"/>
  <c r="N821" i="63"/>
  <c r="N22" i="63"/>
  <c r="N4005" i="63"/>
  <c r="P753" i="63"/>
  <c r="P821" i="63"/>
  <c r="P22" i="63"/>
  <c r="P4005" i="63"/>
  <c r="K4201" i="63"/>
  <c r="M4201" i="63" s="1"/>
  <c r="K4200" i="63"/>
  <c r="M4200" i="63" s="1"/>
  <c r="K4199" i="63"/>
  <c r="M4199" i="63" s="1"/>
  <c r="K4194" i="63"/>
  <c r="M4194" i="63" s="1"/>
  <c r="K4193" i="63"/>
  <c r="M4193" i="63" s="1"/>
  <c r="K4191" i="63"/>
  <c r="M4191" i="63" s="1"/>
  <c r="K4185" i="63"/>
  <c r="M4185" i="63" s="1"/>
  <c r="K4188" i="63"/>
  <c r="M4188" i="63" s="1"/>
  <c r="K4184" i="63"/>
  <c r="M4184" i="63" s="1"/>
  <c r="K4180" i="63"/>
  <c r="M4180" i="63" s="1"/>
  <c r="K4174" i="63"/>
  <c r="M4174" i="63" s="1"/>
  <c r="K4173" i="63"/>
  <c r="M4173" i="63" s="1"/>
  <c r="K4172" i="63"/>
  <c r="M4172" i="63" s="1"/>
  <c r="K4169" i="63"/>
  <c r="M4169" i="63" s="1"/>
  <c r="K4170" i="63"/>
  <c r="M4170" i="63" s="1"/>
  <c r="K4166" i="63"/>
  <c r="M4166" i="63" s="1"/>
  <c r="K4167" i="63"/>
  <c r="M4167" i="63" s="1"/>
  <c r="K4168" i="63"/>
  <c r="M4168" i="63" s="1"/>
  <c r="K4165" i="63"/>
  <c r="M4165" i="63" s="1"/>
  <c r="K4162" i="63"/>
  <c r="M4162" i="63" s="1"/>
  <c r="K4161" i="63"/>
  <c r="M4161" i="63" s="1"/>
  <c r="K4160" i="63"/>
  <c r="M4160" i="63" s="1"/>
  <c r="K4153" i="63"/>
  <c r="M4153" i="63" s="1"/>
  <c r="K4159" i="63"/>
  <c r="M4159" i="63" s="1"/>
  <c r="K4151" i="63"/>
  <c r="M4151" i="63" s="1"/>
  <c r="K4148" i="63"/>
  <c r="M4148" i="63" s="1"/>
  <c r="K4147" i="63"/>
  <c r="M4147" i="63" s="1"/>
  <c r="K4145" i="63"/>
  <c r="M4145" i="63" s="1"/>
  <c r="K4139" i="63"/>
  <c r="M4139" i="63" s="1"/>
  <c r="K4144" i="63"/>
  <c r="M4144" i="63" s="1"/>
  <c r="K4134" i="63"/>
  <c r="M4134" i="63" s="1"/>
  <c r="K4125" i="63"/>
  <c r="M4125" i="63" s="1"/>
  <c r="K4128" i="63"/>
  <c r="M4128" i="63" s="1"/>
  <c r="K4130" i="63"/>
  <c r="M4130" i="63" s="1"/>
  <c r="K4132" i="63"/>
  <c r="M4132" i="63" s="1"/>
  <c r="K4133" i="63"/>
  <c r="M4133" i="63" s="1"/>
  <c r="K4122" i="63"/>
  <c r="M4122" i="63" s="1"/>
  <c r="K4120" i="63"/>
  <c r="M4120" i="63" s="1"/>
  <c r="K4121" i="63"/>
  <c r="M4121" i="63" s="1"/>
  <c r="K4115" i="63"/>
  <c r="M4115" i="63" s="1"/>
  <c r="K4119" i="63"/>
  <c r="M4119" i="63" s="1"/>
  <c r="K4108" i="63"/>
  <c r="M4108" i="63" s="1"/>
  <c r="K4110" i="63"/>
  <c r="M4110" i="63" s="1"/>
  <c r="K4112" i="63"/>
  <c r="M4112" i="63" s="1"/>
  <c r="K4106" i="63"/>
  <c r="M4106" i="63" s="1"/>
  <c r="K4073" i="63"/>
  <c r="M4073" i="63" s="1"/>
  <c r="K4079" i="63"/>
  <c r="M4079" i="63" s="1"/>
  <c r="K4080" i="63"/>
  <c r="M4080" i="63" s="1"/>
  <c r="K4084" i="63"/>
  <c r="M4084" i="63" s="1"/>
  <c r="K4085" i="63"/>
  <c r="M4085" i="63" s="1"/>
  <c r="K4092" i="63"/>
  <c r="M4092" i="63" s="1"/>
  <c r="K4094" i="63"/>
  <c r="M4094" i="63" s="1"/>
  <c r="K4096" i="63"/>
  <c r="M4096" i="63" s="1"/>
  <c r="K4097" i="63"/>
  <c r="M4097" i="63" s="1"/>
  <c r="K4098" i="63"/>
  <c r="M4098" i="63" s="1"/>
  <c r="K4104" i="63"/>
  <c r="M4104" i="63" s="1"/>
  <c r="K4105" i="63"/>
  <c r="M4105" i="63" s="1"/>
  <c r="K4049" i="63"/>
  <c r="M4049" i="63" s="1"/>
  <c r="K4052" i="63"/>
  <c r="M4052" i="63" s="1"/>
  <c r="K4059" i="63"/>
  <c r="M4059" i="63" s="1"/>
  <c r="K4067" i="63"/>
  <c r="M4067" i="63" s="1"/>
  <c r="K4068" i="63"/>
  <c r="M4068" i="63" s="1"/>
  <c r="K4069" i="63"/>
  <c r="M4069" i="63" s="1"/>
  <c r="K4071" i="63"/>
  <c r="M4071" i="63" s="1"/>
  <c r="K4043" i="63"/>
  <c r="M4043" i="63" s="1"/>
  <c r="K4044" i="63"/>
  <c r="M4044" i="63" s="1"/>
  <c r="K4042" i="63"/>
  <c r="M4042" i="63" s="1"/>
  <c r="K4040" i="63"/>
  <c r="M4040" i="63" s="1"/>
  <c r="K4035" i="63"/>
  <c r="M4035" i="63" s="1"/>
  <c r="K4027" i="63"/>
  <c r="M4027" i="63" s="1"/>
  <c r="K4032" i="63"/>
  <c r="M4032" i="63" s="1"/>
  <c r="K4033" i="63"/>
  <c r="M4033" i="63" s="1"/>
  <c r="K4034" i="63"/>
  <c r="M4034" i="63" s="1"/>
  <c r="K4025" i="63"/>
  <c r="M4025" i="63" s="1"/>
  <c r="K4022" i="63"/>
  <c r="M4022" i="63" s="1"/>
  <c r="K4024" i="63"/>
  <c r="M4024" i="63" s="1"/>
  <c r="K4019" i="63"/>
  <c r="M4019" i="63" s="1"/>
  <c r="K4020" i="63"/>
  <c r="M4020" i="63" s="1"/>
  <c r="K4018" i="63"/>
  <c r="M4018" i="63" s="1"/>
  <c r="K4016" i="63"/>
  <c r="M4016" i="63" s="1"/>
  <c r="K4014" i="63"/>
  <c r="M4014" i="63" s="1"/>
  <c r="K4015" i="63"/>
  <c r="M4015" i="63" s="1"/>
  <c r="K4012" i="63"/>
  <c r="M4012" i="63" s="1"/>
  <c r="K4008" i="63"/>
  <c r="M4008" i="63" s="1"/>
  <c r="K4001" i="63"/>
  <c r="M4001" i="63" s="1"/>
  <c r="K4000" i="63"/>
  <c r="M4000" i="63" s="1"/>
  <c r="K3998" i="63"/>
  <c r="M3998" i="63" s="1"/>
  <c r="K3999" i="63"/>
  <c r="M3999" i="63" s="1"/>
  <c r="K3994" i="63"/>
  <c r="M3994" i="63" s="1"/>
  <c r="K3996" i="63"/>
  <c r="M3996" i="63" s="1"/>
  <c r="K3997" i="63"/>
  <c r="M3997" i="63" s="1"/>
  <c r="K3992" i="63"/>
  <c r="M3992" i="63" s="1"/>
  <c r="K3990" i="63"/>
  <c r="M3990" i="63" s="1"/>
  <c r="K3981" i="63"/>
  <c r="M3981" i="63" s="1"/>
  <c r="K3982" i="63"/>
  <c r="M3982" i="63" s="1"/>
  <c r="K3986" i="63"/>
  <c r="M3986" i="63" s="1"/>
  <c r="K3988" i="63"/>
  <c r="M3988" i="63" s="1"/>
  <c r="K3977" i="63"/>
  <c r="M3977" i="63" s="1"/>
  <c r="K3975" i="63"/>
  <c r="M3975" i="63" s="1"/>
  <c r="K3974" i="63"/>
  <c r="M3974" i="63" s="1"/>
  <c r="K3973" i="63"/>
  <c r="M3973" i="63" s="1"/>
  <c r="K3971" i="63"/>
  <c r="M3971" i="63" s="1"/>
  <c r="K3972" i="63"/>
  <c r="M3972" i="63" s="1"/>
  <c r="K3961" i="63"/>
  <c r="M3961" i="63" s="1"/>
  <c r="K3970" i="63"/>
  <c r="M3970" i="63" s="1"/>
  <c r="K3960" i="63"/>
  <c r="M3960" i="63" s="1"/>
  <c r="K3956" i="63"/>
  <c r="M3956" i="63" s="1"/>
  <c r="K3957" i="63"/>
  <c r="M3957" i="63" s="1"/>
  <c r="K3949" i="63"/>
  <c r="M3949" i="63" s="1"/>
  <c r="K3948" i="63"/>
  <c r="M3948" i="63" s="1"/>
  <c r="K3946" i="63"/>
  <c r="M3946" i="63" s="1"/>
  <c r="K3944" i="63"/>
  <c r="M3944" i="63" s="1"/>
  <c r="K3939" i="63"/>
  <c r="M3939" i="63" s="1"/>
  <c r="K3938" i="63"/>
  <c r="M3938" i="63" s="1"/>
  <c r="K3934" i="63"/>
  <c r="M3934" i="63" s="1"/>
  <c r="K3933" i="63"/>
  <c r="M3933" i="63" s="1"/>
  <c r="K3931" i="63"/>
  <c r="M3931" i="63" s="1"/>
  <c r="K3928" i="63"/>
  <c r="M3928" i="63" s="1"/>
  <c r="K3927" i="63"/>
  <c r="M3927" i="63" s="1"/>
  <c r="K3922" i="63"/>
  <c r="M3922" i="63" s="1"/>
  <c r="K3923" i="63"/>
  <c r="M3923" i="63" s="1"/>
  <c r="K3925" i="63"/>
  <c r="M3925" i="63" s="1"/>
  <c r="K3915" i="63"/>
  <c r="M3915" i="63" s="1"/>
  <c r="K3912" i="63"/>
  <c r="M3912" i="63" s="1"/>
  <c r="K3910" i="63"/>
  <c r="M3910" i="63" s="1"/>
  <c r="K3911" i="63"/>
  <c r="M3911" i="63" s="1"/>
  <c r="K3901" i="63"/>
  <c r="M3901" i="63" s="1"/>
  <c r="K3903" i="63"/>
  <c r="M3903" i="63" s="1"/>
  <c r="K3904" i="63"/>
  <c r="M3904" i="63" s="1"/>
  <c r="K3896" i="63"/>
  <c r="M3896" i="63" s="1"/>
  <c r="K3898" i="63"/>
  <c r="M3898" i="63" s="1"/>
  <c r="K3892" i="63"/>
  <c r="M3892" i="63" s="1"/>
  <c r="K3894" i="63"/>
  <c r="M3894" i="63" s="1"/>
  <c r="K3895" i="63"/>
  <c r="M3895" i="63" s="1"/>
  <c r="K3889" i="63"/>
  <c r="M3889" i="63" s="1"/>
  <c r="K3890" i="63"/>
  <c r="M3890" i="63" s="1"/>
  <c r="K3887" i="63"/>
  <c r="M3887" i="63" s="1"/>
  <c r="K3888" i="63"/>
  <c r="M3888" i="63" s="1"/>
  <c r="K3879" i="63"/>
  <c r="M3879" i="63" s="1"/>
  <c r="K3880" i="63"/>
  <c r="M3880" i="63" s="1"/>
  <c r="K3878" i="63"/>
  <c r="M3878" i="63" s="1"/>
  <c r="K3870" i="63"/>
  <c r="M3870" i="63" s="1"/>
  <c r="K3871" i="63"/>
  <c r="M3871" i="63" s="1"/>
  <c r="K3872" i="63"/>
  <c r="M3872" i="63" s="1"/>
  <c r="K3873" i="63"/>
  <c r="M3873" i="63" s="1"/>
  <c r="K3875" i="63"/>
  <c r="M3875" i="63" s="1"/>
  <c r="K3877" i="63"/>
  <c r="M3877" i="63" s="1"/>
  <c r="K3866" i="63"/>
  <c r="M3866" i="63" s="1"/>
  <c r="K3869" i="63"/>
  <c r="M3869" i="63" s="1"/>
  <c r="K3864" i="63"/>
  <c r="M3864" i="63" s="1"/>
  <c r="K3865" i="63"/>
  <c r="M3865" i="63" s="1"/>
  <c r="K3862" i="63"/>
  <c r="M3862" i="63" s="1"/>
  <c r="K3857" i="63"/>
  <c r="M3857" i="63" s="1"/>
  <c r="K3855" i="63"/>
  <c r="M3855" i="63" s="1"/>
  <c r="K3854" i="63"/>
  <c r="M3854" i="63" s="1"/>
  <c r="K3781" i="63"/>
  <c r="M3781" i="63" s="1"/>
  <c r="K3782" i="63"/>
  <c r="M3782" i="63" s="1"/>
  <c r="K3853" i="63"/>
  <c r="M3853" i="63" s="1"/>
  <c r="K3779" i="63"/>
  <c r="M3779" i="63" s="1"/>
  <c r="K3776" i="63"/>
  <c r="M3776" i="63" s="1"/>
  <c r="K3767" i="63"/>
  <c r="M3767" i="63" s="1"/>
  <c r="K3769" i="63"/>
  <c r="M3769" i="63" s="1"/>
  <c r="K3770" i="63"/>
  <c r="M3770" i="63" s="1"/>
  <c r="K3763" i="63"/>
  <c r="M3763" i="63" s="1"/>
  <c r="K3760" i="63"/>
  <c r="M3760" i="63" s="1"/>
  <c r="K3759" i="63"/>
  <c r="M3759" i="63" s="1"/>
  <c r="K3757" i="63"/>
  <c r="M3757" i="63" s="1"/>
  <c r="K3758" i="63"/>
  <c r="M3758" i="63" s="1"/>
  <c r="K3755" i="63"/>
  <c r="M3755" i="63" s="1"/>
  <c r="K3749" i="63"/>
  <c r="M3749" i="63" s="1"/>
  <c r="K3752" i="63"/>
  <c r="M3752" i="63" s="1"/>
  <c r="K3746" i="63"/>
  <c r="M3746" i="63" s="1"/>
  <c r="K3747" i="63"/>
  <c r="M3747" i="63" s="1"/>
  <c r="K3745" i="63"/>
  <c r="M3745" i="63" s="1"/>
  <c r="K3743" i="63"/>
  <c r="M3743" i="63" s="1"/>
  <c r="K3742" i="63"/>
  <c r="M3742" i="63" s="1"/>
  <c r="K3736" i="63"/>
  <c r="M3736" i="63" s="1"/>
  <c r="K3739" i="63"/>
  <c r="M3739" i="63" s="1"/>
  <c r="K3727" i="63"/>
  <c r="M3727" i="63" s="1"/>
  <c r="K3725" i="63"/>
  <c r="M3725" i="63" s="1"/>
  <c r="K3714" i="63"/>
  <c r="M3714" i="63" s="1"/>
  <c r="K3718" i="63"/>
  <c r="M3718" i="63" s="1"/>
  <c r="K3722" i="63"/>
  <c r="M3722" i="63" s="1"/>
  <c r="K3713" i="63"/>
  <c r="M3713" i="63" s="1"/>
  <c r="K3711" i="63"/>
  <c r="M3711" i="63" s="1"/>
  <c r="K3708" i="63"/>
  <c r="M3708" i="63" s="1"/>
  <c r="K3704" i="63"/>
  <c r="M3704" i="63" s="1"/>
  <c r="K3701" i="63"/>
  <c r="M3701" i="63" s="1"/>
  <c r="K3694" i="63"/>
  <c r="M3694" i="63" s="1"/>
  <c r="K3698" i="63"/>
  <c r="M3698" i="63" s="1"/>
  <c r="K3692" i="63"/>
  <c r="M3692" i="63" s="1"/>
  <c r="K3689" i="63"/>
  <c r="M3689" i="63" s="1"/>
  <c r="K3683" i="63"/>
  <c r="M3683" i="63" s="1"/>
  <c r="K3681" i="63"/>
  <c r="M3681" i="63" s="1"/>
  <c r="K3680" i="63"/>
  <c r="M3680" i="63" s="1"/>
  <c r="K3679" i="63"/>
  <c r="M3679" i="63" s="1"/>
  <c r="K3678" i="63"/>
  <c r="M3678" i="63" s="1"/>
  <c r="K3677" i="63"/>
  <c r="M3677" i="63" s="1"/>
  <c r="K3670" i="63"/>
  <c r="M3670" i="63" s="1"/>
  <c r="K3676" i="63"/>
  <c r="M3676" i="63" s="1"/>
  <c r="K3669" i="63"/>
  <c r="M3669" i="63" s="1"/>
  <c r="K3666" i="63"/>
  <c r="M3666" i="63" s="1"/>
  <c r="K3665" i="63"/>
  <c r="M3665" i="63" s="1"/>
  <c r="K3663" i="63"/>
  <c r="M3663" i="63" s="1"/>
  <c r="K3660" i="63"/>
  <c r="M3660" i="63" s="1"/>
  <c r="K3659" i="63"/>
  <c r="M3659" i="63" s="1"/>
  <c r="K3656" i="63"/>
  <c r="M3656" i="63" s="1"/>
  <c r="K3657" i="63"/>
  <c r="M3657" i="63" s="1"/>
  <c r="K3655" i="63"/>
  <c r="M3655" i="63" s="1"/>
  <c r="K3654" i="63"/>
  <c r="M3654" i="63" s="1"/>
  <c r="K3653" i="63"/>
  <c r="M3653" i="63" s="1"/>
  <c r="K3650" i="63"/>
  <c r="M3650" i="63" s="1"/>
  <c r="K3647" i="63"/>
  <c r="M3647" i="63" s="1"/>
  <c r="K3645" i="63"/>
  <c r="M3645" i="63" s="1"/>
  <c r="K3646" i="63"/>
  <c r="M3646" i="63" s="1"/>
  <c r="K3641" i="63"/>
  <c r="M3641" i="63" s="1"/>
  <c r="K3640" i="63"/>
  <c r="M3640" i="63" s="1"/>
  <c r="K3633" i="63"/>
  <c r="M3633" i="63" s="1"/>
  <c r="K3632" i="63"/>
  <c r="M3632" i="63" s="1"/>
  <c r="K3631" i="63"/>
  <c r="M3631" i="63" s="1"/>
  <c r="K3630" i="63"/>
  <c r="M3630" i="63" s="1"/>
  <c r="K3624" i="63"/>
  <c r="M3624" i="63" s="1"/>
  <c r="K3623" i="63"/>
  <c r="M3623" i="63" s="1"/>
  <c r="K3618" i="63"/>
  <c r="M3618" i="63" s="1"/>
  <c r="K3617" i="63"/>
  <c r="M3617" i="63" s="1"/>
  <c r="K3616" i="63"/>
  <c r="M3616" i="63" s="1"/>
  <c r="K3614" i="63"/>
  <c r="M3614" i="63" s="1"/>
  <c r="K3615" i="63"/>
  <c r="M3615" i="63" s="1"/>
  <c r="K3613" i="63"/>
  <c r="M3613" i="63" s="1"/>
  <c r="K3610" i="63"/>
  <c r="M3610" i="63" s="1"/>
  <c r="K3603" i="63"/>
  <c r="M3603" i="63" s="1"/>
  <c r="K3607" i="63"/>
  <c r="M3607" i="63" s="1"/>
  <c r="K3593" i="63"/>
  <c r="M3593" i="63" s="1"/>
  <c r="K3599" i="63"/>
  <c r="M3599" i="63" s="1"/>
  <c r="K3602" i="63"/>
  <c r="M3602" i="63" s="1"/>
  <c r="K3590" i="63"/>
  <c r="M3590" i="63" s="1"/>
  <c r="K3578" i="63"/>
  <c r="M3578" i="63" s="1"/>
  <c r="K3589" i="63"/>
  <c r="M3589" i="63" s="1"/>
  <c r="K3576" i="63"/>
  <c r="M3576" i="63" s="1"/>
  <c r="K3577" i="63"/>
  <c r="M3577" i="63" s="1"/>
  <c r="K3575" i="63"/>
  <c r="M3575" i="63" s="1"/>
  <c r="K3574" i="63"/>
  <c r="M3574" i="63" s="1"/>
  <c r="K3571" i="63"/>
  <c r="M3571" i="63" s="1"/>
  <c r="K3566" i="63"/>
  <c r="M3566" i="63" s="1"/>
  <c r="K3564" i="63"/>
  <c r="M3564" i="63" s="1"/>
  <c r="K3561" i="63"/>
  <c r="M3561" i="63" s="1"/>
  <c r="K3562" i="63"/>
  <c r="M3562" i="63" s="1"/>
  <c r="K3556" i="63"/>
  <c r="M3556" i="63" s="1"/>
  <c r="K3555" i="63"/>
  <c r="M3555" i="63" s="1"/>
  <c r="K3552" i="63"/>
  <c r="M3552" i="63" s="1"/>
  <c r="K3551" i="63"/>
  <c r="M3551" i="63" s="1"/>
  <c r="K3549" i="63"/>
  <c r="M3549" i="63" s="1"/>
  <c r="K3550" i="63"/>
  <c r="M3550" i="63" s="1"/>
  <c r="K3546" i="63"/>
  <c r="M3546" i="63" s="1"/>
  <c r="K3545" i="63"/>
  <c r="M3545" i="63" s="1"/>
  <c r="K3542" i="63"/>
  <c r="M3542" i="63" s="1"/>
  <c r="K3538" i="63"/>
  <c r="M3538" i="63" s="1"/>
  <c r="K3539" i="63"/>
  <c r="M3539" i="63" s="1"/>
  <c r="K3537" i="63"/>
  <c r="M3537" i="63" s="1"/>
  <c r="K3536" i="63"/>
  <c r="M3536" i="63" s="1"/>
  <c r="K3535" i="63"/>
  <c r="M3535" i="63" s="1"/>
  <c r="K3533" i="63"/>
  <c r="M3533" i="63" s="1"/>
  <c r="K3530" i="63"/>
  <c r="M3530" i="63" s="1"/>
  <c r="K3529" i="63"/>
  <c r="M3529" i="63" s="1"/>
  <c r="K3528" i="63"/>
  <c r="M3528" i="63" s="1"/>
  <c r="K3527" i="63"/>
  <c r="M3527" i="63" s="1"/>
  <c r="K3524" i="63"/>
  <c r="M3524" i="63" s="1"/>
  <c r="K3523" i="63"/>
  <c r="M3523" i="63" s="1"/>
  <c r="K3518" i="63"/>
  <c r="M3518" i="63" s="1"/>
  <c r="K3521" i="63"/>
  <c r="M3521" i="63" s="1"/>
  <c r="K3514" i="63"/>
  <c r="M3514" i="63" s="1"/>
  <c r="K3512" i="63"/>
  <c r="M3512" i="63" s="1"/>
  <c r="K3508" i="63"/>
  <c r="M3508" i="63" s="1"/>
  <c r="K3509" i="63"/>
  <c r="M3509" i="63" s="1"/>
  <c r="K3511" i="63"/>
  <c r="M3511" i="63" s="1"/>
  <c r="K3497" i="63"/>
  <c r="M3497" i="63" s="1"/>
  <c r="K3504" i="63"/>
  <c r="M3504" i="63" s="1"/>
  <c r="K3496" i="63"/>
  <c r="M3496" i="63" s="1"/>
  <c r="K3494" i="63"/>
  <c r="M3494" i="63" s="1"/>
  <c r="K3495" i="63"/>
  <c r="M3495" i="63" s="1"/>
  <c r="K3488" i="63"/>
  <c r="M3488" i="63" s="1"/>
  <c r="K3483" i="63"/>
  <c r="M3483" i="63" s="1"/>
  <c r="K3479" i="63"/>
  <c r="M3479" i="63" s="1"/>
  <c r="K3478" i="63"/>
  <c r="M3478" i="63" s="1"/>
  <c r="K3472" i="63"/>
  <c r="M3472" i="63" s="1"/>
  <c r="K3471" i="63"/>
  <c r="M3471" i="63" s="1"/>
  <c r="K3460" i="63"/>
  <c r="M3460" i="63" s="1"/>
  <c r="K3461" i="63"/>
  <c r="M3461" i="63" s="1"/>
  <c r="K3464" i="63"/>
  <c r="M3464" i="63" s="1"/>
  <c r="K3459" i="63"/>
  <c r="M3459" i="63" s="1"/>
  <c r="K3456" i="63"/>
  <c r="M3456" i="63" s="1"/>
  <c r="K3455" i="63"/>
  <c r="M3455" i="63" s="1"/>
  <c r="K3452" i="63"/>
  <c r="M3452" i="63" s="1"/>
  <c r="K3447" i="63"/>
  <c r="M3447" i="63" s="1"/>
  <c r="K3442" i="63"/>
  <c r="M3442" i="63" s="1"/>
  <c r="K3422" i="63"/>
  <c r="M3422" i="63" s="1"/>
  <c r="K3420" i="63"/>
  <c r="M3420" i="63" s="1"/>
  <c r="K3402" i="63"/>
  <c r="M3402" i="63" s="1"/>
  <c r="K3401" i="63"/>
  <c r="M3401" i="63" s="1"/>
  <c r="K3400" i="63"/>
  <c r="M3400" i="63" s="1"/>
  <c r="K3395" i="63"/>
  <c r="M3395" i="63" s="1"/>
  <c r="K3396" i="63"/>
  <c r="M3396" i="63" s="1"/>
  <c r="K3394" i="63"/>
  <c r="M3394" i="63" s="1"/>
  <c r="K3393" i="63"/>
  <c r="M3393" i="63" s="1"/>
  <c r="K3387" i="63"/>
  <c r="M3387" i="63" s="1"/>
  <c r="K3383" i="63"/>
  <c r="M3383" i="63" s="1"/>
  <c r="K3377" i="63"/>
  <c r="M3377" i="63" s="1"/>
  <c r="K3375" i="63"/>
  <c r="M3375" i="63" s="1"/>
  <c r="K3374" i="63"/>
  <c r="M3374" i="63" s="1"/>
  <c r="K3372" i="63"/>
  <c r="M3372" i="63" s="1"/>
  <c r="K3373" i="63"/>
  <c r="M3373" i="63" s="1"/>
  <c r="K3369" i="63"/>
  <c r="M3369" i="63" s="1"/>
  <c r="K3367" i="63"/>
  <c r="M3367" i="63" s="1"/>
  <c r="K3363" i="63"/>
  <c r="M3363" i="63" s="1"/>
  <c r="K3362" i="63"/>
  <c r="M3362" i="63" s="1"/>
  <c r="K3357" i="63"/>
  <c r="M3357" i="63" s="1"/>
  <c r="K3356" i="63"/>
  <c r="M3356" i="63" s="1"/>
  <c r="K3354" i="63"/>
  <c r="M3354" i="63" s="1"/>
  <c r="K3355" i="63"/>
  <c r="M3355" i="63" s="1"/>
  <c r="K3352" i="63"/>
  <c r="M3352" i="63" s="1"/>
  <c r="K3351" i="63"/>
  <c r="M3351" i="63" s="1"/>
  <c r="K3350" i="63"/>
  <c r="M3350" i="63" s="1"/>
  <c r="K3349" i="63"/>
  <c r="M3349" i="63" s="1"/>
  <c r="K3348" i="63"/>
  <c r="M3348" i="63" s="1"/>
  <c r="K3347" i="63"/>
  <c r="M3347" i="63" s="1"/>
  <c r="K3345" i="63"/>
  <c r="M3345" i="63" s="1"/>
  <c r="K3343" i="63"/>
  <c r="M3343" i="63" s="1"/>
  <c r="K3341" i="63"/>
  <c r="M3341" i="63" s="1"/>
  <c r="K3339" i="63"/>
  <c r="M3339" i="63" s="1"/>
  <c r="K3338" i="63"/>
  <c r="M3338" i="63" s="1"/>
  <c r="K3333" i="63"/>
  <c r="M3333" i="63" s="1"/>
  <c r="K3331" i="63"/>
  <c r="M3331" i="63" s="1"/>
  <c r="K3330" i="63"/>
  <c r="M3330" i="63" s="1"/>
  <c r="K3328" i="63"/>
  <c r="M3328" i="63" s="1"/>
  <c r="K3329" i="63"/>
  <c r="M3329" i="63" s="1"/>
  <c r="K3327" i="63"/>
  <c r="M3327" i="63" s="1"/>
  <c r="K3324" i="63"/>
  <c r="M3324" i="63" s="1"/>
  <c r="K3321" i="63"/>
  <c r="M3321" i="63" s="1"/>
  <c r="K3320" i="63"/>
  <c r="M3320" i="63" s="1"/>
  <c r="K3319" i="63"/>
  <c r="M3319" i="63" s="1"/>
  <c r="K3317" i="63"/>
  <c r="M3317" i="63" s="1"/>
  <c r="K3318" i="63"/>
  <c r="M3318" i="63" s="1"/>
  <c r="K3312" i="63"/>
  <c r="M3312" i="63" s="1"/>
  <c r="K3309" i="63"/>
  <c r="M3309" i="63" s="1"/>
  <c r="K3306" i="63"/>
  <c r="M3306" i="63" s="1"/>
  <c r="K3305" i="63"/>
  <c r="M3305" i="63" s="1"/>
  <c r="K3304" i="63"/>
  <c r="M3304" i="63" s="1"/>
  <c r="K3301" i="63"/>
  <c r="M3301" i="63" s="1"/>
  <c r="K3302" i="63"/>
  <c r="M3302" i="63" s="1"/>
  <c r="K3300" i="63"/>
  <c r="M3300" i="63" s="1"/>
  <c r="K3297" i="63"/>
  <c r="M3297" i="63" s="1"/>
  <c r="K3298" i="63"/>
  <c r="M3298" i="63" s="1"/>
  <c r="K3292" i="63"/>
  <c r="M3292" i="63" s="1"/>
  <c r="K3295" i="63"/>
  <c r="M3295" i="63" s="1"/>
  <c r="K3291" i="63"/>
  <c r="M3291" i="63" s="1"/>
  <c r="K3284" i="63"/>
  <c r="M3284" i="63" s="1"/>
  <c r="K3286" i="63"/>
  <c r="M3286" i="63" s="1"/>
  <c r="K3287" i="63"/>
  <c r="M3287" i="63" s="1"/>
  <c r="K3288" i="63"/>
  <c r="M3288" i="63" s="1"/>
  <c r="K3283" i="63"/>
  <c r="M3283" i="63" s="1"/>
  <c r="K3279" i="63"/>
  <c r="M3279" i="63" s="1"/>
  <c r="K3278" i="63"/>
  <c r="M3278" i="63" s="1"/>
  <c r="K3275" i="63"/>
  <c r="M3275" i="63" s="1"/>
  <c r="K3276" i="63"/>
  <c r="M3276" i="63" s="1"/>
  <c r="K3274" i="63"/>
  <c r="M3274" i="63" s="1"/>
  <c r="K3270" i="63"/>
  <c r="M3270" i="63" s="1"/>
  <c r="K3265" i="63"/>
  <c r="M3265" i="63" s="1"/>
  <c r="K3258" i="63"/>
  <c r="M3258" i="63" s="1"/>
  <c r="K3257" i="63"/>
  <c r="M3257" i="63" s="1"/>
  <c r="K3256" i="63"/>
  <c r="M3256" i="63" s="1"/>
  <c r="K3255" i="63"/>
  <c r="M3255" i="63" s="1"/>
  <c r="K3254" i="63"/>
  <c r="M3254" i="63" s="1"/>
  <c r="K3253" i="63"/>
  <c r="M3253" i="63" s="1"/>
  <c r="K3252" i="63"/>
  <c r="M3252" i="63" s="1"/>
  <c r="K3250" i="63"/>
  <c r="M3250" i="63" s="1"/>
  <c r="K3251" i="63"/>
  <c r="M3251" i="63" s="1"/>
  <c r="K3249" i="63"/>
  <c r="M3249" i="63" s="1"/>
  <c r="K3248" i="63"/>
  <c r="M3248" i="63" s="1"/>
  <c r="K3245" i="63"/>
  <c r="M3245" i="63" s="1"/>
  <c r="K3246" i="63"/>
  <c r="M3246" i="63" s="1"/>
  <c r="K3242" i="63"/>
  <c r="M3242" i="63" s="1"/>
  <c r="K3241" i="63"/>
  <c r="M3241" i="63" s="1"/>
  <c r="K3240" i="63"/>
  <c r="M3240" i="63" s="1"/>
  <c r="K3235" i="63"/>
  <c r="M3235" i="63" s="1"/>
  <c r="K3232" i="63"/>
  <c r="M3232" i="63" s="1"/>
  <c r="K3229" i="63"/>
  <c r="M3229" i="63" s="1"/>
  <c r="K3230" i="63"/>
  <c r="M3230" i="63" s="1"/>
  <c r="K3231" i="63"/>
  <c r="M3231" i="63" s="1"/>
  <c r="K3225" i="63"/>
  <c r="M3225" i="63" s="1"/>
  <c r="K3227" i="63"/>
  <c r="M3227" i="63" s="1"/>
  <c r="K3221" i="63"/>
  <c r="M3221" i="63" s="1"/>
  <c r="K3223" i="63"/>
  <c r="M3223" i="63" s="1"/>
  <c r="K3224" i="63"/>
  <c r="M3224" i="63" s="1"/>
  <c r="K3216" i="63"/>
  <c r="M3216" i="63" s="1"/>
  <c r="K3220" i="63"/>
  <c r="M3220" i="63" s="1"/>
  <c r="K3214" i="63"/>
  <c r="M3214" i="63" s="1"/>
  <c r="K3215" i="63"/>
  <c r="M3215" i="63" s="1"/>
  <c r="K3212" i="63"/>
  <c r="M3212" i="63" s="1"/>
  <c r="K3209" i="63"/>
  <c r="M3209" i="63" s="1"/>
  <c r="K3208" i="63"/>
  <c r="M3208" i="63" s="1"/>
  <c r="K6" i="63"/>
  <c r="M6" i="63" s="1"/>
  <c r="K3202" i="63"/>
  <c r="M3202" i="63" s="1"/>
  <c r="K3203" i="63"/>
  <c r="M3203" i="63" s="1"/>
  <c r="K3204" i="63"/>
  <c r="M3204" i="63" s="1"/>
  <c r="K3205" i="63"/>
  <c r="M3205" i="63" s="1"/>
  <c r="K3198" i="63"/>
  <c r="M3198" i="63" s="1"/>
  <c r="K3195" i="63"/>
  <c r="M3195" i="63" s="1"/>
  <c r="K3192" i="63"/>
  <c r="M3192" i="63" s="1"/>
  <c r="K3193" i="63"/>
  <c r="M3193" i="63" s="1"/>
  <c r="K3190" i="63"/>
  <c r="M3190" i="63" s="1"/>
  <c r="K7" i="63"/>
  <c r="M7" i="63" s="1"/>
  <c r="K3189" i="63"/>
  <c r="M3189" i="63" s="1"/>
  <c r="K3188" i="63"/>
  <c r="M3188" i="63" s="1"/>
  <c r="K3186" i="63"/>
  <c r="M3186" i="63" s="1"/>
  <c r="K8" i="63"/>
  <c r="M8" i="63" s="1"/>
  <c r="K3184" i="63"/>
  <c r="M3184" i="63" s="1"/>
  <c r="K3183" i="63"/>
  <c r="M3183" i="63" s="1"/>
  <c r="K3181" i="63"/>
  <c r="M3181" i="63" s="1"/>
  <c r="K3177" i="63"/>
  <c r="M3177" i="63" s="1"/>
  <c r="K3174" i="63"/>
  <c r="M3174" i="63" s="1"/>
  <c r="K3175" i="63"/>
  <c r="M3175" i="63" s="1"/>
  <c r="K3169" i="63"/>
  <c r="M3169" i="63" s="1"/>
  <c r="K3170" i="63"/>
  <c r="M3170" i="63" s="1"/>
  <c r="K3173" i="63"/>
  <c r="M3173" i="63" s="1"/>
  <c r="K3165" i="63"/>
  <c r="M3165" i="63" s="1"/>
  <c r="K3166" i="63"/>
  <c r="M3166" i="63" s="1"/>
  <c r="K3167" i="63"/>
  <c r="M3167" i="63" s="1"/>
  <c r="K3164" i="63"/>
  <c r="M3164" i="63" s="1"/>
  <c r="K3163" i="63"/>
  <c r="M3163" i="63" s="1"/>
  <c r="K3159" i="63"/>
  <c r="M3159" i="63" s="1"/>
  <c r="K3161" i="63"/>
  <c r="M3161" i="63" s="1"/>
  <c r="K3154" i="63"/>
  <c r="M3154" i="63" s="1"/>
  <c r="K3155" i="63"/>
  <c r="M3155" i="63" s="1"/>
  <c r="K3158" i="63"/>
  <c r="M3158" i="63" s="1"/>
  <c r="K3153" i="63"/>
  <c r="M3153" i="63" s="1"/>
  <c r="K3150" i="63"/>
  <c r="M3150" i="63" s="1"/>
  <c r="K3151" i="63"/>
  <c r="M3151" i="63" s="1"/>
  <c r="K3148" i="63"/>
  <c r="M3148" i="63" s="1"/>
  <c r="K3145" i="63"/>
  <c r="M3145" i="63" s="1"/>
  <c r="K3147" i="63"/>
  <c r="M3147" i="63" s="1"/>
  <c r="K3132" i="63"/>
  <c r="M3132" i="63" s="1"/>
  <c r="K3134" i="63"/>
  <c r="M3134" i="63" s="1"/>
  <c r="K3135" i="63"/>
  <c r="M3135" i="63" s="1"/>
  <c r="K3136" i="63"/>
  <c r="M3136" i="63" s="1"/>
  <c r="K3139" i="63"/>
  <c r="M3139" i="63" s="1"/>
  <c r="K3115" i="63"/>
  <c r="M3115" i="63" s="1"/>
  <c r="K3117" i="63"/>
  <c r="M3117" i="63" s="1"/>
  <c r="K3130" i="63"/>
  <c r="M3130" i="63" s="1"/>
  <c r="K3113" i="63"/>
  <c r="M3113" i="63" s="1"/>
  <c r="K12" i="63"/>
  <c r="M12" i="63" s="1"/>
  <c r="K3112" i="63"/>
  <c r="M3112" i="63" s="1"/>
  <c r="K3108" i="63"/>
  <c r="M3108" i="63" s="1"/>
  <c r="K3111" i="63"/>
  <c r="M3111" i="63" s="1"/>
  <c r="K13" i="63"/>
  <c r="M13" i="63" s="1"/>
  <c r="K3105" i="63"/>
  <c r="M3105" i="63" s="1"/>
  <c r="K3106" i="63"/>
  <c r="M3106" i="63" s="1"/>
  <c r="K3102" i="63"/>
  <c r="M3102" i="63" s="1"/>
  <c r="K3103" i="63"/>
  <c r="M3103" i="63" s="1"/>
  <c r="K3104" i="63"/>
  <c r="M3104" i="63" s="1"/>
  <c r="K14" i="63"/>
  <c r="M14" i="63" s="1"/>
  <c r="K3101" i="63"/>
  <c r="M3101" i="63" s="1"/>
  <c r="K3098" i="63"/>
  <c r="M3098" i="63" s="1"/>
  <c r="K3097" i="63"/>
  <c r="M3097" i="63" s="1"/>
  <c r="K3096" i="63"/>
  <c r="M3096" i="63" s="1"/>
  <c r="K3088" i="63"/>
  <c r="M3088" i="63" s="1"/>
  <c r="K3089" i="63"/>
  <c r="M3089" i="63" s="1"/>
  <c r="K3091" i="63"/>
  <c r="M3091" i="63" s="1"/>
  <c r="K3092" i="63"/>
  <c r="M3092" i="63" s="1"/>
  <c r="K3086" i="63"/>
  <c r="M3086" i="63" s="1"/>
  <c r="K3087" i="63"/>
  <c r="M3087" i="63" s="1"/>
  <c r="K3080" i="63"/>
  <c r="M3080" i="63" s="1"/>
  <c r="K3081" i="63"/>
  <c r="M3081" i="63" s="1"/>
  <c r="K3074" i="63"/>
  <c r="M3074" i="63" s="1"/>
  <c r="K3077" i="63"/>
  <c r="M3077" i="63" s="1"/>
  <c r="K3073" i="63"/>
  <c r="M3073" i="63" s="1"/>
  <c r="K3069" i="63"/>
  <c r="M3069" i="63" s="1"/>
  <c r="K3068" i="63"/>
  <c r="M3068" i="63" s="1"/>
  <c r="K3065" i="63"/>
  <c r="M3065" i="63" s="1"/>
  <c r="K3061" i="63"/>
  <c r="M3061" i="63" s="1"/>
  <c r="K3062" i="63"/>
  <c r="M3062" i="63" s="1"/>
  <c r="K3060" i="63"/>
  <c r="M3060" i="63" s="1"/>
  <c r="K3059" i="63"/>
  <c r="M3059" i="63" s="1"/>
  <c r="K3056" i="63"/>
  <c r="M3056" i="63" s="1"/>
  <c r="K3055" i="63"/>
  <c r="M3055" i="63" s="1"/>
  <c r="K3053" i="63"/>
  <c r="M3053" i="63" s="1"/>
  <c r="K3052" i="63"/>
  <c r="M3052" i="63" s="1"/>
  <c r="K20" i="63"/>
  <c r="M20" i="63" s="1"/>
  <c r="K3050" i="63"/>
  <c r="M3050" i="63" s="1"/>
  <c r="K3048" i="63"/>
  <c r="M3048" i="63" s="1"/>
  <c r="K3045" i="63"/>
  <c r="M3045" i="63" s="1"/>
  <c r="K3038" i="63"/>
  <c r="M3038" i="63" s="1"/>
  <c r="K3039" i="63"/>
  <c r="M3039" i="63" s="1"/>
  <c r="K3040" i="63"/>
  <c r="M3040" i="63" s="1"/>
  <c r="K3042" i="63"/>
  <c r="M3042" i="63" s="1"/>
  <c r="K3044" i="63"/>
  <c r="M3044" i="63" s="1"/>
  <c r="K3035" i="63"/>
  <c r="M3035" i="63" s="1"/>
  <c r="K23" i="63"/>
  <c r="M23" i="63" s="1"/>
  <c r="K3032" i="63"/>
  <c r="M3032" i="63" s="1"/>
  <c r="K3034" i="63"/>
  <c r="M3034" i="63" s="1"/>
  <c r="K3030" i="63"/>
  <c r="M3030" i="63" s="1"/>
  <c r="K3031" i="63"/>
  <c r="M3031" i="63" s="1"/>
  <c r="K3029" i="63"/>
  <c r="M3029" i="63" s="1"/>
  <c r="K3020" i="63"/>
  <c r="M3020" i="63" s="1"/>
  <c r="K3025" i="63"/>
  <c r="M3025" i="63" s="1"/>
  <c r="K26" i="63"/>
  <c r="M26" i="63" s="1"/>
  <c r="K27" i="63"/>
  <c r="M27" i="63" s="1"/>
  <c r="K28" i="63"/>
  <c r="M28" i="63" s="1"/>
  <c r="K3019" i="63"/>
  <c r="M3019" i="63" s="1"/>
  <c r="K3018" i="63"/>
  <c r="M3018" i="63" s="1"/>
  <c r="K3014" i="63"/>
  <c r="M3014" i="63" s="1"/>
  <c r="K30" i="63"/>
  <c r="M30" i="63" s="1"/>
  <c r="K3011" i="63"/>
  <c r="M3011" i="63" s="1"/>
  <c r="K3012" i="63"/>
  <c r="M3012" i="63" s="1"/>
  <c r="K3010" i="63"/>
  <c r="M3010" i="63" s="1"/>
  <c r="K3005" i="63"/>
  <c r="M3005" i="63" s="1"/>
  <c r="K3003" i="63"/>
  <c r="M3003" i="63" s="1"/>
  <c r="K3000" i="63"/>
  <c r="M3000" i="63" s="1"/>
  <c r="K2998" i="63"/>
  <c r="M2998" i="63" s="1"/>
  <c r="K2991" i="63"/>
  <c r="M2991" i="63" s="1"/>
  <c r="K2988" i="63"/>
  <c r="M2988" i="63" s="1"/>
  <c r="K2989" i="63"/>
  <c r="M2989" i="63" s="1"/>
  <c r="K2990" i="63"/>
  <c r="M2990" i="63" s="1"/>
  <c r="K32" i="63"/>
  <c r="M32" i="63" s="1"/>
  <c r="K2986" i="63"/>
  <c r="M2986" i="63" s="1"/>
  <c r="K2984" i="63"/>
  <c r="M2984" i="63" s="1"/>
  <c r="K2985" i="63"/>
  <c r="M2985" i="63" s="1"/>
  <c r="K33" i="63"/>
  <c r="M33" i="63" s="1"/>
  <c r="K2980" i="63"/>
  <c r="M2980" i="63" s="1"/>
  <c r="K2983" i="63"/>
  <c r="M2983" i="63" s="1"/>
  <c r="K34" i="63"/>
  <c r="M34" i="63" s="1"/>
  <c r="K2979" i="63"/>
  <c r="M2979" i="63" s="1"/>
  <c r="K2978" i="63"/>
  <c r="M2978" i="63" s="1"/>
  <c r="K2960" i="63"/>
  <c r="M2960" i="63" s="1"/>
  <c r="K2959" i="63"/>
  <c r="M2959" i="63" s="1"/>
  <c r="K35" i="63"/>
  <c r="M35" i="63" s="1"/>
  <c r="K36" i="63"/>
  <c r="M36" i="63" s="1"/>
  <c r="K37" i="63"/>
  <c r="M37" i="63" s="1"/>
  <c r="K2958" i="63"/>
  <c r="M2958" i="63" s="1"/>
  <c r="K2948" i="63"/>
  <c r="M2948" i="63" s="1"/>
  <c r="K39" i="63"/>
  <c r="M39" i="63" s="1"/>
  <c r="K2949" i="63"/>
  <c r="M2949" i="63" s="1"/>
  <c r="K2950" i="63"/>
  <c r="M2950" i="63" s="1"/>
  <c r="K2951" i="63"/>
  <c r="M2951" i="63" s="1"/>
  <c r="K2953" i="63"/>
  <c r="M2953" i="63" s="1"/>
  <c r="K2945" i="63"/>
  <c r="M2945" i="63" s="1"/>
  <c r="K41" i="63"/>
  <c r="M41" i="63" s="1"/>
  <c r="K2943" i="63"/>
  <c r="M2943" i="63" s="1"/>
  <c r="K43" i="63"/>
  <c r="M43" i="63" s="1"/>
  <c r="K2942" i="63"/>
  <c r="M2942" i="63" s="1"/>
  <c r="K2934" i="63"/>
  <c r="M2934" i="63" s="1"/>
  <c r="K2929" i="63"/>
  <c r="M2929" i="63" s="1"/>
  <c r="K2930" i="63"/>
  <c r="M2930" i="63" s="1"/>
  <c r="K2932" i="63"/>
  <c r="M2932" i="63" s="1"/>
  <c r="K2933" i="63"/>
  <c r="M2933" i="63" s="1"/>
  <c r="K44" i="63"/>
  <c r="M44" i="63" s="1"/>
  <c r="K2928" i="63"/>
  <c r="M2928" i="63" s="1"/>
  <c r="K45" i="63"/>
  <c r="M45" i="63" s="1"/>
  <c r="K46" i="63"/>
  <c r="M46" i="63" s="1"/>
  <c r="K47" i="63"/>
  <c r="M47" i="63" s="1"/>
  <c r="K48" i="63"/>
  <c r="M48" i="63" s="1"/>
  <c r="K2926" i="63"/>
  <c r="M2926" i="63" s="1"/>
  <c r="K49" i="63"/>
  <c r="M49" i="63" s="1"/>
  <c r="K50" i="63"/>
  <c r="M50" i="63" s="1"/>
  <c r="K2921" i="63"/>
  <c r="M2921" i="63" s="1"/>
  <c r="K52" i="63"/>
  <c r="M52" i="63" s="1"/>
  <c r="K2920" i="63"/>
  <c r="M2920" i="63" s="1"/>
  <c r="K54" i="63"/>
  <c r="M54" i="63" s="1"/>
  <c r="K55" i="63"/>
  <c r="M55" i="63" s="1"/>
  <c r="K2919" i="63"/>
  <c r="M2919" i="63" s="1"/>
  <c r="K2918" i="63"/>
  <c r="M2918" i="63" s="1"/>
  <c r="K57" i="63"/>
  <c r="M57" i="63" s="1"/>
  <c r="K58" i="63"/>
  <c r="M58" i="63" s="1"/>
  <c r="K59" i="63"/>
  <c r="M59" i="63" s="1"/>
  <c r="K2912" i="63"/>
  <c r="M2912" i="63" s="1"/>
  <c r="K2916" i="63"/>
  <c r="M2916" i="63" s="1"/>
  <c r="K62" i="63"/>
  <c r="M62" i="63" s="1"/>
  <c r="K63" i="63"/>
  <c r="M63" i="63" s="1"/>
  <c r="K64" i="63"/>
  <c r="M64" i="63" s="1"/>
  <c r="K65" i="63"/>
  <c r="M65" i="63" s="1"/>
  <c r="K2917" i="63"/>
  <c r="M2917" i="63" s="1"/>
  <c r="K2910" i="63"/>
  <c r="M2910" i="63" s="1"/>
  <c r="K2911" i="63"/>
  <c r="M2911" i="63" s="1"/>
  <c r="K69" i="63"/>
  <c r="M69" i="63" s="1"/>
  <c r="K70" i="63"/>
  <c r="M70" i="63" s="1"/>
  <c r="K71" i="63"/>
  <c r="M71" i="63" s="1"/>
  <c r="K2884" i="63"/>
  <c r="M2884" i="63" s="1"/>
  <c r="K2889" i="63"/>
  <c r="M2889" i="63" s="1"/>
  <c r="K2893" i="63"/>
  <c r="M2893" i="63" s="1"/>
  <c r="K74" i="63"/>
  <c r="M74" i="63" s="1"/>
  <c r="K2894" i="63"/>
  <c r="M2894" i="63" s="1"/>
  <c r="K2895" i="63"/>
  <c r="M2895" i="63" s="1"/>
  <c r="K2900" i="63"/>
  <c r="M2900" i="63" s="1"/>
  <c r="K2901" i="63"/>
  <c r="M2901" i="63" s="1"/>
  <c r="K79" i="63"/>
  <c r="M79" i="63" s="1"/>
  <c r="K2903" i="63"/>
  <c r="M2903" i="63" s="1"/>
  <c r="K2882" i="63"/>
  <c r="M2882" i="63" s="1"/>
  <c r="K2883" i="63"/>
  <c r="M2883" i="63" s="1"/>
  <c r="K83" i="63"/>
  <c r="M83" i="63" s="1"/>
  <c r="K2880" i="63"/>
  <c r="M2880" i="63" s="1"/>
  <c r="K84" i="63"/>
  <c r="M84" i="63" s="1"/>
  <c r="K85" i="63"/>
  <c r="M85" i="63" s="1"/>
  <c r="K2875" i="63"/>
  <c r="M2875" i="63" s="1"/>
  <c r="K2872" i="63"/>
  <c r="M2872" i="63" s="1"/>
  <c r="K87" i="63"/>
  <c r="M87" i="63" s="1"/>
  <c r="K88" i="63"/>
  <c r="M88" i="63" s="1"/>
  <c r="K2869" i="63"/>
  <c r="M2869" i="63" s="1"/>
  <c r="K2854" i="63"/>
  <c r="M2854" i="63" s="1"/>
  <c r="K2855" i="63"/>
  <c r="M2855" i="63" s="1"/>
  <c r="K2858" i="63"/>
  <c r="M2858" i="63" s="1"/>
  <c r="K2860" i="63"/>
  <c r="M2860" i="63" s="1"/>
  <c r="K2863" i="63"/>
  <c r="M2863" i="63" s="1"/>
  <c r="K2868" i="63"/>
  <c r="M2868" i="63" s="1"/>
  <c r="K2853" i="63"/>
  <c r="M2853" i="63" s="1"/>
  <c r="K2850" i="63"/>
  <c r="M2850" i="63" s="1"/>
  <c r="K91" i="63"/>
  <c r="M91" i="63" s="1"/>
  <c r="K2847" i="63"/>
  <c r="M2847" i="63" s="1"/>
  <c r="K92" i="63"/>
  <c r="M92" i="63" s="1"/>
  <c r="K93" i="63"/>
  <c r="M93" i="63" s="1"/>
  <c r="K2849" i="63"/>
  <c r="M2849" i="63" s="1"/>
  <c r="K2846" i="63"/>
  <c r="M2846" i="63" s="1"/>
  <c r="K2845" i="63"/>
  <c r="M2845" i="63" s="1"/>
  <c r="K2840" i="63"/>
  <c r="M2840" i="63" s="1"/>
  <c r="K2838" i="63"/>
  <c r="M2838" i="63" s="1"/>
  <c r="K98" i="63"/>
  <c r="M98" i="63" s="1"/>
  <c r="K99" i="63"/>
  <c r="M99" i="63" s="1"/>
  <c r="K2837" i="63"/>
  <c r="M2837" i="63" s="1"/>
  <c r="K2829" i="63"/>
  <c r="M2829" i="63" s="1"/>
  <c r="K102" i="63"/>
  <c r="M102" i="63" s="1"/>
  <c r="K2832" i="63"/>
  <c r="M2832" i="63" s="1"/>
  <c r="K2833" i="63"/>
  <c r="M2833" i="63" s="1"/>
  <c r="K105" i="63"/>
  <c r="M105" i="63" s="1"/>
  <c r="K106" i="63"/>
  <c r="M106" i="63" s="1"/>
  <c r="K2827" i="63"/>
  <c r="M2827" i="63" s="1"/>
  <c r="K2823" i="63"/>
  <c r="M2823" i="63" s="1"/>
  <c r="K109" i="63"/>
  <c r="M109" i="63" s="1"/>
  <c r="K110" i="63"/>
  <c r="M110" i="63" s="1"/>
  <c r="K111" i="63"/>
  <c r="M111" i="63" s="1"/>
  <c r="K112" i="63"/>
  <c r="M112" i="63" s="1"/>
  <c r="K2818" i="63"/>
  <c r="M2818" i="63" s="1"/>
  <c r="K2822" i="63"/>
  <c r="M2822" i="63" s="1"/>
  <c r="K115" i="63"/>
  <c r="M115" i="63" s="1"/>
  <c r="K116" i="63"/>
  <c r="M116" i="63" s="1"/>
  <c r="K117" i="63"/>
  <c r="M117" i="63" s="1"/>
  <c r="K118" i="63"/>
  <c r="M118" i="63" s="1"/>
  <c r="K2813" i="63"/>
  <c r="M2813" i="63" s="1"/>
  <c r="K120" i="63"/>
  <c r="M120" i="63" s="1"/>
  <c r="K2812" i="63"/>
  <c r="M2812" i="63" s="1"/>
  <c r="K122" i="63"/>
  <c r="M122" i="63" s="1"/>
  <c r="K2811" i="63"/>
  <c r="M2811" i="63" s="1"/>
  <c r="K124" i="63"/>
  <c r="M124" i="63" s="1"/>
  <c r="K2807" i="63"/>
  <c r="M2807" i="63" s="1"/>
  <c r="K2800" i="63"/>
  <c r="M2800" i="63" s="1"/>
  <c r="K2799" i="63"/>
  <c r="M2799" i="63" s="1"/>
  <c r="K2793" i="63"/>
  <c r="M2793" i="63" s="1"/>
  <c r="K2789" i="63"/>
  <c r="M2789" i="63" s="1"/>
  <c r="K2781" i="63"/>
  <c r="M2781" i="63" s="1"/>
  <c r="K131" i="63"/>
  <c r="M131" i="63" s="1"/>
  <c r="K2779" i="63"/>
  <c r="M2779" i="63" s="1"/>
  <c r="K2774" i="63"/>
  <c r="M2774" i="63" s="1"/>
  <c r="K2770" i="63"/>
  <c r="M2770" i="63" s="1"/>
  <c r="K134" i="63"/>
  <c r="M134" i="63" s="1"/>
  <c r="K2767" i="63"/>
  <c r="M2767" i="63" s="1"/>
  <c r="K136" i="63"/>
  <c r="M136" i="63" s="1"/>
  <c r="K2762" i="63"/>
  <c r="M2762" i="63" s="1"/>
  <c r="K2763" i="63"/>
  <c r="M2763" i="63" s="1"/>
  <c r="K2766" i="63"/>
  <c r="M2766" i="63" s="1"/>
  <c r="K140" i="63"/>
  <c r="M140" i="63" s="1"/>
  <c r="K2760" i="63"/>
  <c r="M2760" i="63" s="1"/>
  <c r="K142" i="63"/>
  <c r="M142" i="63" s="1"/>
  <c r="K2758" i="63"/>
  <c r="M2758" i="63" s="1"/>
  <c r="K144" i="63"/>
  <c r="M144" i="63" s="1"/>
  <c r="K145" i="63"/>
  <c r="M145" i="63" s="1"/>
  <c r="K2759" i="63"/>
  <c r="M2759" i="63" s="1"/>
  <c r="K147" i="63"/>
  <c r="M147" i="63" s="1"/>
  <c r="K2752" i="63"/>
  <c r="M2752" i="63" s="1"/>
  <c r="K149" i="63"/>
  <c r="M149" i="63" s="1"/>
  <c r="K150" i="63"/>
  <c r="M150" i="63" s="1"/>
  <c r="K2750" i="63"/>
  <c r="M2750" i="63" s="1"/>
  <c r="K152" i="63"/>
  <c r="M152" i="63" s="1"/>
  <c r="K153" i="63"/>
  <c r="M153" i="63" s="1"/>
  <c r="K2746" i="63"/>
  <c r="M2746" i="63" s="1"/>
  <c r="K2747" i="63"/>
  <c r="M2747" i="63" s="1"/>
  <c r="K2748" i="63"/>
  <c r="M2748" i="63" s="1"/>
  <c r="K2745" i="63"/>
  <c r="M2745" i="63" s="1"/>
  <c r="K158" i="63"/>
  <c r="M158" i="63" s="1"/>
  <c r="K159" i="63"/>
  <c r="M159" i="63" s="1"/>
  <c r="K2744" i="63"/>
  <c r="M2744" i="63" s="1"/>
  <c r="K161" i="63"/>
  <c r="M161" i="63" s="1"/>
  <c r="K2731" i="63"/>
  <c r="M2731" i="63" s="1"/>
  <c r="K2737" i="63"/>
  <c r="M2737" i="63" s="1"/>
  <c r="K2743" i="63"/>
  <c r="M2743" i="63" s="1"/>
  <c r="K165" i="63"/>
  <c r="M165" i="63" s="1"/>
  <c r="K2727" i="63"/>
  <c r="M2727" i="63" s="1"/>
  <c r="K167" i="63"/>
  <c r="M167" i="63" s="1"/>
  <c r="K2729" i="63"/>
  <c r="M2729" i="63" s="1"/>
  <c r="K2718" i="63"/>
  <c r="M2718" i="63" s="1"/>
  <c r="K2719" i="63"/>
  <c r="M2719" i="63" s="1"/>
  <c r="K2723" i="63"/>
  <c r="M2723" i="63" s="1"/>
  <c r="K172" i="63"/>
  <c r="M172" i="63" s="1"/>
  <c r="K2724" i="63"/>
  <c r="M2724" i="63" s="1"/>
  <c r="K2725" i="63"/>
  <c r="M2725" i="63" s="1"/>
  <c r="K2712" i="63"/>
  <c r="M2712" i="63" s="1"/>
  <c r="K2714" i="63"/>
  <c r="M2714" i="63" s="1"/>
  <c r="K2717" i="63"/>
  <c r="M2717" i="63" s="1"/>
  <c r="K2711" i="63"/>
  <c r="M2711" i="63" s="1"/>
  <c r="K179" i="63"/>
  <c r="M179" i="63" s="1"/>
  <c r="K2706" i="63"/>
  <c r="M2706" i="63" s="1"/>
  <c r="K2710" i="63"/>
  <c r="M2710" i="63" s="1"/>
  <c r="K182" i="63"/>
  <c r="M182" i="63" s="1"/>
  <c r="K2705" i="63"/>
  <c r="M2705" i="63" s="1"/>
  <c r="K2702" i="63"/>
  <c r="M2702" i="63" s="1"/>
  <c r="K2697" i="63"/>
  <c r="M2697" i="63" s="1"/>
  <c r="K2694" i="63"/>
  <c r="M2694" i="63" s="1"/>
  <c r="K2696" i="63"/>
  <c r="M2696" i="63" s="1"/>
  <c r="K2690" i="63"/>
  <c r="M2690" i="63" s="1"/>
  <c r="K189" i="63"/>
  <c r="M189" i="63" s="1"/>
  <c r="K2691" i="63"/>
  <c r="M2691" i="63" s="1"/>
  <c r="K191" i="63"/>
  <c r="M191" i="63" s="1"/>
  <c r="K192" i="63"/>
  <c r="M192" i="63" s="1"/>
  <c r="K2688" i="63"/>
  <c r="M2688" i="63" s="1"/>
  <c r="K194" i="63"/>
  <c r="M194" i="63" s="1"/>
  <c r="K195" i="63"/>
  <c r="M195" i="63" s="1"/>
  <c r="K2689" i="63"/>
  <c r="M2689" i="63" s="1"/>
  <c r="K197" i="63"/>
  <c r="M197" i="63" s="1"/>
  <c r="K198" i="63"/>
  <c r="M198" i="63" s="1"/>
  <c r="K199" i="63"/>
  <c r="M199" i="63" s="1"/>
  <c r="K2666" i="63"/>
  <c r="M2666" i="63" s="1"/>
  <c r="K201" i="63"/>
  <c r="M201" i="63" s="1"/>
  <c r="K2667" i="63"/>
  <c r="M2667" i="63" s="1"/>
  <c r="K2669" i="63"/>
  <c r="M2669" i="63" s="1"/>
  <c r="K2671" i="63"/>
  <c r="M2671" i="63" s="1"/>
  <c r="K2672" i="63"/>
  <c r="M2672" i="63" s="1"/>
  <c r="K2674" i="63"/>
  <c r="M2674" i="63" s="1"/>
  <c r="K2678" i="63"/>
  <c r="M2678" i="63" s="1"/>
  <c r="K2679" i="63"/>
  <c r="M2679" i="63" s="1"/>
  <c r="K209" i="63"/>
  <c r="M209" i="63" s="1"/>
  <c r="K210" i="63"/>
  <c r="M210" i="63" s="1"/>
  <c r="K2665" i="63"/>
  <c r="M2665" i="63" s="1"/>
  <c r="K2663" i="63"/>
  <c r="M2663" i="63" s="1"/>
  <c r="K2664" i="63"/>
  <c r="M2664" i="63" s="1"/>
  <c r="K214" i="63"/>
  <c r="M214" i="63" s="1"/>
  <c r="K2658" i="63"/>
  <c r="M2658" i="63" s="1"/>
  <c r="K2656" i="63"/>
  <c r="M2656" i="63" s="1"/>
  <c r="K2657" i="63"/>
  <c r="M2657" i="63" s="1"/>
  <c r="K218" i="63"/>
  <c r="M218" i="63" s="1"/>
  <c r="K219" i="63"/>
  <c r="M219" i="63" s="1"/>
  <c r="K2654" i="63"/>
  <c r="M2654" i="63" s="1"/>
  <c r="K221" i="63"/>
  <c r="M221" i="63" s="1"/>
  <c r="K2652" i="63"/>
  <c r="M2652" i="63" s="1"/>
  <c r="K2651" i="63"/>
  <c r="M2651" i="63" s="1"/>
  <c r="K2647" i="63"/>
  <c r="M2647" i="63" s="1"/>
  <c r="K2645" i="63"/>
  <c r="M2645" i="63" s="1"/>
  <c r="K226" i="63"/>
  <c r="M226" i="63" s="1"/>
  <c r="K2642" i="63"/>
  <c r="M2642" i="63" s="1"/>
  <c r="K2643" i="63"/>
  <c r="M2643" i="63" s="1"/>
  <c r="K2644" i="63"/>
  <c r="M2644" i="63" s="1"/>
  <c r="K2640" i="63"/>
  <c r="M2640" i="63" s="1"/>
  <c r="K2641" i="63"/>
  <c r="M2641" i="63" s="1"/>
  <c r="K232" i="63"/>
  <c r="M232" i="63" s="1"/>
  <c r="K2638" i="63"/>
  <c r="M2638" i="63" s="1"/>
  <c r="K2634" i="63"/>
  <c r="M2634" i="63" s="1"/>
  <c r="K235" i="63"/>
  <c r="M235" i="63" s="1"/>
  <c r="K236" i="63"/>
  <c r="M236" i="63" s="1"/>
  <c r="K237" i="63"/>
  <c r="M237" i="63" s="1"/>
  <c r="K2633" i="63"/>
  <c r="M2633" i="63" s="1"/>
  <c r="K239" i="63"/>
  <c r="M239" i="63" s="1"/>
  <c r="K240" i="63"/>
  <c r="M240" i="63" s="1"/>
  <c r="K241" i="63"/>
  <c r="M241" i="63" s="1"/>
  <c r="K242" i="63"/>
  <c r="M242" i="63" s="1"/>
  <c r="K2632" i="63"/>
  <c r="M2632" i="63" s="1"/>
  <c r="K244" i="63"/>
  <c r="M244" i="63" s="1"/>
  <c r="K245" i="63"/>
  <c r="M245" i="63" s="1"/>
  <c r="K2629" i="63"/>
  <c r="M2629" i="63" s="1"/>
  <c r="K2626" i="63"/>
  <c r="M2626" i="63" s="1"/>
  <c r="K248" i="63"/>
  <c r="M248" i="63" s="1"/>
  <c r="K249" i="63"/>
  <c r="M249" i="63" s="1"/>
  <c r="K250" i="63"/>
  <c r="M250" i="63" s="1"/>
  <c r="K2617" i="63"/>
  <c r="M2617" i="63" s="1"/>
  <c r="K2623" i="63"/>
  <c r="M2623" i="63" s="1"/>
  <c r="K2624" i="63"/>
  <c r="M2624" i="63" s="1"/>
  <c r="K2625" i="63"/>
  <c r="M2625" i="63" s="1"/>
  <c r="K255" i="63"/>
  <c r="M255" i="63" s="1"/>
  <c r="K256" i="63"/>
  <c r="M256" i="63" s="1"/>
  <c r="K2614" i="63"/>
  <c r="M2614" i="63" s="1"/>
  <c r="K2611" i="63"/>
  <c r="M2611" i="63" s="1"/>
  <c r="K2610" i="63"/>
  <c r="M2610" i="63" s="1"/>
  <c r="K260" i="63"/>
  <c r="M260" i="63" s="1"/>
  <c r="K2605" i="63"/>
  <c r="M2605" i="63" s="1"/>
  <c r="K2608" i="63"/>
  <c r="M2608" i="63" s="1"/>
  <c r="K263" i="63"/>
  <c r="M263" i="63" s="1"/>
  <c r="K2602" i="63"/>
  <c r="M2602" i="63" s="1"/>
  <c r="K2603" i="63"/>
  <c r="M2603" i="63" s="1"/>
  <c r="K2600" i="63"/>
  <c r="M2600" i="63" s="1"/>
  <c r="K2601" i="63"/>
  <c r="M2601" i="63" s="1"/>
  <c r="K268" i="63"/>
  <c r="M268" i="63" s="1"/>
  <c r="K2587" i="63"/>
  <c r="M2587" i="63" s="1"/>
  <c r="K2588" i="63"/>
  <c r="M2588" i="63" s="1"/>
  <c r="K2589" i="63"/>
  <c r="M2589" i="63" s="1"/>
  <c r="K2581" i="63"/>
  <c r="M2581" i="63" s="1"/>
  <c r="K273" i="63"/>
  <c r="M273" i="63" s="1"/>
  <c r="K2580" i="63"/>
  <c r="M2580" i="63" s="1"/>
  <c r="K275" i="63"/>
  <c r="M275" i="63" s="1"/>
  <c r="K2578" i="63"/>
  <c r="M2578" i="63" s="1"/>
  <c r="K2576" i="63"/>
  <c r="M2576" i="63" s="1"/>
  <c r="K278" i="63"/>
  <c r="M278" i="63" s="1"/>
  <c r="K2560" i="63"/>
  <c r="M2560" i="63" s="1"/>
  <c r="K2564" i="63"/>
  <c r="M2564" i="63" s="1"/>
  <c r="K281" i="63"/>
  <c r="M281" i="63" s="1"/>
  <c r="K2554" i="63"/>
  <c r="M2554" i="63" s="1"/>
  <c r="K283" i="63"/>
  <c r="M283" i="63" s="1"/>
  <c r="K2553" i="63"/>
  <c r="M2553" i="63" s="1"/>
  <c r="K2548" i="63"/>
  <c r="M2548" i="63" s="1"/>
  <c r="K2546" i="63"/>
  <c r="M2546" i="63" s="1"/>
  <c r="K287" i="63"/>
  <c r="M287" i="63" s="1"/>
  <c r="K2542" i="63"/>
  <c r="M2542" i="63" s="1"/>
  <c r="K2543" i="63"/>
  <c r="M2543" i="63" s="1"/>
  <c r="K290" i="63"/>
  <c r="M290" i="63" s="1"/>
  <c r="K2541" i="63"/>
  <c r="M2541" i="63" s="1"/>
  <c r="K292" i="63"/>
  <c r="M292" i="63" s="1"/>
  <c r="K2538" i="63"/>
  <c r="M2538" i="63" s="1"/>
  <c r="K2530" i="63"/>
  <c r="M2530" i="63" s="1"/>
  <c r="K295" i="63"/>
  <c r="M295" i="63" s="1"/>
  <c r="K2528" i="63"/>
  <c r="M2528" i="63" s="1"/>
  <c r="K2509" i="63"/>
  <c r="M2509" i="63" s="1"/>
  <c r="K2510" i="63"/>
  <c r="M2510" i="63" s="1"/>
  <c r="K2521" i="63"/>
  <c r="M2521" i="63" s="1"/>
  <c r="K2525" i="63"/>
  <c r="M2525" i="63" s="1"/>
  <c r="K301" i="63"/>
  <c r="M301" i="63" s="1"/>
  <c r="K302" i="63"/>
  <c r="M302" i="63" s="1"/>
  <c r="K2508" i="63"/>
  <c r="M2508" i="63" s="1"/>
  <c r="K2501" i="63"/>
  <c r="M2501" i="63" s="1"/>
  <c r="K305" i="63"/>
  <c r="M305" i="63" s="1"/>
  <c r="K2496" i="63"/>
  <c r="M2496" i="63" s="1"/>
  <c r="K2499" i="63"/>
  <c r="M2499" i="63" s="1"/>
  <c r="K2493" i="63"/>
  <c r="M2493" i="63" s="1"/>
  <c r="K309" i="63"/>
  <c r="M309" i="63" s="1"/>
  <c r="K2486" i="63"/>
  <c r="M2486" i="63" s="1"/>
  <c r="K2488" i="63"/>
  <c r="M2488" i="63" s="1"/>
  <c r="K2484" i="63"/>
  <c r="M2484" i="63" s="1"/>
  <c r="K2480" i="63"/>
  <c r="M2480" i="63" s="1"/>
  <c r="K2477" i="63"/>
  <c r="M2477" i="63" s="1"/>
  <c r="K2478" i="63"/>
  <c r="M2478" i="63" s="1"/>
  <c r="K2479" i="63"/>
  <c r="M2479" i="63" s="1"/>
  <c r="K2475" i="63"/>
  <c r="M2475" i="63" s="1"/>
  <c r="K2470" i="63"/>
  <c r="M2470" i="63" s="1"/>
  <c r="K319" i="63"/>
  <c r="M319" i="63" s="1"/>
  <c r="K320" i="63"/>
  <c r="M320" i="63" s="1"/>
  <c r="K2465" i="63"/>
  <c r="M2465" i="63" s="1"/>
  <c r="K322" i="63"/>
  <c r="M322" i="63" s="1"/>
  <c r="K2457" i="63"/>
  <c r="M2457" i="63" s="1"/>
  <c r="K324" i="63"/>
  <c r="M324" i="63" s="1"/>
  <c r="K2450" i="63"/>
  <c r="M2450" i="63" s="1"/>
  <c r="K2453" i="63"/>
  <c r="M2453" i="63" s="1"/>
  <c r="K2455" i="63"/>
  <c r="M2455" i="63" s="1"/>
  <c r="K2449" i="63"/>
  <c r="M2449" i="63" s="1"/>
  <c r="K2448" i="63"/>
  <c r="M2448" i="63" s="1"/>
  <c r="K2447" i="63"/>
  <c r="M2447" i="63" s="1"/>
  <c r="K331" i="63"/>
  <c r="M331" i="63" s="1"/>
  <c r="K2445" i="63"/>
  <c r="M2445" i="63" s="1"/>
  <c r="K2446" i="63"/>
  <c r="M2446" i="63" s="1"/>
  <c r="K2442" i="63"/>
  <c r="M2442" i="63" s="1"/>
  <c r="K2444" i="63"/>
  <c r="M2444" i="63" s="1"/>
  <c r="K2441" i="63"/>
  <c r="M2441" i="63" s="1"/>
  <c r="K2439" i="63"/>
  <c r="M2439" i="63" s="1"/>
  <c r="K2437" i="63"/>
  <c r="M2437" i="63" s="1"/>
  <c r="K2438" i="63"/>
  <c r="M2438" i="63" s="1"/>
  <c r="K2436" i="63"/>
  <c r="M2436" i="63" s="1"/>
  <c r="K2433" i="63"/>
  <c r="M2433" i="63" s="1"/>
  <c r="K2435" i="63"/>
  <c r="M2435" i="63" s="1"/>
  <c r="K2432" i="63"/>
  <c r="M2432" i="63" s="1"/>
  <c r="K2431" i="63"/>
  <c r="M2431" i="63" s="1"/>
  <c r="K345" i="63"/>
  <c r="M345" i="63" s="1"/>
  <c r="K2425" i="63"/>
  <c r="M2425" i="63" s="1"/>
  <c r="K2428" i="63"/>
  <c r="M2428" i="63" s="1"/>
  <c r="K2429" i="63"/>
  <c r="M2429" i="63" s="1"/>
  <c r="K349" i="63"/>
  <c r="M349" i="63" s="1"/>
  <c r="K2430" i="63"/>
  <c r="M2430" i="63" s="1"/>
  <c r="K2420" i="63"/>
  <c r="M2420" i="63" s="1"/>
  <c r="K2411" i="63"/>
  <c r="M2411" i="63" s="1"/>
  <c r="K2412" i="63"/>
  <c r="M2412" i="63" s="1"/>
  <c r="K2415" i="63"/>
  <c r="M2415" i="63" s="1"/>
  <c r="K355" i="63"/>
  <c r="M355" i="63" s="1"/>
  <c r="K356" i="63"/>
  <c r="M356" i="63" s="1"/>
  <c r="K357" i="63"/>
  <c r="M357" i="63" s="1"/>
  <c r="K358" i="63"/>
  <c r="M358" i="63" s="1"/>
  <c r="K359" i="63"/>
  <c r="M359" i="63" s="1"/>
  <c r="K360" i="63"/>
  <c r="M360" i="63" s="1"/>
  <c r="K2406" i="63"/>
  <c r="M2406" i="63" s="1"/>
  <c r="K2405" i="63"/>
  <c r="M2405" i="63" s="1"/>
  <c r="K363" i="63"/>
  <c r="M363" i="63" s="1"/>
  <c r="K364" i="63"/>
  <c r="M364" i="63" s="1"/>
  <c r="K2402" i="63"/>
  <c r="M2402" i="63" s="1"/>
  <c r="K366" i="63"/>
  <c r="M366" i="63" s="1"/>
  <c r="K2399" i="63"/>
  <c r="M2399" i="63" s="1"/>
  <c r="K368" i="63"/>
  <c r="M368" i="63" s="1"/>
  <c r="K2394" i="63"/>
  <c r="M2394" i="63" s="1"/>
  <c r="K2393" i="63"/>
  <c r="M2393" i="63" s="1"/>
  <c r="K371" i="63"/>
  <c r="M371" i="63" s="1"/>
  <c r="K2392" i="63"/>
  <c r="M2392" i="63" s="1"/>
  <c r="K2391" i="63"/>
  <c r="M2391" i="63" s="1"/>
  <c r="K2386" i="63"/>
  <c r="M2386" i="63" s="1"/>
  <c r="K2389" i="63"/>
  <c r="M2389" i="63" s="1"/>
  <c r="K2385" i="63"/>
  <c r="M2385" i="63" s="1"/>
  <c r="K2378" i="63"/>
  <c r="M2378" i="63" s="1"/>
  <c r="K2379" i="63"/>
  <c r="M2379" i="63" s="1"/>
  <c r="K2375" i="63"/>
  <c r="M2375" i="63" s="1"/>
  <c r="K380" i="63"/>
  <c r="M380" i="63" s="1"/>
  <c r="K2374" i="63"/>
  <c r="M2374" i="63" s="1"/>
  <c r="K382" i="63"/>
  <c r="M382" i="63" s="1"/>
  <c r="K383" i="63"/>
  <c r="M383" i="63" s="1"/>
  <c r="K384" i="63"/>
  <c r="M384" i="63" s="1"/>
  <c r="K2366" i="63"/>
  <c r="M2366" i="63" s="1"/>
  <c r="K2368" i="63"/>
  <c r="M2368" i="63" s="1"/>
  <c r="K2353" i="63"/>
  <c r="M2353" i="63" s="1"/>
  <c r="K2356" i="63"/>
  <c r="M2356" i="63" s="1"/>
  <c r="K389" i="63"/>
  <c r="M389" i="63" s="1"/>
  <c r="K2350" i="63"/>
  <c r="M2350" i="63" s="1"/>
  <c r="K2351" i="63"/>
  <c r="M2351" i="63" s="1"/>
  <c r="K392" i="63"/>
  <c r="M392" i="63" s="1"/>
  <c r="K393" i="63"/>
  <c r="M393" i="63" s="1"/>
  <c r="K394" i="63"/>
  <c r="M394" i="63" s="1"/>
  <c r="K2349" i="63"/>
  <c r="M2349" i="63" s="1"/>
  <c r="K2348" i="63"/>
  <c r="M2348" i="63" s="1"/>
  <c r="K2341" i="63"/>
  <c r="M2341" i="63" s="1"/>
  <c r="K398" i="63"/>
  <c r="M398" i="63" s="1"/>
  <c r="K2346" i="63"/>
  <c r="M2346" i="63" s="1"/>
  <c r="K2347" i="63"/>
  <c r="M2347" i="63" s="1"/>
  <c r="K2336" i="63"/>
  <c r="M2336" i="63" s="1"/>
  <c r="K2340" i="63"/>
  <c r="M2340" i="63" s="1"/>
  <c r="K403" i="63"/>
  <c r="M403" i="63" s="1"/>
  <c r="K2330" i="63"/>
  <c r="M2330" i="63" s="1"/>
  <c r="K2331" i="63"/>
  <c r="M2331" i="63" s="1"/>
  <c r="K2329" i="63"/>
  <c r="M2329" i="63" s="1"/>
  <c r="K2323" i="63"/>
  <c r="M2323" i="63" s="1"/>
  <c r="K2328" i="63"/>
  <c r="M2328" i="63" s="1"/>
  <c r="K409" i="63"/>
  <c r="M409" i="63" s="1"/>
  <c r="K410" i="63"/>
  <c r="M410" i="63" s="1"/>
  <c r="K411" i="63"/>
  <c r="M411" i="63" s="1"/>
  <c r="K412" i="63"/>
  <c r="M412" i="63" s="1"/>
  <c r="K413" i="63"/>
  <c r="M413" i="63" s="1"/>
  <c r="K414" i="63"/>
  <c r="M414" i="63" s="1"/>
  <c r="K2309" i="63"/>
  <c r="M2309" i="63" s="1"/>
  <c r="K416" i="63"/>
  <c r="M416" i="63" s="1"/>
  <c r="K2310" i="63"/>
  <c r="M2310" i="63" s="1"/>
  <c r="K2316" i="63"/>
  <c r="M2316" i="63" s="1"/>
  <c r="K2305" i="63"/>
  <c r="M2305" i="63" s="1"/>
  <c r="K2306" i="63"/>
  <c r="M2306" i="63" s="1"/>
  <c r="K421" i="63"/>
  <c r="M421" i="63" s="1"/>
  <c r="K2304" i="63"/>
  <c r="M2304" i="63" s="1"/>
  <c r="K2303" i="63"/>
  <c r="M2303" i="63" s="1"/>
  <c r="K424" i="63"/>
  <c r="M424" i="63" s="1"/>
  <c r="K425" i="63"/>
  <c r="M425" i="63" s="1"/>
  <c r="K2299" i="63"/>
  <c r="M2299" i="63" s="1"/>
  <c r="K427" i="63"/>
  <c r="M427" i="63" s="1"/>
  <c r="K428" i="63"/>
  <c r="M428" i="63" s="1"/>
  <c r="K429" i="63"/>
  <c r="M429" i="63" s="1"/>
  <c r="K2290" i="63"/>
  <c r="M2290" i="63" s="1"/>
  <c r="K431" i="63"/>
  <c r="M431" i="63" s="1"/>
  <c r="K432" i="63"/>
  <c r="M432" i="63" s="1"/>
  <c r="K433" i="63"/>
  <c r="M433" i="63" s="1"/>
  <c r="K2285" i="63"/>
  <c r="M2285" i="63" s="1"/>
  <c r="K435" i="63"/>
  <c r="M435" i="63" s="1"/>
  <c r="K2284" i="63"/>
  <c r="M2284" i="63" s="1"/>
  <c r="K437" i="63"/>
  <c r="M437" i="63" s="1"/>
  <c r="K2283" i="63"/>
  <c r="M2283" i="63" s="1"/>
  <c r="K2282" i="63"/>
  <c r="M2282" i="63" s="1"/>
  <c r="K2279" i="63"/>
  <c r="M2279" i="63" s="1"/>
  <c r="K2271" i="63"/>
  <c r="M2271" i="63" s="1"/>
  <c r="K2272" i="63"/>
  <c r="M2272" i="63" s="1"/>
  <c r="K2274" i="63"/>
  <c r="M2274" i="63" s="1"/>
  <c r="K2275" i="63"/>
  <c r="M2275" i="63" s="1"/>
  <c r="K445" i="63"/>
  <c r="M445" i="63" s="1"/>
  <c r="K2269" i="63"/>
  <c r="M2269" i="63" s="1"/>
  <c r="K2266" i="63"/>
  <c r="M2266" i="63" s="1"/>
  <c r="K2268" i="63"/>
  <c r="M2268" i="63" s="1"/>
  <c r="K449" i="63"/>
  <c r="M449" i="63" s="1"/>
  <c r="K450" i="63"/>
  <c r="M450" i="63" s="1"/>
  <c r="K2265" i="63"/>
  <c r="M2265" i="63" s="1"/>
  <c r="K452" i="63"/>
  <c r="M452" i="63" s="1"/>
  <c r="K2264" i="63"/>
  <c r="M2264" i="63" s="1"/>
  <c r="K2250" i="63"/>
  <c r="M2250" i="63" s="1"/>
  <c r="K2255" i="63"/>
  <c r="M2255" i="63" s="1"/>
  <c r="K2256" i="63"/>
  <c r="M2256" i="63" s="1"/>
  <c r="K2257" i="63"/>
  <c r="M2257" i="63" s="1"/>
  <c r="K2261" i="63"/>
  <c r="M2261" i="63" s="1"/>
  <c r="K2263" i="63"/>
  <c r="M2263" i="63" s="1"/>
  <c r="K2248" i="63"/>
  <c r="M2248" i="63" s="1"/>
  <c r="K2246" i="63"/>
  <c r="M2246" i="63" s="1"/>
  <c r="K461" i="63"/>
  <c r="M461" i="63" s="1"/>
  <c r="K2247" i="63"/>
  <c r="M2247" i="63" s="1"/>
  <c r="K2183" i="63"/>
  <c r="M2183" i="63" s="1"/>
  <c r="K2187" i="63"/>
  <c r="M2187" i="63" s="1"/>
  <c r="K2188" i="63"/>
  <c r="M2188" i="63" s="1"/>
  <c r="K2189" i="63"/>
  <c r="M2189" i="63" s="1"/>
  <c r="K2192" i="63"/>
  <c r="M2192" i="63" s="1"/>
  <c r="K2194" i="63"/>
  <c r="M2194" i="63" s="1"/>
  <c r="K2196" i="63"/>
  <c r="M2196" i="63" s="1"/>
  <c r="K2212" i="63"/>
  <c r="M2212" i="63" s="1"/>
  <c r="K2213" i="63"/>
  <c r="M2213" i="63" s="1"/>
  <c r="K2220" i="63"/>
  <c r="M2220" i="63" s="1"/>
  <c r="K2232" i="63"/>
  <c r="M2232" i="63" s="1"/>
  <c r="K2233" i="63"/>
  <c r="M2233" i="63" s="1"/>
  <c r="K2236" i="63"/>
  <c r="M2236" i="63" s="1"/>
  <c r="K2237" i="63"/>
  <c r="M2237" i="63" s="1"/>
  <c r="K2238" i="63"/>
  <c r="M2238" i="63" s="1"/>
  <c r="K2239" i="63"/>
  <c r="M2239" i="63" s="1"/>
  <c r="K2240" i="63"/>
  <c r="M2240" i="63" s="1"/>
  <c r="K2242" i="63"/>
  <c r="M2242" i="63" s="1"/>
  <c r="K2243" i="63"/>
  <c r="M2243" i="63" s="1"/>
  <c r="K482" i="63"/>
  <c r="M482" i="63" s="1"/>
  <c r="K483" i="63"/>
  <c r="M483" i="63" s="1"/>
  <c r="K2182" i="63"/>
  <c r="M2182" i="63" s="1"/>
  <c r="K485" i="63"/>
  <c r="M485" i="63" s="1"/>
  <c r="K486" i="63"/>
  <c r="M486" i="63" s="1"/>
  <c r="K4127" i="63"/>
  <c r="M4127" i="63" s="1"/>
  <c r="K488" i="63"/>
  <c r="M488" i="63" s="1"/>
  <c r="K2178" i="63"/>
  <c r="M2178" i="63" s="1"/>
  <c r="K490" i="63"/>
  <c r="M490" i="63" s="1"/>
  <c r="K491" i="63"/>
  <c r="M491" i="63" s="1"/>
  <c r="K492" i="63"/>
  <c r="M492" i="63" s="1"/>
  <c r="K493" i="63"/>
  <c r="M493" i="63" s="1"/>
  <c r="K494" i="63"/>
  <c r="M494" i="63" s="1"/>
  <c r="K2177" i="63"/>
  <c r="M2177" i="63" s="1"/>
  <c r="K496" i="63"/>
  <c r="M496" i="63" s="1"/>
  <c r="K497" i="63"/>
  <c r="M497" i="63" s="1"/>
  <c r="K2173" i="63"/>
  <c r="M2173" i="63" s="1"/>
  <c r="K499" i="63"/>
  <c r="M499" i="63" s="1"/>
  <c r="K500" i="63"/>
  <c r="M500" i="63" s="1"/>
  <c r="K501" i="63"/>
  <c r="M501" i="63" s="1"/>
  <c r="K2172" i="63"/>
  <c r="M2172" i="63" s="1"/>
  <c r="K503" i="63"/>
  <c r="M503" i="63" s="1"/>
  <c r="K504" i="63"/>
  <c r="M504" i="63" s="1"/>
  <c r="K505" i="63"/>
  <c r="M505" i="63" s="1"/>
  <c r="K2170" i="63"/>
  <c r="M2170" i="63" s="1"/>
  <c r="K2168" i="63"/>
  <c r="M2168" i="63" s="1"/>
  <c r="K4111" i="63"/>
  <c r="M4111" i="63" s="1"/>
  <c r="K2150" i="63"/>
  <c r="M2150" i="63" s="1"/>
  <c r="K2157" i="63"/>
  <c r="M2157" i="63" s="1"/>
  <c r="K2160" i="63"/>
  <c r="M2160" i="63" s="1"/>
  <c r="K2149" i="63"/>
  <c r="M2149" i="63" s="1"/>
  <c r="K513" i="63"/>
  <c r="M513" i="63" s="1"/>
  <c r="K514" i="63"/>
  <c r="M514" i="63" s="1"/>
  <c r="K2148" i="63"/>
  <c r="M2148" i="63" s="1"/>
  <c r="K516" i="63"/>
  <c r="M516" i="63" s="1"/>
  <c r="K2147" i="63"/>
  <c r="M2147" i="63" s="1"/>
  <c r="K2146" i="63"/>
  <c r="M2146" i="63" s="1"/>
  <c r="K519" i="63"/>
  <c r="M519" i="63" s="1"/>
  <c r="K520" i="63"/>
  <c r="M520" i="63" s="1"/>
  <c r="K2145" i="63"/>
  <c r="M2145" i="63" s="1"/>
  <c r="K522" i="63"/>
  <c r="M522" i="63" s="1"/>
  <c r="K2143" i="63"/>
  <c r="M2143" i="63" s="1"/>
  <c r="K2134" i="63"/>
  <c r="M2134" i="63" s="1"/>
  <c r="K525" i="63"/>
  <c r="M525" i="63" s="1"/>
  <c r="K526" i="63"/>
  <c r="M526" i="63" s="1"/>
  <c r="K2133" i="63"/>
  <c r="M2133" i="63" s="1"/>
  <c r="K2132" i="63"/>
  <c r="M2132" i="63" s="1"/>
  <c r="K529" i="63"/>
  <c r="M529" i="63" s="1"/>
  <c r="K530" i="63"/>
  <c r="M530" i="63" s="1"/>
  <c r="K531" i="63"/>
  <c r="M531" i="63" s="1"/>
  <c r="K532" i="63"/>
  <c r="M532" i="63" s="1"/>
  <c r="K533" i="63"/>
  <c r="M533" i="63" s="1"/>
  <c r="K534" i="63"/>
  <c r="M534" i="63" s="1"/>
  <c r="K535" i="63"/>
  <c r="M535" i="63" s="1"/>
  <c r="K536" i="63"/>
  <c r="M536" i="63" s="1"/>
  <c r="K537" i="63"/>
  <c r="M537" i="63" s="1"/>
  <c r="K538" i="63"/>
  <c r="M538" i="63" s="1"/>
  <c r="K539" i="63"/>
  <c r="M539" i="63" s="1"/>
  <c r="K2131" i="63"/>
  <c r="M2131" i="63" s="1"/>
  <c r="K541" i="63"/>
  <c r="M541" i="63" s="1"/>
  <c r="K542" i="63"/>
  <c r="M542" i="63" s="1"/>
  <c r="K2129" i="63"/>
  <c r="M2129" i="63" s="1"/>
  <c r="K544" i="63"/>
  <c r="M544" i="63" s="1"/>
  <c r="K2127" i="63"/>
  <c r="M2127" i="63" s="1"/>
  <c r="K4103" i="63"/>
  <c r="M4103" i="63" s="1"/>
  <c r="K2126" i="63"/>
  <c r="M2126" i="63" s="1"/>
  <c r="K548" i="63"/>
  <c r="M548" i="63" s="1"/>
  <c r="K549" i="63"/>
  <c r="M549" i="63" s="1"/>
  <c r="K2125" i="63"/>
  <c r="M2125" i="63" s="1"/>
  <c r="K4102" i="63"/>
  <c r="M4102" i="63" s="1"/>
  <c r="K552" i="63"/>
  <c r="M552" i="63" s="1"/>
  <c r="K2123" i="63"/>
  <c r="M2123" i="63" s="1"/>
  <c r="K2124" i="63"/>
  <c r="M2124" i="63" s="1"/>
  <c r="K4099" i="63"/>
  <c r="M4099" i="63" s="1"/>
  <c r="K556" i="63"/>
  <c r="M556" i="63" s="1"/>
  <c r="K4095" i="63"/>
  <c r="M4095" i="63" s="1"/>
  <c r="K558" i="63"/>
  <c r="M558" i="63" s="1"/>
  <c r="K2122" i="63"/>
  <c r="M2122" i="63" s="1"/>
  <c r="K560" i="63"/>
  <c r="M560" i="63" s="1"/>
  <c r="K2120" i="63"/>
  <c r="M2120" i="63" s="1"/>
  <c r="K2121" i="63"/>
  <c r="M2121" i="63" s="1"/>
  <c r="K563" i="63"/>
  <c r="M563" i="63" s="1"/>
  <c r="K564" i="63"/>
  <c r="M564" i="63" s="1"/>
  <c r="K2116" i="63"/>
  <c r="M2116" i="63" s="1"/>
  <c r="K566" i="63"/>
  <c r="M566" i="63" s="1"/>
  <c r="K2117" i="63"/>
  <c r="M2117" i="63" s="1"/>
  <c r="K2118" i="63"/>
  <c r="M2118" i="63" s="1"/>
  <c r="K2119" i="63"/>
  <c r="M2119" i="63" s="1"/>
  <c r="K2115" i="63"/>
  <c r="M2115" i="63" s="1"/>
  <c r="K2114" i="63"/>
  <c r="M2114" i="63" s="1"/>
  <c r="K2111" i="63"/>
  <c r="M2111" i="63" s="1"/>
  <c r="K573" i="63"/>
  <c r="M573" i="63" s="1"/>
  <c r="K574" i="63"/>
  <c r="M574" i="63" s="1"/>
  <c r="K575" i="63"/>
  <c r="M575" i="63" s="1"/>
  <c r="K576" i="63"/>
  <c r="M576" i="63" s="1"/>
  <c r="K4087" i="63"/>
  <c r="M4087" i="63" s="1"/>
  <c r="K2108" i="63"/>
  <c r="M2108" i="63" s="1"/>
  <c r="K579" i="63"/>
  <c r="M579" i="63" s="1"/>
  <c r="K4072" i="63"/>
  <c r="M4072" i="63" s="1"/>
  <c r="K2107" i="63"/>
  <c r="M2107" i="63" s="1"/>
  <c r="K582" i="63"/>
  <c r="M582" i="63" s="1"/>
  <c r="K2106" i="63"/>
  <c r="M2106" i="63" s="1"/>
  <c r="K2105" i="63"/>
  <c r="M2105" i="63" s="1"/>
  <c r="K4064" i="63"/>
  <c r="M4064" i="63" s="1"/>
  <c r="K2101" i="63"/>
  <c r="M2101" i="63" s="1"/>
  <c r="K587" i="63"/>
  <c r="M587" i="63" s="1"/>
  <c r="K588" i="63"/>
  <c r="M588" i="63" s="1"/>
  <c r="K2098" i="63"/>
  <c r="M2098" i="63" s="1"/>
  <c r="K2099" i="63"/>
  <c r="M2099" i="63" s="1"/>
  <c r="K2097" i="63"/>
  <c r="M2097" i="63" s="1"/>
  <c r="K592" i="63"/>
  <c r="M592" i="63" s="1"/>
  <c r="K2083" i="63"/>
  <c r="M2083" i="63" s="1"/>
  <c r="K594" i="63"/>
  <c r="M594" i="63" s="1"/>
  <c r="K2082" i="63"/>
  <c r="M2082" i="63" s="1"/>
  <c r="K2081" i="63"/>
  <c r="M2081" i="63" s="1"/>
  <c r="K2080" i="63"/>
  <c r="M2080" i="63" s="1"/>
  <c r="K4062" i="63"/>
  <c r="M4062" i="63" s="1"/>
  <c r="K599" i="63"/>
  <c r="M599" i="63" s="1"/>
  <c r="K2065" i="63"/>
  <c r="M2065" i="63" s="1"/>
  <c r="K2066" i="63"/>
  <c r="M2066" i="63" s="1"/>
  <c r="K4056" i="63"/>
  <c r="M4056" i="63" s="1"/>
  <c r="K2057" i="63"/>
  <c r="M2057" i="63" s="1"/>
  <c r="K604" i="63"/>
  <c r="M604" i="63" s="1"/>
  <c r="K605" i="63"/>
  <c r="M605" i="63" s="1"/>
  <c r="K606" i="63"/>
  <c r="M606" i="63" s="1"/>
  <c r="K607" i="63"/>
  <c r="M607" i="63" s="1"/>
  <c r="K608" i="63"/>
  <c r="M608" i="63" s="1"/>
  <c r="K609" i="63"/>
  <c r="M609" i="63" s="1"/>
  <c r="K2055" i="63"/>
  <c r="M2055" i="63" s="1"/>
  <c r="K611" i="63"/>
  <c r="M611" i="63" s="1"/>
  <c r="K2051" i="63"/>
  <c r="M2051" i="63" s="1"/>
  <c r="K2052" i="63"/>
  <c r="M2052" i="63" s="1"/>
  <c r="K614" i="63"/>
  <c r="M614" i="63" s="1"/>
  <c r="K2047" i="63"/>
  <c r="M2047" i="63" s="1"/>
  <c r="K4055" i="63"/>
  <c r="M4055" i="63" s="1"/>
  <c r="K617" i="63"/>
  <c r="M617" i="63" s="1"/>
  <c r="K2049" i="63"/>
  <c r="M2049" i="63" s="1"/>
  <c r="K4053" i="63"/>
  <c r="M4053" i="63" s="1"/>
  <c r="K620" i="63"/>
  <c r="M620" i="63" s="1"/>
  <c r="K4047" i="63"/>
  <c r="M4047" i="63" s="1"/>
  <c r="K2042" i="63"/>
  <c r="M2042" i="63" s="1"/>
  <c r="K2045" i="63"/>
  <c r="M2045" i="63" s="1"/>
  <c r="K2041" i="63"/>
  <c r="M2041" i="63" s="1"/>
  <c r="K2040" i="63"/>
  <c r="M2040" i="63" s="1"/>
  <c r="K626" i="63"/>
  <c r="M626" i="63" s="1"/>
  <c r="K627" i="63"/>
  <c r="M627" i="63" s="1"/>
  <c r="K2037" i="63"/>
  <c r="M2037" i="63" s="1"/>
  <c r="K629" i="63"/>
  <c r="M629" i="63" s="1"/>
  <c r="K630" i="63"/>
  <c r="M630" i="63" s="1"/>
  <c r="K631" i="63"/>
  <c r="M631" i="63" s="1"/>
  <c r="K632" i="63"/>
  <c r="M632" i="63" s="1"/>
  <c r="K633" i="63"/>
  <c r="M633" i="63" s="1"/>
  <c r="K2036" i="63"/>
  <c r="M2036" i="63" s="1"/>
  <c r="K635" i="63"/>
  <c r="M635" i="63" s="1"/>
  <c r="K4045" i="63"/>
  <c r="M4045" i="63" s="1"/>
  <c r="K637" i="63"/>
  <c r="M637" i="63" s="1"/>
  <c r="K2032" i="63"/>
  <c r="M2032" i="63" s="1"/>
  <c r="K639" i="63"/>
  <c r="M639" i="63" s="1"/>
  <c r="K640" i="63"/>
  <c r="M640" i="63" s="1"/>
  <c r="K641" i="63"/>
  <c r="M641" i="63" s="1"/>
  <c r="K642" i="63"/>
  <c r="M642" i="63" s="1"/>
  <c r="K2031" i="63"/>
  <c r="M2031" i="63" s="1"/>
  <c r="K644" i="63"/>
  <c r="M644" i="63" s="1"/>
  <c r="K2027" i="63"/>
  <c r="M2027" i="63" s="1"/>
  <c r="K2028" i="63"/>
  <c r="M2028" i="63" s="1"/>
  <c r="K2023" i="63"/>
  <c r="M2023" i="63" s="1"/>
  <c r="K2025" i="63"/>
  <c r="M2025" i="63" s="1"/>
  <c r="K649" i="63"/>
  <c r="M649" i="63" s="1"/>
  <c r="K2022" i="63"/>
  <c r="M2022" i="63" s="1"/>
  <c r="K2016" i="63"/>
  <c r="M2016" i="63" s="1"/>
  <c r="K652" i="63"/>
  <c r="M652" i="63" s="1"/>
  <c r="K2009" i="63"/>
  <c r="M2009" i="63" s="1"/>
  <c r="K2011" i="63"/>
  <c r="M2011" i="63" s="1"/>
  <c r="K2006" i="63"/>
  <c r="M2006" i="63" s="1"/>
  <c r="K2007" i="63"/>
  <c r="M2007" i="63" s="1"/>
  <c r="K657" i="63"/>
  <c r="M657" i="63" s="1"/>
  <c r="K2005" i="63"/>
  <c r="M2005" i="63" s="1"/>
  <c r="K2003" i="63"/>
  <c r="M2003" i="63" s="1"/>
  <c r="K660" i="63"/>
  <c r="M660" i="63" s="1"/>
  <c r="K2004" i="63"/>
  <c r="M2004" i="63" s="1"/>
  <c r="K662" i="63"/>
  <c r="M662" i="63" s="1"/>
  <c r="K4041" i="63"/>
  <c r="M4041" i="63" s="1"/>
  <c r="K2001" i="63"/>
  <c r="M2001" i="63" s="1"/>
  <c r="K665" i="63"/>
  <c r="M665" i="63" s="1"/>
  <c r="K1993" i="63"/>
  <c r="M1993" i="63" s="1"/>
  <c r="K1998" i="63"/>
  <c r="M1998" i="63" s="1"/>
  <c r="K2000" i="63"/>
  <c r="M2000" i="63" s="1"/>
  <c r="K669" i="63"/>
  <c r="M669" i="63" s="1"/>
  <c r="K670" i="63"/>
  <c r="M670" i="63" s="1"/>
  <c r="K1991" i="63"/>
  <c r="M1991" i="63" s="1"/>
  <c r="K672" i="63"/>
  <c r="M672" i="63" s="1"/>
  <c r="K4038" i="63"/>
  <c r="M4038" i="63" s="1"/>
  <c r="K674" i="63"/>
  <c r="M674" i="63" s="1"/>
  <c r="K1986" i="63"/>
  <c r="M1986" i="63" s="1"/>
  <c r="K1987" i="63"/>
  <c r="M1987" i="63" s="1"/>
  <c r="K1989" i="63"/>
  <c r="M1989" i="63" s="1"/>
  <c r="K678" i="63"/>
  <c r="M678" i="63" s="1"/>
  <c r="K679" i="63"/>
  <c r="M679" i="63" s="1"/>
  <c r="K680" i="63"/>
  <c r="M680" i="63" s="1"/>
  <c r="K1985" i="63"/>
  <c r="M1985" i="63" s="1"/>
  <c r="K682" i="63"/>
  <c r="M682" i="63" s="1"/>
  <c r="K683" i="63"/>
  <c r="M683" i="63" s="1"/>
  <c r="K4037" i="63"/>
  <c r="M4037" i="63" s="1"/>
  <c r="K685" i="63"/>
  <c r="M685" i="63" s="1"/>
  <c r="K1973" i="63"/>
  <c r="M1973" i="63" s="1"/>
  <c r="K1974" i="63"/>
  <c r="M1974" i="63" s="1"/>
  <c r="K688" i="63"/>
  <c r="M688" i="63" s="1"/>
  <c r="K689" i="63"/>
  <c r="M689" i="63" s="1"/>
  <c r="K690" i="63"/>
  <c r="M690" i="63" s="1"/>
  <c r="K1980" i="63"/>
  <c r="M1980" i="63" s="1"/>
  <c r="K1982" i="63"/>
  <c r="M1982" i="63" s="1"/>
  <c r="K1983" i="63"/>
  <c r="M1983" i="63" s="1"/>
  <c r="K1971" i="63"/>
  <c r="M1971" i="63" s="1"/>
  <c r="K1970" i="63"/>
  <c r="M1970" i="63" s="1"/>
  <c r="K1969" i="63"/>
  <c r="M1969" i="63" s="1"/>
  <c r="K4036" i="63"/>
  <c r="M4036" i="63" s="1"/>
  <c r="K1965" i="63"/>
  <c r="M1965" i="63" s="1"/>
  <c r="K1966" i="63"/>
  <c r="M1966" i="63" s="1"/>
  <c r="K700" i="63"/>
  <c r="M700" i="63" s="1"/>
  <c r="K701" i="63"/>
  <c r="M701" i="63" s="1"/>
  <c r="K1963" i="63"/>
  <c r="M1963" i="63" s="1"/>
  <c r="K1952" i="63"/>
  <c r="M1952" i="63" s="1"/>
  <c r="K704" i="63"/>
  <c r="M704" i="63" s="1"/>
  <c r="K1953" i="63"/>
  <c r="M1953" i="63" s="1"/>
  <c r="K1958" i="63"/>
  <c r="M1958" i="63" s="1"/>
  <c r="K707" i="63"/>
  <c r="M707" i="63" s="1"/>
  <c r="K708" i="63"/>
  <c r="M708" i="63" s="1"/>
  <c r="K709" i="63"/>
  <c r="M709" i="63" s="1"/>
  <c r="K1951" i="63"/>
  <c r="M1951" i="63" s="1"/>
  <c r="K1949" i="63"/>
  <c r="M1949" i="63" s="1"/>
  <c r="K712" i="63"/>
  <c r="M712" i="63" s="1"/>
  <c r="K4026" i="63"/>
  <c r="M4026" i="63" s="1"/>
  <c r="K1947" i="63"/>
  <c r="M1947" i="63" s="1"/>
  <c r="K1948" i="63"/>
  <c r="M1948" i="63" s="1"/>
  <c r="K4023" i="63"/>
  <c r="M4023" i="63" s="1"/>
  <c r="K717" i="63"/>
  <c r="M717" i="63" s="1"/>
  <c r="K718" i="63"/>
  <c r="M718" i="63" s="1"/>
  <c r="K719" i="63"/>
  <c r="M719" i="63" s="1"/>
  <c r="K1944" i="63"/>
  <c r="M1944" i="63" s="1"/>
  <c r="K1945" i="63"/>
  <c r="M1945" i="63" s="1"/>
  <c r="K1946" i="63"/>
  <c r="M1946" i="63" s="1"/>
  <c r="K723" i="63"/>
  <c r="M723" i="63" s="1"/>
  <c r="K1941" i="63"/>
  <c r="M1941" i="63" s="1"/>
  <c r="K1942" i="63"/>
  <c r="M1942" i="63" s="1"/>
  <c r="K1943" i="63"/>
  <c r="M1943" i="63" s="1"/>
  <c r="K727" i="63"/>
  <c r="M727" i="63" s="1"/>
  <c r="K728" i="63"/>
  <c r="M728" i="63" s="1"/>
  <c r="K729" i="63"/>
  <c r="M729" i="63" s="1"/>
  <c r="K1940" i="63"/>
  <c r="M1940" i="63" s="1"/>
  <c r="K731" i="63"/>
  <c r="M731" i="63" s="1"/>
  <c r="K732" i="63"/>
  <c r="M732" i="63" s="1"/>
  <c r="K733" i="63"/>
  <c r="M733" i="63" s="1"/>
  <c r="K1933" i="63"/>
  <c r="M1933" i="63" s="1"/>
  <c r="K1936" i="63"/>
  <c r="M1936" i="63" s="1"/>
  <c r="K736" i="63"/>
  <c r="M736" i="63" s="1"/>
  <c r="K737" i="63"/>
  <c r="M737" i="63" s="1"/>
  <c r="K738" i="63"/>
  <c r="M738" i="63" s="1"/>
  <c r="K739" i="63"/>
  <c r="M739" i="63" s="1"/>
  <c r="K740" i="63"/>
  <c r="M740" i="63" s="1"/>
  <c r="K1932" i="63"/>
  <c r="M1932" i="63" s="1"/>
  <c r="K1931" i="63"/>
  <c r="M1931" i="63" s="1"/>
  <c r="K1930" i="63"/>
  <c r="M1930" i="63" s="1"/>
  <c r="K744" i="63"/>
  <c r="M744" i="63" s="1"/>
  <c r="K745" i="63"/>
  <c r="M745" i="63" s="1"/>
  <c r="K746" i="63"/>
  <c r="M746" i="63" s="1"/>
  <c r="K747" i="63"/>
  <c r="M747" i="63" s="1"/>
  <c r="K748" i="63"/>
  <c r="M748" i="63" s="1"/>
  <c r="K1923" i="63"/>
  <c r="M1923" i="63" s="1"/>
  <c r="K750" i="63"/>
  <c r="M750" i="63" s="1"/>
  <c r="K751" i="63"/>
  <c r="M751" i="63" s="1"/>
  <c r="K752" i="63"/>
  <c r="M752" i="63" s="1"/>
  <c r="K4013" i="63"/>
  <c r="M4013" i="63" s="1"/>
  <c r="K1921" i="63"/>
  <c r="M1921" i="63" s="1"/>
  <c r="K755" i="63"/>
  <c r="M755" i="63" s="1"/>
  <c r="K1922" i="63"/>
  <c r="M1922" i="63" s="1"/>
  <c r="K1918" i="63"/>
  <c r="M1918" i="63" s="1"/>
  <c r="K1920" i="63"/>
  <c r="M1920" i="63" s="1"/>
  <c r="K759" i="63"/>
  <c r="M759" i="63" s="1"/>
  <c r="K760" i="63"/>
  <c r="M760" i="63" s="1"/>
  <c r="K761" i="63"/>
  <c r="M761" i="63" s="1"/>
  <c r="K762" i="63"/>
  <c r="M762" i="63" s="1"/>
  <c r="K763" i="63"/>
  <c r="M763" i="63" s="1"/>
  <c r="K1917" i="63"/>
  <c r="M1917" i="63" s="1"/>
  <c r="K765" i="63"/>
  <c r="M765" i="63" s="1"/>
  <c r="K1915" i="63"/>
  <c r="M1915" i="63" s="1"/>
  <c r="K1914" i="63"/>
  <c r="M1914" i="63" s="1"/>
  <c r="K768" i="63"/>
  <c r="M768" i="63" s="1"/>
  <c r="K769" i="63"/>
  <c r="M769" i="63" s="1"/>
  <c r="K1911" i="63"/>
  <c r="M1911" i="63" s="1"/>
  <c r="K1912" i="63"/>
  <c r="M1912" i="63" s="1"/>
  <c r="K1910" i="63"/>
  <c r="M1910" i="63" s="1"/>
  <c r="K1908" i="63"/>
  <c r="M1908" i="63" s="1"/>
  <c r="K1909" i="63"/>
  <c r="M1909" i="63" s="1"/>
  <c r="K775" i="63"/>
  <c r="M775" i="63" s="1"/>
  <c r="K1892" i="63"/>
  <c r="M1892" i="63" s="1"/>
  <c r="K777" i="63"/>
  <c r="M777" i="63" s="1"/>
  <c r="K778" i="63"/>
  <c r="M778" i="63" s="1"/>
  <c r="K779" i="63"/>
  <c r="M779" i="63" s="1"/>
  <c r="K1897" i="63"/>
  <c r="M1897" i="63" s="1"/>
  <c r="K781" i="63"/>
  <c r="M781" i="63" s="1"/>
  <c r="K4010" i="63"/>
  <c r="M4010" i="63" s="1"/>
  <c r="K1889" i="63"/>
  <c r="M1889" i="63" s="1"/>
  <c r="K1888" i="63"/>
  <c r="M1888" i="63" s="1"/>
  <c r="K785" i="63"/>
  <c r="M785" i="63" s="1"/>
  <c r="K1883" i="63"/>
  <c r="M1883" i="63" s="1"/>
  <c r="K787" i="63"/>
  <c r="M787" i="63" s="1"/>
  <c r="K1882" i="63"/>
  <c r="M1882" i="63" s="1"/>
  <c r="K4009" i="63"/>
  <c r="M4009" i="63" s="1"/>
  <c r="K790" i="63"/>
  <c r="M790" i="63" s="1"/>
  <c r="K1880" i="63"/>
  <c r="M1880" i="63" s="1"/>
  <c r="K792" i="63"/>
  <c r="M792" i="63" s="1"/>
  <c r="K793" i="63"/>
  <c r="M793" i="63" s="1"/>
  <c r="K794" i="63"/>
  <c r="M794" i="63" s="1"/>
  <c r="K1870" i="63"/>
  <c r="M1870" i="63" s="1"/>
  <c r="K796" i="63"/>
  <c r="M796" i="63" s="1"/>
  <c r="K797" i="63"/>
  <c r="M797" i="63" s="1"/>
  <c r="K798" i="63"/>
  <c r="M798" i="63" s="1"/>
  <c r="K799" i="63"/>
  <c r="M799" i="63" s="1"/>
  <c r="K800" i="63"/>
  <c r="M800" i="63" s="1"/>
  <c r="K801" i="63"/>
  <c r="M801" i="63" s="1"/>
  <c r="K802" i="63"/>
  <c r="M802" i="63" s="1"/>
  <c r="K803" i="63"/>
  <c r="M803" i="63" s="1"/>
  <c r="K1867" i="63"/>
  <c r="M1867" i="63" s="1"/>
  <c r="K1868" i="63"/>
  <c r="M1868" i="63" s="1"/>
  <c r="K1866" i="63"/>
  <c r="M1866" i="63" s="1"/>
  <c r="K1862" i="63"/>
  <c r="M1862" i="63" s="1"/>
  <c r="K808" i="63"/>
  <c r="M808" i="63" s="1"/>
  <c r="K1856" i="63"/>
  <c r="M1856" i="63" s="1"/>
  <c r="K4007" i="63"/>
  <c r="M4007" i="63" s="1"/>
  <c r="K3989" i="63"/>
  <c r="M3989" i="63" s="1"/>
  <c r="K812" i="63"/>
  <c r="M812" i="63" s="1"/>
  <c r="K1848" i="63"/>
  <c r="M1848" i="63" s="1"/>
  <c r="K814" i="63"/>
  <c r="M814" i="63" s="1"/>
  <c r="K815" i="63"/>
  <c r="M815" i="63" s="1"/>
  <c r="K1850" i="63"/>
  <c r="M1850" i="63" s="1"/>
  <c r="K817" i="63"/>
  <c r="M817" i="63" s="1"/>
  <c r="K818" i="63"/>
  <c r="M818" i="63" s="1"/>
  <c r="K819" i="63"/>
  <c r="M819" i="63" s="1"/>
  <c r="K820" i="63"/>
  <c r="M820" i="63" s="1"/>
  <c r="K3985" i="63"/>
  <c r="M3985" i="63" s="1"/>
  <c r="K1825" i="63"/>
  <c r="M1825" i="63" s="1"/>
  <c r="K1829" i="63"/>
  <c r="M1829" i="63" s="1"/>
  <c r="K1834" i="63"/>
  <c r="M1834" i="63" s="1"/>
  <c r="K1835" i="63"/>
  <c r="M1835" i="63" s="1"/>
  <c r="K1838" i="63"/>
  <c r="M1838" i="63" s="1"/>
  <c r="K1840" i="63"/>
  <c r="M1840" i="63" s="1"/>
  <c r="K828" i="63"/>
  <c r="M828" i="63" s="1"/>
  <c r="K1845" i="63"/>
  <c r="M1845" i="63" s="1"/>
  <c r="K830" i="63"/>
  <c r="M830" i="63" s="1"/>
  <c r="K3984" i="63"/>
  <c r="M3984" i="63" s="1"/>
  <c r="K832" i="63"/>
  <c r="M832" i="63" s="1"/>
  <c r="K833" i="63"/>
  <c r="M833" i="63" s="1"/>
  <c r="K1819" i="63"/>
  <c r="M1819" i="63" s="1"/>
  <c r="K835" i="63"/>
  <c r="M835" i="63" s="1"/>
  <c r="K3983" i="63"/>
  <c r="M3983" i="63" s="1"/>
  <c r="K3980" i="63"/>
  <c r="M3980" i="63" s="1"/>
  <c r="K1814" i="63"/>
  <c r="M1814" i="63" s="1"/>
  <c r="K1815" i="63"/>
  <c r="M1815" i="63" s="1"/>
  <c r="K840" i="63"/>
  <c r="M840" i="63" s="1"/>
  <c r="K841" i="63"/>
  <c r="M841" i="63" s="1"/>
  <c r="K842" i="63"/>
  <c r="M842" i="63" s="1"/>
  <c r="K3976" i="63"/>
  <c r="M3976" i="63" s="1"/>
  <c r="K1788" i="63"/>
  <c r="M1788" i="63" s="1"/>
  <c r="K1789" i="63"/>
  <c r="M1789" i="63" s="1"/>
  <c r="K1812" i="63"/>
  <c r="M1812" i="63" s="1"/>
  <c r="K847" i="63"/>
  <c r="M847" i="63" s="1"/>
  <c r="K848" i="63"/>
  <c r="M848" i="63" s="1"/>
  <c r="K3968" i="63"/>
  <c r="M3968" i="63" s="1"/>
  <c r="K1786" i="63"/>
  <c r="M1786" i="63" s="1"/>
  <c r="K851" i="63"/>
  <c r="M851" i="63" s="1"/>
  <c r="K852" i="63"/>
  <c r="M852" i="63" s="1"/>
  <c r="K853" i="63"/>
  <c r="M853" i="63" s="1"/>
  <c r="K3966" i="63"/>
  <c r="M3966" i="63" s="1"/>
  <c r="K1785" i="63"/>
  <c r="M1785" i="63" s="1"/>
  <c r="K856" i="63"/>
  <c r="M856" i="63" s="1"/>
  <c r="K1783" i="63"/>
  <c r="M1783" i="63" s="1"/>
  <c r="K858" i="63"/>
  <c r="M858" i="63" s="1"/>
  <c r="K859" i="63"/>
  <c r="M859" i="63" s="1"/>
  <c r="K860" i="63"/>
  <c r="M860" i="63" s="1"/>
  <c r="K861" i="63"/>
  <c r="M861" i="63" s="1"/>
  <c r="K862" i="63"/>
  <c r="M862" i="63" s="1"/>
  <c r="K863" i="63"/>
  <c r="M863" i="63" s="1"/>
  <c r="K864" i="63"/>
  <c r="M864" i="63" s="1"/>
  <c r="K865" i="63"/>
  <c r="M865" i="63" s="1"/>
  <c r="K866" i="63"/>
  <c r="M866" i="63" s="1"/>
  <c r="K1782" i="63"/>
  <c r="M1782" i="63" s="1"/>
  <c r="K1780" i="63"/>
  <c r="M1780" i="63" s="1"/>
  <c r="K869" i="63"/>
  <c r="M869" i="63" s="1"/>
  <c r="K870" i="63"/>
  <c r="M870" i="63" s="1"/>
  <c r="K1777" i="63"/>
  <c r="M1777" i="63" s="1"/>
  <c r="K872" i="63"/>
  <c r="M872" i="63" s="1"/>
  <c r="K1779" i="63"/>
  <c r="M1779" i="63" s="1"/>
  <c r="K874" i="63"/>
  <c r="M874" i="63" s="1"/>
  <c r="K3965" i="63"/>
  <c r="M3965" i="63" s="1"/>
  <c r="K1776" i="63"/>
  <c r="M1776" i="63" s="1"/>
  <c r="K877" i="63"/>
  <c r="M877" i="63" s="1"/>
  <c r="K878" i="63"/>
  <c r="M878" i="63" s="1"/>
  <c r="K879" i="63"/>
  <c r="M879" i="63" s="1"/>
  <c r="K1774" i="63"/>
  <c r="M1774" i="63" s="1"/>
  <c r="K881" i="63"/>
  <c r="M881" i="63" s="1"/>
  <c r="K882" i="63"/>
  <c r="M882" i="63" s="1"/>
  <c r="K883" i="63"/>
  <c r="M883" i="63" s="1"/>
  <c r="K884" i="63"/>
  <c r="M884" i="63" s="1"/>
  <c r="K1773" i="63"/>
  <c r="M1773" i="63" s="1"/>
  <c r="K3963" i="63"/>
  <c r="M3963" i="63" s="1"/>
  <c r="K887" i="63"/>
  <c r="M887" i="63" s="1"/>
  <c r="K888" i="63"/>
  <c r="M888" i="63" s="1"/>
  <c r="K889" i="63"/>
  <c r="M889" i="63" s="1"/>
  <c r="K890" i="63"/>
  <c r="M890" i="63" s="1"/>
  <c r="K1772" i="63"/>
  <c r="M1772" i="63" s="1"/>
  <c r="K1767" i="63"/>
  <c r="M1767" i="63" s="1"/>
  <c r="K893" i="63"/>
  <c r="M893" i="63" s="1"/>
  <c r="K894" i="63"/>
  <c r="M894" i="63" s="1"/>
  <c r="K895" i="63"/>
  <c r="M895" i="63" s="1"/>
  <c r="K3962" i="63"/>
  <c r="M3962" i="63" s="1"/>
  <c r="K897" i="63"/>
  <c r="M897" i="63" s="1"/>
  <c r="K3955" i="63"/>
  <c r="M3955" i="63" s="1"/>
  <c r="K899" i="63"/>
  <c r="M899" i="63" s="1"/>
  <c r="K900" i="63"/>
  <c r="M900" i="63" s="1"/>
  <c r="K901" i="63"/>
  <c r="M901" i="63" s="1"/>
  <c r="K3954" i="63"/>
  <c r="M3954" i="63" s="1"/>
  <c r="K1764" i="63"/>
  <c r="M1764" i="63" s="1"/>
  <c r="K904" i="63"/>
  <c r="M904" i="63" s="1"/>
  <c r="K905" i="63"/>
  <c r="M905" i="63" s="1"/>
  <c r="K906" i="63"/>
  <c r="M906" i="63" s="1"/>
  <c r="K907" i="63"/>
  <c r="M907" i="63" s="1"/>
  <c r="K1765" i="63"/>
  <c r="M1765" i="63" s="1"/>
  <c r="K909" i="63"/>
  <c r="M909" i="63" s="1"/>
  <c r="K910" i="63"/>
  <c r="M910" i="63" s="1"/>
  <c r="K911" i="63"/>
  <c r="M911" i="63" s="1"/>
  <c r="K912" i="63"/>
  <c r="M912" i="63" s="1"/>
  <c r="K913" i="63"/>
  <c r="M913" i="63" s="1"/>
  <c r="K914" i="63"/>
  <c r="M914" i="63" s="1"/>
  <c r="K915" i="63"/>
  <c r="M915" i="63" s="1"/>
  <c r="K916" i="63"/>
  <c r="M916" i="63" s="1"/>
  <c r="K1762" i="63"/>
  <c r="M1762" i="63" s="1"/>
  <c r="K918" i="63"/>
  <c r="M918" i="63" s="1"/>
  <c r="K919" i="63"/>
  <c r="M919" i="63" s="1"/>
  <c r="K920" i="63"/>
  <c r="M920" i="63" s="1"/>
  <c r="K1756" i="63"/>
  <c r="M1756" i="63" s="1"/>
  <c r="K1760" i="63"/>
  <c r="M1760" i="63" s="1"/>
  <c r="K3953" i="63"/>
  <c r="M3953" i="63" s="1"/>
  <c r="K1761" i="63"/>
  <c r="M1761" i="63" s="1"/>
  <c r="K1752" i="63"/>
  <c r="M1752" i="63" s="1"/>
  <c r="K3940" i="63"/>
  <c r="M3940" i="63" s="1"/>
  <c r="K927" i="63"/>
  <c r="M927" i="63" s="1"/>
  <c r="K1744" i="63"/>
  <c r="M1744" i="63" s="1"/>
  <c r="K929" i="63"/>
  <c r="M929" i="63" s="1"/>
  <c r="K930" i="63"/>
  <c r="M930" i="63" s="1"/>
  <c r="K931" i="63"/>
  <c r="M931" i="63" s="1"/>
  <c r="K932" i="63"/>
  <c r="M932" i="63" s="1"/>
  <c r="K933" i="63"/>
  <c r="M933" i="63" s="1"/>
  <c r="K934" i="63"/>
  <c r="M934" i="63" s="1"/>
  <c r="K935" i="63"/>
  <c r="M935" i="63" s="1"/>
  <c r="K1738" i="63"/>
  <c r="M1738" i="63" s="1"/>
  <c r="K1739" i="63"/>
  <c r="M1739" i="63" s="1"/>
  <c r="K938" i="63"/>
  <c r="M938" i="63" s="1"/>
  <c r="K939" i="63"/>
  <c r="M939" i="63" s="1"/>
  <c r="K1737" i="63"/>
  <c r="M1737" i="63" s="1"/>
  <c r="K941" i="63"/>
  <c r="M941" i="63" s="1"/>
  <c r="K1729" i="63"/>
  <c r="M1729" i="63" s="1"/>
  <c r="K1727" i="63"/>
  <c r="M1727" i="63" s="1"/>
  <c r="K1728" i="63"/>
  <c r="M1728" i="63" s="1"/>
  <c r="K1725" i="63"/>
  <c r="M1725" i="63" s="1"/>
  <c r="K946" i="63"/>
  <c r="M946" i="63" s="1"/>
  <c r="K947" i="63"/>
  <c r="M947" i="63" s="1"/>
  <c r="K3936" i="63"/>
  <c r="M3936" i="63" s="1"/>
  <c r="K1724" i="63"/>
  <c r="M1724" i="63" s="1"/>
  <c r="K950" i="63"/>
  <c r="M950" i="63" s="1"/>
  <c r="K951" i="63"/>
  <c r="M951" i="63" s="1"/>
  <c r="K1723" i="63"/>
  <c r="M1723" i="63" s="1"/>
  <c r="K3932" i="63"/>
  <c r="M3932" i="63" s="1"/>
  <c r="K954" i="63"/>
  <c r="M954" i="63" s="1"/>
  <c r="K3924" i="63"/>
  <c r="M3924" i="63" s="1"/>
  <c r="K956" i="63"/>
  <c r="M956" i="63" s="1"/>
  <c r="K1720" i="63"/>
  <c r="M1720" i="63" s="1"/>
  <c r="K3913" i="63"/>
  <c r="M3913" i="63" s="1"/>
  <c r="K959" i="63"/>
  <c r="M959" i="63" s="1"/>
  <c r="K3914" i="63"/>
  <c r="M3914" i="63" s="1"/>
  <c r="K961" i="63"/>
  <c r="M961" i="63" s="1"/>
  <c r="K962" i="63"/>
  <c r="M962" i="63" s="1"/>
  <c r="K963" i="63"/>
  <c r="M963" i="63" s="1"/>
  <c r="K964" i="63"/>
  <c r="M964" i="63" s="1"/>
  <c r="K3897" i="63"/>
  <c r="M3897" i="63" s="1"/>
  <c r="K3906" i="63"/>
  <c r="M3906" i="63" s="1"/>
  <c r="K967" i="63"/>
  <c r="M967" i="63" s="1"/>
  <c r="K968" i="63"/>
  <c r="M968" i="63" s="1"/>
  <c r="K969" i="63"/>
  <c r="M969" i="63" s="1"/>
  <c r="K970" i="63"/>
  <c r="M970" i="63" s="1"/>
  <c r="K3891" i="63"/>
  <c r="M3891" i="63" s="1"/>
  <c r="K972" i="63"/>
  <c r="M972" i="63" s="1"/>
  <c r="K973" i="63"/>
  <c r="M973" i="63" s="1"/>
  <c r="K3884" i="63"/>
  <c r="M3884" i="63" s="1"/>
  <c r="K1719" i="63"/>
  <c r="M1719" i="63" s="1"/>
  <c r="K976" i="63"/>
  <c r="M976" i="63" s="1"/>
  <c r="K977" i="63"/>
  <c r="M977" i="63" s="1"/>
  <c r="K1718" i="63"/>
  <c r="M1718" i="63" s="1"/>
  <c r="K979" i="63"/>
  <c r="M979" i="63" s="1"/>
  <c r="K980" i="63"/>
  <c r="M980" i="63" s="1"/>
  <c r="K3861" i="63"/>
  <c r="M3861" i="63" s="1"/>
  <c r="K982" i="63"/>
  <c r="M982" i="63" s="1"/>
  <c r="K983" i="63"/>
  <c r="M983" i="63" s="1"/>
  <c r="K984" i="63"/>
  <c r="M984" i="63" s="1"/>
  <c r="K985" i="63"/>
  <c r="M985" i="63" s="1"/>
  <c r="K986" i="63"/>
  <c r="M986" i="63" s="1"/>
  <c r="K1715" i="63"/>
  <c r="M1715" i="63" s="1"/>
  <c r="K1717" i="63"/>
  <c r="M1717" i="63" s="1"/>
  <c r="K989" i="63"/>
  <c r="M989" i="63" s="1"/>
  <c r="K990" i="63"/>
  <c r="M990" i="63" s="1"/>
  <c r="K991" i="63"/>
  <c r="M991" i="63" s="1"/>
  <c r="K992" i="63"/>
  <c r="M992" i="63" s="1"/>
  <c r="K993" i="63"/>
  <c r="M993" i="63" s="1"/>
  <c r="K994" i="63"/>
  <c r="M994" i="63" s="1"/>
  <c r="K995" i="63"/>
  <c r="M995" i="63" s="1"/>
  <c r="K996" i="63"/>
  <c r="M996" i="63" s="1"/>
  <c r="K997" i="63"/>
  <c r="M997" i="63" s="1"/>
  <c r="K998" i="63"/>
  <c r="M998" i="63" s="1"/>
  <c r="K3762" i="63"/>
  <c r="M3762" i="63" s="1"/>
  <c r="K3768" i="63"/>
  <c r="M3768" i="63" s="1"/>
  <c r="K3771" i="63"/>
  <c r="M3771" i="63" s="1"/>
  <c r="K3778" i="63"/>
  <c r="M3778" i="63" s="1"/>
  <c r="K1003" i="63"/>
  <c r="M1003" i="63" s="1"/>
  <c r="K1711" i="63"/>
  <c r="M1711" i="63" s="1"/>
  <c r="K1712" i="63"/>
  <c r="M1712" i="63" s="1"/>
  <c r="K1006" i="63"/>
  <c r="M1006" i="63" s="1"/>
  <c r="K1710" i="63"/>
  <c r="M1710" i="63" s="1"/>
  <c r="K1008" i="63"/>
  <c r="M1008" i="63" s="1"/>
  <c r="K1009" i="63"/>
  <c r="M1009" i="63" s="1"/>
  <c r="K1010" i="63"/>
  <c r="M1010" i="63" s="1"/>
  <c r="K1709" i="63"/>
  <c r="M1709" i="63" s="1"/>
  <c r="K1012" i="63"/>
  <c r="M1012" i="63" s="1"/>
  <c r="K3761" i="63"/>
  <c r="M3761" i="63" s="1"/>
  <c r="K1708" i="63"/>
  <c r="M1708" i="63" s="1"/>
  <c r="K3738" i="63"/>
  <c r="M3738" i="63" s="1"/>
  <c r="K1706" i="63"/>
  <c r="M1706" i="63" s="1"/>
  <c r="K1707" i="63"/>
  <c r="M1707" i="63" s="1"/>
  <c r="K3726" i="63"/>
  <c r="M3726" i="63" s="1"/>
  <c r="K1705" i="63"/>
  <c r="M1705" i="63" s="1"/>
  <c r="K1704" i="63"/>
  <c r="M1704" i="63" s="1"/>
  <c r="K1703" i="63"/>
  <c r="M1703" i="63" s="1"/>
  <c r="K1022" i="63"/>
  <c r="M1022" i="63" s="1"/>
  <c r="K1023" i="63"/>
  <c r="M1023" i="63" s="1"/>
  <c r="K3720" i="63"/>
  <c r="M3720" i="63" s="1"/>
  <c r="K1025" i="63"/>
  <c r="M1025" i="63" s="1"/>
  <c r="K1702" i="63"/>
  <c r="M1702" i="63" s="1"/>
  <c r="K3712" i="63"/>
  <c r="M3712" i="63" s="1"/>
  <c r="K1028" i="63"/>
  <c r="M1028" i="63" s="1"/>
  <c r="K1029" i="63"/>
  <c r="M1029" i="63" s="1"/>
  <c r="K1030" i="63"/>
  <c r="M1030" i="63" s="1"/>
  <c r="K1031" i="63"/>
  <c r="M1031" i="63" s="1"/>
  <c r="K1032" i="63"/>
  <c r="M1032" i="63" s="1"/>
  <c r="K1701" i="63"/>
  <c r="M1701" i="63" s="1"/>
  <c r="K1034" i="63"/>
  <c r="M1034" i="63" s="1"/>
  <c r="K1035" i="63"/>
  <c r="M1035" i="63" s="1"/>
  <c r="K1700" i="63"/>
  <c r="M1700" i="63" s="1"/>
  <c r="K1699" i="63"/>
  <c r="M1699" i="63" s="1"/>
  <c r="K3709" i="63"/>
  <c r="M3709" i="63" s="1"/>
  <c r="K1039" i="63"/>
  <c r="M1039" i="63" s="1"/>
  <c r="K3697" i="63"/>
  <c r="M3697" i="63" s="1"/>
  <c r="K1041" i="63"/>
  <c r="M1041" i="63" s="1"/>
  <c r="K1042" i="63"/>
  <c r="M1042" i="63" s="1"/>
  <c r="K1043" i="63"/>
  <c r="M1043" i="63" s="1"/>
  <c r="K1044" i="63"/>
  <c r="M1044" i="63" s="1"/>
  <c r="K1045" i="63"/>
  <c r="M1045" i="63" s="1"/>
  <c r="K1046" i="63"/>
  <c r="M1046" i="63" s="1"/>
  <c r="K1047" i="63"/>
  <c r="M1047" i="63" s="1"/>
  <c r="K1048" i="63"/>
  <c r="M1048" i="63" s="1"/>
  <c r="K1049" i="63"/>
  <c r="M1049" i="63" s="1"/>
  <c r="K1050" i="63"/>
  <c r="M1050" i="63" s="1"/>
  <c r="K1051" i="63"/>
  <c r="M1051" i="63" s="1"/>
  <c r="K1680" i="63"/>
  <c r="M1680" i="63" s="1"/>
  <c r="K1683" i="63"/>
  <c r="M1683" i="63" s="1"/>
  <c r="K1686" i="63"/>
  <c r="M1686" i="63" s="1"/>
  <c r="K1688" i="63"/>
  <c r="M1688" i="63" s="1"/>
  <c r="K1689" i="63"/>
  <c r="M1689" i="63" s="1"/>
  <c r="K1057" i="63"/>
  <c r="M1057" i="63" s="1"/>
  <c r="K1058" i="63"/>
  <c r="M1058" i="63" s="1"/>
  <c r="K1059" i="63"/>
  <c r="M1059" i="63" s="1"/>
  <c r="K1060" i="63"/>
  <c r="M1060" i="63" s="1"/>
  <c r="K1061" i="63"/>
  <c r="M1061" i="63" s="1"/>
  <c r="K3696" i="63"/>
  <c r="M3696" i="63" s="1"/>
  <c r="K1063" i="63"/>
  <c r="M1063" i="63" s="1"/>
  <c r="K1064" i="63"/>
  <c r="M1064" i="63" s="1"/>
  <c r="K1065" i="63"/>
  <c r="M1065" i="63" s="1"/>
  <c r="K1066" i="63"/>
  <c r="M1066" i="63" s="1"/>
  <c r="K1067" i="63"/>
  <c r="M1067" i="63" s="1"/>
  <c r="K1068" i="63"/>
  <c r="M1068" i="63" s="1"/>
  <c r="K1069" i="63"/>
  <c r="M1069" i="63" s="1"/>
  <c r="K1070" i="63"/>
  <c r="M1070" i="63" s="1"/>
  <c r="K1071" i="63"/>
  <c r="M1071" i="63" s="1"/>
  <c r="K1072" i="63"/>
  <c r="M1072" i="63" s="1"/>
  <c r="K1690" i="63"/>
  <c r="M1690" i="63" s="1"/>
  <c r="K1074" i="63"/>
  <c r="M1074" i="63" s="1"/>
  <c r="K1692" i="63"/>
  <c r="M1692" i="63" s="1"/>
  <c r="K1695" i="63"/>
  <c r="M1695" i="63" s="1"/>
  <c r="K1696" i="63"/>
  <c r="M1696" i="63" s="1"/>
  <c r="K1078" i="63"/>
  <c r="M1078" i="63" s="1"/>
  <c r="K1079" i="63"/>
  <c r="M1079" i="63" s="1"/>
  <c r="K1697" i="63"/>
  <c r="M1697" i="63" s="1"/>
  <c r="K1698" i="63"/>
  <c r="M1698" i="63" s="1"/>
  <c r="K1082" i="63"/>
  <c r="M1082" i="63" s="1"/>
  <c r="K1083" i="63"/>
  <c r="M1083" i="63" s="1"/>
  <c r="K1084" i="63"/>
  <c r="M1084" i="63" s="1"/>
  <c r="K1085" i="63"/>
  <c r="M1085" i="63" s="1"/>
  <c r="K1679" i="63"/>
  <c r="M1679" i="63" s="1"/>
  <c r="K1087" i="63"/>
  <c r="M1087" i="63" s="1"/>
  <c r="K1088" i="63"/>
  <c r="M1088" i="63" s="1"/>
  <c r="K1678" i="63"/>
  <c r="M1678" i="63" s="1"/>
  <c r="K1090" i="63"/>
  <c r="M1090" i="63" s="1"/>
  <c r="K3688" i="63"/>
  <c r="M3688" i="63" s="1"/>
  <c r="K1676" i="63"/>
  <c r="M1676" i="63" s="1"/>
  <c r="K1093" i="63"/>
  <c r="M1093" i="63" s="1"/>
  <c r="K1674" i="63"/>
  <c r="M1674" i="63" s="1"/>
  <c r="K3674" i="63"/>
  <c r="M3674" i="63" s="1"/>
  <c r="K1669" i="63"/>
  <c r="M1669" i="63" s="1"/>
  <c r="K1673" i="63"/>
  <c r="M1673" i="63" s="1"/>
  <c r="K3672" i="63"/>
  <c r="M3672" i="63" s="1"/>
  <c r="K3664" i="63"/>
  <c r="M3664" i="63" s="1"/>
  <c r="K3667" i="63"/>
  <c r="M3667" i="63" s="1"/>
  <c r="K1668" i="63"/>
  <c r="M1668" i="63" s="1"/>
  <c r="K1102" i="63"/>
  <c r="M1102" i="63" s="1"/>
  <c r="K1667" i="63"/>
  <c r="M1667" i="63" s="1"/>
  <c r="K1666" i="63"/>
  <c r="M1666" i="63" s="1"/>
  <c r="K1665" i="63"/>
  <c r="M1665" i="63" s="1"/>
  <c r="K1659" i="63"/>
  <c r="M1659" i="63" s="1"/>
  <c r="K1662" i="63"/>
  <c r="M1662" i="63" s="1"/>
  <c r="K1663" i="63"/>
  <c r="M1663" i="63" s="1"/>
  <c r="K1109" i="63"/>
  <c r="M1109" i="63" s="1"/>
  <c r="K1664" i="63"/>
  <c r="M1664" i="63" s="1"/>
  <c r="K1657" i="63"/>
  <c r="M1657" i="63" s="1"/>
  <c r="K1112" i="63"/>
  <c r="M1112" i="63" s="1"/>
  <c r="K1656" i="63"/>
  <c r="M1656" i="63" s="1"/>
  <c r="K1651" i="63"/>
  <c r="M1651" i="63" s="1"/>
  <c r="K1653" i="63"/>
  <c r="M1653" i="63" s="1"/>
  <c r="K1654" i="63"/>
  <c r="M1654" i="63" s="1"/>
  <c r="K1117" i="63"/>
  <c r="M1117" i="63" s="1"/>
  <c r="K1655" i="63"/>
  <c r="M1655" i="63" s="1"/>
  <c r="K1119" i="63"/>
  <c r="M1119" i="63" s="1"/>
  <c r="K3661" i="63"/>
  <c r="M3661" i="63" s="1"/>
  <c r="K1649" i="63"/>
  <c r="M1649" i="63" s="1"/>
  <c r="K1648" i="63"/>
  <c r="M1648" i="63" s="1"/>
  <c r="K1123" i="63"/>
  <c r="M1123" i="63" s="1"/>
  <c r="K3643" i="63"/>
  <c r="M3643" i="63" s="1"/>
  <c r="K3644" i="63"/>
  <c r="M3644" i="63" s="1"/>
  <c r="K1644" i="63"/>
  <c r="M1644" i="63" s="1"/>
  <c r="K1647" i="63"/>
  <c r="M1647" i="63" s="1"/>
  <c r="K1643" i="63"/>
  <c r="M1643" i="63" s="1"/>
  <c r="K1129" i="63"/>
  <c r="M1129" i="63" s="1"/>
  <c r="K1641" i="63"/>
  <c r="M1641" i="63" s="1"/>
  <c r="K1637" i="63"/>
  <c r="M1637" i="63" s="1"/>
  <c r="K1635" i="63"/>
  <c r="M1635" i="63" s="1"/>
  <c r="K1631" i="63"/>
  <c r="M1631" i="63" s="1"/>
  <c r="K1632" i="63"/>
  <c r="M1632" i="63" s="1"/>
  <c r="K1634" i="63"/>
  <c r="M1634" i="63" s="1"/>
  <c r="K1630" i="63"/>
  <c r="M1630" i="63" s="1"/>
  <c r="K3642" i="63"/>
  <c r="M3642" i="63" s="1"/>
  <c r="K3636" i="63"/>
  <c r="M3636" i="63" s="1"/>
  <c r="K1628" i="63"/>
  <c r="M1628" i="63" s="1"/>
  <c r="K1140" i="63"/>
  <c r="M1140" i="63" s="1"/>
  <c r="K3628" i="63"/>
  <c r="M3628" i="63" s="1"/>
  <c r="K1627" i="63"/>
  <c r="M1627" i="63" s="1"/>
  <c r="K1623" i="63"/>
  <c r="M1623" i="63" s="1"/>
  <c r="K1144" i="63"/>
  <c r="M1144" i="63" s="1"/>
  <c r="K1624" i="63"/>
  <c r="M1624" i="63" s="1"/>
  <c r="K1621" i="63"/>
  <c r="M1621" i="63" s="1"/>
  <c r="K3591" i="63"/>
  <c r="M3591" i="63" s="1"/>
  <c r="K3592" i="63"/>
  <c r="M3592" i="63" s="1"/>
  <c r="K1149" i="63"/>
  <c r="M1149" i="63" s="1"/>
  <c r="K1617" i="63"/>
  <c r="M1617" i="63" s="1"/>
  <c r="K1615" i="63"/>
  <c r="M1615" i="63" s="1"/>
  <c r="K1610" i="63"/>
  <c r="M1610" i="63" s="1"/>
  <c r="K1613" i="63"/>
  <c r="M1613" i="63" s="1"/>
  <c r="K3580" i="63"/>
  <c r="M3580" i="63" s="1"/>
  <c r="K1155" i="63"/>
  <c r="M1155" i="63" s="1"/>
  <c r="K3579" i="63"/>
  <c r="M3579" i="63" s="1"/>
  <c r="K3568" i="63"/>
  <c r="M3568" i="63" s="1"/>
  <c r="K1606" i="63"/>
  <c r="M1606" i="63" s="1"/>
  <c r="K1159" i="63"/>
  <c r="M1159" i="63" s="1"/>
  <c r="K1609" i="63"/>
  <c r="M1609" i="63" s="1"/>
  <c r="K1605" i="63"/>
  <c r="M1605" i="63" s="1"/>
  <c r="K1162" i="63"/>
  <c r="M1162" i="63" s="1"/>
  <c r="K3567" i="63"/>
  <c r="M3567" i="63" s="1"/>
  <c r="K1164" i="63"/>
  <c r="M1164" i="63" s="1"/>
  <c r="K1165" i="63"/>
  <c r="M1165" i="63" s="1"/>
  <c r="K1166" i="63"/>
  <c r="M1166" i="63" s="1"/>
  <c r="K1603" i="63"/>
  <c r="M1603" i="63" s="1"/>
  <c r="K1599" i="63"/>
  <c r="M1599" i="63" s="1"/>
  <c r="K1600" i="63"/>
  <c r="M1600" i="63" s="1"/>
  <c r="K1602" i="63"/>
  <c r="M1602" i="63" s="1"/>
  <c r="K1171" i="63"/>
  <c r="M1171" i="63" s="1"/>
  <c r="K1172" i="63"/>
  <c r="M1172" i="63" s="1"/>
  <c r="K1173" i="63"/>
  <c r="M1173" i="63" s="1"/>
  <c r="K1174" i="63"/>
  <c r="M1174" i="63" s="1"/>
  <c r="K1175" i="63"/>
  <c r="M1175" i="63" s="1"/>
  <c r="K1546" i="63"/>
  <c r="M1546" i="63" s="1"/>
  <c r="K1547" i="63"/>
  <c r="M1547" i="63" s="1"/>
  <c r="K1178" i="63"/>
  <c r="M1178" i="63" s="1"/>
  <c r="K1179" i="63"/>
  <c r="M1179" i="63" s="1"/>
  <c r="K1180" i="63"/>
  <c r="M1180" i="63" s="1"/>
  <c r="K1554" i="63"/>
  <c r="M1554" i="63" s="1"/>
  <c r="K1556" i="63"/>
  <c r="M1556" i="63" s="1"/>
  <c r="K1557" i="63"/>
  <c r="M1557" i="63" s="1"/>
  <c r="K1559" i="63"/>
  <c r="M1559" i="63" s="1"/>
  <c r="K1567" i="63"/>
  <c r="M1567" i="63" s="1"/>
  <c r="K1186" i="63"/>
  <c r="M1186" i="63" s="1"/>
  <c r="K1187" i="63"/>
  <c r="M1187" i="63" s="1"/>
  <c r="K1188" i="63"/>
  <c r="M1188" i="63" s="1"/>
  <c r="K1189" i="63"/>
  <c r="M1189" i="63" s="1"/>
  <c r="K1568" i="63"/>
  <c r="M1568" i="63" s="1"/>
  <c r="K1191" i="63"/>
  <c r="M1191" i="63" s="1"/>
  <c r="K1192" i="63"/>
  <c r="M1192" i="63" s="1"/>
  <c r="K1193" i="63"/>
  <c r="M1193" i="63" s="1"/>
  <c r="K1569" i="63"/>
  <c r="M1569" i="63" s="1"/>
  <c r="K1195" i="63"/>
  <c r="M1195" i="63" s="1"/>
  <c r="K1570" i="63"/>
  <c r="M1570" i="63" s="1"/>
  <c r="K1197" i="63"/>
  <c r="M1197" i="63" s="1"/>
  <c r="K1198" i="63"/>
  <c r="M1198" i="63" s="1"/>
  <c r="K1199" i="63"/>
  <c r="M1199" i="63" s="1"/>
  <c r="K1200" i="63"/>
  <c r="M1200" i="63" s="1"/>
  <c r="K1571" i="63"/>
  <c r="M1571" i="63" s="1"/>
  <c r="K1575" i="63"/>
  <c r="M1575" i="63" s="1"/>
  <c r="K1578" i="63"/>
  <c r="M1578" i="63" s="1"/>
  <c r="K1204" i="63"/>
  <c r="M1204" i="63" s="1"/>
  <c r="K1580" i="63"/>
  <c r="M1580" i="63" s="1"/>
  <c r="K1581" i="63"/>
  <c r="M1581" i="63" s="1"/>
  <c r="K1207" i="63"/>
  <c r="M1207" i="63" s="1"/>
  <c r="K1585" i="63"/>
  <c r="M1585" i="63" s="1"/>
  <c r="K1209" i="63"/>
  <c r="M1209" i="63" s="1"/>
  <c r="K1586" i="63"/>
  <c r="M1586" i="63" s="1"/>
  <c r="K1211" i="63"/>
  <c r="M1211" i="63" s="1"/>
  <c r="K1212" i="63"/>
  <c r="M1212" i="63" s="1"/>
  <c r="K1213" i="63"/>
  <c r="M1213" i="63" s="1"/>
  <c r="K1214" i="63"/>
  <c r="M1214" i="63" s="1"/>
  <c r="K1587" i="63"/>
  <c r="M1587" i="63" s="1"/>
  <c r="K1216" i="63"/>
  <c r="M1216" i="63" s="1"/>
  <c r="K1217" i="63"/>
  <c r="M1217" i="63" s="1"/>
  <c r="K1588" i="63"/>
  <c r="M1588" i="63" s="1"/>
  <c r="K1589" i="63"/>
  <c r="M1589" i="63" s="1"/>
  <c r="K1220" i="63"/>
  <c r="M1220" i="63" s="1"/>
  <c r="K1221" i="63"/>
  <c r="M1221" i="63" s="1"/>
  <c r="K1222" i="63"/>
  <c r="M1222" i="63" s="1"/>
  <c r="K1223" i="63"/>
  <c r="M1223" i="63" s="1"/>
  <c r="K1224" i="63"/>
  <c r="M1224" i="63" s="1"/>
  <c r="K1225" i="63"/>
  <c r="M1225" i="63" s="1"/>
  <c r="K1226" i="63"/>
  <c r="M1226" i="63" s="1"/>
  <c r="K1227" i="63"/>
  <c r="M1227" i="63" s="1"/>
  <c r="K1228" i="63"/>
  <c r="M1228" i="63" s="1"/>
  <c r="K1229" i="63"/>
  <c r="M1229" i="63" s="1"/>
  <c r="K1230" i="63"/>
  <c r="M1230" i="63" s="1"/>
  <c r="K1590" i="63"/>
  <c r="M1590" i="63" s="1"/>
  <c r="K1232" i="63"/>
  <c r="M1232" i="63" s="1"/>
  <c r="K1233" i="63"/>
  <c r="M1233" i="63" s="1"/>
  <c r="K1234" i="63"/>
  <c r="M1234" i="63" s="1"/>
  <c r="K1235" i="63"/>
  <c r="M1235" i="63" s="1"/>
  <c r="K1592" i="63"/>
  <c r="M1592" i="63" s="1"/>
  <c r="K1237" i="63"/>
  <c r="M1237" i="63" s="1"/>
  <c r="K1238" i="63"/>
  <c r="M1238" i="63" s="1"/>
  <c r="K1239" i="63"/>
  <c r="M1239" i="63" s="1"/>
  <c r="K1240" i="63"/>
  <c r="M1240" i="63" s="1"/>
  <c r="K1241" i="63"/>
  <c r="M1241" i="63" s="1"/>
  <c r="K1242" i="63"/>
  <c r="M1242" i="63" s="1"/>
  <c r="K1243" i="63"/>
  <c r="M1243" i="63" s="1"/>
  <c r="K1244" i="63"/>
  <c r="M1244" i="63" s="1"/>
  <c r="K1245" i="63"/>
  <c r="M1245" i="63" s="1"/>
  <c r="K1544" i="63"/>
  <c r="M1544" i="63" s="1"/>
  <c r="K1247" i="63"/>
  <c r="M1247" i="63" s="1"/>
  <c r="K1543" i="63"/>
  <c r="M1543" i="63" s="1"/>
  <c r="K1249" i="63"/>
  <c r="M1249" i="63" s="1"/>
  <c r="K1542" i="63"/>
  <c r="M1542" i="63" s="1"/>
  <c r="K3565" i="63"/>
  <c r="M3565" i="63" s="1"/>
  <c r="K1252" i="63"/>
  <c r="M1252" i="63" s="1"/>
  <c r="K1541" i="63"/>
  <c r="M1541" i="63" s="1"/>
  <c r="K1254" i="63"/>
  <c r="M1254" i="63" s="1"/>
  <c r="K1255" i="63"/>
  <c r="M1255" i="63" s="1"/>
  <c r="K1256" i="63"/>
  <c r="M1256" i="63" s="1"/>
  <c r="K1257" i="63"/>
  <c r="M1257" i="63" s="1"/>
  <c r="K1258" i="63"/>
  <c r="M1258" i="63" s="1"/>
  <c r="K1259" i="63"/>
  <c r="M1259" i="63" s="1"/>
  <c r="K1540" i="63"/>
  <c r="M1540" i="63" s="1"/>
  <c r="K1261" i="63"/>
  <c r="M1261" i="63" s="1"/>
  <c r="K1537" i="63"/>
  <c r="M1537" i="63" s="1"/>
  <c r="K1535" i="63"/>
  <c r="M1535" i="63" s="1"/>
  <c r="K1264" i="63"/>
  <c r="M1264" i="63" s="1"/>
  <c r="K3560" i="63"/>
  <c r="M3560" i="63" s="1"/>
  <c r="K1266" i="63"/>
  <c r="M1266" i="63" s="1"/>
  <c r="K3554" i="63"/>
  <c r="M3554" i="63" s="1"/>
  <c r="K1268" i="63"/>
  <c r="M1268" i="63" s="1"/>
  <c r="K1269" i="63"/>
  <c r="M1269" i="63" s="1"/>
  <c r="K1270" i="63"/>
  <c r="M1270" i="63" s="1"/>
  <c r="K1534" i="63"/>
  <c r="M1534" i="63" s="1"/>
  <c r="K1272" i="63"/>
  <c r="M1272" i="63" s="1"/>
  <c r="K1273" i="63"/>
  <c r="M1273" i="63" s="1"/>
  <c r="K3547" i="63"/>
  <c r="M3547" i="63" s="1"/>
  <c r="K1275" i="63"/>
  <c r="M1275" i="63" s="1"/>
  <c r="K1533" i="63"/>
  <c r="M1533" i="63" s="1"/>
  <c r="K3543" i="63"/>
  <c r="M3543" i="63" s="1"/>
  <c r="K1278" i="63"/>
  <c r="M1278" i="63" s="1"/>
  <c r="K1531" i="63"/>
  <c r="M1531" i="63" s="1"/>
  <c r="K1280" i="63"/>
  <c r="M1280" i="63" s="1"/>
  <c r="K1532" i="63"/>
  <c r="M1532" i="63" s="1"/>
  <c r="K1282" i="63"/>
  <c r="M1282" i="63" s="1"/>
  <c r="K1530" i="63"/>
  <c r="M1530" i="63" s="1"/>
  <c r="K3541" i="63"/>
  <c r="M3541" i="63" s="1"/>
  <c r="K1285" i="63"/>
  <c r="M1285" i="63" s="1"/>
  <c r="K1286" i="63"/>
  <c r="M1286" i="63" s="1"/>
  <c r="K1529" i="63"/>
  <c r="M1529" i="63" s="1"/>
  <c r="K1288" i="63"/>
  <c r="M1288" i="63" s="1"/>
  <c r="K1289" i="63"/>
  <c r="M1289" i="63" s="1"/>
  <c r="K1290" i="63"/>
  <c r="M1290" i="63" s="1"/>
  <c r="K3510" i="63"/>
  <c r="M3510" i="63" s="1"/>
  <c r="K1292" i="63"/>
  <c r="M1292" i="63" s="1"/>
  <c r="K3500" i="63"/>
  <c r="M3500" i="63" s="1"/>
  <c r="K1522" i="63"/>
  <c r="M1522" i="63" s="1"/>
  <c r="K1526" i="63"/>
  <c r="M1526" i="63" s="1"/>
  <c r="K1296" i="63"/>
  <c r="M1296" i="63" s="1"/>
  <c r="K1297" i="63"/>
  <c r="M1297" i="63" s="1"/>
  <c r="K1298" i="63"/>
  <c r="M1298" i="63" s="1"/>
  <c r="K1299" i="63"/>
  <c r="M1299" i="63" s="1"/>
  <c r="K1521" i="63"/>
  <c r="M1521" i="63" s="1"/>
  <c r="K1301" i="63"/>
  <c r="M1301" i="63" s="1"/>
  <c r="K1302" i="63"/>
  <c r="M1302" i="63" s="1"/>
  <c r="K1520" i="63"/>
  <c r="M1520" i="63" s="1"/>
  <c r="K1304" i="63"/>
  <c r="M1304" i="63" s="1"/>
  <c r="K1519" i="63"/>
  <c r="M1519" i="63" s="1"/>
  <c r="K1518" i="63"/>
  <c r="M1518" i="63" s="1"/>
  <c r="K1307" i="63"/>
  <c r="M1307" i="63" s="1"/>
  <c r="K1308" i="63"/>
  <c r="M1308" i="63" s="1"/>
  <c r="K1309" i="63"/>
  <c r="M1309" i="63" s="1"/>
  <c r="K1310" i="63"/>
  <c r="M1310" i="63" s="1"/>
  <c r="K1517" i="63"/>
  <c r="M1517" i="63" s="1"/>
  <c r="K3499" i="63"/>
  <c r="M3499" i="63" s="1"/>
  <c r="K1516" i="63"/>
  <c r="M1516" i="63" s="1"/>
  <c r="K1314" i="63"/>
  <c r="M1314" i="63" s="1"/>
  <c r="K1315" i="63"/>
  <c r="M1315" i="63" s="1"/>
  <c r="K1316" i="63"/>
  <c r="M1316" i="63" s="1"/>
  <c r="K1508" i="63"/>
  <c r="M1508" i="63" s="1"/>
  <c r="K1509" i="63"/>
  <c r="M1509" i="63" s="1"/>
  <c r="K1510" i="63"/>
  <c r="M1510" i="63" s="1"/>
  <c r="K1511" i="63"/>
  <c r="M1511" i="63" s="1"/>
  <c r="K1513" i="63"/>
  <c r="M1513" i="63" s="1"/>
  <c r="K1514" i="63"/>
  <c r="M1514" i="63" s="1"/>
  <c r="K1515" i="63"/>
  <c r="M1515" i="63" s="1"/>
  <c r="K3498" i="63"/>
  <c r="M3498" i="63" s="1"/>
  <c r="K1325" i="63"/>
  <c r="M1325" i="63" s="1"/>
  <c r="K1326" i="63"/>
  <c r="M1326" i="63" s="1"/>
  <c r="K1327" i="63"/>
  <c r="M1327" i="63" s="1"/>
  <c r="K1328" i="63"/>
  <c r="M1328" i="63" s="1"/>
  <c r="K1329" i="63"/>
  <c r="M1329" i="63" s="1"/>
  <c r="K1330" i="63"/>
  <c r="M1330" i="63" s="1"/>
  <c r="K1331" i="63"/>
  <c r="M1331" i="63" s="1"/>
  <c r="K1332" i="63"/>
  <c r="M1332" i="63" s="1"/>
  <c r="K1333" i="63"/>
  <c r="M1333" i="63" s="1"/>
  <c r="K1334" i="63"/>
  <c r="M1334" i="63" s="1"/>
  <c r="K1335" i="63"/>
  <c r="M1335" i="63" s="1"/>
  <c r="K1336" i="63"/>
  <c r="M1336" i="63" s="1"/>
  <c r="K1507" i="63"/>
  <c r="M1507" i="63" s="1"/>
  <c r="K1490" i="63"/>
  <c r="M1490" i="63" s="1"/>
  <c r="K1493" i="63"/>
  <c r="M1493" i="63" s="1"/>
  <c r="K1500" i="63"/>
  <c r="M1500" i="63" s="1"/>
  <c r="K1341" i="63"/>
  <c r="M1341" i="63" s="1"/>
  <c r="K1342" i="63"/>
  <c r="M1342" i="63" s="1"/>
  <c r="K1343" i="63"/>
  <c r="M1343" i="63" s="1"/>
  <c r="K3489" i="63"/>
  <c r="M3489" i="63" s="1"/>
  <c r="K1345" i="63"/>
  <c r="M1345" i="63" s="1"/>
  <c r="K1346" i="63"/>
  <c r="M1346" i="63" s="1"/>
  <c r="K1347" i="63"/>
  <c r="M1347" i="63" s="1"/>
  <c r="K3485" i="63"/>
  <c r="M3485" i="63" s="1"/>
  <c r="K1489" i="63"/>
  <c r="M1489" i="63" s="1"/>
  <c r="K1487" i="63"/>
  <c r="M1487" i="63" s="1"/>
  <c r="K1488" i="63"/>
  <c r="M1488" i="63" s="1"/>
  <c r="K3481" i="63"/>
  <c r="M3481" i="63" s="1"/>
  <c r="K1353" i="63"/>
  <c r="M1353" i="63" s="1"/>
  <c r="K1354" i="63"/>
  <c r="M1354" i="63" s="1"/>
  <c r="K1485" i="63"/>
  <c r="M1485" i="63" s="1"/>
  <c r="K1356" i="63"/>
  <c r="M1356" i="63" s="1"/>
  <c r="K1483" i="63"/>
  <c r="M1483" i="63" s="1"/>
  <c r="K1358" i="63"/>
  <c r="M1358" i="63" s="1"/>
  <c r="K1481" i="63"/>
  <c r="M1481" i="63" s="1"/>
  <c r="K1360" i="63"/>
  <c r="M1360" i="63" s="1"/>
  <c r="K1361" i="63"/>
  <c r="M1361" i="63" s="1"/>
  <c r="K1362" i="63"/>
  <c r="M1362" i="63" s="1"/>
  <c r="K1363" i="63"/>
  <c r="M1363" i="63" s="1"/>
  <c r="K1364" i="63"/>
  <c r="M1364" i="63" s="1"/>
  <c r="K1365" i="63"/>
  <c r="M1365" i="63" s="1"/>
  <c r="K1366" i="63"/>
  <c r="M1366" i="63" s="1"/>
  <c r="K1367" i="63"/>
  <c r="M1367" i="63" s="1"/>
  <c r="K1480" i="63"/>
  <c r="M1480" i="63" s="1"/>
  <c r="K3474" i="63"/>
  <c r="M3474" i="63" s="1"/>
  <c r="K1479" i="63"/>
  <c r="M1479" i="63" s="1"/>
  <c r="K1477" i="63"/>
  <c r="M1477" i="63" s="1"/>
  <c r="K1372" i="63"/>
  <c r="M1372" i="63" s="1"/>
  <c r="K1373" i="63"/>
  <c r="M1373" i="63" s="1"/>
  <c r="K1374" i="63"/>
  <c r="M1374" i="63" s="1"/>
  <c r="K1472" i="63"/>
  <c r="M1472" i="63" s="1"/>
  <c r="K1473" i="63"/>
  <c r="M1473" i="63" s="1"/>
  <c r="K1474" i="63"/>
  <c r="M1474" i="63" s="1"/>
  <c r="K1378" i="63"/>
  <c r="M1378" i="63" s="1"/>
  <c r="K1475" i="63"/>
  <c r="M1475" i="63" s="1"/>
  <c r="K1380" i="63"/>
  <c r="M1380" i="63" s="1"/>
  <c r="K1381" i="63"/>
  <c r="M1381" i="63" s="1"/>
  <c r="K1471" i="63"/>
  <c r="M1471" i="63" s="1"/>
  <c r="K1383" i="63"/>
  <c r="M1383" i="63" s="1"/>
  <c r="K1384" i="63"/>
  <c r="M1384" i="63" s="1"/>
  <c r="K1385" i="63"/>
  <c r="M1385" i="63" s="1"/>
  <c r="K1469" i="63"/>
  <c r="M1469" i="63" s="1"/>
  <c r="K1470" i="63"/>
  <c r="M1470" i="63" s="1"/>
  <c r="K3463" i="63"/>
  <c r="M3463" i="63" s="1"/>
  <c r="K1465" i="63"/>
  <c r="M1465" i="63" s="1"/>
  <c r="K1466" i="63"/>
  <c r="M1466" i="63" s="1"/>
  <c r="K3469" i="63"/>
  <c r="M3469" i="63" s="1"/>
  <c r="K3458" i="63"/>
  <c r="M3458" i="63" s="1"/>
  <c r="K1393" i="63"/>
  <c r="M1393" i="63" s="1"/>
  <c r="K1464" i="63"/>
  <c r="M1464" i="63" s="1"/>
  <c r="K1395" i="63"/>
  <c r="M1395" i="63" s="1"/>
  <c r="K1396" i="63"/>
  <c r="M1396" i="63" s="1"/>
  <c r="K3445" i="63"/>
  <c r="M3445" i="63" s="1"/>
  <c r="K1456" i="63"/>
  <c r="M1456" i="63" s="1"/>
  <c r="K1457" i="63"/>
  <c r="M1457" i="63" s="1"/>
  <c r="K1400" i="63"/>
  <c r="M1400" i="63" s="1"/>
  <c r="K1401" i="63"/>
  <c r="M1401" i="63" s="1"/>
  <c r="K1402" i="63"/>
  <c r="M1402" i="63" s="1"/>
  <c r="K3443" i="63"/>
  <c r="M3443" i="63" s="1"/>
  <c r="K3440" i="63"/>
  <c r="M3440" i="63" s="1"/>
  <c r="K1450" i="63"/>
  <c r="M1450" i="63" s="1"/>
  <c r="K1448" i="63"/>
  <c r="M1448" i="63" s="1"/>
  <c r="K1407" i="63"/>
  <c r="M1407" i="63" s="1"/>
  <c r="K1408" i="63"/>
  <c r="M1408" i="63" s="1"/>
  <c r="K1409" i="63"/>
  <c r="M1409" i="63" s="1"/>
  <c r="K1410" i="63"/>
  <c r="M1410" i="63" s="1"/>
  <c r="K1443" i="63"/>
  <c r="M1443" i="63" s="1"/>
  <c r="K1444" i="63"/>
  <c r="M1444" i="63" s="1"/>
  <c r="K1445" i="63"/>
  <c r="M1445" i="63" s="1"/>
  <c r="K1446" i="63"/>
  <c r="M1446" i="63" s="1"/>
  <c r="K1415" i="63"/>
  <c r="M1415" i="63" s="1"/>
  <c r="K1447" i="63"/>
  <c r="M1447" i="63" s="1"/>
  <c r="K1442" i="63"/>
  <c r="M1442" i="63" s="1"/>
  <c r="K1418" i="63"/>
  <c r="M1418" i="63" s="1"/>
  <c r="K1430" i="63"/>
  <c r="M1430" i="63" s="1"/>
  <c r="K1438" i="63"/>
  <c r="M1438" i="63" s="1"/>
  <c r="K3423" i="63"/>
  <c r="M3423" i="63" s="1"/>
  <c r="K1422" i="63"/>
  <c r="M1422" i="63" s="1"/>
  <c r="K1423" i="63"/>
  <c r="M1423" i="63" s="1"/>
  <c r="K3438" i="63"/>
  <c r="M3438" i="63" s="1"/>
  <c r="K1425" i="63"/>
  <c r="M1425" i="63" s="1"/>
  <c r="K3439" i="63"/>
  <c r="M3439" i="63" s="1"/>
  <c r="K3421" i="63"/>
  <c r="M3421" i="63" s="1"/>
  <c r="K1428" i="63"/>
  <c r="M1428" i="63" s="1"/>
  <c r="K1429" i="63"/>
  <c r="M1429" i="63" s="1"/>
  <c r="K1420" i="63"/>
  <c r="M1420" i="63" s="1"/>
  <c r="K1431" i="63"/>
  <c r="M1431" i="63" s="1"/>
  <c r="K1432" i="63"/>
  <c r="M1432" i="63" s="1"/>
  <c r="K3415" i="63"/>
  <c r="M3415" i="63" s="1"/>
  <c r="K3416" i="63"/>
  <c r="M3416" i="63" s="1"/>
  <c r="K1435" i="63"/>
  <c r="M1435" i="63" s="1"/>
  <c r="K1436" i="63"/>
  <c r="M1436" i="63" s="1"/>
  <c r="K1437" i="63"/>
  <c r="M1437" i="63" s="1"/>
  <c r="K1419" i="63"/>
  <c r="M1419" i="63" s="1"/>
  <c r="K1439" i="63"/>
  <c r="M1439" i="63" s="1"/>
  <c r="K1440" i="63"/>
  <c r="M1440" i="63" s="1"/>
  <c r="K1441" i="63"/>
  <c r="M1441" i="63" s="1"/>
  <c r="K1413" i="63"/>
  <c r="M1413" i="63" s="1"/>
  <c r="K1414" i="63"/>
  <c r="M1414" i="63" s="1"/>
  <c r="K1416" i="63"/>
  <c r="M1416" i="63" s="1"/>
  <c r="K1417" i="63"/>
  <c r="M1417" i="63" s="1"/>
  <c r="K1412" i="63"/>
  <c r="M1412" i="63" s="1"/>
  <c r="K1406" i="63"/>
  <c r="M1406" i="63" s="1"/>
  <c r="K1411" i="63"/>
  <c r="M1411" i="63" s="1"/>
  <c r="K1449" i="63"/>
  <c r="M1449" i="63" s="1"/>
  <c r="K1405" i="63"/>
  <c r="M1405" i="63" s="1"/>
  <c r="K3412" i="63"/>
  <c r="M3412" i="63" s="1"/>
  <c r="K1452" i="63"/>
  <c r="M1452" i="63" s="1"/>
  <c r="K1453" i="63"/>
  <c r="M1453" i="63" s="1"/>
  <c r="K1454" i="63"/>
  <c r="M1454" i="63" s="1"/>
  <c r="K3414" i="63"/>
  <c r="M3414" i="63" s="1"/>
  <c r="K1399" i="63"/>
  <c r="M1399" i="63" s="1"/>
  <c r="K1398" i="63"/>
  <c r="M1398" i="63" s="1"/>
  <c r="K1458" i="63"/>
  <c r="M1458" i="63" s="1"/>
  <c r="K1459" i="63"/>
  <c r="M1459" i="63" s="1"/>
  <c r="K1460" i="63"/>
  <c r="M1460" i="63" s="1"/>
  <c r="K3411" i="63"/>
  <c r="M3411" i="63" s="1"/>
  <c r="K1462" i="63"/>
  <c r="M1462" i="63" s="1"/>
  <c r="K3409" i="63"/>
  <c r="M3409" i="63" s="1"/>
  <c r="K1389" i="63"/>
  <c r="M1389" i="63" s="1"/>
  <c r="K1390" i="63"/>
  <c r="M1390" i="63" s="1"/>
  <c r="K1394" i="63"/>
  <c r="M1394" i="63" s="1"/>
  <c r="K1467" i="63"/>
  <c r="M1467" i="63" s="1"/>
  <c r="K1468" i="63"/>
  <c r="M1468" i="63" s="1"/>
  <c r="K1386" i="63"/>
  <c r="M1386" i="63" s="1"/>
  <c r="K1387" i="63"/>
  <c r="M1387" i="63" s="1"/>
  <c r="K1379" i="63"/>
  <c r="M1379" i="63" s="1"/>
  <c r="K1382" i="63"/>
  <c r="M1382" i="63" s="1"/>
  <c r="K1377" i="63"/>
  <c r="M1377" i="63" s="1"/>
  <c r="K1376" i="63"/>
  <c r="M1376" i="63" s="1"/>
  <c r="K1375" i="63"/>
  <c r="M1375" i="63" s="1"/>
  <c r="K3392" i="63"/>
  <c r="M3392" i="63" s="1"/>
  <c r="K1371" i="63"/>
  <c r="M1371" i="63" s="1"/>
  <c r="K1478" i="63"/>
  <c r="M1478" i="63" s="1"/>
  <c r="K1370" i="63"/>
  <c r="M1370" i="63" s="1"/>
  <c r="K1359" i="63"/>
  <c r="M1359" i="63" s="1"/>
  <c r="K1368" i="63"/>
  <c r="M1368" i="63" s="1"/>
  <c r="K1482" i="63"/>
  <c r="M1482" i="63" s="1"/>
  <c r="K1357" i="63"/>
  <c r="M1357" i="63" s="1"/>
  <c r="K1484" i="63"/>
  <c r="M1484" i="63" s="1"/>
  <c r="K1355" i="63"/>
  <c r="M1355" i="63" s="1"/>
  <c r="K1486" i="63"/>
  <c r="M1486" i="63" s="1"/>
  <c r="K1350" i="63"/>
  <c r="M1350" i="63" s="1"/>
  <c r="K1351" i="63"/>
  <c r="M1351" i="63" s="1"/>
  <c r="K1340" i="63"/>
  <c r="M1340" i="63" s="1"/>
  <c r="K1349" i="63"/>
  <c r="M1349" i="63" s="1"/>
  <c r="K1491" i="63"/>
  <c r="M1491" i="63" s="1"/>
  <c r="K1492" i="63"/>
  <c r="M1492" i="63" s="1"/>
  <c r="K1338" i="63"/>
  <c r="M1338" i="63" s="1"/>
  <c r="K1494" i="63"/>
  <c r="M1494" i="63" s="1"/>
  <c r="K1495" i="63"/>
  <c r="M1495" i="63" s="1"/>
  <c r="K1496" i="63"/>
  <c r="M1496" i="63" s="1"/>
  <c r="K1497" i="63"/>
  <c r="M1497" i="63" s="1"/>
  <c r="K1498" i="63"/>
  <c r="M1498" i="63" s="1"/>
  <c r="K3389" i="63"/>
  <c r="M3389" i="63" s="1"/>
  <c r="K1339" i="63"/>
  <c r="M1339" i="63" s="1"/>
  <c r="K1501" i="63"/>
  <c r="M1501" i="63" s="1"/>
  <c r="K1502" i="63"/>
  <c r="M1502" i="63" s="1"/>
  <c r="K1503" i="63"/>
  <c r="M1503" i="63" s="1"/>
  <c r="K1504" i="63"/>
  <c r="M1504" i="63" s="1"/>
  <c r="K1505" i="63"/>
  <c r="M1505" i="63" s="1"/>
  <c r="K1506" i="63"/>
  <c r="M1506" i="63" s="1"/>
  <c r="K1337" i="63"/>
  <c r="M1337" i="63" s="1"/>
  <c r="K1323" i="63"/>
  <c r="M1323" i="63" s="1"/>
  <c r="K1321" i="63"/>
  <c r="M1321" i="63" s="1"/>
  <c r="K1322" i="63"/>
  <c r="M1322" i="63" s="1"/>
  <c r="K1319" i="63"/>
  <c r="M1319" i="63" s="1"/>
  <c r="K1512" i="63"/>
  <c r="M1512" i="63" s="1"/>
  <c r="K1320" i="63"/>
  <c r="M1320" i="63" s="1"/>
  <c r="K1295" i="63"/>
  <c r="M1295" i="63" s="1"/>
  <c r="K1300" i="63"/>
  <c r="M1300" i="63" s="1"/>
  <c r="K1303" i="63"/>
  <c r="M1303" i="63" s="1"/>
  <c r="K1305" i="63"/>
  <c r="M1305" i="63" s="1"/>
  <c r="K1306" i="63"/>
  <c r="M1306" i="63" s="1"/>
  <c r="K1311" i="63"/>
  <c r="M1311" i="63" s="1"/>
  <c r="K1313" i="63"/>
  <c r="M1313" i="63" s="1"/>
  <c r="K1317" i="63"/>
  <c r="M1317" i="63" s="1"/>
  <c r="K1318" i="63"/>
  <c r="M1318" i="63" s="1"/>
  <c r="K1523" i="63"/>
  <c r="M1523" i="63" s="1"/>
  <c r="K1524" i="63"/>
  <c r="M1524" i="63" s="1"/>
  <c r="K1525" i="63"/>
  <c r="M1525" i="63" s="1"/>
  <c r="K1294" i="63"/>
  <c r="M1294" i="63" s="1"/>
  <c r="K1527" i="63"/>
  <c r="M1527" i="63" s="1"/>
  <c r="K1528" i="63"/>
  <c r="M1528" i="63" s="1"/>
  <c r="K1281" i="63"/>
  <c r="M1281" i="63" s="1"/>
  <c r="K1283" i="63"/>
  <c r="M1283" i="63" s="1"/>
  <c r="K1287" i="63"/>
  <c r="M1287" i="63" s="1"/>
  <c r="K1279" i="63"/>
  <c r="M1279" i="63" s="1"/>
  <c r="K1276" i="63"/>
  <c r="M1276" i="63" s="1"/>
  <c r="K1263" i="63"/>
  <c r="M1263" i="63" s="1"/>
  <c r="K1271" i="63"/>
  <c r="M1271" i="63" s="1"/>
  <c r="K1536" i="63"/>
  <c r="M1536" i="63" s="1"/>
  <c r="K1262" i="63"/>
  <c r="M1262" i="63" s="1"/>
  <c r="K3388" i="63"/>
  <c r="M3388" i="63" s="1"/>
  <c r="K1539" i="63"/>
  <c r="M1539" i="63" s="1"/>
  <c r="K1246" i="63"/>
  <c r="M1246" i="63" s="1"/>
  <c r="K1248" i="63"/>
  <c r="M1248" i="63" s="1"/>
  <c r="K1250" i="63"/>
  <c r="M1250" i="63" s="1"/>
  <c r="K1253" i="63"/>
  <c r="M1253" i="63" s="1"/>
  <c r="K1260" i="63"/>
  <c r="M1260" i="63" s="1"/>
  <c r="K1545" i="63"/>
  <c r="M1545" i="63" s="1"/>
  <c r="K1231" i="63"/>
  <c r="M1231" i="63" s="1"/>
  <c r="K1236" i="63"/>
  <c r="M1236" i="63" s="1"/>
  <c r="K1548" i="63"/>
  <c r="M1548" i="63" s="1"/>
  <c r="K3386" i="63"/>
  <c r="M3386" i="63" s="1"/>
  <c r="K3385" i="63"/>
  <c r="M3385" i="63" s="1"/>
  <c r="K1551" i="63"/>
  <c r="M1551" i="63" s="1"/>
  <c r="K1552" i="63"/>
  <c r="M1552" i="63" s="1"/>
  <c r="K1553" i="63"/>
  <c r="M1553" i="63" s="1"/>
  <c r="K1219" i="63"/>
  <c r="M1219" i="63" s="1"/>
  <c r="K1555" i="63"/>
  <c r="M1555" i="63" s="1"/>
  <c r="K1210" i="63"/>
  <c r="M1210" i="63" s="1"/>
  <c r="K1215" i="63"/>
  <c r="M1215" i="63" s="1"/>
  <c r="K1558" i="63"/>
  <c r="M1558" i="63" s="1"/>
  <c r="K1218" i="63"/>
  <c r="M1218" i="63" s="1"/>
  <c r="K3382" i="63"/>
  <c r="M3382" i="63" s="1"/>
  <c r="K3384" i="63"/>
  <c r="M3384" i="63" s="1"/>
  <c r="K1562" i="63"/>
  <c r="M1562" i="63" s="1"/>
  <c r="K1563" i="63"/>
  <c r="M1563" i="63" s="1"/>
  <c r="K1564" i="63"/>
  <c r="M1564" i="63" s="1"/>
  <c r="K3381" i="63"/>
  <c r="M3381" i="63" s="1"/>
  <c r="K1566" i="63"/>
  <c r="M1566" i="63" s="1"/>
  <c r="K1206" i="63"/>
  <c r="M1206" i="63" s="1"/>
  <c r="K1208" i="63"/>
  <c r="M1208" i="63" s="1"/>
  <c r="K1203" i="63"/>
  <c r="M1203" i="63" s="1"/>
  <c r="K1205" i="63"/>
  <c r="M1205" i="63" s="1"/>
  <c r="K1202" i="63"/>
  <c r="M1202" i="63" s="1"/>
  <c r="K1572" i="63"/>
  <c r="M1572" i="63" s="1"/>
  <c r="K1573" i="63"/>
  <c r="M1573" i="63" s="1"/>
  <c r="K1574" i="63"/>
  <c r="M1574" i="63" s="1"/>
  <c r="K1201" i="63"/>
  <c r="M1201" i="63" s="1"/>
  <c r="K3380" i="63"/>
  <c r="M3380" i="63" s="1"/>
  <c r="K1577" i="63"/>
  <c r="M1577" i="63" s="1"/>
  <c r="K1196" i="63"/>
  <c r="M1196" i="63" s="1"/>
  <c r="K1579" i="63"/>
  <c r="M1579" i="63" s="1"/>
  <c r="K1190" i="63"/>
  <c r="M1190" i="63" s="1"/>
  <c r="K1194" i="63"/>
  <c r="M1194" i="63" s="1"/>
  <c r="K1582" i="63"/>
  <c r="M1582" i="63" s="1"/>
  <c r="K3379" i="63"/>
  <c r="M3379" i="63" s="1"/>
  <c r="K3368" i="63"/>
  <c r="M3368" i="63" s="1"/>
  <c r="K1185" i="63"/>
  <c r="M1185" i="63" s="1"/>
  <c r="K1183" i="63"/>
  <c r="M1183" i="63" s="1"/>
  <c r="K1184" i="63"/>
  <c r="M1184" i="63" s="1"/>
  <c r="K1182" i="63"/>
  <c r="M1182" i="63" s="1"/>
  <c r="K1177" i="63"/>
  <c r="M1177" i="63" s="1"/>
  <c r="K1181" i="63"/>
  <c r="M1181" i="63" s="1"/>
  <c r="K1591" i="63"/>
  <c r="M1591" i="63" s="1"/>
  <c r="K1176" i="63"/>
  <c r="M1176" i="63" s="1"/>
  <c r="K1593" i="63"/>
  <c r="M1593" i="63" s="1"/>
  <c r="K3340" i="63"/>
  <c r="M3340" i="63" s="1"/>
  <c r="K3342" i="63"/>
  <c r="M3342" i="63" s="1"/>
  <c r="K3346" i="63"/>
  <c r="M3346" i="63" s="1"/>
  <c r="K1597" i="63"/>
  <c r="M1597" i="63" s="1"/>
  <c r="K1598" i="63"/>
  <c r="M1598" i="63" s="1"/>
  <c r="K1167" i="63"/>
  <c r="M1167" i="63" s="1"/>
  <c r="K1168" i="63"/>
  <c r="M1168" i="63" s="1"/>
  <c r="K1601" i="63"/>
  <c r="M1601" i="63" s="1"/>
  <c r="K1169" i="63"/>
  <c r="M1169" i="63" s="1"/>
  <c r="K1170" i="63"/>
  <c r="M1170" i="63" s="1"/>
  <c r="K1604" i="63"/>
  <c r="M1604" i="63" s="1"/>
  <c r="K1143" i="63"/>
  <c r="M1143" i="63" s="1"/>
  <c r="K1145" i="63"/>
  <c r="M1145" i="63" s="1"/>
  <c r="K1607" i="63"/>
  <c r="M1607" i="63" s="1"/>
  <c r="K1608" i="63"/>
  <c r="M1608" i="63" s="1"/>
  <c r="K1146" i="63"/>
  <c r="M1146" i="63" s="1"/>
  <c r="K1150" i="63"/>
  <c r="M1150" i="63" s="1"/>
  <c r="K1611" i="63"/>
  <c r="M1611" i="63" s="1"/>
  <c r="K1612" i="63"/>
  <c r="M1612" i="63" s="1"/>
  <c r="K1151" i="63"/>
  <c r="M1151" i="63" s="1"/>
  <c r="K1614" i="63"/>
  <c r="M1614" i="63" s="1"/>
  <c r="K1152" i="63"/>
  <c r="M1152" i="63" s="1"/>
  <c r="K1616" i="63"/>
  <c r="M1616" i="63" s="1"/>
  <c r="K1153" i="63"/>
  <c r="M1153" i="63" s="1"/>
  <c r="K1618" i="63"/>
  <c r="M1618" i="63" s="1"/>
  <c r="K1619" i="63"/>
  <c r="M1619" i="63" s="1"/>
  <c r="K1620" i="63"/>
  <c r="M1620" i="63" s="1"/>
  <c r="K1158" i="63"/>
  <c r="M1158" i="63" s="1"/>
  <c r="K1622" i="63"/>
  <c r="M1622" i="63" s="1"/>
  <c r="K1160" i="63"/>
  <c r="M1160" i="63" s="1"/>
  <c r="K1161" i="63"/>
  <c r="M1161" i="63" s="1"/>
  <c r="K1625" i="63"/>
  <c r="M1625" i="63" s="1"/>
  <c r="K1626" i="63"/>
  <c r="M1626" i="63" s="1"/>
  <c r="K1142" i="63"/>
  <c r="M1142" i="63" s="1"/>
  <c r="K1139" i="63"/>
  <c r="M1139" i="63" s="1"/>
  <c r="K1629" i="63"/>
  <c r="M1629" i="63" s="1"/>
  <c r="K1136" i="63"/>
  <c r="M1136" i="63" s="1"/>
  <c r="K1135" i="63"/>
  <c r="M1135" i="63" s="1"/>
  <c r="K1134" i="63"/>
  <c r="M1134" i="63" s="1"/>
  <c r="K1633" i="63"/>
  <c r="M1633" i="63" s="1"/>
  <c r="K1133" i="63"/>
  <c r="M1133" i="63" s="1"/>
  <c r="K1132" i="63"/>
  <c r="M1132" i="63" s="1"/>
  <c r="K3337" i="63"/>
  <c r="M3337" i="63" s="1"/>
  <c r="K1131" i="63"/>
  <c r="M1131" i="63" s="1"/>
  <c r="K3336" i="63"/>
  <c r="M3336" i="63" s="1"/>
  <c r="K1639" i="63"/>
  <c r="M1639" i="63" s="1"/>
  <c r="K1640" i="63"/>
  <c r="M1640" i="63" s="1"/>
  <c r="K1130" i="63"/>
  <c r="M1130" i="63" s="1"/>
  <c r="K1642" i="63"/>
  <c r="M1642" i="63" s="1"/>
  <c r="K1127" i="63"/>
  <c r="M1127" i="63" s="1"/>
  <c r="K1128" i="63"/>
  <c r="M1128" i="63" s="1"/>
  <c r="K1645" i="63"/>
  <c r="M1645" i="63" s="1"/>
  <c r="K3335" i="63"/>
  <c r="M3335" i="63" s="1"/>
  <c r="K1121" i="63"/>
  <c r="M1121" i="63" s="1"/>
  <c r="K1122" i="63"/>
  <c r="M1122" i="63" s="1"/>
  <c r="K1126" i="63"/>
  <c r="M1126" i="63" s="1"/>
  <c r="K1650" i="63"/>
  <c r="M1650" i="63" s="1"/>
  <c r="K1118" i="63"/>
  <c r="M1118" i="63" s="1"/>
  <c r="K3334" i="63"/>
  <c r="M3334" i="63" s="1"/>
  <c r="K1111" i="63"/>
  <c r="M1111" i="63" s="1"/>
  <c r="K1113" i="63"/>
  <c r="M1113" i="63" s="1"/>
  <c r="K1114" i="63"/>
  <c r="M1114" i="63" s="1"/>
  <c r="K1115" i="63"/>
  <c r="M1115" i="63" s="1"/>
  <c r="K1116" i="63"/>
  <c r="M1116" i="63" s="1"/>
  <c r="K1658" i="63"/>
  <c r="M1658" i="63" s="1"/>
  <c r="K1105" i="63"/>
  <c r="M1105" i="63" s="1"/>
  <c r="K1660" i="63"/>
  <c r="M1660" i="63" s="1"/>
  <c r="K1661" i="63"/>
  <c r="M1661" i="63" s="1"/>
  <c r="K1106" i="63"/>
  <c r="M1106" i="63" s="1"/>
  <c r="K1107" i="63"/>
  <c r="M1107" i="63" s="1"/>
  <c r="K1108" i="63"/>
  <c r="M1108" i="63" s="1"/>
  <c r="K1110" i="63"/>
  <c r="M1110" i="63" s="1"/>
  <c r="K1104" i="63"/>
  <c r="M1104" i="63" s="1"/>
  <c r="K1103" i="63"/>
  <c r="M1103" i="63" s="1"/>
  <c r="K1097" i="63"/>
  <c r="M1097" i="63" s="1"/>
  <c r="K1101" i="63"/>
  <c r="M1101" i="63" s="1"/>
  <c r="K1670" i="63"/>
  <c r="M1670" i="63" s="1"/>
  <c r="K1671" i="63"/>
  <c r="M1671" i="63" s="1"/>
  <c r="K1672" i="63"/>
  <c r="M1672" i="63" s="1"/>
  <c r="K1096" i="63"/>
  <c r="M1096" i="63" s="1"/>
  <c r="K1094" i="63"/>
  <c r="M1094" i="63" s="1"/>
  <c r="K1675" i="63"/>
  <c r="M1675" i="63" s="1"/>
  <c r="K1089" i="63"/>
  <c r="M1089" i="63" s="1"/>
  <c r="K1677" i="63"/>
  <c r="M1677" i="63" s="1"/>
  <c r="K1092" i="63"/>
  <c r="M1092" i="63" s="1"/>
  <c r="K1086" i="63"/>
  <c r="M1086" i="63" s="1"/>
  <c r="K1081" i="63"/>
  <c r="M1081" i="63" s="1"/>
  <c r="K1681" i="63"/>
  <c r="M1681" i="63" s="1"/>
  <c r="K1682" i="63"/>
  <c r="M1682" i="63" s="1"/>
  <c r="K1080" i="63"/>
  <c r="M1080" i="63" s="1"/>
  <c r="K1684" i="63"/>
  <c r="M1684" i="63" s="1"/>
  <c r="K1685" i="63"/>
  <c r="M1685" i="63" s="1"/>
  <c r="K1077" i="63"/>
  <c r="M1077" i="63" s="1"/>
  <c r="K1687" i="63"/>
  <c r="M1687" i="63" s="1"/>
  <c r="K1076" i="63"/>
  <c r="M1076" i="63" s="1"/>
  <c r="K1075" i="63"/>
  <c r="M1075" i="63" s="1"/>
  <c r="K1073" i="63"/>
  <c r="M1073" i="63" s="1"/>
  <c r="K1691" i="63"/>
  <c r="M1691" i="63" s="1"/>
  <c r="K1056" i="63"/>
  <c r="M1056" i="63" s="1"/>
  <c r="K1693" i="63"/>
  <c r="M1693" i="63" s="1"/>
  <c r="K1694" i="63"/>
  <c r="M1694" i="63" s="1"/>
  <c r="K1055" i="63"/>
  <c r="M1055" i="63" s="1"/>
  <c r="K1033" i="63"/>
  <c r="M1033" i="63" s="1"/>
  <c r="K1036" i="63"/>
  <c r="M1036" i="63" s="1"/>
  <c r="K1037" i="63"/>
  <c r="M1037" i="63" s="1"/>
  <c r="K1052" i="63"/>
  <c r="M1052" i="63" s="1"/>
  <c r="K1053" i="63"/>
  <c r="M1053" i="63" s="1"/>
  <c r="K1054" i="63"/>
  <c r="M1054" i="63" s="1"/>
  <c r="K1017" i="63"/>
  <c r="M1017" i="63" s="1"/>
  <c r="K1019" i="63"/>
  <c r="M1019" i="63" s="1"/>
  <c r="K1020" i="63"/>
  <c r="M1020" i="63" s="1"/>
  <c r="K1021" i="63"/>
  <c r="M1021" i="63" s="1"/>
  <c r="K1026" i="63"/>
  <c r="M1026" i="63" s="1"/>
  <c r="K1016" i="63"/>
  <c r="M1016" i="63" s="1"/>
  <c r="K1014" i="63"/>
  <c r="M1014" i="63" s="1"/>
  <c r="K1011" i="63"/>
  <c r="M1011" i="63" s="1"/>
  <c r="K1007" i="63"/>
  <c r="M1007" i="63" s="1"/>
  <c r="K1004" i="63"/>
  <c r="M1004" i="63" s="1"/>
  <c r="K1005" i="63"/>
  <c r="M1005" i="63" s="1"/>
  <c r="K1713" i="63"/>
  <c r="M1713" i="63" s="1"/>
  <c r="K1714" i="63"/>
  <c r="M1714" i="63" s="1"/>
  <c r="K988" i="63"/>
  <c r="M988" i="63" s="1"/>
  <c r="K1716" i="63"/>
  <c r="M1716" i="63" s="1"/>
  <c r="K987" i="63"/>
  <c r="M987" i="63" s="1"/>
  <c r="K957" i="63"/>
  <c r="M957" i="63" s="1"/>
  <c r="K975" i="63"/>
  <c r="M975" i="63" s="1"/>
  <c r="K978" i="63"/>
  <c r="M978" i="63" s="1"/>
  <c r="K1721" i="63"/>
  <c r="M1721" i="63" s="1"/>
  <c r="K1722" i="63"/>
  <c r="M1722" i="63" s="1"/>
  <c r="K949" i="63"/>
  <c r="M949" i="63" s="1"/>
  <c r="K952" i="63"/>
  <c r="M952" i="63" s="1"/>
  <c r="K945" i="63"/>
  <c r="M945" i="63" s="1"/>
  <c r="K1726" i="63"/>
  <c r="M1726" i="63" s="1"/>
  <c r="K944" i="63"/>
  <c r="M944" i="63" s="1"/>
  <c r="K942" i="63"/>
  <c r="M942" i="63" s="1"/>
  <c r="K943" i="63"/>
  <c r="M943" i="63" s="1"/>
  <c r="K1730" i="63"/>
  <c r="M1730" i="63" s="1"/>
  <c r="K1731" i="63"/>
  <c r="M1731" i="63" s="1"/>
  <c r="K1732" i="63"/>
  <c r="M1732" i="63" s="1"/>
  <c r="K1733" i="63"/>
  <c r="M1733" i="63" s="1"/>
  <c r="K3332" i="63"/>
  <c r="M3332" i="63" s="1"/>
  <c r="K1735" i="63"/>
  <c r="M1735" i="63" s="1"/>
  <c r="K1736" i="63"/>
  <c r="M1736" i="63" s="1"/>
  <c r="K936" i="63"/>
  <c r="M936" i="63" s="1"/>
  <c r="K937" i="63"/>
  <c r="M937" i="63" s="1"/>
  <c r="K940" i="63"/>
  <c r="M940" i="63" s="1"/>
  <c r="K1740" i="63"/>
  <c r="M1740" i="63" s="1"/>
  <c r="K1741" i="63"/>
  <c r="M1741" i="63" s="1"/>
  <c r="K1742" i="63"/>
  <c r="M1742" i="63" s="1"/>
  <c r="K1743" i="63"/>
  <c r="M1743" i="63" s="1"/>
  <c r="K928" i="63"/>
  <c r="M928" i="63" s="1"/>
  <c r="K1745" i="63"/>
  <c r="M1745" i="63" s="1"/>
  <c r="K1746" i="63"/>
  <c r="M1746" i="63" s="1"/>
  <c r="K1747" i="63"/>
  <c r="M1747" i="63" s="1"/>
  <c r="K1748" i="63"/>
  <c r="M1748" i="63" s="1"/>
  <c r="K1749" i="63"/>
  <c r="M1749" i="63" s="1"/>
  <c r="K1750" i="63"/>
  <c r="M1750" i="63" s="1"/>
  <c r="K1751" i="63"/>
  <c r="M1751" i="63" s="1"/>
  <c r="K925" i="63"/>
  <c r="M925" i="63" s="1"/>
  <c r="K1753" i="63"/>
  <c r="M1753" i="63" s="1"/>
  <c r="K3323" i="63"/>
  <c r="M3323" i="63" s="1"/>
  <c r="K1755" i="63"/>
  <c r="M1755" i="63" s="1"/>
  <c r="K924" i="63"/>
  <c r="M924" i="63" s="1"/>
  <c r="K1757" i="63"/>
  <c r="M1757" i="63" s="1"/>
  <c r="K1758" i="63"/>
  <c r="M1758" i="63" s="1"/>
  <c r="K3322" i="63"/>
  <c r="M3322" i="63" s="1"/>
  <c r="K908" i="63"/>
  <c r="M908" i="63" s="1"/>
  <c r="K917" i="63"/>
  <c r="M917" i="63" s="1"/>
  <c r="K921" i="63"/>
  <c r="M921" i="63" s="1"/>
  <c r="K3314" i="63"/>
  <c r="M3314" i="63" s="1"/>
  <c r="K922" i="63"/>
  <c r="M922" i="63" s="1"/>
  <c r="K903" i="63"/>
  <c r="M903" i="63" s="1"/>
  <c r="K1766" i="63"/>
  <c r="M1766" i="63" s="1"/>
  <c r="K892" i="63"/>
  <c r="M892" i="63" s="1"/>
  <c r="K1768" i="63"/>
  <c r="M1768" i="63" s="1"/>
  <c r="K1769" i="63"/>
  <c r="M1769" i="63" s="1"/>
  <c r="K1770" i="63"/>
  <c r="M1770" i="63" s="1"/>
  <c r="K3313" i="63"/>
  <c r="M3313" i="63" s="1"/>
  <c r="K891" i="63"/>
  <c r="M891" i="63" s="1"/>
  <c r="K885" i="63"/>
  <c r="M885" i="63" s="1"/>
  <c r="K880" i="63"/>
  <c r="M880" i="63" s="1"/>
  <c r="K1775" i="63"/>
  <c r="M1775" i="63" s="1"/>
  <c r="K873" i="63"/>
  <c r="M873" i="63" s="1"/>
  <c r="K876" i="63"/>
  <c r="M876" i="63" s="1"/>
  <c r="K1778" i="63"/>
  <c r="M1778" i="63" s="1"/>
  <c r="K871" i="63"/>
  <c r="M871" i="63" s="1"/>
  <c r="K868" i="63"/>
  <c r="M868" i="63" s="1"/>
  <c r="K1781" i="63"/>
  <c r="M1781" i="63" s="1"/>
  <c r="K867" i="63"/>
  <c r="M867" i="63" s="1"/>
  <c r="K857" i="63"/>
  <c r="M857" i="63" s="1"/>
  <c r="K1784" i="63"/>
  <c r="M1784" i="63" s="1"/>
  <c r="K855" i="63"/>
  <c r="M855" i="63" s="1"/>
  <c r="K850" i="63"/>
  <c r="M850" i="63" s="1"/>
  <c r="K1787" i="63"/>
  <c r="M1787" i="63" s="1"/>
  <c r="K845" i="63"/>
  <c r="M845" i="63" s="1"/>
  <c r="K846" i="63"/>
  <c r="M846" i="63" s="1"/>
  <c r="K1790" i="63"/>
  <c r="M1790" i="63" s="1"/>
  <c r="K1791" i="63"/>
  <c r="M1791" i="63" s="1"/>
  <c r="K1792" i="63"/>
  <c r="M1792" i="63" s="1"/>
  <c r="K1793" i="63"/>
  <c r="M1793" i="63" s="1"/>
  <c r="K1794" i="63"/>
  <c r="M1794" i="63" s="1"/>
  <c r="K1795" i="63"/>
  <c r="M1795" i="63" s="1"/>
  <c r="K1796" i="63"/>
  <c r="M1796" i="63" s="1"/>
  <c r="K1797" i="63"/>
  <c r="M1797" i="63" s="1"/>
  <c r="K1798" i="63"/>
  <c r="M1798" i="63" s="1"/>
  <c r="K1799" i="63"/>
  <c r="M1799" i="63" s="1"/>
  <c r="K1800" i="63"/>
  <c r="M1800" i="63" s="1"/>
  <c r="K3308" i="63"/>
  <c r="M3308" i="63" s="1"/>
  <c r="K1802" i="63"/>
  <c r="M1802" i="63" s="1"/>
  <c r="K1803" i="63"/>
  <c r="M1803" i="63" s="1"/>
  <c r="K1804" i="63"/>
  <c r="M1804" i="63" s="1"/>
  <c r="K1805" i="63"/>
  <c r="M1805" i="63" s="1"/>
  <c r="K1806" i="63"/>
  <c r="M1806" i="63" s="1"/>
  <c r="K1807" i="63"/>
  <c r="M1807" i="63" s="1"/>
  <c r="K1808" i="63"/>
  <c r="M1808" i="63" s="1"/>
  <c r="K1809" i="63"/>
  <c r="M1809" i="63" s="1"/>
  <c r="K1810" i="63"/>
  <c r="M1810" i="63" s="1"/>
  <c r="K1811" i="63"/>
  <c r="M1811" i="63" s="1"/>
  <c r="K844" i="63"/>
  <c r="M844" i="63" s="1"/>
  <c r="K3307" i="63"/>
  <c r="M3307" i="63" s="1"/>
  <c r="K839" i="63"/>
  <c r="M839" i="63" s="1"/>
  <c r="K834" i="63"/>
  <c r="M834" i="63" s="1"/>
  <c r="K1816" i="63"/>
  <c r="M1816" i="63" s="1"/>
  <c r="K1817" i="63"/>
  <c r="M1817" i="63" s="1"/>
  <c r="K1818" i="63"/>
  <c r="M1818" i="63" s="1"/>
  <c r="K838" i="63"/>
  <c r="M838" i="63" s="1"/>
  <c r="K1820" i="63"/>
  <c r="M1820" i="63" s="1"/>
  <c r="K1821" i="63"/>
  <c r="M1821" i="63" s="1"/>
  <c r="K1822" i="63"/>
  <c r="M1822" i="63" s="1"/>
  <c r="K1823" i="63"/>
  <c r="M1823" i="63" s="1"/>
  <c r="K1824" i="63"/>
  <c r="M1824" i="63" s="1"/>
  <c r="K829" i="63"/>
  <c r="M829" i="63" s="1"/>
  <c r="K1826" i="63"/>
  <c r="M1826" i="63" s="1"/>
  <c r="K1827" i="63"/>
  <c r="M1827" i="63" s="1"/>
  <c r="K1828" i="63"/>
  <c r="M1828" i="63" s="1"/>
  <c r="K827" i="63"/>
  <c r="M827" i="63" s="1"/>
  <c r="K1830" i="63"/>
  <c r="M1830" i="63" s="1"/>
  <c r="K1831" i="63"/>
  <c r="M1831" i="63" s="1"/>
  <c r="K3303" i="63"/>
  <c r="M3303" i="63" s="1"/>
  <c r="K1833" i="63"/>
  <c r="M1833" i="63" s="1"/>
  <c r="K826" i="63"/>
  <c r="M826" i="63" s="1"/>
  <c r="K825" i="63"/>
  <c r="M825" i="63" s="1"/>
  <c r="K1836" i="63"/>
  <c r="M1836" i="63" s="1"/>
  <c r="K1837" i="63"/>
  <c r="M1837" i="63" s="1"/>
  <c r="K824" i="63"/>
  <c r="M824" i="63" s="1"/>
  <c r="K1839" i="63"/>
  <c r="M1839" i="63" s="1"/>
  <c r="K823" i="63"/>
  <c r="M823" i="63" s="1"/>
  <c r="K1841" i="63"/>
  <c r="M1841" i="63" s="1"/>
  <c r="K1842" i="63"/>
  <c r="M1842" i="63" s="1"/>
  <c r="K1843" i="63"/>
  <c r="M1843" i="63" s="1"/>
  <c r="K3285" i="63"/>
  <c r="M3285" i="63" s="1"/>
  <c r="K822" i="63"/>
  <c r="M822" i="63" s="1"/>
  <c r="K3293" i="63"/>
  <c r="M3293" i="63" s="1"/>
  <c r="K1847" i="63"/>
  <c r="M1847" i="63" s="1"/>
  <c r="K813" i="63"/>
  <c r="M813" i="63" s="1"/>
  <c r="K1849" i="63"/>
  <c r="M1849" i="63" s="1"/>
  <c r="K816" i="63"/>
  <c r="M816" i="63" s="1"/>
  <c r="K1851" i="63"/>
  <c r="M1851" i="63" s="1"/>
  <c r="K1852" i="63"/>
  <c r="M1852" i="63" s="1"/>
  <c r="K1853" i="63"/>
  <c r="M1853" i="63" s="1"/>
  <c r="K1854" i="63"/>
  <c r="M1854" i="63" s="1"/>
  <c r="K1855" i="63"/>
  <c r="M1855" i="63" s="1"/>
  <c r="K809" i="63"/>
  <c r="M809" i="63" s="1"/>
  <c r="K1857" i="63"/>
  <c r="M1857" i="63" s="1"/>
  <c r="K1858" i="63"/>
  <c r="M1858" i="63" s="1"/>
  <c r="K1859" i="63"/>
  <c r="M1859" i="63" s="1"/>
  <c r="K1860" i="63"/>
  <c r="M1860" i="63" s="1"/>
  <c r="K1861" i="63"/>
  <c r="M1861" i="63" s="1"/>
  <c r="K807" i="63"/>
  <c r="M807" i="63" s="1"/>
  <c r="K1863" i="63"/>
  <c r="M1863" i="63" s="1"/>
  <c r="K1864" i="63"/>
  <c r="M1864" i="63" s="1"/>
  <c r="K1865" i="63"/>
  <c r="M1865" i="63" s="1"/>
  <c r="K795" i="63"/>
  <c r="M795" i="63" s="1"/>
  <c r="K804" i="63"/>
  <c r="M804" i="63" s="1"/>
  <c r="K805" i="63"/>
  <c r="M805" i="63" s="1"/>
  <c r="K1869" i="63"/>
  <c r="M1869" i="63" s="1"/>
  <c r="K806" i="63"/>
  <c r="M806" i="63" s="1"/>
  <c r="K1871" i="63"/>
  <c r="M1871" i="63" s="1"/>
  <c r="K1872" i="63"/>
  <c r="M1872" i="63" s="1"/>
  <c r="K1873" i="63"/>
  <c r="M1873" i="63" s="1"/>
  <c r="K1874" i="63"/>
  <c r="M1874" i="63" s="1"/>
  <c r="K1875" i="63"/>
  <c r="M1875" i="63" s="1"/>
  <c r="K1876" i="63"/>
  <c r="M1876" i="63" s="1"/>
  <c r="K1877" i="63"/>
  <c r="M1877" i="63" s="1"/>
  <c r="K1878" i="63"/>
  <c r="M1878" i="63" s="1"/>
  <c r="K1879" i="63"/>
  <c r="M1879" i="63" s="1"/>
  <c r="K791" i="63"/>
  <c r="M791" i="63" s="1"/>
  <c r="K1881" i="63"/>
  <c r="M1881" i="63" s="1"/>
  <c r="K786" i="63"/>
  <c r="M786" i="63" s="1"/>
  <c r="K788" i="63"/>
  <c r="M788" i="63" s="1"/>
  <c r="K1884" i="63"/>
  <c r="M1884" i="63" s="1"/>
  <c r="K3281" i="63"/>
  <c r="M3281" i="63" s="1"/>
  <c r="K1886" i="63"/>
  <c r="M1886" i="63" s="1"/>
  <c r="K1887" i="63"/>
  <c r="M1887" i="63" s="1"/>
  <c r="K783" i="63"/>
  <c r="M783" i="63" s="1"/>
  <c r="K784" i="63"/>
  <c r="M784" i="63" s="1"/>
  <c r="K1890" i="63"/>
  <c r="M1890" i="63" s="1"/>
  <c r="K1891" i="63"/>
  <c r="M1891" i="63" s="1"/>
  <c r="K780" i="63"/>
  <c r="M780" i="63" s="1"/>
  <c r="K3277" i="63"/>
  <c r="M3277" i="63" s="1"/>
  <c r="K1894" i="63"/>
  <c r="M1894" i="63" s="1"/>
  <c r="K1895" i="63"/>
  <c r="M1895" i="63" s="1"/>
  <c r="K3268" i="63"/>
  <c r="M3268" i="63" s="1"/>
  <c r="K776" i="63"/>
  <c r="M776" i="63" s="1"/>
  <c r="K1898" i="63"/>
  <c r="M1898" i="63" s="1"/>
  <c r="K1899" i="63"/>
  <c r="M1899" i="63" s="1"/>
  <c r="K1900" i="63"/>
  <c r="M1900" i="63" s="1"/>
  <c r="K1901" i="63"/>
  <c r="M1901" i="63" s="1"/>
  <c r="K1902" i="63"/>
  <c r="M1902" i="63" s="1"/>
  <c r="K1903" i="63"/>
  <c r="M1903" i="63" s="1"/>
  <c r="K1904" i="63"/>
  <c r="M1904" i="63" s="1"/>
  <c r="K1905" i="63"/>
  <c r="M1905" i="63" s="1"/>
  <c r="K1906" i="63"/>
  <c r="M1906" i="63" s="1"/>
  <c r="K3264" i="63"/>
  <c r="M3264" i="63" s="1"/>
  <c r="K767" i="63"/>
  <c r="M767" i="63" s="1"/>
  <c r="K770" i="63"/>
  <c r="M770" i="63" s="1"/>
  <c r="K771" i="63"/>
  <c r="M771" i="63" s="1"/>
  <c r="K772" i="63"/>
  <c r="M772" i="63" s="1"/>
  <c r="K773" i="63"/>
  <c r="M773" i="63" s="1"/>
  <c r="K3247" i="63"/>
  <c r="M3247" i="63" s="1"/>
  <c r="K774" i="63"/>
  <c r="M774" i="63" s="1"/>
  <c r="K758" i="63"/>
  <c r="M758" i="63" s="1"/>
  <c r="K1916" i="63"/>
  <c r="M1916" i="63" s="1"/>
  <c r="K764" i="63"/>
  <c r="M764" i="63" s="1"/>
  <c r="K766" i="63"/>
  <c r="M766" i="63" s="1"/>
  <c r="K3238" i="63"/>
  <c r="M3238" i="63" s="1"/>
  <c r="K749" i="63"/>
  <c r="M749" i="63" s="1"/>
  <c r="K754" i="63"/>
  <c r="M754" i="63" s="1"/>
  <c r="K756" i="63"/>
  <c r="M756" i="63" s="1"/>
  <c r="K757" i="63"/>
  <c r="M757" i="63" s="1"/>
  <c r="K1924" i="63"/>
  <c r="M1924" i="63" s="1"/>
  <c r="K1925" i="63"/>
  <c r="M1925" i="63" s="1"/>
  <c r="K3237" i="63"/>
  <c r="M3237" i="63" s="1"/>
  <c r="K1927" i="63"/>
  <c r="M1927" i="63" s="1"/>
  <c r="K1928" i="63"/>
  <c r="M1928" i="63" s="1"/>
  <c r="K1929" i="63"/>
  <c r="M1929" i="63" s="1"/>
  <c r="K743" i="63"/>
  <c r="M743" i="63" s="1"/>
  <c r="K735" i="63"/>
  <c r="M735" i="63" s="1"/>
  <c r="K741" i="63"/>
  <c r="M741" i="63" s="1"/>
  <c r="K742" i="63"/>
  <c r="M742" i="63" s="1"/>
  <c r="K1934" i="63"/>
  <c r="M1934" i="63" s="1"/>
  <c r="K1935" i="63"/>
  <c r="M1935" i="63" s="1"/>
  <c r="K734" i="63"/>
  <c r="M734" i="63" s="1"/>
  <c r="K1937" i="63"/>
  <c r="M1937" i="63" s="1"/>
  <c r="K1938" i="63"/>
  <c r="M1938" i="63" s="1"/>
  <c r="K3234" i="63"/>
  <c r="M3234" i="63" s="1"/>
  <c r="K722" i="63"/>
  <c r="M722" i="63" s="1"/>
  <c r="K724" i="63"/>
  <c r="M724" i="63" s="1"/>
  <c r="K725" i="63"/>
  <c r="M725" i="63" s="1"/>
  <c r="K726" i="63"/>
  <c r="M726" i="63" s="1"/>
  <c r="K730" i="63"/>
  <c r="M730" i="63" s="1"/>
  <c r="K720" i="63"/>
  <c r="M720" i="63" s="1"/>
  <c r="K721" i="63"/>
  <c r="M721" i="63" s="1"/>
  <c r="K715" i="63"/>
  <c r="M715" i="63" s="1"/>
  <c r="K714" i="63"/>
  <c r="M714" i="63" s="1"/>
  <c r="K711" i="63"/>
  <c r="M711" i="63" s="1"/>
  <c r="K1950" i="63"/>
  <c r="M1950" i="63" s="1"/>
  <c r="K705" i="63"/>
  <c r="M705" i="63" s="1"/>
  <c r="K706" i="63"/>
  <c r="M706" i="63" s="1"/>
  <c r="K710" i="63"/>
  <c r="M710" i="63" s="1"/>
  <c r="K1954" i="63"/>
  <c r="M1954" i="63" s="1"/>
  <c r="K1955" i="63"/>
  <c r="M1955" i="63" s="1"/>
  <c r="K1956" i="63"/>
  <c r="M1956" i="63" s="1"/>
  <c r="K1957" i="63"/>
  <c r="M1957" i="63" s="1"/>
  <c r="K703" i="63"/>
  <c r="M703" i="63" s="1"/>
  <c r="K1959" i="63"/>
  <c r="M1959" i="63" s="1"/>
  <c r="K3233" i="63"/>
  <c r="M3233" i="63" s="1"/>
  <c r="K1961" i="63"/>
  <c r="M1961" i="63" s="1"/>
  <c r="K1962" i="63"/>
  <c r="M1962" i="63" s="1"/>
  <c r="K702" i="63"/>
  <c r="M702" i="63" s="1"/>
  <c r="K1964" i="63"/>
  <c r="M1964" i="63" s="1"/>
  <c r="K699" i="63"/>
  <c r="M699" i="63" s="1"/>
  <c r="K694" i="63"/>
  <c r="M694" i="63" s="1"/>
  <c r="K1967" i="63"/>
  <c r="M1967" i="63" s="1"/>
  <c r="K3228" i="63"/>
  <c r="M3228" i="63" s="1"/>
  <c r="K695" i="63"/>
  <c r="M695" i="63" s="1"/>
  <c r="K696" i="63"/>
  <c r="M696" i="63" s="1"/>
  <c r="K698" i="63"/>
  <c r="M698" i="63" s="1"/>
  <c r="K1972" i="63"/>
  <c r="M1972" i="63" s="1"/>
  <c r="K692" i="63"/>
  <c r="M692" i="63" s="1"/>
  <c r="K693" i="63"/>
  <c r="M693" i="63" s="1"/>
  <c r="K1975" i="63"/>
  <c r="M1975" i="63" s="1"/>
  <c r="K1976" i="63"/>
  <c r="M1976" i="63" s="1"/>
  <c r="K1977" i="63"/>
  <c r="M1977" i="63" s="1"/>
  <c r="K1978" i="63"/>
  <c r="M1978" i="63" s="1"/>
  <c r="K1979" i="63"/>
  <c r="M1979" i="63" s="1"/>
  <c r="K691" i="63"/>
  <c r="M691" i="63" s="1"/>
  <c r="K1981" i="63"/>
  <c r="M1981" i="63" s="1"/>
  <c r="K686" i="63"/>
  <c r="M686" i="63" s="1"/>
  <c r="K687" i="63"/>
  <c r="M687" i="63" s="1"/>
  <c r="K1984" i="63"/>
  <c r="M1984" i="63" s="1"/>
  <c r="K671" i="63"/>
  <c r="M671" i="63" s="1"/>
  <c r="K675" i="63"/>
  <c r="M675" i="63" s="1"/>
  <c r="K676" i="63"/>
  <c r="M676" i="63" s="1"/>
  <c r="K3226" i="63"/>
  <c r="M3226" i="63" s="1"/>
  <c r="K677" i="63"/>
  <c r="M677" i="63" s="1"/>
  <c r="K1990" i="63"/>
  <c r="M1990" i="63" s="1"/>
  <c r="K681" i="63"/>
  <c r="M681" i="63" s="1"/>
  <c r="K1992" i="63"/>
  <c r="M1992" i="63" s="1"/>
  <c r="K668" i="63"/>
  <c r="M668" i="63" s="1"/>
  <c r="K1994" i="63"/>
  <c r="M1994" i="63" s="1"/>
  <c r="K3219" i="63"/>
  <c r="M3219" i="63" s="1"/>
  <c r="K1996" i="63"/>
  <c r="M1996" i="63" s="1"/>
  <c r="K1997" i="63"/>
  <c r="M1997" i="63" s="1"/>
  <c r="K667" i="63"/>
  <c r="M667" i="63" s="1"/>
  <c r="K1999" i="63"/>
  <c r="M1999" i="63" s="1"/>
  <c r="K666" i="63"/>
  <c r="M666" i="63" s="1"/>
  <c r="K661" i="63"/>
  <c r="M661" i="63" s="1"/>
  <c r="K3218" i="63"/>
  <c r="M3218" i="63" s="1"/>
  <c r="K664" i="63"/>
  <c r="M664" i="63" s="1"/>
  <c r="K656" i="63"/>
  <c r="M656" i="63" s="1"/>
  <c r="K658" i="63"/>
  <c r="M658" i="63" s="1"/>
  <c r="K659" i="63"/>
  <c r="M659" i="63" s="1"/>
  <c r="K655" i="63"/>
  <c r="M655" i="63" s="1"/>
  <c r="K2008" i="63"/>
  <c r="M2008" i="63" s="1"/>
  <c r="K654" i="63"/>
  <c r="M654" i="63" s="1"/>
  <c r="K3210" i="63"/>
  <c r="M3210" i="63" s="1"/>
  <c r="K653" i="63"/>
  <c r="M653" i="63" s="1"/>
  <c r="K2012" i="63"/>
  <c r="M2012" i="63" s="1"/>
  <c r="K3200" i="63"/>
  <c r="M3200" i="63" s="1"/>
  <c r="K2014" i="63"/>
  <c r="M2014" i="63" s="1"/>
  <c r="K2015" i="63"/>
  <c r="M2015" i="63" s="1"/>
  <c r="K651" i="63"/>
  <c r="M651" i="63" s="1"/>
  <c r="K3201" i="63"/>
  <c r="M3201" i="63" s="1"/>
  <c r="K2018" i="63"/>
  <c r="M2018" i="63" s="1"/>
  <c r="K2019" i="63"/>
  <c r="M2019" i="63" s="1"/>
  <c r="K2020" i="63"/>
  <c r="M2020" i="63" s="1"/>
  <c r="K2021" i="63"/>
  <c r="M2021" i="63" s="1"/>
  <c r="K648" i="63"/>
  <c r="M648" i="63" s="1"/>
  <c r="K650" i="63"/>
  <c r="M650" i="63" s="1"/>
  <c r="K2024" i="63"/>
  <c r="M2024" i="63" s="1"/>
  <c r="K634" i="63"/>
  <c r="M634" i="63" s="1"/>
  <c r="K2026" i="63"/>
  <c r="M2026" i="63" s="1"/>
  <c r="K638" i="63"/>
  <c r="M638" i="63" s="1"/>
  <c r="K643" i="63"/>
  <c r="M643" i="63" s="1"/>
  <c r="K2029" i="63"/>
  <c r="M2029" i="63" s="1"/>
  <c r="K2030" i="63"/>
  <c r="M2030" i="63" s="1"/>
  <c r="K645" i="63"/>
  <c r="M645" i="63" s="1"/>
  <c r="K646" i="63"/>
  <c r="M646" i="63" s="1"/>
  <c r="K2033" i="63"/>
  <c r="M2033" i="63" s="1"/>
  <c r="K2034" i="63"/>
  <c r="M2034" i="63" s="1"/>
  <c r="K2035" i="63"/>
  <c r="M2035" i="63" s="1"/>
  <c r="K647" i="63"/>
  <c r="M647" i="63" s="1"/>
  <c r="K628" i="63"/>
  <c r="M628" i="63" s="1"/>
  <c r="K2038" i="63"/>
  <c r="M2038" i="63" s="1"/>
  <c r="K3199" i="63"/>
  <c r="M3199" i="63" s="1"/>
  <c r="K623" i="63"/>
  <c r="M623" i="63" s="1"/>
  <c r="K624" i="63"/>
  <c r="M624" i="63" s="1"/>
  <c r="K625" i="63"/>
  <c r="M625" i="63" s="1"/>
  <c r="K2043" i="63"/>
  <c r="M2043" i="63" s="1"/>
  <c r="K3196" i="63"/>
  <c r="M3196" i="63" s="1"/>
  <c r="K622" i="63"/>
  <c r="M622" i="63" s="1"/>
  <c r="K2046" i="63"/>
  <c r="M2046" i="63" s="1"/>
  <c r="K618" i="63"/>
  <c r="M618" i="63" s="1"/>
  <c r="K3194" i="63"/>
  <c r="M3194" i="63" s="1"/>
  <c r="K615" i="63"/>
  <c r="M615" i="63" s="1"/>
  <c r="K2050" i="63"/>
  <c r="M2050" i="63" s="1"/>
  <c r="K612" i="63"/>
  <c r="M612" i="63" s="1"/>
  <c r="K613" i="63"/>
  <c r="M613" i="63" s="1"/>
  <c r="K2053" i="63"/>
  <c r="M2053" i="63" s="1"/>
  <c r="K2054" i="63"/>
  <c r="M2054" i="63" s="1"/>
  <c r="K610" i="63"/>
  <c r="M610" i="63" s="1"/>
  <c r="K2056" i="63"/>
  <c r="M2056" i="63" s="1"/>
  <c r="K603" i="63"/>
  <c r="M603" i="63" s="1"/>
  <c r="K2058" i="63"/>
  <c r="M2058" i="63" s="1"/>
  <c r="K3185" i="63"/>
  <c r="M3185" i="63" s="1"/>
  <c r="K2060" i="63"/>
  <c r="M2060" i="63" s="1"/>
  <c r="K2061" i="63"/>
  <c r="M2061" i="63" s="1"/>
  <c r="K2062" i="63"/>
  <c r="M2062" i="63" s="1"/>
  <c r="K2063" i="63"/>
  <c r="M2063" i="63" s="1"/>
  <c r="K2064" i="63"/>
  <c r="M2064" i="63" s="1"/>
  <c r="K600" i="63"/>
  <c r="M600" i="63" s="1"/>
  <c r="K601" i="63"/>
  <c r="M601" i="63" s="1"/>
  <c r="K2067" i="63"/>
  <c r="M2067" i="63" s="1"/>
  <c r="K2068" i="63"/>
  <c r="M2068" i="63" s="1"/>
  <c r="K2069" i="63"/>
  <c r="M2069" i="63" s="1"/>
  <c r="K2070" i="63"/>
  <c r="M2070" i="63" s="1"/>
  <c r="K2071" i="63"/>
  <c r="M2071" i="63" s="1"/>
  <c r="K2072" i="63"/>
  <c r="M2072" i="63" s="1"/>
  <c r="K2073" i="63"/>
  <c r="M2073" i="63" s="1"/>
  <c r="K2074" i="63"/>
  <c r="M2074" i="63" s="1"/>
  <c r="K2075" i="63"/>
  <c r="M2075" i="63" s="1"/>
  <c r="K2076" i="63"/>
  <c r="M2076" i="63" s="1"/>
  <c r="K2077" i="63"/>
  <c r="M2077" i="63" s="1"/>
  <c r="K2078" i="63"/>
  <c r="M2078" i="63" s="1"/>
  <c r="K2079" i="63"/>
  <c r="M2079" i="63" s="1"/>
  <c r="K596" i="63"/>
  <c r="M596" i="63" s="1"/>
  <c r="K597" i="63"/>
  <c r="M597" i="63" s="1"/>
  <c r="K593" i="63"/>
  <c r="M593" i="63" s="1"/>
  <c r="K595" i="63"/>
  <c r="M595" i="63" s="1"/>
  <c r="K3182" i="63"/>
  <c r="M3182" i="63" s="1"/>
  <c r="K2085" i="63"/>
  <c r="M2085" i="63" s="1"/>
  <c r="K2086" i="63"/>
  <c r="M2086" i="63" s="1"/>
  <c r="K3168" i="63"/>
  <c r="M3168" i="63" s="1"/>
  <c r="K2088" i="63"/>
  <c r="M2088" i="63" s="1"/>
  <c r="K2089" i="63"/>
  <c r="M2089" i="63" s="1"/>
  <c r="K2090" i="63"/>
  <c r="M2090" i="63" s="1"/>
  <c r="K2091" i="63"/>
  <c r="M2091" i="63" s="1"/>
  <c r="K2092" i="63"/>
  <c r="M2092" i="63" s="1"/>
  <c r="K3156" i="63"/>
  <c r="M3156" i="63" s="1"/>
  <c r="K2094" i="63"/>
  <c r="M2094" i="63" s="1"/>
  <c r="K2095" i="63"/>
  <c r="M2095" i="63" s="1"/>
  <c r="K3146" i="63"/>
  <c r="M3146" i="63" s="1"/>
  <c r="K591" i="63"/>
  <c r="M591" i="63" s="1"/>
  <c r="K590" i="63"/>
  <c r="M590" i="63" s="1"/>
  <c r="K589" i="63"/>
  <c r="M589" i="63" s="1"/>
  <c r="K2100" i="63"/>
  <c r="M2100" i="63" s="1"/>
  <c r="K586" i="63"/>
  <c r="M586" i="63" s="1"/>
  <c r="K2102" i="63"/>
  <c r="M2102" i="63" s="1"/>
  <c r="K2103" i="63"/>
  <c r="M2103" i="63" s="1"/>
  <c r="K2104" i="63"/>
  <c r="M2104" i="63" s="1"/>
  <c r="K583" i="63"/>
  <c r="M583" i="63" s="1"/>
  <c r="K584" i="63"/>
  <c r="M584" i="63" s="1"/>
  <c r="K578" i="63"/>
  <c r="M578" i="63" s="1"/>
  <c r="K581" i="63"/>
  <c r="M581" i="63" s="1"/>
  <c r="K2109" i="63"/>
  <c r="M2109" i="63" s="1"/>
  <c r="K2110" i="63"/>
  <c r="M2110" i="63" s="1"/>
  <c r="K572" i="63"/>
  <c r="M572" i="63" s="1"/>
  <c r="K2112" i="63"/>
  <c r="M2112" i="63" s="1"/>
  <c r="K3144" i="63"/>
  <c r="M3144" i="63" s="1"/>
  <c r="K528" i="63"/>
  <c r="M528" i="63" s="1"/>
  <c r="K540" i="63"/>
  <c r="M540" i="63" s="1"/>
  <c r="K543" i="63"/>
  <c r="M543" i="63" s="1"/>
  <c r="K545" i="63"/>
  <c r="M545" i="63" s="1"/>
  <c r="K547" i="63"/>
  <c r="M547" i="63" s="1"/>
  <c r="K550" i="63"/>
  <c r="M550" i="63" s="1"/>
  <c r="K553" i="63"/>
  <c r="M553" i="63" s="1"/>
  <c r="K554" i="63"/>
  <c r="M554" i="63" s="1"/>
  <c r="K559" i="63"/>
  <c r="M559" i="63" s="1"/>
  <c r="K561" i="63"/>
  <c r="M561" i="63" s="1"/>
  <c r="K562" i="63"/>
  <c r="M562" i="63" s="1"/>
  <c r="K565" i="63"/>
  <c r="M565" i="63" s="1"/>
  <c r="K567" i="63"/>
  <c r="M567" i="63" s="1"/>
  <c r="K568" i="63"/>
  <c r="M568" i="63" s="1"/>
  <c r="K2128" i="63"/>
  <c r="M2128" i="63" s="1"/>
  <c r="K569" i="63"/>
  <c r="M569" i="63" s="1"/>
  <c r="K2130" i="63"/>
  <c r="M2130" i="63" s="1"/>
  <c r="K570" i="63"/>
  <c r="M570" i="63" s="1"/>
  <c r="K571" i="63"/>
  <c r="M571" i="63" s="1"/>
  <c r="K524" i="63"/>
  <c r="M524" i="63" s="1"/>
  <c r="K527" i="63"/>
  <c r="M527" i="63" s="1"/>
  <c r="K2135" i="63"/>
  <c r="M2135" i="63" s="1"/>
  <c r="K2136" i="63"/>
  <c r="M2136" i="63" s="1"/>
  <c r="K2137" i="63"/>
  <c r="M2137" i="63" s="1"/>
  <c r="K2138" i="63"/>
  <c r="M2138" i="63" s="1"/>
  <c r="K3143" i="63"/>
  <c r="M3143" i="63" s="1"/>
  <c r="K2140" i="63"/>
  <c r="M2140" i="63" s="1"/>
  <c r="K2141" i="63"/>
  <c r="M2141" i="63" s="1"/>
  <c r="K2142" i="63"/>
  <c r="M2142" i="63" s="1"/>
  <c r="K511" i="63"/>
  <c r="M511" i="63" s="1"/>
  <c r="K2144" i="63"/>
  <c r="M2144" i="63" s="1"/>
  <c r="K512" i="63"/>
  <c r="M512" i="63" s="1"/>
  <c r="K515" i="63"/>
  <c r="M515" i="63" s="1"/>
  <c r="K517" i="63"/>
  <c r="M517" i="63" s="1"/>
  <c r="K518" i="63"/>
  <c r="M518" i="63" s="1"/>
  <c r="K521" i="63"/>
  <c r="M521" i="63" s="1"/>
  <c r="K523" i="63"/>
  <c r="M523" i="63" s="1"/>
  <c r="K3142" i="63"/>
  <c r="M3142" i="63" s="1"/>
  <c r="K2152" i="63"/>
  <c r="M2152" i="63" s="1"/>
  <c r="K2153" i="63"/>
  <c r="M2153" i="63" s="1"/>
  <c r="K2154" i="63"/>
  <c r="M2154" i="63" s="1"/>
  <c r="K2155" i="63"/>
  <c r="M2155" i="63" s="1"/>
  <c r="K2156" i="63"/>
  <c r="M2156" i="63" s="1"/>
  <c r="K510" i="63"/>
  <c r="M510" i="63" s="1"/>
  <c r="K2158" i="63"/>
  <c r="M2158" i="63" s="1"/>
  <c r="K2159" i="63"/>
  <c r="M2159" i="63" s="1"/>
  <c r="K509" i="63"/>
  <c r="M509" i="63" s="1"/>
  <c r="K2161" i="63"/>
  <c r="M2161" i="63" s="1"/>
  <c r="K2162" i="63"/>
  <c r="M2162" i="63" s="1"/>
  <c r="K3140" i="63"/>
  <c r="M3140" i="63" s="1"/>
  <c r="K3141" i="63"/>
  <c r="M3141" i="63" s="1"/>
  <c r="K3137" i="63"/>
  <c r="M3137" i="63" s="1"/>
  <c r="K2166" i="63"/>
  <c r="M2166" i="63" s="1"/>
  <c r="K2167" i="63"/>
  <c r="M2167" i="63" s="1"/>
  <c r="K506" i="63"/>
  <c r="M506" i="63" s="1"/>
  <c r="K3133" i="63"/>
  <c r="M3133" i="63" s="1"/>
  <c r="K507" i="63"/>
  <c r="M507" i="63" s="1"/>
  <c r="K2171" i="63"/>
  <c r="M2171" i="63" s="1"/>
  <c r="K502" i="63"/>
  <c r="M502" i="63" s="1"/>
  <c r="K498" i="63"/>
  <c r="M498" i="63" s="1"/>
  <c r="K3129" i="63"/>
  <c r="M3129" i="63" s="1"/>
  <c r="K2175" i="63"/>
  <c r="M2175" i="63" s="1"/>
  <c r="K3128" i="63"/>
  <c r="M3128" i="63" s="1"/>
  <c r="K489" i="63"/>
  <c r="M489" i="63" s="1"/>
  <c r="K495" i="63"/>
  <c r="M495" i="63" s="1"/>
  <c r="K2179" i="63"/>
  <c r="M2179" i="63" s="1"/>
  <c r="K2180" i="63"/>
  <c r="M2180" i="63" s="1"/>
  <c r="K2181" i="63"/>
  <c r="M2181" i="63" s="1"/>
  <c r="K481" i="63"/>
  <c r="M481" i="63" s="1"/>
  <c r="K484" i="63"/>
  <c r="M484" i="63" s="1"/>
  <c r="K2184" i="63"/>
  <c r="M2184" i="63" s="1"/>
  <c r="K2185" i="63"/>
  <c r="M2185" i="63" s="1"/>
  <c r="K2186" i="63"/>
  <c r="M2186" i="63" s="1"/>
  <c r="K478" i="63"/>
  <c r="M478" i="63" s="1"/>
  <c r="K479" i="63"/>
  <c r="M479" i="63" s="1"/>
  <c r="K480" i="63"/>
  <c r="M480" i="63" s="1"/>
  <c r="K2190" i="63"/>
  <c r="M2190" i="63" s="1"/>
  <c r="K2191" i="63"/>
  <c r="M2191" i="63" s="1"/>
  <c r="K477" i="63"/>
  <c r="M477" i="63" s="1"/>
  <c r="K2193" i="63"/>
  <c r="M2193" i="63" s="1"/>
  <c r="K475" i="63"/>
  <c r="M475" i="63" s="1"/>
  <c r="K2195" i="63"/>
  <c r="M2195" i="63" s="1"/>
  <c r="K476" i="63"/>
  <c r="M476" i="63" s="1"/>
  <c r="K2197" i="63"/>
  <c r="M2197" i="63" s="1"/>
  <c r="K2198" i="63"/>
  <c r="M2198" i="63" s="1"/>
  <c r="K2199" i="63"/>
  <c r="M2199" i="63" s="1"/>
  <c r="K2200" i="63"/>
  <c r="M2200" i="63" s="1"/>
  <c r="K3126" i="63"/>
  <c r="M3126" i="63" s="1"/>
  <c r="K3116" i="63"/>
  <c r="M3116" i="63" s="1"/>
  <c r="K2203" i="63"/>
  <c r="M2203" i="63" s="1"/>
  <c r="K2204" i="63"/>
  <c r="M2204" i="63" s="1"/>
  <c r="K2205" i="63"/>
  <c r="M2205" i="63" s="1"/>
  <c r="K2206" i="63"/>
  <c r="M2206" i="63" s="1"/>
  <c r="K2207" i="63"/>
  <c r="M2207" i="63" s="1"/>
  <c r="K2208" i="63"/>
  <c r="M2208" i="63" s="1"/>
  <c r="K3110" i="63"/>
  <c r="M3110" i="63" s="1"/>
  <c r="K2210" i="63"/>
  <c r="M2210" i="63" s="1"/>
  <c r="K2211" i="63"/>
  <c r="M2211" i="63" s="1"/>
  <c r="K474" i="63"/>
  <c r="M474" i="63" s="1"/>
  <c r="K473" i="63"/>
  <c r="M473" i="63" s="1"/>
  <c r="K2214" i="63"/>
  <c r="M2214" i="63" s="1"/>
  <c r="K3109" i="63"/>
  <c r="M3109" i="63" s="1"/>
  <c r="K3100" i="63"/>
  <c r="M3100" i="63" s="1"/>
  <c r="K2217" i="63"/>
  <c r="M2217" i="63" s="1"/>
  <c r="K2218" i="63"/>
  <c r="M2218" i="63" s="1"/>
  <c r="K2219" i="63"/>
  <c r="M2219" i="63" s="1"/>
  <c r="K472" i="63"/>
  <c r="M472" i="63" s="1"/>
  <c r="K2221" i="63"/>
  <c r="M2221" i="63" s="1"/>
  <c r="K2222" i="63"/>
  <c r="M2222" i="63" s="1"/>
  <c r="K3079" i="63"/>
  <c r="M3079" i="63" s="1"/>
  <c r="K3099" i="63"/>
  <c r="M3099" i="63" s="1"/>
  <c r="K2225" i="63"/>
  <c r="M2225" i="63" s="1"/>
  <c r="K2226" i="63"/>
  <c r="M2226" i="63" s="1"/>
  <c r="K2227" i="63"/>
  <c r="M2227" i="63" s="1"/>
  <c r="K3072" i="63"/>
  <c r="M3072" i="63" s="1"/>
  <c r="K2229" i="63"/>
  <c r="M2229" i="63" s="1"/>
  <c r="K2230" i="63"/>
  <c r="M2230" i="63" s="1"/>
  <c r="K2231" i="63"/>
  <c r="M2231" i="63" s="1"/>
  <c r="K471" i="63"/>
  <c r="M471" i="63" s="1"/>
  <c r="K470" i="63"/>
  <c r="M470" i="63" s="1"/>
  <c r="K2234" i="63"/>
  <c r="M2234" i="63" s="1"/>
  <c r="K2235" i="63"/>
  <c r="M2235" i="63" s="1"/>
  <c r="K465" i="63"/>
  <c r="M465" i="63" s="1"/>
  <c r="K466" i="63"/>
  <c r="M466" i="63" s="1"/>
  <c r="K467" i="63"/>
  <c r="M467" i="63" s="1"/>
  <c r="K468" i="63"/>
  <c r="M468" i="63" s="1"/>
  <c r="K469" i="63"/>
  <c r="M469" i="63" s="1"/>
  <c r="K3070" i="63"/>
  <c r="M3070" i="63" s="1"/>
  <c r="K464" i="63"/>
  <c r="M464" i="63" s="1"/>
  <c r="K2244" i="63"/>
  <c r="M2244" i="63" s="1"/>
  <c r="K2245" i="63"/>
  <c r="M2245" i="63" s="1"/>
  <c r="K462" i="63"/>
  <c r="M462" i="63" s="1"/>
  <c r="K463" i="63"/>
  <c r="M463" i="63" s="1"/>
  <c r="K460" i="63"/>
  <c r="M460" i="63" s="1"/>
  <c r="K2249" i="63"/>
  <c r="M2249" i="63" s="1"/>
  <c r="K459" i="63"/>
  <c r="M459" i="63" s="1"/>
  <c r="K2251" i="63"/>
  <c r="M2251" i="63" s="1"/>
  <c r="K2252" i="63"/>
  <c r="M2252" i="63" s="1"/>
  <c r="K2253" i="63"/>
  <c r="M2253" i="63" s="1"/>
  <c r="K3064" i="63"/>
  <c r="M3064" i="63" s="1"/>
  <c r="K458" i="63"/>
  <c r="M458" i="63" s="1"/>
  <c r="K456" i="63"/>
  <c r="M456" i="63" s="1"/>
  <c r="K457" i="63"/>
  <c r="M457" i="63" s="1"/>
  <c r="K2258" i="63"/>
  <c r="M2258" i="63" s="1"/>
  <c r="K2259" i="63"/>
  <c r="M2259" i="63" s="1"/>
  <c r="K2260" i="63"/>
  <c r="M2260" i="63" s="1"/>
  <c r="K453" i="63"/>
  <c r="M453" i="63" s="1"/>
  <c r="K2262" i="63"/>
  <c r="M2262" i="63" s="1"/>
  <c r="K454" i="63"/>
  <c r="M454" i="63" s="1"/>
  <c r="K455" i="63"/>
  <c r="M455" i="63" s="1"/>
  <c r="K448" i="63"/>
  <c r="M448" i="63" s="1"/>
  <c r="K451" i="63"/>
  <c r="M451" i="63" s="1"/>
  <c r="K2267" i="63"/>
  <c r="M2267" i="63" s="1"/>
  <c r="K446" i="63"/>
  <c r="M446" i="63" s="1"/>
  <c r="K447" i="63"/>
  <c r="M447" i="63" s="1"/>
  <c r="K3057" i="63"/>
  <c r="M3057" i="63" s="1"/>
  <c r="K444" i="63"/>
  <c r="M444" i="63" s="1"/>
  <c r="K443" i="63"/>
  <c r="M443" i="63" s="1"/>
  <c r="K2273" i="63"/>
  <c r="M2273" i="63" s="1"/>
  <c r="K442" i="63"/>
  <c r="M442" i="63" s="1"/>
  <c r="K441" i="63"/>
  <c r="M441" i="63" s="1"/>
  <c r="K2276" i="63"/>
  <c r="M2276" i="63" s="1"/>
  <c r="K2277" i="63"/>
  <c r="M2277" i="63" s="1"/>
  <c r="K2278" i="63"/>
  <c r="M2278" i="63" s="1"/>
  <c r="K440" i="63"/>
  <c r="M440" i="63" s="1"/>
  <c r="K3054" i="63"/>
  <c r="M3054" i="63" s="1"/>
  <c r="K2281" i="63"/>
  <c r="M2281" i="63" s="1"/>
  <c r="K439" i="63"/>
  <c r="M439" i="63" s="1"/>
  <c r="K436" i="63"/>
  <c r="M436" i="63" s="1"/>
  <c r="K438" i="63"/>
  <c r="M438" i="63" s="1"/>
  <c r="K434" i="63"/>
  <c r="M434" i="63" s="1"/>
  <c r="K3026" i="63"/>
  <c r="M3026" i="63" s="1"/>
  <c r="K3046" i="63"/>
  <c r="M3046" i="63" s="1"/>
  <c r="K2288" i="63"/>
  <c r="M2288" i="63" s="1"/>
  <c r="K2289" i="63"/>
  <c r="M2289" i="63" s="1"/>
  <c r="K430" i="63"/>
  <c r="M430" i="63" s="1"/>
  <c r="K2291" i="63"/>
  <c r="M2291" i="63" s="1"/>
  <c r="K2292" i="63"/>
  <c r="M2292" i="63" s="1"/>
  <c r="K2293" i="63"/>
  <c r="M2293" i="63" s="1"/>
  <c r="K2294" i="63"/>
  <c r="M2294" i="63" s="1"/>
  <c r="K2295" i="63"/>
  <c r="M2295" i="63" s="1"/>
  <c r="K3024" i="63"/>
  <c r="M3024" i="63" s="1"/>
  <c r="K3021" i="63"/>
  <c r="M3021" i="63" s="1"/>
  <c r="K3023" i="63"/>
  <c r="M3023" i="63" s="1"/>
  <c r="K426" i="63"/>
  <c r="M426" i="63" s="1"/>
  <c r="K3017" i="63"/>
  <c r="M3017" i="63" s="1"/>
  <c r="K2301" i="63"/>
  <c r="M2301" i="63" s="1"/>
  <c r="K3013" i="63"/>
  <c r="M3013" i="63" s="1"/>
  <c r="K422" i="63"/>
  <c r="M422" i="63" s="1"/>
  <c r="K423" i="63"/>
  <c r="M423" i="63" s="1"/>
  <c r="K419" i="63"/>
  <c r="M419" i="63" s="1"/>
  <c r="K420" i="63"/>
  <c r="M420" i="63" s="1"/>
  <c r="K2307" i="63"/>
  <c r="M2307" i="63" s="1"/>
  <c r="K2308" i="63"/>
  <c r="M2308" i="63" s="1"/>
  <c r="K418" i="63"/>
  <c r="M418" i="63" s="1"/>
  <c r="K417" i="63"/>
  <c r="M417" i="63" s="1"/>
  <c r="K3004" i="63"/>
  <c r="M3004" i="63" s="1"/>
  <c r="K2312" i="63"/>
  <c r="M2312" i="63" s="1"/>
  <c r="K2313" i="63"/>
  <c r="M2313" i="63" s="1"/>
  <c r="K2314" i="63"/>
  <c r="M2314" i="63" s="1"/>
  <c r="K3002" i="63"/>
  <c r="M3002" i="63" s="1"/>
  <c r="K415" i="63"/>
  <c r="M415" i="63" s="1"/>
  <c r="K2317" i="63"/>
  <c r="M2317" i="63" s="1"/>
  <c r="K2318" i="63"/>
  <c r="M2318" i="63" s="1"/>
  <c r="K2319" i="63"/>
  <c r="M2319" i="63" s="1"/>
  <c r="K2320" i="63"/>
  <c r="M2320" i="63" s="1"/>
  <c r="K2321" i="63"/>
  <c r="M2321" i="63" s="1"/>
  <c r="K2322" i="63"/>
  <c r="M2322" i="63" s="1"/>
  <c r="K408" i="63"/>
  <c r="M408" i="63" s="1"/>
  <c r="K2324" i="63"/>
  <c r="M2324" i="63" s="1"/>
  <c r="K2325" i="63"/>
  <c r="M2325" i="63" s="1"/>
  <c r="K3001" i="63"/>
  <c r="M3001" i="63" s="1"/>
  <c r="K2327" i="63"/>
  <c r="M2327" i="63" s="1"/>
  <c r="K407" i="63"/>
  <c r="M407" i="63" s="1"/>
  <c r="K405" i="63"/>
  <c r="M405" i="63" s="1"/>
  <c r="K406" i="63"/>
  <c r="M406" i="63" s="1"/>
  <c r="K404" i="63"/>
  <c r="M404" i="63" s="1"/>
  <c r="K2332" i="63"/>
  <c r="M2332" i="63" s="1"/>
  <c r="K2997" i="63"/>
  <c r="M2997" i="63" s="1"/>
  <c r="K2334" i="63"/>
  <c r="M2334" i="63" s="1"/>
  <c r="K2335" i="63"/>
  <c r="M2335" i="63" s="1"/>
  <c r="K402" i="63"/>
  <c r="M402" i="63" s="1"/>
  <c r="K2337" i="63"/>
  <c r="M2337" i="63" s="1"/>
  <c r="K2338" i="63"/>
  <c r="M2338" i="63" s="1"/>
  <c r="K2339" i="63"/>
  <c r="M2339" i="63" s="1"/>
  <c r="K400" i="63"/>
  <c r="M400" i="63" s="1"/>
  <c r="K401" i="63"/>
  <c r="M401" i="63" s="1"/>
  <c r="K2342" i="63"/>
  <c r="M2342" i="63" s="1"/>
  <c r="K2994" i="63"/>
  <c r="M2994" i="63" s="1"/>
  <c r="K2344" i="63"/>
  <c r="M2344" i="63" s="1"/>
  <c r="K2345" i="63"/>
  <c r="M2345" i="63" s="1"/>
  <c r="K387" i="63"/>
  <c r="M387" i="63" s="1"/>
  <c r="K388" i="63"/>
  <c r="M388" i="63" s="1"/>
  <c r="K390" i="63"/>
  <c r="M390" i="63" s="1"/>
  <c r="K391" i="63"/>
  <c r="M391" i="63" s="1"/>
  <c r="K395" i="63"/>
  <c r="M395" i="63" s="1"/>
  <c r="K396" i="63"/>
  <c r="M396" i="63" s="1"/>
  <c r="K2968" i="63"/>
  <c r="M2968" i="63" s="1"/>
  <c r="K397" i="63"/>
  <c r="M397" i="63" s="1"/>
  <c r="K2969" i="63"/>
  <c r="M2969" i="63" s="1"/>
  <c r="K2977" i="63"/>
  <c r="M2977" i="63" s="1"/>
  <c r="K399" i="63"/>
  <c r="M399" i="63" s="1"/>
  <c r="K2982" i="63"/>
  <c r="M2982" i="63" s="1"/>
  <c r="K2964" i="63"/>
  <c r="M2964" i="63" s="1"/>
  <c r="K2965" i="63"/>
  <c r="M2965" i="63" s="1"/>
  <c r="K2966" i="63"/>
  <c r="M2966" i="63" s="1"/>
  <c r="K2957" i="63"/>
  <c r="M2957" i="63" s="1"/>
  <c r="K2362" i="63"/>
  <c r="M2362" i="63" s="1"/>
  <c r="K2363" i="63"/>
  <c r="M2363" i="63" s="1"/>
  <c r="K2364" i="63"/>
  <c r="M2364" i="63" s="1"/>
  <c r="K2365" i="63"/>
  <c r="M2365" i="63" s="1"/>
  <c r="K386" i="63"/>
  <c r="M386" i="63" s="1"/>
  <c r="K2367" i="63"/>
  <c r="M2367" i="63" s="1"/>
  <c r="K385" i="63"/>
  <c r="M385" i="63" s="1"/>
  <c r="K2369" i="63"/>
  <c r="M2369" i="63" s="1"/>
  <c r="K2370" i="63"/>
  <c r="M2370" i="63" s="1"/>
  <c r="K2371" i="63"/>
  <c r="M2371" i="63" s="1"/>
  <c r="K2372" i="63"/>
  <c r="M2372" i="63" s="1"/>
  <c r="K2373" i="63"/>
  <c r="M2373" i="63" s="1"/>
  <c r="K379" i="63"/>
  <c r="M379" i="63" s="1"/>
  <c r="K381" i="63"/>
  <c r="M381" i="63" s="1"/>
  <c r="K2376" i="63"/>
  <c r="M2376" i="63" s="1"/>
  <c r="K2377" i="63"/>
  <c r="M2377" i="63" s="1"/>
  <c r="K377" i="63"/>
  <c r="M377" i="63" s="1"/>
  <c r="K378" i="63"/>
  <c r="M378" i="63" s="1"/>
  <c r="K2952" i="63"/>
  <c r="M2952" i="63" s="1"/>
  <c r="K2381" i="63"/>
  <c r="M2381" i="63" s="1"/>
  <c r="K2382" i="63"/>
  <c r="M2382" i="63" s="1"/>
  <c r="K2383" i="63"/>
  <c r="M2383" i="63" s="1"/>
  <c r="K2384" i="63"/>
  <c r="M2384" i="63" s="1"/>
  <c r="K376" i="63"/>
  <c r="M376" i="63" s="1"/>
  <c r="K375" i="63"/>
  <c r="M375" i="63" s="1"/>
  <c r="K2387" i="63"/>
  <c r="M2387" i="63" s="1"/>
  <c r="K2388" i="63"/>
  <c r="M2388" i="63" s="1"/>
  <c r="K374" i="63"/>
  <c r="M374" i="63" s="1"/>
  <c r="K2390" i="63"/>
  <c r="M2390" i="63" s="1"/>
  <c r="K373" i="63"/>
  <c r="M373" i="63" s="1"/>
  <c r="K369" i="63"/>
  <c r="M369" i="63" s="1"/>
  <c r="K370" i="63"/>
  <c r="M370" i="63" s="1"/>
  <c r="K372" i="63"/>
  <c r="M372" i="63" s="1"/>
  <c r="K2395" i="63"/>
  <c r="M2395" i="63" s="1"/>
  <c r="K2396" i="63"/>
  <c r="M2396" i="63" s="1"/>
  <c r="K2944" i="63"/>
  <c r="M2944" i="63" s="1"/>
  <c r="K2398" i="63"/>
  <c r="M2398" i="63" s="1"/>
  <c r="K367" i="63"/>
  <c r="M367" i="63" s="1"/>
  <c r="K2927" i="63"/>
  <c r="M2927" i="63" s="1"/>
  <c r="K2401" i="63"/>
  <c r="M2401" i="63" s="1"/>
  <c r="K365" i="63"/>
  <c r="M365" i="63" s="1"/>
  <c r="K2403" i="63"/>
  <c r="M2403" i="63" s="1"/>
  <c r="K2404" i="63"/>
  <c r="M2404" i="63" s="1"/>
  <c r="K361" i="63"/>
  <c r="M361" i="63" s="1"/>
  <c r="K362" i="63"/>
  <c r="M362" i="63" s="1"/>
  <c r="K2407" i="63"/>
  <c r="M2407" i="63" s="1"/>
  <c r="K2408" i="63"/>
  <c r="M2408" i="63" s="1"/>
  <c r="K2409" i="63"/>
  <c r="M2409" i="63" s="1"/>
  <c r="K2410" i="63"/>
  <c r="M2410" i="63" s="1"/>
  <c r="K354" i="63"/>
  <c r="M354" i="63" s="1"/>
  <c r="K352" i="63"/>
  <c r="M352" i="63" s="1"/>
  <c r="K2413" i="63"/>
  <c r="M2413" i="63" s="1"/>
  <c r="K2414" i="63"/>
  <c r="M2414" i="63" s="1"/>
  <c r="K353" i="63"/>
  <c r="M353" i="63" s="1"/>
  <c r="K2416" i="63"/>
  <c r="M2416" i="63" s="1"/>
  <c r="K2417" i="63"/>
  <c r="M2417" i="63" s="1"/>
  <c r="K2923" i="63"/>
  <c r="M2923" i="63" s="1"/>
  <c r="K2419" i="63"/>
  <c r="M2419" i="63" s="1"/>
  <c r="K351" i="63"/>
  <c r="M351" i="63" s="1"/>
  <c r="K2421" i="63"/>
  <c r="M2421" i="63" s="1"/>
  <c r="K2909" i="63"/>
  <c r="M2909" i="63" s="1"/>
  <c r="K2423" i="63"/>
  <c r="M2423" i="63" s="1"/>
  <c r="K2914" i="63"/>
  <c r="M2914" i="63" s="1"/>
  <c r="K350" i="63"/>
  <c r="M350" i="63" s="1"/>
  <c r="K2426" i="63"/>
  <c r="M2426" i="63" s="1"/>
  <c r="K2905" i="63"/>
  <c r="M2905" i="63" s="1"/>
  <c r="K348" i="63"/>
  <c r="M348" i="63" s="1"/>
  <c r="K347" i="63"/>
  <c r="M347" i="63" s="1"/>
  <c r="K338" i="63"/>
  <c r="M338" i="63" s="1"/>
  <c r="K339" i="63"/>
  <c r="M339" i="63" s="1"/>
  <c r="K340" i="63"/>
  <c r="M340" i="63" s="1"/>
  <c r="K341" i="63"/>
  <c r="M341" i="63" s="1"/>
  <c r="K2904" i="63"/>
  <c r="M2904" i="63" s="1"/>
  <c r="K342" i="63"/>
  <c r="M342" i="63" s="1"/>
  <c r="K343" i="63"/>
  <c r="M343" i="63" s="1"/>
  <c r="K344" i="63"/>
  <c r="M344" i="63" s="1"/>
  <c r="K346" i="63"/>
  <c r="M346" i="63" s="1"/>
  <c r="K337" i="63"/>
  <c r="M337" i="63" s="1"/>
  <c r="K2440" i="63"/>
  <c r="M2440" i="63" s="1"/>
  <c r="K336" i="63"/>
  <c r="M336" i="63" s="1"/>
  <c r="K335" i="63"/>
  <c r="M335" i="63" s="1"/>
  <c r="K2887" i="63"/>
  <c r="M2887" i="63" s="1"/>
  <c r="K334" i="63"/>
  <c r="M334" i="63" s="1"/>
  <c r="K329" i="63"/>
  <c r="M329" i="63" s="1"/>
  <c r="K330" i="63"/>
  <c r="M330" i="63" s="1"/>
  <c r="K332" i="63"/>
  <c r="M332" i="63" s="1"/>
  <c r="K333" i="63"/>
  <c r="M333" i="63" s="1"/>
  <c r="K327" i="63"/>
  <c r="M327" i="63" s="1"/>
  <c r="K328" i="63"/>
  <c r="M328" i="63" s="1"/>
  <c r="K2451" i="63"/>
  <c r="M2451" i="63" s="1"/>
  <c r="K2452" i="63"/>
  <c r="M2452" i="63" s="1"/>
  <c r="K326" i="63"/>
  <c r="M326" i="63" s="1"/>
  <c r="K2454" i="63"/>
  <c r="M2454" i="63" s="1"/>
  <c r="K325" i="63"/>
  <c r="M325" i="63" s="1"/>
  <c r="K2456" i="63"/>
  <c r="M2456" i="63" s="1"/>
  <c r="K323" i="63"/>
  <c r="M323" i="63" s="1"/>
  <c r="K2458" i="63"/>
  <c r="M2458" i="63" s="1"/>
  <c r="K2459" i="63"/>
  <c r="M2459" i="63" s="1"/>
  <c r="K2460" i="63"/>
  <c r="M2460" i="63" s="1"/>
  <c r="K2461" i="63"/>
  <c r="M2461" i="63" s="1"/>
  <c r="K2462" i="63"/>
  <c r="M2462" i="63" s="1"/>
  <c r="K2879" i="63"/>
  <c r="M2879" i="63" s="1"/>
  <c r="K2464" i="63"/>
  <c r="M2464" i="63" s="1"/>
  <c r="K321" i="63"/>
  <c r="M321" i="63" s="1"/>
  <c r="K2466" i="63"/>
  <c r="M2466" i="63" s="1"/>
  <c r="K2467" i="63"/>
  <c r="M2467" i="63" s="1"/>
  <c r="K2468" i="63"/>
  <c r="M2468" i="63" s="1"/>
  <c r="K2871" i="63"/>
  <c r="M2871" i="63" s="1"/>
  <c r="K318" i="63"/>
  <c r="M318" i="63" s="1"/>
  <c r="K2471" i="63"/>
  <c r="M2471" i="63" s="1"/>
  <c r="K2472" i="63"/>
  <c r="M2472" i="63" s="1"/>
  <c r="K2851" i="63"/>
  <c r="M2851" i="63" s="1"/>
  <c r="K2852" i="63"/>
  <c r="M2852" i="63" s="1"/>
  <c r="K317" i="63"/>
  <c r="M317" i="63" s="1"/>
  <c r="K2476" i="63"/>
  <c r="M2476" i="63" s="1"/>
  <c r="K315" i="63"/>
  <c r="M315" i="63" s="1"/>
  <c r="K316" i="63"/>
  <c r="M316" i="63" s="1"/>
  <c r="K314" i="63"/>
  <c r="M314" i="63" s="1"/>
  <c r="K313" i="63"/>
  <c r="M313" i="63" s="1"/>
  <c r="K2481" i="63"/>
  <c r="M2481" i="63" s="1"/>
  <c r="K2482" i="63"/>
  <c r="M2482" i="63" s="1"/>
  <c r="K2483" i="63"/>
  <c r="M2483" i="63" s="1"/>
  <c r="K312" i="63"/>
  <c r="M312" i="63" s="1"/>
  <c r="K2485" i="63"/>
  <c r="M2485" i="63" s="1"/>
  <c r="K311" i="63"/>
  <c r="M311" i="63" s="1"/>
  <c r="K2487" i="63"/>
  <c r="M2487" i="63" s="1"/>
  <c r="K310" i="63"/>
  <c r="M310" i="63" s="1"/>
  <c r="K2848" i="63"/>
  <c r="M2848" i="63" s="1"/>
  <c r="K2490" i="63"/>
  <c r="M2490" i="63" s="1"/>
  <c r="K2841" i="63"/>
  <c r="M2841" i="63" s="1"/>
  <c r="K2492" i="63"/>
  <c r="M2492" i="63" s="1"/>
  <c r="K308" i="63"/>
  <c r="M308" i="63" s="1"/>
  <c r="K2494" i="63"/>
  <c r="M2494" i="63" s="1"/>
  <c r="K2495" i="63"/>
  <c r="M2495" i="63" s="1"/>
  <c r="K307" i="63"/>
  <c r="M307" i="63" s="1"/>
  <c r="K2497" i="63"/>
  <c r="M2497" i="63" s="1"/>
  <c r="K2498" i="63"/>
  <c r="M2498" i="63" s="1"/>
  <c r="K306" i="63"/>
  <c r="M306" i="63" s="1"/>
  <c r="K2500" i="63"/>
  <c r="M2500" i="63" s="1"/>
  <c r="K304" i="63"/>
  <c r="M304" i="63" s="1"/>
  <c r="K2502" i="63"/>
  <c r="M2502" i="63" s="1"/>
  <c r="K2503" i="63"/>
  <c r="M2503" i="63" s="1"/>
  <c r="K2504" i="63"/>
  <c r="M2504" i="63" s="1"/>
  <c r="K2505" i="63"/>
  <c r="M2505" i="63" s="1"/>
  <c r="K2506" i="63"/>
  <c r="M2506" i="63" s="1"/>
  <c r="K2507" i="63"/>
  <c r="M2507" i="63" s="1"/>
  <c r="K299" i="63"/>
  <c r="M299" i="63" s="1"/>
  <c r="K300" i="63"/>
  <c r="M300" i="63" s="1"/>
  <c r="K303" i="63"/>
  <c r="M303" i="63" s="1"/>
  <c r="K2511" i="63"/>
  <c r="M2511" i="63" s="1"/>
  <c r="K2512" i="63"/>
  <c r="M2512" i="63" s="1"/>
  <c r="K2513" i="63"/>
  <c r="M2513" i="63" s="1"/>
  <c r="K2514" i="63"/>
  <c r="M2514" i="63" s="1"/>
  <c r="K2515" i="63"/>
  <c r="M2515" i="63" s="1"/>
  <c r="K2516" i="63"/>
  <c r="M2516" i="63" s="1"/>
  <c r="K2517" i="63"/>
  <c r="M2517" i="63" s="1"/>
  <c r="K2826" i="63"/>
  <c r="M2826" i="63" s="1"/>
  <c r="K2519" i="63"/>
  <c r="M2519" i="63" s="1"/>
  <c r="K2520" i="63"/>
  <c r="M2520" i="63" s="1"/>
  <c r="K298" i="63"/>
  <c r="M298" i="63" s="1"/>
  <c r="K2522" i="63"/>
  <c r="M2522" i="63" s="1"/>
  <c r="K2523" i="63"/>
  <c r="M2523" i="63" s="1"/>
  <c r="K2524" i="63"/>
  <c r="M2524" i="63" s="1"/>
  <c r="K297" i="63"/>
  <c r="M297" i="63" s="1"/>
  <c r="K2824" i="63"/>
  <c r="M2824" i="63" s="1"/>
  <c r="K2527" i="63"/>
  <c r="M2527" i="63" s="1"/>
  <c r="K296" i="63"/>
  <c r="M296" i="63" s="1"/>
  <c r="K2529" i="63"/>
  <c r="M2529" i="63" s="1"/>
  <c r="K294" i="63"/>
  <c r="M294" i="63" s="1"/>
  <c r="K2531" i="63"/>
  <c r="M2531" i="63" s="1"/>
  <c r="K2532" i="63"/>
  <c r="M2532" i="63" s="1"/>
  <c r="K2533" i="63"/>
  <c r="M2533" i="63" s="1"/>
  <c r="K2534" i="63"/>
  <c r="M2534" i="63" s="1"/>
  <c r="K2805" i="63"/>
  <c r="M2805" i="63" s="1"/>
  <c r="K2810" i="63"/>
  <c r="M2810" i="63" s="1"/>
  <c r="K2815" i="63"/>
  <c r="M2815" i="63" s="1"/>
  <c r="K288" i="63"/>
  <c r="M288" i="63" s="1"/>
  <c r="K2539" i="63"/>
  <c r="M2539" i="63" s="1"/>
  <c r="K2804" i="63"/>
  <c r="M2804" i="63" s="1"/>
  <c r="K289" i="63"/>
  <c r="M289" i="63" s="1"/>
  <c r="K291" i="63"/>
  <c r="M291" i="63" s="1"/>
  <c r="K293" i="63"/>
  <c r="M293" i="63" s="1"/>
  <c r="K2544" i="63"/>
  <c r="M2544" i="63" s="1"/>
  <c r="K2796" i="63"/>
  <c r="M2796" i="63" s="1"/>
  <c r="K286" i="63"/>
  <c r="M286" i="63" s="1"/>
  <c r="K2547" i="63"/>
  <c r="M2547" i="63" s="1"/>
  <c r="K285" i="63"/>
  <c r="M285" i="63" s="1"/>
  <c r="K2549" i="63"/>
  <c r="M2549" i="63" s="1"/>
  <c r="K2550" i="63"/>
  <c r="M2550" i="63" s="1"/>
  <c r="K2551" i="63"/>
  <c r="M2551" i="63" s="1"/>
  <c r="K2552" i="63"/>
  <c r="M2552" i="63" s="1"/>
  <c r="K282" i="63"/>
  <c r="M282" i="63" s="1"/>
  <c r="K284" i="63"/>
  <c r="M284" i="63" s="1"/>
  <c r="K2555" i="63"/>
  <c r="M2555" i="63" s="1"/>
  <c r="K2787" i="63"/>
  <c r="M2787" i="63" s="1"/>
  <c r="K2788" i="63"/>
  <c r="M2788" i="63" s="1"/>
  <c r="K2795" i="63"/>
  <c r="M2795" i="63" s="1"/>
  <c r="K2559" i="63"/>
  <c r="M2559" i="63" s="1"/>
  <c r="K279" i="63"/>
  <c r="M279" i="63" s="1"/>
  <c r="K2776" i="63"/>
  <c r="M2776" i="63" s="1"/>
  <c r="K2778" i="63"/>
  <c r="M2778" i="63" s="1"/>
  <c r="K2780" i="63"/>
  <c r="M2780" i="63" s="1"/>
  <c r="K280" i="63"/>
  <c r="M280" i="63" s="1"/>
  <c r="K2565" i="63"/>
  <c r="M2565" i="63" s="1"/>
  <c r="K2566" i="63"/>
  <c r="M2566" i="63" s="1"/>
  <c r="K2567" i="63"/>
  <c r="M2567" i="63" s="1"/>
  <c r="K2568" i="63"/>
  <c r="M2568" i="63" s="1"/>
  <c r="K2569" i="63"/>
  <c r="M2569" i="63" s="1"/>
  <c r="K2570" i="63"/>
  <c r="M2570" i="63" s="1"/>
  <c r="K2571" i="63"/>
  <c r="M2571" i="63" s="1"/>
  <c r="K2572" i="63"/>
  <c r="M2572" i="63" s="1"/>
  <c r="K2573" i="63"/>
  <c r="M2573" i="63" s="1"/>
  <c r="K2574" i="63"/>
  <c r="M2574" i="63" s="1"/>
  <c r="K2575" i="63"/>
  <c r="M2575" i="63" s="1"/>
  <c r="K276" i="63"/>
  <c r="M276" i="63" s="1"/>
  <c r="K2775" i="63"/>
  <c r="M2775" i="63" s="1"/>
  <c r="K277" i="63"/>
  <c r="M277" i="63" s="1"/>
  <c r="K2579" i="63"/>
  <c r="M2579" i="63" s="1"/>
  <c r="K274" i="63"/>
  <c r="M274" i="63" s="1"/>
  <c r="K272" i="63"/>
  <c r="M272" i="63" s="1"/>
  <c r="K2582" i="63"/>
  <c r="M2582" i="63" s="1"/>
  <c r="K2583" i="63"/>
  <c r="M2583" i="63" s="1"/>
  <c r="K2728" i="63"/>
  <c r="M2728" i="63" s="1"/>
  <c r="K2773" i="63"/>
  <c r="M2773" i="63" s="1"/>
  <c r="K2586" i="63"/>
  <c r="M2586" i="63" s="1"/>
  <c r="K271" i="63"/>
  <c r="M271" i="63" s="1"/>
  <c r="K270" i="63"/>
  <c r="M270" i="63" s="1"/>
  <c r="K269" i="63"/>
  <c r="M269" i="63" s="1"/>
  <c r="K2590" i="63"/>
  <c r="M2590" i="63" s="1"/>
  <c r="K2591" i="63"/>
  <c r="M2591" i="63" s="1"/>
  <c r="K2592" i="63"/>
  <c r="M2592" i="63" s="1"/>
  <c r="K2593" i="63"/>
  <c r="M2593" i="63" s="1"/>
  <c r="K2726" i="63"/>
  <c r="M2726" i="63" s="1"/>
  <c r="K2595" i="63"/>
  <c r="M2595" i="63" s="1"/>
  <c r="K2721" i="63"/>
  <c r="M2721" i="63" s="1"/>
  <c r="K2597" i="63"/>
  <c r="M2597" i="63" s="1"/>
  <c r="K2598" i="63"/>
  <c r="M2598" i="63" s="1"/>
  <c r="K2599" i="63"/>
  <c r="M2599" i="63" s="1"/>
  <c r="K267" i="63"/>
  <c r="M267" i="63" s="1"/>
  <c r="K265" i="63"/>
  <c r="M265" i="63" s="1"/>
  <c r="K266" i="63"/>
  <c r="M266" i="63" s="1"/>
  <c r="K264" i="63"/>
  <c r="M264" i="63" s="1"/>
  <c r="K2604" i="63"/>
  <c r="M2604" i="63" s="1"/>
  <c r="K262" i="63"/>
  <c r="M262" i="63" s="1"/>
  <c r="K2606" i="63"/>
  <c r="M2606" i="63" s="1"/>
  <c r="K2607" i="63"/>
  <c r="M2607" i="63" s="1"/>
  <c r="K259" i="63"/>
  <c r="M259" i="63" s="1"/>
  <c r="K2609" i="63"/>
  <c r="M2609" i="63" s="1"/>
  <c r="K261" i="63"/>
  <c r="M261" i="63" s="1"/>
  <c r="K257" i="63"/>
  <c r="M257" i="63" s="1"/>
  <c r="K2612" i="63"/>
  <c r="M2612" i="63" s="1"/>
  <c r="K2613" i="63"/>
  <c r="M2613" i="63" s="1"/>
  <c r="K258" i="63"/>
  <c r="M258" i="63" s="1"/>
  <c r="K2615" i="63"/>
  <c r="M2615" i="63" s="1"/>
  <c r="K2616" i="63"/>
  <c r="M2616" i="63" s="1"/>
  <c r="K254" i="63"/>
  <c r="M254" i="63" s="1"/>
  <c r="K2618" i="63"/>
  <c r="M2618" i="63" s="1"/>
  <c r="K2619" i="63"/>
  <c r="M2619" i="63" s="1"/>
  <c r="K2709" i="63"/>
  <c r="M2709" i="63" s="1"/>
  <c r="K2621" i="63"/>
  <c r="M2621" i="63" s="1"/>
  <c r="K2622" i="63"/>
  <c r="M2622" i="63" s="1"/>
  <c r="K247" i="63"/>
  <c r="M247" i="63" s="1"/>
  <c r="K251" i="63"/>
  <c r="M251" i="63" s="1"/>
  <c r="K252" i="63"/>
  <c r="M252" i="63" s="1"/>
  <c r="K253" i="63"/>
  <c r="M253" i="63" s="1"/>
  <c r="K2627" i="63"/>
  <c r="M2627" i="63" s="1"/>
  <c r="K2628" i="63"/>
  <c r="M2628" i="63" s="1"/>
  <c r="K246" i="63"/>
  <c r="M246" i="63" s="1"/>
  <c r="K2693" i="63"/>
  <c r="M2693" i="63" s="1"/>
  <c r="K2631" i="63"/>
  <c r="M2631" i="63" s="1"/>
  <c r="K234" i="63"/>
  <c r="M234" i="63" s="1"/>
  <c r="K238" i="63"/>
  <c r="M238" i="63" s="1"/>
  <c r="K243" i="63"/>
  <c r="M243" i="63" s="1"/>
  <c r="K2635" i="63"/>
  <c r="M2635" i="63" s="1"/>
  <c r="K2636" i="63"/>
  <c r="M2636" i="63" s="1"/>
  <c r="K2637" i="63"/>
  <c r="M2637" i="63" s="1"/>
  <c r="K233" i="63"/>
  <c r="M233" i="63" s="1"/>
  <c r="K2687" i="63"/>
  <c r="M2687" i="63" s="1"/>
  <c r="K230" i="63"/>
  <c r="M230" i="63" s="1"/>
  <c r="K231" i="63"/>
  <c r="M231" i="63" s="1"/>
  <c r="K227" i="63"/>
  <c r="M227" i="63" s="1"/>
  <c r="K228" i="63"/>
  <c r="M228" i="63" s="1"/>
  <c r="K229" i="63"/>
  <c r="M229" i="63" s="1"/>
  <c r="K225" i="63"/>
  <c r="M225" i="63" s="1"/>
  <c r="K2646" i="63"/>
  <c r="M2646" i="63" s="1"/>
  <c r="K224" i="63"/>
  <c r="M224" i="63" s="1"/>
  <c r="K2648" i="63"/>
  <c r="M2648" i="63" s="1"/>
  <c r="K2649" i="63"/>
  <c r="M2649" i="63" s="1"/>
  <c r="K2650" i="63"/>
  <c r="M2650" i="63" s="1"/>
  <c r="K222" i="63"/>
  <c r="M222" i="63" s="1"/>
  <c r="K223" i="63"/>
  <c r="M223" i="63" s="1"/>
  <c r="K2653" i="63"/>
  <c r="M2653" i="63" s="1"/>
  <c r="K220" i="63"/>
  <c r="M220" i="63" s="1"/>
  <c r="K2655" i="63"/>
  <c r="M2655" i="63" s="1"/>
  <c r="K216" i="63"/>
  <c r="M216" i="63" s="1"/>
  <c r="K217" i="63"/>
  <c r="M217" i="63" s="1"/>
  <c r="K215" i="63"/>
  <c r="M215" i="63" s="1"/>
  <c r="K2659" i="63"/>
  <c r="M2659" i="63" s="1"/>
  <c r="K2660" i="63"/>
  <c r="M2660" i="63" s="1"/>
  <c r="K2661" i="63"/>
  <c r="M2661" i="63" s="1"/>
  <c r="K2662" i="63"/>
  <c r="M2662" i="63" s="1"/>
  <c r="K211" i="63"/>
  <c r="M211" i="63" s="1"/>
  <c r="K212" i="63"/>
  <c r="M212" i="63" s="1"/>
  <c r="K213" i="63"/>
  <c r="M213" i="63" s="1"/>
  <c r="K206" i="63"/>
  <c r="M206" i="63" s="1"/>
  <c r="K207" i="63"/>
  <c r="M207" i="63" s="1"/>
  <c r="K2668" i="63"/>
  <c r="M2668" i="63" s="1"/>
  <c r="K208" i="63"/>
  <c r="M208" i="63" s="1"/>
  <c r="K2670" i="63"/>
  <c r="M2670" i="63" s="1"/>
  <c r="K204" i="63"/>
  <c r="M204" i="63" s="1"/>
  <c r="K205" i="63"/>
  <c r="M205" i="63" s="1"/>
  <c r="K2673" i="63"/>
  <c r="M2673" i="63" s="1"/>
  <c r="K203" i="63"/>
  <c r="M203" i="63" s="1"/>
  <c r="K2675" i="63"/>
  <c r="M2675" i="63" s="1"/>
  <c r="K2676" i="63"/>
  <c r="M2676" i="63" s="1"/>
  <c r="K2677" i="63"/>
  <c r="M2677" i="63" s="1"/>
  <c r="K202" i="63"/>
  <c r="M202" i="63" s="1"/>
  <c r="K200" i="63"/>
  <c r="M200" i="63" s="1"/>
  <c r="K2680" i="63"/>
  <c r="M2680" i="63" s="1"/>
  <c r="K2681" i="63"/>
  <c r="M2681" i="63" s="1"/>
  <c r="K2682" i="63"/>
  <c r="M2682" i="63" s="1"/>
  <c r="K2683" i="63"/>
  <c r="M2683" i="63" s="1"/>
  <c r="K2684" i="63"/>
  <c r="M2684" i="63" s="1"/>
  <c r="K2685" i="63"/>
  <c r="M2685" i="63" s="1"/>
  <c r="K2686" i="63"/>
  <c r="M2686" i="63" s="1"/>
  <c r="K2639" i="63"/>
  <c r="M2639" i="63" s="1"/>
  <c r="K193" i="63"/>
  <c r="M193" i="63" s="1"/>
  <c r="K196" i="63"/>
  <c r="M196" i="63" s="1"/>
  <c r="K188" i="63"/>
  <c r="M188" i="63" s="1"/>
  <c r="K190" i="63"/>
  <c r="M190" i="63" s="1"/>
  <c r="K2692" i="63"/>
  <c r="M2692" i="63" s="1"/>
  <c r="K2630" i="63"/>
  <c r="M2630" i="63" s="1"/>
  <c r="K187" i="63"/>
  <c r="M187" i="63" s="1"/>
  <c r="K2695" i="63"/>
  <c r="M2695" i="63" s="1"/>
  <c r="K186" i="63"/>
  <c r="M186" i="63" s="1"/>
  <c r="K185" i="63"/>
  <c r="M185" i="63" s="1"/>
  <c r="K2698" i="63"/>
  <c r="M2698" i="63" s="1"/>
  <c r="K2699" i="63"/>
  <c r="M2699" i="63" s="1"/>
  <c r="K2700" i="63"/>
  <c r="M2700" i="63" s="1"/>
  <c r="K2701" i="63"/>
  <c r="M2701" i="63" s="1"/>
  <c r="K184" i="63"/>
  <c r="M184" i="63" s="1"/>
  <c r="K2703" i="63"/>
  <c r="M2703" i="63" s="1"/>
  <c r="K2704" i="63"/>
  <c r="M2704" i="63" s="1"/>
  <c r="K181" i="63"/>
  <c r="M181" i="63" s="1"/>
  <c r="K183" i="63"/>
  <c r="M183" i="63" s="1"/>
  <c r="K2707" i="63"/>
  <c r="M2707" i="63" s="1"/>
  <c r="K2708" i="63"/>
  <c r="M2708" i="63" s="1"/>
  <c r="K2620" i="63"/>
  <c r="M2620" i="63" s="1"/>
  <c r="K177" i="63"/>
  <c r="M177" i="63" s="1"/>
  <c r="K178" i="63"/>
  <c r="M178" i="63" s="1"/>
  <c r="K180" i="63"/>
  <c r="M180" i="63" s="1"/>
  <c r="K2713" i="63"/>
  <c r="M2713" i="63" s="1"/>
  <c r="K176" i="63"/>
  <c r="M176" i="63" s="1"/>
  <c r="K2715" i="63"/>
  <c r="M2715" i="63" s="1"/>
  <c r="K2716" i="63"/>
  <c r="M2716" i="63" s="1"/>
  <c r="K175" i="63"/>
  <c r="M175" i="63" s="1"/>
  <c r="K173" i="63"/>
  <c r="M173" i="63" s="1"/>
  <c r="K174" i="63"/>
  <c r="M174" i="63" s="1"/>
  <c r="K2720" i="63"/>
  <c r="M2720" i="63" s="1"/>
  <c r="K2596" i="63"/>
  <c r="M2596" i="63" s="1"/>
  <c r="K2722" i="63"/>
  <c r="M2722" i="63" s="1"/>
  <c r="K171" i="63"/>
  <c r="M171" i="63" s="1"/>
  <c r="K169" i="63"/>
  <c r="M169" i="63" s="1"/>
  <c r="K170" i="63"/>
  <c r="M170" i="63" s="1"/>
  <c r="K2594" i="63"/>
  <c r="M2594" i="63" s="1"/>
  <c r="K168" i="63"/>
  <c r="M168" i="63" s="1"/>
  <c r="K2585" i="63"/>
  <c r="M2585" i="63" s="1"/>
  <c r="K166" i="63"/>
  <c r="M166" i="63" s="1"/>
  <c r="K2730" i="63"/>
  <c r="M2730" i="63" s="1"/>
  <c r="K164" i="63"/>
  <c r="M164" i="63" s="1"/>
  <c r="K2732" i="63"/>
  <c r="M2732" i="63" s="1"/>
  <c r="K2733" i="63"/>
  <c r="M2733" i="63" s="1"/>
  <c r="K2734" i="63"/>
  <c r="M2734" i="63" s="1"/>
  <c r="K2735" i="63"/>
  <c r="M2735" i="63" s="1"/>
  <c r="K2736" i="63"/>
  <c r="M2736" i="63" s="1"/>
  <c r="K163" i="63"/>
  <c r="M163" i="63" s="1"/>
  <c r="K2738" i="63"/>
  <c r="M2738" i="63" s="1"/>
  <c r="K2739" i="63"/>
  <c r="M2739" i="63" s="1"/>
  <c r="K2740" i="63"/>
  <c r="M2740" i="63" s="1"/>
  <c r="K2741" i="63"/>
  <c r="M2741" i="63" s="1"/>
  <c r="K2742" i="63"/>
  <c r="M2742" i="63" s="1"/>
  <c r="K162" i="63"/>
  <c r="M162" i="63" s="1"/>
  <c r="K148" i="63"/>
  <c r="M148" i="63" s="1"/>
  <c r="K151" i="63"/>
  <c r="M151" i="63" s="1"/>
  <c r="K154" i="63"/>
  <c r="M154" i="63" s="1"/>
  <c r="K155" i="63"/>
  <c r="M155" i="63" s="1"/>
  <c r="K156" i="63"/>
  <c r="M156" i="63" s="1"/>
  <c r="K2749" i="63"/>
  <c r="M2749" i="63" s="1"/>
  <c r="K157" i="63"/>
  <c r="M157" i="63" s="1"/>
  <c r="K2751" i="63"/>
  <c r="M2751" i="63" s="1"/>
  <c r="K160" i="63"/>
  <c r="M160" i="63" s="1"/>
  <c r="K2753" i="63"/>
  <c r="M2753" i="63" s="1"/>
  <c r="K2754" i="63"/>
  <c r="M2754" i="63" s="1"/>
  <c r="K2755" i="63"/>
  <c r="M2755" i="63" s="1"/>
  <c r="K2756" i="63"/>
  <c r="M2756" i="63" s="1"/>
  <c r="K2757" i="63"/>
  <c r="M2757" i="63" s="1"/>
  <c r="K146" i="63"/>
  <c r="M146" i="63" s="1"/>
  <c r="K138" i="63"/>
  <c r="M138" i="63" s="1"/>
  <c r="K139" i="63"/>
  <c r="M139" i="63" s="1"/>
  <c r="K2761" i="63"/>
  <c r="M2761" i="63" s="1"/>
  <c r="K141" i="63"/>
  <c r="M141" i="63" s="1"/>
  <c r="K143" i="63"/>
  <c r="M143" i="63" s="1"/>
  <c r="K2764" i="63"/>
  <c r="M2764" i="63" s="1"/>
  <c r="K2765" i="63"/>
  <c r="M2765" i="63" s="1"/>
  <c r="K137" i="63"/>
  <c r="M137" i="63" s="1"/>
  <c r="K135" i="63"/>
  <c r="M135" i="63" s="1"/>
  <c r="K2768" i="63"/>
  <c r="M2768" i="63" s="1"/>
  <c r="K2769" i="63"/>
  <c r="M2769" i="63" s="1"/>
  <c r="K133" i="63"/>
  <c r="M133" i="63" s="1"/>
  <c r="K2771" i="63"/>
  <c r="M2771" i="63" s="1"/>
  <c r="K2772" i="63"/>
  <c r="M2772" i="63" s="1"/>
  <c r="K2577" i="63"/>
  <c r="M2577" i="63" s="1"/>
  <c r="K132" i="63"/>
  <c r="M132" i="63" s="1"/>
  <c r="K2584" i="63"/>
  <c r="M2584" i="63" s="1"/>
  <c r="K2563" i="63"/>
  <c r="M2563" i="63" s="1"/>
  <c r="K2777" i="63"/>
  <c r="M2777" i="63" s="1"/>
  <c r="K2561" i="63"/>
  <c r="M2561" i="63" s="1"/>
  <c r="K2562" i="63"/>
  <c r="M2562" i="63" s="1"/>
  <c r="K130" i="63"/>
  <c r="M130" i="63" s="1"/>
  <c r="K2782" i="63"/>
  <c r="M2782" i="63" s="1"/>
  <c r="K2783" i="63"/>
  <c r="M2783" i="63" s="1"/>
  <c r="K2784" i="63"/>
  <c r="M2784" i="63" s="1"/>
  <c r="K2785" i="63"/>
  <c r="M2785" i="63" s="1"/>
  <c r="K2786" i="63"/>
  <c r="M2786" i="63" s="1"/>
  <c r="K2558" i="63"/>
  <c r="M2558" i="63" s="1"/>
  <c r="K2557" i="63"/>
  <c r="M2557" i="63" s="1"/>
  <c r="K129" i="63"/>
  <c r="M129" i="63" s="1"/>
  <c r="K2790" i="63"/>
  <c r="M2790" i="63" s="1"/>
  <c r="K2791" i="63"/>
  <c r="M2791" i="63" s="1"/>
  <c r="K2792" i="63"/>
  <c r="M2792" i="63" s="1"/>
  <c r="K128" i="63"/>
  <c r="M128" i="63" s="1"/>
  <c r="K2794" i="63"/>
  <c r="M2794" i="63" s="1"/>
  <c r="K2556" i="63"/>
  <c r="M2556" i="63" s="1"/>
  <c r="K2545" i="63"/>
  <c r="M2545" i="63" s="1"/>
  <c r="K2797" i="63"/>
  <c r="M2797" i="63" s="1"/>
  <c r="K2798" i="63"/>
  <c r="M2798" i="63" s="1"/>
  <c r="K126" i="63"/>
  <c r="M126" i="63" s="1"/>
  <c r="K127" i="63"/>
  <c r="M127" i="63" s="1"/>
  <c r="K2801" i="63"/>
  <c r="M2801" i="63" s="1"/>
  <c r="K2802" i="63"/>
  <c r="M2802" i="63" s="1"/>
  <c r="K2803" i="63"/>
  <c r="M2803" i="63" s="1"/>
  <c r="K2537" i="63"/>
  <c r="M2537" i="63" s="1"/>
  <c r="K2540" i="63"/>
  <c r="M2540" i="63" s="1"/>
  <c r="K2806" i="63"/>
  <c r="M2806" i="63" s="1"/>
  <c r="K125" i="63"/>
  <c r="M125" i="63" s="1"/>
  <c r="K2808" i="63"/>
  <c r="M2808" i="63" s="1"/>
  <c r="K2809" i="63"/>
  <c r="M2809" i="63" s="1"/>
  <c r="K2536" i="63"/>
  <c r="M2536" i="63" s="1"/>
  <c r="K121" i="63"/>
  <c r="M121" i="63" s="1"/>
  <c r="K123" i="63"/>
  <c r="M123" i="63" s="1"/>
  <c r="K119" i="63"/>
  <c r="M119" i="63" s="1"/>
  <c r="K2814" i="63"/>
  <c r="M2814" i="63" s="1"/>
  <c r="K2535" i="63"/>
  <c r="M2535" i="63" s="1"/>
  <c r="K2816" i="63"/>
  <c r="M2816" i="63" s="1"/>
  <c r="K2817" i="63"/>
  <c r="M2817" i="63" s="1"/>
  <c r="K114" i="63"/>
  <c r="M114" i="63" s="1"/>
  <c r="K2819" i="63"/>
  <c r="M2819" i="63" s="1"/>
  <c r="K2820" i="63"/>
  <c r="M2820" i="63" s="1"/>
  <c r="K2821" i="63"/>
  <c r="M2821" i="63" s="1"/>
  <c r="K108" i="63"/>
  <c r="M108" i="63" s="1"/>
  <c r="K113" i="63"/>
  <c r="M113" i="63" s="1"/>
  <c r="K2526" i="63"/>
  <c r="M2526" i="63" s="1"/>
  <c r="K2825" i="63"/>
  <c r="M2825" i="63" s="1"/>
  <c r="K2518" i="63"/>
  <c r="M2518" i="63" s="1"/>
  <c r="K104" i="63"/>
  <c r="M104" i="63" s="1"/>
  <c r="K2828" i="63"/>
  <c r="M2828" i="63" s="1"/>
  <c r="K107" i="63"/>
  <c r="M107" i="63" s="1"/>
  <c r="K2830" i="63"/>
  <c r="M2830" i="63" s="1"/>
  <c r="K2831" i="63"/>
  <c r="M2831" i="63" s="1"/>
  <c r="K101" i="63"/>
  <c r="M101" i="63" s="1"/>
  <c r="K103" i="63"/>
  <c r="M103" i="63" s="1"/>
  <c r="K2834" i="63"/>
  <c r="M2834" i="63" s="1"/>
  <c r="K2835" i="63"/>
  <c r="M2835" i="63" s="1"/>
  <c r="K2836" i="63"/>
  <c r="M2836" i="63" s="1"/>
  <c r="K96" i="63"/>
  <c r="M96" i="63" s="1"/>
  <c r="K97" i="63"/>
  <c r="M97" i="63" s="1"/>
  <c r="K2839" i="63"/>
  <c r="M2839" i="63" s="1"/>
  <c r="K100" i="63"/>
  <c r="M100" i="63" s="1"/>
  <c r="K2491" i="63"/>
  <c r="M2491" i="63" s="1"/>
  <c r="K2842" i="63"/>
  <c r="M2842" i="63" s="1"/>
  <c r="K2843" i="63"/>
  <c r="M2843" i="63" s="1"/>
  <c r="K2844" i="63"/>
  <c r="M2844" i="63" s="1"/>
  <c r="K94" i="63"/>
  <c r="M94" i="63" s="1"/>
  <c r="K95" i="63"/>
  <c r="M95" i="63" s="1"/>
  <c r="K2489" i="63"/>
  <c r="M2489" i="63" s="1"/>
  <c r="K2473" i="63"/>
  <c r="M2473" i="63" s="1"/>
  <c r="K2474" i="63"/>
  <c r="M2474" i="63" s="1"/>
  <c r="K90" i="63"/>
  <c r="M90" i="63" s="1"/>
  <c r="K2856" i="63"/>
  <c r="M2856" i="63" s="1"/>
  <c r="K2857" i="63"/>
  <c r="M2857" i="63" s="1"/>
  <c r="K2859" i="63"/>
  <c r="M2859" i="63" s="1"/>
  <c r="K2861" i="63"/>
  <c r="M2861" i="63" s="1"/>
  <c r="K2862" i="63"/>
  <c r="M2862" i="63" s="1"/>
  <c r="K2864" i="63"/>
  <c r="M2864" i="63" s="1"/>
  <c r="K2865" i="63"/>
  <c r="M2865" i="63" s="1"/>
  <c r="K2866" i="63"/>
  <c r="M2866" i="63" s="1"/>
  <c r="K2867" i="63"/>
  <c r="M2867" i="63" s="1"/>
  <c r="K89" i="63"/>
  <c r="M89" i="63" s="1"/>
  <c r="K2870" i="63"/>
  <c r="M2870" i="63" s="1"/>
  <c r="K2469" i="63"/>
  <c r="M2469" i="63" s="1"/>
  <c r="K2873" i="63"/>
  <c r="M2873" i="63" s="1"/>
  <c r="K2874" i="63"/>
  <c r="M2874" i="63" s="1"/>
  <c r="K86" i="63"/>
  <c r="M86" i="63" s="1"/>
  <c r="K2876" i="63"/>
  <c r="M2876" i="63" s="1"/>
  <c r="K2877" i="63"/>
  <c r="M2877" i="63" s="1"/>
  <c r="K2878" i="63"/>
  <c r="M2878" i="63" s="1"/>
  <c r="K2463" i="63"/>
  <c r="M2463" i="63" s="1"/>
  <c r="K2881" i="63"/>
  <c r="M2881" i="63" s="1"/>
  <c r="K81" i="63"/>
  <c r="M81" i="63" s="1"/>
  <c r="K82" i="63"/>
  <c r="M82" i="63" s="1"/>
  <c r="K80" i="63"/>
  <c r="M80" i="63" s="1"/>
  <c r="K2885" i="63"/>
  <c r="M2885" i="63" s="1"/>
  <c r="K2886" i="63"/>
  <c r="M2886" i="63" s="1"/>
  <c r="K2443" i="63"/>
  <c r="M2443" i="63" s="1"/>
  <c r="K2888" i="63"/>
  <c r="M2888" i="63" s="1"/>
  <c r="K78" i="63"/>
  <c r="M78" i="63" s="1"/>
  <c r="K2890" i="63"/>
  <c r="M2890" i="63" s="1"/>
  <c r="K2891" i="63"/>
  <c r="M2891" i="63" s="1"/>
  <c r="K2892" i="63"/>
  <c r="M2892" i="63" s="1"/>
  <c r="K77" i="63"/>
  <c r="M77" i="63" s="1"/>
  <c r="K76" i="63"/>
  <c r="M76" i="63" s="1"/>
  <c r="K1141" i="63"/>
  <c r="M1141" i="63" s="1"/>
  <c r="K2896" i="63"/>
  <c r="M2896" i="63" s="1"/>
  <c r="K2897" i="63"/>
  <c r="M2897" i="63" s="1"/>
  <c r="K2898" i="63"/>
  <c r="M2898" i="63" s="1"/>
  <c r="K2899" i="63"/>
  <c r="M2899" i="63" s="1"/>
  <c r="K72" i="63"/>
  <c r="M72" i="63" s="1"/>
  <c r="K2902" i="63"/>
  <c r="M2902" i="63" s="1"/>
  <c r="K73" i="63"/>
  <c r="M73" i="63" s="1"/>
  <c r="K2434" i="63"/>
  <c r="M2434" i="63" s="1"/>
  <c r="K3626" i="63"/>
  <c r="M3626" i="63" s="1"/>
  <c r="K2906" i="63"/>
  <c r="M2906" i="63" s="1"/>
  <c r="K2907" i="63"/>
  <c r="M2907" i="63" s="1"/>
  <c r="K2908" i="63"/>
  <c r="M2908" i="63" s="1"/>
  <c r="K2424" i="63"/>
  <c r="M2424" i="63" s="1"/>
  <c r="K68" i="63"/>
  <c r="M68" i="63" s="1"/>
  <c r="K66" i="63"/>
  <c r="M66" i="63" s="1"/>
  <c r="K67" i="63"/>
  <c r="M67" i="63" s="1"/>
  <c r="K2913" i="63"/>
  <c r="M2913" i="63" s="1"/>
  <c r="K2422" i="63"/>
  <c r="M2422" i="63" s="1"/>
  <c r="K2915" i="63"/>
  <c r="M2915" i="63" s="1"/>
  <c r="K61" i="63"/>
  <c r="M61" i="63" s="1"/>
  <c r="K56" i="63"/>
  <c r="M56" i="63" s="1"/>
  <c r="K60" i="63"/>
  <c r="M60" i="63" s="1"/>
  <c r="K53" i="63"/>
  <c r="M53" i="63" s="1"/>
  <c r="K51" i="63"/>
  <c r="M51" i="63" s="1"/>
  <c r="K2922" i="63"/>
  <c r="M2922" i="63" s="1"/>
  <c r="K2418" i="63"/>
  <c r="M2418" i="63" s="1"/>
  <c r="K2924" i="63"/>
  <c r="M2924" i="63" s="1"/>
  <c r="K2925" i="63"/>
  <c r="M2925" i="63" s="1"/>
  <c r="K2931" i="63"/>
  <c r="M2931" i="63" s="1"/>
  <c r="K2935" i="63"/>
  <c r="M2935" i="63" s="1"/>
  <c r="K2936" i="63"/>
  <c r="M2936" i="63" s="1"/>
  <c r="K2937" i="63"/>
  <c r="M2937" i="63" s="1"/>
  <c r="K2938" i="63"/>
  <c r="M2938" i="63" s="1"/>
  <c r="K2939" i="63"/>
  <c r="M2939" i="63" s="1"/>
  <c r="K2940" i="63"/>
  <c r="M2940" i="63" s="1"/>
  <c r="K2941" i="63"/>
  <c r="M2941" i="63" s="1"/>
  <c r="K42" i="63"/>
  <c r="M42" i="63" s="1"/>
  <c r="K2397" i="63"/>
  <c r="M2397" i="63" s="1"/>
  <c r="K2946" i="63"/>
  <c r="M2946" i="63" s="1"/>
  <c r="K2947" i="63"/>
  <c r="M2947" i="63" s="1"/>
  <c r="K40" i="63"/>
  <c r="M40" i="63" s="1"/>
  <c r="K2380" i="63"/>
  <c r="M2380" i="63" s="1"/>
  <c r="K38" i="63"/>
  <c r="M38" i="63" s="1"/>
  <c r="K2954" i="63"/>
  <c r="M2954" i="63" s="1"/>
  <c r="K2955" i="63"/>
  <c r="M2955" i="63" s="1"/>
  <c r="K2956" i="63"/>
  <c r="M2956" i="63" s="1"/>
  <c r="K2361" i="63"/>
  <c r="M2361" i="63" s="1"/>
  <c r="K2961" i="63"/>
  <c r="M2961" i="63" s="1"/>
  <c r="K2962" i="63"/>
  <c r="M2962" i="63" s="1"/>
  <c r="K2963" i="63"/>
  <c r="M2963" i="63" s="1"/>
  <c r="K2359" i="63"/>
  <c r="M2359" i="63" s="1"/>
  <c r="K2360" i="63"/>
  <c r="M2360" i="63" s="1"/>
  <c r="K2357" i="63"/>
  <c r="M2357" i="63" s="1"/>
  <c r="K2967" i="63"/>
  <c r="M2967" i="63" s="1"/>
  <c r="K2358" i="63"/>
  <c r="M2358" i="63" s="1"/>
  <c r="K2355" i="63"/>
  <c r="M2355" i="63" s="1"/>
  <c r="K2970" i="63"/>
  <c r="M2970" i="63" s="1"/>
  <c r="K2971" i="63"/>
  <c r="M2971" i="63" s="1"/>
  <c r="K2972" i="63"/>
  <c r="M2972" i="63" s="1"/>
  <c r="K2973" i="63"/>
  <c r="M2973" i="63" s="1"/>
  <c r="K2974" i="63"/>
  <c r="M2974" i="63" s="1"/>
  <c r="K2975" i="63"/>
  <c r="M2975" i="63" s="1"/>
  <c r="K2976" i="63"/>
  <c r="M2976" i="63" s="1"/>
  <c r="K2354" i="63"/>
  <c r="M2354" i="63" s="1"/>
  <c r="K2981" i="63"/>
  <c r="M2981" i="63" s="1"/>
  <c r="K2352" i="63"/>
  <c r="M2352" i="63" s="1"/>
  <c r="K2987" i="63"/>
  <c r="M2987" i="63" s="1"/>
  <c r="K31" i="63"/>
  <c r="M31" i="63" s="1"/>
  <c r="K2992" i="63"/>
  <c r="M2992" i="63" s="1"/>
  <c r="K2993" i="63"/>
  <c r="M2993" i="63" s="1"/>
  <c r="K2343" i="63"/>
  <c r="M2343" i="63" s="1"/>
  <c r="K2995" i="63"/>
  <c r="M2995" i="63" s="1"/>
  <c r="K2996" i="63"/>
  <c r="M2996" i="63" s="1"/>
  <c r="K2333" i="63"/>
  <c r="M2333" i="63" s="1"/>
  <c r="K2999" i="63"/>
  <c r="M2999" i="63" s="1"/>
  <c r="K2315" i="63"/>
  <c r="M2315" i="63" s="1"/>
  <c r="K2326" i="63"/>
  <c r="M2326" i="63" s="1"/>
  <c r="K2311" i="63"/>
  <c r="M2311" i="63" s="1"/>
  <c r="K3006" i="63"/>
  <c r="M3006" i="63" s="1"/>
  <c r="K3007" i="63"/>
  <c r="M3007" i="63" s="1"/>
  <c r="K3008" i="63"/>
  <c r="M3008" i="63" s="1"/>
  <c r="K3009" i="63"/>
  <c r="M3009" i="63" s="1"/>
  <c r="K2302" i="63"/>
  <c r="M2302" i="63" s="1"/>
  <c r="K29" i="63"/>
  <c r="M29" i="63" s="1"/>
  <c r="K3015" i="63"/>
  <c r="M3015" i="63" s="1"/>
  <c r="K3016" i="63"/>
  <c r="M3016" i="63" s="1"/>
  <c r="K2300" i="63"/>
  <c r="M2300" i="63" s="1"/>
  <c r="K2298" i="63"/>
  <c r="M2298" i="63" s="1"/>
  <c r="K3022" i="63"/>
  <c r="M3022" i="63" s="1"/>
  <c r="K2296" i="63"/>
  <c r="M2296" i="63" s="1"/>
  <c r="K2297" i="63"/>
  <c r="M2297" i="63" s="1"/>
  <c r="K25" i="63"/>
  <c r="M25" i="63" s="1"/>
  <c r="K2287" i="63"/>
  <c r="M2287" i="63" s="1"/>
  <c r="K3027" i="63"/>
  <c r="M3027" i="63" s="1"/>
  <c r="K3028" i="63"/>
  <c r="M3028" i="63" s="1"/>
  <c r="K3033" i="63"/>
  <c r="M3033" i="63" s="1"/>
  <c r="K24" i="63"/>
  <c r="M24" i="63" s="1"/>
  <c r="K3036" i="63"/>
  <c r="M3036" i="63" s="1"/>
  <c r="K3037" i="63"/>
  <c r="M3037" i="63" s="1"/>
  <c r="K3041" i="63"/>
  <c r="M3041" i="63" s="1"/>
  <c r="K3043" i="63"/>
  <c r="M3043" i="63" s="1"/>
  <c r="K2286" i="63"/>
  <c r="M2286" i="63" s="1"/>
  <c r="K3047" i="63"/>
  <c r="M3047" i="63" s="1"/>
  <c r="K21" i="63"/>
  <c r="M21" i="63" s="1"/>
  <c r="K3049" i="63"/>
  <c r="M3049" i="63" s="1"/>
  <c r="K3051" i="63"/>
  <c r="M3051" i="63" s="1"/>
  <c r="K2280" i="63"/>
  <c r="M2280" i="63" s="1"/>
  <c r="K2270" i="63"/>
  <c r="M2270" i="63" s="1"/>
  <c r="K3058" i="63"/>
  <c r="M3058" i="63" s="1"/>
  <c r="K19" i="63"/>
  <c r="M19" i="63" s="1"/>
  <c r="K3063" i="63"/>
  <c r="M3063" i="63" s="1"/>
  <c r="K2254" i="63"/>
  <c r="M2254" i="63" s="1"/>
  <c r="K18" i="63"/>
  <c r="M18" i="63" s="1"/>
  <c r="K3066" i="63"/>
  <c r="M3066" i="63" s="1"/>
  <c r="K3067" i="63"/>
  <c r="M3067" i="63" s="1"/>
  <c r="K2241" i="63"/>
  <c r="M2241" i="63" s="1"/>
  <c r="K3071" i="63"/>
  <c r="M3071" i="63" s="1"/>
  <c r="K2228" i="63"/>
  <c r="M2228" i="63" s="1"/>
  <c r="K3075" i="63"/>
  <c r="M3075" i="63" s="1"/>
  <c r="K3076" i="63"/>
  <c r="M3076" i="63" s="1"/>
  <c r="K3078" i="63"/>
  <c r="M3078" i="63" s="1"/>
  <c r="K2224" i="63"/>
  <c r="M2224" i="63" s="1"/>
  <c r="K3082" i="63"/>
  <c r="M3082" i="63" s="1"/>
  <c r="K3083" i="63"/>
  <c r="M3083" i="63" s="1"/>
  <c r="K3084" i="63"/>
  <c r="M3084" i="63" s="1"/>
  <c r="K3085" i="63"/>
  <c r="M3085" i="63" s="1"/>
  <c r="K3090" i="63"/>
  <c r="M3090" i="63" s="1"/>
  <c r="K17" i="63"/>
  <c r="M17" i="63" s="1"/>
  <c r="K3093" i="63"/>
  <c r="M3093" i="63" s="1"/>
  <c r="K3094" i="63"/>
  <c r="M3094" i="63" s="1"/>
  <c r="K3095" i="63"/>
  <c r="M3095" i="63" s="1"/>
  <c r="K15" i="63"/>
  <c r="M15" i="63" s="1"/>
  <c r="K16" i="63"/>
  <c r="M16" i="63" s="1"/>
  <c r="K2216" i="63"/>
  <c r="M2216" i="63" s="1"/>
  <c r="K2223" i="63"/>
  <c r="M2223" i="63" s="1"/>
  <c r="K3611" i="63"/>
  <c r="M3611" i="63" s="1"/>
  <c r="K3107" i="63"/>
  <c r="M3107" i="63" s="1"/>
  <c r="K3608" i="63"/>
  <c r="M3608" i="63" s="1"/>
  <c r="K3114" i="63"/>
  <c r="M3114" i="63" s="1"/>
  <c r="K3594" i="63"/>
  <c r="M3594" i="63" s="1"/>
  <c r="K3118" i="63"/>
  <c r="M3118" i="63" s="1"/>
  <c r="K3119" i="63"/>
  <c r="M3119" i="63" s="1"/>
  <c r="K3120" i="63"/>
  <c r="M3120" i="63" s="1"/>
  <c r="K3121" i="63"/>
  <c r="M3121" i="63" s="1"/>
  <c r="K3122" i="63"/>
  <c r="M3122" i="63" s="1"/>
  <c r="K3123" i="63"/>
  <c r="M3123" i="63" s="1"/>
  <c r="K3124" i="63"/>
  <c r="M3124" i="63" s="1"/>
  <c r="K3125" i="63"/>
  <c r="M3125" i="63" s="1"/>
  <c r="K2201" i="63"/>
  <c r="M2201" i="63" s="1"/>
  <c r="K3127" i="63"/>
  <c r="M3127" i="63" s="1"/>
  <c r="K1147" i="63"/>
  <c r="M1147" i="63" s="1"/>
  <c r="K1148" i="63"/>
  <c r="M1148" i="63" s="1"/>
  <c r="K11" i="63"/>
  <c r="M11" i="63" s="1"/>
  <c r="K3131" i="63"/>
  <c r="M3131" i="63" s="1"/>
  <c r="K2169" i="63"/>
  <c r="M2169" i="63" s="1"/>
  <c r="K3138" i="63"/>
  <c r="M3138" i="63" s="1"/>
  <c r="K1156" i="63"/>
  <c r="M1156" i="63" s="1"/>
  <c r="K1154" i="63"/>
  <c r="M1154" i="63" s="1"/>
  <c r="K3573" i="63"/>
  <c r="M3573" i="63" s="1"/>
  <c r="K2096" i="63"/>
  <c r="M2096" i="63" s="1"/>
  <c r="K3149" i="63"/>
  <c r="M3149" i="63" s="1"/>
  <c r="K3152" i="63"/>
  <c r="M3152" i="63" s="1"/>
  <c r="K1157" i="63"/>
  <c r="M1157" i="63" s="1"/>
  <c r="K3157" i="63"/>
  <c r="M3157" i="63" s="1"/>
  <c r="K3160" i="63"/>
  <c r="M3160" i="63" s="1"/>
  <c r="K3162" i="63"/>
  <c r="M3162" i="63" s="1"/>
  <c r="K2087" i="63"/>
  <c r="M2087" i="63" s="1"/>
  <c r="K1163" i="63"/>
  <c r="M1163" i="63" s="1"/>
  <c r="K3171" i="63"/>
  <c r="M3171" i="63" s="1"/>
  <c r="K3172" i="63"/>
  <c r="M3172" i="63" s="1"/>
  <c r="K3176" i="63"/>
  <c r="M3176" i="63" s="1"/>
  <c r="K3178" i="63"/>
  <c r="M3178" i="63" s="1"/>
  <c r="K3179" i="63"/>
  <c r="M3179" i="63" s="1"/>
  <c r="K3180" i="63"/>
  <c r="M3180" i="63" s="1"/>
  <c r="K2084" i="63"/>
  <c r="M2084" i="63" s="1"/>
  <c r="K75" i="63"/>
  <c r="M75" i="63" s="1"/>
  <c r="K2059" i="63"/>
  <c r="M2059" i="63" s="1"/>
  <c r="K3648" i="63"/>
  <c r="M3648" i="63" s="1"/>
  <c r="K3187" i="63"/>
  <c r="M3187" i="63" s="1"/>
  <c r="K3191" i="63"/>
  <c r="M3191" i="63" s="1"/>
  <c r="K2048" i="63"/>
  <c r="M2048" i="63" s="1"/>
  <c r="K3197" i="63"/>
  <c r="M3197" i="63" s="1"/>
  <c r="K2013" i="63"/>
  <c r="M2013" i="63" s="1"/>
  <c r="K2017" i="63"/>
  <c r="M2017" i="63" s="1"/>
  <c r="K2039" i="63"/>
  <c r="M2039" i="63" s="1"/>
  <c r="K3206" i="63"/>
  <c r="M3206" i="63" s="1"/>
  <c r="K3207" i="63"/>
  <c r="M3207" i="63" s="1"/>
  <c r="K2010" i="63"/>
  <c r="M2010" i="63" s="1"/>
  <c r="K3211" i="63"/>
  <c r="M3211" i="63" s="1"/>
  <c r="K3213" i="63"/>
  <c r="M3213" i="63" s="1"/>
  <c r="K3217" i="63"/>
  <c r="M3217" i="63" s="1"/>
  <c r="K2002" i="63"/>
  <c r="M2002" i="63" s="1"/>
  <c r="K1995" i="63"/>
  <c r="M1995" i="63" s="1"/>
  <c r="K3222" i="63"/>
  <c r="M3222" i="63" s="1"/>
  <c r="K1988" i="63"/>
  <c r="M1988" i="63" s="1"/>
  <c r="K1968" i="63"/>
  <c r="M1968" i="63" s="1"/>
  <c r="K1939" i="63"/>
  <c r="M1939" i="63" s="1"/>
  <c r="K1960" i="63"/>
  <c r="M1960" i="63" s="1"/>
  <c r="K3236" i="63"/>
  <c r="M3236" i="63" s="1"/>
  <c r="K1919" i="63"/>
  <c r="M1919" i="63" s="1"/>
  <c r="K1926" i="63"/>
  <c r="M1926" i="63" s="1"/>
  <c r="K3239" i="63"/>
  <c r="M3239" i="63" s="1"/>
  <c r="K3652" i="63"/>
  <c r="M3652" i="63" s="1"/>
  <c r="K3243" i="63"/>
  <c r="M3243" i="63" s="1"/>
  <c r="K3244" i="63"/>
  <c r="M3244" i="63" s="1"/>
  <c r="K1913" i="63"/>
  <c r="M1913" i="63" s="1"/>
  <c r="K1267" i="63"/>
  <c r="M1267" i="63" s="1"/>
  <c r="K1274" i="63"/>
  <c r="M1274" i="63" s="1"/>
  <c r="K1277" i="63"/>
  <c r="M1277" i="63" s="1"/>
  <c r="K3544" i="63"/>
  <c r="M3544" i="63" s="1"/>
  <c r="K3259" i="63"/>
  <c r="M3259" i="63" s="1"/>
  <c r="K3260" i="63"/>
  <c r="M3260" i="63" s="1"/>
  <c r="K3261" i="63"/>
  <c r="M3261" i="63" s="1"/>
  <c r="K3262" i="63"/>
  <c r="M3262" i="63" s="1"/>
  <c r="K3263" i="63"/>
  <c r="M3263" i="63" s="1"/>
  <c r="K1284" i="63"/>
  <c r="M1284" i="63" s="1"/>
  <c r="K3266" i="63"/>
  <c r="M3266" i="63" s="1"/>
  <c r="K3267" i="63"/>
  <c r="M3267" i="63" s="1"/>
  <c r="K3269" i="63"/>
  <c r="M3269" i="63" s="1"/>
  <c r="K3271" i="63"/>
  <c r="M3271" i="63" s="1"/>
  <c r="K3272" i="63"/>
  <c r="M3272" i="63" s="1"/>
  <c r="K3273" i="63"/>
  <c r="M3273" i="63" s="1"/>
  <c r="K3532" i="63"/>
  <c r="M3532" i="63" s="1"/>
  <c r="K1893" i="63"/>
  <c r="M1893" i="63" s="1"/>
  <c r="K3280" i="63"/>
  <c r="M3280" i="63" s="1"/>
  <c r="K1291" i="63"/>
  <c r="M1291" i="63" s="1"/>
  <c r="K3282" i="63"/>
  <c r="M3282" i="63" s="1"/>
  <c r="K3525" i="63"/>
  <c r="M3525" i="63" s="1"/>
  <c r="K3289" i="63"/>
  <c r="M3289" i="63" s="1"/>
  <c r="K3290" i="63"/>
  <c r="M3290" i="63" s="1"/>
  <c r="K3507" i="63"/>
  <c r="M3507" i="63" s="1"/>
  <c r="K3294" i="63"/>
  <c r="M3294" i="63" s="1"/>
  <c r="K3296" i="63"/>
  <c r="M3296" i="63" s="1"/>
  <c r="K3299" i="63"/>
  <c r="M3299" i="63" s="1"/>
  <c r="K1832" i="63"/>
  <c r="M1832" i="63" s="1"/>
  <c r="K1324" i="63"/>
  <c r="M1324" i="63" s="1"/>
  <c r="K1293" i="63"/>
  <c r="M1293" i="63" s="1"/>
  <c r="K3310" i="63"/>
  <c r="M3310" i="63" s="1"/>
  <c r="K3311" i="63"/>
  <c r="M3311" i="63" s="1"/>
  <c r="K1763" i="63"/>
  <c r="M1763" i="63" s="1"/>
  <c r="K1312" i="63"/>
  <c r="M1312" i="63" s="1"/>
  <c r="K3315" i="63"/>
  <c r="M3315" i="63" s="1"/>
  <c r="K3316" i="63"/>
  <c r="M3316" i="63" s="1"/>
  <c r="K1344" i="63"/>
  <c r="M1344" i="63" s="1"/>
  <c r="K3487" i="63"/>
  <c r="M3487" i="63" s="1"/>
  <c r="K3325" i="63"/>
  <c r="M3325" i="63" s="1"/>
  <c r="K3326" i="63"/>
  <c r="M3326" i="63" s="1"/>
  <c r="K1734" i="63"/>
  <c r="M1734" i="63" s="1"/>
  <c r="K1652" i="63"/>
  <c r="M1652" i="63" s="1"/>
  <c r="K3477" i="63"/>
  <c r="M3477" i="63" s="1"/>
  <c r="K1595" i="63"/>
  <c r="M1595" i="63" s="1"/>
  <c r="K1596" i="63"/>
  <c r="M1596" i="63" s="1"/>
  <c r="K3344" i="63"/>
  <c r="M3344" i="63" s="1"/>
  <c r="K1391" i="63"/>
  <c r="M1391" i="63" s="1"/>
  <c r="K1388" i="63"/>
  <c r="M1388" i="63" s="1"/>
  <c r="K3457" i="63"/>
  <c r="M3457" i="63" s="1"/>
  <c r="K1392" i="63"/>
  <c r="M1392" i="63" s="1"/>
  <c r="K3353" i="63"/>
  <c r="M3353" i="63" s="1"/>
  <c r="K3454" i="63"/>
  <c r="M3454" i="63" s="1"/>
  <c r="K3358" i="63"/>
  <c r="M3358" i="63" s="1"/>
  <c r="K3359" i="63"/>
  <c r="M3359" i="63" s="1"/>
  <c r="K3360" i="63"/>
  <c r="M3360" i="63" s="1"/>
  <c r="K3361" i="63"/>
  <c r="M3361" i="63" s="1"/>
  <c r="K3451" i="63"/>
  <c r="M3451" i="63" s="1"/>
  <c r="K3364" i="63"/>
  <c r="M3364" i="63" s="1"/>
  <c r="K3365" i="63"/>
  <c r="M3365" i="63" s="1"/>
  <c r="K3366" i="63"/>
  <c r="M3366" i="63" s="1"/>
  <c r="K3448" i="63"/>
  <c r="M3448" i="63" s="1"/>
  <c r="K3370" i="63"/>
  <c r="M3370" i="63" s="1"/>
  <c r="K3371" i="63"/>
  <c r="M3371" i="63" s="1"/>
  <c r="K3435" i="63"/>
  <c r="M3435" i="63" s="1"/>
  <c r="K1404" i="63"/>
  <c r="M1404" i="63" s="1"/>
  <c r="K1421" i="63"/>
  <c r="M1421" i="63" s="1"/>
  <c r="K3376" i="63"/>
  <c r="M3376" i="63" s="1"/>
  <c r="K3427" i="63"/>
  <c r="M3427" i="63" s="1"/>
  <c r="K3434" i="63"/>
  <c r="M3434" i="63" s="1"/>
  <c r="K1565" i="63"/>
  <c r="M1565" i="63" s="1"/>
  <c r="K1576" i="63"/>
  <c r="M1576" i="63" s="1"/>
  <c r="K1560" i="63"/>
  <c r="M1560" i="63" s="1"/>
  <c r="K1426" i="63"/>
  <c r="M1426" i="63" s="1"/>
  <c r="K3425" i="63"/>
  <c r="M3425" i="63" s="1"/>
  <c r="K1549" i="63"/>
  <c r="M1549" i="63" s="1"/>
  <c r="K1434" i="63"/>
  <c r="M1434" i="63" s="1"/>
  <c r="K1451" i="63"/>
  <c r="M1451" i="63" s="1"/>
  <c r="K1538" i="63"/>
  <c r="M1538" i="63" s="1"/>
  <c r="K3390" i="63"/>
  <c r="M3390" i="63" s="1"/>
  <c r="K3391" i="63"/>
  <c r="M3391" i="63" s="1"/>
  <c r="K1251" i="63"/>
  <c r="M1251" i="63" s="1"/>
  <c r="K3397" i="63"/>
  <c r="M3397" i="63" s="1"/>
  <c r="K3398" i="63"/>
  <c r="M3398" i="63" s="1"/>
  <c r="K3399" i="63"/>
  <c r="M3399" i="63" s="1"/>
  <c r="K3403" i="63"/>
  <c r="M3403" i="63" s="1"/>
  <c r="K3404" i="63"/>
  <c r="M3404" i="63" s="1"/>
  <c r="K3405" i="63"/>
  <c r="M3405" i="63" s="1"/>
  <c r="K3406" i="63"/>
  <c r="M3406" i="63" s="1"/>
  <c r="K3413" i="63"/>
  <c r="M3413" i="63" s="1"/>
  <c r="K3408" i="63"/>
  <c r="M3408" i="63" s="1"/>
  <c r="K1461" i="63"/>
  <c r="M1461" i="63" s="1"/>
  <c r="K3410" i="63"/>
  <c r="M3410" i="63" s="1"/>
  <c r="K1463" i="63"/>
  <c r="M1463" i="63" s="1"/>
  <c r="K1455" i="63"/>
  <c r="M1455" i="63" s="1"/>
  <c r="K3407" i="63"/>
  <c r="M3407" i="63" s="1"/>
  <c r="K1499" i="63"/>
  <c r="M1499" i="63" s="1"/>
  <c r="K1476" i="63"/>
  <c r="M1476" i="63" s="1"/>
  <c r="K3417" i="63"/>
  <c r="M3417" i="63" s="1"/>
  <c r="K3418" i="63"/>
  <c r="M3418" i="63" s="1"/>
  <c r="K3419" i="63"/>
  <c r="M3419" i="63" s="1"/>
  <c r="K1427" i="63"/>
  <c r="M1427" i="63" s="1"/>
  <c r="K1583" i="63"/>
  <c r="M1583" i="63" s="1"/>
  <c r="K3424" i="63"/>
  <c r="M3424" i="63" s="1"/>
  <c r="K1561" i="63"/>
  <c r="M1561" i="63" s="1"/>
  <c r="K3426" i="63"/>
  <c r="M3426" i="63" s="1"/>
  <c r="K1550" i="63"/>
  <c r="M1550" i="63" s="1"/>
  <c r="K3428" i="63"/>
  <c r="M3428" i="63" s="1"/>
  <c r="K3429" i="63"/>
  <c r="M3429" i="63" s="1"/>
  <c r="K3430" i="63"/>
  <c r="M3430" i="63" s="1"/>
  <c r="K3431" i="63"/>
  <c r="M3431" i="63" s="1"/>
  <c r="K3432" i="63"/>
  <c r="M3432" i="63" s="1"/>
  <c r="K3433" i="63"/>
  <c r="M3433" i="63" s="1"/>
  <c r="K3378" i="63"/>
  <c r="M3378" i="63" s="1"/>
  <c r="K3436" i="63"/>
  <c r="M3436" i="63" s="1"/>
  <c r="K3437" i="63"/>
  <c r="M3437" i="63" s="1"/>
  <c r="K1424" i="63"/>
  <c r="M1424" i="63" s="1"/>
  <c r="K3441" i="63"/>
  <c r="M3441" i="63" s="1"/>
  <c r="K1403" i="63"/>
  <c r="M1403" i="63" s="1"/>
  <c r="K3444" i="63"/>
  <c r="M3444" i="63" s="1"/>
  <c r="K1397" i="63"/>
  <c r="M1397" i="63" s="1"/>
  <c r="K3446" i="63"/>
  <c r="M3446" i="63" s="1"/>
  <c r="K1584" i="63"/>
  <c r="M1584" i="63" s="1"/>
  <c r="K3449" i="63"/>
  <c r="M3449" i="63" s="1"/>
  <c r="K3450" i="63"/>
  <c r="M3450" i="63" s="1"/>
  <c r="K3453" i="63"/>
  <c r="M3453" i="63" s="1"/>
  <c r="K1038" i="63"/>
  <c r="M1038" i="63" s="1"/>
  <c r="K3462" i="63"/>
  <c r="M3462" i="63" s="1"/>
  <c r="K1594" i="63"/>
  <c r="M1594" i="63" s="1"/>
  <c r="K3465" i="63"/>
  <c r="M3465" i="63" s="1"/>
  <c r="K3466" i="63"/>
  <c r="M3466" i="63" s="1"/>
  <c r="K3467" i="63"/>
  <c r="M3467" i="63" s="1"/>
  <c r="K3468" i="63"/>
  <c r="M3468" i="63" s="1"/>
  <c r="K3470" i="63"/>
  <c r="M3470" i="63" s="1"/>
  <c r="K3473" i="63"/>
  <c r="M3473" i="63" s="1"/>
  <c r="K1369" i="63"/>
  <c r="M1369" i="63" s="1"/>
  <c r="K3475" i="63"/>
  <c r="M3475" i="63" s="1"/>
  <c r="K3476" i="63"/>
  <c r="M3476" i="63" s="1"/>
  <c r="K1638" i="63"/>
  <c r="M1638" i="63" s="1"/>
  <c r="K1646" i="63"/>
  <c r="M1646" i="63" s="1"/>
  <c r="K1636" i="63"/>
  <c r="M1636" i="63" s="1"/>
  <c r="K3480" i="63"/>
  <c r="M3480" i="63" s="1"/>
  <c r="K1352" i="63"/>
  <c r="M1352" i="63" s="1"/>
  <c r="K3482" i="63"/>
  <c r="M3482" i="63" s="1"/>
  <c r="K3484" i="63"/>
  <c r="M3484" i="63" s="1"/>
  <c r="K1348" i="63"/>
  <c r="M1348" i="63" s="1"/>
  <c r="K3486" i="63"/>
  <c r="M3486" i="63" s="1"/>
  <c r="K1754" i="63"/>
  <c r="M1754" i="63" s="1"/>
  <c r="K1759" i="63"/>
  <c r="M1759" i="63" s="1"/>
  <c r="K3490" i="63"/>
  <c r="M3490" i="63" s="1"/>
  <c r="K3491" i="63"/>
  <c r="M3491" i="63" s="1"/>
  <c r="K3492" i="63"/>
  <c r="M3492" i="63" s="1"/>
  <c r="K3493" i="63"/>
  <c r="M3493" i="63" s="1"/>
  <c r="K1813" i="63"/>
  <c r="M1813" i="63" s="1"/>
  <c r="K1771" i="63"/>
  <c r="M1771" i="63" s="1"/>
  <c r="K1801" i="63"/>
  <c r="M1801" i="63" s="1"/>
  <c r="K3501" i="63"/>
  <c r="M3501" i="63" s="1"/>
  <c r="K3502" i="63"/>
  <c r="M3502" i="63" s="1"/>
  <c r="K3503" i="63"/>
  <c r="M3503" i="63" s="1"/>
  <c r="K1844" i="63"/>
  <c r="M1844" i="63" s="1"/>
  <c r="K3505" i="63"/>
  <c r="M3505" i="63" s="1"/>
  <c r="K3506" i="63"/>
  <c r="M3506" i="63" s="1"/>
  <c r="K1885" i="63"/>
  <c r="M1885" i="63" s="1"/>
  <c r="K3513" i="63"/>
  <c r="M3513" i="63" s="1"/>
  <c r="K3515" i="63"/>
  <c r="M3515" i="63" s="1"/>
  <c r="K3516" i="63"/>
  <c r="M3516" i="63" s="1"/>
  <c r="K3517" i="63"/>
  <c r="M3517" i="63" s="1"/>
  <c r="K3519" i="63"/>
  <c r="M3519" i="63" s="1"/>
  <c r="K3520" i="63"/>
  <c r="M3520" i="63" s="1"/>
  <c r="K3522" i="63"/>
  <c r="M3522" i="63" s="1"/>
  <c r="K3526" i="63"/>
  <c r="M3526" i="63" s="1"/>
  <c r="K1846" i="63"/>
  <c r="M1846" i="63" s="1"/>
  <c r="K1265" i="63"/>
  <c r="M1265" i="63" s="1"/>
  <c r="K3531" i="63"/>
  <c r="M3531" i="63" s="1"/>
  <c r="K3534" i="63"/>
  <c r="M3534" i="63" s="1"/>
  <c r="K1896" i="63"/>
  <c r="M1896" i="63" s="1"/>
  <c r="K3540" i="63"/>
  <c r="M3540" i="63" s="1"/>
  <c r="K1907" i="63"/>
  <c r="M1907" i="63" s="1"/>
  <c r="K1433" i="63"/>
  <c r="M1433" i="63" s="1"/>
  <c r="K3548" i="63"/>
  <c r="M3548" i="63" s="1"/>
  <c r="K2164" i="63"/>
  <c r="M2164" i="63" s="1"/>
  <c r="K3553" i="63"/>
  <c r="M3553" i="63" s="1"/>
  <c r="K2165" i="63"/>
  <c r="M2165" i="63" s="1"/>
  <c r="K3557" i="63"/>
  <c r="M3557" i="63" s="1"/>
  <c r="K3558" i="63"/>
  <c r="M3558" i="63" s="1"/>
  <c r="K3559" i="63"/>
  <c r="M3559" i="63" s="1"/>
  <c r="K3563" i="63"/>
  <c r="M3563" i="63" s="1"/>
  <c r="K2044" i="63"/>
  <c r="M2044" i="63" s="1"/>
  <c r="K9" i="63"/>
  <c r="M9" i="63" s="1"/>
  <c r="K2093" i="63"/>
  <c r="M2093" i="63" s="1"/>
  <c r="K3569" i="63"/>
  <c r="M3569" i="63" s="1"/>
  <c r="K3570" i="63"/>
  <c r="M3570" i="63" s="1"/>
  <c r="K2113" i="63"/>
  <c r="M2113" i="63" s="1"/>
  <c r="K3572" i="63"/>
  <c r="M3572" i="63" s="1"/>
  <c r="K10" i="63"/>
  <c r="M10" i="63" s="1"/>
  <c r="K2151" i="63"/>
  <c r="M2151" i="63" s="1"/>
  <c r="K1027" i="63"/>
  <c r="M1027" i="63" s="1"/>
  <c r="K2163" i="63"/>
  <c r="M2163" i="63" s="1"/>
  <c r="K2139" i="63"/>
  <c r="M2139" i="63" s="1"/>
  <c r="K3581" i="63"/>
  <c r="M3581" i="63" s="1"/>
  <c r="K3582" i="63"/>
  <c r="M3582" i="63" s="1"/>
  <c r="K3583" i="63"/>
  <c r="M3583" i="63" s="1"/>
  <c r="K3584" i="63"/>
  <c r="M3584" i="63" s="1"/>
  <c r="K3585" i="63"/>
  <c r="M3585" i="63" s="1"/>
  <c r="K3586" i="63"/>
  <c r="M3586" i="63" s="1"/>
  <c r="K3587" i="63"/>
  <c r="M3587" i="63" s="1"/>
  <c r="K3588" i="63"/>
  <c r="M3588" i="63" s="1"/>
  <c r="K2174" i="63"/>
  <c r="M2174" i="63" s="1"/>
  <c r="K2176" i="63"/>
  <c r="M2176" i="63" s="1"/>
  <c r="K2202" i="63"/>
  <c r="M2202" i="63" s="1"/>
  <c r="K3595" i="63"/>
  <c r="M3595" i="63" s="1"/>
  <c r="K3596" i="63"/>
  <c r="M3596" i="63" s="1"/>
  <c r="K3597" i="63"/>
  <c r="M3597" i="63" s="1"/>
  <c r="K3598" i="63"/>
  <c r="M3598" i="63" s="1"/>
  <c r="K3600" i="63"/>
  <c r="M3600" i="63" s="1"/>
  <c r="K3601" i="63"/>
  <c r="M3601" i="63" s="1"/>
  <c r="K3604" i="63"/>
  <c r="M3604" i="63" s="1"/>
  <c r="K3605" i="63"/>
  <c r="M3605" i="63" s="1"/>
  <c r="K3606" i="63"/>
  <c r="M3606" i="63" s="1"/>
  <c r="K2215" i="63"/>
  <c r="M2215" i="63" s="1"/>
  <c r="K3609" i="63"/>
  <c r="M3609" i="63" s="1"/>
  <c r="K2209" i="63"/>
  <c r="M2209" i="63" s="1"/>
  <c r="K3612" i="63"/>
  <c r="M3612" i="63" s="1"/>
  <c r="K3619" i="63"/>
  <c r="M3619" i="63" s="1"/>
  <c r="K3620" i="63"/>
  <c r="M3620" i="63" s="1"/>
  <c r="K3621" i="63"/>
  <c r="M3621" i="63" s="1"/>
  <c r="K3622" i="63"/>
  <c r="M3622" i="63" s="1"/>
  <c r="K2400" i="63"/>
  <c r="M2400" i="63" s="1"/>
  <c r="K3625" i="63"/>
  <c r="M3625" i="63" s="1"/>
  <c r="K2427" i="63"/>
  <c r="M2427" i="63" s="1"/>
  <c r="K3627" i="63"/>
  <c r="M3627" i="63" s="1"/>
  <c r="K3629" i="63"/>
  <c r="M3629" i="63" s="1"/>
  <c r="K3634" i="63"/>
  <c r="M3634" i="63" s="1"/>
  <c r="K3635" i="63"/>
  <c r="M3635" i="63" s="1"/>
  <c r="K1138" i="63"/>
  <c r="M1138" i="63" s="1"/>
  <c r="K3637" i="63"/>
  <c r="M3637" i="63" s="1"/>
  <c r="K3638" i="63"/>
  <c r="M3638" i="63" s="1"/>
  <c r="K3639" i="63"/>
  <c r="M3639" i="63" s="1"/>
  <c r="K1124" i="63"/>
  <c r="M1124" i="63" s="1"/>
  <c r="K1125" i="63"/>
  <c r="M1125" i="63" s="1"/>
  <c r="K1137" i="63"/>
  <c r="M1137" i="63" s="1"/>
  <c r="K3649" i="63"/>
  <c r="M3649" i="63" s="1"/>
  <c r="K3651" i="63"/>
  <c r="M3651" i="63" s="1"/>
  <c r="K3658" i="63"/>
  <c r="M3658" i="63" s="1"/>
  <c r="K1120" i="63"/>
  <c r="M1120" i="63" s="1"/>
  <c r="K3662" i="63"/>
  <c r="M3662" i="63" s="1"/>
  <c r="K1100" i="63"/>
  <c r="M1100" i="63" s="1"/>
  <c r="K1099" i="63"/>
  <c r="M1099" i="63" s="1"/>
  <c r="K3668" i="63"/>
  <c r="M3668" i="63" s="1"/>
  <c r="K3671" i="63"/>
  <c r="M3671" i="63" s="1"/>
  <c r="K1098" i="63"/>
  <c r="M1098" i="63" s="1"/>
  <c r="K3673" i="63"/>
  <c r="M3673" i="63" s="1"/>
  <c r="K1095" i="63"/>
  <c r="M1095" i="63" s="1"/>
  <c r="K3675" i="63"/>
  <c r="M3675" i="63" s="1"/>
  <c r="K3682" i="63"/>
  <c r="M3682" i="63" s="1"/>
  <c r="K3684" i="63"/>
  <c r="M3684" i="63" s="1"/>
  <c r="K3685" i="63"/>
  <c r="M3685" i="63" s="1"/>
  <c r="K3686" i="63"/>
  <c r="M3686" i="63" s="1"/>
  <c r="K3687" i="63"/>
  <c r="M3687" i="63" s="1"/>
  <c r="K1091" i="63"/>
  <c r="M1091" i="63" s="1"/>
  <c r="K3690" i="63"/>
  <c r="M3690" i="63" s="1"/>
  <c r="K3691" i="63"/>
  <c r="M3691" i="63" s="1"/>
  <c r="K3693" i="63"/>
  <c r="M3693" i="63" s="1"/>
  <c r="K3695" i="63"/>
  <c r="M3695" i="63" s="1"/>
  <c r="K1040" i="63"/>
  <c r="M1040" i="63" s="1"/>
  <c r="K1062" i="63"/>
  <c r="M1062" i="63" s="1"/>
  <c r="K3699" i="63"/>
  <c r="M3699" i="63" s="1"/>
  <c r="K3700" i="63"/>
  <c r="M3700" i="63" s="1"/>
  <c r="K3702" i="63"/>
  <c r="M3702" i="63" s="1"/>
  <c r="K3703" i="63"/>
  <c r="M3703" i="63" s="1"/>
  <c r="K3705" i="63"/>
  <c r="M3705" i="63" s="1"/>
  <c r="K3706" i="63"/>
  <c r="M3706" i="63" s="1"/>
  <c r="K3707" i="63"/>
  <c r="M3707" i="63" s="1"/>
  <c r="K3943" i="63"/>
  <c r="M3943" i="63" s="1"/>
  <c r="K3710" i="63"/>
  <c r="M3710" i="63" s="1"/>
  <c r="K3886" i="63"/>
  <c r="M3886" i="63" s="1"/>
  <c r="K971" i="63"/>
  <c r="M971" i="63" s="1"/>
  <c r="K3715" i="63"/>
  <c r="M3715" i="63" s="1"/>
  <c r="K3716" i="63"/>
  <c r="M3716" i="63" s="1"/>
  <c r="K3717" i="63"/>
  <c r="M3717" i="63" s="1"/>
  <c r="K3719" i="63"/>
  <c r="M3719" i="63" s="1"/>
  <c r="K1024" i="63"/>
  <c r="M1024" i="63" s="1"/>
  <c r="K3721" i="63"/>
  <c r="M3721" i="63" s="1"/>
  <c r="K3723" i="63"/>
  <c r="M3723" i="63" s="1"/>
  <c r="K3724" i="63"/>
  <c r="M3724" i="63" s="1"/>
  <c r="K1018" i="63"/>
  <c r="M1018" i="63" s="1"/>
  <c r="K3728" i="63"/>
  <c r="M3728" i="63" s="1"/>
  <c r="K3729" i="63"/>
  <c r="M3729" i="63" s="1"/>
  <c r="K3730" i="63"/>
  <c r="M3730" i="63" s="1"/>
  <c r="K3731" i="63"/>
  <c r="M3731" i="63" s="1"/>
  <c r="K3732" i="63"/>
  <c r="M3732" i="63" s="1"/>
  <c r="K3733" i="63"/>
  <c r="M3733" i="63" s="1"/>
  <c r="K3734" i="63"/>
  <c r="M3734" i="63" s="1"/>
  <c r="K3735" i="63"/>
  <c r="M3735" i="63" s="1"/>
  <c r="K3737" i="63"/>
  <c r="M3737" i="63" s="1"/>
  <c r="K1015" i="63"/>
  <c r="M1015" i="63" s="1"/>
  <c r="K3740" i="63"/>
  <c r="M3740" i="63" s="1"/>
  <c r="K3741" i="63"/>
  <c r="M3741" i="63" s="1"/>
  <c r="K3744" i="63"/>
  <c r="M3744" i="63" s="1"/>
  <c r="K3748" i="63"/>
  <c r="M3748" i="63" s="1"/>
  <c r="K3750" i="63"/>
  <c r="M3750" i="63" s="1"/>
  <c r="K3751" i="63"/>
  <c r="M3751" i="63" s="1"/>
  <c r="K3753" i="63"/>
  <c r="M3753" i="63" s="1"/>
  <c r="K3754" i="63"/>
  <c r="M3754" i="63" s="1"/>
  <c r="K3756" i="63"/>
  <c r="M3756" i="63" s="1"/>
  <c r="K1013" i="63"/>
  <c r="M1013" i="63" s="1"/>
  <c r="K1002" i="63"/>
  <c r="M1002" i="63" s="1"/>
  <c r="K3764" i="63"/>
  <c r="M3764" i="63" s="1"/>
  <c r="K3765" i="63"/>
  <c r="M3765" i="63" s="1"/>
  <c r="K3766" i="63"/>
  <c r="M3766" i="63" s="1"/>
  <c r="K1001" i="63"/>
  <c r="M1001" i="63" s="1"/>
  <c r="K1000" i="63"/>
  <c r="M1000" i="63" s="1"/>
  <c r="K3772" i="63"/>
  <c r="M3772" i="63" s="1"/>
  <c r="K3773" i="63"/>
  <c r="M3773" i="63" s="1"/>
  <c r="K3774" i="63"/>
  <c r="M3774" i="63" s="1"/>
  <c r="K3775" i="63"/>
  <c r="M3775" i="63" s="1"/>
  <c r="K3777" i="63"/>
  <c r="M3777" i="63" s="1"/>
  <c r="K999" i="63"/>
  <c r="M999" i="63" s="1"/>
  <c r="K3780" i="63"/>
  <c r="M3780" i="63" s="1"/>
  <c r="K3783" i="63"/>
  <c r="M3783" i="63" s="1"/>
  <c r="K3784" i="63"/>
  <c r="M3784" i="63" s="1"/>
  <c r="K3785" i="63"/>
  <c r="M3785" i="63" s="1"/>
  <c r="K3786" i="63"/>
  <c r="M3786" i="63" s="1"/>
  <c r="K3787" i="63"/>
  <c r="M3787" i="63" s="1"/>
  <c r="K3788" i="63"/>
  <c r="M3788" i="63" s="1"/>
  <c r="K3789" i="63"/>
  <c r="M3789" i="63" s="1"/>
  <c r="K3790" i="63"/>
  <c r="M3790" i="63" s="1"/>
  <c r="K3791" i="63"/>
  <c r="M3791" i="63" s="1"/>
  <c r="K3792" i="63"/>
  <c r="M3792" i="63" s="1"/>
  <c r="K3793" i="63"/>
  <c r="M3793" i="63" s="1"/>
  <c r="K3794" i="63"/>
  <c r="M3794" i="63" s="1"/>
  <c r="K3795" i="63"/>
  <c r="M3795" i="63" s="1"/>
  <c r="K3796" i="63"/>
  <c r="M3796" i="63" s="1"/>
  <c r="K3797" i="63"/>
  <c r="M3797" i="63" s="1"/>
  <c r="K3798" i="63"/>
  <c r="M3798" i="63" s="1"/>
  <c r="K3799" i="63"/>
  <c r="M3799" i="63" s="1"/>
  <c r="K3800" i="63"/>
  <c r="M3800" i="63" s="1"/>
  <c r="K3801" i="63"/>
  <c r="M3801" i="63" s="1"/>
  <c r="K3802" i="63"/>
  <c r="M3802" i="63" s="1"/>
  <c r="K3803" i="63"/>
  <c r="M3803" i="63" s="1"/>
  <c r="K3804" i="63"/>
  <c r="M3804" i="63" s="1"/>
  <c r="K3805" i="63"/>
  <c r="M3805" i="63" s="1"/>
  <c r="K3806" i="63"/>
  <c r="M3806" i="63" s="1"/>
  <c r="K3807" i="63"/>
  <c r="M3807" i="63" s="1"/>
  <c r="K3808" i="63"/>
  <c r="M3808" i="63" s="1"/>
  <c r="K3809" i="63"/>
  <c r="M3809" i="63" s="1"/>
  <c r="K3810" i="63"/>
  <c r="M3810" i="63" s="1"/>
  <c r="K3811" i="63"/>
  <c r="M3811" i="63" s="1"/>
  <c r="K3812" i="63"/>
  <c r="M3812" i="63" s="1"/>
  <c r="K3813" i="63"/>
  <c r="M3813" i="63" s="1"/>
  <c r="K3814" i="63"/>
  <c r="M3814" i="63" s="1"/>
  <c r="K3815" i="63"/>
  <c r="M3815" i="63" s="1"/>
  <c r="K3816" i="63"/>
  <c r="M3816" i="63" s="1"/>
  <c r="K3817" i="63"/>
  <c r="M3817" i="63" s="1"/>
  <c r="K3818" i="63"/>
  <c r="M3818" i="63" s="1"/>
  <c r="K3819" i="63"/>
  <c r="M3819" i="63" s="1"/>
  <c r="K3820" i="63"/>
  <c r="M3820" i="63" s="1"/>
  <c r="K3821" i="63"/>
  <c r="M3821" i="63" s="1"/>
  <c r="K3822" i="63"/>
  <c r="M3822" i="63" s="1"/>
  <c r="K3823" i="63"/>
  <c r="M3823" i="63" s="1"/>
  <c r="K3824" i="63"/>
  <c r="M3824" i="63" s="1"/>
  <c r="K3825" i="63"/>
  <c r="M3825" i="63" s="1"/>
  <c r="K3826" i="63"/>
  <c r="M3826" i="63" s="1"/>
  <c r="K3827" i="63"/>
  <c r="M3827" i="63" s="1"/>
  <c r="K3828" i="63"/>
  <c r="M3828" i="63" s="1"/>
  <c r="K3829" i="63"/>
  <c r="M3829" i="63" s="1"/>
  <c r="K3830" i="63"/>
  <c r="M3830" i="63" s="1"/>
  <c r="K3831" i="63"/>
  <c r="M3831" i="63" s="1"/>
  <c r="K3832" i="63"/>
  <c r="M3832" i="63" s="1"/>
  <c r="K3833" i="63"/>
  <c r="M3833" i="63" s="1"/>
  <c r="K3834" i="63"/>
  <c r="M3834" i="63" s="1"/>
  <c r="K3835" i="63"/>
  <c r="M3835" i="63" s="1"/>
  <c r="K3836" i="63"/>
  <c r="M3836" i="63" s="1"/>
  <c r="K3837" i="63"/>
  <c r="M3837" i="63" s="1"/>
  <c r="K3838" i="63"/>
  <c r="M3838" i="63" s="1"/>
  <c r="K3839" i="63"/>
  <c r="M3839" i="63" s="1"/>
  <c r="K3840" i="63"/>
  <c r="M3840" i="63" s="1"/>
  <c r="K3841" i="63"/>
  <c r="M3841" i="63" s="1"/>
  <c r="K3842" i="63"/>
  <c r="M3842" i="63" s="1"/>
  <c r="K3843" i="63"/>
  <c r="M3843" i="63" s="1"/>
  <c r="K3844" i="63"/>
  <c r="M3844" i="63" s="1"/>
  <c r="K3845" i="63"/>
  <c r="M3845" i="63" s="1"/>
  <c r="K3846" i="63"/>
  <c r="M3846" i="63" s="1"/>
  <c r="K3847" i="63"/>
  <c r="M3847" i="63" s="1"/>
  <c r="K3848" i="63"/>
  <c r="M3848" i="63" s="1"/>
  <c r="K3849" i="63"/>
  <c r="M3849" i="63" s="1"/>
  <c r="K3850" i="63"/>
  <c r="M3850" i="63" s="1"/>
  <c r="K3851" i="63"/>
  <c r="M3851" i="63" s="1"/>
  <c r="K3852" i="63"/>
  <c r="M3852" i="63" s="1"/>
  <c r="K3856" i="63"/>
  <c r="M3856" i="63" s="1"/>
  <c r="K3858" i="63"/>
  <c r="M3858" i="63" s="1"/>
  <c r="K3859" i="63"/>
  <c r="M3859" i="63" s="1"/>
  <c r="K3860" i="63"/>
  <c r="M3860" i="63" s="1"/>
  <c r="K981" i="63"/>
  <c r="M981" i="63" s="1"/>
  <c r="K3863" i="63"/>
  <c r="M3863" i="63" s="1"/>
  <c r="K3867" i="63"/>
  <c r="M3867" i="63" s="1"/>
  <c r="K3868" i="63"/>
  <c r="M3868" i="63" s="1"/>
  <c r="K3907" i="63"/>
  <c r="M3907" i="63" s="1"/>
  <c r="K3926" i="63"/>
  <c r="M3926" i="63" s="1"/>
  <c r="K4006" i="63"/>
  <c r="M4006" i="63" s="1"/>
  <c r="K3978" i="63"/>
  <c r="M3978" i="63" s="1"/>
  <c r="K3883" i="63"/>
  <c r="M3883" i="63" s="1"/>
  <c r="K974" i="63"/>
  <c r="M974" i="63" s="1"/>
  <c r="K3885" i="63"/>
  <c r="M3885" i="63" s="1"/>
  <c r="K837" i="63"/>
  <c r="M837" i="63" s="1"/>
  <c r="K3893" i="63"/>
  <c r="M3893" i="63" s="1"/>
  <c r="K3952" i="63"/>
  <c r="M3952" i="63" s="1"/>
  <c r="K4057" i="63"/>
  <c r="M4057" i="63" s="1"/>
  <c r="K966" i="63"/>
  <c r="M966" i="63" s="1"/>
  <c r="K3899" i="63"/>
  <c r="M3899" i="63" s="1"/>
  <c r="K3900" i="63"/>
  <c r="M3900" i="63" s="1"/>
  <c r="K3902" i="63"/>
  <c r="M3902" i="63" s="1"/>
  <c r="K3921" i="63"/>
  <c r="M3921" i="63" s="1"/>
  <c r="K960" i="63"/>
  <c r="M960" i="63" s="1"/>
  <c r="K3916" i="63"/>
  <c r="M3916" i="63" s="1"/>
  <c r="K3929" i="63"/>
  <c r="M3929" i="63" s="1"/>
  <c r="K3930" i="63"/>
  <c r="M3930" i="63" s="1"/>
  <c r="K4002" i="63"/>
  <c r="M4002" i="63" s="1"/>
  <c r="K4004" i="63"/>
  <c r="M4004" i="63" s="1"/>
  <c r="K810" i="63"/>
  <c r="M810" i="63" s="1"/>
  <c r="K958" i="63"/>
  <c r="M958" i="63" s="1"/>
  <c r="K4060" i="63"/>
  <c r="M4060" i="63" s="1"/>
  <c r="K3917" i="63"/>
  <c r="M3917" i="63" s="1"/>
  <c r="K3918" i="63"/>
  <c r="M3918" i="63" s="1"/>
  <c r="K3919" i="63"/>
  <c r="M3919" i="63" s="1"/>
  <c r="K3882" i="63"/>
  <c r="M3882" i="63" s="1"/>
  <c r="K898" i="63"/>
  <c r="M898" i="63" s="1"/>
  <c r="K3964" i="63"/>
  <c r="M3964" i="63" s="1"/>
  <c r="K3979" i="63"/>
  <c r="M3979" i="63" s="1"/>
  <c r="K602" i="63"/>
  <c r="M602" i="63" s="1"/>
  <c r="K616" i="63"/>
  <c r="M616" i="63" s="1"/>
  <c r="K811" i="63"/>
  <c r="M811" i="63" s="1"/>
  <c r="K948" i="63"/>
  <c r="M948" i="63" s="1"/>
  <c r="K926" i="63"/>
  <c r="M926" i="63" s="1"/>
  <c r="K3941" i="63"/>
  <c r="M3941" i="63" s="1"/>
  <c r="K3942" i="63"/>
  <c r="M3942" i="63" s="1"/>
  <c r="K4076" i="63"/>
  <c r="M4076" i="63" s="1"/>
  <c r="K3945" i="63"/>
  <c r="M3945" i="63" s="1"/>
  <c r="K3947" i="63"/>
  <c r="M3947" i="63" s="1"/>
  <c r="K3950" i="63"/>
  <c r="M3950" i="63" s="1"/>
  <c r="K3876" i="63"/>
  <c r="M3876" i="63" s="1"/>
  <c r="K3951" i="63"/>
  <c r="M3951" i="63" s="1"/>
  <c r="K923" i="63"/>
  <c r="M923" i="63" s="1"/>
  <c r="K3959" i="63"/>
  <c r="M3959" i="63" s="1"/>
  <c r="K4003" i="63"/>
  <c r="M4003" i="63" s="1"/>
  <c r="K782" i="63"/>
  <c r="M782" i="63" s="1"/>
  <c r="K4150" i="63"/>
  <c r="M4150" i="63" s="1"/>
  <c r="K619" i="63"/>
  <c r="M619" i="63" s="1"/>
  <c r="K4131" i="63"/>
  <c r="M4131" i="63" s="1"/>
  <c r="K886" i="63"/>
  <c r="M886" i="63" s="1"/>
  <c r="K854" i="63"/>
  <c r="M854" i="63" s="1"/>
  <c r="K3967" i="63"/>
  <c r="M3967" i="63" s="1"/>
  <c r="K849" i="63"/>
  <c r="M849" i="63" s="1"/>
  <c r="K3969" i="63"/>
  <c r="M3969" i="63" s="1"/>
  <c r="K843" i="63"/>
  <c r="M843" i="63" s="1"/>
  <c r="K896" i="63"/>
  <c r="M896" i="63" s="1"/>
  <c r="K875" i="63"/>
  <c r="M875" i="63" s="1"/>
  <c r="R821" i="63" l="1"/>
  <c r="R753" i="63"/>
  <c r="A4005" i="63"/>
  <c r="B4005" i="63" s="1"/>
  <c r="C4005" i="63"/>
  <c r="D4005" i="63" s="1"/>
  <c r="A22" i="63"/>
  <c r="B22" i="63" s="1"/>
  <c r="C22" i="63"/>
  <c r="D22" i="63" s="1"/>
  <c r="A821" i="63"/>
  <c r="B821" i="63" s="1"/>
  <c r="C821" i="63"/>
  <c r="D821" i="63" s="1"/>
  <c r="A753" i="63"/>
  <c r="B753" i="63" s="1"/>
  <c r="C753" i="63"/>
  <c r="D753" i="63" s="1"/>
  <c r="L4005" i="63"/>
  <c r="M4005" i="63"/>
  <c r="L22" i="63"/>
  <c r="M22" i="63"/>
  <c r="L821" i="63"/>
  <c r="M821" i="63"/>
  <c r="L753" i="63"/>
  <c r="M753" i="63"/>
  <c r="J4005" i="63"/>
  <c r="J22" i="63"/>
  <c r="J821" i="63"/>
  <c r="J753" i="63"/>
  <c r="O4005" i="63"/>
  <c r="O22" i="63"/>
  <c r="O821" i="63"/>
  <c r="O753" i="63"/>
  <c r="L619" i="63"/>
  <c r="L3947" i="63"/>
  <c r="L3899" i="63"/>
  <c r="L3883" i="63"/>
  <c r="L3867" i="63"/>
  <c r="L3851" i="63"/>
  <c r="L3835" i="63"/>
  <c r="L3819" i="63"/>
  <c r="L3803" i="63"/>
  <c r="L3787" i="63"/>
  <c r="L1000" i="63"/>
  <c r="L3723" i="63"/>
  <c r="L3707" i="63"/>
  <c r="L3691" i="63"/>
  <c r="L3675" i="63"/>
  <c r="L1125" i="63"/>
  <c r="L3627" i="63"/>
  <c r="L2209" i="63"/>
  <c r="L3595" i="63"/>
  <c r="L2163" i="63"/>
  <c r="L3563" i="63"/>
  <c r="L3531" i="63"/>
  <c r="L3515" i="63"/>
  <c r="L1771" i="63"/>
  <c r="L843" i="63"/>
  <c r="L782" i="63"/>
  <c r="L3964" i="63"/>
  <c r="L810" i="63"/>
  <c r="L4057" i="63"/>
  <c r="L3848" i="63"/>
  <c r="L3832" i="63"/>
  <c r="L3816" i="63"/>
  <c r="L3800" i="63"/>
  <c r="L3784" i="63"/>
  <c r="L1001" i="63"/>
  <c r="L1024" i="63"/>
  <c r="L1091" i="63"/>
  <c r="L1098" i="63"/>
  <c r="L2400" i="63"/>
  <c r="L2215" i="63"/>
  <c r="L2176" i="63"/>
  <c r="L3959" i="63"/>
  <c r="L3929" i="63"/>
  <c r="L837" i="63"/>
  <c r="L3859" i="63"/>
  <c r="L3843" i="63"/>
  <c r="L3827" i="63"/>
  <c r="L3811" i="63"/>
  <c r="L3795" i="63"/>
  <c r="L3731" i="63"/>
  <c r="L3715" i="63"/>
  <c r="L3699" i="63"/>
  <c r="L1099" i="63"/>
  <c r="L3651" i="63"/>
  <c r="L3635" i="63"/>
  <c r="L3619" i="63"/>
  <c r="L3587" i="63"/>
  <c r="L2113" i="63"/>
  <c r="L3491" i="63"/>
  <c r="L3475" i="63"/>
  <c r="L1403" i="63"/>
  <c r="L1550" i="63"/>
  <c r="L1463" i="63"/>
  <c r="L3434" i="63"/>
  <c r="L3451" i="63"/>
  <c r="L3457" i="63"/>
  <c r="L3315" i="63"/>
  <c r="L3299" i="63"/>
  <c r="L3267" i="63"/>
  <c r="L1995" i="63"/>
  <c r="L3187" i="63"/>
  <c r="L3171" i="63"/>
  <c r="L3123" i="63"/>
  <c r="L923" i="63"/>
  <c r="L3916" i="63"/>
  <c r="L3858" i="63"/>
  <c r="L3842" i="63"/>
  <c r="L3826" i="63"/>
  <c r="L3810" i="63"/>
  <c r="L3969" i="63"/>
  <c r="L3951" i="63"/>
  <c r="L3841" i="63"/>
  <c r="L3825" i="63"/>
  <c r="L3809" i="63"/>
  <c r="L3793" i="63"/>
  <c r="L3777" i="63"/>
  <c r="L1013" i="63"/>
  <c r="L3729" i="63"/>
  <c r="L1062" i="63"/>
  <c r="L3649" i="63"/>
  <c r="L3601" i="63"/>
  <c r="L3585" i="63"/>
  <c r="L3569" i="63"/>
  <c r="L3553" i="63"/>
  <c r="L3505" i="63"/>
  <c r="L1759" i="63"/>
  <c r="L3473" i="63"/>
  <c r="L3441" i="63"/>
  <c r="L1561" i="63"/>
  <c r="L1461" i="63"/>
  <c r="L926" i="63"/>
  <c r="L3930" i="63"/>
  <c r="L3860" i="63"/>
  <c r="L3844" i="63"/>
  <c r="L3828" i="63"/>
  <c r="L3812" i="63"/>
  <c r="L3796" i="63"/>
  <c r="L3780" i="63"/>
  <c r="L3764" i="63"/>
  <c r="L3748" i="63"/>
  <c r="L3732" i="63"/>
  <c r="L3716" i="63"/>
  <c r="L3700" i="63"/>
  <c r="L3684" i="63"/>
  <c r="L3668" i="63"/>
  <c r="L1138" i="63"/>
  <c r="L3620" i="63"/>
  <c r="L3604" i="63"/>
  <c r="L3588" i="63"/>
  <c r="L3572" i="63"/>
  <c r="L2165" i="63"/>
  <c r="L3540" i="63"/>
  <c r="L3492" i="63"/>
  <c r="L3476" i="63"/>
  <c r="L3444" i="63"/>
  <c r="L3428" i="63"/>
  <c r="L1455" i="63"/>
  <c r="L1565" i="63"/>
  <c r="L3364" i="63"/>
  <c r="L1392" i="63"/>
  <c r="L1734" i="63"/>
  <c r="L3316" i="63"/>
  <c r="L3525" i="63"/>
  <c r="L3236" i="63"/>
  <c r="L3172" i="63"/>
  <c r="L3794" i="63"/>
  <c r="L999" i="63"/>
  <c r="L1002" i="63"/>
  <c r="L3682" i="63"/>
  <c r="L3634" i="63"/>
  <c r="L3586" i="63"/>
  <c r="L3570" i="63"/>
  <c r="L3522" i="63"/>
  <c r="L3506" i="63"/>
  <c r="L3490" i="63"/>
  <c r="L1369" i="63"/>
  <c r="L3427" i="63"/>
  <c r="L1388" i="63"/>
  <c r="L1312" i="63"/>
  <c r="L3282" i="63"/>
  <c r="L3266" i="63"/>
  <c r="L1960" i="63"/>
  <c r="L2002" i="63"/>
  <c r="L3648" i="63"/>
  <c r="L3138" i="63"/>
  <c r="L3122" i="63"/>
  <c r="L3611" i="63"/>
  <c r="L3090" i="63"/>
  <c r="L3058" i="63"/>
  <c r="L3043" i="63"/>
  <c r="L3027" i="63"/>
  <c r="L2995" i="63"/>
  <c r="L2963" i="63"/>
  <c r="L2947" i="63"/>
  <c r="L2931" i="63"/>
  <c r="L2915" i="63"/>
  <c r="L2899" i="63"/>
  <c r="L82" i="63"/>
  <c r="L2867" i="63"/>
  <c r="L2473" i="63"/>
  <c r="L2835" i="63"/>
  <c r="L2819" i="63"/>
  <c r="L2803" i="63"/>
  <c r="L2558" i="63"/>
  <c r="L2771" i="63"/>
  <c r="L2755" i="63"/>
  <c r="L2739" i="63"/>
  <c r="L171" i="63"/>
  <c r="L2707" i="63"/>
  <c r="L190" i="63"/>
  <c r="L2675" i="63"/>
  <c r="L2659" i="63"/>
  <c r="L228" i="63"/>
  <c r="L2627" i="63"/>
  <c r="L257" i="63"/>
  <c r="L2595" i="63"/>
  <c r="L2579" i="63"/>
  <c r="L2780" i="63"/>
  <c r="L2547" i="63"/>
  <c r="L2531" i="63"/>
  <c r="L2515" i="63"/>
  <c r="L306" i="63"/>
  <c r="L2483" i="63"/>
  <c r="L2467" i="63"/>
  <c r="L2451" i="63"/>
  <c r="L342" i="63"/>
  <c r="L2419" i="63"/>
  <c r="L2403" i="63"/>
  <c r="L2387" i="63"/>
  <c r="L2371" i="63"/>
  <c r="L2977" i="63"/>
  <c r="L2339" i="63"/>
  <c r="L408" i="63"/>
  <c r="L2307" i="63"/>
  <c r="L2291" i="63"/>
  <c r="L441" i="63"/>
  <c r="L2259" i="63"/>
  <c r="L2227" i="63"/>
  <c r="L2211" i="63"/>
  <c r="L2195" i="63"/>
  <c r="L2179" i="63"/>
  <c r="L3140" i="63"/>
  <c r="L517" i="63"/>
  <c r="L570" i="63"/>
  <c r="L540" i="63"/>
  <c r="L589" i="63"/>
  <c r="L595" i="63"/>
  <c r="L2067" i="63"/>
  <c r="L612" i="63"/>
  <c r="L2035" i="63"/>
  <c r="L2019" i="63"/>
  <c r="L664" i="63"/>
  <c r="L676" i="63"/>
  <c r="L698" i="63"/>
  <c r="L1955" i="63"/>
  <c r="L3234" i="63"/>
  <c r="L757" i="63"/>
  <c r="L3264" i="63"/>
  <c r="L1891" i="63"/>
  <c r="L1875" i="63"/>
  <c r="L1859" i="63"/>
  <c r="L1843" i="63"/>
  <c r="L1827" i="63"/>
  <c r="L1811" i="63"/>
  <c r="L1795" i="63"/>
  <c r="L871" i="63"/>
  <c r="L3314" i="63"/>
  <c r="L1747" i="63"/>
  <c r="L1731" i="63"/>
  <c r="L988" i="63"/>
  <c r="L1052" i="63"/>
  <c r="L1080" i="63"/>
  <c r="L1103" i="63"/>
  <c r="L1118" i="63"/>
  <c r="L1132" i="63"/>
  <c r="L1619" i="63"/>
  <c r="L1170" i="63"/>
  <c r="L1184" i="63"/>
  <c r="L1202" i="63"/>
  <c r="L1555" i="63"/>
  <c r="L1539" i="63"/>
  <c r="L1523" i="63"/>
  <c r="L1337" i="63"/>
  <c r="L1491" i="63"/>
  <c r="L1375" i="63"/>
  <c r="L1459" i="63"/>
  <c r="L1414" i="63"/>
  <c r="L3421" i="63"/>
  <c r="L1443" i="63"/>
  <c r="L1395" i="63"/>
  <c r="L1475" i="63"/>
  <c r="L1363" i="63"/>
  <c r="L1347" i="63"/>
  <c r="L1331" i="63"/>
  <c r="L1315" i="63"/>
  <c r="L1299" i="63"/>
  <c r="L1530" i="63"/>
  <c r="L3554" i="63"/>
  <c r="L3565" i="63"/>
  <c r="L1235" i="63"/>
  <c r="L1589" i="63"/>
  <c r="L1578" i="63"/>
  <c r="L1187" i="63"/>
  <c r="L1171" i="63"/>
  <c r="L1155" i="63"/>
  <c r="L1628" i="63"/>
  <c r="L1123" i="63"/>
  <c r="L1662" i="63"/>
  <c r="L3688" i="63"/>
  <c r="L1692" i="63"/>
  <c r="L1059" i="63"/>
  <c r="L1043" i="63"/>
  <c r="L3712" i="63"/>
  <c r="L1709" i="63"/>
  <c r="L995" i="63"/>
  <c r="L979" i="63"/>
  <c r="L963" i="63"/>
  <c r="L947" i="63"/>
  <c r="L931" i="63"/>
  <c r="L915" i="63"/>
  <c r="L899" i="63"/>
  <c r="L883" i="63"/>
  <c r="L1782" i="63"/>
  <c r="L851" i="63"/>
  <c r="L835" i="63"/>
  <c r="L819" i="63"/>
  <c r="L803" i="63"/>
  <c r="L787" i="63"/>
  <c r="L1912" i="63"/>
  <c r="L755" i="63"/>
  <c r="L739" i="63"/>
  <c r="L723" i="63"/>
  <c r="L707" i="63"/>
  <c r="L1980" i="63"/>
  <c r="L1986" i="63"/>
  <c r="L2003" i="63"/>
  <c r="L2031" i="63"/>
  <c r="L627" i="63"/>
  <c r="L611" i="63"/>
  <c r="L2082" i="63"/>
  <c r="L579" i="63"/>
  <c r="L563" i="63"/>
  <c r="L2126" i="63"/>
  <c r="L531" i="63"/>
  <c r="L2148" i="63"/>
  <c r="L499" i="63"/>
  <c r="L483" i="63"/>
  <c r="L2192" i="63"/>
  <c r="L452" i="63"/>
  <c r="L2284" i="63"/>
  <c r="L2306" i="63"/>
  <c r="L2330" i="63"/>
  <c r="L2356" i="63"/>
  <c r="L2392" i="63"/>
  <c r="L356" i="63"/>
  <c r="L2436" i="63"/>
  <c r="L324" i="63"/>
  <c r="L2493" i="63"/>
  <c r="L292" i="63"/>
  <c r="L2578" i="63"/>
  <c r="L260" i="63"/>
  <c r="L244" i="63"/>
  <c r="L2643" i="63"/>
  <c r="L2663" i="63"/>
  <c r="L2689" i="63"/>
  <c r="L2706" i="63"/>
  <c r="L2743" i="63"/>
  <c r="L2752" i="63"/>
  <c r="L2774" i="63"/>
  <c r="L2827" i="63"/>
  <c r="L93" i="63"/>
  <c r="L87" i="63"/>
  <c r="L74" i="63"/>
  <c r="L63" i="63"/>
  <c r="L50" i="63"/>
  <c r="L2932" i="63"/>
  <c r="L2958" i="63"/>
  <c r="L2980" i="63"/>
  <c r="L3003" i="63"/>
  <c r="L3025" i="63"/>
  <c r="L3038" i="63"/>
  <c r="L3060" i="63"/>
  <c r="L3073" i="63"/>
  <c r="L3139" i="63"/>
  <c r="L3169" i="63"/>
  <c r="L7" i="63"/>
  <c r="L3208" i="63"/>
  <c r="L3225" i="63"/>
  <c r="L3253" i="63"/>
  <c r="L3278" i="63"/>
  <c r="L3301" i="63"/>
  <c r="L3361" i="63"/>
  <c r="L1391" i="63"/>
  <c r="L1763" i="63"/>
  <c r="L1291" i="63"/>
  <c r="L1267" i="63"/>
  <c r="L1939" i="63"/>
  <c r="L3217" i="63"/>
  <c r="L2039" i="63"/>
  <c r="L2059" i="63"/>
  <c r="L1163" i="63"/>
  <c r="L3121" i="63"/>
  <c r="L2270" i="63"/>
  <c r="L2287" i="63"/>
  <c r="L2343" i="63"/>
  <c r="L2962" i="63"/>
  <c r="L2946" i="63"/>
  <c r="L2422" i="63"/>
  <c r="L2898" i="63"/>
  <c r="L81" i="63"/>
  <c r="L2866" i="63"/>
  <c r="L2834" i="63"/>
  <c r="L114" i="63"/>
  <c r="L2802" i="63"/>
  <c r="L2786" i="63"/>
  <c r="L133" i="63"/>
  <c r="L2754" i="63"/>
  <c r="L2738" i="63"/>
  <c r="L2722" i="63"/>
  <c r="L183" i="63"/>
  <c r="L188" i="63"/>
  <c r="L203" i="63"/>
  <c r="L215" i="63"/>
  <c r="L227" i="63"/>
  <c r="L253" i="63"/>
  <c r="L261" i="63"/>
  <c r="L2726" i="63"/>
  <c r="L277" i="63"/>
  <c r="L2778" i="63"/>
  <c r="L286" i="63"/>
  <c r="L294" i="63"/>
  <c r="L2514" i="63"/>
  <c r="L2498" i="63"/>
  <c r="L2482" i="63"/>
  <c r="L2466" i="63"/>
  <c r="L328" i="63"/>
  <c r="L2904" i="63"/>
  <c r="L2923" i="63"/>
  <c r="L365" i="63"/>
  <c r="L375" i="63"/>
  <c r="L2370" i="63"/>
  <c r="L2969" i="63"/>
  <c r="L2338" i="63"/>
  <c r="L2322" i="63"/>
  <c r="L420" i="63"/>
  <c r="L430" i="63"/>
  <c r="L442" i="63"/>
  <c r="L2258" i="63"/>
  <c r="L464" i="63"/>
  <c r="L2226" i="63"/>
  <c r="L2210" i="63"/>
  <c r="L475" i="63"/>
  <c r="L495" i="63"/>
  <c r="L2162" i="63"/>
  <c r="L515" i="63"/>
  <c r="L2130" i="63"/>
  <c r="L528" i="63"/>
  <c r="L590" i="63"/>
  <c r="L593" i="63"/>
  <c r="L601" i="63"/>
  <c r="L2050" i="63"/>
  <c r="L2034" i="63"/>
  <c r="L2018" i="63"/>
  <c r="L3218" i="63"/>
  <c r="L675" i="63"/>
  <c r="L696" i="63"/>
  <c r="L1954" i="63"/>
  <c r="L1938" i="63"/>
  <c r="L756" i="63"/>
  <c r="L1906" i="63"/>
  <c r="L1890" i="63"/>
  <c r="L1874" i="63"/>
  <c r="L1858" i="63"/>
  <c r="L1842" i="63"/>
  <c r="L1826" i="63"/>
  <c r="L1810" i="63"/>
  <c r="L1794" i="63"/>
  <c r="L1778" i="63"/>
  <c r="L921" i="63"/>
  <c r="L1746" i="63"/>
  <c r="L1730" i="63"/>
  <c r="L1714" i="63"/>
  <c r="L1037" i="63"/>
  <c r="L1682" i="63"/>
  <c r="L1104" i="63"/>
  <c r="L1650" i="63"/>
  <c r="L1133" i="63"/>
  <c r="L1618" i="63"/>
  <c r="L1169" i="63"/>
  <c r="L1183" i="63"/>
  <c r="L1205" i="63"/>
  <c r="L1219" i="63"/>
  <c r="L3388" i="63"/>
  <c r="L1318" i="63"/>
  <c r="L1506" i="63"/>
  <c r="L1349" i="63"/>
  <c r="L1376" i="63"/>
  <c r="L1458" i="63"/>
  <c r="L1413" i="63"/>
  <c r="L3439" i="63"/>
  <c r="L1410" i="63"/>
  <c r="L1464" i="63"/>
  <c r="L1378" i="63"/>
  <c r="L1362" i="63"/>
  <c r="L1346" i="63"/>
  <c r="L1330" i="63"/>
  <c r="L1314" i="63"/>
  <c r="L1298" i="63"/>
  <c r="L1282" i="63"/>
  <c r="L1266" i="63"/>
  <c r="L1542" i="63"/>
  <c r="L1234" i="63"/>
  <c r="L1588" i="63"/>
  <c r="L1575" i="63"/>
  <c r="L1186" i="63"/>
  <c r="L1602" i="63"/>
  <c r="L3580" i="63"/>
  <c r="L3636" i="63"/>
  <c r="L1648" i="63"/>
  <c r="L1659" i="63"/>
  <c r="L1090" i="63"/>
  <c r="L1074" i="63"/>
  <c r="L1058" i="63"/>
  <c r="L1042" i="63"/>
  <c r="L1702" i="63"/>
  <c r="L1010" i="63"/>
  <c r="L994" i="63"/>
  <c r="L1718" i="63"/>
  <c r="L962" i="63"/>
  <c r="L946" i="63"/>
  <c r="L930" i="63"/>
  <c r="L914" i="63"/>
  <c r="L3955" i="63"/>
  <c r="L882" i="63"/>
  <c r="L866" i="63"/>
  <c r="L1786" i="63"/>
  <c r="L1819" i="63"/>
  <c r="L818" i="63"/>
  <c r="L802" i="63"/>
  <c r="L1883" i="63"/>
  <c r="L1911" i="63"/>
  <c r="L1921" i="63"/>
  <c r="L738" i="63"/>
  <c r="L1946" i="63"/>
  <c r="L1958" i="63"/>
  <c r="L690" i="63"/>
  <c r="L674" i="63"/>
  <c r="L2005" i="63"/>
  <c r="L642" i="63"/>
  <c r="L626" i="63"/>
  <c r="L2055" i="63"/>
  <c r="L594" i="63"/>
  <c r="L2108" i="63"/>
  <c r="L2121" i="63"/>
  <c r="L4103" i="63"/>
  <c r="L530" i="63"/>
  <c r="L514" i="63"/>
  <c r="L2173" i="63"/>
  <c r="L482" i="63"/>
  <c r="L2189" i="63"/>
  <c r="L2265" i="63"/>
  <c r="L435" i="63"/>
  <c r="L2305" i="63"/>
  <c r="L403" i="63"/>
  <c r="L2353" i="63"/>
  <c r="L371" i="63"/>
  <c r="L355" i="63"/>
  <c r="L2438" i="63"/>
  <c r="L2457" i="63"/>
  <c r="L2499" i="63"/>
  <c r="L2541" i="63"/>
  <c r="L275" i="63"/>
  <c r="L2610" i="63"/>
  <c r="L2632" i="63"/>
  <c r="L2642" i="63"/>
  <c r="L2665" i="63"/>
  <c r="L195" i="63"/>
  <c r="L179" i="63"/>
  <c r="L2737" i="63"/>
  <c r="L147" i="63"/>
  <c r="L2779" i="63"/>
  <c r="L106" i="63"/>
  <c r="L92" i="63"/>
  <c r="L2872" i="63"/>
  <c r="L2893" i="63"/>
  <c r="L62" i="63"/>
  <c r="L2930" i="63"/>
  <c r="L37" i="63"/>
  <c r="L33" i="63"/>
  <c r="L3005" i="63"/>
  <c r="L3020" i="63"/>
  <c r="L3077" i="63"/>
  <c r="L3096" i="63"/>
  <c r="L3105" i="63"/>
  <c r="L3136" i="63"/>
  <c r="L3175" i="63"/>
  <c r="L3190" i="63"/>
  <c r="L3209" i="63"/>
  <c r="L3231" i="63"/>
  <c r="L3254" i="63"/>
  <c r="L3279" i="63"/>
  <c r="L3304" i="63"/>
  <c r="L3320" i="63"/>
  <c r="L3333" i="63"/>
  <c r="L849" i="63"/>
  <c r="L948" i="63"/>
  <c r="L3882" i="63"/>
  <c r="L960" i="63"/>
  <c r="L3856" i="63"/>
  <c r="L3840" i="63"/>
  <c r="L3824" i="63"/>
  <c r="L3808" i="63"/>
  <c r="L3792" i="63"/>
  <c r="L3744" i="63"/>
  <c r="L3728" i="63"/>
  <c r="L971" i="63"/>
  <c r="L1040" i="63"/>
  <c r="L1100" i="63"/>
  <c r="L3600" i="63"/>
  <c r="L3584" i="63"/>
  <c r="L2093" i="63"/>
  <c r="L3520" i="63"/>
  <c r="L1844" i="63"/>
  <c r="L1424" i="63"/>
  <c r="L3424" i="63"/>
  <c r="L3408" i="63"/>
  <c r="L1251" i="63"/>
  <c r="L3376" i="63"/>
  <c r="L3360" i="63"/>
  <c r="L3344" i="63"/>
  <c r="L3296" i="63"/>
  <c r="L3280" i="63"/>
  <c r="L1284" i="63"/>
  <c r="L2017" i="63"/>
  <c r="L75" i="63"/>
  <c r="L2087" i="63"/>
  <c r="L3152" i="63"/>
  <c r="L3120" i="63"/>
  <c r="L2228" i="63"/>
  <c r="L3041" i="63"/>
  <c r="L25" i="63"/>
  <c r="L3009" i="63"/>
  <c r="L2993" i="63"/>
  <c r="L2354" i="63"/>
  <c r="L2961" i="63"/>
  <c r="L2913" i="63"/>
  <c r="L2897" i="63"/>
  <c r="L2881" i="63"/>
  <c r="L2865" i="63"/>
  <c r="L103" i="63"/>
  <c r="L2817" i="63"/>
  <c r="L2801" i="63"/>
  <c r="L2785" i="63"/>
  <c r="L2769" i="63"/>
  <c r="L2753" i="63"/>
  <c r="L163" i="63"/>
  <c r="L2596" i="63"/>
  <c r="L181" i="63"/>
  <c r="L196" i="63"/>
  <c r="L2673" i="63"/>
  <c r="L217" i="63"/>
  <c r="L231" i="63"/>
  <c r="L252" i="63"/>
  <c r="L2609" i="63"/>
  <c r="L2593" i="63"/>
  <c r="L2775" i="63"/>
  <c r="L2776" i="63"/>
  <c r="L2796" i="63"/>
  <c r="L2529" i="63"/>
  <c r="L2513" i="63"/>
  <c r="L2497" i="63"/>
  <c r="L2481" i="63"/>
  <c r="L321" i="63"/>
  <c r="L327" i="63"/>
  <c r="L341" i="63"/>
  <c r="L2417" i="63"/>
  <c r="L2401" i="63"/>
  <c r="L376" i="63"/>
  <c r="L2369" i="63"/>
  <c r="L397" i="63"/>
  <c r="L2337" i="63"/>
  <c r="L2321" i="63"/>
  <c r="L419" i="63"/>
  <c r="L2289" i="63"/>
  <c r="L2273" i="63"/>
  <c r="L457" i="63"/>
  <c r="L3070" i="63"/>
  <c r="L2225" i="63"/>
  <c r="L3110" i="63"/>
  <c r="L2193" i="63"/>
  <c r="L489" i="63"/>
  <c r="L2161" i="63"/>
  <c r="L512" i="63"/>
  <c r="L569" i="63"/>
  <c r="L3144" i="63"/>
  <c r="L591" i="63"/>
  <c r="L597" i="63"/>
  <c r="L600" i="63"/>
  <c r="L615" i="63"/>
  <c r="L2033" i="63"/>
  <c r="L3201" i="63"/>
  <c r="L661" i="63"/>
  <c r="L671" i="63"/>
  <c r="L695" i="63"/>
  <c r="L710" i="63"/>
  <c r="L1937" i="63"/>
  <c r="L754" i="63"/>
  <c r="L1905" i="63"/>
  <c r="L784" i="63"/>
  <c r="L1873" i="63"/>
  <c r="L1857" i="63"/>
  <c r="L1841" i="63"/>
  <c r="L829" i="63"/>
  <c r="L1809" i="63"/>
  <c r="L1793" i="63"/>
  <c r="L876" i="63"/>
  <c r="L917" i="63"/>
  <c r="L1745" i="63"/>
  <c r="L943" i="63"/>
  <c r="L1713" i="63"/>
  <c r="L1036" i="63"/>
  <c r="L1681" i="63"/>
  <c r="L1110" i="63"/>
  <c r="L1126" i="63"/>
  <c r="L1633" i="63"/>
  <c r="L1153" i="63"/>
  <c r="L1601" i="63"/>
  <c r="L1185" i="63"/>
  <c r="L1203" i="63"/>
  <c r="L1553" i="63"/>
  <c r="L1262" i="63"/>
  <c r="L1317" i="63"/>
  <c r="L1505" i="63"/>
  <c r="L1340" i="63"/>
  <c r="L1377" i="63"/>
  <c r="L1398" i="63"/>
  <c r="L1441" i="63"/>
  <c r="L1425" i="63"/>
  <c r="L1409" i="63"/>
  <c r="L1393" i="63"/>
  <c r="L1474" i="63"/>
  <c r="L1361" i="63"/>
  <c r="L1345" i="63"/>
  <c r="L1329" i="63"/>
  <c r="L1516" i="63"/>
  <c r="L1297" i="63"/>
  <c r="L1532" i="63"/>
  <c r="L3560" i="63"/>
  <c r="L1249" i="63"/>
  <c r="L1233" i="63"/>
  <c r="L1217" i="63"/>
  <c r="L1571" i="63"/>
  <c r="L1567" i="63"/>
  <c r="L1600" i="63"/>
  <c r="L1613" i="63"/>
  <c r="L3642" i="63"/>
  <c r="L1649" i="63"/>
  <c r="L1665" i="63"/>
  <c r="L1678" i="63"/>
  <c r="L1690" i="63"/>
  <c r="L1057" i="63"/>
  <c r="L1041" i="63"/>
  <c r="L1025" i="63"/>
  <c r="L1009" i="63"/>
  <c r="L993" i="63"/>
  <c r="L977" i="63"/>
  <c r="L961" i="63"/>
  <c r="L1725" i="63"/>
  <c r="L929" i="63"/>
  <c r="L913" i="63"/>
  <c r="L897" i="63"/>
  <c r="L881" i="63"/>
  <c r="L865" i="63"/>
  <c r="L3968" i="63"/>
  <c r="L833" i="63"/>
  <c r="L817" i="63"/>
  <c r="L801" i="63"/>
  <c r="L785" i="63"/>
  <c r="L769" i="63"/>
  <c r="L4013" i="63"/>
  <c r="L737" i="63"/>
  <c r="L1945" i="63"/>
  <c r="L1953" i="63"/>
  <c r="L689" i="63"/>
  <c r="L4038" i="63"/>
  <c r="L657" i="63"/>
  <c r="L641" i="63"/>
  <c r="L2040" i="63"/>
  <c r="L609" i="63"/>
  <c r="L2083" i="63"/>
  <c r="L4087" i="63"/>
  <c r="L2120" i="63"/>
  <c r="L2127" i="63"/>
  <c r="L529" i="63"/>
  <c r="L513" i="63"/>
  <c r="L497" i="63"/>
  <c r="L2243" i="63"/>
  <c r="L2188" i="63"/>
  <c r="L450" i="63"/>
  <c r="L2285" i="63"/>
  <c r="L2316" i="63"/>
  <c r="L2340" i="63"/>
  <c r="L2368" i="63"/>
  <c r="L2393" i="63"/>
  <c r="L2415" i="63"/>
  <c r="L2437" i="63"/>
  <c r="L322" i="63"/>
  <c r="L2496" i="63"/>
  <c r="L290" i="63"/>
  <c r="L2580" i="63"/>
  <c r="L2611" i="63"/>
  <c r="L242" i="63"/>
  <c r="L226" i="63"/>
  <c r="L210" i="63"/>
  <c r="L194" i="63"/>
  <c r="L2711" i="63"/>
  <c r="L2731" i="63"/>
  <c r="L2759" i="63"/>
  <c r="L131" i="63"/>
  <c r="L105" i="63"/>
  <c r="L2847" i="63"/>
  <c r="L2875" i="63"/>
  <c r="L2889" i="63"/>
  <c r="L2916" i="63"/>
  <c r="L49" i="63"/>
  <c r="L2929" i="63"/>
  <c r="L3045" i="63"/>
  <c r="L3062" i="63"/>
  <c r="L3074" i="63"/>
  <c r="L3097" i="63"/>
  <c r="L13" i="63"/>
  <c r="L3135" i="63"/>
  <c r="L3967" i="63"/>
  <c r="L3876" i="63"/>
  <c r="L811" i="63"/>
  <c r="L3919" i="63"/>
  <c r="L3921" i="63"/>
  <c r="L3839" i="63"/>
  <c r="L3823" i="63"/>
  <c r="L3807" i="63"/>
  <c r="L3791" i="63"/>
  <c r="L3775" i="63"/>
  <c r="L3886" i="63"/>
  <c r="L3695" i="63"/>
  <c r="L3583" i="63"/>
  <c r="L1896" i="63"/>
  <c r="L3519" i="63"/>
  <c r="L3503" i="63"/>
  <c r="L1754" i="63"/>
  <c r="L1038" i="63"/>
  <c r="L3413" i="63"/>
  <c r="L3391" i="63"/>
  <c r="L3359" i="63"/>
  <c r="L3311" i="63"/>
  <c r="L3263" i="63"/>
  <c r="L1913" i="63"/>
  <c r="L2013" i="63"/>
  <c r="L3119" i="63"/>
  <c r="L3071" i="63"/>
  <c r="L2297" i="63"/>
  <c r="L3008" i="63"/>
  <c r="L2992" i="63"/>
  <c r="L2976" i="63"/>
  <c r="L2397" i="63"/>
  <c r="L67" i="63"/>
  <c r="L2896" i="63"/>
  <c r="L2864" i="63"/>
  <c r="L2489" i="63"/>
  <c r="L101" i="63"/>
  <c r="L2816" i="63"/>
  <c r="L127" i="63"/>
  <c r="L2784" i="63"/>
  <c r="L2768" i="63"/>
  <c r="L160" i="63"/>
  <c r="L2736" i="63"/>
  <c r="L2720" i="63"/>
  <c r="L2704" i="63"/>
  <c r="L193" i="63"/>
  <c r="L205" i="63"/>
  <c r="L216" i="63"/>
  <c r="L230" i="63"/>
  <c r="L251" i="63"/>
  <c r="L259" i="63"/>
  <c r="L2592" i="63"/>
  <c r="L276" i="63"/>
  <c r="L279" i="63"/>
  <c r="L2544" i="63"/>
  <c r="L296" i="63"/>
  <c r="L2512" i="63"/>
  <c r="L307" i="63"/>
  <c r="L313" i="63"/>
  <c r="L2464" i="63"/>
  <c r="L333" i="63"/>
  <c r="L340" i="63"/>
  <c r="L2416" i="63"/>
  <c r="L2927" i="63"/>
  <c r="L2384" i="63"/>
  <c r="L385" i="63"/>
  <c r="L2968" i="63"/>
  <c r="L402" i="63"/>
  <c r="L2320" i="63"/>
  <c r="L423" i="63"/>
  <c r="L2288" i="63"/>
  <c r="L443" i="63"/>
  <c r="L456" i="63"/>
  <c r="L469" i="63"/>
  <c r="L3099" i="63"/>
  <c r="L2208" i="63"/>
  <c r="L477" i="63"/>
  <c r="L3128" i="63"/>
  <c r="L509" i="63"/>
  <c r="L2144" i="63"/>
  <c r="L2128" i="63"/>
  <c r="L2112" i="63"/>
  <c r="L3146" i="63"/>
  <c r="L854" i="63"/>
  <c r="L3950" i="63"/>
  <c r="L3918" i="63"/>
  <c r="L3902" i="63"/>
  <c r="L3838" i="63"/>
  <c r="L3822" i="63"/>
  <c r="L3806" i="63"/>
  <c r="L3790" i="63"/>
  <c r="L3774" i="63"/>
  <c r="L1018" i="63"/>
  <c r="L3710" i="63"/>
  <c r="L3662" i="63"/>
  <c r="L3598" i="63"/>
  <c r="L3582" i="63"/>
  <c r="L2164" i="63"/>
  <c r="L3534" i="63"/>
  <c r="L3502" i="63"/>
  <c r="L3486" i="63"/>
  <c r="L3470" i="63"/>
  <c r="L1583" i="63"/>
  <c r="L3406" i="63"/>
  <c r="L3390" i="63"/>
  <c r="L1421" i="63"/>
  <c r="L3358" i="63"/>
  <c r="L1596" i="63"/>
  <c r="L3326" i="63"/>
  <c r="L3310" i="63"/>
  <c r="L3294" i="63"/>
  <c r="L3262" i="63"/>
  <c r="L2084" i="63"/>
  <c r="L875" i="63"/>
  <c r="L886" i="63"/>
  <c r="L616" i="63"/>
  <c r="L3917" i="63"/>
  <c r="L3885" i="63"/>
  <c r="L3837" i="63"/>
  <c r="L3821" i="63"/>
  <c r="L3805" i="63"/>
  <c r="L3789" i="63"/>
  <c r="L3773" i="63"/>
  <c r="L3741" i="63"/>
  <c r="L3693" i="63"/>
  <c r="L1120" i="63"/>
  <c r="L3629" i="63"/>
  <c r="L3597" i="63"/>
  <c r="L3581" i="63"/>
  <c r="L9" i="63"/>
  <c r="L3517" i="63"/>
  <c r="L3501" i="63"/>
  <c r="L1348" i="63"/>
  <c r="L3453" i="63"/>
  <c r="L3437" i="63"/>
  <c r="L1427" i="63"/>
  <c r="L3405" i="63"/>
  <c r="L1538" i="63"/>
  <c r="L1404" i="63"/>
  <c r="L3454" i="63"/>
  <c r="L3325" i="63"/>
  <c r="L1893" i="63"/>
  <c r="L3261" i="63"/>
  <c r="L3213" i="63"/>
  <c r="L3197" i="63"/>
  <c r="L3834" i="63"/>
  <c r="L896" i="63"/>
  <c r="L4131" i="63"/>
  <c r="L602" i="63"/>
  <c r="L4060" i="63"/>
  <c r="L3900" i="63"/>
  <c r="L974" i="63"/>
  <c r="L3868" i="63"/>
  <c r="L3852" i="63"/>
  <c r="L3836" i="63"/>
  <c r="L3820" i="63"/>
  <c r="L3804" i="63"/>
  <c r="L3788" i="63"/>
  <c r="L3772" i="63"/>
  <c r="L3756" i="63"/>
  <c r="L3740" i="63"/>
  <c r="L3724" i="63"/>
  <c r="L3943" i="63"/>
  <c r="L1137" i="63"/>
  <c r="L3612" i="63"/>
  <c r="L3596" i="63"/>
  <c r="L2139" i="63"/>
  <c r="L2044" i="63"/>
  <c r="L3548" i="63"/>
  <c r="L3516" i="63"/>
  <c r="L1801" i="63"/>
  <c r="L3484" i="63"/>
  <c r="L3468" i="63"/>
  <c r="L3436" i="63"/>
  <c r="L3404" i="63"/>
  <c r="L1451" i="63"/>
  <c r="L3435" i="63"/>
  <c r="L1595" i="63"/>
  <c r="L1293" i="63"/>
  <c r="L3507" i="63"/>
  <c r="L3260" i="63"/>
  <c r="L3244" i="63"/>
  <c r="L1968" i="63"/>
  <c r="L2048" i="63"/>
  <c r="L1015" i="63"/>
  <c r="L3467" i="63"/>
  <c r="L3419" i="63"/>
  <c r="L3403" i="63"/>
  <c r="L1434" i="63"/>
  <c r="L3371" i="63"/>
  <c r="L3487" i="63"/>
  <c r="L1324" i="63"/>
  <c r="L3259" i="63"/>
  <c r="L3243" i="63"/>
  <c r="L3211" i="63"/>
  <c r="L3179" i="63"/>
  <c r="L3131" i="63"/>
  <c r="L2216" i="63"/>
  <c r="L3083" i="63"/>
  <c r="L3067" i="63"/>
  <c r="L3036" i="63"/>
  <c r="L2311" i="63"/>
  <c r="L2972" i="63"/>
  <c r="L2956" i="63"/>
  <c r="L2940" i="63"/>
  <c r="L2924" i="63"/>
  <c r="L2908" i="63"/>
  <c r="L2892" i="63"/>
  <c r="L2876" i="63"/>
  <c r="L2844" i="63"/>
  <c r="L2828" i="63"/>
  <c r="L123" i="63"/>
  <c r="L2545" i="63"/>
  <c r="L2562" i="63"/>
  <c r="L2764" i="63"/>
  <c r="L156" i="63"/>
  <c r="L2732" i="63"/>
  <c r="L2716" i="63"/>
  <c r="L2700" i="63"/>
  <c r="L2684" i="63"/>
  <c r="L3730" i="63"/>
  <c r="L4150" i="63"/>
  <c r="L3978" i="63"/>
  <c r="L3850" i="63"/>
  <c r="L3818" i="63"/>
  <c r="L3802" i="63"/>
  <c r="L3786" i="63"/>
  <c r="L3754" i="63"/>
  <c r="L3706" i="63"/>
  <c r="L3690" i="63"/>
  <c r="L1095" i="63"/>
  <c r="L3658" i="63"/>
  <c r="L1124" i="63"/>
  <c r="L2427" i="63"/>
  <c r="L1027" i="63"/>
  <c r="L1265" i="63"/>
  <c r="L1813" i="63"/>
  <c r="L3482" i="63"/>
  <c r="L3466" i="63"/>
  <c r="L3450" i="63"/>
  <c r="L3378" i="63"/>
  <c r="L3418" i="63"/>
  <c r="L1549" i="63"/>
  <c r="L3370" i="63"/>
  <c r="L1344" i="63"/>
  <c r="L3290" i="63"/>
  <c r="L3532" i="63"/>
  <c r="L3544" i="63"/>
  <c r="L1988" i="63"/>
  <c r="L2010" i="63"/>
  <c r="L3178" i="63"/>
  <c r="L3162" i="63"/>
  <c r="L2096" i="63"/>
  <c r="L11" i="63"/>
  <c r="L3114" i="63"/>
  <c r="L3082" i="63"/>
  <c r="L3066" i="63"/>
  <c r="L3051" i="63"/>
  <c r="L24" i="63"/>
  <c r="L2987" i="63"/>
  <c r="L2971" i="63"/>
  <c r="L2955" i="63"/>
  <c r="L2939" i="63"/>
  <c r="L2418" i="63"/>
  <c r="L2907" i="63"/>
  <c r="L3945" i="63"/>
  <c r="L3979" i="63"/>
  <c r="L958" i="63"/>
  <c r="L966" i="63"/>
  <c r="L4006" i="63"/>
  <c r="L3849" i="63"/>
  <c r="L3833" i="63"/>
  <c r="L3817" i="63"/>
  <c r="L3801" i="63"/>
  <c r="L3785" i="63"/>
  <c r="L3753" i="63"/>
  <c r="L3737" i="63"/>
  <c r="L3721" i="63"/>
  <c r="L3705" i="63"/>
  <c r="L3673" i="63"/>
  <c r="L3625" i="63"/>
  <c r="L3609" i="63"/>
  <c r="L2202" i="63"/>
  <c r="L1846" i="63"/>
  <c r="L3513" i="63"/>
  <c r="L1352" i="63"/>
  <c r="L3465" i="63"/>
  <c r="L3449" i="63"/>
  <c r="L3433" i="63"/>
  <c r="L3417" i="63"/>
  <c r="L3353" i="63"/>
  <c r="L3289" i="63"/>
  <c r="L3273" i="63"/>
  <c r="L1277" i="63"/>
  <c r="L3652" i="63"/>
  <c r="L1148" i="63"/>
  <c r="L16" i="63"/>
  <c r="L3480" i="63"/>
  <c r="L1584" i="63"/>
  <c r="L3432" i="63"/>
  <c r="L1476" i="63"/>
  <c r="L3425" i="63"/>
  <c r="L3448" i="63"/>
  <c r="L3477" i="63"/>
  <c r="L3272" i="63"/>
  <c r="L1274" i="63"/>
  <c r="L3176" i="63"/>
  <c r="L3160" i="63"/>
  <c r="L3573" i="63"/>
  <c r="L1147" i="63"/>
  <c r="L15" i="63"/>
  <c r="L2254" i="63"/>
  <c r="L3049" i="63"/>
  <c r="L3033" i="63"/>
  <c r="L2300" i="63"/>
  <c r="L2315" i="63"/>
  <c r="L2355" i="63"/>
  <c r="L38" i="63"/>
  <c r="L2937" i="63"/>
  <c r="L51" i="63"/>
  <c r="L3626" i="63"/>
  <c r="L78" i="63"/>
  <c r="L2873" i="63"/>
  <c r="L2857" i="63"/>
  <c r="L2491" i="63"/>
  <c r="L2825" i="63"/>
  <c r="L2809" i="63"/>
  <c r="L128" i="63"/>
  <c r="L2777" i="63"/>
  <c r="L2761" i="63"/>
  <c r="L151" i="63"/>
  <c r="L166" i="63"/>
  <c r="L2713" i="63"/>
  <c r="L185" i="63"/>
  <c r="L2681" i="63"/>
  <c r="L213" i="63"/>
  <c r="L2649" i="63"/>
  <c r="L238" i="63"/>
  <c r="L254" i="63"/>
  <c r="L265" i="63"/>
  <c r="L2773" i="63"/>
  <c r="L2569" i="63"/>
  <c r="L282" i="63"/>
  <c r="L2815" i="63"/>
  <c r="L298" i="63"/>
  <c r="L2505" i="63"/>
  <c r="L2848" i="63"/>
  <c r="L2851" i="63"/>
  <c r="L323" i="63"/>
  <c r="L336" i="63"/>
  <c r="L350" i="63"/>
  <c r="L2409" i="63"/>
  <c r="L370" i="63"/>
  <c r="L2377" i="63"/>
  <c r="L2957" i="63"/>
  <c r="L2345" i="63"/>
  <c r="L405" i="63"/>
  <c r="L2313" i="63"/>
  <c r="L3021" i="63"/>
  <c r="L2281" i="63"/>
  <c r="L448" i="63"/>
  <c r="L2249" i="63"/>
  <c r="L470" i="63"/>
  <c r="L2217" i="63"/>
  <c r="L3126" i="63"/>
  <c r="L3426" i="63"/>
  <c r="L4003" i="63"/>
  <c r="L4076" i="63"/>
  <c r="L898" i="63"/>
  <c r="L3952" i="63"/>
  <c r="L3926" i="63"/>
  <c r="L3863" i="63"/>
  <c r="L3847" i="63"/>
  <c r="L3831" i="63"/>
  <c r="L3815" i="63"/>
  <c r="L3799" i="63"/>
  <c r="L3783" i="63"/>
  <c r="L3751" i="63"/>
  <c r="L3735" i="63"/>
  <c r="L3719" i="63"/>
  <c r="L3703" i="63"/>
  <c r="L3687" i="63"/>
  <c r="L3671" i="63"/>
  <c r="L3639" i="63"/>
  <c r="L2174" i="63"/>
  <c r="L2151" i="63"/>
  <c r="L3559" i="63"/>
  <c r="L1433" i="63"/>
  <c r="L1636" i="63"/>
  <c r="L1594" i="63"/>
  <c r="L3431" i="63"/>
  <c r="L1499" i="63"/>
  <c r="L3399" i="63"/>
  <c r="L1426" i="63"/>
  <c r="L1652" i="63"/>
  <c r="L1832" i="63"/>
  <c r="L3271" i="63"/>
  <c r="L3239" i="63"/>
  <c r="L3207" i="63"/>
  <c r="L3191" i="63"/>
  <c r="L3410" i="63"/>
  <c r="L3942" i="63"/>
  <c r="L4004" i="63"/>
  <c r="L3907" i="63"/>
  <c r="L3846" i="63"/>
  <c r="L3830" i="63"/>
  <c r="L3814" i="63"/>
  <c r="L3798" i="63"/>
  <c r="L3766" i="63"/>
  <c r="L3750" i="63"/>
  <c r="L3734" i="63"/>
  <c r="L3702" i="63"/>
  <c r="L3686" i="63"/>
  <c r="L3638" i="63"/>
  <c r="L3622" i="63"/>
  <c r="L3606" i="63"/>
  <c r="L3558" i="63"/>
  <c r="L3526" i="63"/>
  <c r="L1885" i="63"/>
  <c r="L1646" i="63"/>
  <c r="L3462" i="63"/>
  <c r="L3446" i="63"/>
  <c r="L3430" i="63"/>
  <c r="L3398" i="63"/>
  <c r="L1560" i="63"/>
  <c r="L3366" i="63"/>
  <c r="L1926" i="63"/>
  <c r="L3222" i="63"/>
  <c r="L3206" i="63"/>
  <c r="L2201" i="63"/>
  <c r="L3094" i="63"/>
  <c r="L3078" i="63"/>
  <c r="L3047" i="63"/>
  <c r="L3015" i="63"/>
  <c r="L2999" i="63"/>
  <c r="L2967" i="63"/>
  <c r="L40" i="63"/>
  <c r="L2935" i="63"/>
  <c r="L53" i="63"/>
  <c r="L73" i="63"/>
  <c r="L2443" i="63"/>
  <c r="L2469" i="63"/>
  <c r="L2839" i="63"/>
  <c r="L113" i="63"/>
  <c r="L125" i="63"/>
  <c r="L3608" i="63"/>
  <c r="L3941" i="63"/>
  <c r="L4002" i="63"/>
  <c r="L3893" i="63"/>
  <c r="L981" i="63"/>
  <c r="L3845" i="63"/>
  <c r="L3829" i="63"/>
  <c r="L3813" i="63"/>
  <c r="L3797" i="63"/>
  <c r="L3765" i="63"/>
  <c r="L3733" i="63"/>
  <c r="L3717" i="63"/>
  <c r="L3685" i="63"/>
  <c r="L3637" i="63"/>
  <c r="L3621" i="63"/>
  <c r="L3605" i="63"/>
  <c r="L10" i="63"/>
  <c r="L3557" i="63"/>
  <c r="L1907" i="63"/>
  <c r="L3493" i="63"/>
  <c r="L1638" i="63"/>
  <c r="L1397" i="63"/>
  <c r="L3429" i="63"/>
  <c r="L3407" i="63"/>
  <c r="L3397" i="63"/>
  <c r="L1576" i="63"/>
  <c r="L3365" i="63"/>
  <c r="L3269" i="63"/>
  <c r="L1919" i="63"/>
  <c r="L3157" i="63"/>
  <c r="L1154" i="63"/>
  <c r="L3125" i="63"/>
  <c r="L3093" i="63"/>
  <c r="L2286" i="63"/>
  <c r="L29" i="63"/>
  <c r="L596" i="63"/>
  <c r="L2064" i="63"/>
  <c r="L3194" i="63"/>
  <c r="L646" i="63"/>
  <c r="L651" i="63"/>
  <c r="L666" i="63"/>
  <c r="L1984" i="63"/>
  <c r="L3228" i="63"/>
  <c r="L706" i="63"/>
  <c r="L734" i="63"/>
  <c r="L749" i="63"/>
  <c r="L1904" i="63"/>
  <c r="L783" i="63"/>
  <c r="L1872" i="63"/>
  <c r="L809" i="63"/>
  <c r="L823" i="63"/>
  <c r="L1824" i="63"/>
  <c r="L1808" i="63"/>
  <c r="L1792" i="63"/>
  <c r="L873" i="63"/>
  <c r="L908" i="63"/>
  <c r="L928" i="63"/>
  <c r="L942" i="63"/>
  <c r="L1005" i="63"/>
  <c r="L1033" i="63"/>
  <c r="L1081" i="63"/>
  <c r="L1108" i="63"/>
  <c r="L1122" i="63"/>
  <c r="L1134" i="63"/>
  <c r="L1616" i="63"/>
  <c r="L1168" i="63"/>
  <c r="L3368" i="63"/>
  <c r="L1208" i="63"/>
  <c r="L1552" i="63"/>
  <c r="L1536" i="63"/>
  <c r="L1313" i="63"/>
  <c r="L1504" i="63"/>
  <c r="L1351" i="63"/>
  <c r="L1382" i="63"/>
  <c r="L1399" i="63"/>
  <c r="L1440" i="63"/>
  <c r="L3438" i="63"/>
  <c r="L1408" i="63"/>
  <c r="L3458" i="63"/>
  <c r="L1473" i="63"/>
  <c r="L1360" i="63"/>
  <c r="L3489" i="63"/>
  <c r="L1328" i="63"/>
  <c r="L3499" i="63"/>
  <c r="L1296" i="63"/>
  <c r="L1280" i="63"/>
  <c r="L1264" i="63"/>
  <c r="L1543" i="63"/>
  <c r="L1232" i="63"/>
  <c r="L1216" i="63"/>
  <c r="L1200" i="63"/>
  <c r="L1559" i="63"/>
  <c r="L1599" i="63"/>
  <c r="L1610" i="63"/>
  <c r="L1630" i="63"/>
  <c r="L3661" i="63"/>
  <c r="L1666" i="63"/>
  <c r="L1088" i="63"/>
  <c r="L1072" i="63"/>
  <c r="L1689" i="63"/>
  <c r="L3697" i="63"/>
  <c r="L3720" i="63"/>
  <c r="L1008" i="63"/>
  <c r="L992" i="63"/>
  <c r="L976" i="63"/>
  <c r="L3914" i="63"/>
  <c r="L1728" i="63"/>
  <c r="L1744" i="63"/>
  <c r="L912" i="63"/>
  <c r="L3962" i="63"/>
  <c r="L1774" i="63"/>
  <c r="L864" i="63"/>
  <c r="L848" i="63"/>
  <c r="L832" i="63"/>
  <c r="L1850" i="63"/>
  <c r="L800" i="63"/>
  <c r="L1888" i="63"/>
  <c r="L768" i="63"/>
  <c r="L752" i="63"/>
  <c r="L736" i="63"/>
  <c r="L1944" i="63"/>
  <c r="L704" i="63"/>
  <c r="L688" i="63"/>
  <c r="L672" i="63"/>
  <c r="L2007" i="63"/>
  <c r="L640" i="63"/>
  <c r="L2041" i="63"/>
  <c r="L608" i="63"/>
  <c r="L592" i="63"/>
  <c r="L576" i="63"/>
  <c r="L560" i="63"/>
  <c r="L544" i="63"/>
  <c r="L2132" i="63"/>
  <c r="L2149" i="63"/>
  <c r="L496" i="63"/>
  <c r="L2242" i="63"/>
  <c r="L2187" i="63"/>
  <c r="L449" i="63"/>
  <c r="L433" i="63"/>
  <c r="L2310" i="63"/>
  <c r="L2336" i="63"/>
  <c r="L2366" i="63"/>
  <c r="L2394" i="63"/>
  <c r="L2412" i="63"/>
  <c r="L2439" i="63"/>
  <c r="L2465" i="63"/>
  <c r="L305" i="63"/>
  <c r="L2543" i="63"/>
  <c r="L273" i="63"/>
  <c r="L2614" i="63"/>
  <c r="L241" i="63"/>
  <c r="L2645" i="63"/>
  <c r="L209" i="63"/>
  <c r="L2688" i="63"/>
  <c r="L2717" i="63"/>
  <c r="L161" i="63"/>
  <c r="L145" i="63"/>
  <c r="L2781" i="63"/>
  <c r="L118" i="63"/>
  <c r="L2833" i="63"/>
  <c r="L91" i="63"/>
  <c r="L85" i="63"/>
  <c r="L2884" i="63"/>
  <c r="L2912" i="63"/>
  <c r="L2934" i="63"/>
  <c r="L36" i="63"/>
  <c r="L2985" i="63"/>
  <c r="L3010" i="63"/>
  <c r="L3029" i="63"/>
  <c r="L3048" i="63"/>
  <c r="L3098" i="63"/>
  <c r="L3134" i="63"/>
  <c r="L3154" i="63"/>
  <c r="L3174" i="63"/>
  <c r="L3229" i="63"/>
  <c r="L3245" i="63"/>
  <c r="L3118" i="63"/>
  <c r="L2241" i="63"/>
  <c r="L2296" i="63"/>
  <c r="L3007" i="63"/>
  <c r="L31" i="63"/>
  <c r="L2975" i="63"/>
  <c r="L66" i="63"/>
  <c r="L1141" i="63"/>
  <c r="L2463" i="63"/>
  <c r="L95" i="63"/>
  <c r="L2831" i="63"/>
  <c r="L2535" i="63"/>
  <c r="L126" i="63"/>
  <c r="L2783" i="63"/>
  <c r="L135" i="63"/>
  <c r="L2751" i="63"/>
  <c r="L2735" i="63"/>
  <c r="L174" i="63"/>
  <c r="L2703" i="63"/>
  <c r="L2639" i="63"/>
  <c r="L204" i="63"/>
  <c r="L2655" i="63"/>
  <c r="L2687" i="63"/>
  <c r="L247" i="63"/>
  <c r="L2607" i="63"/>
  <c r="L2591" i="63"/>
  <c r="L2575" i="63"/>
  <c r="L2559" i="63"/>
  <c r="L293" i="63"/>
  <c r="L2527" i="63"/>
  <c r="L2511" i="63"/>
  <c r="L2495" i="63"/>
  <c r="L314" i="63"/>
  <c r="L2879" i="63"/>
  <c r="L332" i="63"/>
  <c r="L339" i="63"/>
  <c r="L353" i="63"/>
  <c r="L367" i="63"/>
  <c r="L2383" i="63"/>
  <c r="L2367" i="63"/>
  <c r="L396" i="63"/>
  <c r="L2335" i="63"/>
  <c r="L2319" i="63"/>
  <c r="L422" i="63"/>
  <c r="L3046" i="63"/>
  <c r="L444" i="63"/>
  <c r="L458" i="63"/>
  <c r="L468" i="63"/>
  <c r="L3079" i="63"/>
  <c r="L2207" i="63"/>
  <c r="L2191" i="63"/>
  <c r="L2175" i="63"/>
  <c r="L2159" i="63"/>
  <c r="L511" i="63"/>
  <c r="L568" i="63"/>
  <c r="L572" i="63"/>
  <c r="L2095" i="63"/>
  <c r="L2079" i="63"/>
  <c r="L2063" i="63"/>
  <c r="L618" i="63"/>
  <c r="L645" i="63"/>
  <c r="L2015" i="63"/>
  <c r="L1999" i="63"/>
  <c r="L687" i="63"/>
  <c r="L1967" i="63"/>
  <c r="L705" i="63"/>
  <c r="L1935" i="63"/>
  <c r="L3238" i="63"/>
  <c r="L1903" i="63"/>
  <c r="L1887" i="63"/>
  <c r="L1871" i="63"/>
  <c r="L1855" i="63"/>
  <c r="L1839" i="63"/>
  <c r="L1823" i="63"/>
  <c r="L1807" i="63"/>
  <c r="L1791" i="63"/>
  <c r="L1775" i="63"/>
  <c r="L3322" i="63"/>
  <c r="L1743" i="63"/>
  <c r="L944" i="63"/>
  <c r="L1004" i="63"/>
  <c r="L1055" i="63"/>
  <c r="L1086" i="63"/>
  <c r="L1107" i="63"/>
  <c r="L1121" i="63"/>
  <c r="L1135" i="63"/>
  <c r="L1152" i="63"/>
  <c r="L1167" i="63"/>
  <c r="L3379" i="63"/>
  <c r="L1206" i="63"/>
  <c r="L1551" i="63"/>
  <c r="L1271" i="63"/>
  <c r="L1311" i="63"/>
  <c r="L1503" i="63"/>
  <c r="L1350" i="63"/>
  <c r="L1379" i="63"/>
  <c r="L3414" i="63"/>
  <c r="L1439" i="63"/>
  <c r="L1423" i="63"/>
  <c r="L1407" i="63"/>
  <c r="L3469" i="63"/>
  <c r="L1472" i="63"/>
  <c r="L1481" i="63"/>
  <c r="L1343" i="63"/>
  <c r="L1327" i="63"/>
  <c r="L1517" i="63"/>
  <c r="L1526" i="63"/>
  <c r="L1531" i="63"/>
  <c r="L1535" i="63"/>
  <c r="L1247" i="63"/>
  <c r="L1590" i="63"/>
  <c r="L1587" i="63"/>
  <c r="L1199" i="63"/>
  <c r="L1557" i="63"/>
  <c r="L1603" i="63"/>
  <c r="L1615" i="63"/>
  <c r="L1634" i="63"/>
  <c r="L1119" i="63"/>
  <c r="L1667" i="63"/>
  <c r="L1087" i="63"/>
  <c r="L1071" i="63"/>
  <c r="L1688" i="63"/>
  <c r="L1039" i="63"/>
  <c r="L1023" i="63"/>
  <c r="L1710" i="63"/>
  <c r="L991" i="63"/>
  <c r="L1719" i="63"/>
  <c r="L959" i="63"/>
  <c r="L1727" i="63"/>
  <c r="L927" i="63"/>
  <c r="L911" i="63"/>
  <c r="L895" i="63"/>
  <c r="L879" i="63"/>
  <c r="L863" i="63"/>
  <c r="L847" i="63"/>
  <c r="L3984" i="63"/>
  <c r="L815" i="63"/>
  <c r="L799" i="63"/>
  <c r="L1889" i="63"/>
  <c r="L1914" i="63"/>
  <c r="L751" i="63"/>
  <c r="L1936" i="63"/>
  <c r="L719" i="63"/>
  <c r="L1952" i="63"/>
  <c r="L1974" i="63"/>
  <c r="L1991" i="63"/>
  <c r="L2006" i="63"/>
  <c r="L639" i="63"/>
  <c r="L2045" i="63"/>
  <c r="L607" i="63"/>
  <c r="L2097" i="63"/>
  <c r="L575" i="63"/>
  <c r="L2122" i="63"/>
  <c r="L2129" i="63"/>
  <c r="L2133" i="63"/>
  <c r="L2160" i="63"/>
  <c r="L2177" i="63"/>
  <c r="L2240" i="63"/>
  <c r="L2183" i="63"/>
  <c r="L2268" i="63"/>
  <c r="L432" i="63"/>
  <c r="L416" i="63"/>
  <c r="L2347" i="63"/>
  <c r="L384" i="63"/>
  <c r="L368" i="63"/>
  <c r="L2411" i="63"/>
  <c r="L2441" i="63"/>
  <c r="L320" i="63"/>
  <c r="L2501" i="63"/>
  <c r="L2542" i="63"/>
  <c r="L2581" i="63"/>
  <c r="L256" i="63"/>
  <c r="L240" i="63"/>
  <c r="L2647" i="63"/>
  <c r="L2679" i="63"/>
  <c r="L192" i="63"/>
  <c r="L2714" i="63"/>
  <c r="L2744" i="63"/>
  <c r="L144" i="63"/>
  <c r="L2789" i="63"/>
  <c r="L117" i="63"/>
  <c r="L2832" i="63"/>
  <c r="L2850" i="63"/>
  <c r="L84" i="63"/>
  <c r="L59" i="63"/>
  <c r="L2926" i="63"/>
  <c r="L2942" i="63"/>
  <c r="L2984" i="63"/>
  <c r="L3012" i="63"/>
  <c r="L3031" i="63"/>
  <c r="L3101" i="63"/>
  <c r="L3111" i="63"/>
  <c r="L3132" i="63"/>
  <c r="L3161" i="63"/>
  <c r="L3215" i="63"/>
  <c r="L3149" i="63"/>
  <c r="L2169" i="63"/>
  <c r="L3594" i="63"/>
  <c r="L3085" i="63"/>
  <c r="L2280" i="63"/>
  <c r="L3022" i="63"/>
  <c r="L3006" i="63"/>
  <c r="L2974" i="63"/>
  <c r="L42" i="63"/>
  <c r="L68" i="63"/>
  <c r="L76" i="63"/>
  <c r="L2878" i="63"/>
  <c r="L2862" i="63"/>
  <c r="L94" i="63"/>
  <c r="L2830" i="63"/>
  <c r="L2814" i="63"/>
  <c r="L2798" i="63"/>
  <c r="L2782" i="63"/>
  <c r="L137" i="63"/>
  <c r="L157" i="63"/>
  <c r="L2734" i="63"/>
  <c r="L173" i="63"/>
  <c r="L184" i="63"/>
  <c r="L2686" i="63"/>
  <c r="L2670" i="63"/>
  <c r="L220" i="63"/>
  <c r="L233" i="63"/>
  <c r="L2622" i="63"/>
  <c r="L2606" i="63"/>
  <c r="L2590" i="63"/>
  <c r="L2574" i="63"/>
  <c r="L2795" i="63"/>
  <c r="L291" i="63"/>
  <c r="L2824" i="63"/>
  <c r="L303" i="63"/>
  <c r="L2494" i="63"/>
  <c r="L316" i="63"/>
  <c r="L2462" i="63"/>
  <c r="L330" i="63"/>
  <c r="L338" i="63"/>
  <c r="L2414" i="63"/>
  <c r="L2398" i="63"/>
  <c r="L2382" i="63"/>
  <c r="L386" i="63"/>
  <c r="L395" i="63"/>
  <c r="L2334" i="63"/>
  <c r="L2318" i="63"/>
  <c r="L3013" i="63"/>
  <c r="L3026" i="63"/>
  <c r="L3057" i="63"/>
  <c r="L3064" i="63"/>
  <c r="L467" i="63"/>
  <c r="L2222" i="63"/>
  <c r="L2206" i="63"/>
  <c r="L2190" i="63"/>
  <c r="L3129" i="63"/>
  <c r="L2158" i="63"/>
  <c r="L2142" i="63"/>
  <c r="L567" i="63"/>
  <c r="L2110" i="63"/>
  <c r="L2094" i="63"/>
  <c r="L2078" i="63"/>
  <c r="L2062" i="63"/>
  <c r="L2046" i="63"/>
  <c r="L2030" i="63"/>
  <c r="L2014" i="63"/>
  <c r="L667" i="63"/>
  <c r="L686" i="63"/>
  <c r="L694" i="63"/>
  <c r="L1950" i="63"/>
  <c r="L1934" i="63"/>
  <c r="L766" i="63"/>
  <c r="L1902" i="63"/>
  <c r="L1886" i="63"/>
  <c r="L806" i="63"/>
  <c r="L1854" i="63"/>
  <c r="L824" i="63"/>
  <c r="L1822" i="63"/>
  <c r="L1806" i="63"/>
  <c r="L1790" i="63"/>
  <c r="L880" i="63"/>
  <c r="L1758" i="63"/>
  <c r="L1742" i="63"/>
  <c r="L1726" i="63"/>
  <c r="L1007" i="63"/>
  <c r="L1694" i="63"/>
  <c r="L1092" i="63"/>
  <c r="L1106" i="63"/>
  <c r="L3335" i="63"/>
  <c r="L1136" i="63"/>
  <c r="L1614" i="63"/>
  <c r="L1598" i="63"/>
  <c r="L1582" i="63"/>
  <c r="L1566" i="63"/>
  <c r="L3385" i="63"/>
  <c r="L1263" i="63"/>
  <c r="L1306" i="63"/>
  <c r="L1502" i="63"/>
  <c r="L1486" i="63"/>
  <c r="L1387" i="63"/>
  <c r="L1454" i="63"/>
  <c r="L1419" i="63"/>
  <c r="L1422" i="63"/>
  <c r="L1448" i="63"/>
  <c r="L1466" i="63"/>
  <c r="L1374" i="63"/>
  <c r="L1358" i="63"/>
  <c r="L1342" i="63"/>
  <c r="L1326" i="63"/>
  <c r="L1310" i="63"/>
  <c r="L1522" i="63"/>
  <c r="L1278" i="63"/>
  <c r="L1537" i="63"/>
  <c r="L1544" i="63"/>
  <c r="L1230" i="63"/>
  <c r="L1214" i="63"/>
  <c r="L1198" i="63"/>
  <c r="L1556" i="63"/>
  <c r="L1166" i="63"/>
  <c r="L1617" i="63"/>
  <c r="L1632" i="63"/>
  <c r="L1655" i="63"/>
  <c r="L1102" i="63"/>
  <c r="L1679" i="63"/>
  <c r="L1070" i="63"/>
  <c r="L1686" i="63"/>
  <c r="L3709" i="63"/>
  <c r="L1022" i="63"/>
  <c r="L1006" i="63"/>
  <c r="L990" i="63"/>
  <c r="L3884" i="63"/>
  <c r="L3913" i="63"/>
  <c r="L1729" i="63"/>
  <c r="L3940" i="63"/>
  <c r="L910" i="63"/>
  <c r="L894" i="63"/>
  <c r="L878" i="63"/>
  <c r="L862" i="63"/>
  <c r="L1812" i="63"/>
  <c r="L830" i="63"/>
  <c r="L814" i="63"/>
  <c r="L798" i="63"/>
  <c r="L4010" i="63"/>
  <c r="L1915" i="63"/>
  <c r="L750" i="63"/>
  <c r="L1933" i="63"/>
  <c r="L718" i="63"/>
  <c r="L1963" i="63"/>
  <c r="L1973" i="63"/>
  <c r="L670" i="63"/>
  <c r="L2011" i="63"/>
  <c r="L2032" i="63"/>
  <c r="L2042" i="63"/>
  <c r="L606" i="63"/>
  <c r="L2099" i="63"/>
  <c r="L574" i="63"/>
  <c r="L558" i="63"/>
  <c r="L542" i="63"/>
  <c r="L526" i="63"/>
  <c r="L2157" i="63"/>
  <c r="L494" i="63"/>
  <c r="L2239" i="63"/>
  <c r="L2247" i="63"/>
  <c r="L2266" i="63"/>
  <c r="L431" i="63"/>
  <c r="L2309" i="63"/>
  <c r="L2346" i="63"/>
  <c r="L383" i="63"/>
  <c r="L2399" i="63"/>
  <c r="L2420" i="63"/>
  <c r="L2444" i="63"/>
  <c r="L319" i="63"/>
  <c r="L2508" i="63"/>
  <c r="L287" i="63"/>
  <c r="L2589" i="63"/>
  <c r="L255" i="63"/>
  <c r="L239" i="63"/>
  <c r="L2651" i="63"/>
  <c r="L2678" i="63"/>
  <c r="L191" i="63"/>
  <c r="L2712" i="63"/>
  <c r="L159" i="63"/>
  <c r="L2758" i="63"/>
  <c r="L2793" i="63"/>
  <c r="L116" i="63"/>
  <c r="L102" i="63"/>
  <c r="L2880" i="63"/>
  <c r="L71" i="63"/>
  <c r="L58" i="63"/>
  <c r="L43" i="63"/>
  <c r="L35" i="63"/>
  <c r="L3030" i="63"/>
  <c r="L3050" i="63"/>
  <c r="L3061" i="63"/>
  <c r="L3081" i="63"/>
  <c r="L3147" i="63"/>
  <c r="L3159" i="63"/>
  <c r="L3249" i="63"/>
  <c r="L3257" i="63"/>
  <c r="L3287" i="63"/>
  <c r="L3324" i="63"/>
  <c r="L3341" i="63"/>
  <c r="L3367" i="63"/>
  <c r="L3400" i="63"/>
  <c r="L3459" i="63"/>
  <c r="L3496" i="63"/>
  <c r="L3536" i="63"/>
  <c r="L3549" i="63"/>
  <c r="L3593" i="63"/>
  <c r="L3618" i="63"/>
  <c r="L3657" i="63"/>
  <c r="L3679" i="63"/>
  <c r="L3711" i="63"/>
  <c r="L3745" i="63"/>
  <c r="L3776" i="63"/>
  <c r="L3872" i="63"/>
  <c r="L3898" i="63"/>
  <c r="L3970" i="63"/>
  <c r="L4022" i="63"/>
  <c r="L4052" i="63"/>
  <c r="L4112" i="63"/>
  <c r="L4145" i="63"/>
  <c r="L4172" i="63"/>
  <c r="L3180" i="63"/>
  <c r="L2223" i="63"/>
  <c r="L3084" i="63"/>
  <c r="L3037" i="63"/>
  <c r="L2298" i="63"/>
  <c r="L2973" i="63"/>
  <c r="L2361" i="63"/>
  <c r="L2941" i="63"/>
  <c r="L2925" i="63"/>
  <c r="L2424" i="63"/>
  <c r="L77" i="63"/>
  <c r="L2877" i="63"/>
  <c r="L2861" i="63"/>
  <c r="L107" i="63"/>
  <c r="L119" i="63"/>
  <c r="L2797" i="63"/>
  <c r="L130" i="63"/>
  <c r="L2765" i="63"/>
  <c r="L2749" i="63"/>
  <c r="L2733" i="63"/>
  <c r="L175" i="63"/>
  <c r="L2701" i="63"/>
  <c r="L2685" i="63"/>
  <c r="L208" i="63"/>
  <c r="L2653" i="63"/>
  <c r="L2637" i="63"/>
  <c r="L2621" i="63"/>
  <c r="L262" i="63"/>
  <c r="L269" i="63"/>
  <c r="L2573" i="63"/>
  <c r="L2788" i="63"/>
  <c r="L289" i="63"/>
  <c r="L297" i="63"/>
  <c r="L300" i="63"/>
  <c r="L308" i="63"/>
  <c r="L315" i="63"/>
  <c r="L2461" i="63"/>
  <c r="L329" i="63"/>
  <c r="L347" i="63"/>
  <c r="L2413" i="63"/>
  <c r="L2944" i="63"/>
  <c r="L2381" i="63"/>
  <c r="L2365" i="63"/>
  <c r="L391" i="63"/>
  <c r="L2997" i="63"/>
  <c r="L2317" i="63"/>
  <c r="L2301" i="63"/>
  <c r="L434" i="63"/>
  <c r="L447" i="63"/>
  <c r="L2253" i="63"/>
  <c r="L466" i="63"/>
  <c r="L2221" i="63"/>
  <c r="L2205" i="63"/>
  <c r="L480" i="63"/>
  <c r="L498" i="63"/>
  <c r="L510" i="63"/>
  <c r="L2141" i="63"/>
  <c r="L565" i="63"/>
  <c r="L2109" i="63"/>
  <c r="L3156" i="63"/>
  <c r="L2077" i="63"/>
  <c r="L2061" i="63"/>
  <c r="L622" i="63"/>
  <c r="L2029" i="63"/>
  <c r="L3200" i="63"/>
  <c r="L1997" i="63"/>
  <c r="L1981" i="63"/>
  <c r="L699" i="63"/>
  <c r="L711" i="63"/>
  <c r="L742" i="63"/>
  <c r="L764" i="63"/>
  <c r="L1901" i="63"/>
  <c r="L3281" i="63"/>
  <c r="L1869" i="63"/>
  <c r="L1853" i="63"/>
  <c r="L1837" i="63"/>
  <c r="L1821" i="63"/>
  <c r="L1805" i="63"/>
  <c r="L846" i="63"/>
  <c r="L885" i="63"/>
  <c r="L1757" i="63"/>
  <c r="L1741" i="63"/>
  <c r="L945" i="63"/>
  <c r="L1011" i="63"/>
  <c r="L1693" i="63"/>
  <c r="L1677" i="63"/>
  <c r="L1661" i="63"/>
  <c r="L1645" i="63"/>
  <c r="L1629" i="63"/>
  <c r="L1151" i="63"/>
  <c r="L1597" i="63"/>
  <c r="L1194" i="63"/>
  <c r="L3381" i="63"/>
  <c r="L3386" i="63"/>
  <c r="L1276" i="63"/>
  <c r="L1305" i="63"/>
  <c r="L1501" i="63"/>
  <c r="L1355" i="63"/>
  <c r="L1386" i="63"/>
  <c r="L1453" i="63"/>
  <c r="L1437" i="63"/>
  <c r="L3423" i="63"/>
  <c r="L1450" i="63"/>
  <c r="L1465" i="63"/>
  <c r="L1373" i="63"/>
  <c r="L1483" i="63"/>
  <c r="L1341" i="63"/>
  <c r="L1325" i="63"/>
  <c r="L1309" i="63"/>
  <c r="L3500" i="63"/>
  <c r="L3543" i="63"/>
  <c r="L1261" i="63"/>
  <c r="L1245" i="63"/>
  <c r="L1229" i="63"/>
  <c r="L1213" i="63"/>
  <c r="L1197" i="63"/>
  <c r="L1554" i="63"/>
  <c r="L1165" i="63"/>
  <c r="L1149" i="63"/>
  <c r="L1631" i="63"/>
  <c r="L1117" i="63"/>
  <c r="L1668" i="63"/>
  <c r="L1085" i="63"/>
  <c r="L1069" i="63"/>
  <c r="L1683" i="63"/>
  <c r="L1699" i="63"/>
  <c r="L1703" i="63"/>
  <c r="L1712" i="63"/>
  <c r="L989" i="63"/>
  <c r="L973" i="63"/>
  <c r="L1720" i="63"/>
  <c r="L941" i="63"/>
  <c r="L1752" i="63"/>
  <c r="L909" i="63"/>
  <c r="L893" i="63"/>
  <c r="L877" i="63"/>
  <c r="L861" i="63"/>
  <c r="L1789" i="63"/>
  <c r="L1845" i="63"/>
  <c r="L1848" i="63"/>
  <c r="L797" i="63"/>
  <c r="L781" i="63"/>
  <c r="L765" i="63"/>
  <c r="L1923" i="63"/>
  <c r="L733" i="63"/>
  <c r="L717" i="63"/>
  <c r="L701" i="63"/>
  <c r="L685" i="63"/>
  <c r="L669" i="63"/>
  <c r="L2009" i="63"/>
  <c r="L637" i="63"/>
  <c r="L4047" i="63"/>
  <c r="L605" i="63"/>
  <c r="L2098" i="63"/>
  <c r="L573" i="63"/>
  <c r="L4095" i="63"/>
  <c r="L541" i="63"/>
  <c r="L525" i="63"/>
  <c r="L2150" i="63"/>
  <c r="L493" i="63"/>
  <c r="L2238" i="63"/>
  <c r="L461" i="63"/>
  <c r="L2269" i="63"/>
  <c r="L2290" i="63"/>
  <c r="L414" i="63"/>
  <c r="L398" i="63"/>
  <c r="L382" i="63"/>
  <c r="L366" i="63"/>
  <c r="L2430" i="63"/>
  <c r="L2442" i="63"/>
  <c r="L2470" i="63"/>
  <c r="L302" i="63"/>
  <c r="L2546" i="63"/>
  <c r="L2588" i="63"/>
  <c r="L2625" i="63"/>
  <c r="L2633" i="63"/>
  <c r="L2652" i="63"/>
  <c r="L2674" i="63"/>
  <c r="L2691" i="63"/>
  <c r="L2725" i="63"/>
  <c r="L158" i="63"/>
  <c r="L142" i="63"/>
  <c r="L2799" i="63"/>
  <c r="L115" i="63"/>
  <c r="L2829" i="63"/>
  <c r="L2853" i="63"/>
  <c r="L57" i="63"/>
  <c r="L2943" i="63"/>
  <c r="L2959" i="63"/>
  <c r="L2986" i="63"/>
  <c r="L3011" i="63"/>
  <c r="L3034" i="63"/>
  <c r="L3065" i="63"/>
  <c r="L3080" i="63"/>
  <c r="L14" i="63"/>
  <c r="L3108" i="63"/>
  <c r="L3163" i="63"/>
  <c r="L3193" i="63"/>
  <c r="L3214" i="63"/>
  <c r="L3232" i="63"/>
  <c r="L3306" i="63"/>
  <c r="L3343" i="63"/>
  <c r="L3352" i="63"/>
  <c r="L3369" i="63"/>
  <c r="L3464" i="63"/>
  <c r="L3537" i="63"/>
  <c r="L3551" i="63"/>
  <c r="L3574" i="63"/>
  <c r="L3641" i="63"/>
  <c r="L2922" i="63"/>
  <c r="L2668" i="63"/>
  <c r="L223" i="63"/>
  <c r="L2636" i="63"/>
  <c r="L2709" i="63"/>
  <c r="L2604" i="63"/>
  <c r="L270" i="63"/>
  <c r="L2572" i="63"/>
  <c r="L2787" i="63"/>
  <c r="L2804" i="63"/>
  <c r="L2524" i="63"/>
  <c r="L299" i="63"/>
  <c r="L2492" i="63"/>
  <c r="L2476" i="63"/>
  <c r="L2460" i="63"/>
  <c r="L334" i="63"/>
  <c r="L348" i="63"/>
  <c r="L352" i="63"/>
  <c r="L2396" i="63"/>
  <c r="L2952" i="63"/>
  <c r="L2364" i="63"/>
  <c r="L390" i="63"/>
  <c r="L2332" i="63"/>
  <c r="L415" i="63"/>
  <c r="L3017" i="63"/>
  <c r="L438" i="63"/>
  <c r="L446" i="63"/>
  <c r="L2252" i="63"/>
  <c r="L465" i="63"/>
  <c r="L472" i="63"/>
  <c r="L2204" i="63"/>
  <c r="L479" i="63"/>
  <c r="L502" i="63"/>
  <c r="L2156" i="63"/>
  <c r="L2140" i="63"/>
  <c r="L562" i="63"/>
  <c r="L581" i="63"/>
  <c r="L2092" i="63"/>
  <c r="L2076" i="63"/>
  <c r="L2060" i="63"/>
  <c r="L3196" i="63"/>
  <c r="L643" i="63"/>
  <c r="L2012" i="63"/>
  <c r="L1996" i="63"/>
  <c r="L691" i="63"/>
  <c r="L1964" i="63"/>
  <c r="L714" i="63"/>
  <c r="L741" i="63"/>
  <c r="L1916" i="63"/>
  <c r="L1900" i="63"/>
  <c r="L1884" i="63"/>
  <c r="L805" i="63"/>
  <c r="L1852" i="63"/>
  <c r="L1836" i="63"/>
  <c r="L1820" i="63"/>
  <c r="L1804" i="63"/>
  <c r="L845" i="63"/>
  <c r="L891" i="63"/>
  <c r="L924" i="63"/>
  <c r="L1740" i="63"/>
  <c r="L952" i="63"/>
  <c r="L1014" i="63"/>
  <c r="L1056" i="63"/>
  <c r="L1089" i="63"/>
  <c r="L1660" i="63"/>
  <c r="L1128" i="63"/>
  <c r="L1139" i="63"/>
  <c r="L1612" i="63"/>
  <c r="L3346" i="63"/>
  <c r="L1190" i="63"/>
  <c r="L1564" i="63"/>
  <c r="L1548" i="63"/>
  <c r="L1279" i="63"/>
  <c r="L1303" i="63"/>
  <c r="L1339" i="63"/>
  <c r="L1484" i="63"/>
  <c r="L1468" i="63"/>
  <c r="L1452" i="63"/>
  <c r="L1436" i="63"/>
  <c r="L1438" i="63"/>
  <c r="L3440" i="63"/>
  <c r="L3463" i="63"/>
  <c r="L1372" i="63"/>
  <c r="L1356" i="63"/>
  <c r="L1500" i="63"/>
  <c r="L3498" i="63"/>
  <c r="L1308" i="63"/>
  <c r="L1292" i="63"/>
  <c r="L1533" i="63"/>
  <c r="L1540" i="63"/>
  <c r="L1244" i="63"/>
  <c r="L1228" i="63"/>
  <c r="L1212" i="63"/>
  <c r="L1570" i="63"/>
  <c r="L1180" i="63"/>
  <c r="L1164" i="63"/>
  <c r="L3592" i="63"/>
  <c r="L1635" i="63"/>
  <c r="L1654" i="63"/>
  <c r="L3667" i="63"/>
  <c r="L1084" i="63"/>
  <c r="L1068" i="63"/>
  <c r="L1680" i="63"/>
  <c r="L1700" i="63"/>
  <c r="L1704" i="63"/>
  <c r="L1711" i="63"/>
  <c r="L1717" i="63"/>
  <c r="L972" i="63"/>
  <c r="L956" i="63"/>
  <c r="L1737" i="63"/>
  <c r="L1761" i="63"/>
  <c r="L1765" i="63"/>
  <c r="L1767" i="63"/>
  <c r="L1776" i="63"/>
  <c r="L860" i="63"/>
  <c r="L1788" i="63"/>
  <c r="L828" i="63"/>
  <c r="L812" i="63"/>
  <c r="L796" i="63"/>
  <c r="L1897" i="63"/>
  <c r="L1917" i="63"/>
  <c r="L748" i="63"/>
  <c r="L732" i="63"/>
  <c r="L4023" i="63"/>
  <c r="L700" i="63"/>
  <c r="L4037" i="63"/>
  <c r="L2000" i="63"/>
  <c r="L652" i="63"/>
  <c r="L4045" i="63"/>
  <c r="L620" i="63"/>
  <c r="L604" i="63"/>
  <c r="L588" i="63"/>
  <c r="L2111" i="63"/>
  <c r="L556" i="63"/>
  <c r="L2131" i="63"/>
  <c r="L2134" i="63"/>
  <c r="L4111" i="63"/>
  <c r="L492" i="63"/>
  <c r="L2237" i="63"/>
  <c r="L2246" i="63"/>
  <c r="L445" i="63"/>
  <c r="L429" i="63"/>
  <c r="L413" i="63"/>
  <c r="L2341" i="63"/>
  <c r="L2374" i="63"/>
  <c r="L2402" i="63"/>
  <c r="L349" i="63"/>
  <c r="L2446" i="63"/>
  <c r="L2475" i="63"/>
  <c r="L301" i="63"/>
  <c r="L2548" i="63"/>
  <c r="L2587" i="63"/>
  <c r="L2624" i="63"/>
  <c r="L237" i="63"/>
  <c r="L221" i="63"/>
  <c r="L2672" i="63"/>
  <c r="L189" i="63"/>
  <c r="L2724" i="63"/>
  <c r="L2745" i="63"/>
  <c r="L2760" i="63"/>
  <c r="L2800" i="63"/>
  <c r="L2822" i="63"/>
  <c r="L2837" i="63"/>
  <c r="L83" i="63"/>
  <c r="L70" i="63"/>
  <c r="L2918" i="63"/>
  <c r="L48" i="63"/>
  <c r="L41" i="63"/>
  <c r="L30" i="63"/>
  <c r="L3032" i="63"/>
  <c r="L3104" i="63"/>
  <c r="L3112" i="63"/>
  <c r="L3145" i="63"/>
  <c r="L3164" i="63"/>
  <c r="L3177" i="63"/>
  <c r="L3192" i="63"/>
  <c r="L3220" i="63"/>
  <c r="L3258" i="63"/>
  <c r="L3286" i="63"/>
  <c r="L3401" i="63"/>
  <c r="L3461" i="63"/>
  <c r="L3521" i="63"/>
  <c r="L2885" i="63"/>
  <c r="L2891" i="63"/>
  <c r="L86" i="63"/>
  <c r="L2859" i="63"/>
  <c r="L2843" i="63"/>
  <c r="L104" i="63"/>
  <c r="L121" i="63"/>
  <c r="L2556" i="63"/>
  <c r="L143" i="63"/>
  <c r="L155" i="63"/>
  <c r="L164" i="63"/>
  <c r="L2715" i="63"/>
  <c r="L2699" i="63"/>
  <c r="L2683" i="63"/>
  <c r="L207" i="63"/>
  <c r="L222" i="63"/>
  <c r="L2635" i="63"/>
  <c r="L2619" i="63"/>
  <c r="L264" i="63"/>
  <c r="L271" i="63"/>
  <c r="L2571" i="63"/>
  <c r="L2555" i="63"/>
  <c r="L2539" i="63"/>
  <c r="L2523" i="63"/>
  <c r="L2507" i="63"/>
  <c r="L2841" i="63"/>
  <c r="L317" i="63"/>
  <c r="L2459" i="63"/>
  <c r="L2887" i="63"/>
  <c r="L2905" i="63"/>
  <c r="L354" i="63"/>
  <c r="L2395" i="63"/>
  <c r="L378" i="63"/>
  <c r="L2363" i="63"/>
  <c r="L388" i="63"/>
  <c r="L404" i="63"/>
  <c r="L3002" i="63"/>
  <c r="L426" i="63"/>
  <c r="L436" i="63"/>
  <c r="L2267" i="63"/>
  <c r="L2251" i="63"/>
  <c r="L2235" i="63"/>
  <c r="L2219" i="63"/>
  <c r="L2203" i="63"/>
  <c r="L478" i="63"/>
  <c r="L2171" i="63"/>
  <c r="L2155" i="63"/>
  <c r="L3143" i="63"/>
  <c r="L561" i="63"/>
  <c r="L578" i="63"/>
  <c r="L2091" i="63"/>
  <c r="L2075" i="63"/>
  <c r="L3185" i="63"/>
  <c r="L2043" i="63"/>
  <c r="L638" i="63"/>
  <c r="L653" i="63"/>
  <c r="L3219" i="63"/>
  <c r="L1979" i="63"/>
  <c r="L702" i="63"/>
  <c r="L715" i="63"/>
  <c r="L735" i="63"/>
  <c r="L758" i="63"/>
  <c r="L1899" i="63"/>
  <c r="L788" i="63"/>
  <c r="L804" i="63"/>
  <c r="L1851" i="63"/>
  <c r="L825" i="63"/>
  <c r="L838" i="63"/>
  <c r="L1803" i="63"/>
  <c r="L1787" i="63"/>
  <c r="L3313" i="63"/>
  <c r="L1755" i="63"/>
  <c r="L940" i="63"/>
  <c r="L949" i="63"/>
  <c r="L1016" i="63"/>
  <c r="L1691" i="63"/>
  <c r="L1675" i="63"/>
  <c r="L1105" i="63"/>
  <c r="L1127" i="63"/>
  <c r="L1142" i="63"/>
  <c r="L1611" i="63"/>
  <c r="L3342" i="63"/>
  <c r="L1579" i="63"/>
  <c r="L1563" i="63"/>
  <c r="L1236" i="63"/>
  <c r="L1287" i="63"/>
  <c r="L1300" i="63"/>
  <c r="L3389" i="63"/>
  <c r="L1357" i="63"/>
  <c r="L1467" i="63"/>
  <c r="L3412" i="63"/>
  <c r="L1435" i="63"/>
  <c r="L1430" i="63"/>
  <c r="L3443" i="63"/>
  <c r="L1470" i="63"/>
  <c r="L1477" i="63"/>
  <c r="L1485" i="63"/>
  <c r="L1493" i="63"/>
  <c r="L1515" i="63"/>
  <c r="L1307" i="63"/>
  <c r="L3510" i="63"/>
  <c r="L1275" i="63"/>
  <c r="L1259" i="63"/>
  <c r="L1243" i="63"/>
  <c r="L1227" i="63"/>
  <c r="L1211" i="63"/>
  <c r="L1195" i="63"/>
  <c r="L1179" i="63"/>
  <c r="L3567" i="63"/>
  <c r="L3591" i="63"/>
  <c r="L1637" i="63"/>
  <c r="L1653" i="63"/>
  <c r="L3664" i="63"/>
  <c r="L1083" i="63"/>
  <c r="L1067" i="63"/>
  <c r="L1051" i="63"/>
  <c r="L1035" i="63"/>
  <c r="L1705" i="63"/>
  <c r="L1003" i="63"/>
  <c r="L1715" i="63"/>
  <c r="L3891" i="63"/>
  <c r="L3924" i="63"/>
  <c r="L939" i="63"/>
  <c r="L3953" i="63"/>
  <c r="L907" i="63"/>
  <c r="L1772" i="63"/>
  <c r="L3965" i="63"/>
  <c r="L859" i="63"/>
  <c r="L3976" i="63"/>
  <c r="L1840" i="63"/>
  <c r="L3989" i="63"/>
  <c r="L1870" i="63"/>
  <c r="L779" i="63"/>
  <c r="L763" i="63"/>
  <c r="L747" i="63"/>
  <c r="L731" i="63"/>
  <c r="L1948" i="63"/>
  <c r="L1966" i="63"/>
  <c r="L683" i="63"/>
  <c r="L1998" i="63"/>
  <c r="L2016" i="63"/>
  <c r="L635" i="63"/>
  <c r="L4053" i="63"/>
  <c r="L2057" i="63"/>
  <c r="L587" i="63"/>
  <c r="L2114" i="63"/>
  <c r="L4099" i="63"/>
  <c r="L539" i="63"/>
  <c r="L2143" i="63"/>
  <c r="L2168" i="63"/>
  <c r="L491" i="63"/>
  <c r="L2236" i="63"/>
  <c r="L2248" i="63"/>
  <c r="L2275" i="63"/>
  <c r="L428" i="63"/>
  <c r="L412" i="63"/>
  <c r="L2348" i="63"/>
  <c r="L380" i="63"/>
  <c r="L364" i="63"/>
  <c r="L2429" i="63"/>
  <c r="L2445" i="63"/>
  <c r="L2479" i="63"/>
  <c r="L2525" i="63"/>
  <c r="L2553" i="63"/>
  <c r="L268" i="63"/>
  <c r="L2623" i="63"/>
  <c r="L236" i="63"/>
  <c r="L2654" i="63"/>
  <c r="L2671" i="63"/>
  <c r="L2690" i="63"/>
  <c r="L172" i="63"/>
  <c r="L2748" i="63"/>
  <c r="L140" i="63"/>
  <c r="L2807" i="63"/>
  <c r="L2818" i="63"/>
  <c r="L99" i="63"/>
  <c r="L2868" i="63"/>
  <c r="L2883" i="63"/>
  <c r="L69" i="63"/>
  <c r="L2919" i="63"/>
  <c r="L47" i="63"/>
  <c r="L2945" i="63"/>
  <c r="L3014" i="63"/>
  <c r="L23" i="63"/>
  <c r="L20" i="63"/>
  <c r="L3087" i="63"/>
  <c r="L3103" i="63"/>
  <c r="L12" i="63"/>
  <c r="L3181" i="63"/>
  <c r="L3195" i="63"/>
  <c r="L3216" i="63"/>
  <c r="L3265" i="63"/>
  <c r="L3284" i="63"/>
  <c r="L3309" i="63"/>
  <c r="L3355" i="63"/>
  <c r="L3373" i="63"/>
  <c r="L3460" i="63"/>
  <c r="L3518" i="63"/>
  <c r="L3603" i="63"/>
  <c r="L3623" i="63"/>
  <c r="L3659" i="63"/>
  <c r="L3752" i="63"/>
  <c r="L3782" i="63"/>
  <c r="L3903" i="63"/>
  <c r="L3934" i="63"/>
  <c r="L3971" i="63"/>
  <c r="L3998" i="63"/>
  <c r="L4033" i="63"/>
  <c r="L4104" i="63"/>
  <c r="L4119" i="63"/>
  <c r="L4151" i="63"/>
  <c r="L4180" i="63"/>
  <c r="L97" i="63"/>
  <c r="L18" i="63"/>
  <c r="L2326" i="63"/>
  <c r="L2970" i="63"/>
  <c r="L2954" i="63"/>
  <c r="L2938" i="63"/>
  <c r="L2906" i="63"/>
  <c r="L2890" i="63"/>
  <c r="L2874" i="63"/>
  <c r="L2842" i="63"/>
  <c r="L2518" i="63"/>
  <c r="L2536" i="63"/>
  <c r="L2794" i="63"/>
  <c r="L2561" i="63"/>
  <c r="L141" i="63"/>
  <c r="L154" i="63"/>
  <c r="L2730" i="63"/>
  <c r="L176" i="63"/>
  <c r="L2698" i="63"/>
  <c r="L2682" i="63"/>
  <c r="L206" i="63"/>
  <c r="L2650" i="63"/>
  <c r="L243" i="63"/>
  <c r="L2618" i="63"/>
  <c r="L266" i="63"/>
  <c r="L2586" i="63"/>
  <c r="L2570" i="63"/>
  <c r="L284" i="63"/>
  <c r="L288" i="63"/>
  <c r="L2522" i="63"/>
  <c r="L2506" i="63"/>
  <c r="L2490" i="63"/>
  <c r="L2852" i="63"/>
  <c r="L2458" i="63"/>
  <c r="L335" i="63"/>
  <c r="L2426" i="63"/>
  <c r="L2410" i="63"/>
  <c r="L372" i="63"/>
  <c r="L377" i="63"/>
  <c r="L2362" i="63"/>
  <c r="L387" i="63"/>
  <c r="L406" i="63"/>
  <c r="L2314" i="63"/>
  <c r="L3023" i="63"/>
  <c r="L439" i="63"/>
  <c r="L451" i="63"/>
  <c r="L459" i="63"/>
  <c r="L2234" i="63"/>
  <c r="L2218" i="63"/>
  <c r="L3116" i="63"/>
  <c r="L2186" i="63"/>
  <c r="L507" i="63"/>
  <c r="L2154" i="63"/>
  <c r="L2138" i="63"/>
  <c r="L559" i="63"/>
  <c r="L584" i="63"/>
  <c r="L2090" i="63"/>
  <c r="L2074" i="63"/>
  <c r="L2058" i="63"/>
  <c r="L625" i="63"/>
  <c r="L2026" i="63"/>
  <c r="L3210" i="63"/>
  <c r="L1994" i="63"/>
  <c r="L1978" i="63"/>
  <c r="L1962" i="63"/>
  <c r="L721" i="63"/>
  <c r="L743" i="63"/>
  <c r="L774" i="63"/>
  <c r="L1898" i="63"/>
  <c r="L786" i="63"/>
  <c r="L795" i="63"/>
  <c r="L816" i="63"/>
  <c r="L826" i="63"/>
  <c r="L1818" i="63"/>
  <c r="L1802" i="63"/>
  <c r="L850" i="63"/>
  <c r="L1770" i="63"/>
  <c r="L3323" i="63"/>
  <c r="L937" i="63"/>
  <c r="L1722" i="63"/>
  <c r="L1026" i="63"/>
  <c r="L1073" i="63"/>
  <c r="L1094" i="63"/>
  <c r="L1658" i="63"/>
  <c r="L1642" i="63"/>
  <c r="L1626" i="63"/>
  <c r="L1150" i="63"/>
  <c r="L3340" i="63"/>
  <c r="L1196" i="63"/>
  <c r="L1562" i="63"/>
  <c r="L1231" i="63"/>
  <c r="L1283" i="63"/>
  <c r="L1295" i="63"/>
  <c r="L1498" i="63"/>
  <c r="L1482" i="63"/>
  <c r="L1394" i="63"/>
  <c r="L1405" i="63"/>
  <c r="L3416" i="63"/>
  <c r="L1418" i="63"/>
  <c r="L1402" i="63"/>
  <c r="L1469" i="63"/>
  <c r="L1479" i="63"/>
  <c r="L1354" i="63"/>
  <c r="L1490" i="63"/>
  <c r="L1514" i="63"/>
  <c r="L1518" i="63"/>
  <c r="L1290" i="63"/>
  <c r="L3547" i="63"/>
  <c r="L1258" i="63"/>
  <c r="L1242" i="63"/>
  <c r="L1226" i="63"/>
  <c r="L1586" i="63"/>
  <c r="L1569" i="63"/>
  <c r="L1178" i="63"/>
  <c r="L1162" i="63"/>
  <c r="L1621" i="63"/>
  <c r="L1641" i="63"/>
  <c r="L1651" i="63"/>
  <c r="L3672" i="63"/>
  <c r="L1082" i="63"/>
  <c r="L1066" i="63"/>
  <c r="L1050" i="63"/>
  <c r="L1034" i="63"/>
  <c r="L3726" i="63"/>
  <c r="L3778" i="63"/>
  <c r="L986" i="63"/>
  <c r="L970" i="63"/>
  <c r="L954" i="63"/>
  <c r="L938" i="63"/>
  <c r="L1760" i="63"/>
  <c r="L906" i="63"/>
  <c r="L890" i="63"/>
  <c r="L874" i="63"/>
  <c r="L858" i="63"/>
  <c r="L842" i="63"/>
  <c r="L1838" i="63"/>
  <c r="L4007" i="63"/>
  <c r="L794" i="63"/>
  <c r="L778" i="63"/>
  <c r="L762" i="63"/>
  <c r="L746" i="63"/>
  <c r="L1940" i="63"/>
  <c r="L1947" i="63"/>
  <c r="L1965" i="63"/>
  <c r="L682" i="63"/>
  <c r="L1993" i="63"/>
  <c r="L2022" i="63"/>
  <c r="L2036" i="63"/>
  <c r="L2049" i="63"/>
  <c r="L4056" i="63"/>
  <c r="L2101" i="63"/>
  <c r="L2115" i="63"/>
  <c r="L2124" i="63"/>
  <c r="L538" i="63"/>
  <c r="L522" i="63"/>
  <c r="L2170" i="63"/>
  <c r="L490" i="63"/>
  <c r="L2233" i="63"/>
  <c r="L2263" i="63"/>
  <c r="L2274" i="63"/>
  <c r="L427" i="63"/>
  <c r="L411" i="63"/>
  <c r="L2349" i="63"/>
  <c r="L2375" i="63"/>
  <c r="L363" i="63"/>
  <c r="L2428" i="63"/>
  <c r="L331" i="63"/>
  <c r="L2478" i="63"/>
  <c r="L2521" i="63"/>
  <c r="L283" i="63"/>
  <c r="L2601" i="63"/>
  <c r="L2617" i="63"/>
  <c r="L235" i="63"/>
  <c r="L219" i="63"/>
  <c r="L2669" i="63"/>
  <c r="L2696" i="63"/>
  <c r="L2723" i="63"/>
  <c r="L2747" i="63"/>
  <c r="L2766" i="63"/>
  <c r="L124" i="63"/>
  <c r="L98" i="63"/>
  <c r="L2863" i="63"/>
  <c r="L2882" i="63"/>
  <c r="L2911" i="63"/>
  <c r="L55" i="63"/>
  <c r="L46" i="63"/>
  <c r="L2960" i="63"/>
  <c r="L32" i="63"/>
  <c r="L3018" i="63"/>
  <c r="L3035" i="63"/>
  <c r="L3086" i="63"/>
  <c r="L3102" i="63"/>
  <c r="L3167" i="63"/>
  <c r="L3183" i="63"/>
  <c r="L129" i="63"/>
  <c r="L2185" i="63"/>
  <c r="L3133" i="63"/>
  <c r="L2153" i="63"/>
  <c r="L2137" i="63"/>
  <c r="L554" i="63"/>
  <c r="L583" i="63"/>
  <c r="L2089" i="63"/>
  <c r="L2073" i="63"/>
  <c r="L603" i="63"/>
  <c r="L624" i="63"/>
  <c r="L634" i="63"/>
  <c r="L654" i="63"/>
  <c r="L668" i="63"/>
  <c r="L1977" i="63"/>
  <c r="L1961" i="63"/>
  <c r="L720" i="63"/>
  <c r="L1929" i="63"/>
  <c r="L3247" i="63"/>
  <c r="L776" i="63"/>
  <c r="L1881" i="63"/>
  <c r="L1865" i="63"/>
  <c r="L1849" i="63"/>
  <c r="L1833" i="63"/>
  <c r="L1817" i="63"/>
  <c r="L3308" i="63"/>
  <c r="L855" i="63"/>
  <c r="L1769" i="63"/>
  <c r="L1753" i="63"/>
  <c r="L936" i="63"/>
  <c r="L1721" i="63"/>
  <c r="L1021" i="63"/>
  <c r="L1075" i="63"/>
  <c r="L1096" i="63"/>
  <c r="L1116" i="63"/>
  <c r="L1130" i="63"/>
  <c r="L1625" i="63"/>
  <c r="L1146" i="63"/>
  <c r="L1593" i="63"/>
  <c r="L1577" i="63"/>
  <c r="L3384" i="63"/>
  <c r="L1545" i="63"/>
  <c r="L1281" i="63"/>
  <c r="L1320" i="63"/>
  <c r="L1497" i="63"/>
  <c r="L1368" i="63"/>
  <c r="L1390" i="63"/>
  <c r="L1449" i="63"/>
  <c r="L3415" i="63"/>
  <c r="L1442" i="63"/>
  <c r="L1401" i="63"/>
  <c r="L1385" i="63"/>
  <c r="L3474" i="63"/>
  <c r="L1353" i="63"/>
  <c r="L1507" i="63"/>
  <c r="L1513" i="63"/>
  <c r="L1519" i="63"/>
  <c r="L1289" i="63"/>
  <c r="L1273" i="63"/>
  <c r="L1257" i="63"/>
  <c r="L1241" i="63"/>
  <c r="L1225" i="63"/>
  <c r="L1209" i="63"/>
  <c r="L1193" i="63"/>
  <c r="L1547" i="63"/>
  <c r="L1605" i="63"/>
  <c r="L1624" i="63"/>
  <c r="L1129" i="63"/>
  <c r="L1656" i="63"/>
  <c r="L1673" i="63"/>
  <c r="L1698" i="63"/>
  <c r="L1065" i="63"/>
  <c r="L1049" i="63"/>
  <c r="L1701" i="63"/>
  <c r="L1707" i="63"/>
  <c r="L3771" i="63"/>
  <c r="L985" i="63"/>
  <c r="L969" i="63"/>
  <c r="L3932" i="63"/>
  <c r="L1739" i="63"/>
  <c r="L1756" i="63"/>
  <c r="L905" i="63"/>
  <c r="L889" i="63"/>
  <c r="L1779" i="63"/>
  <c r="L1783" i="63"/>
  <c r="L841" i="63"/>
  <c r="L1835" i="63"/>
  <c r="L1856" i="63"/>
  <c r="L793" i="63"/>
  <c r="L777" i="63"/>
  <c r="L761" i="63"/>
  <c r="L745" i="63"/>
  <c r="L729" i="63"/>
  <c r="L4026" i="63"/>
  <c r="L4036" i="63"/>
  <c r="L1985" i="63"/>
  <c r="L665" i="63"/>
  <c r="L649" i="63"/>
  <c r="L633" i="63"/>
  <c r="L617" i="63"/>
  <c r="L2066" i="63"/>
  <c r="L4064" i="63"/>
  <c r="L2119" i="63"/>
  <c r="L2123" i="63"/>
  <c r="L537" i="63"/>
  <c r="L2145" i="63"/>
  <c r="L505" i="63"/>
  <c r="L2178" i="63"/>
  <c r="L2232" i="63"/>
  <c r="L2261" i="63"/>
  <c r="L2272" i="63"/>
  <c r="L2299" i="63"/>
  <c r="L410" i="63"/>
  <c r="L394" i="63"/>
  <c r="L2379" i="63"/>
  <c r="L2405" i="63"/>
  <c r="L2425" i="63"/>
  <c r="L2447" i="63"/>
  <c r="L2477" i="63"/>
  <c r="L2510" i="63"/>
  <c r="L2554" i="63"/>
  <c r="L2600" i="63"/>
  <c r="L250" i="63"/>
  <c r="L2634" i="63"/>
  <c r="L218" i="63"/>
  <c r="L2667" i="63"/>
  <c r="L2694" i="63"/>
  <c r="L2719" i="63"/>
  <c r="L2746" i="63"/>
  <c r="L2763" i="63"/>
  <c r="L112" i="63"/>
  <c r="L2838" i="63"/>
  <c r="L2860" i="63"/>
  <c r="L2903" i="63"/>
  <c r="L2910" i="63"/>
  <c r="L54" i="63"/>
  <c r="L2953" i="63"/>
  <c r="L2990" i="63"/>
  <c r="L3019" i="63"/>
  <c r="L3052" i="63"/>
  <c r="L3113" i="63"/>
  <c r="L3148" i="63"/>
  <c r="L3166" i="63"/>
  <c r="L3184" i="63"/>
  <c r="L3295" i="63"/>
  <c r="L3318" i="63"/>
  <c r="L3345" i="63"/>
  <c r="L3356" i="63"/>
  <c r="L3374" i="63"/>
  <c r="L3402" i="63"/>
  <c r="L3471" i="63"/>
  <c r="L3497" i="63"/>
  <c r="L3555" i="63"/>
  <c r="L3576" i="63"/>
  <c r="L3646" i="63"/>
  <c r="L3663" i="63"/>
  <c r="L3683" i="63"/>
  <c r="L3722" i="63"/>
  <c r="L3854" i="63"/>
  <c r="L3880" i="63"/>
  <c r="L3911" i="63"/>
  <c r="L3938" i="63"/>
  <c r="L3974" i="63"/>
  <c r="L4001" i="63"/>
  <c r="L4027" i="63"/>
  <c r="L4097" i="63"/>
  <c r="L4121" i="63"/>
  <c r="L4153" i="63"/>
  <c r="L4188" i="63"/>
  <c r="L2740" i="63"/>
  <c r="L3127" i="63"/>
  <c r="L3095" i="63"/>
  <c r="L2224" i="63"/>
  <c r="L3063" i="63"/>
  <c r="L21" i="63"/>
  <c r="L3016" i="63"/>
  <c r="L2358" i="63"/>
  <c r="L2380" i="63"/>
  <c r="L2936" i="63"/>
  <c r="L2434" i="63"/>
  <c r="L2888" i="63"/>
  <c r="L2856" i="63"/>
  <c r="L100" i="63"/>
  <c r="L2526" i="63"/>
  <c r="L2808" i="63"/>
  <c r="L2792" i="63"/>
  <c r="L2563" i="63"/>
  <c r="L139" i="63"/>
  <c r="L148" i="63"/>
  <c r="L2585" i="63"/>
  <c r="L180" i="63"/>
  <c r="L186" i="63"/>
  <c r="L2680" i="63"/>
  <c r="L212" i="63"/>
  <c r="L2648" i="63"/>
  <c r="L234" i="63"/>
  <c r="L2616" i="63"/>
  <c r="L267" i="63"/>
  <c r="L2728" i="63"/>
  <c r="L2568" i="63"/>
  <c r="L2552" i="63"/>
  <c r="L2810" i="63"/>
  <c r="L2520" i="63"/>
  <c r="L2504" i="63"/>
  <c r="L310" i="63"/>
  <c r="L2472" i="63"/>
  <c r="L2456" i="63"/>
  <c r="L2440" i="63"/>
  <c r="L2914" i="63"/>
  <c r="L2408" i="63"/>
  <c r="L369" i="63"/>
  <c r="L2376" i="63"/>
  <c r="L2966" i="63"/>
  <c r="L2344" i="63"/>
  <c r="L407" i="63"/>
  <c r="L2312" i="63"/>
  <c r="L3024" i="63"/>
  <c r="L3054" i="63"/>
  <c r="L455" i="63"/>
  <c r="L460" i="63"/>
  <c r="L471" i="63"/>
  <c r="L3100" i="63"/>
  <c r="L2200" i="63"/>
  <c r="L2184" i="63"/>
  <c r="L506" i="63"/>
  <c r="L2152" i="63"/>
  <c r="L2136" i="63"/>
  <c r="L553" i="63"/>
  <c r="L2104" i="63"/>
  <c r="L2088" i="63"/>
  <c r="L2072" i="63"/>
  <c r="L2056" i="63"/>
  <c r="L623" i="63"/>
  <c r="L2024" i="63"/>
  <c r="L2008" i="63"/>
  <c r="L1992" i="63"/>
  <c r="L1976" i="63"/>
  <c r="L3233" i="63"/>
  <c r="L730" i="63"/>
  <c r="L1928" i="63"/>
  <c r="L773" i="63"/>
  <c r="L3268" i="63"/>
  <c r="L791" i="63"/>
  <c r="L1864" i="63"/>
  <c r="L813" i="63"/>
  <c r="L3303" i="63"/>
  <c r="L1816" i="63"/>
  <c r="L1800" i="63"/>
  <c r="L1784" i="63"/>
  <c r="L1768" i="63"/>
  <c r="L925" i="63"/>
  <c r="L1736" i="63"/>
  <c r="L978" i="63"/>
  <c r="L1020" i="63"/>
  <c r="L1076" i="63"/>
  <c r="L1672" i="63"/>
  <c r="L1115" i="63"/>
  <c r="L1640" i="63"/>
  <c r="L1161" i="63"/>
  <c r="L1608" i="63"/>
  <c r="L1176" i="63"/>
  <c r="L3380" i="63"/>
  <c r="L3382" i="63"/>
  <c r="L1260" i="63"/>
  <c r="L1528" i="63"/>
  <c r="L1512" i="63"/>
  <c r="L1496" i="63"/>
  <c r="L1359" i="63"/>
  <c r="L1389" i="63"/>
  <c r="L1411" i="63"/>
  <c r="L1432" i="63"/>
  <c r="L1447" i="63"/>
  <c r="L1400" i="63"/>
  <c r="L1384" i="63"/>
  <c r="L1480" i="63"/>
  <c r="L3481" i="63"/>
  <c r="L1336" i="63"/>
  <c r="L1511" i="63"/>
  <c r="L1304" i="63"/>
  <c r="L1288" i="63"/>
  <c r="L1272" i="63"/>
  <c r="L1256" i="63"/>
  <c r="L1240" i="63"/>
  <c r="L1224" i="63"/>
  <c r="L1585" i="63"/>
  <c r="L1192" i="63"/>
  <c r="L1546" i="63"/>
  <c r="L1609" i="63"/>
  <c r="L1144" i="63"/>
  <c r="L1643" i="63"/>
  <c r="L1112" i="63"/>
  <c r="L1669" i="63"/>
  <c r="L1697" i="63"/>
  <c r="L1064" i="63"/>
  <c r="L1048" i="63"/>
  <c r="L1032" i="63"/>
  <c r="L1706" i="63"/>
  <c r="L3768" i="63"/>
  <c r="L984" i="63"/>
  <c r="L968" i="63"/>
  <c r="L1723" i="63"/>
  <c r="L1738" i="63"/>
  <c r="L920" i="63"/>
  <c r="L904" i="63"/>
  <c r="L888" i="63"/>
  <c r="L872" i="63"/>
  <c r="L856" i="63"/>
  <c r="L840" i="63"/>
  <c r="L1834" i="63"/>
  <c r="L808" i="63"/>
  <c r="L792" i="63"/>
  <c r="L1892" i="63"/>
  <c r="L760" i="63"/>
  <c r="L744" i="63"/>
  <c r="L728" i="63"/>
  <c r="L712" i="63"/>
  <c r="L1969" i="63"/>
  <c r="L680" i="63"/>
  <c r="L2001" i="63"/>
  <c r="L2025" i="63"/>
  <c r="L632" i="63"/>
  <c r="L4055" i="63"/>
  <c r="L2065" i="63"/>
  <c r="L2105" i="63"/>
  <c r="L2118" i="63"/>
  <c r="L552" i="63"/>
  <c r="L536" i="63"/>
  <c r="L520" i="63"/>
  <c r="L504" i="63"/>
  <c r="L488" i="63"/>
  <c r="L2220" i="63"/>
  <c r="L2257" i="63"/>
  <c r="L2271" i="63"/>
  <c r="L425" i="63"/>
  <c r="L409" i="63"/>
  <c r="L393" i="63"/>
  <c r="L2378" i="63"/>
  <c r="L2406" i="63"/>
  <c r="L345" i="63"/>
  <c r="L2448" i="63"/>
  <c r="L2480" i="63"/>
  <c r="L2509" i="63"/>
  <c r="L281" i="63"/>
  <c r="L2603" i="63"/>
  <c r="L249" i="63"/>
  <c r="L2638" i="63"/>
  <c r="L2657" i="63"/>
  <c r="L201" i="63"/>
  <c r="L2697" i="63"/>
  <c r="L2718" i="63"/>
  <c r="L153" i="63"/>
  <c r="L2762" i="63"/>
  <c r="L2811" i="63"/>
  <c r="L111" i="63"/>
  <c r="L2840" i="63"/>
  <c r="L2858" i="63"/>
  <c r="L79" i="63"/>
  <c r="L2920" i="63"/>
  <c r="L45" i="63"/>
  <c r="L2951" i="63"/>
  <c r="L2978" i="63"/>
  <c r="L2989" i="63"/>
  <c r="L3053" i="63"/>
  <c r="L3092" i="63"/>
  <c r="L3130" i="63"/>
  <c r="L3151" i="63"/>
  <c r="L3165" i="63"/>
  <c r="L8" i="63"/>
  <c r="L3205" i="63"/>
  <c r="L202" i="63"/>
  <c r="L2791" i="63"/>
  <c r="L2584" i="63"/>
  <c r="L138" i="63"/>
  <c r="L162" i="63"/>
  <c r="L168" i="63"/>
  <c r="L178" i="63"/>
  <c r="L2695" i="63"/>
  <c r="L200" i="63"/>
  <c r="L211" i="63"/>
  <c r="L224" i="63"/>
  <c r="L2631" i="63"/>
  <c r="L2615" i="63"/>
  <c r="L2599" i="63"/>
  <c r="L2583" i="63"/>
  <c r="L2567" i="63"/>
  <c r="L2551" i="63"/>
  <c r="L2805" i="63"/>
  <c r="L2519" i="63"/>
  <c r="L2503" i="63"/>
  <c r="L2487" i="63"/>
  <c r="L2471" i="63"/>
  <c r="L325" i="63"/>
  <c r="L337" i="63"/>
  <c r="L2423" i="63"/>
  <c r="L2407" i="63"/>
  <c r="L373" i="63"/>
  <c r="L381" i="63"/>
  <c r="L2965" i="63"/>
  <c r="L2994" i="63"/>
  <c r="L2327" i="63"/>
  <c r="L3004" i="63"/>
  <c r="L2295" i="63"/>
  <c r="L440" i="63"/>
  <c r="L454" i="63"/>
  <c r="L463" i="63"/>
  <c r="L2231" i="63"/>
  <c r="L3109" i="63"/>
  <c r="L2199" i="63"/>
  <c r="L484" i="63"/>
  <c r="L2167" i="63"/>
  <c r="L3142" i="63"/>
  <c r="L2135" i="63"/>
  <c r="L550" i="63"/>
  <c r="L2103" i="63"/>
  <c r="L3168" i="63"/>
  <c r="L2071" i="63"/>
  <c r="L610" i="63"/>
  <c r="L3199" i="63"/>
  <c r="L650" i="63"/>
  <c r="L655" i="63"/>
  <c r="L681" i="63"/>
  <c r="L1975" i="63"/>
  <c r="L1959" i="63"/>
  <c r="L726" i="63"/>
  <c r="L1927" i="63"/>
  <c r="L772" i="63"/>
  <c r="L1895" i="63"/>
  <c r="L1879" i="63"/>
  <c r="L1863" i="63"/>
  <c r="L1847" i="63"/>
  <c r="L1831" i="63"/>
  <c r="L834" i="63"/>
  <c r="L1799" i="63"/>
  <c r="L857" i="63"/>
  <c r="L892" i="63"/>
  <c r="L1751" i="63"/>
  <c r="L1735" i="63"/>
  <c r="L975" i="63"/>
  <c r="L1019" i="63"/>
  <c r="L1687" i="63"/>
  <c r="L1671" i="63"/>
  <c r="L1114" i="63"/>
  <c r="L1639" i="63"/>
  <c r="L1160" i="63"/>
  <c r="L1607" i="63"/>
  <c r="L1591" i="63"/>
  <c r="L1201" i="63"/>
  <c r="L1218" i="63"/>
  <c r="L1253" i="63"/>
  <c r="L1527" i="63"/>
  <c r="L1319" i="63"/>
  <c r="L1495" i="63"/>
  <c r="L1370" i="63"/>
  <c r="L3409" i="63"/>
  <c r="L1406" i="63"/>
  <c r="L1431" i="63"/>
  <c r="L1415" i="63"/>
  <c r="L1457" i="63"/>
  <c r="L1383" i="63"/>
  <c r="L1367" i="63"/>
  <c r="L1488" i="63"/>
  <c r="L1335" i="63"/>
  <c r="L1510" i="63"/>
  <c r="L1520" i="63"/>
  <c r="L1529" i="63"/>
  <c r="L1534" i="63"/>
  <c r="L1255" i="63"/>
  <c r="L1239" i="63"/>
  <c r="L1223" i="63"/>
  <c r="L1207" i="63"/>
  <c r="L1191" i="63"/>
  <c r="L1175" i="63"/>
  <c r="L1159" i="63"/>
  <c r="L1623" i="63"/>
  <c r="L1647" i="63"/>
  <c r="L1657" i="63"/>
  <c r="L3674" i="63"/>
  <c r="L1079" i="63"/>
  <c r="L1063" i="63"/>
  <c r="L1047" i="63"/>
  <c r="L1031" i="63"/>
  <c r="L3738" i="63"/>
  <c r="L3762" i="63"/>
  <c r="L983" i="63"/>
  <c r="L967" i="63"/>
  <c r="L951" i="63"/>
  <c r="L935" i="63"/>
  <c r="L919" i="63"/>
  <c r="L1764" i="63"/>
  <c r="L887" i="63"/>
  <c r="L1777" i="63"/>
  <c r="L1785" i="63"/>
  <c r="L1815" i="63"/>
  <c r="L1829" i="63"/>
  <c r="L1862" i="63"/>
  <c r="L1880" i="63"/>
  <c r="L775" i="63"/>
  <c r="L759" i="63"/>
  <c r="L1930" i="63"/>
  <c r="L727" i="63"/>
  <c r="L1949" i="63"/>
  <c r="L1970" i="63"/>
  <c r="L679" i="63"/>
  <c r="L4041" i="63"/>
  <c r="L2023" i="63"/>
  <c r="L631" i="63"/>
  <c r="L2047" i="63"/>
  <c r="L599" i="63"/>
  <c r="L2106" i="63"/>
  <c r="L2117" i="63"/>
  <c r="L4102" i="63"/>
  <c r="L535" i="63"/>
  <c r="L519" i="63"/>
  <c r="L503" i="63"/>
  <c r="L4127" i="63"/>
  <c r="L2213" i="63"/>
  <c r="L2256" i="63"/>
  <c r="L2279" i="63"/>
  <c r="L424" i="63"/>
  <c r="L2328" i="63"/>
  <c r="L392" i="63"/>
  <c r="L2385" i="63"/>
  <c r="L360" i="63"/>
  <c r="L2431" i="63"/>
  <c r="L2449" i="63"/>
  <c r="L2484" i="63"/>
  <c r="L2528" i="63"/>
  <c r="L2564" i="63"/>
  <c r="L2602" i="63"/>
  <c r="L248" i="63"/>
  <c r="L232" i="63"/>
  <c r="L2656" i="63"/>
  <c r="L2666" i="63"/>
  <c r="L2702" i="63"/>
  <c r="L2729" i="63"/>
  <c r="L152" i="63"/>
  <c r="L136" i="63"/>
  <c r="L122" i="63"/>
  <c r="L110" i="63"/>
  <c r="L2845" i="63"/>
  <c r="L2855" i="63"/>
  <c r="L2901" i="63"/>
  <c r="L2928" i="63"/>
  <c r="L2950" i="63"/>
  <c r="L2979" i="63"/>
  <c r="L2988" i="63"/>
  <c r="L28" i="63"/>
  <c r="L3044" i="63"/>
  <c r="L3055" i="63"/>
  <c r="L3091" i="63"/>
  <c r="L3106" i="63"/>
  <c r="L3150" i="63"/>
  <c r="L3186" i="63"/>
  <c r="L3204" i="63"/>
  <c r="L3223" i="63"/>
  <c r="L3250" i="63"/>
  <c r="L3298" i="63"/>
  <c r="L3328" i="63"/>
  <c r="L3348" i="63"/>
  <c r="L3362" i="63"/>
  <c r="L258" i="63"/>
  <c r="L2352" i="63"/>
  <c r="L2357" i="63"/>
  <c r="L60" i="63"/>
  <c r="L2902" i="63"/>
  <c r="L2886" i="63"/>
  <c r="L2870" i="63"/>
  <c r="L108" i="63"/>
  <c r="L2806" i="63"/>
  <c r="L2790" i="63"/>
  <c r="L132" i="63"/>
  <c r="L146" i="63"/>
  <c r="L2742" i="63"/>
  <c r="L2594" i="63"/>
  <c r="L177" i="63"/>
  <c r="L187" i="63"/>
  <c r="L2662" i="63"/>
  <c r="L2646" i="63"/>
  <c r="L2693" i="63"/>
  <c r="L2598" i="63"/>
  <c r="L2582" i="63"/>
  <c r="L2566" i="63"/>
  <c r="L2534" i="63"/>
  <c r="L2826" i="63"/>
  <c r="L2502" i="63"/>
  <c r="L318" i="63"/>
  <c r="L2454" i="63"/>
  <c r="L346" i="63"/>
  <c r="L362" i="63"/>
  <c r="L2390" i="63"/>
  <c r="L379" i="63"/>
  <c r="L2964" i="63"/>
  <c r="L2342" i="63"/>
  <c r="L3001" i="63"/>
  <c r="L417" i="63"/>
  <c r="L2294" i="63"/>
  <c r="L2278" i="63"/>
  <c r="L2262" i="63"/>
  <c r="L462" i="63"/>
  <c r="L2230" i="63"/>
  <c r="L2214" i="63"/>
  <c r="L2198" i="63"/>
  <c r="L481" i="63"/>
  <c r="L2166" i="63"/>
  <c r="L523" i="63"/>
  <c r="L527" i="63"/>
  <c r="L547" i="63"/>
  <c r="L2102" i="63"/>
  <c r="L2086" i="63"/>
  <c r="L2070" i="63"/>
  <c r="L2054" i="63"/>
  <c r="L2038" i="63"/>
  <c r="L648" i="63"/>
  <c r="L659" i="63"/>
  <c r="L1990" i="63"/>
  <c r="L693" i="63"/>
  <c r="L703" i="63"/>
  <c r="L725" i="63"/>
  <c r="L3237" i="63"/>
  <c r="L771" i="63"/>
  <c r="L1894" i="63"/>
  <c r="L1878" i="63"/>
  <c r="L807" i="63"/>
  <c r="L3293" i="63"/>
  <c r="L1830" i="63"/>
  <c r="L839" i="63"/>
  <c r="L1798" i="63"/>
  <c r="L867" i="63"/>
  <c r="L1766" i="63"/>
  <c r="L1750" i="63"/>
  <c r="L3332" i="63"/>
  <c r="L957" i="63"/>
  <c r="L1017" i="63"/>
  <c r="L1077" i="63"/>
  <c r="L1670" i="63"/>
  <c r="L1113" i="63"/>
  <c r="L3336" i="63"/>
  <c r="L1622" i="63"/>
  <c r="L1145" i="63"/>
  <c r="L1181" i="63"/>
  <c r="L1574" i="63"/>
  <c r="L1558" i="63"/>
  <c r="L1250" i="63"/>
  <c r="L1294" i="63"/>
  <c r="L1322" i="63"/>
  <c r="L1494" i="63"/>
  <c r="L1478" i="63"/>
  <c r="L1462" i="63"/>
  <c r="L1412" i="63"/>
  <c r="L1420" i="63"/>
  <c r="L1446" i="63"/>
  <c r="L1456" i="63"/>
  <c r="L1471" i="63"/>
  <c r="L1366" i="63"/>
  <c r="L1487" i="63"/>
  <c r="L1334" i="63"/>
  <c r="L1509" i="63"/>
  <c r="L1302" i="63"/>
  <c r="L1286" i="63"/>
  <c r="L1270" i="63"/>
  <c r="L1254" i="63"/>
  <c r="L1238" i="63"/>
  <c r="L1222" i="63"/>
  <c r="L1581" i="63"/>
  <c r="L1568" i="63"/>
  <c r="L1174" i="63"/>
  <c r="L1606" i="63"/>
  <c r="L1627" i="63"/>
  <c r="L1644" i="63"/>
  <c r="L1664" i="63"/>
  <c r="L1674" i="63"/>
  <c r="L1078" i="63"/>
  <c r="L3696" i="63"/>
  <c r="L1046" i="63"/>
  <c r="L1030" i="63"/>
  <c r="L1708" i="63"/>
  <c r="L998" i="63"/>
  <c r="L982" i="63"/>
  <c r="L3906" i="63"/>
  <c r="L950" i="63"/>
  <c r="L934" i="63"/>
  <c r="L918" i="63"/>
  <c r="L3954" i="63"/>
  <c r="L3963" i="63"/>
  <c r="L870" i="63"/>
  <c r="L3966" i="63"/>
  <c r="L1814" i="63"/>
  <c r="L1825" i="63"/>
  <c r="L1866" i="63"/>
  <c r="L790" i="63"/>
  <c r="L1909" i="63"/>
  <c r="L1920" i="63"/>
  <c r="L1931" i="63"/>
  <c r="L1943" i="63"/>
  <c r="L1951" i="63"/>
  <c r="L1971" i="63"/>
  <c r="L678" i="63"/>
  <c r="L662" i="63"/>
  <c r="L2028" i="63"/>
  <c r="L630" i="63"/>
  <c r="L614" i="63"/>
  <c r="L4062" i="63"/>
  <c r="L582" i="63"/>
  <c r="L566" i="63"/>
  <c r="L2125" i="63"/>
  <c r="L534" i="63"/>
  <c r="L2146" i="63"/>
  <c r="L2172" i="63"/>
  <c r="L486" i="63"/>
  <c r="L2212" i="63"/>
  <c r="L2255" i="63"/>
  <c r="L2282" i="63"/>
  <c r="L2303" i="63"/>
  <c r="L2323" i="63"/>
  <c r="L2351" i="63"/>
  <c r="L2389" i="63"/>
  <c r="L359" i="63"/>
  <c r="L2432" i="63"/>
  <c r="L2455" i="63"/>
  <c r="L2488" i="63"/>
  <c r="L295" i="63"/>
  <c r="L2560" i="63"/>
  <c r="L263" i="63"/>
  <c r="L2626" i="63"/>
  <c r="L2641" i="63"/>
  <c r="L2658" i="63"/>
  <c r="L199" i="63"/>
  <c r="L2705" i="63"/>
  <c r="L167" i="63"/>
  <c r="L2750" i="63"/>
  <c r="L2767" i="63"/>
  <c r="L2812" i="63"/>
  <c r="L2846" i="63"/>
  <c r="L2854" i="63"/>
  <c r="L2900" i="63"/>
  <c r="L2917" i="63"/>
  <c r="L52" i="63"/>
  <c r="L2949" i="63"/>
  <c r="L2991" i="63"/>
  <c r="L27" i="63"/>
  <c r="L3042" i="63"/>
  <c r="L3068" i="63"/>
  <c r="L3089" i="63"/>
  <c r="L3153" i="63"/>
  <c r="L3173" i="63"/>
  <c r="L3203" i="63"/>
  <c r="L3221" i="63"/>
  <c r="L3241" i="63"/>
  <c r="L3276" i="63"/>
  <c r="L3297" i="63"/>
  <c r="L3383" i="63"/>
  <c r="L3420" i="63"/>
  <c r="L3509" i="63"/>
  <c r="L3528" i="63"/>
  <c r="L3561" i="63"/>
  <c r="L3589" i="63"/>
  <c r="L3613" i="63"/>
  <c r="L3631" i="63"/>
  <c r="L3714" i="63"/>
  <c r="L3757" i="63"/>
  <c r="L3862" i="63"/>
  <c r="L3887" i="63"/>
  <c r="L3915" i="63"/>
  <c r="L3988" i="63"/>
  <c r="L4042" i="63"/>
  <c r="L4092" i="63"/>
  <c r="L4133" i="63"/>
  <c r="L4162" i="63"/>
  <c r="L4193" i="63"/>
  <c r="L2550" i="63"/>
  <c r="L1156" i="63"/>
  <c r="L3124" i="63"/>
  <c r="L3076" i="63"/>
  <c r="L19" i="63"/>
  <c r="L2302" i="63"/>
  <c r="L2333" i="63"/>
  <c r="L2981" i="63"/>
  <c r="L2360" i="63"/>
  <c r="L56" i="63"/>
  <c r="L72" i="63"/>
  <c r="L89" i="63"/>
  <c r="L90" i="63"/>
  <c r="L96" i="63"/>
  <c r="L2821" i="63"/>
  <c r="L2540" i="63"/>
  <c r="L2577" i="63"/>
  <c r="L2757" i="63"/>
  <c r="L2741" i="63"/>
  <c r="L170" i="63"/>
  <c r="L2620" i="63"/>
  <c r="L2630" i="63"/>
  <c r="L2677" i="63"/>
  <c r="L2661" i="63"/>
  <c r="L225" i="63"/>
  <c r="L246" i="63"/>
  <c r="L2613" i="63"/>
  <c r="L2597" i="63"/>
  <c r="L272" i="63"/>
  <c r="L2565" i="63"/>
  <c r="L2549" i="63"/>
  <c r="L2533" i="63"/>
  <c r="L2517" i="63"/>
  <c r="L304" i="63"/>
  <c r="L2485" i="63"/>
  <c r="L2871" i="63"/>
  <c r="L326" i="63"/>
  <c r="L344" i="63"/>
  <c r="L2421" i="63"/>
  <c r="L361" i="63"/>
  <c r="L374" i="63"/>
  <c r="L2373" i="63"/>
  <c r="L2982" i="63"/>
  <c r="L401" i="63"/>
  <c r="L2325" i="63"/>
  <c r="L418" i="63"/>
  <c r="L2293" i="63"/>
  <c r="L2277" i="63"/>
  <c r="L453" i="63"/>
  <c r="L2245" i="63"/>
  <c r="L2229" i="63"/>
  <c r="L473" i="63"/>
  <c r="L2197" i="63"/>
  <c r="L2181" i="63"/>
  <c r="L3137" i="63"/>
  <c r="L521" i="63"/>
  <c r="L524" i="63"/>
  <c r="L545" i="63"/>
  <c r="L586" i="63"/>
  <c r="L2085" i="63"/>
  <c r="L2069" i="63"/>
  <c r="L2053" i="63"/>
  <c r="L628" i="63"/>
  <c r="L2021" i="63"/>
  <c r="L658" i="63"/>
  <c r="L677" i="63"/>
  <c r="L692" i="63"/>
  <c r="L1957" i="63"/>
  <c r="L724" i="63"/>
  <c r="L1925" i="63"/>
  <c r="L770" i="63"/>
  <c r="L3277" i="63"/>
  <c r="L1877" i="63"/>
  <c r="L1861" i="63"/>
  <c r="L822" i="63"/>
  <c r="L827" i="63"/>
  <c r="L3307" i="63"/>
  <c r="L1797" i="63"/>
  <c r="L1781" i="63"/>
  <c r="L903" i="63"/>
  <c r="L1749" i="63"/>
  <c r="L1733" i="63"/>
  <c r="L987" i="63"/>
  <c r="L1054" i="63"/>
  <c r="L1685" i="63"/>
  <c r="L1101" i="63"/>
  <c r="L1111" i="63"/>
  <c r="L1131" i="63"/>
  <c r="L1158" i="63"/>
  <c r="L1143" i="63"/>
  <c r="L1177" i="63"/>
  <c r="L1573" i="63"/>
  <c r="L1215" i="63"/>
  <c r="L1248" i="63"/>
  <c r="L1525" i="63"/>
  <c r="L1321" i="63"/>
  <c r="L1338" i="63"/>
  <c r="L1371" i="63"/>
  <c r="L3411" i="63"/>
  <c r="L1417" i="63"/>
  <c r="L1429" i="63"/>
  <c r="L1445" i="63"/>
  <c r="L3445" i="63"/>
  <c r="L1381" i="63"/>
  <c r="L1365" i="63"/>
  <c r="L1489" i="63"/>
  <c r="L1333" i="63"/>
  <c r="L1508" i="63"/>
  <c r="L1301" i="63"/>
  <c r="L1285" i="63"/>
  <c r="L1269" i="63"/>
  <c r="L1541" i="63"/>
  <c r="L1237" i="63"/>
  <c r="L1221" i="63"/>
  <c r="L1580" i="63"/>
  <c r="L1189" i="63"/>
  <c r="L1173" i="63"/>
  <c r="L3568" i="63"/>
  <c r="L3628" i="63"/>
  <c r="L3644" i="63"/>
  <c r="L1109" i="63"/>
  <c r="L1093" i="63"/>
  <c r="L1696" i="63"/>
  <c r="L1061" i="63"/>
  <c r="L1045" i="63"/>
  <c r="L1029" i="63"/>
  <c r="L3761" i="63"/>
  <c r="L997" i="63"/>
  <c r="L3861" i="63"/>
  <c r="L3897" i="63"/>
  <c r="L1724" i="63"/>
  <c r="L933" i="63"/>
  <c r="L1762" i="63"/>
  <c r="L901" i="63"/>
  <c r="L1773" i="63"/>
  <c r="L869" i="63"/>
  <c r="L853" i="63"/>
  <c r="L3980" i="63"/>
  <c r="L3985" i="63"/>
  <c r="L1868" i="63"/>
  <c r="L4009" i="63"/>
  <c r="L1908" i="63"/>
  <c r="L1918" i="63"/>
  <c r="L1932" i="63"/>
  <c r="L1942" i="63"/>
  <c r="L709" i="63"/>
  <c r="L1983" i="63"/>
  <c r="L1989" i="63"/>
  <c r="L2004" i="63"/>
  <c r="L2027" i="63"/>
  <c r="L629" i="63"/>
  <c r="L2052" i="63"/>
  <c r="L2080" i="63"/>
  <c r="L2107" i="63"/>
  <c r="L2116" i="63"/>
  <c r="L549" i="63"/>
  <c r="L533" i="63"/>
  <c r="L2147" i="63"/>
  <c r="L501" i="63"/>
  <c r="L485" i="63"/>
  <c r="L2196" i="63"/>
  <c r="L2250" i="63"/>
  <c r="L2283" i="63"/>
  <c r="L2304" i="63"/>
  <c r="L2329" i="63"/>
  <c r="L2350" i="63"/>
  <c r="L2386" i="63"/>
  <c r="L358" i="63"/>
  <c r="L2435" i="63"/>
  <c r="L2453" i="63"/>
  <c r="L2486" i="63"/>
  <c r="L2530" i="63"/>
  <c r="L278" i="63"/>
  <c r="L2608" i="63"/>
  <c r="L2629" i="63"/>
  <c r="L2640" i="63"/>
  <c r="L214" i="63"/>
  <c r="L198" i="63"/>
  <c r="L182" i="63"/>
  <c r="L2727" i="63"/>
  <c r="L150" i="63"/>
  <c r="L134" i="63"/>
  <c r="L120" i="63"/>
  <c r="L109" i="63"/>
  <c r="L2849" i="63"/>
  <c r="L2869" i="63"/>
  <c r="L2895" i="63"/>
  <c r="L65" i="63"/>
  <c r="L44" i="63"/>
  <c r="L39" i="63"/>
  <c r="L34" i="63"/>
  <c r="L2998" i="63"/>
  <c r="L3040" i="63"/>
  <c r="L3056" i="63"/>
  <c r="L3069" i="63"/>
  <c r="L3088" i="63"/>
  <c r="L3117" i="63"/>
  <c r="L3158" i="63"/>
  <c r="L3170" i="63"/>
  <c r="L3188" i="63"/>
  <c r="L3202" i="63"/>
  <c r="L3242" i="63"/>
  <c r="L1157" i="63"/>
  <c r="L311" i="63"/>
  <c r="L3107" i="63"/>
  <c r="L17" i="63"/>
  <c r="L3075" i="63"/>
  <c r="L3028" i="63"/>
  <c r="L2996" i="63"/>
  <c r="L2359" i="63"/>
  <c r="L61" i="63"/>
  <c r="L80" i="63"/>
  <c r="L2474" i="63"/>
  <c r="L2836" i="63"/>
  <c r="L2820" i="63"/>
  <c r="L2537" i="63"/>
  <c r="L2557" i="63"/>
  <c r="L2772" i="63"/>
  <c r="L2756" i="63"/>
  <c r="L169" i="63"/>
  <c r="L2708" i="63"/>
  <c r="L2692" i="63"/>
  <c r="L2676" i="63"/>
  <c r="L2660" i="63"/>
  <c r="L229" i="63"/>
  <c r="L2628" i="63"/>
  <c r="L2612" i="63"/>
  <c r="L2721" i="63"/>
  <c r="L274" i="63"/>
  <c r="L280" i="63"/>
  <c r="L285" i="63"/>
  <c r="L2532" i="63"/>
  <c r="L2516" i="63"/>
  <c r="L2500" i="63"/>
  <c r="L312" i="63"/>
  <c r="L2468" i="63"/>
  <c r="L2452" i="63"/>
  <c r="L343" i="63"/>
  <c r="L351" i="63"/>
  <c r="L2404" i="63"/>
  <c r="L2388" i="63"/>
  <c r="L2372" i="63"/>
  <c r="L399" i="63"/>
  <c r="L400" i="63"/>
  <c r="L2324" i="63"/>
  <c r="L2308" i="63"/>
  <c r="L2292" i="63"/>
  <c r="L2276" i="63"/>
  <c r="L2260" i="63"/>
  <c r="L2244" i="63"/>
  <c r="L3072" i="63"/>
  <c r="L474" i="63"/>
  <c r="L476" i="63"/>
  <c r="L2180" i="63"/>
  <c r="L3141" i="63"/>
  <c r="L518" i="63"/>
  <c r="L571" i="63"/>
  <c r="L543" i="63"/>
  <c r="L2100" i="63"/>
  <c r="L3182" i="63"/>
  <c r="L2068" i="63"/>
  <c r="L613" i="63"/>
  <c r="L647" i="63"/>
  <c r="L2020" i="63"/>
  <c r="L656" i="63"/>
  <c r="L3226" i="63"/>
  <c r="L1972" i="63"/>
  <c r="L1956" i="63"/>
  <c r="L722" i="63"/>
  <c r="L1924" i="63"/>
  <c r="L767" i="63"/>
  <c r="L780" i="63"/>
  <c r="L1876" i="63"/>
  <c r="L1860" i="63"/>
  <c r="L3285" i="63"/>
  <c r="L1828" i="63"/>
  <c r="L844" i="63"/>
  <c r="L1796" i="63"/>
  <c r="L868" i="63"/>
  <c r="L922" i="63"/>
  <c r="L1748" i="63"/>
  <c r="L1732" i="63"/>
  <c r="L1716" i="63"/>
  <c r="L1053" i="63"/>
  <c r="L1684" i="63"/>
  <c r="L1097" i="63"/>
  <c r="L3334" i="63"/>
  <c r="L3337" i="63"/>
  <c r="L1620" i="63"/>
  <c r="L1604" i="63"/>
  <c r="L1182" i="63"/>
  <c r="L1572" i="63"/>
  <c r="L1210" i="63"/>
  <c r="L1246" i="63"/>
  <c r="L1524" i="63"/>
  <c r="L1323" i="63"/>
  <c r="L1492" i="63"/>
  <c r="L3392" i="63"/>
  <c r="L1460" i="63"/>
  <c r="L1416" i="63"/>
  <c r="L1428" i="63"/>
  <c r="L1444" i="63"/>
  <c r="L1396" i="63"/>
  <c r="L1380" i="63"/>
  <c r="L1364" i="63"/>
  <c r="L3485" i="63"/>
  <c r="L1332" i="63"/>
  <c r="L1316" i="63"/>
  <c r="L1521" i="63"/>
  <c r="L3541" i="63"/>
  <c r="L1268" i="63"/>
  <c r="L1252" i="63"/>
  <c r="L1592" i="63"/>
  <c r="L1220" i="63"/>
  <c r="L1204" i="63"/>
  <c r="L1188" i="63"/>
  <c r="L1172" i="63"/>
  <c r="L3579" i="63"/>
  <c r="L1140" i="63"/>
  <c r="L3643" i="63"/>
  <c r="L1663" i="63"/>
  <c r="L1676" i="63"/>
  <c r="L1695" i="63"/>
  <c r="L1060" i="63"/>
  <c r="L1044" i="63"/>
  <c r="L1028" i="63"/>
  <c r="L1012" i="63"/>
  <c r="L996" i="63"/>
  <c r="L980" i="63"/>
  <c r="L964" i="63"/>
  <c r="L3936" i="63"/>
  <c r="L932" i="63"/>
  <c r="L916" i="63"/>
  <c r="L900" i="63"/>
  <c r="L884" i="63"/>
  <c r="L1780" i="63"/>
  <c r="L852" i="63"/>
  <c r="L3983" i="63"/>
  <c r="L820" i="63"/>
  <c r="L1867" i="63"/>
  <c r="L1882" i="63"/>
  <c r="L1910" i="63"/>
  <c r="L1922" i="63"/>
  <c r="L740" i="63"/>
  <c r="L1941" i="63"/>
  <c r="L708" i="63"/>
  <c r="L1982" i="63"/>
  <c r="L1987" i="63"/>
  <c r="L660" i="63"/>
  <c r="L644" i="63"/>
  <c r="L2037" i="63"/>
  <c r="L2051" i="63"/>
  <c r="L2081" i="63"/>
  <c r="L4072" i="63"/>
  <c r="L564" i="63"/>
  <c r="L548" i="63"/>
  <c r="L532" i="63"/>
  <c r="L516" i="63"/>
  <c r="L500" i="63"/>
  <c r="L2182" i="63"/>
  <c r="L2194" i="63"/>
  <c r="L2264" i="63"/>
  <c r="L437" i="63"/>
  <c r="L421" i="63"/>
  <c r="L2331" i="63"/>
  <c r="L389" i="63"/>
  <c r="L2391" i="63"/>
  <c r="L357" i="63"/>
  <c r="L2433" i="63"/>
  <c r="L2450" i="63"/>
  <c r="L309" i="63"/>
  <c r="L2538" i="63"/>
  <c r="L2576" i="63"/>
  <c r="L2605" i="63"/>
  <c r="L245" i="63"/>
  <c r="L2644" i="63"/>
  <c r="L2664" i="63"/>
  <c r="L197" i="63"/>
  <c r="L2710" i="63"/>
  <c r="L165" i="63"/>
  <c r="L149" i="63"/>
  <c r="L2770" i="63"/>
  <c r="L2813" i="63"/>
  <c r="L2823" i="63"/>
  <c r="L88" i="63"/>
  <c r="L2894" i="63"/>
  <c r="L64" i="63"/>
  <c r="L2921" i="63"/>
  <c r="L2933" i="63"/>
  <c r="L2948" i="63"/>
  <c r="L2983" i="63"/>
  <c r="L3000" i="63"/>
  <c r="L26" i="63"/>
  <c r="L3039" i="63"/>
  <c r="L3059" i="63"/>
  <c r="L3115" i="63"/>
  <c r="L3155" i="63"/>
  <c r="L2909" i="63"/>
  <c r="L3224" i="63"/>
  <c r="L3240" i="63"/>
  <c r="L3251" i="63"/>
  <c r="L3274" i="63"/>
  <c r="L3292" i="63"/>
  <c r="L3317" i="63"/>
  <c r="L3329" i="63"/>
  <c r="L3347" i="63"/>
  <c r="L3357" i="63"/>
  <c r="L3375" i="63"/>
  <c r="L3472" i="63"/>
  <c r="L3524" i="63"/>
  <c r="L3539" i="63"/>
  <c r="L3556" i="63"/>
  <c r="L3630" i="63"/>
  <c r="L3645" i="63"/>
  <c r="L3665" i="63"/>
  <c r="L3689" i="63"/>
  <c r="L3755" i="63"/>
  <c r="L3855" i="63"/>
  <c r="L3879" i="63"/>
  <c r="L3910" i="63"/>
  <c r="L3939" i="63"/>
  <c r="L3975" i="63"/>
  <c r="L4008" i="63"/>
  <c r="L4035" i="63"/>
  <c r="L4096" i="63"/>
  <c r="L4120" i="63"/>
  <c r="L4160" i="63"/>
  <c r="L4185" i="63"/>
  <c r="L3377" i="63"/>
  <c r="L3511" i="63"/>
  <c r="L3527" i="63"/>
  <c r="L3538" i="63"/>
  <c r="L3562" i="63"/>
  <c r="L3610" i="63"/>
  <c r="L3647" i="63"/>
  <c r="L3692" i="63"/>
  <c r="L3718" i="63"/>
  <c r="L3758" i="63"/>
  <c r="L3857" i="63"/>
  <c r="L3888" i="63"/>
  <c r="L3912" i="63"/>
  <c r="L3944" i="63"/>
  <c r="L3977" i="63"/>
  <c r="L4012" i="63"/>
  <c r="L4040" i="63"/>
  <c r="L4094" i="63"/>
  <c r="L4122" i="63"/>
  <c r="L4161" i="63"/>
  <c r="L4191" i="63"/>
  <c r="L3275" i="63"/>
  <c r="L3300" i="63"/>
  <c r="L3330" i="63"/>
  <c r="L3422" i="63"/>
  <c r="L3564" i="63"/>
  <c r="L3578" i="63"/>
  <c r="L3666" i="63"/>
  <c r="L3698" i="63"/>
  <c r="L3725" i="63"/>
  <c r="L3865" i="63"/>
  <c r="L3890" i="63"/>
  <c r="L3946" i="63"/>
  <c r="L3986" i="63"/>
  <c r="L4015" i="63"/>
  <c r="L4044" i="63"/>
  <c r="L4085" i="63"/>
  <c r="L4132" i="63"/>
  <c r="L4194" i="63"/>
  <c r="L3189" i="63"/>
  <c r="L6" i="63"/>
  <c r="L3227" i="63"/>
  <c r="L3252" i="63"/>
  <c r="L3302" i="63"/>
  <c r="L3319" i="63"/>
  <c r="L3331" i="63"/>
  <c r="L3349" i="63"/>
  <c r="L3387" i="63"/>
  <c r="L3442" i="63"/>
  <c r="L3478" i="63"/>
  <c r="L3508" i="63"/>
  <c r="L3542" i="63"/>
  <c r="L3566" i="63"/>
  <c r="L3590" i="63"/>
  <c r="L3694" i="63"/>
  <c r="L3759" i="63"/>
  <c r="L3864" i="63"/>
  <c r="L3889" i="63"/>
  <c r="L3925" i="63"/>
  <c r="L3948" i="63"/>
  <c r="L3982" i="63"/>
  <c r="L4014" i="63"/>
  <c r="L4043" i="63"/>
  <c r="L4084" i="63"/>
  <c r="L4130" i="63"/>
  <c r="L4165" i="63"/>
  <c r="L4199" i="63"/>
  <c r="L3393" i="63"/>
  <c r="L3447" i="63"/>
  <c r="L3479" i="63"/>
  <c r="L3512" i="63"/>
  <c r="L3529" i="63"/>
  <c r="L3545" i="63"/>
  <c r="L3615" i="63"/>
  <c r="L3632" i="63"/>
  <c r="L3669" i="63"/>
  <c r="L3727" i="63"/>
  <c r="L3760" i="63"/>
  <c r="L3869" i="63"/>
  <c r="L3981" i="63"/>
  <c r="L4016" i="63"/>
  <c r="L4071" i="63"/>
  <c r="L4080" i="63"/>
  <c r="L4128" i="63"/>
  <c r="L4168" i="63"/>
  <c r="L4200" i="63"/>
  <c r="L3452" i="63"/>
  <c r="L3483" i="63"/>
  <c r="L3530" i="63"/>
  <c r="L3571" i="63"/>
  <c r="L3614" i="63"/>
  <c r="L3633" i="63"/>
  <c r="L3650" i="63"/>
  <c r="L3676" i="63"/>
  <c r="L3701" i="63"/>
  <c r="L3739" i="63"/>
  <c r="L3763" i="63"/>
  <c r="L3866" i="63"/>
  <c r="L3895" i="63"/>
  <c r="L3923" i="63"/>
  <c r="L3949" i="63"/>
  <c r="L3990" i="63"/>
  <c r="L4018" i="63"/>
  <c r="L4069" i="63"/>
  <c r="L4079" i="63"/>
  <c r="L4125" i="63"/>
  <c r="L4167" i="63"/>
  <c r="L4201" i="63"/>
  <c r="L3212" i="63"/>
  <c r="L3230" i="63"/>
  <c r="L3246" i="63"/>
  <c r="L3255" i="63"/>
  <c r="L3338" i="63"/>
  <c r="L3394" i="63"/>
  <c r="L3455" i="63"/>
  <c r="L3488" i="63"/>
  <c r="L3514" i="63"/>
  <c r="L3546" i="63"/>
  <c r="L3602" i="63"/>
  <c r="L3616" i="63"/>
  <c r="L3653" i="63"/>
  <c r="L3670" i="63"/>
  <c r="L3736" i="63"/>
  <c r="L3770" i="63"/>
  <c r="L3877" i="63"/>
  <c r="L3922" i="63"/>
  <c r="L3957" i="63"/>
  <c r="L3992" i="63"/>
  <c r="L4020" i="63"/>
  <c r="L4068" i="63"/>
  <c r="L4073" i="63"/>
  <c r="L4134" i="63"/>
  <c r="L4166" i="63"/>
  <c r="L3283" i="63"/>
  <c r="L3305" i="63"/>
  <c r="L3321" i="63"/>
  <c r="L3339" i="63"/>
  <c r="L3350" i="63"/>
  <c r="L3396" i="63"/>
  <c r="L3495" i="63"/>
  <c r="L3533" i="63"/>
  <c r="L3599" i="63"/>
  <c r="L3617" i="63"/>
  <c r="L3640" i="63"/>
  <c r="L3654" i="63"/>
  <c r="L3677" i="63"/>
  <c r="L3704" i="63"/>
  <c r="L3742" i="63"/>
  <c r="L3769" i="63"/>
  <c r="L3875" i="63"/>
  <c r="L3894" i="63"/>
  <c r="L3927" i="63"/>
  <c r="L3956" i="63"/>
  <c r="L3997" i="63"/>
  <c r="L4019" i="63"/>
  <c r="L4067" i="63"/>
  <c r="L4144" i="63"/>
  <c r="L4170" i="63"/>
  <c r="L3248" i="63"/>
  <c r="L3256" i="63"/>
  <c r="L3288" i="63"/>
  <c r="L3351" i="63"/>
  <c r="L3363" i="63"/>
  <c r="L3395" i="63"/>
  <c r="L3456" i="63"/>
  <c r="L3494" i="63"/>
  <c r="L3535" i="63"/>
  <c r="L3550" i="63"/>
  <c r="L3655" i="63"/>
  <c r="L3678" i="63"/>
  <c r="L3708" i="63"/>
  <c r="L3743" i="63"/>
  <c r="L3767" i="63"/>
  <c r="L3873" i="63"/>
  <c r="L3892" i="63"/>
  <c r="L3928" i="63"/>
  <c r="L3960" i="63"/>
  <c r="L3996" i="63"/>
  <c r="L4024" i="63"/>
  <c r="L4059" i="63"/>
  <c r="L4106" i="63"/>
  <c r="L4139" i="63"/>
  <c r="L4169" i="63"/>
  <c r="L3656" i="63"/>
  <c r="L3680" i="63"/>
  <c r="L3747" i="63"/>
  <c r="L3779" i="63"/>
  <c r="L3871" i="63"/>
  <c r="L3896" i="63"/>
  <c r="L3931" i="63"/>
  <c r="L3961" i="63"/>
  <c r="L3994" i="63"/>
  <c r="L4025" i="63"/>
  <c r="L4049" i="63"/>
  <c r="L4110" i="63"/>
  <c r="L4147" i="63"/>
  <c r="L4173" i="63"/>
  <c r="L3575" i="63"/>
  <c r="L3607" i="63"/>
  <c r="L3746" i="63"/>
  <c r="L3853" i="63"/>
  <c r="L3870" i="63"/>
  <c r="L3904" i="63"/>
  <c r="L3933" i="63"/>
  <c r="L3972" i="63"/>
  <c r="L3999" i="63"/>
  <c r="L4034" i="63"/>
  <c r="L4105" i="63"/>
  <c r="L4108" i="63"/>
  <c r="L4148" i="63"/>
  <c r="L4174" i="63"/>
  <c r="L3198" i="63"/>
  <c r="L3235" i="63"/>
  <c r="L3270" i="63"/>
  <c r="L3291" i="63"/>
  <c r="L3312" i="63"/>
  <c r="L3327" i="63"/>
  <c r="L3354" i="63"/>
  <c r="L3372" i="63"/>
  <c r="L3504" i="63"/>
  <c r="L3523" i="63"/>
  <c r="L3552" i="63"/>
  <c r="L3577" i="63"/>
  <c r="L3624" i="63"/>
  <c r="L3660" i="63"/>
  <c r="L3681" i="63"/>
  <c r="L3713" i="63"/>
  <c r="L3749" i="63"/>
  <c r="L3781" i="63"/>
  <c r="L3878" i="63"/>
  <c r="L3901" i="63"/>
  <c r="L3973" i="63"/>
  <c r="L4000" i="63"/>
  <c r="L4032" i="63"/>
  <c r="L4098" i="63"/>
  <c r="L4115" i="63"/>
  <c r="L4159" i="63"/>
  <c r="L4184" i="63"/>
  <c r="E843" i="63" l="1"/>
  <c r="E896" i="63"/>
  <c r="E875" i="63"/>
  <c r="F843" i="63"/>
  <c r="F896" i="63"/>
  <c r="F875" i="63"/>
  <c r="G843" i="63"/>
  <c r="G896" i="63"/>
  <c r="G875" i="63"/>
  <c r="H843" i="63"/>
  <c r="H896" i="63"/>
  <c r="H875" i="63"/>
  <c r="N843" i="63"/>
  <c r="N896" i="63"/>
  <c r="N875" i="63"/>
  <c r="P843" i="63"/>
  <c r="P896" i="63"/>
  <c r="P875" i="63"/>
  <c r="R875" i="63" l="1"/>
  <c r="R896" i="63"/>
  <c r="R843" i="63"/>
  <c r="A875" i="63"/>
  <c r="B875" i="63" s="1"/>
  <c r="C875" i="63"/>
  <c r="D875" i="63" s="1"/>
  <c r="A896" i="63"/>
  <c r="B896" i="63" s="1"/>
  <c r="C896" i="63"/>
  <c r="D896" i="63" s="1"/>
  <c r="A843" i="63"/>
  <c r="B843" i="63" s="1"/>
  <c r="C843" i="63"/>
  <c r="D843" i="63" s="1"/>
  <c r="O896" i="63"/>
  <c r="J843" i="63"/>
  <c r="J875" i="63"/>
  <c r="O875" i="63"/>
  <c r="O843" i="63"/>
  <c r="J896" i="63"/>
  <c r="E3967" i="63"/>
  <c r="E849" i="63"/>
  <c r="E3969" i="63"/>
  <c r="F3967" i="63"/>
  <c r="F849" i="63"/>
  <c r="F3969" i="63"/>
  <c r="G3967" i="63"/>
  <c r="G849" i="63"/>
  <c r="G3969" i="63"/>
  <c r="H3967" i="63"/>
  <c r="H849" i="63"/>
  <c r="H3969" i="63"/>
  <c r="N3967" i="63"/>
  <c r="N849" i="63"/>
  <c r="N3969" i="63"/>
  <c r="P3967" i="63"/>
  <c r="P849" i="63"/>
  <c r="P3969" i="63"/>
  <c r="R3969" i="63" l="1"/>
  <c r="R3967" i="63"/>
  <c r="R849" i="63"/>
  <c r="A3969" i="63"/>
  <c r="B3969" i="63" s="1"/>
  <c r="C3969" i="63"/>
  <c r="D3969" i="63" s="1"/>
  <c r="A849" i="63"/>
  <c r="B849" i="63" s="1"/>
  <c r="C849" i="63"/>
  <c r="D849" i="63" s="1"/>
  <c r="A3967" i="63"/>
  <c r="B3967" i="63" s="1"/>
  <c r="C3967" i="63"/>
  <c r="D3967" i="63" s="1"/>
  <c r="O3969" i="63"/>
  <c r="J849" i="63"/>
  <c r="O3967" i="63"/>
  <c r="J3969" i="63"/>
  <c r="O849" i="63"/>
  <c r="J3967" i="63"/>
  <c r="E4003" i="63" l="1"/>
  <c r="E782" i="63"/>
  <c r="E4150" i="63"/>
  <c r="E619" i="63"/>
  <c r="E4131" i="63"/>
  <c r="E886" i="63"/>
  <c r="E854" i="63"/>
  <c r="F4003" i="63"/>
  <c r="F782" i="63"/>
  <c r="F4150" i="63"/>
  <c r="F619" i="63"/>
  <c r="F4131" i="63"/>
  <c r="F886" i="63"/>
  <c r="F854" i="63"/>
  <c r="G4003" i="63"/>
  <c r="G782" i="63"/>
  <c r="G4150" i="63"/>
  <c r="G619" i="63"/>
  <c r="G4131" i="63"/>
  <c r="G886" i="63"/>
  <c r="G854" i="63"/>
  <c r="H4003" i="63"/>
  <c r="H782" i="63"/>
  <c r="H4150" i="63"/>
  <c r="H619" i="63"/>
  <c r="H4131" i="63"/>
  <c r="H886" i="63"/>
  <c r="H854" i="63"/>
  <c r="N4003" i="63"/>
  <c r="N782" i="63"/>
  <c r="N4150" i="63"/>
  <c r="N619" i="63"/>
  <c r="N4131" i="63"/>
  <c r="N886" i="63"/>
  <c r="N854" i="63"/>
  <c r="P4003" i="63"/>
  <c r="P782" i="63"/>
  <c r="P4150" i="63"/>
  <c r="P619" i="63"/>
  <c r="P4131" i="63"/>
  <c r="P886" i="63"/>
  <c r="P854" i="63"/>
  <c r="R782" i="63" l="1"/>
  <c r="R854" i="63"/>
  <c r="R886" i="63"/>
  <c r="R619" i="63"/>
  <c r="A4150" i="63"/>
  <c r="B4150" i="63" s="1"/>
  <c r="C4150" i="63"/>
  <c r="D4150" i="63" s="1"/>
  <c r="A4003" i="63"/>
  <c r="B4003" i="63" s="1"/>
  <c r="C4003" i="63"/>
  <c r="D4003" i="63" s="1"/>
  <c r="A782" i="63"/>
  <c r="B782" i="63" s="1"/>
  <c r="C782" i="63"/>
  <c r="D782" i="63" s="1"/>
  <c r="A854" i="63"/>
  <c r="B854" i="63" s="1"/>
  <c r="C854" i="63"/>
  <c r="D854" i="63" s="1"/>
  <c r="A886" i="63"/>
  <c r="B886" i="63" s="1"/>
  <c r="C886" i="63"/>
  <c r="D886" i="63" s="1"/>
  <c r="A4131" i="63"/>
  <c r="B4131" i="63" s="1"/>
  <c r="C4131" i="63"/>
  <c r="D4131" i="63" s="1"/>
  <c r="A619" i="63"/>
  <c r="B619" i="63" s="1"/>
  <c r="C619" i="63"/>
  <c r="D619" i="63" s="1"/>
  <c r="J886" i="63"/>
  <c r="J782" i="63"/>
  <c r="J4131" i="63"/>
  <c r="J4003" i="63"/>
  <c r="J4150" i="63"/>
  <c r="O854" i="63"/>
  <c r="J619" i="63"/>
  <c r="O4131" i="63"/>
  <c r="O886" i="63"/>
  <c r="J854" i="63"/>
  <c r="O619" i="63"/>
  <c r="O4150" i="63"/>
  <c r="O782" i="63"/>
  <c r="O4003" i="63"/>
  <c r="E926" i="63" l="1"/>
  <c r="E3941" i="63"/>
  <c r="E3942" i="63"/>
  <c r="E4076" i="63"/>
  <c r="E3945" i="63"/>
  <c r="E3947" i="63"/>
  <c r="E3950" i="63"/>
  <c r="E3876" i="63"/>
  <c r="E3951" i="63"/>
  <c r="E923" i="63"/>
  <c r="E3959" i="63"/>
  <c r="F926" i="63"/>
  <c r="F3941" i="63"/>
  <c r="F3942" i="63"/>
  <c r="F4076" i="63"/>
  <c r="F3945" i="63"/>
  <c r="F3947" i="63"/>
  <c r="F3950" i="63"/>
  <c r="F3876" i="63"/>
  <c r="F3951" i="63"/>
  <c r="F923" i="63"/>
  <c r="F3959" i="63"/>
  <c r="G926" i="63"/>
  <c r="G3941" i="63"/>
  <c r="G3942" i="63"/>
  <c r="G4076" i="63"/>
  <c r="G3945" i="63"/>
  <c r="G3947" i="63"/>
  <c r="G3950" i="63"/>
  <c r="G3876" i="63"/>
  <c r="G3951" i="63"/>
  <c r="G923" i="63"/>
  <c r="G3959" i="63"/>
  <c r="H926" i="63"/>
  <c r="H3941" i="63"/>
  <c r="H3942" i="63"/>
  <c r="H4076" i="63"/>
  <c r="H3945" i="63"/>
  <c r="H3947" i="63"/>
  <c r="H3950" i="63"/>
  <c r="H3876" i="63"/>
  <c r="H3951" i="63"/>
  <c r="H923" i="63"/>
  <c r="H3959" i="63"/>
  <c r="N926" i="63"/>
  <c r="N3941" i="63"/>
  <c r="N3942" i="63"/>
  <c r="N4076" i="63"/>
  <c r="N3945" i="63"/>
  <c r="N3947" i="63"/>
  <c r="N3950" i="63"/>
  <c r="N3876" i="63"/>
  <c r="N3951" i="63"/>
  <c r="N923" i="63"/>
  <c r="N3959" i="63"/>
  <c r="P926" i="63"/>
  <c r="P3941" i="63"/>
  <c r="P3942" i="63"/>
  <c r="P4076" i="63"/>
  <c r="P3945" i="63"/>
  <c r="P3947" i="63"/>
  <c r="P3950" i="63"/>
  <c r="P3876" i="63"/>
  <c r="P3951" i="63"/>
  <c r="P923" i="63"/>
  <c r="P3959" i="63"/>
  <c r="R923" i="63" l="1"/>
  <c r="R3947" i="63"/>
  <c r="R3941" i="63"/>
  <c r="R926" i="63"/>
  <c r="A3950" i="63"/>
  <c r="B3950" i="63" s="1"/>
  <c r="C3950" i="63"/>
  <c r="D3950" i="63" s="1"/>
  <c r="A4076" i="63"/>
  <c r="B4076" i="63" s="1"/>
  <c r="C4076" i="63"/>
  <c r="D4076" i="63" s="1"/>
  <c r="A3942" i="63"/>
  <c r="B3942" i="63" s="1"/>
  <c r="C3942" i="63"/>
  <c r="D3942" i="63" s="1"/>
  <c r="A3941" i="63"/>
  <c r="B3941" i="63" s="1"/>
  <c r="C3941" i="63"/>
  <c r="D3941" i="63" s="1"/>
  <c r="A926" i="63"/>
  <c r="B926" i="63" s="1"/>
  <c r="C926" i="63"/>
  <c r="D926" i="63" s="1"/>
  <c r="A3876" i="63"/>
  <c r="B3876" i="63" s="1"/>
  <c r="C3876" i="63"/>
  <c r="D3876" i="63" s="1"/>
  <c r="A3959" i="63"/>
  <c r="B3959" i="63" s="1"/>
  <c r="C3959" i="63"/>
  <c r="D3959" i="63" s="1"/>
  <c r="A3945" i="63"/>
  <c r="B3945" i="63" s="1"/>
  <c r="C3945" i="63"/>
  <c r="D3945" i="63" s="1"/>
  <c r="A923" i="63"/>
  <c r="B923" i="63" s="1"/>
  <c r="C923" i="63"/>
  <c r="D923" i="63" s="1"/>
  <c r="A3947" i="63"/>
  <c r="B3947" i="63" s="1"/>
  <c r="C3947" i="63"/>
  <c r="D3947" i="63" s="1"/>
  <c r="A3951" i="63"/>
  <c r="B3951" i="63" s="1"/>
  <c r="C3951" i="63"/>
  <c r="D3951" i="63" s="1"/>
  <c r="J926" i="63"/>
  <c r="O3942" i="63"/>
  <c r="J3959" i="63"/>
  <c r="J923" i="63"/>
  <c r="J3950" i="63"/>
  <c r="J3947" i="63"/>
  <c r="J3941" i="63"/>
  <c r="J3876" i="63"/>
  <c r="J3945" i="63"/>
  <c r="O3951" i="63"/>
  <c r="J4076" i="63"/>
  <c r="O3959" i="63"/>
  <c r="J3951" i="63"/>
  <c r="O3945" i="63"/>
  <c r="O4076" i="63"/>
  <c r="O3947" i="63"/>
  <c r="O923" i="63"/>
  <c r="O3941" i="63"/>
  <c r="O926" i="63"/>
  <c r="J3942" i="63"/>
  <c r="O3876" i="63"/>
  <c r="O3950" i="63"/>
  <c r="E4060" i="63" l="1"/>
  <c r="E3917" i="63"/>
  <c r="E3918" i="63"/>
  <c r="E3919" i="63"/>
  <c r="E3882" i="63"/>
  <c r="E898" i="63"/>
  <c r="E3964" i="63"/>
  <c r="E3979" i="63"/>
  <c r="E602" i="63"/>
  <c r="E616" i="63"/>
  <c r="E811" i="63"/>
  <c r="E948" i="63"/>
  <c r="F4060" i="63"/>
  <c r="F3917" i="63"/>
  <c r="F3918" i="63"/>
  <c r="F3919" i="63"/>
  <c r="F3882" i="63"/>
  <c r="F898" i="63"/>
  <c r="F3964" i="63"/>
  <c r="F3979" i="63"/>
  <c r="F602" i="63"/>
  <c r="F616" i="63"/>
  <c r="F811" i="63"/>
  <c r="F948" i="63"/>
  <c r="R948" i="63" s="1"/>
  <c r="G4060" i="63"/>
  <c r="G3917" i="63"/>
  <c r="G3918" i="63"/>
  <c r="G3919" i="63"/>
  <c r="G3882" i="63"/>
  <c r="G898" i="63"/>
  <c r="G3964" i="63"/>
  <c r="G3979" i="63"/>
  <c r="G602" i="63"/>
  <c r="G616" i="63"/>
  <c r="G811" i="63"/>
  <c r="G948" i="63"/>
  <c r="H4060" i="63"/>
  <c r="H3917" i="63"/>
  <c r="H3918" i="63"/>
  <c r="H3919" i="63"/>
  <c r="H3882" i="63"/>
  <c r="H898" i="63"/>
  <c r="H3964" i="63"/>
  <c r="H3979" i="63"/>
  <c r="H602" i="63"/>
  <c r="H616" i="63"/>
  <c r="H811" i="63"/>
  <c r="H948" i="63"/>
  <c r="N4060" i="63"/>
  <c r="N3917" i="63"/>
  <c r="N3918" i="63"/>
  <c r="N3919" i="63"/>
  <c r="N3882" i="63"/>
  <c r="N898" i="63"/>
  <c r="N3964" i="63"/>
  <c r="N3979" i="63"/>
  <c r="N602" i="63"/>
  <c r="N616" i="63"/>
  <c r="N811" i="63"/>
  <c r="N948" i="63"/>
  <c r="P4060" i="63"/>
  <c r="P3917" i="63"/>
  <c r="P3918" i="63"/>
  <c r="P3919" i="63"/>
  <c r="P3882" i="63"/>
  <c r="P898" i="63"/>
  <c r="P3964" i="63"/>
  <c r="P3979" i="63"/>
  <c r="P602" i="63"/>
  <c r="P616" i="63"/>
  <c r="P811" i="63"/>
  <c r="P948" i="63"/>
  <c r="R602" i="63" l="1"/>
  <c r="R3964" i="63"/>
  <c r="R616" i="63"/>
  <c r="R811" i="63"/>
  <c r="R3882" i="63"/>
  <c r="R898" i="63"/>
  <c r="A3882" i="63"/>
  <c r="B3882" i="63" s="1"/>
  <c r="C3882" i="63"/>
  <c r="D3882" i="63" s="1"/>
  <c r="A3919" i="63"/>
  <c r="B3919" i="63" s="1"/>
  <c r="C3919" i="63"/>
  <c r="D3919" i="63" s="1"/>
  <c r="A3918" i="63"/>
  <c r="B3918" i="63" s="1"/>
  <c r="C3918" i="63"/>
  <c r="D3918" i="63" s="1"/>
  <c r="A948" i="63"/>
  <c r="B948" i="63" s="1"/>
  <c r="C948" i="63"/>
  <c r="D948" i="63" s="1"/>
  <c r="A616" i="63"/>
  <c r="B616" i="63" s="1"/>
  <c r="C616" i="63"/>
  <c r="D616" i="63" s="1"/>
  <c r="A3917" i="63"/>
  <c r="B3917" i="63" s="1"/>
  <c r="C3917" i="63"/>
  <c r="D3917" i="63" s="1"/>
  <c r="A602" i="63"/>
  <c r="B602" i="63" s="1"/>
  <c r="C602" i="63"/>
  <c r="D602" i="63" s="1"/>
  <c r="A4060" i="63"/>
  <c r="B4060" i="63" s="1"/>
  <c r="C4060" i="63"/>
  <c r="D4060" i="63" s="1"/>
  <c r="A3979" i="63"/>
  <c r="B3979" i="63" s="1"/>
  <c r="C3979" i="63"/>
  <c r="D3979" i="63" s="1"/>
  <c r="A3964" i="63"/>
  <c r="B3964" i="63" s="1"/>
  <c r="C3964" i="63"/>
  <c r="D3964" i="63" s="1"/>
  <c r="A898" i="63"/>
  <c r="B898" i="63" s="1"/>
  <c r="C898" i="63"/>
  <c r="D898" i="63" s="1"/>
  <c r="A811" i="63"/>
  <c r="B811" i="63" s="1"/>
  <c r="C811" i="63"/>
  <c r="D811" i="63" s="1"/>
  <c r="J948" i="63"/>
  <c r="J3919" i="63"/>
  <c r="O4060" i="63"/>
  <c r="O3918" i="63"/>
  <c r="J3964" i="63"/>
  <c r="O3917" i="63"/>
  <c r="O3979" i="63"/>
  <c r="J898" i="63"/>
  <c r="J3882" i="63"/>
  <c r="O811" i="63"/>
  <c r="O616" i="63"/>
  <c r="O602" i="63"/>
  <c r="O948" i="63"/>
  <c r="O898" i="63"/>
  <c r="O3964" i="63"/>
  <c r="J811" i="63"/>
  <c r="O3882" i="63"/>
  <c r="O3919" i="63"/>
  <c r="J3918" i="63"/>
  <c r="J616" i="63"/>
  <c r="J3917" i="63"/>
  <c r="J602" i="63"/>
  <c r="J4060" i="63"/>
  <c r="J3979" i="63"/>
  <c r="F4201" i="63" l="1"/>
  <c r="F4200" i="63"/>
  <c r="F4199" i="63"/>
  <c r="F4194" i="63"/>
  <c r="F4193" i="63"/>
  <c r="F4191" i="63"/>
  <c r="F4185" i="63"/>
  <c r="F4188" i="63"/>
  <c r="F4184" i="63"/>
  <c r="F4180" i="63"/>
  <c r="F4174" i="63"/>
  <c r="F4173" i="63"/>
  <c r="F4172" i="63"/>
  <c r="F4169" i="63"/>
  <c r="F4170" i="63"/>
  <c r="F4166" i="63"/>
  <c r="F4167" i="63"/>
  <c r="F4168" i="63"/>
  <c r="F4165" i="63"/>
  <c r="F4162" i="63"/>
  <c r="F4161" i="63"/>
  <c r="F4160" i="63"/>
  <c r="F4153" i="63"/>
  <c r="F4159" i="63"/>
  <c r="F4151" i="63"/>
  <c r="F4148" i="63"/>
  <c r="F4147" i="63"/>
  <c r="F4145" i="63"/>
  <c r="F4139" i="63"/>
  <c r="F4144" i="63"/>
  <c r="F4134" i="63"/>
  <c r="F4125" i="63"/>
  <c r="F4128" i="63"/>
  <c r="F4130" i="63"/>
  <c r="F4132" i="63"/>
  <c r="F4133" i="63"/>
  <c r="F4122" i="63"/>
  <c r="F4120" i="63"/>
  <c r="F4121" i="63"/>
  <c r="F4115" i="63"/>
  <c r="F4119" i="63"/>
  <c r="F4108" i="63"/>
  <c r="F4110" i="63"/>
  <c r="F4112" i="63"/>
  <c r="F4106" i="63"/>
  <c r="F4073" i="63"/>
  <c r="F4079" i="63"/>
  <c r="F4080" i="63"/>
  <c r="F4084" i="63"/>
  <c r="F4085" i="63"/>
  <c r="F4092" i="63"/>
  <c r="F4094" i="63"/>
  <c r="F4096" i="63"/>
  <c r="F4097" i="63"/>
  <c r="F4098" i="63"/>
  <c r="F4104" i="63"/>
  <c r="F4105" i="63"/>
  <c r="F4049" i="63"/>
  <c r="F4052" i="63"/>
  <c r="F4059" i="63"/>
  <c r="F4067" i="63"/>
  <c r="F4068" i="63"/>
  <c r="F4069" i="63"/>
  <c r="F4071" i="63"/>
  <c r="F4043" i="63"/>
  <c r="F4044" i="63"/>
  <c r="F4042" i="63"/>
  <c r="F4040" i="63"/>
  <c r="F4035" i="63"/>
  <c r="F4027" i="63"/>
  <c r="F4032" i="63"/>
  <c r="F4033" i="63"/>
  <c r="F4034" i="63"/>
  <c r="F4025" i="63"/>
  <c r="F4022" i="63"/>
  <c r="F4024" i="63"/>
  <c r="F4019" i="63"/>
  <c r="F4020" i="63"/>
  <c r="F4018" i="63"/>
  <c r="F4016" i="63"/>
  <c r="F4014" i="63"/>
  <c r="F4015" i="63"/>
  <c r="F4012" i="63"/>
  <c r="F4008" i="63"/>
  <c r="F4001" i="63"/>
  <c r="F4000" i="63"/>
  <c r="F3998" i="63"/>
  <c r="F3999" i="63"/>
  <c r="F3994" i="63"/>
  <c r="F3996" i="63"/>
  <c r="F3997" i="63"/>
  <c r="F3992" i="63"/>
  <c r="F3990" i="63"/>
  <c r="F3981" i="63"/>
  <c r="F3982" i="63"/>
  <c r="F3986" i="63"/>
  <c r="F3988" i="63"/>
  <c r="F3977" i="63"/>
  <c r="F3975" i="63"/>
  <c r="F3974" i="63"/>
  <c r="F3973" i="63"/>
  <c r="F3971" i="63"/>
  <c r="F3972" i="63"/>
  <c r="F3961" i="63"/>
  <c r="F3970" i="63"/>
  <c r="F3960" i="63"/>
  <c r="F3956" i="63"/>
  <c r="F3957" i="63"/>
  <c r="F3949" i="63"/>
  <c r="F3948" i="63"/>
  <c r="F3946" i="63"/>
  <c r="F3944" i="63"/>
  <c r="F3939" i="63"/>
  <c r="F3938" i="63"/>
  <c r="F3934" i="63"/>
  <c r="F3933" i="63"/>
  <c r="F3931" i="63"/>
  <c r="F3928" i="63"/>
  <c r="F3927" i="63"/>
  <c r="F3922" i="63"/>
  <c r="F3923" i="63"/>
  <c r="F3925" i="63"/>
  <c r="F3915" i="63"/>
  <c r="F3912" i="63"/>
  <c r="F3910" i="63"/>
  <c r="F3911" i="63"/>
  <c r="F3901" i="63"/>
  <c r="F3903" i="63"/>
  <c r="F3904" i="63"/>
  <c r="F3896" i="63"/>
  <c r="F3898" i="63"/>
  <c r="F3892" i="63"/>
  <c r="F3894" i="63"/>
  <c r="F3895" i="63"/>
  <c r="F3889" i="63"/>
  <c r="F3890" i="63"/>
  <c r="F3887" i="63"/>
  <c r="F3888" i="63"/>
  <c r="F3879" i="63"/>
  <c r="F3880" i="63"/>
  <c r="F3878" i="63"/>
  <c r="F3870" i="63"/>
  <c r="F3871" i="63"/>
  <c r="F3872" i="63"/>
  <c r="F3873" i="63"/>
  <c r="F3875" i="63"/>
  <c r="F3877" i="63"/>
  <c r="F3866" i="63"/>
  <c r="F3869" i="63"/>
  <c r="F3864" i="63"/>
  <c r="F3865" i="63"/>
  <c r="F3862" i="63"/>
  <c r="F3857" i="63"/>
  <c r="F3855" i="63"/>
  <c r="F3854" i="63"/>
  <c r="F3781" i="63"/>
  <c r="F3782" i="63"/>
  <c r="F3853" i="63"/>
  <c r="F3779" i="63"/>
  <c r="F3776" i="63"/>
  <c r="F3767" i="63"/>
  <c r="F3769" i="63"/>
  <c r="F3770" i="63"/>
  <c r="F3763" i="63"/>
  <c r="F3760" i="63"/>
  <c r="F3759" i="63"/>
  <c r="F3757" i="63"/>
  <c r="F3758" i="63"/>
  <c r="F3755" i="63"/>
  <c r="F3749" i="63"/>
  <c r="F3752" i="63"/>
  <c r="F3746" i="63"/>
  <c r="F3747" i="63"/>
  <c r="F3745" i="63"/>
  <c r="F3743" i="63"/>
  <c r="F3742" i="63"/>
  <c r="F3736" i="63"/>
  <c r="F3739" i="63"/>
  <c r="F3727" i="63"/>
  <c r="F3725" i="63"/>
  <c r="F3714" i="63"/>
  <c r="F3718" i="63"/>
  <c r="F3722" i="63"/>
  <c r="F3713" i="63"/>
  <c r="F3711" i="63"/>
  <c r="F3708" i="63"/>
  <c r="F3704" i="63"/>
  <c r="F3701" i="63"/>
  <c r="F3694" i="63"/>
  <c r="F3698" i="63"/>
  <c r="F3692" i="63"/>
  <c r="F3689" i="63"/>
  <c r="F3683" i="63"/>
  <c r="F3681" i="63"/>
  <c r="F3680" i="63"/>
  <c r="F3679" i="63"/>
  <c r="F3678" i="63"/>
  <c r="F3677" i="63"/>
  <c r="F3670" i="63"/>
  <c r="F3676" i="63"/>
  <c r="F3669" i="63"/>
  <c r="F3666" i="63"/>
  <c r="F3665" i="63"/>
  <c r="F3663" i="63"/>
  <c r="F3660" i="63"/>
  <c r="F3659" i="63"/>
  <c r="F3656" i="63"/>
  <c r="F3657" i="63"/>
  <c r="F3655" i="63"/>
  <c r="F3654" i="63"/>
  <c r="F3653" i="63"/>
  <c r="F3650" i="63"/>
  <c r="F3647" i="63"/>
  <c r="F3645" i="63"/>
  <c r="F3646" i="63"/>
  <c r="F3641" i="63"/>
  <c r="F3640" i="63"/>
  <c r="F3633" i="63"/>
  <c r="F3632" i="63"/>
  <c r="F3631" i="63"/>
  <c r="F3630" i="63"/>
  <c r="F3624" i="63"/>
  <c r="F3623" i="63"/>
  <c r="F3618" i="63"/>
  <c r="F3617" i="63"/>
  <c r="F3616" i="63"/>
  <c r="F3614" i="63"/>
  <c r="F3615" i="63"/>
  <c r="F3613" i="63"/>
  <c r="F3610" i="63"/>
  <c r="F3603" i="63"/>
  <c r="F3607" i="63"/>
  <c r="F3593" i="63"/>
  <c r="F3599" i="63"/>
  <c r="F3602" i="63"/>
  <c r="F3590" i="63"/>
  <c r="F3578" i="63"/>
  <c r="F3589" i="63"/>
  <c r="F3576" i="63"/>
  <c r="F3577" i="63"/>
  <c r="F3575" i="63"/>
  <c r="F3574" i="63"/>
  <c r="F3571" i="63"/>
  <c r="F3566" i="63"/>
  <c r="F3564" i="63"/>
  <c r="F3561" i="63"/>
  <c r="F3562" i="63"/>
  <c r="F3556" i="63"/>
  <c r="F3555" i="63"/>
  <c r="F3552" i="63"/>
  <c r="F3551" i="63"/>
  <c r="F3549" i="63"/>
  <c r="F3550" i="63"/>
  <c r="F3546" i="63"/>
  <c r="F3545" i="63"/>
  <c r="F3542" i="63"/>
  <c r="F3538" i="63"/>
  <c r="F3539" i="63"/>
  <c r="F3537" i="63"/>
  <c r="F3536" i="63"/>
  <c r="F3535" i="63"/>
  <c r="F3533" i="63"/>
  <c r="F3530" i="63"/>
  <c r="F3529" i="63"/>
  <c r="F3528" i="63"/>
  <c r="F3527" i="63"/>
  <c r="F3524" i="63"/>
  <c r="F3523" i="63"/>
  <c r="F3518" i="63"/>
  <c r="F3521" i="63"/>
  <c r="F3514" i="63"/>
  <c r="F3512" i="63"/>
  <c r="F3508" i="63"/>
  <c r="F3509" i="63"/>
  <c r="F3511" i="63"/>
  <c r="F3497" i="63"/>
  <c r="F3504" i="63"/>
  <c r="F3496" i="63"/>
  <c r="F3494" i="63"/>
  <c r="F3495" i="63"/>
  <c r="F3488" i="63"/>
  <c r="F3483" i="63"/>
  <c r="F3479" i="63"/>
  <c r="F3478" i="63"/>
  <c r="F3472" i="63"/>
  <c r="F3471" i="63"/>
  <c r="F3460" i="63"/>
  <c r="F3461" i="63"/>
  <c r="F3464" i="63"/>
  <c r="F3459" i="63"/>
  <c r="F3456" i="63"/>
  <c r="F3455" i="63"/>
  <c r="F3452" i="63"/>
  <c r="F3447" i="63"/>
  <c r="F3442" i="63"/>
  <c r="F3422" i="63"/>
  <c r="F3420" i="63"/>
  <c r="F3402" i="63"/>
  <c r="F3401" i="63"/>
  <c r="F3400" i="63"/>
  <c r="F3395" i="63"/>
  <c r="F3396" i="63"/>
  <c r="F3394" i="63"/>
  <c r="F3393" i="63"/>
  <c r="F3387" i="63"/>
  <c r="F3383" i="63"/>
  <c r="F3377" i="63"/>
  <c r="F3375" i="63"/>
  <c r="F3374" i="63"/>
  <c r="F3372" i="63"/>
  <c r="F3373" i="63"/>
  <c r="F3369" i="63"/>
  <c r="F3367" i="63"/>
  <c r="F3363" i="63"/>
  <c r="F3362" i="63"/>
  <c r="F3357" i="63"/>
  <c r="F3356" i="63"/>
  <c r="F3354" i="63"/>
  <c r="F3355" i="63"/>
  <c r="F3352" i="63"/>
  <c r="F3351" i="63"/>
  <c r="F3350" i="63"/>
  <c r="F3349" i="63"/>
  <c r="F3348" i="63"/>
  <c r="F3347" i="63"/>
  <c r="F3345" i="63"/>
  <c r="F3343" i="63"/>
  <c r="F3341" i="63"/>
  <c r="F3339" i="63"/>
  <c r="F3338" i="63"/>
  <c r="F3333" i="63"/>
  <c r="F3331" i="63"/>
  <c r="F3330" i="63"/>
  <c r="F3328" i="63"/>
  <c r="F3329" i="63"/>
  <c r="F3327" i="63"/>
  <c r="F3324" i="63"/>
  <c r="F3321" i="63"/>
  <c r="F3320" i="63"/>
  <c r="F3319" i="63"/>
  <c r="F3317" i="63"/>
  <c r="F3318" i="63"/>
  <c r="F3312" i="63"/>
  <c r="F3309" i="63"/>
  <c r="F3306" i="63"/>
  <c r="F3305" i="63"/>
  <c r="F3304" i="63"/>
  <c r="F3301" i="63"/>
  <c r="F3302" i="63"/>
  <c r="F3300" i="63"/>
  <c r="F3297" i="63"/>
  <c r="F3298" i="63"/>
  <c r="F3292" i="63"/>
  <c r="F3295" i="63"/>
  <c r="F3291" i="63"/>
  <c r="F3284" i="63"/>
  <c r="F3286" i="63"/>
  <c r="F3287" i="63"/>
  <c r="F3288" i="63"/>
  <c r="F3283" i="63"/>
  <c r="F3279" i="63"/>
  <c r="F3278" i="63"/>
  <c r="F3275" i="63"/>
  <c r="F3276" i="63"/>
  <c r="F3274" i="63"/>
  <c r="F3270" i="63"/>
  <c r="F3265" i="63"/>
  <c r="F3258" i="63"/>
  <c r="F3257" i="63"/>
  <c r="F3256" i="63"/>
  <c r="F3255" i="63"/>
  <c r="F3254" i="63"/>
  <c r="F3253" i="63"/>
  <c r="F3252" i="63"/>
  <c r="F3250" i="63"/>
  <c r="F3251" i="63"/>
  <c r="F3249" i="63"/>
  <c r="F3248" i="63"/>
  <c r="F3245" i="63"/>
  <c r="F3246" i="63"/>
  <c r="F3242" i="63"/>
  <c r="F3241" i="63"/>
  <c r="F3240" i="63"/>
  <c r="F3235" i="63"/>
  <c r="F3232" i="63"/>
  <c r="F3229" i="63"/>
  <c r="F3230" i="63"/>
  <c r="F3231" i="63"/>
  <c r="F3225" i="63"/>
  <c r="F3227" i="63"/>
  <c r="F3221" i="63"/>
  <c r="F3223" i="63"/>
  <c r="F3224" i="63"/>
  <c r="F3216" i="63"/>
  <c r="F3220" i="63"/>
  <c r="F3214" i="63"/>
  <c r="F3215" i="63"/>
  <c r="F3212" i="63"/>
  <c r="F3209" i="63"/>
  <c r="F3208" i="63"/>
  <c r="F6" i="63"/>
  <c r="F3202" i="63"/>
  <c r="F3203" i="63"/>
  <c r="F3204" i="63"/>
  <c r="F3205" i="63"/>
  <c r="F3198" i="63"/>
  <c r="F3195" i="63"/>
  <c r="F3192" i="63"/>
  <c r="F3193" i="63"/>
  <c r="F3190" i="63"/>
  <c r="F7" i="63"/>
  <c r="F3189" i="63"/>
  <c r="F3188" i="63"/>
  <c r="F3186" i="63"/>
  <c r="F8" i="63"/>
  <c r="F3184" i="63"/>
  <c r="F3183" i="63"/>
  <c r="F3181" i="63"/>
  <c r="F3177" i="63"/>
  <c r="F3174" i="63"/>
  <c r="F3175" i="63"/>
  <c r="F3169" i="63"/>
  <c r="F3170" i="63"/>
  <c r="F3173" i="63"/>
  <c r="F3165" i="63"/>
  <c r="F3166" i="63"/>
  <c r="F3167" i="63"/>
  <c r="F3164" i="63"/>
  <c r="F3163" i="63"/>
  <c r="F3159" i="63"/>
  <c r="F3161" i="63"/>
  <c r="F3154" i="63"/>
  <c r="F3155" i="63"/>
  <c r="F3158" i="63"/>
  <c r="F3153" i="63"/>
  <c r="F3150" i="63"/>
  <c r="F3151" i="63"/>
  <c r="F3148" i="63"/>
  <c r="F3145" i="63"/>
  <c r="F3147" i="63"/>
  <c r="F3132" i="63"/>
  <c r="F3134" i="63"/>
  <c r="F3135" i="63"/>
  <c r="F3136" i="63"/>
  <c r="F3139" i="63"/>
  <c r="F3115" i="63"/>
  <c r="F3117" i="63"/>
  <c r="F3130" i="63"/>
  <c r="F3113" i="63"/>
  <c r="F12" i="63"/>
  <c r="F3112" i="63"/>
  <c r="F3108" i="63"/>
  <c r="F3111" i="63"/>
  <c r="F13" i="63"/>
  <c r="F3105" i="63"/>
  <c r="F3106" i="63"/>
  <c r="F3102" i="63"/>
  <c r="F3103" i="63"/>
  <c r="F3104" i="63"/>
  <c r="F14" i="63"/>
  <c r="F3101" i="63"/>
  <c r="F3098" i="63"/>
  <c r="F3097" i="63"/>
  <c r="F3096" i="63"/>
  <c r="F3088" i="63"/>
  <c r="F3089" i="63"/>
  <c r="F3091" i="63"/>
  <c r="F3092" i="63"/>
  <c r="F3086" i="63"/>
  <c r="F3087" i="63"/>
  <c r="F3080" i="63"/>
  <c r="F3081" i="63"/>
  <c r="F3074" i="63"/>
  <c r="F3077" i="63"/>
  <c r="F3073" i="63"/>
  <c r="F3069" i="63"/>
  <c r="F3068" i="63"/>
  <c r="F3065" i="63"/>
  <c r="F3061" i="63"/>
  <c r="F3062" i="63"/>
  <c r="F3060" i="63"/>
  <c r="F3059" i="63"/>
  <c r="F3056" i="63"/>
  <c r="F3055" i="63"/>
  <c r="F3053" i="63"/>
  <c r="F3052" i="63"/>
  <c r="F20" i="63"/>
  <c r="F3050" i="63"/>
  <c r="F3048" i="63"/>
  <c r="F3045" i="63"/>
  <c r="F3038" i="63"/>
  <c r="F3039" i="63"/>
  <c r="F3040" i="63"/>
  <c r="F3042" i="63"/>
  <c r="F3044" i="63"/>
  <c r="F3035" i="63"/>
  <c r="F23" i="63"/>
  <c r="F3032" i="63"/>
  <c r="F3034" i="63"/>
  <c r="F3030" i="63"/>
  <c r="F3031" i="63"/>
  <c r="F3029" i="63"/>
  <c r="F3020" i="63"/>
  <c r="F3025" i="63"/>
  <c r="F26" i="63"/>
  <c r="F27" i="63"/>
  <c r="F28" i="63"/>
  <c r="F3019" i="63"/>
  <c r="F3018" i="63"/>
  <c r="F3014" i="63"/>
  <c r="F30" i="63"/>
  <c r="F3011" i="63"/>
  <c r="F3012" i="63"/>
  <c r="F3010" i="63"/>
  <c r="F3005" i="63"/>
  <c r="F3003" i="63"/>
  <c r="F3000" i="63"/>
  <c r="F2998" i="63"/>
  <c r="F2991" i="63"/>
  <c r="F2988" i="63"/>
  <c r="F2989" i="63"/>
  <c r="F2990" i="63"/>
  <c r="F32" i="63"/>
  <c r="F2986" i="63"/>
  <c r="F2984" i="63"/>
  <c r="F2985" i="63"/>
  <c r="F33" i="63"/>
  <c r="F2980" i="63"/>
  <c r="F2983" i="63"/>
  <c r="F34" i="63"/>
  <c r="F2979" i="63"/>
  <c r="F2978" i="63"/>
  <c r="F2960" i="63"/>
  <c r="F2959" i="63"/>
  <c r="F35" i="63"/>
  <c r="F36" i="63"/>
  <c r="F37" i="63"/>
  <c r="F2958" i="63"/>
  <c r="F2948" i="63"/>
  <c r="F39" i="63"/>
  <c r="F2949" i="63"/>
  <c r="F2950" i="63"/>
  <c r="F2951" i="63"/>
  <c r="F2953" i="63"/>
  <c r="F2945" i="63"/>
  <c r="F41" i="63"/>
  <c r="F2943" i="63"/>
  <c r="F43" i="63"/>
  <c r="F2942" i="63"/>
  <c r="F2934" i="63"/>
  <c r="F2929" i="63"/>
  <c r="F2930" i="63"/>
  <c r="F2932" i="63"/>
  <c r="F2933" i="63"/>
  <c r="F44" i="63"/>
  <c r="F2928" i="63"/>
  <c r="F45" i="63"/>
  <c r="F46" i="63"/>
  <c r="F47" i="63"/>
  <c r="F48" i="63"/>
  <c r="F2926" i="63"/>
  <c r="F49" i="63"/>
  <c r="F50" i="63"/>
  <c r="F2921" i="63"/>
  <c r="F52" i="63"/>
  <c r="F2920" i="63"/>
  <c r="F54" i="63"/>
  <c r="F55" i="63"/>
  <c r="F2919" i="63"/>
  <c r="F2918" i="63"/>
  <c r="F57" i="63"/>
  <c r="F58" i="63"/>
  <c r="F59" i="63"/>
  <c r="F2912" i="63"/>
  <c r="F2916" i="63"/>
  <c r="F62" i="63"/>
  <c r="F63" i="63"/>
  <c r="F64" i="63"/>
  <c r="F65" i="63"/>
  <c r="F2917" i="63"/>
  <c r="F2910" i="63"/>
  <c r="F2911" i="63"/>
  <c r="F69" i="63"/>
  <c r="F70" i="63"/>
  <c r="F71" i="63"/>
  <c r="F2884" i="63"/>
  <c r="F2889" i="63"/>
  <c r="F2893" i="63"/>
  <c r="F74" i="63"/>
  <c r="F2894" i="63"/>
  <c r="F2895" i="63"/>
  <c r="F2900" i="63"/>
  <c r="F2901" i="63"/>
  <c r="F79" i="63"/>
  <c r="F2903" i="63"/>
  <c r="F2882" i="63"/>
  <c r="F2883" i="63"/>
  <c r="F83" i="63"/>
  <c r="F2880" i="63"/>
  <c r="F84" i="63"/>
  <c r="F85" i="63"/>
  <c r="F2875" i="63"/>
  <c r="F2872" i="63"/>
  <c r="F87" i="63"/>
  <c r="F88" i="63"/>
  <c r="F2869" i="63"/>
  <c r="F2854" i="63"/>
  <c r="F2855" i="63"/>
  <c r="F2858" i="63"/>
  <c r="F2860" i="63"/>
  <c r="F2863" i="63"/>
  <c r="F2868" i="63"/>
  <c r="F2853" i="63"/>
  <c r="F2850" i="63"/>
  <c r="F91" i="63"/>
  <c r="F2847" i="63"/>
  <c r="F92" i="63"/>
  <c r="F93" i="63"/>
  <c r="F2849" i="63"/>
  <c r="F2846" i="63"/>
  <c r="F2845" i="63"/>
  <c r="F2840" i="63"/>
  <c r="F2838" i="63"/>
  <c r="F98" i="63"/>
  <c r="F99" i="63"/>
  <c r="F2837" i="63"/>
  <c r="F2829" i="63"/>
  <c r="F102" i="63"/>
  <c r="F2832" i="63"/>
  <c r="F2833" i="63"/>
  <c r="F105" i="63"/>
  <c r="F106" i="63"/>
  <c r="F2827" i="63"/>
  <c r="F2823" i="63"/>
  <c r="F109" i="63"/>
  <c r="F110" i="63"/>
  <c r="F111" i="63"/>
  <c r="F112" i="63"/>
  <c r="F2818" i="63"/>
  <c r="F2822" i="63"/>
  <c r="F115" i="63"/>
  <c r="F116" i="63"/>
  <c r="F117" i="63"/>
  <c r="F118" i="63"/>
  <c r="F2813" i="63"/>
  <c r="F120" i="63"/>
  <c r="F2812" i="63"/>
  <c r="F122" i="63"/>
  <c r="F2811" i="63"/>
  <c r="F124" i="63"/>
  <c r="F2807" i="63"/>
  <c r="F2800" i="63"/>
  <c r="F2799" i="63"/>
  <c r="F2793" i="63"/>
  <c r="F2789" i="63"/>
  <c r="F2781" i="63"/>
  <c r="F131" i="63"/>
  <c r="F2779" i="63"/>
  <c r="F2774" i="63"/>
  <c r="F2770" i="63"/>
  <c r="F134" i="63"/>
  <c r="F2767" i="63"/>
  <c r="F136" i="63"/>
  <c r="F2762" i="63"/>
  <c r="F2763" i="63"/>
  <c r="F2766" i="63"/>
  <c r="F140" i="63"/>
  <c r="F2760" i="63"/>
  <c r="F142" i="63"/>
  <c r="F2758" i="63"/>
  <c r="F144" i="63"/>
  <c r="F145" i="63"/>
  <c r="F2759" i="63"/>
  <c r="F147" i="63"/>
  <c r="F2752" i="63"/>
  <c r="F149" i="63"/>
  <c r="F150" i="63"/>
  <c r="F2750" i="63"/>
  <c r="F152" i="63"/>
  <c r="F153" i="63"/>
  <c r="F2746" i="63"/>
  <c r="F2747" i="63"/>
  <c r="F2748" i="63"/>
  <c r="F2745" i="63"/>
  <c r="F158" i="63"/>
  <c r="F159" i="63"/>
  <c r="F2744" i="63"/>
  <c r="F161" i="63"/>
  <c r="F2731" i="63"/>
  <c r="F2737" i="63"/>
  <c r="F2743" i="63"/>
  <c r="F165" i="63"/>
  <c r="F2727" i="63"/>
  <c r="F167" i="63"/>
  <c r="F2729" i="63"/>
  <c r="F2718" i="63"/>
  <c r="F2719" i="63"/>
  <c r="F2723" i="63"/>
  <c r="F172" i="63"/>
  <c r="F2724" i="63"/>
  <c r="F2725" i="63"/>
  <c r="F2712" i="63"/>
  <c r="F2714" i="63"/>
  <c r="F2717" i="63"/>
  <c r="F2711" i="63"/>
  <c r="F179" i="63"/>
  <c r="F2706" i="63"/>
  <c r="F2710" i="63"/>
  <c r="F182" i="63"/>
  <c r="F2705" i="63"/>
  <c r="F2702" i="63"/>
  <c r="F2697" i="63"/>
  <c r="F2694" i="63"/>
  <c r="F2696" i="63"/>
  <c r="F2690" i="63"/>
  <c r="F189" i="63"/>
  <c r="F2691" i="63"/>
  <c r="F191" i="63"/>
  <c r="F192" i="63"/>
  <c r="F2688" i="63"/>
  <c r="F194" i="63"/>
  <c r="F195" i="63"/>
  <c r="F2689" i="63"/>
  <c r="F197" i="63"/>
  <c r="F198" i="63"/>
  <c r="F199" i="63"/>
  <c r="F2666" i="63"/>
  <c r="F201" i="63"/>
  <c r="F2667" i="63"/>
  <c r="F2669" i="63"/>
  <c r="F2671" i="63"/>
  <c r="F2672" i="63"/>
  <c r="F2674" i="63"/>
  <c r="F2678" i="63"/>
  <c r="F2679" i="63"/>
  <c r="F209" i="63"/>
  <c r="F210" i="63"/>
  <c r="F2665" i="63"/>
  <c r="F2663" i="63"/>
  <c r="F2664" i="63"/>
  <c r="F214" i="63"/>
  <c r="F2658" i="63"/>
  <c r="F2656" i="63"/>
  <c r="F2657" i="63"/>
  <c r="F218" i="63"/>
  <c r="F219" i="63"/>
  <c r="F2654" i="63"/>
  <c r="F221" i="63"/>
  <c r="F2652" i="63"/>
  <c r="F2651" i="63"/>
  <c r="F2647" i="63"/>
  <c r="F2645" i="63"/>
  <c r="F226" i="63"/>
  <c r="F2642" i="63"/>
  <c r="F2643" i="63"/>
  <c r="F2644" i="63"/>
  <c r="F2640" i="63"/>
  <c r="F2641" i="63"/>
  <c r="F232" i="63"/>
  <c r="F2638" i="63"/>
  <c r="F2634" i="63"/>
  <c r="F235" i="63"/>
  <c r="F236" i="63"/>
  <c r="F237" i="63"/>
  <c r="F2633" i="63"/>
  <c r="F239" i="63"/>
  <c r="F240" i="63"/>
  <c r="F241" i="63"/>
  <c r="F242" i="63"/>
  <c r="F2632" i="63"/>
  <c r="F244" i="63"/>
  <c r="F245" i="63"/>
  <c r="F2629" i="63"/>
  <c r="F2626" i="63"/>
  <c r="F248" i="63"/>
  <c r="F249" i="63"/>
  <c r="F250" i="63"/>
  <c r="F2617" i="63"/>
  <c r="F2623" i="63"/>
  <c r="F2624" i="63"/>
  <c r="F2625" i="63"/>
  <c r="F255" i="63"/>
  <c r="F256" i="63"/>
  <c r="F2614" i="63"/>
  <c r="F2611" i="63"/>
  <c r="F2610" i="63"/>
  <c r="F260" i="63"/>
  <c r="F2605" i="63"/>
  <c r="F2608" i="63"/>
  <c r="F263" i="63"/>
  <c r="F2602" i="63"/>
  <c r="F2603" i="63"/>
  <c r="F2600" i="63"/>
  <c r="F2601" i="63"/>
  <c r="F268" i="63"/>
  <c r="F2587" i="63"/>
  <c r="F2588" i="63"/>
  <c r="F2589" i="63"/>
  <c r="F2581" i="63"/>
  <c r="F273" i="63"/>
  <c r="F2580" i="63"/>
  <c r="F275" i="63"/>
  <c r="F2578" i="63"/>
  <c r="F2576" i="63"/>
  <c r="F278" i="63"/>
  <c r="F2560" i="63"/>
  <c r="F2564" i="63"/>
  <c r="F281" i="63"/>
  <c r="F2554" i="63"/>
  <c r="F283" i="63"/>
  <c r="F2553" i="63"/>
  <c r="F2548" i="63"/>
  <c r="F2546" i="63"/>
  <c r="F287" i="63"/>
  <c r="F2542" i="63"/>
  <c r="F2543" i="63"/>
  <c r="F290" i="63"/>
  <c r="F2541" i="63"/>
  <c r="F292" i="63"/>
  <c r="F2538" i="63"/>
  <c r="F2530" i="63"/>
  <c r="F295" i="63"/>
  <c r="F2528" i="63"/>
  <c r="F2509" i="63"/>
  <c r="F2510" i="63"/>
  <c r="F2521" i="63"/>
  <c r="F2525" i="63"/>
  <c r="F301" i="63"/>
  <c r="F302" i="63"/>
  <c r="F2508" i="63"/>
  <c r="F2501" i="63"/>
  <c r="F305" i="63"/>
  <c r="F2496" i="63"/>
  <c r="F2499" i="63"/>
  <c r="F2493" i="63"/>
  <c r="F309" i="63"/>
  <c r="F2486" i="63"/>
  <c r="F2488" i="63"/>
  <c r="F2484" i="63"/>
  <c r="F2480" i="63"/>
  <c r="F2477" i="63"/>
  <c r="F2478" i="63"/>
  <c r="F2479" i="63"/>
  <c r="F2475" i="63"/>
  <c r="F2470" i="63"/>
  <c r="F319" i="63"/>
  <c r="F320" i="63"/>
  <c r="F2465" i="63"/>
  <c r="F322" i="63"/>
  <c r="F2457" i="63"/>
  <c r="F324" i="63"/>
  <c r="F2450" i="63"/>
  <c r="F2453" i="63"/>
  <c r="F2455" i="63"/>
  <c r="F2449" i="63"/>
  <c r="F2448" i="63"/>
  <c r="F2447" i="63"/>
  <c r="F331" i="63"/>
  <c r="F2445" i="63"/>
  <c r="F2446" i="63"/>
  <c r="F2442" i="63"/>
  <c r="F2444" i="63"/>
  <c r="F2441" i="63"/>
  <c r="F2439" i="63"/>
  <c r="F2437" i="63"/>
  <c r="F2438" i="63"/>
  <c r="F2436" i="63"/>
  <c r="F2433" i="63"/>
  <c r="F2435" i="63"/>
  <c r="F2432" i="63"/>
  <c r="F2431" i="63"/>
  <c r="F345" i="63"/>
  <c r="F2425" i="63"/>
  <c r="F2428" i="63"/>
  <c r="F2429" i="63"/>
  <c r="F349" i="63"/>
  <c r="F2430" i="63"/>
  <c r="F2420" i="63"/>
  <c r="F2411" i="63"/>
  <c r="F2412" i="63"/>
  <c r="F2415" i="63"/>
  <c r="F355" i="63"/>
  <c r="F356" i="63"/>
  <c r="F357" i="63"/>
  <c r="F358" i="63"/>
  <c r="F359" i="63"/>
  <c r="F360" i="63"/>
  <c r="F2406" i="63"/>
  <c r="F2405" i="63"/>
  <c r="F363" i="63"/>
  <c r="F364" i="63"/>
  <c r="F2402" i="63"/>
  <c r="F366" i="63"/>
  <c r="F2399" i="63"/>
  <c r="F368" i="63"/>
  <c r="F2394" i="63"/>
  <c r="F2393" i="63"/>
  <c r="F371" i="63"/>
  <c r="F2392" i="63"/>
  <c r="F2391" i="63"/>
  <c r="F2386" i="63"/>
  <c r="F2389" i="63"/>
  <c r="F2385" i="63"/>
  <c r="F2378" i="63"/>
  <c r="F2379" i="63"/>
  <c r="F2375" i="63"/>
  <c r="F380" i="63"/>
  <c r="F2374" i="63"/>
  <c r="F382" i="63"/>
  <c r="F383" i="63"/>
  <c r="F384" i="63"/>
  <c r="F2366" i="63"/>
  <c r="F2368" i="63"/>
  <c r="F2353" i="63"/>
  <c r="F2356" i="63"/>
  <c r="F389" i="63"/>
  <c r="F2350" i="63"/>
  <c r="F2351" i="63"/>
  <c r="F392" i="63"/>
  <c r="F393" i="63"/>
  <c r="F394" i="63"/>
  <c r="F2349" i="63"/>
  <c r="F2348" i="63"/>
  <c r="F2341" i="63"/>
  <c r="F398" i="63"/>
  <c r="F2346" i="63"/>
  <c r="F2347" i="63"/>
  <c r="F2336" i="63"/>
  <c r="F2340" i="63"/>
  <c r="F403" i="63"/>
  <c r="F2330" i="63"/>
  <c r="F2331" i="63"/>
  <c r="F2329" i="63"/>
  <c r="F2323" i="63"/>
  <c r="F2328" i="63"/>
  <c r="F409" i="63"/>
  <c r="F410" i="63"/>
  <c r="F411" i="63"/>
  <c r="F412" i="63"/>
  <c r="F413" i="63"/>
  <c r="F414" i="63"/>
  <c r="F2309" i="63"/>
  <c r="F416" i="63"/>
  <c r="F2310" i="63"/>
  <c r="F2316" i="63"/>
  <c r="F2305" i="63"/>
  <c r="F2306" i="63"/>
  <c r="F421" i="63"/>
  <c r="F2304" i="63"/>
  <c r="F2303" i="63"/>
  <c r="F424" i="63"/>
  <c r="F425" i="63"/>
  <c r="F2299" i="63"/>
  <c r="F427" i="63"/>
  <c r="F428" i="63"/>
  <c r="F429" i="63"/>
  <c r="F2290" i="63"/>
  <c r="F431" i="63"/>
  <c r="F432" i="63"/>
  <c r="F433" i="63"/>
  <c r="F2285" i="63"/>
  <c r="F435" i="63"/>
  <c r="F2284" i="63"/>
  <c r="F437" i="63"/>
  <c r="F2283" i="63"/>
  <c r="F2282" i="63"/>
  <c r="F2279" i="63"/>
  <c r="F2271" i="63"/>
  <c r="F2272" i="63"/>
  <c r="F2274" i="63"/>
  <c r="F2275" i="63"/>
  <c r="F445" i="63"/>
  <c r="F2269" i="63"/>
  <c r="F2266" i="63"/>
  <c r="F2268" i="63"/>
  <c r="F449" i="63"/>
  <c r="F450" i="63"/>
  <c r="F2265" i="63"/>
  <c r="F452" i="63"/>
  <c r="F2264" i="63"/>
  <c r="F2250" i="63"/>
  <c r="F2255" i="63"/>
  <c r="F2256" i="63"/>
  <c r="F2257" i="63"/>
  <c r="F2261" i="63"/>
  <c r="F2263" i="63"/>
  <c r="F2248" i="63"/>
  <c r="F2246" i="63"/>
  <c r="F461" i="63"/>
  <c r="F2247" i="63"/>
  <c r="F2183" i="63"/>
  <c r="F2187" i="63"/>
  <c r="F2188" i="63"/>
  <c r="F2189" i="63"/>
  <c r="F2192" i="63"/>
  <c r="F2194" i="63"/>
  <c r="F2196" i="63"/>
  <c r="F2212" i="63"/>
  <c r="F2213" i="63"/>
  <c r="F2220" i="63"/>
  <c r="F2232" i="63"/>
  <c r="F2233" i="63"/>
  <c r="F2236" i="63"/>
  <c r="F2237" i="63"/>
  <c r="F2238" i="63"/>
  <c r="F2239" i="63"/>
  <c r="F2240" i="63"/>
  <c r="F2242" i="63"/>
  <c r="F2243" i="63"/>
  <c r="F482" i="63"/>
  <c r="F483" i="63"/>
  <c r="F2182" i="63"/>
  <c r="F485" i="63"/>
  <c r="F486" i="63"/>
  <c r="F4127" i="63"/>
  <c r="F488" i="63"/>
  <c r="F2178" i="63"/>
  <c r="F490" i="63"/>
  <c r="F491" i="63"/>
  <c r="F492" i="63"/>
  <c r="F493" i="63"/>
  <c r="F494" i="63"/>
  <c r="F2177" i="63"/>
  <c r="F496" i="63"/>
  <c r="F497" i="63"/>
  <c r="F2173" i="63"/>
  <c r="F499" i="63"/>
  <c r="F500" i="63"/>
  <c r="F501" i="63"/>
  <c r="F2172" i="63"/>
  <c r="F503" i="63"/>
  <c r="F504" i="63"/>
  <c r="F505" i="63"/>
  <c r="F2170" i="63"/>
  <c r="F2168" i="63"/>
  <c r="F4111" i="63"/>
  <c r="F2150" i="63"/>
  <c r="F2157" i="63"/>
  <c r="F2160" i="63"/>
  <c r="F2149" i="63"/>
  <c r="F513" i="63"/>
  <c r="F514" i="63"/>
  <c r="F2148" i="63"/>
  <c r="F516" i="63"/>
  <c r="F2147" i="63"/>
  <c r="F2146" i="63"/>
  <c r="F519" i="63"/>
  <c r="F520" i="63"/>
  <c r="F2145" i="63"/>
  <c r="F522" i="63"/>
  <c r="F2143" i="63"/>
  <c r="F2134" i="63"/>
  <c r="F525" i="63"/>
  <c r="F526" i="63"/>
  <c r="F2133" i="63"/>
  <c r="F2132" i="63"/>
  <c r="F529" i="63"/>
  <c r="F530" i="63"/>
  <c r="F531" i="63"/>
  <c r="F532" i="63"/>
  <c r="F533" i="63"/>
  <c r="F534" i="63"/>
  <c r="F535" i="63"/>
  <c r="F536" i="63"/>
  <c r="F537" i="63"/>
  <c r="F538" i="63"/>
  <c r="F539" i="63"/>
  <c r="F2131" i="63"/>
  <c r="F541" i="63"/>
  <c r="F542" i="63"/>
  <c r="F2129" i="63"/>
  <c r="F544" i="63"/>
  <c r="F2127" i="63"/>
  <c r="F4103" i="63"/>
  <c r="F2126" i="63"/>
  <c r="F548" i="63"/>
  <c r="F549" i="63"/>
  <c r="F2125" i="63"/>
  <c r="F4102" i="63"/>
  <c r="F552" i="63"/>
  <c r="F2123" i="63"/>
  <c r="F2124" i="63"/>
  <c r="F4099" i="63"/>
  <c r="F556" i="63"/>
  <c r="F4095" i="63"/>
  <c r="F558" i="63"/>
  <c r="F2122" i="63"/>
  <c r="F560" i="63"/>
  <c r="F2120" i="63"/>
  <c r="F2121" i="63"/>
  <c r="F563" i="63"/>
  <c r="F564" i="63"/>
  <c r="F2116" i="63"/>
  <c r="F566" i="63"/>
  <c r="F2117" i="63"/>
  <c r="F2118" i="63"/>
  <c r="F2119" i="63"/>
  <c r="F2115" i="63"/>
  <c r="F2114" i="63"/>
  <c r="F2111" i="63"/>
  <c r="F573" i="63"/>
  <c r="F574" i="63"/>
  <c r="F575" i="63"/>
  <c r="F576" i="63"/>
  <c r="F4087" i="63"/>
  <c r="F2108" i="63"/>
  <c r="F579" i="63"/>
  <c r="F4072" i="63"/>
  <c r="F2107" i="63"/>
  <c r="F582" i="63"/>
  <c r="F2106" i="63"/>
  <c r="F2105" i="63"/>
  <c r="F4064" i="63"/>
  <c r="F2101" i="63"/>
  <c r="F587" i="63"/>
  <c r="F588" i="63"/>
  <c r="F2098" i="63"/>
  <c r="F2099" i="63"/>
  <c r="F2097" i="63"/>
  <c r="F592" i="63"/>
  <c r="F2083" i="63"/>
  <c r="F594" i="63"/>
  <c r="F2082" i="63"/>
  <c r="F2081" i="63"/>
  <c r="F2080" i="63"/>
  <c r="F4062" i="63"/>
  <c r="F599" i="63"/>
  <c r="F2065" i="63"/>
  <c r="F2066" i="63"/>
  <c r="F4056" i="63"/>
  <c r="F2057" i="63"/>
  <c r="F604" i="63"/>
  <c r="F605" i="63"/>
  <c r="F606" i="63"/>
  <c r="F607" i="63"/>
  <c r="F608" i="63"/>
  <c r="F609" i="63"/>
  <c r="F2055" i="63"/>
  <c r="F611" i="63"/>
  <c r="F2051" i="63"/>
  <c r="F2052" i="63"/>
  <c r="F614" i="63"/>
  <c r="F2047" i="63"/>
  <c r="F4055" i="63"/>
  <c r="F617" i="63"/>
  <c r="F2049" i="63"/>
  <c r="F4053" i="63"/>
  <c r="F620" i="63"/>
  <c r="F4047" i="63"/>
  <c r="F2042" i="63"/>
  <c r="F2045" i="63"/>
  <c r="F2041" i="63"/>
  <c r="F2040" i="63"/>
  <c r="F626" i="63"/>
  <c r="F627" i="63"/>
  <c r="F2037" i="63"/>
  <c r="F629" i="63"/>
  <c r="F630" i="63"/>
  <c r="F631" i="63"/>
  <c r="F632" i="63"/>
  <c r="F633" i="63"/>
  <c r="F2036" i="63"/>
  <c r="F635" i="63"/>
  <c r="F4045" i="63"/>
  <c r="F637" i="63"/>
  <c r="F2032" i="63"/>
  <c r="F639" i="63"/>
  <c r="F640" i="63"/>
  <c r="F641" i="63"/>
  <c r="F642" i="63"/>
  <c r="F2031" i="63"/>
  <c r="F644" i="63"/>
  <c r="F2027" i="63"/>
  <c r="F2028" i="63"/>
  <c r="F2023" i="63"/>
  <c r="F2025" i="63"/>
  <c r="F649" i="63"/>
  <c r="F2022" i="63"/>
  <c r="F2016" i="63"/>
  <c r="F652" i="63"/>
  <c r="F2009" i="63"/>
  <c r="F2011" i="63"/>
  <c r="F2006" i="63"/>
  <c r="F2007" i="63"/>
  <c r="F657" i="63"/>
  <c r="F2005" i="63"/>
  <c r="F2003" i="63"/>
  <c r="F660" i="63"/>
  <c r="F2004" i="63"/>
  <c r="F662" i="63"/>
  <c r="F4041" i="63"/>
  <c r="F2001" i="63"/>
  <c r="F665" i="63"/>
  <c r="F1993" i="63"/>
  <c r="F1998" i="63"/>
  <c r="F2000" i="63"/>
  <c r="F669" i="63"/>
  <c r="F670" i="63"/>
  <c r="F1991" i="63"/>
  <c r="F672" i="63"/>
  <c r="F4038" i="63"/>
  <c r="F674" i="63"/>
  <c r="F1986" i="63"/>
  <c r="F1987" i="63"/>
  <c r="F1989" i="63"/>
  <c r="F678" i="63"/>
  <c r="F679" i="63"/>
  <c r="F680" i="63"/>
  <c r="F1985" i="63"/>
  <c r="F682" i="63"/>
  <c r="F683" i="63"/>
  <c r="F4037" i="63"/>
  <c r="F685" i="63"/>
  <c r="F1973" i="63"/>
  <c r="F1974" i="63"/>
  <c r="F688" i="63"/>
  <c r="F689" i="63"/>
  <c r="F690" i="63"/>
  <c r="F1980" i="63"/>
  <c r="F1982" i="63"/>
  <c r="F1983" i="63"/>
  <c r="F1971" i="63"/>
  <c r="F1970" i="63"/>
  <c r="F1969" i="63"/>
  <c r="F4036" i="63"/>
  <c r="F1965" i="63"/>
  <c r="F1966" i="63"/>
  <c r="F700" i="63"/>
  <c r="F701" i="63"/>
  <c r="F1963" i="63"/>
  <c r="F1952" i="63"/>
  <c r="F704" i="63"/>
  <c r="F1953" i="63"/>
  <c r="F1958" i="63"/>
  <c r="F707" i="63"/>
  <c r="F708" i="63"/>
  <c r="F709" i="63"/>
  <c r="F1951" i="63"/>
  <c r="F1949" i="63"/>
  <c r="F712" i="63"/>
  <c r="F4026" i="63"/>
  <c r="F1947" i="63"/>
  <c r="F1948" i="63"/>
  <c r="F4023" i="63"/>
  <c r="F717" i="63"/>
  <c r="F718" i="63"/>
  <c r="F719" i="63"/>
  <c r="F1944" i="63"/>
  <c r="F1945" i="63"/>
  <c r="F1946" i="63"/>
  <c r="F723" i="63"/>
  <c r="F1941" i="63"/>
  <c r="F1942" i="63"/>
  <c r="F1943" i="63"/>
  <c r="F727" i="63"/>
  <c r="F728" i="63"/>
  <c r="F729" i="63"/>
  <c r="F1940" i="63"/>
  <c r="F731" i="63"/>
  <c r="F732" i="63"/>
  <c r="F733" i="63"/>
  <c r="F1933" i="63"/>
  <c r="F1936" i="63"/>
  <c r="F736" i="63"/>
  <c r="F737" i="63"/>
  <c r="F738" i="63"/>
  <c r="F739" i="63"/>
  <c r="F740" i="63"/>
  <c r="F1932" i="63"/>
  <c r="F1931" i="63"/>
  <c r="F1930" i="63"/>
  <c r="F744" i="63"/>
  <c r="F745" i="63"/>
  <c r="F746" i="63"/>
  <c r="F747" i="63"/>
  <c r="F748" i="63"/>
  <c r="F1923" i="63"/>
  <c r="F750" i="63"/>
  <c r="F751" i="63"/>
  <c r="F752" i="63"/>
  <c r="F4013" i="63"/>
  <c r="F1921" i="63"/>
  <c r="F755" i="63"/>
  <c r="F1922" i="63"/>
  <c r="F1918" i="63"/>
  <c r="F1920" i="63"/>
  <c r="F759" i="63"/>
  <c r="F760" i="63"/>
  <c r="F761" i="63"/>
  <c r="F762" i="63"/>
  <c r="F763" i="63"/>
  <c r="F1917" i="63"/>
  <c r="F765" i="63"/>
  <c r="F1915" i="63"/>
  <c r="F1914" i="63"/>
  <c r="F768" i="63"/>
  <c r="F769" i="63"/>
  <c r="F1911" i="63"/>
  <c r="F1912" i="63"/>
  <c r="F1910" i="63"/>
  <c r="F1908" i="63"/>
  <c r="F1909" i="63"/>
  <c r="F775" i="63"/>
  <c r="F1892" i="63"/>
  <c r="F777" i="63"/>
  <c r="F778" i="63"/>
  <c r="F779" i="63"/>
  <c r="F1897" i="63"/>
  <c r="F781" i="63"/>
  <c r="F4010" i="63"/>
  <c r="F1889" i="63"/>
  <c r="F1888" i="63"/>
  <c r="F785" i="63"/>
  <c r="F1883" i="63"/>
  <c r="F787" i="63"/>
  <c r="F1882" i="63"/>
  <c r="F4009" i="63"/>
  <c r="F790" i="63"/>
  <c r="F1880" i="63"/>
  <c r="F792" i="63"/>
  <c r="F793" i="63"/>
  <c r="F794" i="63"/>
  <c r="F1870" i="63"/>
  <c r="F796" i="63"/>
  <c r="F797" i="63"/>
  <c r="F798" i="63"/>
  <c r="F799" i="63"/>
  <c r="F800" i="63"/>
  <c r="F801" i="63"/>
  <c r="F802" i="63"/>
  <c r="F803" i="63"/>
  <c r="F1867" i="63"/>
  <c r="F1868" i="63"/>
  <c r="F1866" i="63"/>
  <c r="F1862" i="63"/>
  <c r="F808" i="63"/>
  <c r="F1856" i="63"/>
  <c r="F4007" i="63"/>
  <c r="F3989" i="63"/>
  <c r="F812" i="63"/>
  <c r="F1848" i="63"/>
  <c r="F814" i="63"/>
  <c r="F815" i="63"/>
  <c r="F1850" i="63"/>
  <c r="F817" i="63"/>
  <c r="F818" i="63"/>
  <c r="F819" i="63"/>
  <c r="F820" i="63"/>
  <c r="F3985" i="63"/>
  <c r="F1825" i="63"/>
  <c r="F1829" i="63"/>
  <c r="F1834" i="63"/>
  <c r="F1835" i="63"/>
  <c r="F1838" i="63"/>
  <c r="F1840" i="63"/>
  <c r="F828" i="63"/>
  <c r="F1845" i="63"/>
  <c r="F830" i="63"/>
  <c r="F3984" i="63"/>
  <c r="F832" i="63"/>
  <c r="F833" i="63"/>
  <c r="F1819" i="63"/>
  <c r="F835" i="63"/>
  <c r="F3983" i="63"/>
  <c r="F3980" i="63"/>
  <c r="F1814" i="63"/>
  <c r="F1815" i="63"/>
  <c r="F840" i="63"/>
  <c r="F841" i="63"/>
  <c r="F842" i="63"/>
  <c r="F3976" i="63"/>
  <c r="F1788" i="63"/>
  <c r="F1789" i="63"/>
  <c r="F1812" i="63"/>
  <c r="F847" i="63"/>
  <c r="F848" i="63"/>
  <c r="F3968" i="63"/>
  <c r="F1786" i="63"/>
  <c r="F851" i="63"/>
  <c r="F852" i="63"/>
  <c r="F853" i="63"/>
  <c r="F3966" i="63"/>
  <c r="F1785" i="63"/>
  <c r="F856" i="63"/>
  <c r="F1783" i="63"/>
  <c r="F858" i="63"/>
  <c r="F859" i="63"/>
  <c r="F860" i="63"/>
  <c r="F861" i="63"/>
  <c r="F862" i="63"/>
  <c r="F863" i="63"/>
  <c r="F864" i="63"/>
  <c r="F865" i="63"/>
  <c r="F866" i="63"/>
  <c r="F1782" i="63"/>
  <c r="F1780" i="63"/>
  <c r="F869" i="63"/>
  <c r="F870" i="63"/>
  <c r="F1777" i="63"/>
  <c r="F872" i="63"/>
  <c r="F1779" i="63"/>
  <c r="F874" i="63"/>
  <c r="F3965" i="63"/>
  <c r="F1776" i="63"/>
  <c r="F877" i="63"/>
  <c r="F878" i="63"/>
  <c r="F879" i="63"/>
  <c r="F1774" i="63"/>
  <c r="F881" i="63"/>
  <c r="F882" i="63"/>
  <c r="F883" i="63"/>
  <c r="F884" i="63"/>
  <c r="F1773" i="63"/>
  <c r="F3963" i="63"/>
  <c r="F887" i="63"/>
  <c r="F888" i="63"/>
  <c r="F889" i="63"/>
  <c r="F890" i="63"/>
  <c r="F1772" i="63"/>
  <c r="F1767" i="63"/>
  <c r="F893" i="63"/>
  <c r="F894" i="63"/>
  <c r="F895" i="63"/>
  <c r="F3962" i="63"/>
  <c r="F897" i="63"/>
  <c r="F3955" i="63"/>
  <c r="F899" i="63"/>
  <c r="F900" i="63"/>
  <c r="F901" i="63"/>
  <c r="F3954" i="63"/>
  <c r="F1764" i="63"/>
  <c r="F904" i="63"/>
  <c r="F905" i="63"/>
  <c r="F906" i="63"/>
  <c r="F907" i="63"/>
  <c r="F1765" i="63"/>
  <c r="F909" i="63"/>
  <c r="F910" i="63"/>
  <c r="F911" i="63"/>
  <c r="F912" i="63"/>
  <c r="F913" i="63"/>
  <c r="F914" i="63"/>
  <c r="F915" i="63"/>
  <c r="F916" i="63"/>
  <c r="F1762" i="63"/>
  <c r="F918" i="63"/>
  <c r="F919" i="63"/>
  <c r="F920" i="63"/>
  <c r="F1756" i="63"/>
  <c r="F1760" i="63"/>
  <c r="F3953" i="63"/>
  <c r="F1761" i="63"/>
  <c r="F1752" i="63"/>
  <c r="F3940" i="63"/>
  <c r="F927" i="63"/>
  <c r="F1744" i="63"/>
  <c r="F929" i="63"/>
  <c r="F930" i="63"/>
  <c r="F931" i="63"/>
  <c r="F932" i="63"/>
  <c r="F933" i="63"/>
  <c r="F934" i="63"/>
  <c r="F935" i="63"/>
  <c r="F1738" i="63"/>
  <c r="F1739" i="63"/>
  <c r="F938" i="63"/>
  <c r="F939" i="63"/>
  <c r="F1737" i="63"/>
  <c r="F941" i="63"/>
  <c r="F1729" i="63"/>
  <c r="F1727" i="63"/>
  <c r="F1728" i="63"/>
  <c r="F1725" i="63"/>
  <c r="F946" i="63"/>
  <c r="F947" i="63"/>
  <c r="F3936" i="63"/>
  <c r="F1724" i="63"/>
  <c r="F950" i="63"/>
  <c r="F951" i="63"/>
  <c r="F1723" i="63"/>
  <c r="F3932" i="63"/>
  <c r="F954" i="63"/>
  <c r="F3924" i="63"/>
  <c r="F956" i="63"/>
  <c r="F1720" i="63"/>
  <c r="F3913" i="63"/>
  <c r="F959" i="63"/>
  <c r="F3914" i="63"/>
  <c r="F961" i="63"/>
  <c r="F962" i="63"/>
  <c r="F963" i="63"/>
  <c r="F964" i="63"/>
  <c r="F3897" i="63"/>
  <c r="F3906" i="63"/>
  <c r="F967" i="63"/>
  <c r="F968" i="63"/>
  <c r="F969" i="63"/>
  <c r="F970" i="63"/>
  <c r="F3891" i="63"/>
  <c r="F972" i="63"/>
  <c r="F973" i="63"/>
  <c r="F3884" i="63"/>
  <c r="F1719" i="63"/>
  <c r="F976" i="63"/>
  <c r="F977" i="63"/>
  <c r="F1718" i="63"/>
  <c r="F979" i="63"/>
  <c r="F980" i="63"/>
  <c r="F3861" i="63"/>
  <c r="F982" i="63"/>
  <c r="F983" i="63"/>
  <c r="F984" i="63"/>
  <c r="F985" i="63"/>
  <c r="F986" i="63"/>
  <c r="F1715" i="63"/>
  <c r="F1717" i="63"/>
  <c r="F989" i="63"/>
  <c r="F990" i="63"/>
  <c r="F991" i="63"/>
  <c r="F992" i="63"/>
  <c r="F993" i="63"/>
  <c r="F994" i="63"/>
  <c r="F995" i="63"/>
  <c r="F996" i="63"/>
  <c r="F997" i="63"/>
  <c r="F998" i="63"/>
  <c r="F3762" i="63"/>
  <c r="F3768" i="63"/>
  <c r="F3771" i="63"/>
  <c r="F3778" i="63"/>
  <c r="F1003" i="63"/>
  <c r="F1711" i="63"/>
  <c r="F1712" i="63"/>
  <c r="F1006" i="63"/>
  <c r="F1710" i="63"/>
  <c r="F1008" i="63"/>
  <c r="F1009" i="63"/>
  <c r="F1010" i="63"/>
  <c r="F1709" i="63"/>
  <c r="F1012" i="63"/>
  <c r="F3761" i="63"/>
  <c r="F1708" i="63"/>
  <c r="F3738" i="63"/>
  <c r="F1706" i="63"/>
  <c r="F1707" i="63"/>
  <c r="F3726" i="63"/>
  <c r="F1705" i="63"/>
  <c r="F1704" i="63"/>
  <c r="F1703" i="63"/>
  <c r="F1022" i="63"/>
  <c r="F1023" i="63"/>
  <c r="F3720" i="63"/>
  <c r="F1025" i="63"/>
  <c r="F1702" i="63"/>
  <c r="F3712" i="63"/>
  <c r="F1028" i="63"/>
  <c r="F1029" i="63"/>
  <c r="F1030" i="63"/>
  <c r="F1031" i="63"/>
  <c r="F1032" i="63"/>
  <c r="F1701" i="63"/>
  <c r="F1034" i="63"/>
  <c r="F1035" i="63"/>
  <c r="F1700" i="63"/>
  <c r="F1699" i="63"/>
  <c r="F3709" i="63"/>
  <c r="F1039" i="63"/>
  <c r="F3697" i="63"/>
  <c r="F1041" i="63"/>
  <c r="F1042" i="63"/>
  <c r="F1043" i="63"/>
  <c r="F1044" i="63"/>
  <c r="F1045" i="63"/>
  <c r="F1046" i="63"/>
  <c r="F1047" i="63"/>
  <c r="F1048" i="63"/>
  <c r="F1049" i="63"/>
  <c r="F1050" i="63"/>
  <c r="F1051" i="63"/>
  <c r="F1680" i="63"/>
  <c r="F1683" i="63"/>
  <c r="F1686" i="63"/>
  <c r="F1688" i="63"/>
  <c r="F1689" i="63"/>
  <c r="F1057" i="63"/>
  <c r="F1058" i="63"/>
  <c r="F1059" i="63"/>
  <c r="F1060" i="63"/>
  <c r="F1061" i="63"/>
  <c r="F3696" i="63"/>
  <c r="F1063" i="63"/>
  <c r="F1064" i="63"/>
  <c r="F1065" i="63"/>
  <c r="F1066" i="63"/>
  <c r="F1067" i="63"/>
  <c r="F1068" i="63"/>
  <c r="F1069" i="63"/>
  <c r="F1070" i="63"/>
  <c r="F1071" i="63"/>
  <c r="F1072" i="63"/>
  <c r="F1690" i="63"/>
  <c r="F1074" i="63"/>
  <c r="F1692" i="63"/>
  <c r="F1695" i="63"/>
  <c r="F1696" i="63"/>
  <c r="F1078" i="63"/>
  <c r="F1079" i="63"/>
  <c r="F1697" i="63"/>
  <c r="F1698" i="63"/>
  <c r="F1082" i="63"/>
  <c r="F1083" i="63"/>
  <c r="F1084" i="63"/>
  <c r="F1085" i="63"/>
  <c r="F1679" i="63"/>
  <c r="F1087" i="63"/>
  <c r="F1088" i="63"/>
  <c r="F1678" i="63"/>
  <c r="F1090" i="63"/>
  <c r="F3688" i="63"/>
  <c r="F1676" i="63"/>
  <c r="F1093" i="63"/>
  <c r="F1674" i="63"/>
  <c r="F3674" i="63"/>
  <c r="F1669" i="63"/>
  <c r="F1673" i="63"/>
  <c r="F3672" i="63"/>
  <c r="F3664" i="63"/>
  <c r="F3667" i="63"/>
  <c r="F1668" i="63"/>
  <c r="F1102" i="63"/>
  <c r="F1667" i="63"/>
  <c r="F1666" i="63"/>
  <c r="F1665" i="63"/>
  <c r="F1659" i="63"/>
  <c r="F1662" i="63"/>
  <c r="F1663" i="63"/>
  <c r="F1109" i="63"/>
  <c r="F1664" i="63"/>
  <c r="F1657" i="63"/>
  <c r="F1112" i="63"/>
  <c r="F1656" i="63"/>
  <c r="F1651" i="63"/>
  <c r="F1653" i="63"/>
  <c r="F1654" i="63"/>
  <c r="F1117" i="63"/>
  <c r="F1655" i="63"/>
  <c r="F1119" i="63"/>
  <c r="F3661" i="63"/>
  <c r="F1649" i="63"/>
  <c r="F1648" i="63"/>
  <c r="F1123" i="63"/>
  <c r="F3643" i="63"/>
  <c r="F3644" i="63"/>
  <c r="F1644" i="63"/>
  <c r="F1647" i="63"/>
  <c r="F1643" i="63"/>
  <c r="F1129" i="63"/>
  <c r="F1641" i="63"/>
  <c r="F1637" i="63"/>
  <c r="F1635" i="63"/>
  <c r="F1631" i="63"/>
  <c r="F1632" i="63"/>
  <c r="F1634" i="63"/>
  <c r="F1630" i="63"/>
  <c r="F3642" i="63"/>
  <c r="F3636" i="63"/>
  <c r="F1628" i="63"/>
  <c r="F1140" i="63"/>
  <c r="F3628" i="63"/>
  <c r="F1627" i="63"/>
  <c r="F1623" i="63"/>
  <c r="F1144" i="63"/>
  <c r="F1624" i="63"/>
  <c r="F1621" i="63"/>
  <c r="F3591" i="63"/>
  <c r="F3592" i="63"/>
  <c r="F1149" i="63"/>
  <c r="F1617" i="63"/>
  <c r="F1615" i="63"/>
  <c r="F1610" i="63"/>
  <c r="F1613" i="63"/>
  <c r="F3580" i="63"/>
  <c r="F1155" i="63"/>
  <c r="F3579" i="63"/>
  <c r="F3568" i="63"/>
  <c r="F1606" i="63"/>
  <c r="F1159" i="63"/>
  <c r="F1609" i="63"/>
  <c r="F1605" i="63"/>
  <c r="F1162" i="63"/>
  <c r="F3567" i="63"/>
  <c r="F1164" i="63"/>
  <c r="F1165" i="63"/>
  <c r="F1166" i="63"/>
  <c r="F1603" i="63"/>
  <c r="F1599" i="63"/>
  <c r="F1600" i="63"/>
  <c r="F1602" i="63"/>
  <c r="F1171" i="63"/>
  <c r="F1172" i="63"/>
  <c r="F1173" i="63"/>
  <c r="F1174" i="63"/>
  <c r="F1175" i="63"/>
  <c r="F1546" i="63"/>
  <c r="F1547" i="63"/>
  <c r="F1178" i="63"/>
  <c r="F1179" i="63"/>
  <c r="F1180" i="63"/>
  <c r="F1554" i="63"/>
  <c r="F1556" i="63"/>
  <c r="F1557" i="63"/>
  <c r="F1559" i="63"/>
  <c r="F1567" i="63"/>
  <c r="F1186" i="63"/>
  <c r="F1187" i="63"/>
  <c r="F1188" i="63"/>
  <c r="F1189" i="63"/>
  <c r="F1568" i="63"/>
  <c r="F1191" i="63"/>
  <c r="F1192" i="63"/>
  <c r="F1193" i="63"/>
  <c r="F1569" i="63"/>
  <c r="F1195" i="63"/>
  <c r="F1570" i="63"/>
  <c r="F1197" i="63"/>
  <c r="F1198" i="63"/>
  <c r="F1199" i="63"/>
  <c r="F1200" i="63"/>
  <c r="F1571" i="63"/>
  <c r="F1575" i="63"/>
  <c r="F1578" i="63"/>
  <c r="F1204" i="63"/>
  <c r="F1580" i="63"/>
  <c r="F1581" i="63"/>
  <c r="F1207" i="63"/>
  <c r="F1585" i="63"/>
  <c r="F1209" i="63"/>
  <c r="F1586" i="63"/>
  <c r="F1211" i="63"/>
  <c r="F1212" i="63"/>
  <c r="F1213" i="63"/>
  <c r="F1214" i="63"/>
  <c r="F1587" i="63"/>
  <c r="F1216" i="63"/>
  <c r="F1217" i="63"/>
  <c r="F1588" i="63"/>
  <c r="F1589" i="63"/>
  <c r="F1220" i="63"/>
  <c r="F1221" i="63"/>
  <c r="F1222" i="63"/>
  <c r="F1223" i="63"/>
  <c r="F1224" i="63"/>
  <c r="F1225" i="63"/>
  <c r="F1226" i="63"/>
  <c r="F1227" i="63"/>
  <c r="F1228" i="63"/>
  <c r="F1229" i="63"/>
  <c r="F1230" i="63"/>
  <c r="F1590" i="63"/>
  <c r="F1232" i="63"/>
  <c r="F1233" i="63"/>
  <c r="F1234" i="63"/>
  <c r="F1235" i="63"/>
  <c r="F1592" i="63"/>
  <c r="F1237" i="63"/>
  <c r="F1238" i="63"/>
  <c r="F1239" i="63"/>
  <c r="F1240" i="63"/>
  <c r="F1241" i="63"/>
  <c r="F1242" i="63"/>
  <c r="F1243" i="63"/>
  <c r="F1244" i="63"/>
  <c r="F1245" i="63"/>
  <c r="F1544" i="63"/>
  <c r="F1247" i="63"/>
  <c r="F1543" i="63"/>
  <c r="F1249" i="63"/>
  <c r="F1542" i="63"/>
  <c r="F3565" i="63"/>
  <c r="F1252" i="63"/>
  <c r="F1541" i="63"/>
  <c r="F1254" i="63"/>
  <c r="F1255" i="63"/>
  <c r="F1256" i="63"/>
  <c r="F1257" i="63"/>
  <c r="F1258" i="63"/>
  <c r="F1259" i="63"/>
  <c r="F1540" i="63"/>
  <c r="F1261" i="63"/>
  <c r="F1537" i="63"/>
  <c r="F1535" i="63"/>
  <c r="F1264" i="63"/>
  <c r="F3560" i="63"/>
  <c r="F1266" i="63"/>
  <c r="F3554" i="63"/>
  <c r="F1268" i="63"/>
  <c r="F1269" i="63"/>
  <c r="F1270" i="63"/>
  <c r="F1534" i="63"/>
  <c r="F1272" i="63"/>
  <c r="F1273" i="63"/>
  <c r="F3547" i="63"/>
  <c r="F1275" i="63"/>
  <c r="F1533" i="63"/>
  <c r="F3543" i="63"/>
  <c r="F1278" i="63"/>
  <c r="F1531" i="63"/>
  <c r="F1280" i="63"/>
  <c r="F1532" i="63"/>
  <c r="F1282" i="63"/>
  <c r="F1530" i="63"/>
  <c r="F3541" i="63"/>
  <c r="F1285" i="63"/>
  <c r="F1286" i="63"/>
  <c r="F1529" i="63"/>
  <c r="F1288" i="63"/>
  <c r="F1289" i="63"/>
  <c r="F1290" i="63"/>
  <c r="F3510" i="63"/>
  <c r="F1292" i="63"/>
  <c r="F3500" i="63"/>
  <c r="F1522" i="63"/>
  <c r="F1526" i="63"/>
  <c r="F1296" i="63"/>
  <c r="F1297" i="63"/>
  <c r="F1298" i="63"/>
  <c r="F1299" i="63"/>
  <c r="F1521" i="63"/>
  <c r="F1301" i="63"/>
  <c r="F1302" i="63"/>
  <c r="F1520" i="63"/>
  <c r="F1304" i="63"/>
  <c r="F1519" i="63"/>
  <c r="F1518" i="63"/>
  <c r="F1307" i="63"/>
  <c r="F1308" i="63"/>
  <c r="F1309" i="63"/>
  <c r="F1310" i="63"/>
  <c r="F1517" i="63"/>
  <c r="F3499" i="63"/>
  <c r="F1516" i="63"/>
  <c r="F1314" i="63"/>
  <c r="F1315" i="63"/>
  <c r="F1316" i="63"/>
  <c r="F1508" i="63"/>
  <c r="F1509" i="63"/>
  <c r="F1510" i="63"/>
  <c r="F1511" i="63"/>
  <c r="F1513" i="63"/>
  <c r="F1514" i="63"/>
  <c r="F1515" i="63"/>
  <c r="F3498" i="63"/>
  <c r="F1325" i="63"/>
  <c r="F1326" i="63"/>
  <c r="F1327" i="63"/>
  <c r="F1328" i="63"/>
  <c r="F1329" i="63"/>
  <c r="F1330" i="63"/>
  <c r="F1331" i="63"/>
  <c r="F1332" i="63"/>
  <c r="F1333" i="63"/>
  <c r="F1334" i="63"/>
  <c r="F1335" i="63"/>
  <c r="F1336" i="63"/>
  <c r="F1507" i="63"/>
  <c r="F1490" i="63"/>
  <c r="F1493" i="63"/>
  <c r="F1500" i="63"/>
  <c r="F1341" i="63"/>
  <c r="F1342" i="63"/>
  <c r="F1343" i="63"/>
  <c r="F3489" i="63"/>
  <c r="F1345" i="63"/>
  <c r="F1346" i="63"/>
  <c r="F1347" i="63"/>
  <c r="F3485" i="63"/>
  <c r="F1489" i="63"/>
  <c r="F1487" i="63"/>
  <c r="F1488" i="63"/>
  <c r="F3481" i="63"/>
  <c r="F1353" i="63"/>
  <c r="F1354" i="63"/>
  <c r="F1485" i="63"/>
  <c r="F1356" i="63"/>
  <c r="F1483" i="63"/>
  <c r="F1358" i="63"/>
  <c r="F1481" i="63"/>
  <c r="F1360" i="63"/>
  <c r="F1361" i="63"/>
  <c r="F1362" i="63"/>
  <c r="F1363" i="63"/>
  <c r="F1364" i="63"/>
  <c r="F1365" i="63"/>
  <c r="F1366" i="63"/>
  <c r="F1367" i="63"/>
  <c r="F1480" i="63"/>
  <c r="F3474" i="63"/>
  <c r="F1479" i="63"/>
  <c r="F1477" i="63"/>
  <c r="F1372" i="63"/>
  <c r="F1373" i="63"/>
  <c r="F1374" i="63"/>
  <c r="F1472" i="63"/>
  <c r="F1473" i="63"/>
  <c r="F1474" i="63"/>
  <c r="F1378" i="63"/>
  <c r="F1475" i="63"/>
  <c r="F1380" i="63"/>
  <c r="F1381" i="63"/>
  <c r="F1471" i="63"/>
  <c r="F1383" i="63"/>
  <c r="F1384" i="63"/>
  <c r="F1385" i="63"/>
  <c r="F1469" i="63"/>
  <c r="F1470" i="63"/>
  <c r="F3463" i="63"/>
  <c r="F1465" i="63"/>
  <c r="F1466" i="63"/>
  <c r="F3469" i="63"/>
  <c r="F3458" i="63"/>
  <c r="F1393" i="63"/>
  <c r="F1464" i="63"/>
  <c r="F1395" i="63"/>
  <c r="F1396" i="63"/>
  <c r="F3445" i="63"/>
  <c r="F1456" i="63"/>
  <c r="F1457" i="63"/>
  <c r="F1400" i="63"/>
  <c r="F1401" i="63"/>
  <c r="F1402" i="63"/>
  <c r="F3443" i="63"/>
  <c r="F3440" i="63"/>
  <c r="F1450" i="63"/>
  <c r="F1448" i="63"/>
  <c r="F1407" i="63"/>
  <c r="F1408" i="63"/>
  <c r="F1409" i="63"/>
  <c r="F1410" i="63"/>
  <c r="F1443" i="63"/>
  <c r="F1444" i="63"/>
  <c r="F1445" i="63"/>
  <c r="F1446" i="63"/>
  <c r="F1415" i="63"/>
  <c r="F1447" i="63"/>
  <c r="F1442" i="63"/>
  <c r="F1418" i="63"/>
  <c r="F1430" i="63"/>
  <c r="F1438" i="63"/>
  <c r="F3423" i="63"/>
  <c r="F1422" i="63"/>
  <c r="F1423" i="63"/>
  <c r="F3438" i="63"/>
  <c r="F1425" i="63"/>
  <c r="F3439" i="63"/>
  <c r="F3421" i="63"/>
  <c r="F1428" i="63"/>
  <c r="F1429" i="63"/>
  <c r="F1420" i="63"/>
  <c r="F1431" i="63"/>
  <c r="F1432" i="63"/>
  <c r="F3415" i="63"/>
  <c r="F3416" i="63"/>
  <c r="F1435" i="63"/>
  <c r="F1436" i="63"/>
  <c r="F1437" i="63"/>
  <c r="F1419" i="63"/>
  <c r="F1439" i="63"/>
  <c r="F1440" i="63"/>
  <c r="F1441" i="63"/>
  <c r="F1413" i="63"/>
  <c r="F1414" i="63"/>
  <c r="F1416" i="63"/>
  <c r="F1417" i="63"/>
  <c r="F1412" i="63"/>
  <c r="F1406" i="63"/>
  <c r="F1411" i="63"/>
  <c r="F1449" i="63"/>
  <c r="F1405" i="63"/>
  <c r="F3412" i="63"/>
  <c r="F1452" i="63"/>
  <c r="F1453" i="63"/>
  <c r="F1454" i="63"/>
  <c r="F3414" i="63"/>
  <c r="F1399" i="63"/>
  <c r="F1398" i="63"/>
  <c r="F1458" i="63"/>
  <c r="F1459" i="63"/>
  <c r="F1460" i="63"/>
  <c r="F3411" i="63"/>
  <c r="F1462" i="63"/>
  <c r="F3409" i="63"/>
  <c r="F1389" i="63"/>
  <c r="F1390" i="63"/>
  <c r="F1394" i="63"/>
  <c r="F1467" i="63"/>
  <c r="F1468" i="63"/>
  <c r="F1386" i="63"/>
  <c r="F1387" i="63"/>
  <c r="F1379" i="63"/>
  <c r="F1382" i="63"/>
  <c r="F1377" i="63"/>
  <c r="F1376" i="63"/>
  <c r="F1375" i="63"/>
  <c r="F3392" i="63"/>
  <c r="F1371" i="63"/>
  <c r="F1478" i="63"/>
  <c r="F1370" i="63"/>
  <c r="F1359" i="63"/>
  <c r="F1368" i="63"/>
  <c r="F1482" i="63"/>
  <c r="F1357" i="63"/>
  <c r="F1484" i="63"/>
  <c r="F1355" i="63"/>
  <c r="F1486" i="63"/>
  <c r="F1350" i="63"/>
  <c r="F1351" i="63"/>
  <c r="F1340" i="63"/>
  <c r="F1349" i="63"/>
  <c r="F1491" i="63"/>
  <c r="F1492" i="63"/>
  <c r="F1338" i="63"/>
  <c r="F1494" i="63"/>
  <c r="F1495" i="63"/>
  <c r="F1496" i="63"/>
  <c r="F1497" i="63"/>
  <c r="F1498" i="63"/>
  <c r="F3389" i="63"/>
  <c r="F1339" i="63"/>
  <c r="F1501" i="63"/>
  <c r="F1502" i="63"/>
  <c r="F1503" i="63"/>
  <c r="F1504" i="63"/>
  <c r="F1505" i="63"/>
  <c r="F1506" i="63"/>
  <c r="F1337" i="63"/>
  <c r="F1323" i="63"/>
  <c r="F1321" i="63"/>
  <c r="F1322" i="63"/>
  <c r="F1319" i="63"/>
  <c r="F1512" i="63"/>
  <c r="F1320" i="63"/>
  <c r="F1295" i="63"/>
  <c r="F1300" i="63"/>
  <c r="F1303" i="63"/>
  <c r="F1305" i="63"/>
  <c r="F1306" i="63"/>
  <c r="F1311" i="63"/>
  <c r="F1313" i="63"/>
  <c r="F1317" i="63"/>
  <c r="F1318" i="63"/>
  <c r="F1523" i="63"/>
  <c r="F1524" i="63"/>
  <c r="F1525" i="63"/>
  <c r="F1294" i="63"/>
  <c r="F1527" i="63"/>
  <c r="F1528" i="63"/>
  <c r="F1281" i="63"/>
  <c r="F1283" i="63"/>
  <c r="F1287" i="63"/>
  <c r="F1279" i="63"/>
  <c r="F1276" i="63"/>
  <c r="F1263" i="63"/>
  <c r="F1271" i="63"/>
  <c r="F1536" i="63"/>
  <c r="F1262" i="63"/>
  <c r="F3388" i="63"/>
  <c r="F1539" i="63"/>
  <c r="F1246" i="63"/>
  <c r="F1248" i="63"/>
  <c r="F1250" i="63"/>
  <c r="F1253" i="63"/>
  <c r="F1260" i="63"/>
  <c r="F1545" i="63"/>
  <c r="F1231" i="63"/>
  <c r="F1236" i="63"/>
  <c r="F1548" i="63"/>
  <c r="F3386" i="63"/>
  <c r="F3385" i="63"/>
  <c r="F1551" i="63"/>
  <c r="F1552" i="63"/>
  <c r="F1553" i="63"/>
  <c r="F1219" i="63"/>
  <c r="F1555" i="63"/>
  <c r="F1210" i="63"/>
  <c r="F1215" i="63"/>
  <c r="F1558" i="63"/>
  <c r="F1218" i="63"/>
  <c r="F3382" i="63"/>
  <c r="F3384" i="63"/>
  <c r="F1562" i="63"/>
  <c r="F1563" i="63"/>
  <c r="F1564" i="63"/>
  <c r="F3381" i="63"/>
  <c r="F1566" i="63"/>
  <c r="F1206" i="63"/>
  <c r="F1208" i="63"/>
  <c r="F1203" i="63"/>
  <c r="F1205" i="63"/>
  <c r="F1202" i="63"/>
  <c r="F1572" i="63"/>
  <c r="F1573" i="63"/>
  <c r="F1574" i="63"/>
  <c r="F1201" i="63"/>
  <c r="F3380" i="63"/>
  <c r="F1577" i="63"/>
  <c r="F1196" i="63"/>
  <c r="F1579" i="63"/>
  <c r="F1190" i="63"/>
  <c r="F1194" i="63"/>
  <c r="F1582" i="63"/>
  <c r="F3379" i="63"/>
  <c r="F3368" i="63"/>
  <c r="F1185" i="63"/>
  <c r="F1183" i="63"/>
  <c r="F1184" i="63"/>
  <c r="F1182" i="63"/>
  <c r="F1177" i="63"/>
  <c r="F1181" i="63"/>
  <c r="F1591" i="63"/>
  <c r="F1176" i="63"/>
  <c r="F1593" i="63"/>
  <c r="F3340" i="63"/>
  <c r="F3342" i="63"/>
  <c r="F3346" i="63"/>
  <c r="F1597" i="63"/>
  <c r="F1598" i="63"/>
  <c r="F1167" i="63"/>
  <c r="F1168" i="63"/>
  <c r="F1601" i="63"/>
  <c r="F1169" i="63"/>
  <c r="F1170" i="63"/>
  <c r="F1604" i="63"/>
  <c r="F1143" i="63"/>
  <c r="F1145" i="63"/>
  <c r="F1607" i="63"/>
  <c r="F1608" i="63"/>
  <c r="F1146" i="63"/>
  <c r="F1150" i="63"/>
  <c r="F1611" i="63"/>
  <c r="F1612" i="63"/>
  <c r="F1151" i="63"/>
  <c r="F1614" i="63"/>
  <c r="F1152" i="63"/>
  <c r="F1616" i="63"/>
  <c r="F1153" i="63"/>
  <c r="F1618" i="63"/>
  <c r="F1619" i="63"/>
  <c r="F1620" i="63"/>
  <c r="F1158" i="63"/>
  <c r="F1622" i="63"/>
  <c r="F1160" i="63"/>
  <c r="F1161" i="63"/>
  <c r="F1625" i="63"/>
  <c r="F1626" i="63"/>
  <c r="F1142" i="63"/>
  <c r="F1139" i="63"/>
  <c r="F1629" i="63"/>
  <c r="F1136" i="63"/>
  <c r="F1135" i="63"/>
  <c r="F1134" i="63"/>
  <c r="F1633" i="63"/>
  <c r="F1133" i="63"/>
  <c r="F1132" i="63"/>
  <c r="F3337" i="63"/>
  <c r="F1131" i="63"/>
  <c r="F3336" i="63"/>
  <c r="F1639" i="63"/>
  <c r="F1640" i="63"/>
  <c r="F1130" i="63"/>
  <c r="F1642" i="63"/>
  <c r="F1127" i="63"/>
  <c r="F1128" i="63"/>
  <c r="F1645" i="63"/>
  <c r="F3335" i="63"/>
  <c r="F1121" i="63"/>
  <c r="F1122" i="63"/>
  <c r="F1126" i="63"/>
  <c r="F1650" i="63"/>
  <c r="F1118" i="63"/>
  <c r="F3334" i="63"/>
  <c r="F1111" i="63"/>
  <c r="F1113" i="63"/>
  <c r="F1114" i="63"/>
  <c r="F1115" i="63"/>
  <c r="F1116" i="63"/>
  <c r="F1658" i="63"/>
  <c r="F1105" i="63"/>
  <c r="F1660" i="63"/>
  <c r="F1661" i="63"/>
  <c r="F1106" i="63"/>
  <c r="F1107" i="63"/>
  <c r="F1108" i="63"/>
  <c r="F1110" i="63"/>
  <c r="F1104" i="63"/>
  <c r="F1103" i="63"/>
  <c r="F1097" i="63"/>
  <c r="F1101" i="63"/>
  <c r="F1670" i="63"/>
  <c r="F1671" i="63"/>
  <c r="F1672" i="63"/>
  <c r="F1096" i="63"/>
  <c r="F1094" i="63"/>
  <c r="F1675" i="63"/>
  <c r="F1089" i="63"/>
  <c r="F1677" i="63"/>
  <c r="F1092" i="63"/>
  <c r="F1086" i="63"/>
  <c r="F1081" i="63"/>
  <c r="F1681" i="63"/>
  <c r="F1682" i="63"/>
  <c r="F1080" i="63"/>
  <c r="F1684" i="63"/>
  <c r="F1685" i="63"/>
  <c r="F1077" i="63"/>
  <c r="F1687" i="63"/>
  <c r="F1076" i="63"/>
  <c r="F1075" i="63"/>
  <c r="F1073" i="63"/>
  <c r="F1691" i="63"/>
  <c r="F1056" i="63"/>
  <c r="F1693" i="63"/>
  <c r="F1694" i="63"/>
  <c r="F1055" i="63"/>
  <c r="F1033" i="63"/>
  <c r="F1036" i="63"/>
  <c r="F1037" i="63"/>
  <c r="F1052" i="63"/>
  <c r="F1053" i="63"/>
  <c r="F1054" i="63"/>
  <c r="F1017" i="63"/>
  <c r="F1019" i="63"/>
  <c r="F1020" i="63"/>
  <c r="F1021" i="63"/>
  <c r="F1026" i="63"/>
  <c r="F1016" i="63"/>
  <c r="F1014" i="63"/>
  <c r="F1011" i="63"/>
  <c r="F1007" i="63"/>
  <c r="F1004" i="63"/>
  <c r="F1005" i="63"/>
  <c r="F1713" i="63"/>
  <c r="F1714" i="63"/>
  <c r="F988" i="63"/>
  <c r="F1716" i="63"/>
  <c r="F987" i="63"/>
  <c r="F957" i="63"/>
  <c r="F975" i="63"/>
  <c r="F978" i="63"/>
  <c r="F1721" i="63"/>
  <c r="F1722" i="63"/>
  <c r="F949" i="63"/>
  <c r="F952" i="63"/>
  <c r="F945" i="63"/>
  <c r="F1726" i="63"/>
  <c r="F944" i="63"/>
  <c r="F942" i="63"/>
  <c r="F943" i="63"/>
  <c r="F1730" i="63"/>
  <c r="F1731" i="63"/>
  <c r="F1732" i="63"/>
  <c r="F1733" i="63"/>
  <c r="F3332" i="63"/>
  <c r="F1735" i="63"/>
  <c r="F1736" i="63"/>
  <c r="F936" i="63"/>
  <c r="F937" i="63"/>
  <c r="F940" i="63"/>
  <c r="F1740" i="63"/>
  <c r="F1741" i="63"/>
  <c r="F1742" i="63"/>
  <c r="F1743" i="63"/>
  <c r="F928" i="63"/>
  <c r="F1745" i="63"/>
  <c r="F1746" i="63"/>
  <c r="F1747" i="63"/>
  <c r="F1748" i="63"/>
  <c r="F1749" i="63"/>
  <c r="F1750" i="63"/>
  <c r="F1751" i="63"/>
  <c r="F925" i="63"/>
  <c r="F1753" i="63"/>
  <c r="F3323" i="63"/>
  <c r="F1755" i="63"/>
  <c r="F924" i="63"/>
  <c r="F1757" i="63"/>
  <c r="F1758" i="63"/>
  <c r="F3322" i="63"/>
  <c r="F908" i="63"/>
  <c r="F917" i="63"/>
  <c r="F921" i="63"/>
  <c r="F3314" i="63"/>
  <c r="F922" i="63"/>
  <c r="F903" i="63"/>
  <c r="F1766" i="63"/>
  <c r="F892" i="63"/>
  <c r="F1768" i="63"/>
  <c r="F1769" i="63"/>
  <c r="F1770" i="63"/>
  <c r="F3313" i="63"/>
  <c r="F891" i="63"/>
  <c r="F885" i="63"/>
  <c r="F880" i="63"/>
  <c r="F1775" i="63"/>
  <c r="F873" i="63"/>
  <c r="F876" i="63"/>
  <c r="F1778" i="63"/>
  <c r="F871" i="63"/>
  <c r="F868" i="63"/>
  <c r="F1781" i="63"/>
  <c r="F867" i="63"/>
  <c r="F857" i="63"/>
  <c r="F1784" i="63"/>
  <c r="F855" i="63"/>
  <c r="F850" i="63"/>
  <c r="F1787" i="63"/>
  <c r="F845" i="63"/>
  <c r="F846" i="63"/>
  <c r="F1790" i="63"/>
  <c r="F1791" i="63"/>
  <c r="F1792" i="63"/>
  <c r="F1793" i="63"/>
  <c r="F1794" i="63"/>
  <c r="F1795" i="63"/>
  <c r="F1796" i="63"/>
  <c r="F1797" i="63"/>
  <c r="F1798" i="63"/>
  <c r="F1799" i="63"/>
  <c r="F1800" i="63"/>
  <c r="F3308" i="63"/>
  <c r="F1802" i="63"/>
  <c r="F1803" i="63"/>
  <c r="F1804" i="63"/>
  <c r="F1805" i="63"/>
  <c r="F1806" i="63"/>
  <c r="F1807" i="63"/>
  <c r="F1808" i="63"/>
  <c r="F1809" i="63"/>
  <c r="F1810" i="63"/>
  <c r="F1811" i="63"/>
  <c r="F844" i="63"/>
  <c r="F3307" i="63"/>
  <c r="F839" i="63"/>
  <c r="F834" i="63"/>
  <c r="F1816" i="63"/>
  <c r="F1817" i="63"/>
  <c r="F1818" i="63"/>
  <c r="F838" i="63"/>
  <c r="F1820" i="63"/>
  <c r="F1821" i="63"/>
  <c r="F1822" i="63"/>
  <c r="F1823" i="63"/>
  <c r="F1824" i="63"/>
  <c r="F829" i="63"/>
  <c r="F1826" i="63"/>
  <c r="F1827" i="63"/>
  <c r="F1828" i="63"/>
  <c r="F827" i="63"/>
  <c r="F1830" i="63"/>
  <c r="F1831" i="63"/>
  <c r="F3303" i="63"/>
  <c r="F1833" i="63"/>
  <c r="F826" i="63"/>
  <c r="F825" i="63"/>
  <c r="F1836" i="63"/>
  <c r="F1837" i="63"/>
  <c r="F824" i="63"/>
  <c r="F1839" i="63"/>
  <c r="F823" i="63"/>
  <c r="F1841" i="63"/>
  <c r="F1842" i="63"/>
  <c r="F1843" i="63"/>
  <c r="F3285" i="63"/>
  <c r="F822" i="63"/>
  <c r="F3293" i="63"/>
  <c r="F1847" i="63"/>
  <c r="F813" i="63"/>
  <c r="F1849" i="63"/>
  <c r="F816" i="63"/>
  <c r="F1851" i="63"/>
  <c r="F1852" i="63"/>
  <c r="F1853" i="63"/>
  <c r="F1854" i="63"/>
  <c r="F1855" i="63"/>
  <c r="F809" i="63"/>
  <c r="F1857" i="63"/>
  <c r="F1858" i="63"/>
  <c r="F1859" i="63"/>
  <c r="F1860" i="63"/>
  <c r="F1861" i="63"/>
  <c r="F807" i="63"/>
  <c r="F1863" i="63"/>
  <c r="F1864" i="63"/>
  <c r="F1865" i="63"/>
  <c r="F795" i="63"/>
  <c r="F804" i="63"/>
  <c r="F805" i="63"/>
  <c r="F1869" i="63"/>
  <c r="F806" i="63"/>
  <c r="F1871" i="63"/>
  <c r="F1872" i="63"/>
  <c r="F1873" i="63"/>
  <c r="F1874" i="63"/>
  <c r="F1875" i="63"/>
  <c r="F1876" i="63"/>
  <c r="F1877" i="63"/>
  <c r="F1878" i="63"/>
  <c r="F1879" i="63"/>
  <c r="F791" i="63"/>
  <c r="F1881" i="63"/>
  <c r="F786" i="63"/>
  <c r="F788" i="63"/>
  <c r="F1884" i="63"/>
  <c r="F3281" i="63"/>
  <c r="F1886" i="63"/>
  <c r="F1887" i="63"/>
  <c r="F783" i="63"/>
  <c r="F784" i="63"/>
  <c r="F1890" i="63"/>
  <c r="F1891" i="63"/>
  <c r="F780" i="63"/>
  <c r="F3277" i="63"/>
  <c r="F1894" i="63"/>
  <c r="F1895" i="63"/>
  <c r="F3268" i="63"/>
  <c r="F776" i="63"/>
  <c r="F1898" i="63"/>
  <c r="F1899" i="63"/>
  <c r="F1900" i="63"/>
  <c r="F1901" i="63"/>
  <c r="F1902" i="63"/>
  <c r="F1903" i="63"/>
  <c r="F1904" i="63"/>
  <c r="F1905" i="63"/>
  <c r="F1906" i="63"/>
  <c r="F3264" i="63"/>
  <c r="F767" i="63"/>
  <c r="F770" i="63"/>
  <c r="F771" i="63"/>
  <c r="F772" i="63"/>
  <c r="F773" i="63"/>
  <c r="F3247" i="63"/>
  <c r="F774" i="63"/>
  <c r="F758" i="63"/>
  <c r="F1916" i="63"/>
  <c r="F764" i="63"/>
  <c r="F766" i="63"/>
  <c r="F3238" i="63"/>
  <c r="F749" i="63"/>
  <c r="F754" i="63"/>
  <c r="F756" i="63"/>
  <c r="F757" i="63"/>
  <c r="F1924" i="63"/>
  <c r="F1925" i="63"/>
  <c r="F3237" i="63"/>
  <c r="F1927" i="63"/>
  <c r="F1928" i="63"/>
  <c r="F1929" i="63"/>
  <c r="F743" i="63"/>
  <c r="F735" i="63"/>
  <c r="F741" i="63"/>
  <c r="F742" i="63"/>
  <c r="F1934" i="63"/>
  <c r="F1935" i="63"/>
  <c r="F734" i="63"/>
  <c r="F1937" i="63"/>
  <c r="F1938" i="63"/>
  <c r="F3234" i="63"/>
  <c r="F722" i="63"/>
  <c r="F724" i="63"/>
  <c r="F725" i="63"/>
  <c r="F726" i="63"/>
  <c r="F730" i="63"/>
  <c r="F720" i="63"/>
  <c r="F721" i="63"/>
  <c r="F715" i="63"/>
  <c r="F714" i="63"/>
  <c r="F711" i="63"/>
  <c r="F1950" i="63"/>
  <c r="F705" i="63"/>
  <c r="F706" i="63"/>
  <c r="F710" i="63"/>
  <c r="F1954" i="63"/>
  <c r="F1955" i="63"/>
  <c r="F1956" i="63"/>
  <c r="F1957" i="63"/>
  <c r="F703" i="63"/>
  <c r="F1959" i="63"/>
  <c r="F3233" i="63"/>
  <c r="F1961" i="63"/>
  <c r="F1962" i="63"/>
  <c r="F702" i="63"/>
  <c r="F1964" i="63"/>
  <c r="F699" i="63"/>
  <c r="F694" i="63"/>
  <c r="F1967" i="63"/>
  <c r="F3228" i="63"/>
  <c r="F695" i="63"/>
  <c r="F696" i="63"/>
  <c r="F698" i="63"/>
  <c r="F1972" i="63"/>
  <c r="F692" i="63"/>
  <c r="F693" i="63"/>
  <c r="F1975" i="63"/>
  <c r="F1976" i="63"/>
  <c r="F1977" i="63"/>
  <c r="F1978" i="63"/>
  <c r="F1979" i="63"/>
  <c r="F691" i="63"/>
  <c r="F1981" i="63"/>
  <c r="F686" i="63"/>
  <c r="F687" i="63"/>
  <c r="F1984" i="63"/>
  <c r="F671" i="63"/>
  <c r="F675" i="63"/>
  <c r="F676" i="63"/>
  <c r="F3226" i="63"/>
  <c r="F677" i="63"/>
  <c r="F1990" i="63"/>
  <c r="F681" i="63"/>
  <c r="F1992" i="63"/>
  <c r="F668" i="63"/>
  <c r="F1994" i="63"/>
  <c r="F3219" i="63"/>
  <c r="F1996" i="63"/>
  <c r="F1997" i="63"/>
  <c r="F667" i="63"/>
  <c r="F1999" i="63"/>
  <c r="F666" i="63"/>
  <c r="F661" i="63"/>
  <c r="F3218" i="63"/>
  <c r="F664" i="63"/>
  <c r="F656" i="63"/>
  <c r="F658" i="63"/>
  <c r="F659" i="63"/>
  <c r="F655" i="63"/>
  <c r="F2008" i="63"/>
  <c r="F654" i="63"/>
  <c r="F3210" i="63"/>
  <c r="F653" i="63"/>
  <c r="F2012" i="63"/>
  <c r="F3200" i="63"/>
  <c r="F2014" i="63"/>
  <c r="F2015" i="63"/>
  <c r="F651" i="63"/>
  <c r="F3201" i="63"/>
  <c r="F2018" i="63"/>
  <c r="F2019" i="63"/>
  <c r="F2020" i="63"/>
  <c r="F2021" i="63"/>
  <c r="F648" i="63"/>
  <c r="F650" i="63"/>
  <c r="F2024" i="63"/>
  <c r="F634" i="63"/>
  <c r="F2026" i="63"/>
  <c r="F638" i="63"/>
  <c r="F643" i="63"/>
  <c r="F2029" i="63"/>
  <c r="F2030" i="63"/>
  <c r="F645" i="63"/>
  <c r="F646" i="63"/>
  <c r="F2033" i="63"/>
  <c r="F2034" i="63"/>
  <c r="F2035" i="63"/>
  <c r="F647" i="63"/>
  <c r="F628" i="63"/>
  <c r="F2038" i="63"/>
  <c r="F3199" i="63"/>
  <c r="F623" i="63"/>
  <c r="F624" i="63"/>
  <c r="F625" i="63"/>
  <c r="F2043" i="63"/>
  <c r="F3196" i="63"/>
  <c r="F622" i="63"/>
  <c r="F2046" i="63"/>
  <c r="F618" i="63"/>
  <c r="F3194" i="63"/>
  <c r="F615" i="63"/>
  <c r="F2050" i="63"/>
  <c r="F612" i="63"/>
  <c r="F613" i="63"/>
  <c r="F2053" i="63"/>
  <c r="F2054" i="63"/>
  <c r="F610" i="63"/>
  <c r="F2056" i="63"/>
  <c r="F603" i="63"/>
  <c r="F2058" i="63"/>
  <c r="F3185" i="63"/>
  <c r="F2060" i="63"/>
  <c r="F2061" i="63"/>
  <c r="F2062" i="63"/>
  <c r="F2063" i="63"/>
  <c r="F2064" i="63"/>
  <c r="F600" i="63"/>
  <c r="F601" i="63"/>
  <c r="F2067" i="63"/>
  <c r="F2068" i="63"/>
  <c r="F2069" i="63"/>
  <c r="F2070" i="63"/>
  <c r="F2071" i="63"/>
  <c r="F2072" i="63"/>
  <c r="F2073" i="63"/>
  <c r="F2074" i="63"/>
  <c r="F2075" i="63"/>
  <c r="F2076" i="63"/>
  <c r="F2077" i="63"/>
  <c r="F2078" i="63"/>
  <c r="F2079" i="63"/>
  <c r="F596" i="63"/>
  <c r="F597" i="63"/>
  <c r="F593" i="63"/>
  <c r="F595" i="63"/>
  <c r="F3182" i="63"/>
  <c r="F2085" i="63"/>
  <c r="F2086" i="63"/>
  <c r="F3168" i="63"/>
  <c r="F2088" i="63"/>
  <c r="F2089" i="63"/>
  <c r="F2090" i="63"/>
  <c r="F2091" i="63"/>
  <c r="F2092" i="63"/>
  <c r="F3156" i="63"/>
  <c r="F2094" i="63"/>
  <c r="F2095" i="63"/>
  <c r="F3146" i="63"/>
  <c r="F591" i="63"/>
  <c r="F590" i="63"/>
  <c r="F589" i="63"/>
  <c r="F2100" i="63"/>
  <c r="F586" i="63"/>
  <c r="F2102" i="63"/>
  <c r="F2103" i="63"/>
  <c r="F2104" i="63"/>
  <c r="F583" i="63"/>
  <c r="F584" i="63"/>
  <c r="F578" i="63"/>
  <c r="F581" i="63"/>
  <c r="F2109" i="63"/>
  <c r="F2110" i="63"/>
  <c r="F572" i="63"/>
  <c r="F2112" i="63"/>
  <c r="F3144" i="63"/>
  <c r="F528" i="63"/>
  <c r="F540" i="63"/>
  <c r="F543" i="63"/>
  <c r="F545" i="63"/>
  <c r="F547" i="63"/>
  <c r="F550" i="63"/>
  <c r="F553" i="63"/>
  <c r="F554" i="63"/>
  <c r="F559" i="63"/>
  <c r="F561" i="63"/>
  <c r="F562" i="63"/>
  <c r="F565" i="63"/>
  <c r="F567" i="63"/>
  <c r="F568" i="63"/>
  <c r="F2128" i="63"/>
  <c r="F569" i="63"/>
  <c r="F2130" i="63"/>
  <c r="F570" i="63"/>
  <c r="F571" i="63"/>
  <c r="F524" i="63"/>
  <c r="F527" i="63"/>
  <c r="F2135" i="63"/>
  <c r="F2136" i="63"/>
  <c r="F2137" i="63"/>
  <c r="F2138" i="63"/>
  <c r="F3143" i="63"/>
  <c r="F2140" i="63"/>
  <c r="F2141" i="63"/>
  <c r="F2142" i="63"/>
  <c r="F511" i="63"/>
  <c r="F2144" i="63"/>
  <c r="F512" i="63"/>
  <c r="F515" i="63"/>
  <c r="F517" i="63"/>
  <c r="F518" i="63"/>
  <c r="F521" i="63"/>
  <c r="F523" i="63"/>
  <c r="F3142" i="63"/>
  <c r="F2152" i="63"/>
  <c r="F2153" i="63"/>
  <c r="F2154" i="63"/>
  <c r="F2155" i="63"/>
  <c r="F2156" i="63"/>
  <c r="F510" i="63"/>
  <c r="F2158" i="63"/>
  <c r="F2159" i="63"/>
  <c r="F509" i="63"/>
  <c r="F2161" i="63"/>
  <c r="F2162" i="63"/>
  <c r="F3140" i="63"/>
  <c r="F3141" i="63"/>
  <c r="F3137" i="63"/>
  <c r="F2166" i="63"/>
  <c r="F2167" i="63"/>
  <c r="F506" i="63"/>
  <c r="F3133" i="63"/>
  <c r="F507" i="63"/>
  <c r="F2171" i="63"/>
  <c r="F502" i="63"/>
  <c r="F498" i="63"/>
  <c r="F3129" i="63"/>
  <c r="F2175" i="63"/>
  <c r="F3128" i="63"/>
  <c r="F489" i="63"/>
  <c r="F495" i="63"/>
  <c r="F2179" i="63"/>
  <c r="F2180" i="63"/>
  <c r="F2181" i="63"/>
  <c r="F481" i="63"/>
  <c r="F484" i="63"/>
  <c r="F2184" i="63"/>
  <c r="F2185" i="63"/>
  <c r="F2186" i="63"/>
  <c r="F478" i="63"/>
  <c r="F479" i="63"/>
  <c r="F480" i="63"/>
  <c r="F2190" i="63"/>
  <c r="F2191" i="63"/>
  <c r="F477" i="63"/>
  <c r="F2193" i="63"/>
  <c r="F475" i="63"/>
  <c r="F2195" i="63"/>
  <c r="F476" i="63"/>
  <c r="F2197" i="63"/>
  <c r="F2198" i="63"/>
  <c r="F2199" i="63"/>
  <c r="F2200" i="63"/>
  <c r="F3126" i="63"/>
  <c r="F3116" i="63"/>
  <c r="F2203" i="63"/>
  <c r="F2204" i="63"/>
  <c r="F2205" i="63"/>
  <c r="F2206" i="63"/>
  <c r="F2207" i="63"/>
  <c r="F2208" i="63"/>
  <c r="F3110" i="63"/>
  <c r="F2210" i="63"/>
  <c r="F2211" i="63"/>
  <c r="F474" i="63"/>
  <c r="F473" i="63"/>
  <c r="F2214" i="63"/>
  <c r="F3109" i="63"/>
  <c r="F3100" i="63"/>
  <c r="F2217" i="63"/>
  <c r="F2218" i="63"/>
  <c r="F2219" i="63"/>
  <c r="F472" i="63"/>
  <c r="F2221" i="63"/>
  <c r="F2222" i="63"/>
  <c r="F3079" i="63"/>
  <c r="F3099" i="63"/>
  <c r="F2225" i="63"/>
  <c r="F2226" i="63"/>
  <c r="F2227" i="63"/>
  <c r="F3072" i="63"/>
  <c r="F2229" i="63"/>
  <c r="F2230" i="63"/>
  <c r="F2231" i="63"/>
  <c r="F471" i="63"/>
  <c r="F470" i="63"/>
  <c r="F2234" i="63"/>
  <c r="F2235" i="63"/>
  <c r="F465" i="63"/>
  <c r="F466" i="63"/>
  <c r="F467" i="63"/>
  <c r="F468" i="63"/>
  <c r="F469" i="63"/>
  <c r="F3070" i="63"/>
  <c r="F464" i="63"/>
  <c r="F2244" i="63"/>
  <c r="F2245" i="63"/>
  <c r="F462" i="63"/>
  <c r="F463" i="63"/>
  <c r="F460" i="63"/>
  <c r="F2249" i="63"/>
  <c r="F459" i="63"/>
  <c r="F2251" i="63"/>
  <c r="F2252" i="63"/>
  <c r="F2253" i="63"/>
  <c r="F3064" i="63"/>
  <c r="F458" i="63"/>
  <c r="F456" i="63"/>
  <c r="F457" i="63"/>
  <c r="F2258" i="63"/>
  <c r="F2259" i="63"/>
  <c r="F2260" i="63"/>
  <c r="F453" i="63"/>
  <c r="F2262" i="63"/>
  <c r="F454" i="63"/>
  <c r="F455" i="63"/>
  <c r="F448" i="63"/>
  <c r="F451" i="63"/>
  <c r="F2267" i="63"/>
  <c r="F446" i="63"/>
  <c r="F447" i="63"/>
  <c r="F3057" i="63"/>
  <c r="F444" i="63"/>
  <c r="F443" i="63"/>
  <c r="F2273" i="63"/>
  <c r="F442" i="63"/>
  <c r="F441" i="63"/>
  <c r="F2276" i="63"/>
  <c r="F2277" i="63"/>
  <c r="F2278" i="63"/>
  <c r="F440" i="63"/>
  <c r="F3054" i="63"/>
  <c r="F2281" i="63"/>
  <c r="F439" i="63"/>
  <c r="F436" i="63"/>
  <c r="F438" i="63"/>
  <c r="F434" i="63"/>
  <c r="F3026" i="63"/>
  <c r="F3046" i="63"/>
  <c r="F2288" i="63"/>
  <c r="F2289" i="63"/>
  <c r="F430" i="63"/>
  <c r="F2291" i="63"/>
  <c r="F2292" i="63"/>
  <c r="F2293" i="63"/>
  <c r="F2294" i="63"/>
  <c r="F2295" i="63"/>
  <c r="F3024" i="63"/>
  <c r="F3021" i="63"/>
  <c r="F3023" i="63"/>
  <c r="F426" i="63"/>
  <c r="F3017" i="63"/>
  <c r="F2301" i="63"/>
  <c r="F3013" i="63"/>
  <c r="F422" i="63"/>
  <c r="F423" i="63"/>
  <c r="F419" i="63"/>
  <c r="F420" i="63"/>
  <c r="F2307" i="63"/>
  <c r="F2308" i="63"/>
  <c r="F418" i="63"/>
  <c r="F417" i="63"/>
  <c r="F3004" i="63"/>
  <c r="F2312" i="63"/>
  <c r="F2313" i="63"/>
  <c r="F2314" i="63"/>
  <c r="F3002" i="63"/>
  <c r="F415" i="63"/>
  <c r="F2317" i="63"/>
  <c r="F2318" i="63"/>
  <c r="F2319" i="63"/>
  <c r="F2320" i="63"/>
  <c r="F2321" i="63"/>
  <c r="F2322" i="63"/>
  <c r="F408" i="63"/>
  <c r="F2324" i="63"/>
  <c r="F2325" i="63"/>
  <c r="F3001" i="63"/>
  <c r="F2327" i="63"/>
  <c r="F407" i="63"/>
  <c r="F405" i="63"/>
  <c r="F406" i="63"/>
  <c r="F404" i="63"/>
  <c r="F2332" i="63"/>
  <c r="F2997" i="63"/>
  <c r="F2334" i="63"/>
  <c r="F2335" i="63"/>
  <c r="F402" i="63"/>
  <c r="F2337" i="63"/>
  <c r="F2338" i="63"/>
  <c r="F2339" i="63"/>
  <c r="F400" i="63"/>
  <c r="F401" i="63"/>
  <c r="F2342" i="63"/>
  <c r="F2994" i="63"/>
  <c r="F2344" i="63"/>
  <c r="F2345" i="63"/>
  <c r="F387" i="63"/>
  <c r="F388" i="63"/>
  <c r="F390" i="63"/>
  <c r="F391" i="63"/>
  <c r="F395" i="63"/>
  <c r="F396" i="63"/>
  <c r="F2968" i="63"/>
  <c r="F397" i="63"/>
  <c r="F2969" i="63"/>
  <c r="F2977" i="63"/>
  <c r="F399" i="63"/>
  <c r="F2982" i="63"/>
  <c r="F2964" i="63"/>
  <c r="F2965" i="63"/>
  <c r="F2966" i="63"/>
  <c r="F2957" i="63"/>
  <c r="F2362" i="63"/>
  <c r="F2363" i="63"/>
  <c r="F2364" i="63"/>
  <c r="F2365" i="63"/>
  <c r="F386" i="63"/>
  <c r="F2367" i="63"/>
  <c r="F385" i="63"/>
  <c r="F2369" i="63"/>
  <c r="F2370" i="63"/>
  <c r="F2371" i="63"/>
  <c r="F2372" i="63"/>
  <c r="F2373" i="63"/>
  <c r="F379" i="63"/>
  <c r="F381" i="63"/>
  <c r="F2376" i="63"/>
  <c r="F2377" i="63"/>
  <c r="F377" i="63"/>
  <c r="F378" i="63"/>
  <c r="F2952" i="63"/>
  <c r="F2381" i="63"/>
  <c r="F2382" i="63"/>
  <c r="F2383" i="63"/>
  <c r="F2384" i="63"/>
  <c r="F376" i="63"/>
  <c r="F375" i="63"/>
  <c r="F2387" i="63"/>
  <c r="F2388" i="63"/>
  <c r="F374" i="63"/>
  <c r="F2390" i="63"/>
  <c r="F373" i="63"/>
  <c r="F369" i="63"/>
  <c r="F370" i="63"/>
  <c r="F372" i="63"/>
  <c r="F2395" i="63"/>
  <c r="F2396" i="63"/>
  <c r="F2944" i="63"/>
  <c r="F2398" i="63"/>
  <c r="F367" i="63"/>
  <c r="F2927" i="63"/>
  <c r="F2401" i="63"/>
  <c r="F365" i="63"/>
  <c r="F2403" i="63"/>
  <c r="F2404" i="63"/>
  <c r="F361" i="63"/>
  <c r="F362" i="63"/>
  <c r="F2407" i="63"/>
  <c r="F2408" i="63"/>
  <c r="F2409" i="63"/>
  <c r="F2410" i="63"/>
  <c r="F354" i="63"/>
  <c r="F352" i="63"/>
  <c r="F2413" i="63"/>
  <c r="F2414" i="63"/>
  <c r="F353" i="63"/>
  <c r="F2416" i="63"/>
  <c r="F2417" i="63"/>
  <c r="F2923" i="63"/>
  <c r="F2419" i="63"/>
  <c r="F351" i="63"/>
  <c r="F2421" i="63"/>
  <c r="F2909" i="63"/>
  <c r="F2423" i="63"/>
  <c r="F2914" i="63"/>
  <c r="F350" i="63"/>
  <c r="F2426" i="63"/>
  <c r="F2905" i="63"/>
  <c r="F348" i="63"/>
  <c r="F347" i="63"/>
  <c r="F338" i="63"/>
  <c r="F339" i="63"/>
  <c r="F340" i="63"/>
  <c r="F341" i="63"/>
  <c r="F2904" i="63"/>
  <c r="F342" i="63"/>
  <c r="F343" i="63"/>
  <c r="F344" i="63"/>
  <c r="F346" i="63"/>
  <c r="F337" i="63"/>
  <c r="F2440" i="63"/>
  <c r="F336" i="63"/>
  <c r="F335" i="63"/>
  <c r="F2887" i="63"/>
  <c r="F334" i="63"/>
  <c r="F329" i="63"/>
  <c r="F330" i="63"/>
  <c r="F332" i="63"/>
  <c r="F333" i="63"/>
  <c r="F327" i="63"/>
  <c r="F328" i="63"/>
  <c r="F2451" i="63"/>
  <c r="F2452" i="63"/>
  <c r="F326" i="63"/>
  <c r="F2454" i="63"/>
  <c r="F325" i="63"/>
  <c r="F2456" i="63"/>
  <c r="F323" i="63"/>
  <c r="F2458" i="63"/>
  <c r="F2459" i="63"/>
  <c r="F2460" i="63"/>
  <c r="F2461" i="63"/>
  <c r="F2462" i="63"/>
  <c r="F2879" i="63"/>
  <c r="F2464" i="63"/>
  <c r="F321" i="63"/>
  <c r="F2466" i="63"/>
  <c r="F2467" i="63"/>
  <c r="F2468" i="63"/>
  <c r="F2871" i="63"/>
  <c r="F318" i="63"/>
  <c r="F2471" i="63"/>
  <c r="F2472" i="63"/>
  <c r="F2851" i="63"/>
  <c r="F2852" i="63"/>
  <c r="F317" i="63"/>
  <c r="F2476" i="63"/>
  <c r="F315" i="63"/>
  <c r="F316" i="63"/>
  <c r="F314" i="63"/>
  <c r="F313" i="63"/>
  <c r="F2481" i="63"/>
  <c r="F2482" i="63"/>
  <c r="F2483" i="63"/>
  <c r="F312" i="63"/>
  <c r="F2485" i="63"/>
  <c r="F311" i="63"/>
  <c r="F2487" i="63"/>
  <c r="F310" i="63"/>
  <c r="F2848" i="63"/>
  <c r="F2490" i="63"/>
  <c r="F2841" i="63"/>
  <c r="F2492" i="63"/>
  <c r="F308" i="63"/>
  <c r="F2494" i="63"/>
  <c r="F2495" i="63"/>
  <c r="F307" i="63"/>
  <c r="F2497" i="63"/>
  <c r="F2498" i="63"/>
  <c r="F306" i="63"/>
  <c r="F2500" i="63"/>
  <c r="F304" i="63"/>
  <c r="F2502" i="63"/>
  <c r="F2503" i="63"/>
  <c r="F2504" i="63"/>
  <c r="F2505" i="63"/>
  <c r="F2506" i="63"/>
  <c r="F2507" i="63"/>
  <c r="F299" i="63"/>
  <c r="F300" i="63"/>
  <c r="F303" i="63"/>
  <c r="F2511" i="63"/>
  <c r="F2512" i="63"/>
  <c r="F2513" i="63"/>
  <c r="F2514" i="63"/>
  <c r="F2515" i="63"/>
  <c r="F2516" i="63"/>
  <c r="F2517" i="63"/>
  <c r="F2826" i="63"/>
  <c r="F2519" i="63"/>
  <c r="F2520" i="63"/>
  <c r="F298" i="63"/>
  <c r="F2522" i="63"/>
  <c r="F2523" i="63"/>
  <c r="F2524" i="63"/>
  <c r="F297" i="63"/>
  <c r="F2824" i="63"/>
  <c r="F2527" i="63"/>
  <c r="F296" i="63"/>
  <c r="F2529" i="63"/>
  <c r="F294" i="63"/>
  <c r="F2531" i="63"/>
  <c r="F2532" i="63"/>
  <c r="F2533" i="63"/>
  <c r="F2534" i="63"/>
  <c r="F2805" i="63"/>
  <c r="F2810" i="63"/>
  <c r="F2815" i="63"/>
  <c r="F288" i="63"/>
  <c r="F2539" i="63"/>
  <c r="F2804" i="63"/>
  <c r="F289" i="63"/>
  <c r="F291" i="63"/>
  <c r="F293" i="63"/>
  <c r="F2544" i="63"/>
  <c r="F2796" i="63"/>
  <c r="F286" i="63"/>
  <c r="F2547" i="63"/>
  <c r="F285" i="63"/>
  <c r="F2549" i="63"/>
  <c r="F2550" i="63"/>
  <c r="F2551" i="63"/>
  <c r="F2552" i="63"/>
  <c r="F282" i="63"/>
  <c r="F284" i="63"/>
  <c r="F2555" i="63"/>
  <c r="F2787" i="63"/>
  <c r="F2788" i="63"/>
  <c r="F2795" i="63"/>
  <c r="F2559" i="63"/>
  <c r="F279" i="63"/>
  <c r="F2776" i="63"/>
  <c r="F2778" i="63"/>
  <c r="F2780" i="63"/>
  <c r="F280" i="63"/>
  <c r="F2565" i="63"/>
  <c r="F2566" i="63"/>
  <c r="F2567" i="63"/>
  <c r="F2568" i="63"/>
  <c r="F2569" i="63"/>
  <c r="F2570" i="63"/>
  <c r="F2571" i="63"/>
  <c r="F2572" i="63"/>
  <c r="F2573" i="63"/>
  <c r="F2574" i="63"/>
  <c r="F2575" i="63"/>
  <c r="F276" i="63"/>
  <c r="F2775" i="63"/>
  <c r="F277" i="63"/>
  <c r="F2579" i="63"/>
  <c r="F274" i="63"/>
  <c r="F272" i="63"/>
  <c r="F2582" i="63"/>
  <c r="F2583" i="63"/>
  <c r="F2728" i="63"/>
  <c r="F2773" i="63"/>
  <c r="F2586" i="63"/>
  <c r="F271" i="63"/>
  <c r="F270" i="63"/>
  <c r="F269" i="63"/>
  <c r="F2590" i="63"/>
  <c r="F2591" i="63"/>
  <c r="F2592" i="63"/>
  <c r="F2593" i="63"/>
  <c r="F2726" i="63"/>
  <c r="F2595" i="63"/>
  <c r="F2721" i="63"/>
  <c r="F2597" i="63"/>
  <c r="F2598" i="63"/>
  <c r="F2599" i="63"/>
  <c r="F267" i="63"/>
  <c r="F265" i="63"/>
  <c r="F266" i="63"/>
  <c r="F264" i="63"/>
  <c r="F2604" i="63"/>
  <c r="F262" i="63"/>
  <c r="F2606" i="63"/>
  <c r="F2607" i="63"/>
  <c r="F259" i="63"/>
  <c r="F2609" i="63"/>
  <c r="F261" i="63"/>
  <c r="F257" i="63"/>
  <c r="F2612" i="63"/>
  <c r="F2613" i="63"/>
  <c r="F258" i="63"/>
  <c r="F2615" i="63"/>
  <c r="F2616" i="63"/>
  <c r="F254" i="63"/>
  <c r="F2618" i="63"/>
  <c r="F2619" i="63"/>
  <c r="F2709" i="63"/>
  <c r="F2621" i="63"/>
  <c r="F2622" i="63"/>
  <c r="F247" i="63"/>
  <c r="F251" i="63"/>
  <c r="F252" i="63"/>
  <c r="F253" i="63"/>
  <c r="F2627" i="63"/>
  <c r="F2628" i="63"/>
  <c r="F246" i="63"/>
  <c r="F2693" i="63"/>
  <c r="F2631" i="63"/>
  <c r="F234" i="63"/>
  <c r="F238" i="63"/>
  <c r="F243" i="63"/>
  <c r="F2635" i="63"/>
  <c r="F2636" i="63"/>
  <c r="F2637" i="63"/>
  <c r="F233" i="63"/>
  <c r="F2687" i="63"/>
  <c r="F230" i="63"/>
  <c r="F231" i="63"/>
  <c r="F227" i="63"/>
  <c r="F228" i="63"/>
  <c r="F229" i="63"/>
  <c r="F225" i="63"/>
  <c r="F2646" i="63"/>
  <c r="F224" i="63"/>
  <c r="F2648" i="63"/>
  <c r="F2649" i="63"/>
  <c r="F2650" i="63"/>
  <c r="F222" i="63"/>
  <c r="F223" i="63"/>
  <c r="F2653" i="63"/>
  <c r="F220" i="63"/>
  <c r="F2655" i="63"/>
  <c r="F216" i="63"/>
  <c r="F217" i="63"/>
  <c r="F215" i="63"/>
  <c r="F2659" i="63"/>
  <c r="F2660" i="63"/>
  <c r="F2661" i="63"/>
  <c r="F2662" i="63"/>
  <c r="F211" i="63"/>
  <c r="F212" i="63"/>
  <c r="F213" i="63"/>
  <c r="F206" i="63"/>
  <c r="F207" i="63"/>
  <c r="F2668" i="63"/>
  <c r="F208" i="63"/>
  <c r="F2670" i="63"/>
  <c r="F204" i="63"/>
  <c r="F205" i="63"/>
  <c r="F2673" i="63"/>
  <c r="F203" i="63"/>
  <c r="F2675" i="63"/>
  <c r="F2676" i="63"/>
  <c r="F2677" i="63"/>
  <c r="F202" i="63"/>
  <c r="F200" i="63"/>
  <c r="F2680" i="63"/>
  <c r="F2681" i="63"/>
  <c r="F2682" i="63"/>
  <c r="F2683" i="63"/>
  <c r="F2684" i="63"/>
  <c r="F2685" i="63"/>
  <c r="F2686" i="63"/>
  <c r="F2639" i="63"/>
  <c r="F193" i="63"/>
  <c r="F196" i="63"/>
  <c r="F188" i="63"/>
  <c r="F190" i="63"/>
  <c r="F2692" i="63"/>
  <c r="F2630" i="63"/>
  <c r="F187" i="63"/>
  <c r="F2695" i="63"/>
  <c r="F186" i="63"/>
  <c r="F185" i="63"/>
  <c r="F2698" i="63"/>
  <c r="F2699" i="63"/>
  <c r="F2700" i="63"/>
  <c r="F2701" i="63"/>
  <c r="F184" i="63"/>
  <c r="F2703" i="63"/>
  <c r="F2704" i="63"/>
  <c r="F181" i="63"/>
  <c r="F183" i="63"/>
  <c r="F2707" i="63"/>
  <c r="F2708" i="63"/>
  <c r="F2620" i="63"/>
  <c r="F177" i="63"/>
  <c r="F178" i="63"/>
  <c r="F180" i="63"/>
  <c r="F2713" i="63"/>
  <c r="F176" i="63"/>
  <c r="F2715" i="63"/>
  <c r="F2716" i="63"/>
  <c r="F175" i="63"/>
  <c r="F173" i="63"/>
  <c r="F174" i="63"/>
  <c r="F2720" i="63"/>
  <c r="F2596" i="63"/>
  <c r="F2722" i="63"/>
  <c r="F171" i="63"/>
  <c r="F169" i="63"/>
  <c r="F170" i="63"/>
  <c r="F2594" i="63"/>
  <c r="F168" i="63"/>
  <c r="F2585" i="63"/>
  <c r="F166" i="63"/>
  <c r="F2730" i="63"/>
  <c r="F164" i="63"/>
  <c r="F2732" i="63"/>
  <c r="F2733" i="63"/>
  <c r="F2734" i="63"/>
  <c r="F2735" i="63"/>
  <c r="F2736" i="63"/>
  <c r="F163" i="63"/>
  <c r="F2738" i="63"/>
  <c r="F2739" i="63"/>
  <c r="F2740" i="63"/>
  <c r="F2741" i="63"/>
  <c r="F2742" i="63"/>
  <c r="F162" i="63"/>
  <c r="F148" i="63"/>
  <c r="F151" i="63"/>
  <c r="F154" i="63"/>
  <c r="F155" i="63"/>
  <c r="F156" i="63"/>
  <c r="F2749" i="63"/>
  <c r="F157" i="63"/>
  <c r="F2751" i="63"/>
  <c r="F160" i="63"/>
  <c r="F2753" i="63"/>
  <c r="F2754" i="63"/>
  <c r="F2755" i="63"/>
  <c r="F2756" i="63"/>
  <c r="F2757" i="63"/>
  <c r="F146" i="63"/>
  <c r="F138" i="63"/>
  <c r="F139" i="63"/>
  <c r="F2761" i="63"/>
  <c r="F141" i="63"/>
  <c r="F143" i="63"/>
  <c r="F2764" i="63"/>
  <c r="F2765" i="63"/>
  <c r="F137" i="63"/>
  <c r="F135" i="63"/>
  <c r="F2768" i="63"/>
  <c r="F2769" i="63"/>
  <c r="F133" i="63"/>
  <c r="F2771" i="63"/>
  <c r="F2772" i="63"/>
  <c r="F2577" i="63"/>
  <c r="F132" i="63"/>
  <c r="F2584" i="63"/>
  <c r="F2563" i="63"/>
  <c r="F2777" i="63"/>
  <c r="F2561" i="63"/>
  <c r="F2562" i="63"/>
  <c r="F130" i="63"/>
  <c r="F2782" i="63"/>
  <c r="F2783" i="63"/>
  <c r="F2784" i="63"/>
  <c r="F2785" i="63"/>
  <c r="F2786" i="63"/>
  <c r="F2558" i="63"/>
  <c r="F2557" i="63"/>
  <c r="F129" i="63"/>
  <c r="F2790" i="63"/>
  <c r="F2791" i="63"/>
  <c r="F2792" i="63"/>
  <c r="F128" i="63"/>
  <c r="F2794" i="63"/>
  <c r="F2556" i="63"/>
  <c r="F2545" i="63"/>
  <c r="F2797" i="63"/>
  <c r="F2798" i="63"/>
  <c r="F126" i="63"/>
  <c r="F127" i="63"/>
  <c r="F2801" i="63"/>
  <c r="F2802" i="63"/>
  <c r="F2803" i="63"/>
  <c r="F2537" i="63"/>
  <c r="F2540" i="63"/>
  <c r="F2806" i="63"/>
  <c r="F125" i="63"/>
  <c r="F2808" i="63"/>
  <c r="F2809" i="63"/>
  <c r="F2536" i="63"/>
  <c r="F121" i="63"/>
  <c r="F123" i="63"/>
  <c r="F119" i="63"/>
  <c r="F2814" i="63"/>
  <c r="F2535" i="63"/>
  <c r="F2816" i="63"/>
  <c r="F2817" i="63"/>
  <c r="F114" i="63"/>
  <c r="F2819" i="63"/>
  <c r="F2820" i="63"/>
  <c r="F2821" i="63"/>
  <c r="F108" i="63"/>
  <c r="F113" i="63"/>
  <c r="F2526" i="63"/>
  <c r="F2825" i="63"/>
  <c r="F2518" i="63"/>
  <c r="F104" i="63"/>
  <c r="F2828" i="63"/>
  <c r="F107" i="63"/>
  <c r="F2830" i="63"/>
  <c r="F2831" i="63"/>
  <c r="F101" i="63"/>
  <c r="F103" i="63"/>
  <c r="F2834" i="63"/>
  <c r="F2835" i="63"/>
  <c r="F2836" i="63"/>
  <c r="F96" i="63"/>
  <c r="F97" i="63"/>
  <c r="F2839" i="63"/>
  <c r="F100" i="63"/>
  <c r="F2491" i="63"/>
  <c r="F2842" i="63"/>
  <c r="F2843" i="63"/>
  <c r="F2844" i="63"/>
  <c r="F94" i="63"/>
  <c r="F95" i="63"/>
  <c r="F2489" i="63"/>
  <c r="F2473" i="63"/>
  <c r="F2474" i="63"/>
  <c r="F90" i="63"/>
  <c r="F2856" i="63"/>
  <c r="F2857" i="63"/>
  <c r="F2859" i="63"/>
  <c r="F2861" i="63"/>
  <c r="F2862" i="63"/>
  <c r="F2864" i="63"/>
  <c r="F2865" i="63"/>
  <c r="F2866" i="63"/>
  <c r="F2867" i="63"/>
  <c r="F89" i="63"/>
  <c r="F2870" i="63"/>
  <c r="F2469" i="63"/>
  <c r="F2873" i="63"/>
  <c r="F2874" i="63"/>
  <c r="F86" i="63"/>
  <c r="F2876" i="63"/>
  <c r="F2877" i="63"/>
  <c r="F2878" i="63"/>
  <c r="F2463" i="63"/>
  <c r="F2881" i="63"/>
  <c r="F81" i="63"/>
  <c r="F82" i="63"/>
  <c r="F80" i="63"/>
  <c r="F2885" i="63"/>
  <c r="F2886" i="63"/>
  <c r="F2443" i="63"/>
  <c r="F2888" i="63"/>
  <c r="F78" i="63"/>
  <c r="F2890" i="63"/>
  <c r="F2891" i="63"/>
  <c r="F2892" i="63"/>
  <c r="F77" i="63"/>
  <c r="F76" i="63"/>
  <c r="F1141" i="63"/>
  <c r="F2896" i="63"/>
  <c r="F2897" i="63"/>
  <c r="F2898" i="63"/>
  <c r="F2899" i="63"/>
  <c r="F72" i="63"/>
  <c r="F2902" i="63"/>
  <c r="F73" i="63"/>
  <c r="F2434" i="63"/>
  <c r="F3626" i="63"/>
  <c r="F2906" i="63"/>
  <c r="F2907" i="63"/>
  <c r="F2908" i="63"/>
  <c r="F2424" i="63"/>
  <c r="F68" i="63"/>
  <c r="F66" i="63"/>
  <c r="F67" i="63"/>
  <c r="F2913" i="63"/>
  <c r="F2422" i="63"/>
  <c r="F2915" i="63"/>
  <c r="F61" i="63"/>
  <c r="F56" i="63"/>
  <c r="F60" i="63"/>
  <c r="F53" i="63"/>
  <c r="F51" i="63"/>
  <c r="F2922" i="63"/>
  <c r="F2418" i="63"/>
  <c r="F2924" i="63"/>
  <c r="F2925" i="63"/>
  <c r="F2931" i="63"/>
  <c r="F2935" i="63"/>
  <c r="F2936" i="63"/>
  <c r="F2937" i="63"/>
  <c r="F2938" i="63"/>
  <c r="F2939" i="63"/>
  <c r="F2940" i="63"/>
  <c r="F2941" i="63"/>
  <c r="F42" i="63"/>
  <c r="F2397" i="63"/>
  <c r="F2946" i="63"/>
  <c r="F2947" i="63"/>
  <c r="F40" i="63"/>
  <c r="F2380" i="63"/>
  <c r="F38" i="63"/>
  <c r="F2954" i="63"/>
  <c r="F2955" i="63"/>
  <c r="F2956" i="63"/>
  <c r="F2361" i="63"/>
  <c r="F2961" i="63"/>
  <c r="F2962" i="63"/>
  <c r="F2963" i="63"/>
  <c r="F2359" i="63"/>
  <c r="F2360" i="63"/>
  <c r="F2357" i="63"/>
  <c r="F2967" i="63"/>
  <c r="F2358" i="63"/>
  <c r="F2355" i="63"/>
  <c r="F2970" i="63"/>
  <c r="F2971" i="63"/>
  <c r="F2972" i="63"/>
  <c r="F2973" i="63"/>
  <c r="F2974" i="63"/>
  <c r="F2975" i="63"/>
  <c r="F2976" i="63"/>
  <c r="F2354" i="63"/>
  <c r="F2981" i="63"/>
  <c r="F2352" i="63"/>
  <c r="F2987" i="63"/>
  <c r="F31" i="63"/>
  <c r="F2992" i="63"/>
  <c r="F2993" i="63"/>
  <c r="F2343" i="63"/>
  <c r="F2995" i="63"/>
  <c r="F2996" i="63"/>
  <c r="F2333" i="63"/>
  <c r="F2999" i="63"/>
  <c r="F2315" i="63"/>
  <c r="F2326" i="63"/>
  <c r="F2311" i="63"/>
  <c r="F3006" i="63"/>
  <c r="F3007" i="63"/>
  <c r="F3008" i="63"/>
  <c r="F3009" i="63"/>
  <c r="F2302" i="63"/>
  <c r="F29" i="63"/>
  <c r="F3015" i="63"/>
  <c r="F3016" i="63"/>
  <c r="F2300" i="63"/>
  <c r="F2298" i="63"/>
  <c r="F3022" i="63"/>
  <c r="F2296" i="63"/>
  <c r="F2297" i="63"/>
  <c r="F25" i="63"/>
  <c r="F2287" i="63"/>
  <c r="F3027" i="63"/>
  <c r="F3028" i="63"/>
  <c r="F3033" i="63"/>
  <c r="F24" i="63"/>
  <c r="F3036" i="63"/>
  <c r="F3037" i="63"/>
  <c r="F3041" i="63"/>
  <c r="F3043" i="63"/>
  <c r="F2286" i="63"/>
  <c r="F3047" i="63"/>
  <c r="F21" i="63"/>
  <c r="F3049" i="63"/>
  <c r="F3051" i="63"/>
  <c r="F2280" i="63"/>
  <c r="F2270" i="63"/>
  <c r="F3058" i="63"/>
  <c r="F19" i="63"/>
  <c r="F3063" i="63"/>
  <c r="F2254" i="63"/>
  <c r="F18" i="63"/>
  <c r="F3066" i="63"/>
  <c r="F3067" i="63"/>
  <c r="F2241" i="63"/>
  <c r="F3071" i="63"/>
  <c r="F2228" i="63"/>
  <c r="F3075" i="63"/>
  <c r="F3076" i="63"/>
  <c r="F3078" i="63"/>
  <c r="F2224" i="63"/>
  <c r="F3082" i="63"/>
  <c r="F3083" i="63"/>
  <c r="F3084" i="63"/>
  <c r="F3085" i="63"/>
  <c r="F3090" i="63"/>
  <c r="F17" i="63"/>
  <c r="F3093" i="63"/>
  <c r="F3094" i="63"/>
  <c r="F3095" i="63"/>
  <c r="F15" i="63"/>
  <c r="F16" i="63"/>
  <c r="F2216" i="63"/>
  <c r="F2223" i="63"/>
  <c r="F3611" i="63"/>
  <c r="F3107" i="63"/>
  <c r="F3608" i="63"/>
  <c r="F3114" i="63"/>
  <c r="F3594" i="63"/>
  <c r="F3118" i="63"/>
  <c r="F3119" i="63"/>
  <c r="F3120" i="63"/>
  <c r="F3121" i="63"/>
  <c r="F3122" i="63"/>
  <c r="F3123" i="63"/>
  <c r="F3124" i="63"/>
  <c r="F3125" i="63"/>
  <c r="F2201" i="63"/>
  <c r="F3127" i="63"/>
  <c r="F1147" i="63"/>
  <c r="F1148" i="63"/>
  <c r="F11" i="63"/>
  <c r="F3131" i="63"/>
  <c r="F2169" i="63"/>
  <c r="F3138" i="63"/>
  <c r="F1156" i="63"/>
  <c r="F1154" i="63"/>
  <c r="F3573" i="63"/>
  <c r="F2096" i="63"/>
  <c r="F3149" i="63"/>
  <c r="F3152" i="63"/>
  <c r="F1157" i="63"/>
  <c r="F3157" i="63"/>
  <c r="F3160" i="63"/>
  <c r="F3162" i="63"/>
  <c r="F2087" i="63"/>
  <c r="F1163" i="63"/>
  <c r="F3171" i="63"/>
  <c r="F3172" i="63"/>
  <c r="F3176" i="63"/>
  <c r="F3178" i="63"/>
  <c r="F3179" i="63"/>
  <c r="F3180" i="63"/>
  <c r="F2084" i="63"/>
  <c r="F75" i="63"/>
  <c r="F2059" i="63"/>
  <c r="F3648" i="63"/>
  <c r="F3187" i="63"/>
  <c r="F3191" i="63"/>
  <c r="F2048" i="63"/>
  <c r="F3197" i="63"/>
  <c r="F2013" i="63"/>
  <c r="F2017" i="63"/>
  <c r="F2039" i="63"/>
  <c r="F3206" i="63"/>
  <c r="F3207" i="63"/>
  <c r="F2010" i="63"/>
  <c r="F3211" i="63"/>
  <c r="F3213" i="63"/>
  <c r="F3217" i="63"/>
  <c r="F2002" i="63"/>
  <c r="F1995" i="63"/>
  <c r="F3222" i="63"/>
  <c r="F1988" i="63"/>
  <c r="F1968" i="63"/>
  <c r="F1939" i="63"/>
  <c r="F1960" i="63"/>
  <c r="F3236" i="63"/>
  <c r="F1919" i="63"/>
  <c r="F1926" i="63"/>
  <c r="F3239" i="63"/>
  <c r="F3652" i="63"/>
  <c r="F3243" i="63"/>
  <c r="F3244" i="63"/>
  <c r="F1913" i="63"/>
  <c r="F1267" i="63"/>
  <c r="F1274" i="63"/>
  <c r="F1277" i="63"/>
  <c r="F3544" i="63"/>
  <c r="F3259" i="63"/>
  <c r="F3260" i="63"/>
  <c r="F3261" i="63"/>
  <c r="F3262" i="63"/>
  <c r="F3263" i="63"/>
  <c r="F1284" i="63"/>
  <c r="F3266" i="63"/>
  <c r="F3267" i="63"/>
  <c r="F3269" i="63"/>
  <c r="F3271" i="63"/>
  <c r="F3272" i="63"/>
  <c r="F3273" i="63"/>
  <c r="F3532" i="63"/>
  <c r="F1893" i="63"/>
  <c r="F3280" i="63"/>
  <c r="F1291" i="63"/>
  <c r="F3282" i="63"/>
  <c r="F3525" i="63"/>
  <c r="F3289" i="63"/>
  <c r="F3290" i="63"/>
  <c r="F3507" i="63"/>
  <c r="F3294" i="63"/>
  <c r="F3296" i="63"/>
  <c r="F3299" i="63"/>
  <c r="F1832" i="63"/>
  <c r="F1324" i="63"/>
  <c r="F1293" i="63"/>
  <c r="F3310" i="63"/>
  <c r="F3311" i="63"/>
  <c r="F1763" i="63"/>
  <c r="F1312" i="63"/>
  <c r="F3315" i="63"/>
  <c r="F3316" i="63"/>
  <c r="F1344" i="63"/>
  <c r="F3487" i="63"/>
  <c r="F3325" i="63"/>
  <c r="F3326" i="63"/>
  <c r="F1734" i="63"/>
  <c r="F1652" i="63"/>
  <c r="F3477" i="63"/>
  <c r="F1595" i="63"/>
  <c r="F1596" i="63"/>
  <c r="F3344" i="63"/>
  <c r="F1391" i="63"/>
  <c r="F1388" i="63"/>
  <c r="F3457" i="63"/>
  <c r="F1392" i="63"/>
  <c r="F3353" i="63"/>
  <c r="F3454" i="63"/>
  <c r="F3358" i="63"/>
  <c r="F3359" i="63"/>
  <c r="F3360" i="63"/>
  <c r="F3361" i="63"/>
  <c r="F3451" i="63"/>
  <c r="F3364" i="63"/>
  <c r="F3365" i="63"/>
  <c r="F3366" i="63"/>
  <c r="F3448" i="63"/>
  <c r="F3370" i="63"/>
  <c r="F3371" i="63"/>
  <c r="F3435" i="63"/>
  <c r="F1404" i="63"/>
  <c r="F1421" i="63"/>
  <c r="F1549" i="63"/>
  <c r="F1434" i="63"/>
  <c r="F1451" i="63"/>
  <c r="F1538" i="63"/>
  <c r="F1426" i="63"/>
  <c r="F1576" i="63"/>
  <c r="F3390" i="63"/>
  <c r="F3391" i="63"/>
  <c r="F1251" i="63"/>
  <c r="F3376" i="63"/>
  <c r="F3397" i="63"/>
  <c r="F3398" i="63"/>
  <c r="F3399" i="63"/>
  <c r="F3403" i="63"/>
  <c r="F3425" i="63"/>
  <c r="F3404" i="63"/>
  <c r="F1560" i="63"/>
  <c r="F3405" i="63"/>
  <c r="F3427" i="63"/>
  <c r="F3434" i="63"/>
  <c r="F1565" i="63"/>
  <c r="F3406" i="63"/>
  <c r="F3413" i="63"/>
  <c r="F3408" i="63"/>
  <c r="F1461" i="63"/>
  <c r="F3410" i="63"/>
  <c r="F1463" i="63"/>
  <c r="F1455" i="63"/>
  <c r="F3407" i="63"/>
  <c r="F1499" i="63"/>
  <c r="F1476" i="63"/>
  <c r="F3417" i="63"/>
  <c r="F3418" i="63"/>
  <c r="F3419" i="63"/>
  <c r="F1427" i="63"/>
  <c r="F1583" i="63"/>
  <c r="F3424" i="63"/>
  <c r="F1561" i="63"/>
  <c r="F3426" i="63"/>
  <c r="F1550" i="63"/>
  <c r="F3428" i="63"/>
  <c r="F3429" i="63"/>
  <c r="F3430" i="63"/>
  <c r="F3431" i="63"/>
  <c r="F3432" i="63"/>
  <c r="F3433" i="63"/>
  <c r="F3378" i="63"/>
  <c r="F3436" i="63"/>
  <c r="F3437" i="63"/>
  <c r="F1424" i="63"/>
  <c r="F3441" i="63"/>
  <c r="F1403" i="63"/>
  <c r="F3444" i="63"/>
  <c r="F1397" i="63"/>
  <c r="F3446" i="63"/>
  <c r="F1584" i="63"/>
  <c r="F3449" i="63"/>
  <c r="F3450" i="63"/>
  <c r="F3453" i="63"/>
  <c r="F1038" i="63"/>
  <c r="F3462" i="63"/>
  <c r="F1594" i="63"/>
  <c r="F3465" i="63"/>
  <c r="F3466" i="63"/>
  <c r="F3467" i="63"/>
  <c r="F3468" i="63"/>
  <c r="F3470" i="63"/>
  <c r="F3473" i="63"/>
  <c r="F1369" i="63"/>
  <c r="F3475" i="63"/>
  <c r="F3476" i="63"/>
  <c r="F1638" i="63"/>
  <c r="F1646" i="63"/>
  <c r="F1636" i="63"/>
  <c r="F3480" i="63"/>
  <c r="F1352" i="63"/>
  <c r="F3482" i="63"/>
  <c r="F3484" i="63"/>
  <c r="F1348" i="63"/>
  <c r="F3486" i="63"/>
  <c r="F1754" i="63"/>
  <c r="F1759" i="63"/>
  <c r="F3490" i="63"/>
  <c r="F3491" i="63"/>
  <c r="F3492" i="63"/>
  <c r="F3493" i="63"/>
  <c r="F1813" i="63"/>
  <c r="F1771" i="63"/>
  <c r="F1801" i="63"/>
  <c r="F3501" i="63"/>
  <c r="F3502" i="63"/>
  <c r="F3503" i="63"/>
  <c r="F1844" i="63"/>
  <c r="F3505" i="63"/>
  <c r="F3506" i="63"/>
  <c r="F1885" i="63"/>
  <c r="F3513" i="63"/>
  <c r="F3515" i="63"/>
  <c r="F3516" i="63"/>
  <c r="F3517" i="63"/>
  <c r="F3519" i="63"/>
  <c r="F3520" i="63"/>
  <c r="F3522" i="63"/>
  <c r="F3526" i="63"/>
  <c r="F1846" i="63"/>
  <c r="F1265" i="63"/>
  <c r="F3531" i="63"/>
  <c r="F3534" i="63"/>
  <c r="F1896" i="63"/>
  <c r="F3540" i="63"/>
  <c r="F1907" i="63"/>
  <c r="F1433" i="63"/>
  <c r="F3548" i="63"/>
  <c r="F2164" i="63"/>
  <c r="F3553" i="63"/>
  <c r="F2165" i="63"/>
  <c r="F3557" i="63"/>
  <c r="F3558" i="63"/>
  <c r="F3559" i="63"/>
  <c r="F3563" i="63"/>
  <c r="F2044" i="63"/>
  <c r="F9" i="63"/>
  <c r="F2093" i="63"/>
  <c r="F3569" i="63"/>
  <c r="F3570" i="63"/>
  <c r="F2113" i="63"/>
  <c r="F3572" i="63"/>
  <c r="F10" i="63"/>
  <c r="F2151" i="63"/>
  <c r="F1027" i="63"/>
  <c r="F2163" i="63"/>
  <c r="F2139" i="63"/>
  <c r="F3581" i="63"/>
  <c r="F3582" i="63"/>
  <c r="F3583" i="63"/>
  <c r="F3584" i="63"/>
  <c r="F3585" i="63"/>
  <c r="F3586" i="63"/>
  <c r="F3587" i="63"/>
  <c r="F3588" i="63"/>
  <c r="F2174" i="63"/>
  <c r="F2176" i="63"/>
  <c r="F2202" i="63"/>
  <c r="F3595" i="63"/>
  <c r="F3596" i="63"/>
  <c r="F3597" i="63"/>
  <c r="F3598" i="63"/>
  <c r="F3600" i="63"/>
  <c r="F3601" i="63"/>
  <c r="F3604" i="63"/>
  <c r="F3605" i="63"/>
  <c r="F3606" i="63"/>
  <c r="F2215" i="63"/>
  <c r="F3609" i="63"/>
  <c r="F2209" i="63"/>
  <c r="F3612" i="63"/>
  <c r="F3619" i="63"/>
  <c r="F3620" i="63"/>
  <c r="F3621" i="63"/>
  <c r="F3622" i="63"/>
  <c r="F2400" i="63"/>
  <c r="F3625" i="63"/>
  <c r="F2427" i="63"/>
  <c r="F3627" i="63"/>
  <c r="F3629" i="63"/>
  <c r="F3634" i="63"/>
  <c r="F3635" i="63"/>
  <c r="F1138" i="63"/>
  <c r="F3637" i="63"/>
  <c r="F3638" i="63"/>
  <c r="F3639" i="63"/>
  <c r="F1124" i="63"/>
  <c r="F1125" i="63"/>
  <c r="F1137" i="63"/>
  <c r="F3649" i="63"/>
  <c r="F3651" i="63"/>
  <c r="F3658" i="63"/>
  <c r="F1120" i="63"/>
  <c r="F3662" i="63"/>
  <c r="F1100" i="63"/>
  <c r="F1099" i="63"/>
  <c r="F3668" i="63"/>
  <c r="F3671" i="63"/>
  <c r="F1098" i="63"/>
  <c r="F3673" i="63"/>
  <c r="F1095" i="63"/>
  <c r="F3675" i="63"/>
  <c r="F3682" i="63"/>
  <c r="F3684" i="63"/>
  <c r="F3685" i="63"/>
  <c r="F3686" i="63"/>
  <c r="F3687" i="63"/>
  <c r="F1091" i="63"/>
  <c r="F3690" i="63"/>
  <c r="F3691" i="63"/>
  <c r="F3693" i="63"/>
  <c r="F3695" i="63"/>
  <c r="F1040" i="63"/>
  <c r="F1062" i="63"/>
  <c r="F3699" i="63"/>
  <c r="F3700" i="63"/>
  <c r="F3702" i="63"/>
  <c r="F3703" i="63"/>
  <c r="F3705" i="63"/>
  <c r="F3706" i="63"/>
  <c r="F3707" i="63"/>
  <c r="F3943" i="63"/>
  <c r="F3710" i="63"/>
  <c r="F3886" i="63"/>
  <c r="F971" i="63"/>
  <c r="F3715" i="63"/>
  <c r="F3716" i="63"/>
  <c r="F3717" i="63"/>
  <c r="F3719" i="63"/>
  <c r="F1024" i="63"/>
  <c r="F3721" i="63"/>
  <c r="F3723" i="63"/>
  <c r="F3724" i="63"/>
  <c r="F1018" i="63"/>
  <c r="F3728" i="63"/>
  <c r="F3729" i="63"/>
  <c r="F3730" i="63"/>
  <c r="F3731" i="63"/>
  <c r="F3732" i="63"/>
  <c r="F3733" i="63"/>
  <c r="F3734" i="63"/>
  <c r="F3735" i="63"/>
  <c r="F3737" i="63"/>
  <c r="F1015" i="63"/>
  <c r="F3740" i="63"/>
  <c r="F3741" i="63"/>
  <c r="F3744" i="63"/>
  <c r="F3748" i="63"/>
  <c r="F3750" i="63"/>
  <c r="F3751" i="63"/>
  <c r="F3753" i="63"/>
  <c r="F3754" i="63"/>
  <c r="F3756" i="63"/>
  <c r="F1013" i="63"/>
  <c r="F1002" i="63"/>
  <c r="F3764" i="63"/>
  <c r="F3765" i="63"/>
  <c r="F3766" i="63"/>
  <c r="F1001" i="63"/>
  <c r="F1000" i="63"/>
  <c r="F3772" i="63"/>
  <c r="F3773" i="63"/>
  <c r="F3774" i="63"/>
  <c r="F3775" i="63"/>
  <c r="F3777" i="63"/>
  <c r="F999" i="63"/>
  <c r="F3780" i="63"/>
  <c r="F3783" i="63"/>
  <c r="F3784" i="63"/>
  <c r="F3785" i="63"/>
  <c r="F3786" i="63"/>
  <c r="F3787" i="63"/>
  <c r="F3788" i="63"/>
  <c r="F3789" i="63"/>
  <c r="F3790" i="63"/>
  <c r="F3791" i="63"/>
  <c r="F3792" i="63"/>
  <c r="F3793" i="63"/>
  <c r="F3794" i="63"/>
  <c r="F3795" i="63"/>
  <c r="F3796" i="63"/>
  <c r="F3797" i="63"/>
  <c r="F3798" i="63"/>
  <c r="F3799" i="63"/>
  <c r="F3800" i="63"/>
  <c r="F3801" i="63"/>
  <c r="F3802" i="63"/>
  <c r="F3803" i="63"/>
  <c r="F3804" i="63"/>
  <c r="F3805" i="63"/>
  <c r="F3806" i="63"/>
  <c r="F3807" i="63"/>
  <c r="F3808" i="63"/>
  <c r="F3809" i="63"/>
  <c r="F3810" i="63"/>
  <c r="F3811" i="63"/>
  <c r="F3812" i="63"/>
  <c r="F3813" i="63"/>
  <c r="F3814" i="63"/>
  <c r="F3815" i="63"/>
  <c r="F3816" i="63"/>
  <c r="F3817" i="63"/>
  <c r="F3818" i="63"/>
  <c r="F3819" i="63"/>
  <c r="F3820" i="63"/>
  <c r="F3821" i="63"/>
  <c r="F3822" i="63"/>
  <c r="F3823" i="63"/>
  <c r="F3824" i="63"/>
  <c r="F3825" i="63"/>
  <c r="F3826" i="63"/>
  <c r="F3827" i="63"/>
  <c r="F3828" i="63"/>
  <c r="F3829" i="63"/>
  <c r="F3830" i="63"/>
  <c r="F3831" i="63"/>
  <c r="F3832" i="63"/>
  <c r="F3833" i="63"/>
  <c r="F3834" i="63"/>
  <c r="F3835" i="63"/>
  <c r="F3836" i="63"/>
  <c r="F3837" i="63"/>
  <c r="F3838" i="63"/>
  <c r="F3839" i="63"/>
  <c r="F3840" i="63"/>
  <c r="F3841" i="63"/>
  <c r="F3842" i="63"/>
  <c r="F3843" i="63"/>
  <c r="F3844" i="63"/>
  <c r="F3845" i="63"/>
  <c r="F3846" i="63"/>
  <c r="F3847" i="63"/>
  <c r="F3848" i="63"/>
  <c r="F3849" i="63"/>
  <c r="F3850" i="63"/>
  <c r="F3851" i="63"/>
  <c r="F3852" i="63"/>
  <c r="F3856" i="63"/>
  <c r="F3858" i="63"/>
  <c r="F3859" i="63"/>
  <c r="F3860" i="63"/>
  <c r="F981" i="63"/>
  <c r="F3863" i="63"/>
  <c r="F3867" i="63"/>
  <c r="F3868" i="63"/>
  <c r="F3907" i="63"/>
  <c r="F3926" i="63"/>
  <c r="F4006" i="63"/>
  <c r="F3978" i="63"/>
  <c r="F3883" i="63"/>
  <c r="F974" i="63"/>
  <c r="F3885" i="63"/>
  <c r="F837" i="63"/>
  <c r="F3893" i="63"/>
  <c r="F3952" i="63"/>
  <c r="F4057" i="63"/>
  <c r="F966" i="63"/>
  <c r="F3899" i="63"/>
  <c r="F3900" i="63"/>
  <c r="F3902" i="63"/>
  <c r="F3921" i="63"/>
  <c r="F960" i="63"/>
  <c r="F3916" i="63"/>
  <c r="F3929" i="63"/>
  <c r="F3930" i="63"/>
  <c r="F4002" i="63"/>
  <c r="F4004" i="63"/>
  <c r="F810" i="63"/>
  <c r="F958" i="63"/>
  <c r="E3900" i="63"/>
  <c r="E3902" i="63"/>
  <c r="E3921" i="63"/>
  <c r="E960" i="63"/>
  <c r="E3916" i="63"/>
  <c r="E3929" i="63"/>
  <c r="E3930" i="63"/>
  <c r="E4002" i="63"/>
  <c r="E4004" i="63"/>
  <c r="E810" i="63"/>
  <c r="E958" i="63"/>
  <c r="G3900" i="63"/>
  <c r="G3902" i="63"/>
  <c r="G3921" i="63"/>
  <c r="G960" i="63"/>
  <c r="G3916" i="63"/>
  <c r="G3929" i="63"/>
  <c r="G3930" i="63"/>
  <c r="G4002" i="63"/>
  <c r="G4004" i="63"/>
  <c r="G810" i="63"/>
  <c r="G958" i="63"/>
  <c r="H3900" i="63"/>
  <c r="H3902" i="63"/>
  <c r="H3921" i="63"/>
  <c r="H960" i="63"/>
  <c r="H3916" i="63"/>
  <c r="H3929" i="63"/>
  <c r="H3930" i="63"/>
  <c r="H4002" i="63"/>
  <c r="H4004" i="63"/>
  <c r="H810" i="63"/>
  <c r="H958" i="63"/>
  <c r="N3900" i="63"/>
  <c r="N3902" i="63"/>
  <c r="N3921" i="63"/>
  <c r="N960" i="63"/>
  <c r="N3916" i="63"/>
  <c r="N3929" i="63"/>
  <c r="N3930" i="63"/>
  <c r="N4002" i="63"/>
  <c r="N4004" i="63"/>
  <c r="N810" i="63"/>
  <c r="N958" i="63"/>
  <c r="P3900" i="63"/>
  <c r="P3902" i="63"/>
  <c r="P3921" i="63"/>
  <c r="P960" i="63"/>
  <c r="P3916" i="63"/>
  <c r="P3929" i="63"/>
  <c r="P3930" i="63"/>
  <c r="P4002" i="63"/>
  <c r="P4004" i="63"/>
  <c r="P810" i="63"/>
  <c r="P958" i="63"/>
  <c r="R4002" i="63" l="1"/>
  <c r="R3902" i="63"/>
  <c r="R3900" i="63"/>
  <c r="R960" i="63"/>
  <c r="R810" i="63"/>
  <c r="R958" i="63"/>
  <c r="A3662" i="63"/>
  <c r="C3662" i="63"/>
  <c r="A3921" i="63"/>
  <c r="B3921" i="63" s="1"/>
  <c r="C3921" i="63"/>
  <c r="D3921" i="63" s="1"/>
  <c r="A3839" i="63"/>
  <c r="C3839" i="63"/>
  <c r="A3823" i="63"/>
  <c r="C3823" i="63"/>
  <c r="A3807" i="63"/>
  <c r="C3807" i="63"/>
  <c r="A3791" i="63"/>
  <c r="C3791" i="63"/>
  <c r="A3775" i="63"/>
  <c r="C3775" i="63"/>
  <c r="A3886" i="63"/>
  <c r="C3886" i="63"/>
  <c r="A3695" i="63"/>
  <c r="C3695" i="63"/>
  <c r="A3583" i="63"/>
  <c r="C3583" i="63"/>
  <c r="A1896" i="63"/>
  <c r="C1896" i="63"/>
  <c r="A3519" i="63"/>
  <c r="C3519" i="63"/>
  <c r="A3503" i="63"/>
  <c r="C3503" i="63"/>
  <c r="A1754" i="63"/>
  <c r="C1754" i="63"/>
  <c r="A1038" i="63"/>
  <c r="C1038" i="63"/>
  <c r="A3413" i="63"/>
  <c r="C3413" i="63"/>
  <c r="A3398" i="63"/>
  <c r="C3398" i="63"/>
  <c r="A3359" i="63"/>
  <c r="C3359" i="63"/>
  <c r="A3311" i="63"/>
  <c r="C3311" i="63"/>
  <c r="A1421" i="63"/>
  <c r="C1421" i="63"/>
  <c r="A2084" i="63"/>
  <c r="C2084" i="63"/>
  <c r="A3118" i="63"/>
  <c r="C3118" i="63"/>
  <c r="A2241" i="63"/>
  <c r="C2241" i="63"/>
  <c r="A2296" i="63"/>
  <c r="C2296" i="63"/>
  <c r="A3007" i="63"/>
  <c r="C3007" i="63"/>
  <c r="A31" i="63"/>
  <c r="C31" i="63"/>
  <c r="A2975" i="63"/>
  <c r="C2975" i="63"/>
  <c r="A66" i="63"/>
  <c r="C66" i="63"/>
  <c r="A1141" i="63"/>
  <c r="C1141" i="63"/>
  <c r="A2463" i="63"/>
  <c r="C2463" i="63"/>
  <c r="A95" i="63"/>
  <c r="C95" i="63"/>
  <c r="A2831" i="63"/>
  <c r="C2831" i="63"/>
  <c r="A2535" i="63"/>
  <c r="C2535" i="63"/>
  <c r="A126" i="63"/>
  <c r="C126" i="63"/>
  <c r="A2783" i="63"/>
  <c r="C2783" i="63"/>
  <c r="A135" i="63"/>
  <c r="C135" i="63"/>
  <c r="A2751" i="63"/>
  <c r="C2751" i="63"/>
  <c r="A2735" i="63"/>
  <c r="C2735" i="63"/>
  <c r="A174" i="63"/>
  <c r="C174" i="63"/>
  <c r="A2703" i="63"/>
  <c r="C2703" i="63"/>
  <c r="A2639" i="63"/>
  <c r="C2639" i="63"/>
  <c r="A204" i="63"/>
  <c r="C204" i="63"/>
  <c r="A2655" i="63"/>
  <c r="C2655" i="63"/>
  <c r="A2687" i="63"/>
  <c r="C2687" i="63"/>
  <c r="A3837" i="63"/>
  <c r="C3837" i="63"/>
  <c r="A3805" i="63"/>
  <c r="C3805" i="63"/>
  <c r="A3789" i="63"/>
  <c r="C3789" i="63"/>
  <c r="A3773" i="63"/>
  <c r="C3773" i="63"/>
  <c r="A3741" i="63"/>
  <c r="C3741" i="63"/>
  <c r="A3693" i="63"/>
  <c r="C3693" i="63"/>
  <c r="A1120" i="63"/>
  <c r="C1120" i="63"/>
  <c r="A3629" i="63"/>
  <c r="C3629" i="63"/>
  <c r="A3597" i="63"/>
  <c r="C3597" i="63"/>
  <c r="A3581" i="63"/>
  <c r="C3581" i="63"/>
  <c r="A9" i="63"/>
  <c r="C9" i="63"/>
  <c r="A3517" i="63"/>
  <c r="C3517" i="63"/>
  <c r="A3501" i="63"/>
  <c r="C3501" i="63"/>
  <c r="A1348" i="63"/>
  <c r="C1348" i="63"/>
  <c r="A3453" i="63"/>
  <c r="C3453" i="63"/>
  <c r="A3437" i="63"/>
  <c r="C3437" i="63"/>
  <c r="A1427" i="63"/>
  <c r="C1427" i="63"/>
  <c r="A1565" i="63"/>
  <c r="C1565" i="63"/>
  <c r="A3397" i="63"/>
  <c r="C3397" i="63"/>
  <c r="A1404" i="63"/>
  <c r="C1404" i="63"/>
  <c r="A3454" i="63"/>
  <c r="C3454" i="63"/>
  <c r="A3325" i="63"/>
  <c r="C3325" i="63"/>
  <c r="A3774" i="63"/>
  <c r="C3774" i="63"/>
  <c r="A3900" i="63"/>
  <c r="B3900" i="63" s="1"/>
  <c r="C3900" i="63"/>
  <c r="D3900" i="63" s="1"/>
  <c r="A974" i="63"/>
  <c r="C974" i="63"/>
  <c r="A3868" i="63"/>
  <c r="C3868" i="63"/>
  <c r="A3852" i="63"/>
  <c r="C3852" i="63"/>
  <c r="A3836" i="63"/>
  <c r="C3836" i="63"/>
  <c r="A3820" i="63"/>
  <c r="C3820" i="63"/>
  <c r="A3804" i="63"/>
  <c r="C3804" i="63"/>
  <c r="A3788" i="63"/>
  <c r="C3788" i="63"/>
  <c r="A3772" i="63"/>
  <c r="C3772" i="63"/>
  <c r="A3756" i="63"/>
  <c r="C3756" i="63"/>
  <c r="A3740" i="63"/>
  <c r="C3740" i="63"/>
  <c r="A3724" i="63"/>
  <c r="C3724" i="63"/>
  <c r="A3943" i="63"/>
  <c r="C3943" i="63"/>
  <c r="A1137" i="63"/>
  <c r="C1137" i="63"/>
  <c r="A3612" i="63"/>
  <c r="C3612" i="63"/>
  <c r="A3596" i="63"/>
  <c r="C3596" i="63"/>
  <c r="A2139" i="63"/>
  <c r="C2139" i="63"/>
  <c r="A2044" i="63"/>
  <c r="C2044" i="63"/>
  <c r="A3548" i="63"/>
  <c r="C3548" i="63"/>
  <c r="A3516" i="63"/>
  <c r="C3516" i="63"/>
  <c r="A1801" i="63"/>
  <c r="C1801" i="63"/>
  <c r="A3484" i="63"/>
  <c r="C3484" i="63"/>
  <c r="A3468" i="63"/>
  <c r="C3468" i="63"/>
  <c r="A3436" i="63"/>
  <c r="C3436" i="63"/>
  <c r="A3434" i="63"/>
  <c r="C3434" i="63"/>
  <c r="A3376" i="63"/>
  <c r="C3376" i="63"/>
  <c r="A3435" i="63"/>
  <c r="C3435" i="63"/>
  <c r="A1595" i="63"/>
  <c r="C1595" i="63"/>
  <c r="A1293" i="63"/>
  <c r="C1293" i="63"/>
  <c r="A3507" i="63"/>
  <c r="C3507" i="63"/>
  <c r="A3710" i="63"/>
  <c r="C3710" i="63"/>
  <c r="A3502" i="63"/>
  <c r="C3502" i="63"/>
  <c r="A3262" i="63"/>
  <c r="C3262" i="63"/>
  <c r="A3899" i="63"/>
  <c r="C3899" i="63"/>
  <c r="A3883" i="63"/>
  <c r="C3883" i="63"/>
  <c r="A3867" i="63"/>
  <c r="C3867" i="63"/>
  <c r="A3851" i="63"/>
  <c r="C3851" i="63"/>
  <c r="A3835" i="63"/>
  <c r="C3835" i="63"/>
  <c r="A3819" i="63"/>
  <c r="C3819" i="63"/>
  <c r="A3803" i="63"/>
  <c r="C3803" i="63"/>
  <c r="A3787" i="63"/>
  <c r="C3787" i="63"/>
  <c r="A1000" i="63"/>
  <c r="C1000" i="63"/>
  <c r="A3723" i="63"/>
  <c r="C3723" i="63"/>
  <c r="A3707" i="63"/>
  <c r="C3707" i="63"/>
  <c r="A3691" i="63"/>
  <c r="C3691" i="63"/>
  <c r="A3675" i="63"/>
  <c r="C3675" i="63"/>
  <c r="A1125" i="63"/>
  <c r="C1125" i="63"/>
  <c r="A3627" i="63"/>
  <c r="C3627" i="63"/>
  <c r="A2209" i="63"/>
  <c r="C2209" i="63"/>
  <c r="A3595" i="63"/>
  <c r="C3595" i="63"/>
  <c r="A2163" i="63"/>
  <c r="C2163" i="63"/>
  <c r="A3563" i="63"/>
  <c r="C3563" i="63"/>
  <c r="A3531" i="63"/>
  <c r="C3531" i="63"/>
  <c r="A3515" i="63"/>
  <c r="C3515" i="63"/>
  <c r="A1771" i="63"/>
  <c r="C1771" i="63"/>
  <c r="A3467" i="63"/>
  <c r="C3467" i="63"/>
  <c r="A3419" i="63"/>
  <c r="C3419" i="63"/>
  <c r="A3427" i="63"/>
  <c r="C3427" i="63"/>
  <c r="A3371" i="63"/>
  <c r="C3371" i="63"/>
  <c r="A3487" i="63"/>
  <c r="C3487" i="63"/>
  <c r="A1324" i="63"/>
  <c r="C1324" i="63"/>
  <c r="A3486" i="63"/>
  <c r="C3486" i="63"/>
  <c r="A3978" i="63"/>
  <c r="C3978" i="63"/>
  <c r="A3850" i="63"/>
  <c r="C3850" i="63"/>
  <c r="A3834" i="63"/>
  <c r="C3834" i="63"/>
  <c r="A3818" i="63"/>
  <c r="C3818" i="63"/>
  <c r="A3802" i="63"/>
  <c r="C3802" i="63"/>
  <c r="A3786" i="63"/>
  <c r="C3786" i="63"/>
  <c r="A3754" i="63"/>
  <c r="C3754" i="63"/>
  <c r="A1015" i="63"/>
  <c r="C1015" i="63"/>
  <c r="A3706" i="63"/>
  <c r="C3706" i="63"/>
  <c r="A3690" i="63"/>
  <c r="C3690" i="63"/>
  <c r="A1095" i="63"/>
  <c r="C1095" i="63"/>
  <c r="A3658" i="63"/>
  <c r="C3658" i="63"/>
  <c r="A1124" i="63"/>
  <c r="C1124" i="63"/>
  <c r="A2427" i="63"/>
  <c r="C2427" i="63"/>
  <c r="A1027" i="63"/>
  <c r="C1027" i="63"/>
  <c r="A1265" i="63"/>
  <c r="C1265" i="63"/>
  <c r="A1813" i="63"/>
  <c r="C1813" i="63"/>
  <c r="A3482" i="63"/>
  <c r="C3482" i="63"/>
  <c r="A3466" i="63"/>
  <c r="C3466" i="63"/>
  <c r="A3450" i="63"/>
  <c r="C3450" i="63"/>
  <c r="A3378" i="63"/>
  <c r="C3378" i="63"/>
  <c r="A3418" i="63"/>
  <c r="C3418" i="63"/>
  <c r="A1251" i="63"/>
  <c r="C1251" i="63"/>
  <c r="A3370" i="63"/>
  <c r="C3370" i="63"/>
  <c r="A1344" i="63"/>
  <c r="C1344" i="63"/>
  <c r="A3290" i="63"/>
  <c r="C3290" i="63"/>
  <c r="A3838" i="63"/>
  <c r="C3838" i="63"/>
  <c r="A3582" i="63"/>
  <c r="C3582" i="63"/>
  <c r="A958" i="63"/>
  <c r="B958" i="63" s="1"/>
  <c r="C958" i="63"/>
  <c r="D958" i="63" s="1"/>
  <c r="A966" i="63"/>
  <c r="C966" i="63"/>
  <c r="A4006" i="63"/>
  <c r="C4006" i="63"/>
  <c r="A3849" i="63"/>
  <c r="C3849" i="63"/>
  <c r="A3833" i="63"/>
  <c r="C3833" i="63"/>
  <c r="A3817" i="63"/>
  <c r="C3817" i="63"/>
  <c r="A3801" i="63"/>
  <c r="C3801" i="63"/>
  <c r="A3785" i="63"/>
  <c r="C3785" i="63"/>
  <c r="A3753" i="63"/>
  <c r="C3753" i="63"/>
  <c r="A3737" i="63"/>
  <c r="C3737" i="63"/>
  <c r="A3721" i="63"/>
  <c r="C3721" i="63"/>
  <c r="A3705" i="63"/>
  <c r="C3705" i="63"/>
  <c r="A3673" i="63"/>
  <c r="C3673" i="63"/>
  <c r="A3625" i="63"/>
  <c r="C3625" i="63"/>
  <c r="A3609" i="63"/>
  <c r="C3609" i="63"/>
  <c r="A2202" i="63"/>
  <c r="C2202" i="63"/>
  <c r="A1846" i="63"/>
  <c r="C1846" i="63"/>
  <c r="A3513" i="63"/>
  <c r="C3513" i="63"/>
  <c r="A1352" i="63"/>
  <c r="C1352" i="63"/>
  <c r="A3465" i="63"/>
  <c r="C3465" i="63"/>
  <c r="A3449" i="63"/>
  <c r="C3449" i="63"/>
  <c r="A3433" i="63"/>
  <c r="C3433" i="63"/>
  <c r="A3417" i="63"/>
  <c r="C3417" i="63"/>
  <c r="A3405" i="63"/>
  <c r="C3405" i="63"/>
  <c r="A3391" i="63"/>
  <c r="C3391" i="63"/>
  <c r="A3353" i="63"/>
  <c r="C3353" i="63"/>
  <c r="A3406" i="63"/>
  <c r="C3406" i="63"/>
  <c r="A3821" i="63"/>
  <c r="C3821" i="63"/>
  <c r="A810" i="63"/>
  <c r="B810" i="63" s="1"/>
  <c r="C810" i="63"/>
  <c r="D810" i="63" s="1"/>
  <c r="A4057" i="63"/>
  <c r="C4057" i="63"/>
  <c r="A3848" i="63"/>
  <c r="C3848" i="63"/>
  <c r="A3832" i="63"/>
  <c r="C3832" i="63"/>
  <c r="A3816" i="63"/>
  <c r="C3816" i="63"/>
  <c r="A3800" i="63"/>
  <c r="C3800" i="63"/>
  <c r="A3784" i="63"/>
  <c r="C3784" i="63"/>
  <c r="A1001" i="63"/>
  <c r="C1001" i="63"/>
  <c r="A1024" i="63"/>
  <c r="C1024" i="63"/>
  <c r="A1091" i="63"/>
  <c r="C1091" i="63"/>
  <c r="A1098" i="63"/>
  <c r="C1098" i="63"/>
  <c r="A2400" i="63"/>
  <c r="C2400" i="63"/>
  <c r="A2215" i="63"/>
  <c r="C2215" i="63"/>
  <c r="A2176" i="63"/>
  <c r="C2176" i="63"/>
  <c r="A3480" i="63"/>
  <c r="C3480" i="63"/>
  <c r="A1584" i="63"/>
  <c r="C1584" i="63"/>
  <c r="A3432" i="63"/>
  <c r="C3432" i="63"/>
  <c r="A1476" i="63"/>
  <c r="C1476" i="63"/>
  <c r="A3390" i="63"/>
  <c r="C3390" i="63"/>
  <c r="A3448" i="63"/>
  <c r="C3448" i="63"/>
  <c r="A3477" i="63"/>
  <c r="C3477" i="63"/>
  <c r="A3326" i="63"/>
  <c r="C3326" i="63"/>
  <c r="A3952" i="63"/>
  <c r="C3952" i="63"/>
  <c r="A3926" i="63"/>
  <c r="C3926" i="63"/>
  <c r="A3863" i="63"/>
  <c r="C3863" i="63"/>
  <c r="A3847" i="63"/>
  <c r="C3847" i="63"/>
  <c r="A3831" i="63"/>
  <c r="C3831" i="63"/>
  <c r="A3815" i="63"/>
  <c r="C3815" i="63"/>
  <c r="A3799" i="63"/>
  <c r="C3799" i="63"/>
  <c r="A3783" i="63"/>
  <c r="C3783" i="63"/>
  <c r="A3751" i="63"/>
  <c r="C3751" i="63"/>
  <c r="A3735" i="63"/>
  <c r="C3735" i="63"/>
  <c r="A3719" i="63"/>
  <c r="C3719" i="63"/>
  <c r="A3703" i="63"/>
  <c r="C3703" i="63"/>
  <c r="A3687" i="63"/>
  <c r="C3687" i="63"/>
  <c r="A3671" i="63"/>
  <c r="C3671" i="63"/>
  <c r="A3639" i="63"/>
  <c r="C3639" i="63"/>
  <c r="A2174" i="63"/>
  <c r="C2174" i="63"/>
  <c r="A2151" i="63"/>
  <c r="C2151" i="63"/>
  <c r="A3559" i="63"/>
  <c r="C3559" i="63"/>
  <c r="A1433" i="63"/>
  <c r="C1433" i="63"/>
  <c r="A1636" i="63"/>
  <c r="C1636" i="63"/>
  <c r="A1594" i="63"/>
  <c r="C1594" i="63"/>
  <c r="A3431" i="63"/>
  <c r="C3431" i="63"/>
  <c r="A1499" i="63"/>
  <c r="C1499" i="63"/>
  <c r="A1560" i="63"/>
  <c r="C1560" i="63"/>
  <c r="A1576" i="63"/>
  <c r="C1576" i="63"/>
  <c r="A1652" i="63"/>
  <c r="C1652" i="63"/>
  <c r="A1832" i="63"/>
  <c r="C1832" i="63"/>
  <c r="A1583" i="63"/>
  <c r="C1583" i="63"/>
  <c r="A4004" i="63"/>
  <c r="B4004" i="63" s="1"/>
  <c r="C4004" i="63"/>
  <c r="D4004" i="63" s="1"/>
  <c r="A3907" i="63"/>
  <c r="C3907" i="63"/>
  <c r="A3846" i="63"/>
  <c r="C3846" i="63"/>
  <c r="A3830" i="63"/>
  <c r="C3830" i="63"/>
  <c r="A3814" i="63"/>
  <c r="C3814" i="63"/>
  <c r="A3798" i="63"/>
  <c r="C3798" i="63"/>
  <c r="A3766" i="63"/>
  <c r="C3766" i="63"/>
  <c r="A3750" i="63"/>
  <c r="C3750" i="63"/>
  <c r="A3734" i="63"/>
  <c r="C3734" i="63"/>
  <c r="A3702" i="63"/>
  <c r="C3702" i="63"/>
  <c r="A3686" i="63"/>
  <c r="C3686" i="63"/>
  <c r="A3638" i="63"/>
  <c r="C3638" i="63"/>
  <c r="A3622" i="63"/>
  <c r="C3622" i="63"/>
  <c r="A3606" i="63"/>
  <c r="C3606" i="63"/>
  <c r="A3558" i="63"/>
  <c r="C3558" i="63"/>
  <c r="A3526" i="63"/>
  <c r="C3526" i="63"/>
  <c r="A1885" i="63"/>
  <c r="C1885" i="63"/>
  <c r="A1646" i="63"/>
  <c r="C1646" i="63"/>
  <c r="A3462" i="63"/>
  <c r="C3462" i="63"/>
  <c r="A3446" i="63"/>
  <c r="C3446" i="63"/>
  <c r="A3430" i="63"/>
  <c r="C3430" i="63"/>
  <c r="A3404" i="63"/>
  <c r="C3404" i="63"/>
  <c r="A1426" i="63"/>
  <c r="C1426" i="63"/>
  <c r="A3366" i="63"/>
  <c r="C3366" i="63"/>
  <c r="A1018" i="63"/>
  <c r="C1018" i="63"/>
  <c r="A3294" i="63"/>
  <c r="C3294" i="63"/>
  <c r="A4002" i="63"/>
  <c r="B4002" i="63" s="1"/>
  <c r="C4002" i="63"/>
  <c r="D4002" i="63" s="1"/>
  <c r="A3893" i="63"/>
  <c r="C3893" i="63"/>
  <c r="A981" i="63"/>
  <c r="C981" i="63"/>
  <c r="A3845" i="63"/>
  <c r="C3845" i="63"/>
  <c r="A3829" i="63"/>
  <c r="C3829" i="63"/>
  <c r="A3813" i="63"/>
  <c r="C3813" i="63"/>
  <c r="A3797" i="63"/>
  <c r="C3797" i="63"/>
  <c r="A3765" i="63"/>
  <c r="C3765" i="63"/>
  <c r="A3733" i="63"/>
  <c r="C3733" i="63"/>
  <c r="A3717" i="63"/>
  <c r="C3717" i="63"/>
  <c r="A3685" i="63"/>
  <c r="C3685" i="63"/>
  <c r="A3637" i="63"/>
  <c r="C3637" i="63"/>
  <c r="A3621" i="63"/>
  <c r="C3621" i="63"/>
  <c r="A3605" i="63"/>
  <c r="C3605" i="63"/>
  <c r="A10" i="63"/>
  <c r="C10" i="63"/>
  <c r="A3557" i="63"/>
  <c r="C3557" i="63"/>
  <c r="A1907" i="63"/>
  <c r="C1907" i="63"/>
  <c r="A3493" i="63"/>
  <c r="C3493" i="63"/>
  <c r="A1638" i="63"/>
  <c r="C1638" i="63"/>
  <c r="A1397" i="63"/>
  <c r="C1397" i="63"/>
  <c r="A3429" i="63"/>
  <c r="C3429" i="63"/>
  <c r="A3407" i="63"/>
  <c r="C3407" i="63"/>
  <c r="A3425" i="63"/>
  <c r="C3425" i="63"/>
  <c r="A1538" i="63"/>
  <c r="C1538" i="63"/>
  <c r="A3365" i="63"/>
  <c r="C3365" i="63"/>
  <c r="A3822" i="63"/>
  <c r="C3822" i="63"/>
  <c r="A2164" i="63"/>
  <c r="C2164" i="63"/>
  <c r="A3310" i="63"/>
  <c r="C3310" i="63"/>
  <c r="A3930" i="63"/>
  <c r="B3930" i="63" s="1"/>
  <c r="C3930" i="63"/>
  <c r="D3930" i="63" s="1"/>
  <c r="A3860" i="63"/>
  <c r="C3860" i="63"/>
  <c r="A3844" i="63"/>
  <c r="C3844" i="63"/>
  <c r="A3828" i="63"/>
  <c r="C3828" i="63"/>
  <c r="A3812" i="63"/>
  <c r="C3812" i="63"/>
  <c r="A3796" i="63"/>
  <c r="C3796" i="63"/>
  <c r="A3780" i="63"/>
  <c r="C3780" i="63"/>
  <c r="A3764" i="63"/>
  <c r="C3764" i="63"/>
  <c r="A3748" i="63"/>
  <c r="C3748" i="63"/>
  <c r="A3732" i="63"/>
  <c r="C3732" i="63"/>
  <c r="A3716" i="63"/>
  <c r="C3716" i="63"/>
  <c r="A3700" i="63"/>
  <c r="C3700" i="63"/>
  <c r="A3684" i="63"/>
  <c r="C3684" i="63"/>
  <c r="A3668" i="63"/>
  <c r="C3668" i="63"/>
  <c r="A1138" i="63"/>
  <c r="C1138" i="63"/>
  <c r="A3620" i="63"/>
  <c r="C3620" i="63"/>
  <c r="A3604" i="63"/>
  <c r="C3604" i="63"/>
  <c r="A3588" i="63"/>
  <c r="C3588" i="63"/>
  <c r="A3572" i="63"/>
  <c r="C3572" i="63"/>
  <c r="A2165" i="63"/>
  <c r="C2165" i="63"/>
  <c r="A3540" i="63"/>
  <c r="C3540" i="63"/>
  <c r="A3492" i="63"/>
  <c r="C3492" i="63"/>
  <c r="A3476" i="63"/>
  <c r="C3476" i="63"/>
  <c r="A3444" i="63"/>
  <c r="C3444" i="63"/>
  <c r="A3428" i="63"/>
  <c r="C3428" i="63"/>
  <c r="A1455" i="63"/>
  <c r="C1455" i="63"/>
  <c r="A3403" i="63"/>
  <c r="C3403" i="63"/>
  <c r="A1451" i="63"/>
  <c r="C1451" i="63"/>
  <c r="A3364" i="63"/>
  <c r="C3364" i="63"/>
  <c r="A1392" i="63"/>
  <c r="C1392" i="63"/>
  <c r="A1734" i="63"/>
  <c r="C1734" i="63"/>
  <c r="A3316" i="63"/>
  <c r="C3316" i="63"/>
  <c r="A3790" i="63"/>
  <c r="C3790" i="63"/>
  <c r="A3534" i="63"/>
  <c r="C3534" i="63"/>
  <c r="A3929" i="63"/>
  <c r="B3929" i="63" s="1"/>
  <c r="C3929" i="63"/>
  <c r="D3929" i="63" s="1"/>
  <c r="A837" i="63"/>
  <c r="C837" i="63"/>
  <c r="A3859" i="63"/>
  <c r="C3859" i="63"/>
  <c r="A3843" i="63"/>
  <c r="C3843" i="63"/>
  <c r="A3827" i="63"/>
  <c r="C3827" i="63"/>
  <c r="A3811" i="63"/>
  <c r="C3811" i="63"/>
  <c r="A3795" i="63"/>
  <c r="C3795" i="63"/>
  <c r="A3731" i="63"/>
  <c r="C3731" i="63"/>
  <c r="A3715" i="63"/>
  <c r="C3715" i="63"/>
  <c r="A3699" i="63"/>
  <c r="C3699" i="63"/>
  <c r="A1099" i="63"/>
  <c r="C1099" i="63"/>
  <c r="A3651" i="63"/>
  <c r="C3651" i="63"/>
  <c r="A3635" i="63"/>
  <c r="C3635" i="63"/>
  <c r="A3619" i="63"/>
  <c r="C3619" i="63"/>
  <c r="A3587" i="63"/>
  <c r="C3587" i="63"/>
  <c r="A2113" i="63"/>
  <c r="C2113" i="63"/>
  <c r="A3491" i="63"/>
  <c r="C3491" i="63"/>
  <c r="A3475" i="63"/>
  <c r="C3475" i="63"/>
  <c r="A1403" i="63"/>
  <c r="C1403" i="63"/>
  <c r="A1550" i="63"/>
  <c r="C1550" i="63"/>
  <c r="A1463" i="63"/>
  <c r="C1463" i="63"/>
  <c r="A1434" i="63"/>
  <c r="C1434" i="63"/>
  <c r="A3451" i="63"/>
  <c r="C3451" i="63"/>
  <c r="A3457" i="63"/>
  <c r="C3457" i="63"/>
  <c r="A3315" i="63"/>
  <c r="C3315" i="63"/>
  <c r="A3299" i="63"/>
  <c r="C3299" i="63"/>
  <c r="A3902" i="63"/>
  <c r="B3902" i="63" s="1"/>
  <c r="C3902" i="63"/>
  <c r="D3902" i="63" s="1"/>
  <c r="A3598" i="63"/>
  <c r="C3598" i="63"/>
  <c r="A1596" i="63"/>
  <c r="C1596" i="63"/>
  <c r="A3916" i="63"/>
  <c r="B3916" i="63" s="1"/>
  <c r="C3916" i="63"/>
  <c r="D3916" i="63" s="1"/>
  <c r="A3858" i="63"/>
  <c r="C3858" i="63"/>
  <c r="A3842" i="63"/>
  <c r="C3842" i="63"/>
  <c r="A3826" i="63"/>
  <c r="C3826" i="63"/>
  <c r="A3810" i="63"/>
  <c r="C3810" i="63"/>
  <c r="A3794" i="63"/>
  <c r="C3794" i="63"/>
  <c r="A999" i="63"/>
  <c r="C999" i="63"/>
  <c r="A1002" i="63"/>
  <c r="C1002" i="63"/>
  <c r="A3730" i="63"/>
  <c r="C3730" i="63"/>
  <c r="A3682" i="63"/>
  <c r="C3682" i="63"/>
  <c r="A3634" i="63"/>
  <c r="C3634" i="63"/>
  <c r="A3586" i="63"/>
  <c r="C3586" i="63"/>
  <c r="A3570" i="63"/>
  <c r="C3570" i="63"/>
  <c r="A3522" i="63"/>
  <c r="C3522" i="63"/>
  <c r="A3506" i="63"/>
  <c r="C3506" i="63"/>
  <c r="A3490" i="63"/>
  <c r="C3490" i="63"/>
  <c r="A1369" i="63"/>
  <c r="C1369" i="63"/>
  <c r="A3426" i="63"/>
  <c r="C3426" i="63"/>
  <c r="A3410" i="63"/>
  <c r="C3410" i="63"/>
  <c r="A1388" i="63"/>
  <c r="C1388" i="63"/>
  <c r="A1312" i="63"/>
  <c r="C1312" i="63"/>
  <c r="A3358" i="63"/>
  <c r="C3358" i="63"/>
  <c r="A3841" i="63"/>
  <c r="C3841" i="63"/>
  <c r="A3825" i="63"/>
  <c r="C3825" i="63"/>
  <c r="A3809" i="63"/>
  <c r="C3809" i="63"/>
  <c r="A3793" i="63"/>
  <c r="C3793" i="63"/>
  <c r="A3777" i="63"/>
  <c r="C3777" i="63"/>
  <c r="A1013" i="63"/>
  <c r="C1013" i="63"/>
  <c r="A3729" i="63"/>
  <c r="C3729" i="63"/>
  <c r="A1062" i="63"/>
  <c r="C1062" i="63"/>
  <c r="A3649" i="63"/>
  <c r="C3649" i="63"/>
  <c r="A3601" i="63"/>
  <c r="C3601" i="63"/>
  <c r="A3585" i="63"/>
  <c r="C3585" i="63"/>
  <c r="A3569" i="63"/>
  <c r="C3569" i="63"/>
  <c r="A3553" i="63"/>
  <c r="C3553" i="63"/>
  <c r="A3505" i="63"/>
  <c r="C3505" i="63"/>
  <c r="A1759" i="63"/>
  <c r="C1759" i="63"/>
  <c r="A3473" i="63"/>
  <c r="C3473" i="63"/>
  <c r="A3441" i="63"/>
  <c r="C3441" i="63"/>
  <c r="A1561" i="63"/>
  <c r="C1561" i="63"/>
  <c r="A1461" i="63"/>
  <c r="C1461" i="63"/>
  <c r="A3361" i="63"/>
  <c r="C3361" i="63"/>
  <c r="A1391" i="63"/>
  <c r="C1391" i="63"/>
  <c r="A1763" i="63"/>
  <c r="C1763" i="63"/>
  <c r="A3806" i="63"/>
  <c r="C3806" i="63"/>
  <c r="A3470" i="63"/>
  <c r="C3470" i="63"/>
  <c r="A3885" i="63"/>
  <c r="C3885" i="63"/>
  <c r="A960" i="63"/>
  <c r="B960" i="63" s="1"/>
  <c r="C960" i="63"/>
  <c r="D960" i="63" s="1"/>
  <c r="A3856" i="63"/>
  <c r="C3856" i="63"/>
  <c r="A3840" i="63"/>
  <c r="C3840" i="63"/>
  <c r="A3824" i="63"/>
  <c r="C3824" i="63"/>
  <c r="A3808" i="63"/>
  <c r="C3808" i="63"/>
  <c r="A3792" i="63"/>
  <c r="C3792" i="63"/>
  <c r="A3744" i="63"/>
  <c r="C3744" i="63"/>
  <c r="A3728" i="63"/>
  <c r="C3728" i="63"/>
  <c r="A971" i="63"/>
  <c r="C971" i="63"/>
  <c r="A1040" i="63"/>
  <c r="C1040" i="63"/>
  <c r="A1100" i="63"/>
  <c r="C1100" i="63"/>
  <c r="A3600" i="63"/>
  <c r="C3600" i="63"/>
  <c r="A3584" i="63"/>
  <c r="C3584" i="63"/>
  <c r="A2093" i="63"/>
  <c r="C2093" i="63"/>
  <c r="A3520" i="63"/>
  <c r="C3520" i="63"/>
  <c r="A1844" i="63"/>
  <c r="C1844" i="63"/>
  <c r="A1424" i="63"/>
  <c r="C1424" i="63"/>
  <c r="A3424" i="63"/>
  <c r="C3424" i="63"/>
  <c r="A3408" i="63"/>
  <c r="C3408" i="63"/>
  <c r="A3399" i="63"/>
  <c r="C3399" i="63"/>
  <c r="A1549" i="63"/>
  <c r="C1549" i="63"/>
  <c r="A3360" i="63"/>
  <c r="C3360" i="63"/>
  <c r="A3344" i="63"/>
  <c r="C3344" i="63"/>
  <c r="A3296" i="63"/>
  <c r="C3296" i="63"/>
  <c r="A3263" i="63"/>
  <c r="C3263" i="63"/>
  <c r="A1913" i="63"/>
  <c r="C1913" i="63"/>
  <c r="A2013" i="63"/>
  <c r="C2013" i="63"/>
  <c r="A3119" i="63"/>
  <c r="C3119" i="63"/>
  <c r="A3071" i="63"/>
  <c r="C3071" i="63"/>
  <c r="A2297" i="63"/>
  <c r="C2297" i="63"/>
  <c r="A3008" i="63"/>
  <c r="C3008" i="63"/>
  <c r="A2992" i="63"/>
  <c r="C2992" i="63"/>
  <c r="A2976" i="63"/>
  <c r="C2976" i="63"/>
  <c r="A2397" i="63"/>
  <c r="C2397" i="63"/>
  <c r="A67" i="63"/>
  <c r="C67" i="63"/>
  <c r="A2896" i="63"/>
  <c r="C2896" i="63"/>
  <c r="A2864" i="63"/>
  <c r="C2864" i="63"/>
  <c r="A2489" i="63"/>
  <c r="C2489" i="63"/>
  <c r="A101" i="63"/>
  <c r="C101" i="63"/>
  <c r="A2816" i="63"/>
  <c r="C2816" i="63"/>
  <c r="A127" i="63"/>
  <c r="C127" i="63"/>
  <c r="A2784" i="63"/>
  <c r="C2784" i="63"/>
  <c r="A2768" i="63"/>
  <c r="C2768" i="63"/>
  <c r="A160" i="63"/>
  <c r="C160" i="63"/>
  <c r="A2736" i="63"/>
  <c r="C2736" i="63"/>
  <c r="A2720" i="63"/>
  <c r="C2720" i="63"/>
  <c r="A2704" i="63"/>
  <c r="C2704" i="63"/>
  <c r="A193" i="63"/>
  <c r="C193" i="63"/>
  <c r="A205" i="63"/>
  <c r="C205" i="63"/>
  <c r="A216" i="63"/>
  <c r="C216" i="63"/>
  <c r="A230" i="63"/>
  <c r="C230" i="63"/>
  <c r="A251" i="63"/>
  <c r="C251" i="63"/>
  <c r="A259" i="63"/>
  <c r="C259" i="63"/>
  <c r="A2592" i="63"/>
  <c r="C2592" i="63"/>
  <c r="A276" i="63"/>
  <c r="C276" i="63"/>
  <c r="A279" i="63"/>
  <c r="C279" i="63"/>
  <c r="A2544" i="63"/>
  <c r="C2544" i="63"/>
  <c r="A296" i="63"/>
  <c r="C296" i="63"/>
  <c r="A2512" i="63"/>
  <c r="C2512" i="63"/>
  <c r="A307" i="63"/>
  <c r="C307" i="63"/>
  <c r="A313" i="63"/>
  <c r="C313" i="63"/>
  <c r="A2464" i="63"/>
  <c r="C2464" i="63"/>
  <c r="A333" i="63"/>
  <c r="C333" i="63"/>
  <c r="A340" i="63"/>
  <c r="C340" i="63"/>
  <c r="A2416" i="63"/>
  <c r="C2416" i="63"/>
  <c r="A2927" i="63"/>
  <c r="C2927" i="63"/>
  <c r="A2384" i="63"/>
  <c r="C2384" i="63"/>
  <c r="A385" i="63"/>
  <c r="C385" i="63"/>
  <c r="A2968" i="63"/>
  <c r="C2968" i="63"/>
  <c r="A402" i="63"/>
  <c r="C402" i="63"/>
  <c r="A2320" i="63"/>
  <c r="C2320" i="63"/>
  <c r="A423" i="63"/>
  <c r="C423" i="63"/>
  <c r="A2288" i="63"/>
  <c r="C2288" i="63"/>
  <c r="A443" i="63"/>
  <c r="C443" i="63"/>
  <c r="A456" i="63"/>
  <c r="C456" i="63"/>
  <c r="A469" i="63"/>
  <c r="C469" i="63"/>
  <c r="A3099" i="63"/>
  <c r="C3099" i="63"/>
  <c r="A2208" i="63"/>
  <c r="C2208" i="63"/>
  <c r="A477" i="63"/>
  <c r="C477" i="63"/>
  <c r="A3128" i="63"/>
  <c r="C3128" i="63"/>
  <c r="A509" i="63"/>
  <c r="C509" i="63"/>
  <c r="A2144" i="63"/>
  <c r="C2144" i="63"/>
  <c r="A2128" i="63"/>
  <c r="C2128" i="63"/>
  <c r="A2112" i="63"/>
  <c r="C2112" i="63"/>
  <c r="A3146" i="63"/>
  <c r="C3146" i="63"/>
  <c r="A596" i="63"/>
  <c r="C596" i="63"/>
  <c r="A2064" i="63"/>
  <c r="C2064" i="63"/>
  <c r="A3194" i="63"/>
  <c r="C3194" i="63"/>
  <c r="A646" i="63"/>
  <c r="C646" i="63"/>
  <c r="A651" i="63"/>
  <c r="C651" i="63"/>
  <c r="A666" i="63"/>
  <c r="C666" i="63"/>
  <c r="A1984" i="63"/>
  <c r="C1984" i="63"/>
  <c r="A3228" i="63"/>
  <c r="C3228" i="63"/>
  <c r="A706" i="63"/>
  <c r="C706" i="63"/>
  <c r="A734" i="63"/>
  <c r="C734" i="63"/>
  <c r="A749" i="63"/>
  <c r="C749" i="63"/>
  <c r="A1904" i="63"/>
  <c r="C1904" i="63"/>
  <c r="A783" i="63"/>
  <c r="C783" i="63"/>
  <c r="A1872" i="63"/>
  <c r="C1872" i="63"/>
  <c r="A809" i="63"/>
  <c r="C809" i="63"/>
  <c r="A823" i="63"/>
  <c r="C823" i="63"/>
  <c r="A1824" i="63"/>
  <c r="C1824" i="63"/>
  <c r="A1808" i="63"/>
  <c r="C1808" i="63"/>
  <c r="A1792" i="63"/>
  <c r="C1792" i="63"/>
  <c r="A873" i="63"/>
  <c r="C873" i="63"/>
  <c r="A908" i="63"/>
  <c r="C908" i="63"/>
  <c r="A928" i="63"/>
  <c r="C928" i="63"/>
  <c r="A942" i="63"/>
  <c r="C942" i="63"/>
  <c r="A1005" i="63"/>
  <c r="C1005" i="63"/>
  <c r="A1033" i="63"/>
  <c r="C1033" i="63"/>
  <c r="A1081" i="63"/>
  <c r="C1081" i="63"/>
  <c r="A1108" i="63"/>
  <c r="C1108" i="63"/>
  <c r="A1122" i="63"/>
  <c r="C1122" i="63"/>
  <c r="A1134" i="63"/>
  <c r="C1134" i="63"/>
  <c r="A1616" i="63"/>
  <c r="C1616" i="63"/>
  <c r="A1168" i="63"/>
  <c r="C1168" i="63"/>
  <c r="A3368" i="63"/>
  <c r="C3368" i="63"/>
  <c r="A1208" i="63"/>
  <c r="C1208" i="63"/>
  <c r="A1552" i="63"/>
  <c r="C1552" i="63"/>
  <c r="A1536" i="63"/>
  <c r="C1536" i="63"/>
  <c r="A1313" i="63"/>
  <c r="C1313" i="63"/>
  <c r="A1504" i="63"/>
  <c r="C1504" i="63"/>
  <c r="A1351" i="63"/>
  <c r="C1351" i="63"/>
  <c r="A1382" i="63"/>
  <c r="C1382" i="63"/>
  <c r="A1399" i="63"/>
  <c r="C1399" i="63"/>
  <c r="A1440" i="63"/>
  <c r="C1440" i="63"/>
  <c r="A3438" i="63"/>
  <c r="C3438" i="63"/>
  <c r="A1408" i="63"/>
  <c r="C1408" i="63"/>
  <c r="A3458" i="63"/>
  <c r="C3458" i="63"/>
  <c r="A1473" i="63"/>
  <c r="C1473" i="63"/>
  <c r="A1360" i="63"/>
  <c r="C1360" i="63"/>
  <c r="A3489" i="63"/>
  <c r="C3489" i="63"/>
  <c r="A1328" i="63"/>
  <c r="C1328" i="63"/>
  <c r="A3499" i="63"/>
  <c r="C3499" i="63"/>
  <c r="A1296" i="63"/>
  <c r="C1296" i="63"/>
  <c r="A1280" i="63"/>
  <c r="C1280" i="63"/>
  <c r="A1264" i="63"/>
  <c r="C1264" i="63"/>
  <c r="A1543" i="63"/>
  <c r="C1543" i="63"/>
  <c r="A1232" i="63"/>
  <c r="C1232" i="63"/>
  <c r="A1216" i="63"/>
  <c r="C1216" i="63"/>
  <c r="A1200" i="63"/>
  <c r="C1200" i="63"/>
  <c r="A1559" i="63"/>
  <c r="C1559" i="63"/>
  <c r="A1599" i="63"/>
  <c r="C1599" i="63"/>
  <c r="A1610" i="63"/>
  <c r="C1610" i="63"/>
  <c r="A1630" i="63"/>
  <c r="C1630" i="63"/>
  <c r="A3661" i="63"/>
  <c r="C3661" i="63"/>
  <c r="A1666" i="63"/>
  <c r="C1666" i="63"/>
  <c r="A1088" i="63"/>
  <c r="C1088" i="63"/>
  <c r="A1072" i="63"/>
  <c r="C1072" i="63"/>
  <c r="A1689" i="63"/>
  <c r="C1689" i="63"/>
  <c r="A3697" i="63"/>
  <c r="C3697" i="63"/>
  <c r="A3720" i="63"/>
  <c r="C3720" i="63"/>
  <c r="A1008" i="63"/>
  <c r="C1008" i="63"/>
  <c r="A992" i="63"/>
  <c r="C992" i="63"/>
  <c r="A976" i="63"/>
  <c r="C976" i="63"/>
  <c r="A3914" i="63"/>
  <c r="C3914" i="63"/>
  <c r="A1728" i="63"/>
  <c r="C1728" i="63"/>
  <c r="A1744" i="63"/>
  <c r="C1744" i="63"/>
  <c r="A912" i="63"/>
  <c r="C912" i="63"/>
  <c r="A3962" i="63"/>
  <c r="C3962" i="63"/>
  <c r="A1774" i="63"/>
  <c r="C1774" i="63"/>
  <c r="A864" i="63"/>
  <c r="C864" i="63"/>
  <c r="A848" i="63"/>
  <c r="C848" i="63"/>
  <c r="A832" i="63"/>
  <c r="C832" i="63"/>
  <c r="A1850" i="63"/>
  <c r="C1850" i="63"/>
  <c r="A800" i="63"/>
  <c r="C800" i="63"/>
  <c r="A1888" i="63"/>
  <c r="C1888" i="63"/>
  <c r="A768" i="63"/>
  <c r="C768" i="63"/>
  <c r="A752" i="63"/>
  <c r="C752" i="63"/>
  <c r="A736" i="63"/>
  <c r="C736" i="63"/>
  <c r="A1944" i="63"/>
  <c r="C1944" i="63"/>
  <c r="A704" i="63"/>
  <c r="C704" i="63"/>
  <c r="A688" i="63"/>
  <c r="C688" i="63"/>
  <c r="A672" i="63"/>
  <c r="C672" i="63"/>
  <c r="A2007" i="63"/>
  <c r="C2007" i="63"/>
  <c r="A640" i="63"/>
  <c r="C640" i="63"/>
  <c r="A2041" i="63"/>
  <c r="C2041" i="63"/>
  <c r="A608" i="63"/>
  <c r="C608" i="63"/>
  <c r="A592" i="63"/>
  <c r="C592" i="63"/>
  <c r="A576" i="63"/>
  <c r="C576" i="63"/>
  <c r="A560" i="63"/>
  <c r="C560" i="63"/>
  <c r="A544" i="63"/>
  <c r="C544" i="63"/>
  <c r="A2132" i="63"/>
  <c r="C2132" i="63"/>
  <c r="A2149" i="63"/>
  <c r="C2149" i="63"/>
  <c r="A496" i="63"/>
  <c r="C496" i="63"/>
  <c r="A2242" i="63"/>
  <c r="C2242" i="63"/>
  <c r="A2187" i="63"/>
  <c r="C2187" i="63"/>
  <c r="A449" i="63"/>
  <c r="C449" i="63"/>
  <c r="A433" i="63"/>
  <c r="C433" i="63"/>
  <c r="A2310" i="63"/>
  <c r="C2310" i="63"/>
  <c r="A2336" i="63"/>
  <c r="C2336" i="63"/>
  <c r="A2366" i="63"/>
  <c r="C2366" i="63"/>
  <c r="A2394" i="63"/>
  <c r="C2394" i="63"/>
  <c r="A2412" i="63"/>
  <c r="C2412" i="63"/>
  <c r="A2439" i="63"/>
  <c r="C2439" i="63"/>
  <c r="A2465" i="63"/>
  <c r="C2465" i="63"/>
  <c r="A305" i="63"/>
  <c r="C305" i="63"/>
  <c r="A2543" i="63"/>
  <c r="C2543" i="63"/>
  <c r="A273" i="63"/>
  <c r="C273" i="63"/>
  <c r="A2614" i="63"/>
  <c r="C2614" i="63"/>
  <c r="A241" i="63"/>
  <c r="C241" i="63"/>
  <c r="A2645" i="63"/>
  <c r="C2645" i="63"/>
  <c r="A209" i="63"/>
  <c r="C209" i="63"/>
  <c r="A2688" i="63"/>
  <c r="C2688" i="63"/>
  <c r="A2717" i="63"/>
  <c r="C2717" i="63"/>
  <c r="A161" i="63"/>
  <c r="C161" i="63"/>
  <c r="A145" i="63"/>
  <c r="C145" i="63"/>
  <c r="A2781" i="63"/>
  <c r="C2781" i="63"/>
  <c r="A118" i="63"/>
  <c r="C118" i="63"/>
  <c r="A2833" i="63"/>
  <c r="C2833" i="63"/>
  <c r="A91" i="63"/>
  <c r="C91" i="63"/>
  <c r="A85" i="63"/>
  <c r="C85" i="63"/>
  <c r="A2884" i="63"/>
  <c r="C2884" i="63"/>
  <c r="A2912" i="63"/>
  <c r="C2912" i="63"/>
  <c r="A2934" i="63"/>
  <c r="C2934" i="63"/>
  <c r="A36" i="63"/>
  <c r="C36" i="63"/>
  <c r="A2985" i="63"/>
  <c r="C2985" i="63"/>
  <c r="A3010" i="63"/>
  <c r="C3010" i="63"/>
  <c r="A3029" i="63"/>
  <c r="C3029" i="63"/>
  <c r="A3048" i="63"/>
  <c r="C3048" i="63"/>
  <c r="A3098" i="63"/>
  <c r="C3098" i="63"/>
  <c r="A3134" i="63"/>
  <c r="C3134" i="63"/>
  <c r="A3154" i="63"/>
  <c r="C3154" i="63"/>
  <c r="A3174" i="63"/>
  <c r="C3174" i="63"/>
  <c r="A3229" i="63"/>
  <c r="C3229" i="63"/>
  <c r="A3245" i="63"/>
  <c r="C3245" i="63"/>
  <c r="A3283" i="63"/>
  <c r="C3283" i="63"/>
  <c r="A3305" i="63"/>
  <c r="C3305" i="63"/>
  <c r="A3321" i="63"/>
  <c r="C3321" i="63"/>
  <c r="A3339" i="63"/>
  <c r="C3339" i="63"/>
  <c r="A3350" i="63"/>
  <c r="C3350" i="63"/>
  <c r="A3396" i="63"/>
  <c r="C3396" i="63"/>
  <c r="A3495" i="63"/>
  <c r="C3495" i="63"/>
  <c r="A3533" i="63"/>
  <c r="C3533" i="63"/>
  <c r="A3599" i="63"/>
  <c r="C3599" i="63"/>
  <c r="A3617" i="63"/>
  <c r="C3617" i="63"/>
  <c r="A3640" i="63"/>
  <c r="C3640" i="63"/>
  <c r="A3654" i="63"/>
  <c r="C3654" i="63"/>
  <c r="A3677" i="63"/>
  <c r="C3677" i="63"/>
  <c r="A3704" i="63"/>
  <c r="C3704" i="63"/>
  <c r="A3742" i="63"/>
  <c r="C3742" i="63"/>
  <c r="A3769" i="63"/>
  <c r="C3769" i="63"/>
  <c r="A3875" i="63"/>
  <c r="C3875" i="63"/>
  <c r="A3894" i="63"/>
  <c r="C3894" i="63"/>
  <c r="A3927" i="63"/>
  <c r="C3927" i="63"/>
  <c r="A3956" i="63"/>
  <c r="C3956" i="63"/>
  <c r="A3997" i="63"/>
  <c r="C3997" i="63"/>
  <c r="A4019" i="63"/>
  <c r="C4019" i="63"/>
  <c r="A4067" i="63"/>
  <c r="C4067" i="63"/>
  <c r="A4144" i="63"/>
  <c r="C4144" i="63"/>
  <c r="A4170" i="63"/>
  <c r="C4170" i="63"/>
  <c r="A247" i="63"/>
  <c r="C247" i="63"/>
  <c r="A2607" i="63"/>
  <c r="C2607" i="63"/>
  <c r="A2591" i="63"/>
  <c r="C2591" i="63"/>
  <c r="A2575" i="63"/>
  <c r="C2575" i="63"/>
  <c r="A2559" i="63"/>
  <c r="C2559" i="63"/>
  <c r="A293" i="63"/>
  <c r="C293" i="63"/>
  <c r="A2527" i="63"/>
  <c r="C2527" i="63"/>
  <c r="A2511" i="63"/>
  <c r="C2511" i="63"/>
  <c r="A2495" i="63"/>
  <c r="C2495" i="63"/>
  <c r="A314" i="63"/>
  <c r="C314" i="63"/>
  <c r="A2879" i="63"/>
  <c r="C2879" i="63"/>
  <c r="A332" i="63"/>
  <c r="C332" i="63"/>
  <c r="A339" i="63"/>
  <c r="C339" i="63"/>
  <c r="A353" i="63"/>
  <c r="C353" i="63"/>
  <c r="A367" i="63"/>
  <c r="C367" i="63"/>
  <c r="A2383" i="63"/>
  <c r="C2383" i="63"/>
  <c r="A2367" i="63"/>
  <c r="C2367" i="63"/>
  <c r="A396" i="63"/>
  <c r="C396" i="63"/>
  <c r="A2335" i="63"/>
  <c r="C2335" i="63"/>
  <c r="A2319" i="63"/>
  <c r="C2319" i="63"/>
  <c r="A422" i="63"/>
  <c r="C422" i="63"/>
  <c r="A3046" i="63"/>
  <c r="C3046" i="63"/>
  <c r="A444" i="63"/>
  <c r="C444" i="63"/>
  <c r="A458" i="63"/>
  <c r="C458" i="63"/>
  <c r="A468" i="63"/>
  <c r="C468" i="63"/>
  <c r="A3079" i="63"/>
  <c r="C3079" i="63"/>
  <c r="A2207" i="63"/>
  <c r="C2207" i="63"/>
  <c r="A2191" i="63"/>
  <c r="C2191" i="63"/>
  <c r="A2175" i="63"/>
  <c r="C2175" i="63"/>
  <c r="A2159" i="63"/>
  <c r="C2159" i="63"/>
  <c r="A511" i="63"/>
  <c r="C511" i="63"/>
  <c r="A568" i="63"/>
  <c r="C568" i="63"/>
  <c r="A572" i="63"/>
  <c r="C572" i="63"/>
  <c r="A2095" i="63"/>
  <c r="C2095" i="63"/>
  <c r="A2079" i="63"/>
  <c r="C2079" i="63"/>
  <c r="A2063" i="63"/>
  <c r="C2063" i="63"/>
  <c r="A618" i="63"/>
  <c r="C618" i="63"/>
  <c r="A645" i="63"/>
  <c r="C645" i="63"/>
  <c r="A2015" i="63"/>
  <c r="C2015" i="63"/>
  <c r="A1999" i="63"/>
  <c r="C1999" i="63"/>
  <c r="A687" i="63"/>
  <c r="C687" i="63"/>
  <c r="A1967" i="63"/>
  <c r="C1967" i="63"/>
  <c r="A705" i="63"/>
  <c r="C705" i="63"/>
  <c r="A1935" i="63"/>
  <c r="C1935" i="63"/>
  <c r="A3238" i="63"/>
  <c r="C3238" i="63"/>
  <c r="A1903" i="63"/>
  <c r="C1903" i="63"/>
  <c r="A1887" i="63"/>
  <c r="C1887" i="63"/>
  <c r="A1871" i="63"/>
  <c r="C1871" i="63"/>
  <c r="A1855" i="63"/>
  <c r="C1855" i="63"/>
  <c r="A1839" i="63"/>
  <c r="C1839" i="63"/>
  <c r="A1823" i="63"/>
  <c r="C1823" i="63"/>
  <c r="A1807" i="63"/>
  <c r="C1807" i="63"/>
  <c r="A1791" i="63"/>
  <c r="C1791" i="63"/>
  <c r="A1775" i="63"/>
  <c r="C1775" i="63"/>
  <c r="A3322" i="63"/>
  <c r="C3322" i="63"/>
  <c r="A1743" i="63"/>
  <c r="C1743" i="63"/>
  <c r="A944" i="63"/>
  <c r="C944" i="63"/>
  <c r="A1004" i="63"/>
  <c r="C1004" i="63"/>
  <c r="A1055" i="63"/>
  <c r="C1055" i="63"/>
  <c r="A1086" i="63"/>
  <c r="C1086" i="63"/>
  <c r="A1107" i="63"/>
  <c r="C1107" i="63"/>
  <c r="A1121" i="63"/>
  <c r="C1121" i="63"/>
  <c r="A1135" i="63"/>
  <c r="C1135" i="63"/>
  <c r="A1152" i="63"/>
  <c r="C1152" i="63"/>
  <c r="A1167" i="63"/>
  <c r="C1167" i="63"/>
  <c r="A3379" i="63"/>
  <c r="C3379" i="63"/>
  <c r="A1206" i="63"/>
  <c r="C1206" i="63"/>
  <c r="A1551" i="63"/>
  <c r="C1551" i="63"/>
  <c r="A1271" i="63"/>
  <c r="C1271" i="63"/>
  <c r="A1311" i="63"/>
  <c r="C1311" i="63"/>
  <c r="A1503" i="63"/>
  <c r="C1503" i="63"/>
  <c r="A1350" i="63"/>
  <c r="C1350" i="63"/>
  <c r="A1379" i="63"/>
  <c r="C1379" i="63"/>
  <c r="A3414" i="63"/>
  <c r="C3414" i="63"/>
  <c r="A1439" i="63"/>
  <c r="C1439" i="63"/>
  <c r="A1423" i="63"/>
  <c r="C1423" i="63"/>
  <c r="A1407" i="63"/>
  <c r="C1407" i="63"/>
  <c r="A3469" i="63"/>
  <c r="C3469" i="63"/>
  <c r="A1472" i="63"/>
  <c r="C1472" i="63"/>
  <c r="A1481" i="63"/>
  <c r="C1481" i="63"/>
  <c r="A1343" i="63"/>
  <c r="C1343" i="63"/>
  <c r="A1327" i="63"/>
  <c r="C1327" i="63"/>
  <c r="A1517" i="63"/>
  <c r="C1517" i="63"/>
  <c r="A1526" i="63"/>
  <c r="C1526" i="63"/>
  <c r="A1531" i="63"/>
  <c r="C1531" i="63"/>
  <c r="A1535" i="63"/>
  <c r="C1535" i="63"/>
  <c r="A1247" i="63"/>
  <c r="C1247" i="63"/>
  <c r="A1590" i="63"/>
  <c r="C1590" i="63"/>
  <c r="A1587" i="63"/>
  <c r="C1587" i="63"/>
  <c r="A1199" i="63"/>
  <c r="C1199" i="63"/>
  <c r="A1557" i="63"/>
  <c r="C1557" i="63"/>
  <c r="A1603" i="63"/>
  <c r="C1603" i="63"/>
  <c r="A1615" i="63"/>
  <c r="C1615" i="63"/>
  <c r="A1634" i="63"/>
  <c r="C1634" i="63"/>
  <c r="A1119" i="63"/>
  <c r="C1119" i="63"/>
  <c r="A1667" i="63"/>
  <c r="C1667" i="63"/>
  <c r="A1087" i="63"/>
  <c r="C1087" i="63"/>
  <c r="A1071" i="63"/>
  <c r="C1071" i="63"/>
  <c r="A1688" i="63"/>
  <c r="C1688" i="63"/>
  <c r="A1039" i="63"/>
  <c r="C1039" i="63"/>
  <c r="A1023" i="63"/>
  <c r="C1023" i="63"/>
  <c r="A1710" i="63"/>
  <c r="C1710" i="63"/>
  <c r="A991" i="63"/>
  <c r="C991" i="63"/>
  <c r="A1719" i="63"/>
  <c r="C1719" i="63"/>
  <c r="A959" i="63"/>
  <c r="C959" i="63"/>
  <c r="A1727" i="63"/>
  <c r="C1727" i="63"/>
  <c r="A927" i="63"/>
  <c r="C927" i="63"/>
  <c r="A911" i="63"/>
  <c r="C911" i="63"/>
  <c r="A895" i="63"/>
  <c r="C895" i="63"/>
  <c r="A879" i="63"/>
  <c r="C879" i="63"/>
  <c r="A863" i="63"/>
  <c r="C863" i="63"/>
  <c r="A847" i="63"/>
  <c r="C847" i="63"/>
  <c r="A3984" i="63"/>
  <c r="C3984" i="63"/>
  <c r="A815" i="63"/>
  <c r="C815" i="63"/>
  <c r="A799" i="63"/>
  <c r="C799" i="63"/>
  <c r="A1889" i="63"/>
  <c r="C1889" i="63"/>
  <c r="A1914" i="63"/>
  <c r="C1914" i="63"/>
  <c r="A751" i="63"/>
  <c r="C751" i="63"/>
  <c r="A1936" i="63"/>
  <c r="C1936" i="63"/>
  <c r="A719" i="63"/>
  <c r="C719" i="63"/>
  <c r="A1952" i="63"/>
  <c r="C1952" i="63"/>
  <c r="A1974" i="63"/>
  <c r="C1974" i="63"/>
  <c r="A1991" i="63"/>
  <c r="C1991" i="63"/>
  <c r="A2006" i="63"/>
  <c r="C2006" i="63"/>
  <c r="A639" i="63"/>
  <c r="C639" i="63"/>
  <c r="A2045" i="63"/>
  <c r="C2045" i="63"/>
  <c r="A607" i="63"/>
  <c r="C607" i="63"/>
  <c r="A2097" i="63"/>
  <c r="C2097" i="63"/>
  <c r="A575" i="63"/>
  <c r="C575" i="63"/>
  <c r="A2122" i="63"/>
  <c r="C2122" i="63"/>
  <c r="A2129" i="63"/>
  <c r="C2129" i="63"/>
  <c r="A2133" i="63"/>
  <c r="C2133" i="63"/>
  <c r="A2160" i="63"/>
  <c r="C2160" i="63"/>
  <c r="A2177" i="63"/>
  <c r="C2177" i="63"/>
  <c r="A2240" i="63"/>
  <c r="C2240" i="63"/>
  <c r="A2183" i="63"/>
  <c r="C2183" i="63"/>
  <c r="A2268" i="63"/>
  <c r="C2268" i="63"/>
  <c r="A432" i="63"/>
  <c r="C432" i="63"/>
  <c r="A416" i="63"/>
  <c r="C416" i="63"/>
  <c r="A2347" i="63"/>
  <c r="C2347" i="63"/>
  <c r="A384" i="63"/>
  <c r="C384" i="63"/>
  <c r="A368" i="63"/>
  <c r="C368" i="63"/>
  <c r="A2411" i="63"/>
  <c r="C2411" i="63"/>
  <c r="A2441" i="63"/>
  <c r="C2441" i="63"/>
  <c r="A320" i="63"/>
  <c r="C320" i="63"/>
  <c r="A2501" i="63"/>
  <c r="C2501" i="63"/>
  <c r="A2542" i="63"/>
  <c r="C2542" i="63"/>
  <c r="A2581" i="63"/>
  <c r="C2581" i="63"/>
  <c r="A256" i="63"/>
  <c r="C256" i="63"/>
  <c r="A240" i="63"/>
  <c r="C240" i="63"/>
  <c r="A2647" i="63"/>
  <c r="C2647" i="63"/>
  <c r="A2679" i="63"/>
  <c r="C2679" i="63"/>
  <c r="A192" i="63"/>
  <c r="C192" i="63"/>
  <c r="A2714" i="63"/>
  <c r="C2714" i="63"/>
  <c r="A2744" i="63"/>
  <c r="C2744" i="63"/>
  <c r="A144" i="63"/>
  <c r="C144" i="63"/>
  <c r="A2789" i="63"/>
  <c r="C2789" i="63"/>
  <c r="A117" i="63"/>
  <c r="C117" i="63"/>
  <c r="A2832" i="63"/>
  <c r="C2832" i="63"/>
  <c r="A2850" i="63"/>
  <c r="C2850" i="63"/>
  <c r="A84" i="63"/>
  <c r="C84" i="63"/>
  <c r="A59" i="63"/>
  <c r="C59" i="63"/>
  <c r="A2926" i="63"/>
  <c r="C2926" i="63"/>
  <c r="A2942" i="63"/>
  <c r="C2942" i="63"/>
  <c r="A2984" i="63"/>
  <c r="C2984" i="63"/>
  <c r="A3012" i="63"/>
  <c r="C3012" i="63"/>
  <c r="A3031" i="63"/>
  <c r="C3031" i="63"/>
  <c r="A3101" i="63"/>
  <c r="C3101" i="63"/>
  <c r="A3111" i="63"/>
  <c r="C3111" i="63"/>
  <c r="A3132" i="63"/>
  <c r="C3132" i="63"/>
  <c r="A3161" i="63"/>
  <c r="C3161" i="63"/>
  <c r="A3215" i="63"/>
  <c r="C3215" i="63"/>
  <c r="A3248" i="63"/>
  <c r="C3248" i="63"/>
  <c r="A3256" i="63"/>
  <c r="C3256" i="63"/>
  <c r="A3288" i="63"/>
  <c r="C3288" i="63"/>
  <c r="A3351" i="63"/>
  <c r="C3351" i="63"/>
  <c r="A3363" i="63"/>
  <c r="C3363" i="63"/>
  <c r="A3395" i="63"/>
  <c r="C3395" i="63"/>
  <c r="A3456" i="63"/>
  <c r="C3456" i="63"/>
  <c r="A3494" i="63"/>
  <c r="C3494" i="63"/>
  <c r="A3535" i="63"/>
  <c r="C3535" i="63"/>
  <c r="A3550" i="63"/>
  <c r="C3550" i="63"/>
  <c r="A3655" i="63"/>
  <c r="C3655" i="63"/>
  <c r="A3678" i="63"/>
  <c r="C3678" i="63"/>
  <c r="A3708" i="63"/>
  <c r="C3708" i="63"/>
  <c r="A3743" i="63"/>
  <c r="C3743" i="63"/>
  <c r="A3767" i="63"/>
  <c r="C3767" i="63"/>
  <c r="A3873" i="63"/>
  <c r="C3873" i="63"/>
  <c r="A3892" i="63"/>
  <c r="C3892" i="63"/>
  <c r="A3928" i="63"/>
  <c r="C3928" i="63"/>
  <c r="A3960" i="63"/>
  <c r="C3960" i="63"/>
  <c r="A3996" i="63"/>
  <c r="C3996" i="63"/>
  <c r="A4024" i="63"/>
  <c r="C4024" i="63"/>
  <c r="A4059" i="63"/>
  <c r="C4059" i="63"/>
  <c r="A4106" i="63"/>
  <c r="C4106" i="63"/>
  <c r="A4139" i="63"/>
  <c r="C4139" i="63"/>
  <c r="A4169" i="63"/>
  <c r="C4169" i="63"/>
  <c r="A1893" i="63"/>
  <c r="C1893" i="63"/>
  <c r="A3261" i="63"/>
  <c r="C3261" i="63"/>
  <c r="A3213" i="63"/>
  <c r="C3213" i="63"/>
  <c r="A3197" i="63"/>
  <c r="C3197" i="63"/>
  <c r="A3149" i="63"/>
  <c r="C3149" i="63"/>
  <c r="A2169" i="63"/>
  <c r="C2169" i="63"/>
  <c r="A3594" i="63"/>
  <c r="C3594" i="63"/>
  <c r="A3085" i="63"/>
  <c r="C3085" i="63"/>
  <c r="A2280" i="63"/>
  <c r="C2280" i="63"/>
  <c r="A3022" i="63"/>
  <c r="C3022" i="63"/>
  <c r="A3006" i="63"/>
  <c r="C3006" i="63"/>
  <c r="A2974" i="63"/>
  <c r="C2974" i="63"/>
  <c r="A42" i="63"/>
  <c r="C42" i="63"/>
  <c r="A68" i="63"/>
  <c r="C68" i="63"/>
  <c r="A76" i="63"/>
  <c r="C76" i="63"/>
  <c r="A2878" i="63"/>
  <c r="C2878" i="63"/>
  <c r="A2862" i="63"/>
  <c r="C2862" i="63"/>
  <c r="A94" i="63"/>
  <c r="C94" i="63"/>
  <c r="A2830" i="63"/>
  <c r="C2830" i="63"/>
  <c r="A2814" i="63"/>
  <c r="C2814" i="63"/>
  <c r="A2798" i="63"/>
  <c r="C2798" i="63"/>
  <c r="A2782" i="63"/>
  <c r="C2782" i="63"/>
  <c r="A137" i="63"/>
  <c r="C137" i="63"/>
  <c r="A157" i="63"/>
  <c r="C157" i="63"/>
  <c r="A2734" i="63"/>
  <c r="C2734" i="63"/>
  <c r="A173" i="63"/>
  <c r="C173" i="63"/>
  <c r="A184" i="63"/>
  <c r="C184" i="63"/>
  <c r="A2686" i="63"/>
  <c r="C2686" i="63"/>
  <c r="A2670" i="63"/>
  <c r="C2670" i="63"/>
  <c r="A220" i="63"/>
  <c r="C220" i="63"/>
  <c r="A233" i="63"/>
  <c r="C233" i="63"/>
  <c r="A2622" i="63"/>
  <c r="C2622" i="63"/>
  <c r="A2606" i="63"/>
  <c r="C2606" i="63"/>
  <c r="A2590" i="63"/>
  <c r="C2590" i="63"/>
  <c r="A2574" i="63"/>
  <c r="C2574" i="63"/>
  <c r="A2795" i="63"/>
  <c r="C2795" i="63"/>
  <c r="A291" i="63"/>
  <c r="C291" i="63"/>
  <c r="A2824" i="63"/>
  <c r="C2824" i="63"/>
  <c r="A303" i="63"/>
  <c r="C303" i="63"/>
  <c r="A2494" i="63"/>
  <c r="C2494" i="63"/>
  <c r="A316" i="63"/>
  <c r="C316" i="63"/>
  <c r="A2462" i="63"/>
  <c r="C2462" i="63"/>
  <c r="A330" i="63"/>
  <c r="C330" i="63"/>
  <c r="A338" i="63"/>
  <c r="C338" i="63"/>
  <c r="A2414" i="63"/>
  <c r="C2414" i="63"/>
  <c r="A2398" i="63"/>
  <c r="C2398" i="63"/>
  <c r="A2382" i="63"/>
  <c r="C2382" i="63"/>
  <c r="A386" i="63"/>
  <c r="C386" i="63"/>
  <c r="A395" i="63"/>
  <c r="C395" i="63"/>
  <c r="A2334" i="63"/>
  <c r="C2334" i="63"/>
  <c r="A2318" i="63"/>
  <c r="C2318" i="63"/>
  <c r="A3013" i="63"/>
  <c r="C3013" i="63"/>
  <c r="A3026" i="63"/>
  <c r="C3026" i="63"/>
  <c r="A3057" i="63"/>
  <c r="C3057" i="63"/>
  <c r="A3064" i="63"/>
  <c r="C3064" i="63"/>
  <c r="A467" i="63"/>
  <c r="C467" i="63"/>
  <c r="A2222" i="63"/>
  <c r="C2222" i="63"/>
  <c r="A2206" i="63"/>
  <c r="C2206" i="63"/>
  <c r="A2190" i="63"/>
  <c r="C2190" i="63"/>
  <c r="A3129" i="63"/>
  <c r="C3129" i="63"/>
  <c r="A2158" i="63"/>
  <c r="C2158" i="63"/>
  <c r="A2142" i="63"/>
  <c r="C2142" i="63"/>
  <c r="A567" i="63"/>
  <c r="C567" i="63"/>
  <c r="A2110" i="63"/>
  <c r="C2110" i="63"/>
  <c r="A2094" i="63"/>
  <c r="C2094" i="63"/>
  <c r="A2078" i="63"/>
  <c r="C2078" i="63"/>
  <c r="A2062" i="63"/>
  <c r="C2062" i="63"/>
  <c r="A2046" i="63"/>
  <c r="C2046" i="63"/>
  <c r="A2030" i="63"/>
  <c r="C2030" i="63"/>
  <c r="A2014" i="63"/>
  <c r="C2014" i="63"/>
  <c r="A667" i="63"/>
  <c r="C667" i="63"/>
  <c r="A686" i="63"/>
  <c r="C686" i="63"/>
  <c r="A694" i="63"/>
  <c r="C694" i="63"/>
  <c r="A1950" i="63"/>
  <c r="C1950" i="63"/>
  <c r="A1934" i="63"/>
  <c r="C1934" i="63"/>
  <c r="A766" i="63"/>
  <c r="C766" i="63"/>
  <c r="A1902" i="63"/>
  <c r="C1902" i="63"/>
  <c r="A1886" i="63"/>
  <c r="C1886" i="63"/>
  <c r="A806" i="63"/>
  <c r="C806" i="63"/>
  <c r="A1854" i="63"/>
  <c r="C1854" i="63"/>
  <c r="A824" i="63"/>
  <c r="C824" i="63"/>
  <c r="A1822" i="63"/>
  <c r="C1822" i="63"/>
  <c r="A1806" i="63"/>
  <c r="C1806" i="63"/>
  <c r="A1790" i="63"/>
  <c r="C1790" i="63"/>
  <c r="A880" i="63"/>
  <c r="C880" i="63"/>
  <c r="A1758" i="63"/>
  <c r="C1758" i="63"/>
  <c r="A1742" i="63"/>
  <c r="C1742" i="63"/>
  <c r="A1726" i="63"/>
  <c r="C1726" i="63"/>
  <c r="A1007" i="63"/>
  <c r="C1007" i="63"/>
  <c r="A1694" i="63"/>
  <c r="C1694" i="63"/>
  <c r="A1092" i="63"/>
  <c r="C1092" i="63"/>
  <c r="A1106" i="63"/>
  <c r="C1106" i="63"/>
  <c r="A3335" i="63"/>
  <c r="C3335" i="63"/>
  <c r="A1136" i="63"/>
  <c r="C1136" i="63"/>
  <c r="A1614" i="63"/>
  <c r="C1614" i="63"/>
  <c r="A1598" i="63"/>
  <c r="C1598" i="63"/>
  <c r="A1582" i="63"/>
  <c r="C1582" i="63"/>
  <c r="A1566" i="63"/>
  <c r="C1566" i="63"/>
  <c r="A3385" i="63"/>
  <c r="C3385" i="63"/>
  <c r="A1263" i="63"/>
  <c r="C1263" i="63"/>
  <c r="A1306" i="63"/>
  <c r="C1306" i="63"/>
  <c r="A1502" i="63"/>
  <c r="C1502" i="63"/>
  <c r="A1486" i="63"/>
  <c r="C1486" i="63"/>
  <c r="A1387" i="63"/>
  <c r="C1387" i="63"/>
  <c r="A1454" i="63"/>
  <c r="C1454" i="63"/>
  <c r="A1419" i="63"/>
  <c r="C1419" i="63"/>
  <c r="A1422" i="63"/>
  <c r="C1422" i="63"/>
  <c r="A1448" i="63"/>
  <c r="C1448" i="63"/>
  <c r="A1466" i="63"/>
  <c r="C1466" i="63"/>
  <c r="A1374" i="63"/>
  <c r="C1374" i="63"/>
  <c r="A1358" i="63"/>
  <c r="C1358" i="63"/>
  <c r="A1342" i="63"/>
  <c r="C1342" i="63"/>
  <c r="A1326" i="63"/>
  <c r="C1326" i="63"/>
  <c r="A1310" i="63"/>
  <c r="C1310" i="63"/>
  <c r="A1522" i="63"/>
  <c r="C1522" i="63"/>
  <c r="A1278" i="63"/>
  <c r="C1278" i="63"/>
  <c r="A1537" i="63"/>
  <c r="C1537" i="63"/>
  <c r="A1544" i="63"/>
  <c r="C1544" i="63"/>
  <c r="A1230" i="63"/>
  <c r="C1230" i="63"/>
  <c r="A1214" i="63"/>
  <c r="C1214" i="63"/>
  <c r="A1198" i="63"/>
  <c r="C1198" i="63"/>
  <c r="A1556" i="63"/>
  <c r="C1556" i="63"/>
  <c r="A1166" i="63"/>
  <c r="C1166" i="63"/>
  <c r="A1617" i="63"/>
  <c r="C1617" i="63"/>
  <c r="A1632" i="63"/>
  <c r="C1632" i="63"/>
  <c r="A1655" i="63"/>
  <c r="C1655" i="63"/>
  <c r="A1102" i="63"/>
  <c r="C1102" i="63"/>
  <c r="A1679" i="63"/>
  <c r="C1679" i="63"/>
  <c r="A1070" i="63"/>
  <c r="C1070" i="63"/>
  <c r="A1686" i="63"/>
  <c r="C1686" i="63"/>
  <c r="A3709" i="63"/>
  <c r="C3709" i="63"/>
  <c r="A1022" i="63"/>
  <c r="C1022" i="63"/>
  <c r="A1006" i="63"/>
  <c r="C1006" i="63"/>
  <c r="A990" i="63"/>
  <c r="C990" i="63"/>
  <c r="A3884" i="63"/>
  <c r="C3884" i="63"/>
  <c r="A3913" i="63"/>
  <c r="C3913" i="63"/>
  <c r="A1729" i="63"/>
  <c r="C1729" i="63"/>
  <c r="A3940" i="63"/>
  <c r="C3940" i="63"/>
  <c r="A910" i="63"/>
  <c r="C910" i="63"/>
  <c r="A894" i="63"/>
  <c r="C894" i="63"/>
  <c r="A878" i="63"/>
  <c r="C878" i="63"/>
  <c r="A862" i="63"/>
  <c r="C862" i="63"/>
  <c r="A1812" i="63"/>
  <c r="C1812" i="63"/>
  <c r="A830" i="63"/>
  <c r="C830" i="63"/>
  <c r="A814" i="63"/>
  <c r="C814" i="63"/>
  <c r="A798" i="63"/>
  <c r="C798" i="63"/>
  <c r="A4010" i="63"/>
  <c r="C4010" i="63"/>
  <c r="A1915" i="63"/>
  <c r="C1915" i="63"/>
  <c r="A750" i="63"/>
  <c r="C750" i="63"/>
  <c r="A1933" i="63"/>
  <c r="C1933" i="63"/>
  <c r="A718" i="63"/>
  <c r="C718" i="63"/>
  <c r="A1963" i="63"/>
  <c r="C1963" i="63"/>
  <c r="A1973" i="63"/>
  <c r="C1973" i="63"/>
  <c r="A670" i="63"/>
  <c r="C670" i="63"/>
  <c r="A2011" i="63"/>
  <c r="C2011" i="63"/>
  <c r="A2032" i="63"/>
  <c r="C2032" i="63"/>
  <c r="A2042" i="63"/>
  <c r="C2042" i="63"/>
  <c r="A606" i="63"/>
  <c r="C606" i="63"/>
  <c r="A2099" i="63"/>
  <c r="C2099" i="63"/>
  <c r="A574" i="63"/>
  <c r="C574" i="63"/>
  <c r="A558" i="63"/>
  <c r="C558" i="63"/>
  <c r="A542" i="63"/>
  <c r="C542" i="63"/>
  <c r="A526" i="63"/>
  <c r="C526" i="63"/>
  <c r="A2157" i="63"/>
  <c r="C2157" i="63"/>
  <c r="A494" i="63"/>
  <c r="C494" i="63"/>
  <c r="A2239" i="63"/>
  <c r="C2239" i="63"/>
  <c r="A2247" i="63"/>
  <c r="C2247" i="63"/>
  <c r="A2266" i="63"/>
  <c r="C2266" i="63"/>
  <c r="A431" i="63"/>
  <c r="C431" i="63"/>
  <c r="A2309" i="63"/>
  <c r="C2309" i="63"/>
  <c r="A2346" i="63"/>
  <c r="C2346" i="63"/>
  <c r="A383" i="63"/>
  <c r="C383" i="63"/>
  <c r="A2399" i="63"/>
  <c r="C2399" i="63"/>
  <c r="A2420" i="63"/>
  <c r="C2420" i="63"/>
  <c r="A2444" i="63"/>
  <c r="C2444" i="63"/>
  <c r="A319" i="63"/>
  <c r="C319" i="63"/>
  <c r="A2508" i="63"/>
  <c r="C2508" i="63"/>
  <c r="A287" i="63"/>
  <c r="C287" i="63"/>
  <c r="A2589" i="63"/>
  <c r="C2589" i="63"/>
  <c r="A255" i="63"/>
  <c r="C255" i="63"/>
  <c r="A239" i="63"/>
  <c r="C239" i="63"/>
  <c r="A2651" i="63"/>
  <c r="C2651" i="63"/>
  <c r="A2678" i="63"/>
  <c r="C2678" i="63"/>
  <c r="A191" i="63"/>
  <c r="C191" i="63"/>
  <c r="A2712" i="63"/>
  <c r="C2712" i="63"/>
  <c r="A159" i="63"/>
  <c r="C159" i="63"/>
  <c r="A2758" i="63"/>
  <c r="C2758" i="63"/>
  <c r="A2793" i="63"/>
  <c r="C2793" i="63"/>
  <c r="A116" i="63"/>
  <c r="C116" i="63"/>
  <c r="A102" i="63"/>
  <c r="C102" i="63"/>
  <c r="A2880" i="63"/>
  <c r="C2880" i="63"/>
  <c r="A71" i="63"/>
  <c r="C71" i="63"/>
  <c r="A58" i="63"/>
  <c r="C58" i="63"/>
  <c r="A43" i="63"/>
  <c r="C43" i="63"/>
  <c r="A35" i="63"/>
  <c r="C35" i="63"/>
  <c r="A3030" i="63"/>
  <c r="C3030" i="63"/>
  <c r="A3050" i="63"/>
  <c r="C3050" i="63"/>
  <c r="A3061" i="63"/>
  <c r="C3061" i="63"/>
  <c r="A3081" i="63"/>
  <c r="C3081" i="63"/>
  <c r="A3147" i="63"/>
  <c r="C3147" i="63"/>
  <c r="A3159" i="63"/>
  <c r="C3159" i="63"/>
  <c r="A3249" i="63"/>
  <c r="C3249" i="63"/>
  <c r="A3257" i="63"/>
  <c r="C3257" i="63"/>
  <c r="A3287" i="63"/>
  <c r="C3287" i="63"/>
  <c r="A3324" i="63"/>
  <c r="C3324" i="63"/>
  <c r="A3341" i="63"/>
  <c r="C3341" i="63"/>
  <c r="A3367" i="63"/>
  <c r="C3367" i="63"/>
  <c r="A3400" i="63"/>
  <c r="C3400" i="63"/>
  <c r="A3459" i="63"/>
  <c r="C3459" i="63"/>
  <c r="A3496" i="63"/>
  <c r="C3496" i="63"/>
  <c r="A3536" i="63"/>
  <c r="C3536" i="63"/>
  <c r="A3549" i="63"/>
  <c r="C3549" i="63"/>
  <c r="A3593" i="63"/>
  <c r="C3593" i="63"/>
  <c r="A3618" i="63"/>
  <c r="C3618" i="63"/>
  <c r="A3657" i="63"/>
  <c r="C3657" i="63"/>
  <c r="A3679" i="63"/>
  <c r="C3679" i="63"/>
  <c r="A3711" i="63"/>
  <c r="C3711" i="63"/>
  <c r="A3745" i="63"/>
  <c r="C3745" i="63"/>
  <c r="A3776" i="63"/>
  <c r="C3776" i="63"/>
  <c r="A3872" i="63"/>
  <c r="C3872" i="63"/>
  <c r="A3898" i="63"/>
  <c r="C3898" i="63"/>
  <c r="A3970" i="63"/>
  <c r="C3970" i="63"/>
  <c r="A4022" i="63"/>
  <c r="C4022" i="63"/>
  <c r="A4052" i="63"/>
  <c r="C4052" i="63"/>
  <c r="A4112" i="63"/>
  <c r="C4112" i="63"/>
  <c r="A4145" i="63"/>
  <c r="C4145" i="63"/>
  <c r="A4172" i="63"/>
  <c r="C4172" i="63"/>
  <c r="A3260" i="63"/>
  <c r="C3260" i="63"/>
  <c r="A3244" i="63"/>
  <c r="C3244" i="63"/>
  <c r="A1968" i="63"/>
  <c r="C1968" i="63"/>
  <c r="A2048" i="63"/>
  <c r="C2048" i="63"/>
  <c r="A3180" i="63"/>
  <c r="C3180" i="63"/>
  <c r="A2223" i="63"/>
  <c r="C2223" i="63"/>
  <c r="A3084" i="63"/>
  <c r="C3084" i="63"/>
  <c r="A3037" i="63"/>
  <c r="C3037" i="63"/>
  <c r="A2298" i="63"/>
  <c r="C2298" i="63"/>
  <c r="A2973" i="63"/>
  <c r="C2973" i="63"/>
  <c r="A2361" i="63"/>
  <c r="C2361" i="63"/>
  <c r="A2941" i="63"/>
  <c r="C2941" i="63"/>
  <c r="A2925" i="63"/>
  <c r="C2925" i="63"/>
  <c r="A2424" i="63"/>
  <c r="C2424" i="63"/>
  <c r="A77" i="63"/>
  <c r="C77" i="63"/>
  <c r="A2877" i="63"/>
  <c r="C2877" i="63"/>
  <c r="A2861" i="63"/>
  <c r="C2861" i="63"/>
  <c r="A107" i="63"/>
  <c r="C107" i="63"/>
  <c r="A119" i="63"/>
  <c r="C119" i="63"/>
  <c r="A2797" i="63"/>
  <c r="C2797" i="63"/>
  <c r="A130" i="63"/>
  <c r="C130" i="63"/>
  <c r="A2765" i="63"/>
  <c r="C2765" i="63"/>
  <c r="A2749" i="63"/>
  <c r="C2749" i="63"/>
  <c r="A2733" i="63"/>
  <c r="C2733" i="63"/>
  <c r="A175" i="63"/>
  <c r="C175" i="63"/>
  <c r="A2701" i="63"/>
  <c r="C2701" i="63"/>
  <c r="A2685" i="63"/>
  <c r="C2685" i="63"/>
  <c r="A208" i="63"/>
  <c r="C208" i="63"/>
  <c r="A2653" i="63"/>
  <c r="C2653" i="63"/>
  <c r="A2637" i="63"/>
  <c r="C2637" i="63"/>
  <c r="A2621" i="63"/>
  <c r="C2621" i="63"/>
  <c r="A262" i="63"/>
  <c r="C262" i="63"/>
  <c r="A269" i="63"/>
  <c r="C269" i="63"/>
  <c r="A2573" i="63"/>
  <c r="C2573" i="63"/>
  <c r="A2788" i="63"/>
  <c r="C2788" i="63"/>
  <c r="A289" i="63"/>
  <c r="C289" i="63"/>
  <c r="A297" i="63"/>
  <c r="C297" i="63"/>
  <c r="A300" i="63"/>
  <c r="C300" i="63"/>
  <c r="A308" i="63"/>
  <c r="C308" i="63"/>
  <c r="A315" i="63"/>
  <c r="C315" i="63"/>
  <c r="A2461" i="63"/>
  <c r="C2461" i="63"/>
  <c r="A329" i="63"/>
  <c r="C329" i="63"/>
  <c r="A347" i="63"/>
  <c r="C347" i="63"/>
  <c r="A2413" i="63"/>
  <c r="C2413" i="63"/>
  <c r="A2944" i="63"/>
  <c r="C2944" i="63"/>
  <c r="A2381" i="63"/>
  <c r="C2381" i="63"/>
  <c r="A2365" i="63"/>
  <c r="C2365" i="63"/>
  <c r="A391" i="63"/>
  <c r="C391" i="63"/>
  <c r="A2997" i="63"/>
  <c r="C2997" i="63"/>
  <c r="A2317" i="63"/>
  <c r="C2317" i="63"/>
  <c r="A2301" i="63"/>
  <c r="C2301" i="63"/>
  <c r="A434" i="63"/>
  <c r="C434" i="63"/>
  <c r="A447" i="63"/>
  <c r="C447" i="63"/>
  <c r="A2253" i="63"/>
  <c r="C2253" i="63"/>
  <c r="A466" i="63"/>
  <c r="C466" i="63"/>
  <c r="A2221" i="63"/>
  <c r="C2221" i="63"/>
  <c r="A2205" i="63"/>
  <c r="C2205" i="63"/>
  <c r="A480" i="63"/>
  <c r="C480" i="63"/>
  <c r="A498" i="63"/>
  <c r="C498" i="63"/>
  <c r="A510" i="63"/>
  <c r="C510" i="63"/>
  <c r="A2141" i="63"/>
  <c r="C2141" i="63"/>
  <c r="A565" i="63"/>
  <c r="C565" i="63"/>
  <c r="A2109" i="63"/>
  <c r="C2109" i="63"/>
  <c r="A3156" i="63"/>
  <c r="C3156" i="63"/>
  <c r="A2077" i="63"/>
  <c r="C2077" i="63"/>
  <c r="A2061" i="63"/>
  <c r="C2061" i="63"/>
  <c r="A622" i="63"/>
  <c r="C622" i="63"/>
  <c r="A2029" i="63"/>
  <c r="C2029" i="63"/>
  <c r="A3200" i="63"/>
  <c r="C3200" i="63"/>
  <c r="A1997" i="63"/>
  <c r="C1997" i="63"/>
  <c r="A1981" i="63"/>
  <c r="C1981" i="63"/>
  <c r="A699" i="63"/>
  <c r="C699" i="63"/>
  <c r="A711" i="63"/>
  <c r="C711" i="63"/>
  <c r="A742" i="63"/>
  <c r="C742" i="63"/>
  <c r="A764" i="63"/>
  <c r="C764" i="63"/>
  <c r="A1901" i="63"/>
  <c r="C1901" i="63"/>
  <c r="A3281" i="63"/>
  <c r="C3281" i="63"/>
  <c r="A1869" i="63"/>
  <c r="C1869" i="63"/>
  <c r="A1853" i="63"/>
  <c r="C1853" i="63"/>
  <c r="A1837" i="63"/>
  <c r="C1837" i="63"/>
  <c r="A1821" i="63"/>
  <c r="C1821" i="63"/>
  <c r="A1805" i="63"/>
  <c r="C1805" i="63"/>
  <c r="A846" i="63"/>
  <c r="C846" i="63"/>
  <c r="A885" i="63"/>
  <c r="C885" i="63"/>
  <c r="A1757" i="63"/>
  <c r="C1757" i="63"/>
  <c r="A1741" i="63"/>
  <c r="C1741" i="63"/>
  <c r="A945" i="63"/>
  <c r="C945" i="63"/>
  <c r="A1011" i="63"/>
  <c r="C1011" i="63"/>
  <c r="A1693" i="63"/>
  <c r="C1693" i="63"/>
  <c r="A1677" i="63"/>
  <c r="C1677" i="63"/>
  <c r="A1661" i="63"/>
  <c r="C1661" i="63"/>
  <c r="A1645" i="63"/>
  <c r="C1645" i="63"/>
  <c r="A1629" i="63"/>
  <c r="C1629" i="63"/>
  <c r="A1151" i="63"/>
  <c r="C1151" i="63"/>
  <c r="A1597" i="63"/>
  <c r="C1597" i="63"/>
  <c r="A1194" i="63"/>
  <c r="C1194" i="63"/>
  <c r="A3381" i="63"/>
  <c r="C3381" i="63"/>
  <c r="A3386" i="63"/>
  <c r="C3386" i="63"/>
  <c r="A1276" i="63"/>
  <c r="C1276" i="63"/>
  <c r="A1305" i="63"/>
  <c r="C1305" i="63"/>
  <c r="A1501" i="63"/>
  <c r="C1501" i="63"/>
  <c r="A1355" i="63"/>
  <c r="C1355" i="63"/>
  <c r="A1386" i="63"/>
  <c r="C1386" i="63"/>
  <c r="A1453" i="63"/>
  <c r="C1453" i="63"/>
  <c r="A1437" i="63"/>
  <c r="C1437" i="63"/>
  <c r="A3423" i="63"/>
  <c r="C3423" i="63"/>
  <c r="A1450" i="63"/>
  <c r="C1450" i="63"/>
  <c r="A1465" i="63"/>
  <c r="C1465" i="63"/>
  <c r="A1373" i="63"/>
  <c r="C1373" i="63"/>
  <c r="A1483" i="63"/>
  <c r="C1483" i="63"/>
  <c r="A1341" i="63"/>
  <c r="C1341" i="63"/>
  <c r="A1325" i="63"/>
  <c r="C1325" i="63"/>
  <c r="A1309" i="63"/>
  <c r="C1309" i="63"/>
  <c r="A3500" i="63"/>
  <c r="C3500" i="63"/>
  <c r="A3543" i="63"/>
  <c r="C3543" i="63"/>
  <c r="A1261" i="63"/>
  <c r="C1261" i="63"/>
  <c r="A1245" i="63"/>
  <c r="C1245" i="63"/>
  <c r="A1229" i="63"/>
  <c r="C1229" i="63"/>
  <c r="A1213" i="63"/>
  <c r="C1213" i="63"/>
  <c r="A1197" i="63"/>
  <c r="C1197" i="63"/>
  <c r="A1554" i="63"/>
  <c r="C1554" i="63"/>
  <c r="A1165" i="63"/>
  <c r="C1165" i="63"/>
  <c r="A1149" i="63"/>
  <c r="C1149" i="63"/>
  <c r="A1631" i="63"/>
  <c r="C1631" i="63"/>
  <c r="A1117" i="63"/>
  <c r="C1117" i="63"/>
  <c r="A1668" i="63"/>
  <c r="C1668" i="63"/>
  <c r="A1085" i="63"/>
  <c r="C1085" i="63"/>
  <c r="A1069" i="63"/>
  <c r="C1069" i="63"/>
  <c r="A1683" i="63"/>
  <c r="C1683" i="63"/>
  <c r="A1699" i="63"/>
  <c r="C1699" i="63"/>
  <c r="A1703" i="63"/>
  <c r="C1703" i="63"/>
  <c r="A1712" i="63"/>
  <c r="C1712" i="63"/>
  <c r="A989" i="63"/>
  <c r="C989" i="63"/>
  <c r="A973" i="63"/>
  <c r="C973" i="63"/>
  <c r="A1720" i="63"/>
  <c r="C1720" i="63"/>
  <c r="A941" i="63"/>
  <c r="C941" i="63"/>
  <c r="A1752" i="63"/>
  <c r="C1752" i="63"/>
  <c r="A909" i="63"/>
  <c r="C909" i="63"/>
  <c r="A893" i="63"/>
  <c r="C893" i="63"/>
  <c r="A877" i="63"/>
  <c r="C877" i="63"/>
  <c r="A861" i="63"/>
  <c r="C861" i="63"/>
  <c r="A1789" i="63"/>
  <c r="C1789" i="63"/>
  <c r="A1845" i="63"/>
  <c r="C1845" i="63"/>
  <c r="A1848" i="63"/>
  <c r="C1848" i="63"/>
  <c r="A797" i="63"/>
  <c r="C797" i="63"/>
  <c r="A781" i="63"/>
  <c r="C781" i="63"/>
  <c r="A765" i="63"/>
  <c r="C765" i="63"/>
  <c r="A1923" i="63"/>
  <c r="C1923" i="63"/>
  <c r="A733" i="63"/>
  <c r="C733" i="63"/>
  <c r="A717" i="63"/>
  <c r="C717" i="63"/>
  <c r="A701" i="63"/>
  <c r="C701" i="63"/>
  <c r="A685" i="63"/>
  <c r="C685" i="63"/>
  <c r="A669" i="63"/>
  <c r="C669" i="63"/>
  <c r="A2009" i="63"/>
  <c r="C2009" i="63"/>
  <c r="A637" i="63"/>
  <c r="C637" i="63"/>
  <c r="A4047" i="63"/>
  <c r="C4047" i="63"/>
  <c r="A605" i="63"/>
  <c r="C605" i="63"/>
  <c r="A2098" i="63"/>
  <c r="C2098" i="63"/>
  <c r="A573" i="63"/>
  <c r="C573" i="63"/>
  <c r="A4095" i="63"/>
  <c r="C4095" i="63"/>
  <c r="A541" i="63"/>
  <c r="C541" i="63"/>
  <c r="A525" i="63"/>
  <c r="C525" i="63"/>
  <c r="A2150" i="63"/>
  <c r="C2150" i="63"/>
  <c r="A493" i="63"/>
  <c r="C493" i="63"/>
  <c r="A2238" i="63"/>
  <c r="C2238" i="63"/>
  <c r="A461" i="63"/>
  <c r="C461" i="63"/>
  <c r="A2269" i="63"/>
  <c r="C2269" i="63"/>
  <c r="A2290" i="63"/>
  <c r="C2290" i="63"/>
  <c r="A414" i="63"/>
  <c r="C414" i="63"/>
  <c r="A398" i="63"/>
  <c r="C398" i="63"/>
  <c r="A382" i="63"/>
  <c r="C382" i="63"/>
  <c r="A366" i="63"/>
  <c r="C366" i="63"/>
  <c r="A2430" i="63"/>
  <c r="C2430" i="63"/>
  <c r="A2442" i="63"/>
  <c r="C2442" i="63"/>
  <c r="A2470" i="63"/>
  <c r="C2470" i="63"/>
  <c r="A302" i="63"/>
  <c r="C302" i="63"/>
  <c r="A2546" i="63"/>
  <c r="C2546" i="63"/>
  <c r="A2588" i="63"/>
  <c r="C2588" i="63"/>
  <c r="A2625" i="63"/>
  <c r="C2625" i="63"/>
  <c r="A2633" i="63"/>
  <c r="C2633" i="63"/>
  <c r="A2652" i="63"/>
  <c r="C2652" i="63"/>
  <c r="A2674" i="63"/>
  <c r="C2674" i="63"/>
  <c r="A2691" i="63"/>
  <c r="C2691" i="63"/>
  <c r="A2725" i="63"/>
  <c r="C2725" i="63"/>
  <c r="A158" i="63"/>
  <c r="C158" i="63"/>
  <c r="A142" i="63"/>
  <c r="C142" i="63"/>
  <c r="A2799" i="63"/>
  <c r="C2799" i="63"/>
  <c r="A115" i="63"/>
  <c r="C115" i="63"/>
  <c r="A2829" i="63"/>
  <c r="C2829" i="63"/>
  <c r="A2853" i="63"/>
  <c r="C2853" i="63"/>
  <c r="A57" i="63"/>
  <c r="C57" i="63"/>
  <c r="A2943" i="63"/>
  <c r="C2943" i="63"/>
  <c r="A2959" i="63"/>
  <c r="C2959" i="63"/>
  <c r="A2986" i="63"/>
  <c r="C2986" i="63"/>
  <c r="A3011" i="63"/>
  <c r="C3011" i="63"/>
  <c r="A3034" i="63"/>
  <c r="C3034" i="63"/>
  <c r="A3065" i="63"/>
  <c r="C3065" i="63"/>
  <c r="A3080" i="63"/>
  <c r="C3080" i="63"/>
  <c r="A14" i="63"/>
  <c r="C14" i="63"/>
  <c r="A3108" i="63"/>
  <c r="C3108" i="63"/>
  <c r="A3163" i="63"/>
  <c r="C3163" i="63"/>
  <c r="A3193" i="63"/>
  <c r="C3193" i="63"/>
  <c r="A3214" i="63"/>
  <c r="C3214" i="63"/>
  <c r="A3232" i="63"/>
  <c r="C3232" i="63"/>
  <c r="A3306" i="63"/>
  <c r="C3306" i="63"/>
  <c r="A3343" i="63"/>
  <c r="C3343" i="63"/>
  <c r="A3352" i="63"/>
  <c r="C3352" i="63"/>
  <c r="A3369" i="63"/>
  <c r="C3369" i="63"/>
  <c r="A3464" i="63"/>
  <c r="C3464" i="63"/>
  <c r="A3537" i="63"/>
  <c r="C3537" i="63"/>
  <c r="A3551" i="63"/>
  <c r="C3551" i="63"/>
  <c r="A3574" i="63"/>
  <c r="C3574" i="63"/>
  <c r="A3641" i="63"/>
  <c r="C3641" i="63"/>
  <c r="A3656" i="63"/>
  <c r="C3656" i="63"/>
  <c r="A3680" i="63"/>
  <c r="C3680" i="63"/>
  <c r="A3747" i="63"/>
  <c r="C3747" i="63"/>
  <c r="A3779" i="63"/>
  <c r="C3779" i="63"/>
  <c r="A3871" i="63"/>
  <c r="C3871" i="63"/>
  <c r="A3896" i="63"/>
  <c r="C3896" i="63"/>
  <c r="A3931" i="63"/>
  <c r="C3931" i="63"/>
  <c r="A3961" i="63"/>
  <c r="C3961" i="63"/>
  <c r="A3994" i="63"/>
  <c r="C3994" i="63"/>
  <c r="A4025" i="63"/>
  <c r="C4025" i="63"/>
  <c r="A4049" i="63"/>
  <c r="C4049" i="63"/>
  <c r="A4110" i="63"/>
  <c r="C4110" i="63"/>
  <c r="A4147" i="63"/>
  <c r="C4147" i="63"/>
  <c r="A4173" i="63"/>
  <c r="C4173" i="63"/>
  <c r="A3259" i="63"/>
  <c r="C3259" i="63"/>
  <c r="A3243" i="63"/>
  <c r="C3243" i="63"/>
  <c r="A3211" i="63"/>
  <c r="C3211" i="63"/>
  <c r="A3179" i="63"/>
  <c r="C3179" i="63"/>
  <c r="A3131" i="63"/>
  <c r="C3131" i="63"/>
  <c r="A2216" i="63"/>
  <c r="C2216" i="63"/>
  <c r="A3083" i="63"/>
  <c r="C3083" i="63"/>
  <c r="A3067" i="63"/>
  <c r="C3067" i="63"/>
  <c r="A3036" i="63"/>
  <c r="C3036" i="63"/>
  <c r="A2311" i="63"/>
  <c r="C2311" i="63"/>
  <c r="A2972" i="63"/>
  <c r="C2972" i="63"/>
  <c r="A2956" i="63"/>
  <c r="C2956" i="63"/>
  <c r="A2940" i="63"/>
  <c r="C2940" i="63"/>
  <c r="A2924" i="63"/>
  <c r="C2924" i="63"/>
  <c r="A2908" i="63"/>
  <c r="C2908" i="63"/>
  <c r="A2892" i="63"/>
  <c r="C2892" i="63"/>
  <c r="A2876" i="63"/>
  <c r="C2876" i="63"/>
  <c r="A2844" i="63"/>
  <c r="C2844" i="63"/>
  <c r="A2828" i="63"/>
  <c r="C2828" i="63"/>
  <c r="A123" i="63"/>
  <c r="C123" i="63"/>
  <c r="A2545" i="63"/>
  <c r="C2545" i="63"/>
  <c r="A2562" i="63"/>
  <c r="C2562" i="63"/>
  <c r="A2764" i="63"/>
  <c r="C2764" i="63"/>
  <c r="A156" i="63"/>
  <c r="C156" i="63"/>
  <c r="A2732" i="63"/>
  <c r="C2732" i="63"/>
  <c r="A2716" i="63"/>
  <c r="C2716" i="63"/>
  <c r="A2700" i="63"/>
  <c r="C2700" i="63"/>
  <c r="A2684" i="63"/>
  <c r="C2684" i="63"/>
  <c r="A2668" i="63"/>
  <c r="C2668" i="63"/>
  <c r="A223" i="63"/>
  <c r="C223" i="63"/>
  <c r="A2636" i="63"/>
  <c r="C2636" i="63"/>
  <c r="A2709" i="63"/>
  <c r="C2709" i="63"/>
  <c r="A2604" i="63"/>
  <c r="C2604" i="63"/>
  <c r="A270" i="63"/>
  <c r="C270" i="63"/>
  <c r="A2572" i="63"/>
  <c r="C2572" i="63"/>
  <c r="A2787" i="63"/>
  <c r="C2787" i="63"/>
  <c r="A2804" i="63"/>
  <c r="C2804" i="63"/>
  <c r="A2524" i="63"/>
  <c r="C2524" i="63"/>
  <c r="A299" i="63"/>
  <c r="C299" i="63"/>
  <c r="A2492" i="63"/>
  <c r="C2492" i="63"/>
  <c r="A2476" i="63"/>
  <c r="C2476" i="63"/>
  <c r="A2460" i="63"/>
  <c r="C2460" i="63"/>
  <c r="A334" i="63"/>
  <c r="C334" i="63"/>
  <c r="A348" i="63"/>
  <c r="C348" i="63"/>
  <c r="A352" i="63"/>
  <c r="C352" i="63"/>
  <c r="A2396" i="63"/>
  <c r="C2396" i="63"/>
  <c r="A2952" i="63"/>
  <c r="C2952" i="63"/>
  <c r="A2364" i="63"/>
  <c r="C2364" i="63"/>
  <c r="A390" i="63"/>
  <c r="C390" i="63"/>
  <c r="A2332" i="63"/>
  <c r="C2332" i="63"/>
  <c r="A415" i="63"/>
  <c r="C415" i="63"/>
  <c r="A3017" i="63"/>
  <c r="C3017" i="63"/>
  <c r="A438" i="63"/>
  <c r="C438" i="63"/>
  <c r="A446" i="63"/>
  <c r="C446" i="63"/>
  <c r="A2252" i="63"/>
  <c r="C2252" i="63"/>
  <c r="A465" i="63"/>
  <c r="C465" i="63"/>
  <c r="A472" i="63"/>
  <c r="C472" i="63"/>
  <c r="A2204" i="63"/>
  <c r="C2204" i="63"/>
  <c r="A479" i="63"/>
  <c r="C479" i="63"/>
  <c r="A502" i="63"/>
  <c r="C502" i="63"/>
  <c r="A2156" i="63"/>
  <c r="C2156" i="63"/>
  <c r="A2140" i="63"/>
  <c r="C2140" i="63"/>
  <c r="A562" i="63"/>
  <c r="C562" i="63"/>
  <c r="A581" i="63"/>
  <c r="C581" i="63"/>
  <c r="A2092" i="63"/>
  <c r="C2092" i="63"/>
  <c r="A2076" i="63"/>
  <c r="C2076" i="63"/>
  <c r="A2060" i="63"/>
  <c r="C2060" i="63"/>
  <c r="A3196" i="63"/>
  <c r="C3196" i="63"/>
  <c r="A643" i="63"/>
  <c r="C643" i="63"/>
  <c r="A2012" i="63"/>
  <c r="C2012" i="63"/>
  <c r="A1996" i="63"/>
  <c r="C1996" i="63"/>
  <c r="A691" i="63"/>
  <c r="C691" i="63"/>
  <c r="A1964" i="63"/>
  <c r="C1964" i="63"/>
  <c r="A714" i="63"/>
  <c r="C714" i="63"/>
  <c r="A741" i="63"/>
  <c r="C741" i="63"/>
  <c r="A1916" i="63"/>
  <c r="C1916" i="63"/>
  <c r="A1900" i="63"/>
  <c r="C1900" i="63"/>
  <c r="A1884" i="63"/>
  <c r="C1884" i="63"/>
  <c r="A805" i="63"/>
  <c r="C805" i="63"/>
  <c r="A1852" i="63"/>
  <c r="C1852" i="63"/>
  <c r="A1836" i="63"/>
  <c r="C1836" i="63"/>
  <c r="A1820" i="63"/>
  <c r="C1820" i="63"/>
  <c r="A1804" i="63"/>
  <c r="C1804" i="63"/>
  <c r="A845" i="63"/>
  <c r="C845" i="63"/>
  <c r="A891" i="63"/>
  <c r="C891" i="63"/>
  <c r="A924" i="63"/>
  <c r="C924" i="63"/>
  <c r="A1740" i="63"/>
  <c r="C1740" i="63"/>
  <c r="A952" i="63"/>
  <c r="C952" i="63"/>
  <c r="A1014" i="63"/>
  <c r="C1014" i="63"/>
  <c r="A1056" i="63"/>
  <c r="C1056" i="63"/>
  <c r="A1089" i="63"/>
  <c r="C1089" i="63"/>
  <c r="A1660" i="63"/>
  <c r="C1660" i="63"/>
  <c r="A1128" i="63"/>
  <c r="C1128" i="63"/>
  <c r="A1139" i="63"/>
  <c r="C1139" i="63"/>
  <c r="A1612" i="63"/>
  <c r="C1612" i="63"/>
  <c r="A3346" i="63"/>
  <c r="C3346" i="63"/>
  <c r="A1190" i="63"/>
  <c r="C1190" i="63"/>
  <c r="A1564" i="63"/>
  <c r="C1564" i="63"/>
  <c r="A1548" i="63"/>
  <c r="C1548" i="63"/>
  <c r="A1279" i="63"/>
  <c r="C1279" i="63"/>
  <c r="A1303" i="63"/>
  <c r="C1303" i="63"/>
  <c r="A1339" i="63"/>
  <c r="C1339" i="63"/>
  <c r="A1484" i="63"/>
  <c r="C1484" i="63"/>
  <c r="A1468" i="63"/>
  <c r="C1468" i="63"/>
  <c r="A1452" i="63"/>
  <c r="C1452" i="63"/>
  <c r="A1436" i="63"/>
  <c r="C1436" i="63"/>
  <c r="A1438" i="63"/>
  <c r="C1438" i="63"/>
  <c r="A3440" i="63"/>
  <c r="C3440" i="63"/>
  <c r="A3463" i="63"/>
  <c r="C3463" i="63"/>
  <c r="A1372" i="63"/>
  <c r="C1372" i="63"/>
  <c r="A1356" i="63"/>
  <c r="C1356" i="63"/>
  <c r="A1500" i="63"/>
  <c r="C1500" i="63"/>
  <c r="A3498" i="63"/>
  <c r="C3498" i="63"/>
  <c r="A1308" i="63"/>
  <c r="C1308" i="63"/>
  <c r="A1292" i="63"/>
  <c r="C1292" i="63"/>
  <c r="A1533" i="63"/>
  <c r="C1533" i="63"/>
  <c r="A1540" i="63"/>
  <c r="C1540" i="63"/>
  <c r="A1244" i="63"/>
  <c r="C1244" i="63"/>
  <c r="A1228" i="63"/>
  <c r="C1228" i="63"/>
  <c r="A1212" i="63"/>
  <c r="C1212" i="63"/>
  <c r="A1570" i="63"/>
  <c r="C1570" i="63"/>
  <c r="A1180" i="63"/>
  <c r="C1180" i="63"/>
  <c r="A1164" i="63"/>
  <c r="C1164" i="63"/>
  <c r="A3592" i="63"/>
  <c r="C3592" i="63"/>
  <c r="A1635" i="63"/>
  <c r="C1635" i="63"/>
  <c r="A1654" i="63"/>
  <c r="C1654" i="63"/>
  <c r="A3667" i="63"/>
  <c r="C3667" i="63"/>
  <c r="A1084" i="63"/>
  <c r="C1084" i="63"/>
  <c r="A1068" i="63"/>
  <c r="C1068" i="63"/>
  <c r="A1680" i="63"/>
  <c r="C1680" i="63"/>
  <c r="A1700" i="63"/>
  <c r="C1700" i="63"/>
  <c r="A1704" i="63"/>
  <c r="C1704" i="63"/>
  <c r="A1711" i="63"/>
  <c r="C1711" i="63"/>
  <c r="A1717" i="63"/>
  <c r="C1717" i="63"/>
  <c r="A972" i="63"/>
  <c r="C972" i="63"/>
  <c r="A956" i="63"/>
  <c r="C956" i="63"/>
  <c r="A1737" i="63"/>
  <c r="C1737" i="63"/>
  <c r="A1761" i="63"/>
  <c r="C1761" i="63"/>
  <c r="A1765" i="63"/>
  <c r="C1765" i="63"/>
  <c r="A1767" i="63"/>
  <c r="C1767" i="63"/>
  <c r="A1776" i="63"/>
  <c r="C1776" i="63"/>
  <c r="A860" i="63"/>
  <c r="C860" i="63"/>
  <c r="A1788" i="63"/>
  <c r="C1788" i="63"/>
  <c r="A828" i="63"/>
  <c r="C828" i="63"/>
  <c r="A812" i="63"/>
  <c r="C812" i="63"/>
  <c r="A796" i="63"/>
  <c r="C796" i="63"/>
  <c r="A1897" i="63"/>
  <c r="C1897" i="63"/>
  <c r="A1917" i="63"/>
  <c r="C1917" i="63"/>
  <c r="A748" i="63"/>
  <c r="C748" i="63"/>
  <c r="A732" i="63"/>
  <c r="C732" i="63"/>
  <c r="A4023" i="63"/>
  <c r="C4023" i="63"/>
  <c r="A700" i="63"/>
  <c r="C700" i="63"/>
  <c r="A4037" i="63"/>
  <c r="C4037" i="63"/>
  <c r="A2000" i="63"/>
  <c r="C2000" i="63"/>
  <c r="A652" i="63"/>
  <c r="C652" i="63"/>
  <c r="A4045" i="63"/>
  <c r="C4045" i="63"/>
  <c r="A620" i="63"/>
  <c r="C620" i="63"/>
  <c r="A604" i="63"/>
  <c r="C604" i="63"/>
  <c r="A588" i="63"/>
  <c r="C588" i="63"/>
  <c r="A2111" i="63"/>
  <c r="C2111" i="63"/>
  <c r="A556" i="63"/>
  <c r="C556" i="63"/>
  <c r="A2131" i="63"/>
  <c r="C2131" i="63"/>
  <c r="A2134" i="63"/>
  <c r="C2134" i="63"/>
  <c r="A4111" i="63"/>
  <c r="C4111" i="63"/>
  <c r="A492" i="63"/>
  <c r="C492" i="63"/>
  <c r="A2237" i="63"/>
  <c r="C2237" i="63"/>
  <c r="A2246" i="63"/>
  <c r="C2246" i="63"/>
  <c r="A445" i="63"/>
  <c r="C445" i="63"/>
  <c r="A429" i="63"/>
  <c r="C429" i="63"/>
  <c r="A413" i="63"/>
  <c r="C413" i="63"/>
  <c r="A2341" i="63"/>
  <c r="C2341" i="63"/>
  <c r="A2374" i="63"/>
  <c r="C2374" i="63"/>
  <c r="A2402" i="63"/>
  <c r="C2402" i="63"/>
  <c r="A349" i="63"/>
  <c r="C349" i="63"/>
  <c r="A2446" i="63"/>
  <c r="C2446" i="63"/>
  <c r="A2475" i="63"/>
  <c r="C2475" i="63"/>
  <c r="A301" i="63"/>
  <c r="C301" i="63"/>
  <c r="A2548" i="63"/>
  <c r="C2548" i="63"/>
  <c r="A2587" i="63"/>
  <c r="C2587" i="63"/>
  <c r="A2624" i="63"/>
  <c r="C2624" i="63"/>
  <c r="A237" i="63"/>
  <c r="C237" i="63"/>
  <c r="A221" i="63"/>
  <c r="C221" i="63"/>
  <c r="A2672" i="63"/>
  <c r="C2672" i="63"/>
  <c r="A189" i="63"/>
  <c r="C189" i="63"/>
  <c r="A2724" i="63"/>
  <c r="C2724" i="63"/>
  <c r="A2745" i="63"/>
  <c r="C2745" i="63"/>
  <c r="A2760" i="63"/>
  <c r="C2760" i="63"/>
  <c r="A2800" i="63"/>
  <c r="C2800" i="63"/>
  <c r="A2822" i="63"/>
  <c r="C2822" i="63"/>
  <c r="A2837" i="63"/>
  <c r="C2837" i="63"/>
  <c r="A83" i="63"/>
  <c r="C83" i="63"/>
  <c r="A70" i="63"/>
  <c r="C70" i="63"/>
  <c r="A2918" i="63"/>
  <c r="C2918" i="63"/>
  <c r="A48" i="63"/>
  <c r="C48" i="63"/>
  <c r="A41" i="63"/>
  <c r="C41" i="63"/>
  <c r="A30" i="63"/>
  <c r="C30" i="63"/>
  <c r="A3032" i="63"/>
  <c r="C3032" i="63"/>
  <c r="A3104" i="63"/>
  <c r="C3104" i="63"/>
  <c r="A3112" i="63"/>
  <c r="C3112" i="63"/>
  <c r="A3145" i="63"/>
  <c r="C3145" i="63"/>
  <c r="A3164" i="63"/>
  <c r="C3164" i="63"/>
  <c r="A3177" i="63"/>
  <c r="C3177" i="63"/>
  <c r="A3192" i="63"/>
  <c r="C3192" i="63"/>
  <c r="A3220" i="63"/>
  <c r="C3220" i="63"/>
  <c r="A3258" i="63"/>
  <c r="C3258" i="63"/>
  <c r="A3286" i="63"/>
  <c r="C3286" i="63"/>
  <c r="A3401" i="63"/>
  <c r="C3401" i="63"/>
  <c r="A3461" i="63"/>
  <c r="C3461" i="63"/>
  <c r="A3521" i="63"/>
  <c r="C3521" i="63"/>
  <c r="A3575" i="63"/>
  <c r="C3575" i="63"/>
  <c r="A3607" i="63"/>
  <c r="C3607" i="63"/>
  <c r="A3746" i="63"/>
  <c r="C3746" i="63"/>
  <c r="A3853" i="63"/>
  <c r="C3853" i="63"/>
  <c r="A3870" i="63"/>
  <c r="C3870" i="63"/>
  <c r="A3904" i="63"/>
  <c r="C3904" i="63"/>
  <c r="A3933" i="63"/>
  <c r="C3933" i="63"/>
  <c r="A3972" i="63"/>
  <c r="C3972" i="63"/>
  <c r="A3999" i="63"/>
  <c r="C3999" i="63"/>
  <c r="A4034" i="63"/>
  <c r="C4034" i="63"/>
  <c r="A4105" i="63"/>
  <c r="C4105" i="63"/>
  <c r="A4108" i="63"/>
  <c r="C4108" i="63"/>
  <c r="A4148" i="63"/>
  <c r="C4148" i="63"/>
  <c r="A4174" i="63"/>
  <c r="C4174" i="63"/>
  <c r="A3532" i="63"/>
  <c r="C3532" i="63"/>
  <c r="A3544" i="63"/>
  <c r="C3544" i="63"/>
  <c r="A1988" i="63"/>
  <c r="C1988" i="63"/>
  <c r="A2010" i="63"/>
  <c r="C2010" i="63"/>
  <c r="A3178" i="63"/>
  <c r="C3178" i="63"/>
  <c r="A3162" i="63"/>
  <c r="C3162" i="63"/>
  <c r="A2096" i="63"/>
  <c r="C2096" i="63"/>
  <c r="A11" i="63"/>
  <c r="C11" i="63"/>
  <c r="A3114" i="63"/>
  <c r="C3114" i="63"/>
  <c r="A3082" i="63"/>
  <c r="C3082" i="63"/>
  <c r="A3066" i="63"/>
  <c r="C3066" i="63"/>
  <c r="A3051" i="63"/>
  <c r="C3051" i="63"/>
  <c r="A24" i="63"/>
  <c r="C24" i="63"/>
  <c r="A2987" i="63"/>
  <c r="C2987" i="63"/>
  <c r="A2971" i="63"/>
  <c r="C2971" i="63"/>
  <c r="A2955" i="63"/>
  <c r="C2955" i="63"/>
  <c r="A2939" i="63"/>
  <c r="C2939" i="63"/>
  <c r="A2418" i="63"/>
  <c r="C2418" i="63"/>
  <c r="A2907" i="63"/>
  <c r="C2907" i="63"/>
  <c r="A2891" i="63"/>
  <c r="C2891" i="63"/>
  <c r="A86" i="63"/>
  <c r="C86" i="63"/>
  <c r="A2859" i="63"/>
  <c r="C2859" i="63"/>
  <c r="A2843" i="63"/>
  <c r="C2843" i="63"/>
  <c r="A104" i="63"/>
  <c r="C104" i="63"/>
  <c r="A121" i="63"/>
  <c r="C121" i="63"/>
  <c r="A2556" i="63"/>
  <c r="C2556" i="63"/>
  <c r="A143" i="63"/>
  <c r="C143" i="63"/>
  <c r="A155" i="63"/>
  <c r="C155" i="63"/>
  <c r="A164" i="63"/>
  <c r="C164" i="63"/>
  <c r="A2715" i="63"/>
  <c r="C2715" i="63"/>
  <c r="A2699" i="63"/>
  <c r="C2699" i="63"/>
  <c r="A2683" i="63"/>
  <c r="C2683" i="63"/>
  <c r="A207" i="63"/>
  <c r="C207" i="63"/>
  <c r="A222" i="63"/>
  <c r="C222" i="63"/>
  <c r="A2635" i="63"/>
  <c r="C2635" i="63"/>
  <c r="A2619" i="63"/>
  <c r="C2619" i="63"/>
  <c r="A264" i="63"/>
  <c r="C264" i="63"/>
  <c r="A271" i="63"/>
  <c r="C271" i="63"/>
  <c r="A2571" i="63"/>
  <c r="C2571" i="63"/>
  <c r="A2555" i="63"/>
  <c r="C2555" i="63"/>
  <c r="A2539" i="63"/>
  <c r="C2539" i="63"/>
  <c r="A2523" i="63"/>
  <c r="C2523" i="63"/>
  <c r="A2507" i="63"/>
  <c r="C2507" i="63"/>
  <c r="A2841" i="63"/>
  <c r="C2841" i="63"/>
  <c r="A317" i="63"/>
  <c r="C317" i="63"/>
  <c r="A2459" i="63"/>
  <c r="C2459" i="63"/>
  <c r="A2887" i="63"/>
  <c r="C2887" i="63"/>
  <c r="A2905" i="63"/>
  <c r="C2905" i="63"/>
  <c r="A354" i="63"/>
  <c r="C354" i="63"/>
  <c r="A2395" i="63"/>
  <c r="C2395" i="63"/>
  <c r="A378" i="63"/>
  <c r="C378" i="63"/>
  <c r="A2363" i="63"/>
  <c r="C2363" i="63"/>
  <c r="A388" i="63"/>
  <c r="C388" i="63"/>
  <c r="A404" i="63"/>
  <c r="C404" i="63"/>
  <c r="A3002" i="63"/>
  <c r="C3002" i="63"/>
  <c r="A426" i="63"/>
  <c r="C426" i="63"/>
  <c r="A436" i="63"/>
  <c r="C436" i="63"/>
  <c r="A2267" i="63"/>
  <c r="C2267" i="63"/>
  <c r="A2251" i="63"/>
  <c r="C2251" i="63"/>
  <c r="A2235" i="63"/>
  <c r="C2235" i="63"/>
  <c r="A2219" i="63"/>
  <c r="C2219" i="63"/>
  <c r="A2203" i="63"/>
  <c r="C2203" i="63"/>
  <c r="A478" i="63"/>
  <c r="C478" i="63"/>
  <c r="A2171" i="63"/>
  <c r="C2171" i="63"/>
  <c r="A2155" i="63"/>
  <c r="C2155" i="63"/>
  <c r="A3143" i="63"/>
  <c r="C3143" i="63"/>
  <c r="A561" i="63"/>
  <c r="C561" i="63"/>
  <c r="A578" i="63"/>
  <c r="C578" i="63"/>
  <c r="A2091" i="63"/>
  <c r="C2091" i="63"/>
  <c r="A2075" i="63"/>
  <c r="C2075" i="63"/>
  <c r="A3185" i="63"/>
  <c r="C3185" i="63"/>
  <c r="A2043" i="63"/>
  <c r="C2043" i="63"/>
  <c r="A638" i="63"/>
  <c r="C638" i="63"/>
  <c r="A653" i="63"/>
  <c r="C653" i="63"/>
  <c r="A3219" i="63"/>
  <c r="C3219" i="63"/>
  <c r="A1979" i="63"/>
  <c r="C1979" i="63"/>
  <c r="A702" i="63"/>
  <c r="C702" i="63"/>
  <c r="A715" i="63"/>
  <c r="C715" i="63"/>
  <c r="A735" i="63"/>
  <c r="C735" i="63"/>
  <c r="A758" i="63"/>
  <c r="C758" i="63"/>
  <c r="A1899" i="63"/>
  <c r="C1899" i="63"/>
  <c r="A788" i="63"/>
  <c r="C788" i="63"/>
  <c r="A804" i="63"/>
  <c r="C804" i="63"/>
  <c r="A1851" i="63"/>
  <c r="C1851" i="63"/>
  <c r="A825" i="63"/>
  <c r="C825" i="63"/>
  <c r="A838" i="63"/>
  <c r="C838" i="63"/>
  <c r="A1803" i="63"/>
  <c r="C1803" i="63"/>
  <c r="A1787" i="63"/>
  <c r="C1787" i="63"/>
  <c r="A3313" i="63"/>
  <c r="C3313" i="63"/>
  <c r="A1755" i="63"/>
  <c r="C1755" i="63"/>
  <c r="A940" i="63"/>
  <c r="C940" i="63"/>
  <c r="A949" i="63"/>
  <c r="C949" i="63"/>
  <c r="A1016" i="63"/>
  <c r="C1016" i="63"/>
  <c r="A1691" i="63"/>
  <c r="C1691" i="63"/>
  <c r="A1675" i="63"/>
  <c r="C1675" i="63"/>
  <c r="A1105" i="63"/>
  <c r="C1105" i="63"/>
  <c r="A1127" i="63"/>
  <c r="C1127" i="63"/>
  <c r="A1142" i="63"/>
  <c r="C1142" i="63"/>
  <c r="A1611" i="63"/>
  <c r="C1611" i="63"/>
  <c r="A3342" i="63"/>
  <c r="C3342" i="63"/>
  <c r="A1579" i="63"/>
  <c r="C1579" i="63"/>
  <c r="A1563" i="63"/>
  <c r="C1563" i="63"/>
  <c r="A1236" i="63"/>
  <c r="C1236" i="63"/>
  <c r="A1287" i="63"/>
  <c r="C1287" i="63"/>
  <c r="A1300" i="63"/>
  <c r="C1300" i="63"/>
  <c r="A3389" i="63"/>
  <c r="C3389" i="63"/>
  <c r="A1357" i="63"/>
  <c r="C1357" i="63"/>
  <c r="A1467" i="63"/>
  <c r="C1467" i="63"/>
  <c r="A3412" i="63"/>
  <c r="C3412" i="63"/>
  <c r="A1435" i="63"/>
  <c r="C1435" i="63"/>
  <c r="A1430" i="63"/>
  <c r="C1430" i="63"/>
  <c r="A3443" i="63"/>
  <c r="C3443" i="63"/>
  <c r="A1470" i="63"/>
  <c r="C1470" i="63"/>
  <c r="A1477" i="63"/>
  <c r="C1477" i="63"/>
  <c r="A1485" i="63"/>
  <c r="C1485" i="63"/>
  <c r="A1493" i="63"/>
  <c r="C1493" i="63"/>
  <c r="A1515" i="63"/>
  <c r="C1515" i="63"/>
  <c r="A1307" i="63"/>
  <c r="C1307" i="63"/>
  <c r="A3510" i="63"/>
  <c r="C3510" i="63"/>
  <c r="A1275" i="63"/>
  <c r="C1275" i="63"/>
  <c r="A1259" i="63"/>
  <c r="C1259" i="63"/>
  <c r="A1243" i="63"/>
  <c r="C1243" i="63"/>
  <c r="A1227" i="63"/>
  <c r="C1227" i="63"/>
  <c r="A1211" i="63"/>
  <c r="C1211" i="63"/>
  <c r="A1195" i="63"/>
  <c r="C1195" i="63"/>
  <c r="A1179" i="63"/>
  <c r="C1179" i="63"/>
  <c r="A3567" i="63"/>
  <c r="C3567" i="63"/>
  <c r="A3591" i="63"/>
  <c r="C3591" i="63"/>
  <c r="A1637" i="63"/>
  <c r="C1637" i="63"/>
  <c r="A1653" i="63"/>
  <c r="C1653" i="63"/>
  <c r="A3664" i="63"/>
  <c r="C3664" i="63"/>
  <c r="A1083" i="63"/>
  <c r="C1083" i="63"/>
  <c r="A1067" i="63"/>
  <c r="C1067" i="63"/>
  <c r="A1051" i="63"/>
  <c r="C1051" i="63"/>
  <c r="A1035" i="63"/>
  <c r="C1035" i="63"/>
  <c r="A1705" i="63"/>
  <c r="C1705" i="63"/>
  <c r="A1003" i="63"/>
  <c r="C1003" i="63"/>
  <c r="A1715" i="63"/>
  <c r="C1715" i="63"/>
  <c r="A3891" i="63"/>
  <c r="C3891" i="63"/>
  <c r="A3924" i="63"/>
  <c r="C3924" i="63"/>
  <c r="A939" i="63"/>
  <c r="C939" i="63"/>
  <c r="A3953" i="63"/>
  <c r="C3953" i="63"/>
  <c r="A907" i="63"/>
  <c r="C907" i="63"/>
  <c r="A1772" i="63"/>
  <c r="C1772" i="63"/>
  <c r="A3965" i="63"/>
  <c r="C3965" i="63"/>
  <c r="A859" i="63"/>
  <c r="C859" i="63"/>
  <c r="A3976" i="63"/>
  <c r="C3976" i="63"/>
  <c r="A1840" i="63"/>
  <c r="C1840" i="63"/>
  <c r="A3989" i="63"/>
  <c r="C3989" i="63"/>
  <c r="A1870" i="63"/>
  <c r="C1870" i="63"/>
  <c r="A779" i="63"/>
  <c r="C779" i="63"/>
  <c r="A763" i="63"/>
  <c r="C763" i="63"/>
  <c r="A747" i="63"/>
  <c r="C747" i="63"/>
  <c r="A731" i="63"/>
  <c r="C731" i="63"/>
  <c r="A1948" i="63"/>
  <c r="C1948" i="63"/>
  <c r="A1966" i="63"/>
  <c r="C1966" i="63"/>
  <c r="A683" i="63"/>
  <c r="C683" i="63"/>
  <c r="A1998" i="63"/>
  <c r="C1998" i="63"/>
  <c r="A2016" i="63"/>
  <c r="C2016" i="63"/>
  <c r="A635" i="63"/>
  <c r="C635" i="63"/>
  <c r="A4053" i="63"/>
  <c r="C4053" i="63"/>
  <c r="A2057" i="63"/>
  <c r="C2057" i="63"/>
  <c r="A587" i="63"/>
  <c r="C587" i="63"/>
  <c r="A2114" i="63"/>
  <c r="C2114" i="63"/>
  <c r="A4099" i="63"/>
  <c r="C4099" i="63"/>
  <c r="A539" i="63"/>
  <c r="C539" i="63"/>
  <c r="A2143" i="63"/>
  <c r="C2143" i="63"/>
  <c r="A2168" i="63"/>
  <c r="C2168" i="63"/>
  <c r="A491" i="63"/>
  <c r="C491" i="63"/>
  <c r="A2236" i="63"/>
  <c r="C2236" i="63"/>
  <c r="A2248" i="63"/>
  <c r="C2248" i="63"/>
  <c r="A2275" i="63"/>
  <c r="C2275" i="63"/>
  <c r="A428" i="63"/>
  <c r="C428" i="63"/>
  <c r="A412" i="63"/>
  <c r="C412" i="63"/>
  <c r="A2348" i="63"/>
  <c r="C2348" i="63"/>
  <c r="A380" i="63"/>
  <c r="C380" i="63"/>
  <c r="A364" i="63"/>
  <c r="C364" i="63"/>
  <c r="A2429" i="63"/>
  <c r="C2429" i="63"/>
  <c r="A2445" i="63"/>
  <c r="C2445" i="63"/>
  <c r="A2479" i="63"/>
  <c r="C2479" i="63"/>
  <c r="A2525" i="63"/>
  <c r="C2525" i="63"/>
  <c r="A2553" i="63"/>
  <c r="C2553" i="63"/>
  <c r="A268" i="63"/>
  <c r="C268" i="63"/>
  <c r="A2623" i="63"/>
  <c r="C2623" i="63"/>
  <c r="A236" i="63"/>
  <c r="C236" i="63"/>
  <c r="A2654" i="63"/>
  <c r="C2654" i="63"/>
  <c r="A2671" i="63"/>
  <c r="C2671" i="63"/>
  <c r="A2690" i="63"/>
  <c r="C2690" i="63"/>
  <c r="A172" i="63"/>
  <c r="C172" i="63"/>
  <c r="A2748" i="63"/>
  <c r="C2748" i="63"/>
  <c r="A140" i="63"/>
  <c r="C140" i="63"/>
  <c r="A2807" i="63"/>
  <c r="C2807" i="63"/>
  <c r="A2818" i="63"/>
  <c r="C2818" i="63"/>
  <c r="A99" i="63"/>
  <c r="C99" i="63"/>
  <c r="A2868" i="63"/>
  <c r="C2868" i="63"/>
  <c r="A2883" i="63"/>
  <c r="C2883" i="63"/>
  <c r="A69" i="63"/>
  <c r="C69" i="63"/>
  <c r="A2919" i="63"/>
  <c r="C2919" i="63"/>
  <c r="A47" i="63"/>
  <c r="C47" i="63"/>
  <c r="A2945" i="63"/>
  <c r="C2945" i="63"/>
  <c r="A3014" i="63"/>
  <c r="C3014" i="63"/>
  <c r="A23" i="63"/>
  <c r="C23" i="63"/>
  <c r="A20" i="63"/>
  <c r="C20" i="63"/>
  <c r="A3087" i="63"/>
  <c r="C3087" i="63"/>
  <c r="A3103" i="63"/>
  <c r="C3103" i="63"/>
  <c r="A12" i="63"/>
  <c r="C12" i="63"/>
  <c r="A3181" i="63"/>
  <c r="C3181" i="63"/>
  <c r="A3195" i="63"/>
  <c r="C3195" i="63"/>
  <c r="A3216" i="63"/>
  <c r="C3216" i="63"/>
  <c r="A3265" i="63"/>
  <c r="C3265" i="63"/>
  <c r="A3284" i="63"/>
  <c r="C3284" i="63"/>
  <c r="A3309" i="63"/>
  <c r="C3309" i="63"/>
  <c r="A3355" i="63"/>
  <c r="C3355" i="63"/>
  <c r="A3373" i="63"/>
  <c r="C3373" i="63"/>
  <c r="A3460" i="63"/>
  <c r="C3460" i="63"/>
  <c r="A3518" i="63"/>
  <c r="C3518" i="63"/>
  <c r="A3603" i="63"/>
  <c r="C3603" i="63"/>
  <c r="A3623" i="63"/>
  <c r="C3623" i="63"/>
  <c r="A3659" i="63"/>
  <c r="C3659" i="63"/>
  <c r="A3752" i="63"/>
  <c r="C3752" i="63"/>
  <c r="A3782" i="63"/>
  <c r="C3782" i="63"/>
  <c r="A3903" i="63"/>
  <c r="C3903" i="63"/>
  <c r="A3934" i="63"/>
  <c r="C3934" i="63"/>
  <c r="A3971" i="63"/>
  <c r="C3971" i="63"/>
  <c r="A3998" i="63"/>
  <c r="C3998" i="63"/>
  <c r="A4033" i="63"/>
  <c r="C4033" i="63"/>
  <c r="A4104" i="63"/>
  <c r="C4104" i="63"/>
  <c r="A4119" i="63"/>
  <c r="C4119" i="63"/>
  <c r="A4151" i="63"/>
  <c r="C4151" i="63"/>
  <c r="A4180" i="63"/>
  <c r="C4180" i="63"/>
  <c r="A3289" i="63"/>
  <c r="C3289" i="63"/>
  <c r="A3273" i="63"/>
  <c r="C3273" i="63"/>
  <c r="A1277" i="63"/>
  <c r="C1277" i="63"/>
  <c r="A3652" i="63"/>
  <c r="C3652" i="63"/>
  <c r="A1148" i="63"/>
  <c r="C1148" i="63"/>
  <c r="A16" i="63"/>
  <c r="C16" i="63"/>
  <c r="A18" i="63"/>
  <c r="C18" i="63"/>
  <c r="A2326" i="63"/>
  <c r="C2326" i="63"/>
  <c r="A2970" i="63"/>
  <c r="C2970" i="63"/>
  <c r="A2954" i="63"/>
  <c r="C2954" i="63"/>
  <c r="A2938" i="63"/>
  <c r="C2938" i="63"/>
  <c r="A2922" i="63"/>
  <c r="C2922" i="63"/>
  <c r="A2906" i="63"/>
  <c r="C2906" i="63"/>
  <c r="A2890" i="63"/>
  <c r="C2890" i="63"/>
  <c r="A2874" i="63"/>
  <c r="C2874" i="63"/>
  <c r="A2842" i="63"/>
  <c r="C2842" i="63"/>
  <c r="A2518" i="63"/>
  <c r="C2518" i="63"/>
  <c r="A2536" i="63"/>
  <c r="C2536" i="63"/>
  <c r="A2794" i="63"/>
  <c r="C2794" i="63"/>
  <c r="A2561" i="63"/>
  <c r="C2561" i="63"/>
  <c r="A141" i="63"/>
  <c r="C141" i="63"/>
  <c r="A154" i="63"/>
  <c r="C154" i="63"/>
  <c r="A2730" i="63"/>
  <c r="C2730" i="63"/>
  <c r="A176" i="63"/>
  <c r="C176" i="63"/>
  <c r="A2698" i="63"/>
  <c r="C2698" i="63"/>
  <c r="A2682" i="63"/>
  <c r="C2682" i="63"/>
  <c r="A206" i="63"/>
  <c r="C206" i="63"/>
  <c r="A2650" i="63"/>
  <c r="C2650" i="63"/>
  <c r="A243" i="63"/>
  <c r="C243" i="63"/>
  <c r="A2618" i="63"/>
  <c r="C2618" i="63"/>
  <c r="A266" i="63"/>
  <c r="C266" i="63"/>
  <c r="A2586" i="63"/>
  <c r="C2586" i="63"/>
  <c r="A2570" i="63"/>
  <c r="C2570" i="63"/>
  <c r="A284" i="63"/>
  <c r="C284" i="63"/>
  <c r="A288" i="63"/>
  <c r="C288" i="63"/>
  <c r="A2522" i="63"/>
  <c r="C2522" i="63"/>
  <c r="A2506" i="63"/>
  <c r="C2506" i="63"/>
  <c r="A2490" i="63"/>
  <c r="C2490" i="63"/>
  <c r="A2852" i="63"/>
  <c r="C2852" i="63"/>
  <c r="A2458" i="63"/>
  <c r="C2458" i="63"/>
  <c r="A335" i="63"/>
  <c r="C335" i="63"/>
  <c r="A2426" i="63"/>
  <c r="C2426" i="63"/>
  <c r="A2410" i="63"/>
  <c r="C2410" i="63"/>
  <c r="A372" i="63"/>
  <c r="C372" i="63"/>
  <c r="A377" i="63"/>
  <c r="C377" i="63"/>
  <c r="A2362" i="63"/>
  <c r="C2362" i="63"/>
  <c r="A387" i="63"/>
  <c r="C387" i="63"/>
  <c r="A406" i="63"/>
  <c r="C406" i="63"/>
  <c r="A2314" i="63"/>
  <c r="C2314" i="63"/>
  <c r="A3023" i="63"/>
  <c r="C3023" i="63"/>
  <c r="A439" i="63"/>
  <c r="C439" i="63"/>
  <c r="A451" i="63"/>
  <c r="C451" i="63"/>
  <c r="A459" i="63"/>
  <c r="C459" i="63"/>
  <c r="A2234" i="63"/>
  <c r="C2234" i="63"/>
  <c r="A2218" i="63"/>
  <c r="C2218" i="63"/>
  <c r="A3116" i="63"/>
  <c r="C3116" i="63"/>
  <c r="A2186" i="63"/>
  <c r="C2186" i="63"/>
  <c r="A507" i="63"/>
  <c r="C507" i="63"/>
  <c r="A2154" i="63"/>
  <c r="C2154" i="63"/>
  <c r="A2138" i="63"/>
  <c r="C2138" i="63"/>
  <c r="A559" i="63"/>
  <c r="C559" i="63"/>
  <c r="A584" i="63"/>
  <c r="C584" i="63"/>
  <c r="A2090" i="63"/>
  <c r="C2090" i="63"/>
  <c r="A2074" i="63"/>
  <c r="C2074" i="63"/>
  <c r="A2058" i="63"/>
  <c r="C2058" i="63"/>
  <c r="A625" i="63"/>
  <c r="C625" i="63"/>
  <c r="A2026" i="63"/>
  <c r="C2026" i="63"/>
  <c r="A3210" i="63"/>
  <c r="C3210" i="63"/>
  <c r="A1994" i="63"/>
  <c r="C1994" i="63"/>
  <c r="A1978" i="63"/>
  <c r="C1978" i="63"/>
  <c r="A1962" i="63"/>
  <c r="C1962" i="63"/>
  <c r="A721" i="63"/>
  <c r="C721" i="63"/>
  <c r="A743" i="63"/>
  <c r="C743" i="63"/>
  <c r="A774" i="63"/>
  <c r="C774" i="63"/>
  <c r="A1898" i="63"/>
  <c r="C1898" i="63"/>
  <c r="A786" i="63"/>
  <c r="C786" i="63"/>
  <c r="A795" i="63"/>
  <c r="C795" i="63"/>
  <c r="A816" i="63"/>
  <c r="C816" i="63"/>
  <c r="A826" i="63"/>
  <c r="C826" i="63"/>
  <c r="A1818" i="63"/>
  <c r="C1818" i="63"/>
  <c r="A1802" i="63"/>
  <c r="C1802" i="63"/>
  <c r="A850" i="63"/>
  <c r="C850" i="63"/>
  <c r="A1770" i="63"/>
  <c r="C1770" i="63"/>
  <c r="A3323" i="63"/>
  <c r="C3323" i="63"/>
  <c r="A937" i="63"/>
  <c r="C937" i="63"/>
  <c r="A1722" i="63"/>
  <c r="C1722" i="63"/>
  <c r="A1026" i="63"/>
  <c r="C1026" i="63"/>
  <c r="A1073" i="63"/>
  <c r="C1073" i="63"/>
  <c r="A1094" i="63"/>
  <c r="C1094" i="63"/>
  <c r="A1658" i="63"/>
  <c r="C1658" i="63"/>
  <c r="A1642" i="63"/>
  <c r="C1642" i="63"/>
  <c r="A1626" i="63"/>
  <c r="C1626" i="63"/>
  <c r="A1150" i="63"/>
  <c r="C1150" i="63"/>
  <c r="A3340" i="63"/>
  <c r="C3340" i="63"/>
  <c r="A1196" i="63"/>
  <c r="C1196" i="63"/>
  <c r="A1562" i="63"/>
  <c r="C1562" i="63"/>
  <c r="A1231" i="63"/>
  <c r="C1231" i="63"/>
  <c r="A1283" i="63"/>
  <c r="C1283" i="63"/>
  <c r="A1295" i="63"/>
  <c r="C1295" i="63"/>
  <c r="A1498" i="63"/>
  <c r="C1498" i="63"/>
  <c r="A1482" i="63"/>
  <c r="C1482" i="63"/>
  <c r="A1394" i="63"/>
  <c r="C1394" i="63"/>
  <c r="A1405" i="63"/>
  <c r="C1405" i="63"/>
  <c r="A3416" i="63"/>
  <c r="C3416" i="63"/>
  <c r="A1418" i="63"/>
  <c r="C1418" i="63"/>
  <c r="A1402" i="63"/>
  <c r="C1402" i="63"/>
  <c r="A1469" i="63"/>
  <c r="C1469" i="63"/>
  <c r="A1479" i="63"/>
  <c r="C1479" i="63"/>
  <c r="A1354" i="63"/>
  <c r="C1354" i="63"/>
  <c r="A1490" i="63"/>
  <c r="C1490" i="63"/>
  <c r="A1514" i="63"/>
  <c r="C1514" i="63"/>
  <c r="A1518" i="63"/>
  <c r="C1518" i="63"/>
  <c r="A1290" i="63"/>
  <c r="C1290" i="63"/>
  <c r="A3547" i="63"/>
  <c r="C3547" i="63"/>
  <c r="A1258" i="63"/>
  <c r="C1258" i="63"/>
  <c r="A1242" i="63"/>
  <c r="C1242" i="63"/>
  <c r="A1226" i="63"/>
  <c r="C1226" i="63"/>
  <c r="A1586" i="63"/>
  <c r="C1586" i="63"/>
  <c r="A1569" i="63"/>
  <c r="C1569" i="63"/>
  <c r="A1178" i="63"/>
  <c r="C1178" i="63"/>
  <c r="A1162" i="63"/>
  <c r="C1162" i="63"/>
  <c r="A1621" i="63"/>
  <c r="C1621" i="63"/>
  <c r="A1641" i="63"/>
  <c r="C1641" i="63"/>
  <c r="A1651" i="63"/>
  <c r="C1651" i="63"/>
  <c r="A3672" i="63"/>
  <c r="C3672" i="63"/>
  <c r="A1082" i="63"/>
  <c r="C1082" i="63"/>
  <c r="A1066" i="63"/>
  <c r="C1066" i="63"/>
  <c r="A1050" i="63"/>
  <c r="C1050" i="63"/>
  <c r="A1034" i="63"/>
  <c r="C1034" i="63"/>
  <c r="A3726" i="63"/>
  <c r="C3726" i="63"/>
  <c r="A3778" i="63"/>
  <c r="C3778" i="63"/>
  <c r="A986" i="63"/>
  <c r="C986" i="63"/>
  <c r="A970" i="63"/>
  <c r="C970" i="63"/>
  <c r="A954" i="63"/>
  <c r="C954" i="63"/>
  <c r="A938" i="63"/>
  <c r="C938" i="63"/>
  <c r="A1760" i="63"/>
  <c r="C1760" i="63"/>
  <c r="A906" i="63"/>
  <c r="C906" i="63"/>
  <c r="A890" i="63"/>
  <c r="C890" i="63"/>
  <c r="A874" i="63"/>
  <c r="C874" i="63"/>
  <c r="A858" i="63"/>
  <c r="C858" i="63"/>
  <c r="A842" i="63"/>
  <c r="C842" i="63"/>
  <c r="A1838" i="63"/>
  <c r="C1838" i="63"/>
  <c r="A4007" i="63"/>
  <c r="C4007" i="63"/>
  <c r="A794" i="63"/>
  <c r="C794" i="63"/>
  <c r="A778" i="63"/>
  <c r="C778" i="63"/>
  <c r="A762" i="63"/>
  <c r="C762" i="63"/>
  <c r="A746" i="63"/>
  <c r="C746" i="63"/>
  <c r="A1940" i="63"/>
  <c r="C1940" i="63"/>
  <c r="A1947" i="63"/>
  <c r="C1947" i="63"/>
  <c r="A1965" i="63"/>
  <c r="C1965" i="63"/>
  <c r="A682" i="63"/>
  <c r="C682" i="63"/>
  <c r="A1993" i="63"/>
  <c r="C1993" i="63"/>
  <c r="A2022" i="63"/>
  <c r="C2022" i="63"/>
  <c r="A2036" i="63"/>
  <c r="C2036" i="63"/>
  <c r="A2049" i="63"/>
  <c r="C2049" i="63"/>
  <c r="A4056" i="63"/>
  <c r="C4056" i="63"/>
  <c r="A2101" i="63"/>
  <c r="C2101" i="63"/>
  <c r="A2115" i="63"/>
  <c r="C2115" i="63"/>
  <c r="A2124" i="63"/>
  <c r="C2124" i="63"/>
  <c r="A538" i="63"/>
  <c r="C538" i="63"/>
  <c r="A522" i="63"/>
  <c r="C522" i="63"/>
  <c r="A2170" i="63"/>
  <c r="C2170" i="63"/>
  <c r="A490" i="63"/>
  <c r="C490" i="63"/>
  <c r="A2233" i="63"/>
  <c r="C2233" i="63"/>
  <c r="A2263" i="63"/>
  <c r="C2263" i="63"/>
  <c r="A2274" i="63"/>
  <c r="C2274" i="63"/>
  <c r="A427" i="63"/>
  <c r="C427" i="63"/>
  <c r="A411" i="63"/>
  <c r="C411" i="63"/>
  <c r="A2349" i="63"/>
  <c r="C2349" i="63"/>
  <c r="A2375" i="63"/>
  <c r="C2375" i="63"/>
  <c r="A363" i="63"/>
  <c r="C363" i="63"/>
  <c r="A2428" i="63"/>
  <c r="C2428" i="63"/>
  <c r="A331" i="63"/>
  <c r="C331" i="63"/>
  <c r="A2478" i="63"/>
  <c r="C2478" i="63"/>
  <c r="A2521" i="63"/>
  <c r="C2521" i="63"/>
  <c r="A283" i="63"/>
  <c r="C283" i="63"/>
  <c r="A2601" i="63"/>
  <c r="C2601" i="63"/>
  <c r="A2617" i="63"/>
  <c r="C2617" i="63"/>
  <c r="A235" i="63"/>
  <c r="C235" i="63"/>
  <c r="A219" i="63"/>
  <c r="C219" i="63"/>
  <c r="A2669" i="63"/>
  <c r="C2669" i="63"/>
  <c r="A2696" i="63"/>
  <c r="C2696" i="63"/>
  <c r="A2723" i="63"/>
  <c r="C2723" i="63"/>
  <c r="A2747" i="63"/>
  <c r="C2747" i="63"/>
  <c r="A2766" i="63"/>
  <c r="C2766" i="63"/>
  <c r="A124" i="63"/>
  <c r="C124" i="63"/>
  <c r="A98" i="63"/>
  <c r="C98" i="63"/>
  <c r="A2863" i="63"/>
  <c r="C2863" i="63"/>
  <c r="A2882" i="63"/>
  <c r="C2882" i="63"/>
  <c r="A2911" i="63"/>
  <c r="C2911" i="63"/>
  <c r="A55" i="63"/>
  <c r="C55" i="63"/>
  <c r="A46" i="63"/>
  <c r="C46" i="63"/>
  <c r="A2960" i="63"/>
  <c r="C2960" i="63"/>
  <c r="A32" i="63"/>
  <c r="C32" i="63"/>
  <c r="A3018" i="63"/>
  <c r="C3018" i="63"/>
  <c r="A3035" i="63"/>
  <c r="C3035" i="63"/>
  <c r="A3086" i="63"/>
  <c r="C3086" i="63"/>
  <c r="A3102" i="63"/>
  <c r="C3102" i="63"/>
  <c r="A3167" i="63"/>
  <c r="C3167" i="63"/>
  <c r="A3183" i="63"/>
  <c r="C3183" i="63"/>
  <c r="A3198" i="63"/>
  <c r="C3198" i="63"/>
  <c r="A3235" i="63"/>
  <c r="C3235" i="63"/>
  <c r="A3270" i="63"/>
  <c r="C3270" i="63"/>
  <c r="A3291" i="63"/>
  <c r="C3291" i="63"/>
  <c r="A3312" i="63"/>
  <c r="C3312" i="63"/>
  <c r="A3327" i="63"/>
  <c r="C3327" i="63"/>
  <c r="A3354" i="63"/>
  <c r="C3354" i="63"/>
  <c r="A3372" i="63"/>
  <c r="C3372" i="63"/>
  <c r="A3504" i="63"/>
  <c r="C3504" i="63"/>
  <c r="A3523" i="63"/>
  <c r="C3523" i="63"/>
  <c r="A3552" i="63"/>
  <c r="C3552" i="63"/>
  <c r="A3577" i="63"/>
  <c r="C3577" i="63"/>
  <c r="A3624" i="63"/>
  <c r="C3624" i="63"/>
  <c r="A3660" i="63"/>
  <c r="C3660" i="63"/>
  <c r="A3681" i="63"/>
  <c r="C3681" i="63"/>
  <c r="A3713" i="63"/>
  <c r="C3713" i="63"/>
  <c r="A3749" i="63"/>
  <c r="C3749" i="63"/>
  <c r="A3781" i="63"/>
  <c r="C3781" i="63"/>
  <c r="A3878" i="63"/>
  <c r="C3878" i="63"/>
  <c r="A3901" i="63"/>
  <c r="C3901" i="63"/>
  <c r="A3973" i="63"/>
  <c r="C3973" i="63"/>
  <c r="A4000" i="63"/>
  <c r="C4000" i="63"/>
  <c r="A4032" i="63"/>
  <c r="C4032" i="63"/>
  <c r="A4098" i="63"/>
  <c r="C4098" i="63"/>
  <c r="A4115" i="63"/>
  <c r="C4115" i="63"/>
  <c r="A4159" i="63"/>
  <c r="C4159" i="63"/>
  <c r="A4184" i="63"/>
  <c r="C4184" i="63"/>
  <c r="A3272" i="63"/>
  <c r="C3272" i="63"/>
  <c r="A1274" i="63"/>
  <c r="C1274" i="63"/>
  <c r="A3176" i="63"/>
  <c r="C3176" i="63"/>
  <c r="A3160" i="63"/>
  <c r="C3160" i="63"/>
  <c r="A3573" i="63"/>
  <c r="C3573" i="63"/>
  <c r="A1147" i="63"/>
  <c r="C1147" i="63"/>
  <c r="A15" i="63"/>
  <c r="C15" i="63"/>
  <c r="A2254" i="63"/>
  <c r="C2254" i="63"/>
  <c r="A3049" i="63"/>
  <c r="C3049" i="63"/>
  <c r="A3033" i="63"/>
  <c r="C3033" i="63"/>
  <c r="A2300" i="63"/>
  <c r="C2300" i="63"/>
  <c r="A2315" i="63"/>
  <c r="C2315" i="63"/>
  <c r="A2355" i="63"/>
  <c r="C2355" i="63"/>
  <c r="A38" i="63"/>
  <c r="C38" i="63"/>
  <c r="A2937" i="63"/>
  <c r="C2937" i="63"/>
  <c r="A51" i="63"/>
  <c r="C51" i="63"/>
  <c r="A3626" i="63"/>
  <c r="C3626" i="63"/>
  <c r="A78" i="63"/>
  <c r="C78" i="63"/>
  <c r="A2873" i="63"/>
  <c r="C2873" i="63"/>
  <c r="A2857" i="63"/>
  <c r="C2857" i="63"/>
  <c r="A2491" i="63"/>
  <c r="C2491" i="63"/>
  <c r="A2825" i="63"/>
  <c r="C2825" i="63"/>
  <c r="A2809" i="63"/>
  <c r="C2809" i="63"/>
  <c r="A128" i="63"/>
  <c r="C128" i="63"/>
  <c r="A2777" i="63"/>
  <c r="C2777" i="63"/>
  <c r="A2761" i="63"/>
  <c r="C2761" i="63"/>
  <c r="A151" i="63"/>
  <c r="C151" i="63"/>
  <c r="A166" i="63"/>
  <c r="C166" i="63"/>
  <c r="A2713" i="63"/>
  <c r="C2713" i="63"/>
  <c r="A185" i="63"/>
  <c r="C185" i="63"/>
  <c r="A2681" i="63"/>
  <c r="C2681" i="63"/>
  <c r="A213" i="63"/>
  <c r="C213" i="63"/>
  <c r="A2649" i="63"/>
  <c r="C2649" i="63"/>
  <c r="A238" i="63"/>
  <c r="C238" i="63"/>
  <c r="A254" i="63"/>
  <c r="C254" i="63"/>
  <c r="A265" i="63"/>
  <c r="C265" i="63"/>
  <c r="A2773" i="63"/>
  <c r="C2773" i="63"/>
  <c r="A2569" i="63"/>
  <c r="C2569" i="63"/>
  <c r="A282" i="63"/>
  <c r="C282" i="63"/>
  <c r="A2815" i="63"/>
  <c r="C2815" i="63"/>
  <c r="A298" i="63"/>
  <c r="C298" i="63"/>
  <c r="A2505" i="63"/>
  <c r="C2505" i="63"/>
  <c r="A2848" i="63"/>
  <c r="C2848" i="63"/>
  <c r="A2851" i="63"/>
  <c r="C2851" i="63"/>
  <c r="A323" i="63"/>
  <c r="C323" i="63"/>
  <c r="A336" i="63"/>
  <c r="C336" i="63"/>
  <c r="A350" i="63"/>
  <c r="C350" i="63"/>
  <c r="A2409" i="63"/>
  <c r="C2409" i="63"/>
  <c r="A370" i="63"/>
  <c r="C370" i="63"/>
  <c r="A2377" i="63"/>
  <c r="C2377" i="63"/>
  <c r="A2957" i="63"/>
  <c r="C2957" i="63"/>
  <c r="A2345" i="63"/>
  <c r="C2345" i="63"/>
  <c r="A405" i="63"/>
  <c r="C405" i="63"/>
  <c r="A2313" i="63"/>
  <c r="C2313" i="63"/>
  <c r="A3021" i="63"/>
  <c r="C3021" i="63"/>
  <c r="A2281" i="63"/>
  <c r="C2281" i="63"/>
  <c r="A448" i="63"/>
  <c r="C448" i="63"/>
  <c r="A2249" i="63"/>
  <c r="C2249" i="63"/>
  <c r="A470" i="63"/>
  <c r="C470" i="63"/>
  <c r="A2217" i="63"/>
  <c r="C2217" i="63"/>
  <c r="A3126" i="63"/>
  <c r="C3126" i="63"/>
  <c r="A2185" i="63"/>
  <c r="C2185" i="63"/>
  <c r="A3133" i="63"/>
  <c r="C3133" i="63"/>
  <c r="A2153" i="63"/>
  <c r="C2153" i="63"/>
  <c r="A2137" i="63"/>
  <c r="C2137" i="63"/>
  <c r="A554" i="63"/>
  <c r="C554" i="63"/>
  <c r="A583" i="63"/>
  <c r="C583" i="63"/>
  <c r="A2089" i="63"/>
  <c r="C2089" i="63"/>
  <c r="A2073" i="63"/>
  <c r="C2073" i="63"/>
  <c r="A603" i="63"/>
  <c r="C603" i="63"/>
  <c r="A624" i="63"/>
  <c r="C624" i="63"/>
  <c r="A634" i="63"/>
  <c r="C634" i="63"/>
  <c r="A654" i="63"/>
  <c r="C654" i="63"/>
  <c r="A668" i="63"/>
  <c r="C668" i="63"/>
  <c r="A1977" i="63"/>
  <c r="C1977" i="63"/>
  <c r="A1961" i="63"/>
  <c r="C1961" i="63"/>
  <c r="A720" i="63"/>
  <c r="C720" i="63"/>
  <c r="A1929" i="63"/>
  <c r="C1929" i="63"/>
  <c r="A3247" i="63"/>
  <c r="C3247" i="63"/>
  <c r="A776" i="63"/>
  <c r="C776" i="63"/>
  <c r="A1881" i="63"/>
  <c r="C1881" i="63"/>
  <c r="A1865" i="63"/>
  <c r="C1865" i="63"/>
  <c r="A1849" i="63"/>
  <c r="C1849" i="63"/>
  <c r="A1833" i="63"/>
  <c r="C1833" i="63"/>
  <c r="A1817" i="63"/>
  <c r="C1817" i="63"/>
  <c r="A3308" i="63"/>
  <c r="C3308" i="63"/>
  <c r="A855" i="63"/>
  <c r="C855" i="63"/>
  <c r="A1769" i="63"/>
  <c r="C1769" i="63"/>
  <c r="A1753" i="63"/>
  <c r="C1753" i="63"/>
  <c r="A936" i="63"/>
  <c r="C936" i="63"/>
  <c r="A1721" i="63"/>
  <c r="C1721" i="63"/>
  <c r="A1021" i="63"/>
  <c r="C1021" i="63"/>
  <c r="A1075" i="63"/>
  <c r="C1075" i="63"/>
  <c r="A1096" i="63"/>
  <c r="C1096" i="63"/>
  <c r="A1116" i="63"/>
  <c r="C1116" i="63"/>
  <c r="A1130" i="63"/>
  <c r="C1130" i="63"/>
  <c r="A1625" i="63"/>
  <c r="C1625" i="63"/>
  <c r="A1146" i="63"/>
  <c r="C1146" i="63"/>
  <c r="A1593" i="63"/>
  <c r="C1593" i="63"/>
  <c r="A1577" i="63"/>
  <c r="C1577" i="63"/>
  <c r="A3384" i="63"/>
  <c r="C3384" i="63"/>
  <c r="A1545" i="63"/>
  <c r="C1545" i="63"/>
  <c r="A1281" i="63"/>
  <c r="C1281" i="63"/>
  <c r="A1320" i="63"/>
  <c r="C1320" i="63"/>
  <c r="A1497" i="63"/>
  <c r="C1497" i="63"/>
  <c r="A1368" i="63"/>
  <c r="C1368" i="63"/>
  <c r="A1390" i="63"/>
  <c r="C1390" i="63"/>
  <c r="A1449" i="63"/>
  <c r="C1449" i="63"/>
  <c r="A3415" i="63"/>
  <c r="C3415" i="63"/>
  <c r="A1442" i="63"/>
  <c r="C1442" i="63"/>
  <c r="A1401" i="63"/>
  <c r="C1401" i="63"/>
  <c r="A1385" i="63"/>
  <c r="C1385" i="63"/>
  <c r="A3474" i="63"/>
  <c r="C3474" i="63"/>
  <c r="A1353" i="63"/>
  <c r="C1353" i="63"/>
  <c r="A1507" i="63"/>
  <c r="C1507" i="63"/>
  <c r="A1513" i="63"/>
  <c r="C1513" i="63"/>
  <c r="A1519" i="63"/>
  <c r="C1519" i="63"/>
  <c r="A1289" i="63"/>
  <c r="C1289" i="63"/>
  <c r="A1273" i="63"/>
  <c r="C1273" i="63"/>
  <c r="A1257" i="63"/>
  <c r="C1257" i="63"/>
  <c r="A1241" i="63"/>
  <c r="C1241" i="63"/>
  <c r="A1225" i="63"/>
  <c r="C1225" i="63"/>
  <c r="A1209" i="63"/>
  <c r="C1209" i="63"/>
  <c r="A1193" i="63"/>
  <c r="C1193" i="63"/>
  <c r="A1547" i="63"/>
  <c r="C1547" i="63"/>
  <c r="A1605" i="63"/>
  <c r="C1605" i="63"/>
  <c r="A1624" i="63"/>
  <c r="C1624" i="63"/>
  <c r="A1129" i="63"/>
  <c r="C1129" i="63"/>
  <c r="A1656" i="63"/>
  <c r="C1656" i="63"/>
  <c r="A1673" i="63"/>
  <c r="C1673" i="63"/>
  <c r="A1698" i="63"/>
  <c r="C1698" i="63"/>
  <c r="A1065" i="63"/>
  <c r="C1065" i="63"/>
  <c r="A1049" i="63"/>
  <c r="C1049" i="63"/>
  <c r="A1701" i="63"/>
  <c r="C1701" i="63"/>
  <c r="A1707" i="63"/>
  <c r="C1707" i="63"/>
  <c r="A3771" i="63"/>
  <c r="C3771" i="63"/>
  <c r="A985" i="63"/>
  <c r="C985" i="63"/>
  <c r="A969" i="63"/>
  <c r="C969" i="63"/>
  <c r="A3932" i="63"/>
  <c r="C3932" i="63"/>
  <c r="A1739" i="63"/>
  <c r="C1739" i="63"/>
  <c r="A1756" i="63"/>
  <c r="C1756" i="63"/>
  <c r="A905" i="63"/>
  <c r="C905" i="63"/>
  <c r="A889" i="63"/>
  <c r="C889" i="63"/>
  <c r="A1779" i="63"/>
  <c r="C1779" i="63"/>
  <c r="A1783" i="63"/>
  <c r="C1783" i="63"/>
  <c r="A841" i="63"/>
  <c r="C841" i="63"/>
  <c r="A1835" i="63"/>
  <c r="C1835" i="63"/>
  <c r="A1856" i="63"/>
  <c r="C1856" i="63"/>
  <c r="A793" i="63"/>
  <c r="C793" i="63"/>
  <c r="A777" i="63"/>
  <c r="C777" i="63"/>
  <c r="A761" i="63"/>
  <c r="C761" i="63"/>
  <c r="A745" i="63"/>
  <c r="C745" i="63"/>
  <c r="A729" i="63"/>
  <c r="C729" i="63"/>
  <c r="A4026" i="63"/>
  <c r="C4026" i="63"/>
  <c r="A4036" i="63"/>
  <c r="C4036" i="63"/>
  <c r="A1985" i="63"/>
  <c r="C1985" i="63"/>
  <c r="A665" i="63"/>
  <c r="C665" i="63"/>
  <c r="A649" i="63"/>
  <c r="C649" i="63"/>
  <c r="A633" i="63"/>
  <c r="C633" i="63"/>
  <c r="A617" i="63"/>
  <c r="C617" i="63"/>
  <c r="A2066" i="63"/>
  <c r="C2066" i="63"/>
  <c r="A4064" i="63"/>
  <c r="C4064" i="63"/>
  <c r="A2119" i="63"/>
  <c r="C2119" i="63"/>
  <c r="A2123" i="63"/>
  <c r="C2123" i="63"/>
  <c r="A537" i="63"/>
  <c r="C537" i="63"/>
  <c r="A2145" i="63"/>
  <c r="C2145" i="63"/>
  <c r="A505" i="63"/>
  <c r="C505" i="63"/>
  <c r="A2178" i="63"/>
  <c r="C2178" i="63"/>
  <c r="A2232" i="63"/>
  <c r="C2232" i="63"/>
  <c r="A2261" i="63"/>
  <c r="C2261" i="63"/>
  <c r="A2272" i="63"/>
  <c r="C2272" i="63"/>
  <c r="A2299" i="63"/>
  <c r="C2299" i="63"/>
  <c r="A410" i="63"/>
  <c r="C410" i="63"/>
  <c r="A394" i="63"/>
  <c r="C394" i="63"/>
  <c r="A2379" i="63"/>
  <c r="C2379" i="63"/>
  <c r="A2405" i="63"/>
  <c r="C2405" i="63"/>
  <c r="A2425" i="63"/>
  <c r="C2425" i="63"/>
  <c r="A2447" i="63"/>
  <c r="C2447" i="63"/>
  <c r="A2477" i="63"/>
  <c r="C2477" i="63"/>
  <c r="A2510" i="63"/>
  <c r="C2510" i="63"/>
  <c r="A2554" i="63"/>
  <c r="C2554" i="63"/>
  <c r="A2600" i="63"/>
  <c r="C2600" i="63"/>
  <c r="A250" i="63"/>
  <c r="C250" i="63"/>
  <c r="A2634" i="63"/>
  <c r="C2634" i="63"/>
  <c r="A218" i="63"/>
  <c r="C218" i="63"/>
  <c r="A2667" i="63"/>
  <c r="C2667" i="63"/>
  <c r="A2694" i="63"/>
  <c r="C2694" i="63"/>
  <c r="A2719" i="63"/>
  <c r="C2719" i="63"/>
  <c r="A2746" i="63"/>
  <c r="C2746" i="63"/>
  <c r="A2763" i="63"/>
  <c r="C2763" i="63"/>
  <c r="A112" i="63"/>
  <c r="C112" i="63"/>
  <c r="A2838" i="63"/>
  <c r="C2838" i="63"/>
  <c r="A2860" i="63"/>
  <c r="C2860" i="63"/>
  <c r="A2903" i="63"/>
  <c r="C2903" i="63"/>
  <c r="A2910" i="63"/>
  <c r="C2910" i="63"/>
  <c r="A54" i="63"/>
  <c r="C54" i="63"/>
  <c r="A2953" i="63"/>
  <c r="C2953" i="63"/>
  <c r="A2990" i="63"/>
  <c r="C2990" i="63"/>
  <c r="A3019" i="63"/>
  <c r="C3019" i="63"/>
  <c r="A3052" i="63"/>
  <c r="C3052" i="63"/>
  <c r="A3113" i="63"/>
  <c r="C3113" i="63"/>
  <c r="A3148" i="63"/>
  <c r="C3148" i="63"/>
  <c r="A3166" i="63"/>
  <c r="C3166" i="63"/>
  <c r="A3184" i="63"/>
  <c r="C3184" i="63"/>
  <c r="A3295" i="63"/>
  <c r="C3295" i="63"/>
  <c r="A3318" i="63"/>
  <c r="C3318" i="63"/>
  <c r="A3345" i="63"/>
  <c r="C3345" i="63"/>
  <c r="A3356" i="63"/>
  <c r="C3356" i="63"/>
  <c r="A3374" i="63"/>
  <c r="C3374" i="63"/>
  <c r="A3402" i="63"/>
  <c r="C3402" i="63"/>
  <c r="A3471" i="63"/>
  <c r="C3471" i="63"/>
  <c r="A3497" i="63"/>
  <c r="C3497" i="63"/>
  <c r="A3555" i="63"/>
  <c r="C3555" i="63"/>
  <c r="A3576" i="63"/>
  <c r="C3576" i="63"/>
  <c r="A3646" i="63"/>
  <c r="C3646" i="63"/>
  <c r="A3663" i="63"/>
  <c r="C3663" i="63"/>
  <c r="A3683" i="63"/>
  <c r="C3683" i="63"/>
  <c r="A3722" i="63"/>
  <c r="C3722" i="63"/>
  <c r="A3854" i="63"/>
  <c r="C3854" i="63"/>
  <c r="A3880" i="63"/>
  <c r="C3880" i="63"/>
  <c r="A3911" i="63"/>
  <c r="C3911" i="63"/>
  <c r="A3938" i="63"/>
  <c r="C3938" i="63"/>
  <c r="A3974" i="63"/>
  <c r="C3974" i="63"/>
  <c r="A4001" i="63"/>
  <c r="C4001" i="63"/>
  <c r="A4027" i="63"/>
  <c r="C4027" i="63"/>
  <c r="A4097" i="63"/>
  <c r="C4097" i="63"/>
  <c r="A4121" i="63"/>
  <c r="C4121" i="63"/>
  <c r="A4153" i="63"/>
  <c r="C4153" i="63"/>
  <c r="A4188" i="63"/>
  <c r="C4188" i="63"/>
  <c r="A3271" i="63"/>
  <c r="C3271" i="63"/>
  <c r="A3239" i="63"/>
  <c r="C3239" i="63"/>
  <c r="A3207" i="63"/>
  <c r="C3207" i="63"/>
  <c r="A3191" i="63"/>
  <c r="C3191" i="63"/>
  <c r="A3127" i="63"/>
  <c r="C3127" i="63"/>
  <c r="A3095" i="63"/>
  <c r="C3095" i="63"/>
  <c r="A2224" i="63"/>
  <c r="C2224" i="63"/>
  <c r="A3063" i="63"/>
  <c r="C3063" i="63"/>
  <c r="A21" i="63"/>
  <c r="C21" i="63"/>
  <c r="A3016" i="63"/>
  <c r="C3016" i="63"/>
  <c r="A2358" i="63"/>
  <c r="C2358" i="63"/>
  <c r="A2380" i="63"/>
  <c r="C2380" i="63"/>
  <c r="A2936" i="63"/>
  <c r="C2936" i="63"/>
  <c r="A2434" i="63"/>
  <c r="C2434" i="63"/>
  <c r="A2888" i="63"/>
  <c r="C2888" i="63"/>
  <c r="A2856" i="63"/>
  <c r="C2856" i="63"/>
  <c r="A100" i="63"/>
  <c r="C100" i="63"/>
  <c r="A2526" i="63"/>
  <c r="C2526" i="63"/>
  <c r="A2808" i="63"/>
  <c r="C2808" i="63"/>
  <c r="A2792" i="63"/>
  <c r="C2792" i="63"/>
  <c r="A2563" i="63"/>
  <c r="C2563" i="63"/>
  <c r="A139" i="63"/>
  <c r="C139" i="63"/>
  <c r="A148" i="63"/>
  <c r="C148" i="63"/>
  <c r="A2585" i="63"/>
  <c r="C2585" i="63"/>
  <c r="A180" i="63"/>
  <c r="C180" i="63"/>
  <c r="A186" i="63"/>
  <c r="C186" i="63"/>
  <c r="A2680" i="63"/>
  <c r="C2680" i="63"/>
  <c r="A212" i="63"/>
  <c r="C212" i="63"/>
  <c r="A2648" i="63"/>
  <c r="C2648" i="63"/>
  <c r="A234" i="63"/>
  <c r="C234" i="63"/>
  <c r="A2616" i="63"/>
  <c r="C2616" i="63"/>
  <c r="A267" i="63"/>
  <c r="C267" i="63"/>
  <c r="A2728" i="63"/>
  <c r="C2728" i="63"/>
  <c r="A2568" i="63"/>
  <c r="C2568" i="63"/>
  <c r="A2552" i="63"/>
  <c r="C2552" i="63"/>
  <c r="A2810" i="63"/>
  <c r="C2810" i="63"/>
  <c r="A2520" i="63"/>
  <c r="C2520" i="63"/>
  <c r="A2504" i="63"/>
  <c r="C2504" i="63"/>
  <c r="A310" i="63"/>
  <c r="C310" i="63"/>
  <c r="A2472" i="63"/>
  <c r="C2472" i="63"/>
  <c r="A2456" i="63"/>
  <c r="C2456" i="63"/>
  <c r="A2440" i="63"/>
  <c r="C2440" i="63"/>
  <c r="A2914" i="63"/>
  <c r="C2914" i="63"/>
  <c r="A2408" i="63"/>
  <c r="C2408" i="63"/>
  <c r="A369" i="63"/>
  <c r="C369" i="63"/>
  <c r="A2376" i="63"/>
  <c r="C2376" i="63"/>
  <c r="A2966" i="63"/>
  <c r="C2966" i="63"/>
  <c r="A2344" i="63"/>
  <c r="C2344" i="63"/>
  <c r="A407" i="63"/>
  <c r="C407" i="63"/>
  <c r="A2312" i="63"/>
  <c r="C2312" i="63"/>
  <c r="A3024" i="63"/>
  <c r="C3024" i="63"/>
  <c r="A3054" i="63"/>
  <c r="C3054" i="63"/>
  <c r="A455" i="63"/>
  <c r="C455" i="63"/>
  <c r="A460" i="63"/>
  <c r="C460" i="63"/>
  <c r="A471" i="63"/>
  <c r="C471" i="63"/>
  <c r="A3100" i="63"/>
  <c r="C3100" i="63"/>
  <c r="A2200" i="63"/>
  <c r="C2200" i="63"/>
  <c r="A2184" i="63"/>
  <c r="C2184" i="63"/>
  <c r="A506" i="63"/>
  <c r="C506" i="63"/>
  <c r="A2152" i="63"/>
  <c r="C2152" i="63"/>
  <c r="A2136" i="63"/>
  <c r="C2136" i="63"/>
  <c r="A553" i="63"/>
  <c r="C553" i="63"/>
  <c r="A2104" i="63"/>
  <c r="C2104" i="63"/>
  <c r="A2088" i="63"/>
  <c r="C2088" i="63"/>
  <c r="A2072" i="63"/>
  <c r="C2072" i="63"/>
  <c r="A2056" i="63"/>
  <c r="C2056" i="63"/>
  <c r="A623" i="63"/>
  <c r="C623" i="63"/>
  <c r="A2024" i="63"/>
  <c r="C2024" i="63"/>
  <c r="A2008" i="63"/>
  <c r="C2008" i="63"/>
  <c r="A1992" i="63"/>
  <c r="C1992" i="63"/>
  <c r="A1976" i="63"/>
  <c r="C1976" i="63"/>
  <c r="A3233" i="63"/>
  <c r="C3233" i="63"/>
  <c r="A730" i="63"/>
  <c r="C730" i="63"/>
  <c r="A1928" i="63"/>
  <c r="C1928" i="63"/>
  <c r="A773" i="63"/>
  <c r="C773" i="63"/>
  <c r="A3268" i="63"/>
  <c r="C3268" i="63"/>
  <c r="A791" i="63"/>
  <c r="C791" i="63"/>
  <c r="A1864" i="63"/>
  <c r="C1864" i="63"/>
  <c r="A813" i="63"/>
  <c r="C813" i="63"/>
  <c r="A3303" i="63"/>
  <c r="C3303" i="63"/>
  <c r="A1816" i="63"/>
  <c r="C1816" i="63"/>
  <c r="A1800" i="63"/>
  <c r="C1800" i="63"/>
  <c r="A1784" i="63"/>
  <c r="C1784" i="63"/>
  <c r="A1768" i="63"/>
  <c r="C1768" i="63"/>
  <c r="A925" i="63"/>
  <c r="C925" i="63"/>
  <c r="A1736" i="63"/>
  <c r="C1736" i="63"/>
  <c r="A978" i="63"/>
  <c r="C978" i="63"/>
  <c r="A1020" i="63"/>
  <c r="C1020" i="63"/>
  <c r="A1076" i="63"/>
  <c r="C1076" i="63"/>
  <c r="A1672" i="63"/>
  <c r="C1672" i="63"/>
  <c r="A1115" i="63"/>
  <c r="C1115" i="63"/>
  <c r="A1640" i="63"/>
  <c r="C1640" i="63"/>
  <c r="A1161" i="63"/>
  <c r="C1161" i="63"/>
  <c r="A1608" i="63"/>
  <c r="C1608" i="63"/>
  <c r="A1176" i="63"/>
  <c r="C1176" i="63"/>
  <c r="A3380" i="63"/>
  <c r="C3380" i="63"/>
  <c r="A3382" i="63"/>
  <c r="C3382" i="63"/>
  <c r="A1260" i="63"/>
  <c r="C1260" i="63"/>
  <c r="A1528" i="63"/>
  <c r="C1528" i="63"/>
  <c r="A1512" i="63"/>
  <c r="C1512" i="63"/>
  <c r="A1496" i="63"/>
  <c r="C1496" i="63"/>
  <c r="A1359" i="63"/>
  <c r="C1359" i="63"/>
  <c r="A1389" i="63"/>
  <c r="C1389" i="63"/>
  <c r="A1411" i="63"/>
  <c r="C1411" i="63"/>
  <c r="A1432" i="63"/>
  <c r="C1432" i="63"/>
  <c r="A1447" i="63"/>
  <c r="C1447" i="63"/>
  <c r="A1400" i="63"/>
  <c r="C1400" i="63"/>
  <c r="A1384" i="63"/>
  <c r="C1384" i="63"/>
  <c r="A1480" i="63"/>
  <c r="C1480" i="63"/>
  <c r="A3481" i="63"/>
  <c r="C3481" i="63"/>
  <c r="A1336" i="63"/>
  <c r="C1336" i="63"/>
  <c r="A1511" i="63"/>
  <c r="C1511" i="63"/>
  <c r="A1304" i="63"/>
  <c r="C1304" i="63"/>
  <c r="A1288" i="63"/>
  <c r="C1288" i="63"/>
  <c r="A1272" i="63"/>
  <c r="C1272" i="63"/>
  <c r="A1256" i="63"/>
  <c r="C1256" i="63"/>
  <c r="A1240" i="63"/>
  <c r="C1240" i="63"/>
  <c r="A1224" i="63"/>
  <c r="C1224" i="63"/>
  <c r="A1585" i="63"/>
  <c r="C1585" i="63"/>
  <c r="A1192" i="63"/>
  <c r="C1192" i="63"/>
  <c r="A1546" i="63"/>
  <c r="C1546" i="63"/>
  <c r="A1609" i="63"/>
  <c r="C1609" i="63"/>
  <c r="A1144" i="63"/>
  <c r="C1144" i="63"/>
  <c r="A1643" i="63"/>
  <c r="C1643" i="63"/>
  <c r="A1112" i="63"/>
  <c r="C1112" i="63"/>
  <c r="A1669" i="63"/>
  <c r="C1669" i="63"/>
  <c r="A1697" i="63"/>
  <c r="C1697" i="63"/>
  <c r="A1064" i="63"/>
  <c r="C1064" i="63"/>
  <c r="A1048" i="63"/>
  <c r="C1048" i="63"/>
  <c r="A1032" i="63"/>
  <c r="C1032" i="63"/>
  <c r="A1706" i="63"/>
  <c r="C1706" i="63"/>
  <c r="A3768" i="63"/>
  <c r="C3768" i="63"/>
  <c r="A984" i="63"/>
  <c r="C984" i="63"/>
  <c r="A968" i="63"/>
  <c r="C968" i="63"/>
  <c r="A1723" i="63"/>
  <c r="C1723" i="63"/>
  <c r="A1738" i="63"/>
  <c r="C1738" i="63"/>
  <c r="A920" i="63"/>
  <c r="C920" i="63"/>
  <c r="A904" i="63"/>
  <c r="C904" i="63"/>
  <c r="A888" i="63"/>
  <c r="C888" i="63"/>
  <c r="A872" i="63"/>
  <c r="C872" i="63"/>
  <c r="A856" i="63"/>
  <c r="C856" i="63"/>
  <c r="A840" i="63"/>
  <c r="C840" i="63"/>
  <c r="A1834" i="63"/>
  <c r="C1834" i="63"/>
  <c r="A808" i="63"/>
  <c r="C808" i="63"/>
  <c r="A792" i="63"/>
  <c r="C792" i="63"/>
  <c r="A1892" i="63"/>
  <c r="C1892" i="63"/>
  <c r="A760" i="63"/>
  <c r="C760" i="63"/>
  <c r="A744" i="63"/>
  <c r="C744" i="63"/>
  <c r="A728" i="63"/>
  <c r="C728" i="63"/>
  <c r="A712" i="63"/>
  <c r="C712" i="63"/>
  <c r="A1969" i="63"/>
  <c r="C1969" i="63"/>
  <c r="A680" i="63"/>
  <c r="C680" i="63"/>
  <c r="A2001" i="63"/>
  <c r="C2001" i="63"/>
  <c r="A2025" i="63"/>
  <c r="C2025" i="63"/>
  <c r="A632" i="63"/>
  <c r="C632" i="63"/>
  <c r="A4055" i="63"/>
  <c r="C4055" i="63"/>
  <c r="A2065" i="63"/>
  <c r="C2065" i="63"/>
  <c r="A2105" i="63"/>
  <c r="C2105" i="63"/>
  <c r="A2118" i="63"/>
  <c r="C2118" i="63"/>
  <c r="A552" i="63"/>
  <c r="C552" i="63"/>
  <c r="A536" i="63"/>
  <c r="C536" i="63"/>
  <c r="A520" i="63"/>
  <c r="C520" i="63"/>
  <c r="A504" i="63"/>
  <c r="C504" i="63"/>
  <c r="A488" i="63"/>
  <c r="C488" i="63"/>
  <c r="A2220" i="63"/>
  <c r="C2220" i="63"/>
  <c r="A2257" i="63"/>
  <c r="C2257" i="63"/>
  <c r="A2271" i="63"/>
  <c r="C2271" i="63"/>
  <c r="A425" i="63"/>
  <c r="C425" i="63"/>
  <c r="A409" i="63"/>
  <c r="C409" i="63"/>
  <c r="A393" i="63"/>
  <c r="C393" i="63"/>
  <c r="A2378" i="63"/>
  <c r="C2378" i="63"/>
  <c r="A2406" i="63"/>
  <c r="C2406" i="63"/>
  <c r="A345" i="63"/>
  <c r="C345" i="63"/>
  <c r="A2448" i="63"/>
  <c r="C2448" i="63"/>
  <c r="A2480" i="63"/>
  <c r="C2480" i="63"/>
  <c r="A2509" i="63"/>
  <c r="C2509" i="63"/>
  <c r="A281" i="63"/>
  <c r="C281" i="63"/>
  <c r="A2603" i="63"/>
  <c r="C2603" i="63"/>
  <c r="A249" i="63"/>
  <c r="C249" i="63"/>
  <c r="A2638" i="63"/>
  <c r="C2638" i="63"/>
  <c r="A2657" i="63"/>
  <c r="C2657" i="63"/>
  <c r="A201" i="63"/>
  <c r="C201" i="63"/>
  <c r="A2697" i="63"/>
  <c r="C2697" i="63"/>
  <c r="A2718" i="63"/>
  <c r="C2718" i="63"/>
  <c r="A153" i="63"/>
  <c r="C153" i="63"/>
  <c r="A2762" i="63"/>
  <c r="C2762" i="63"/>
  <c r="A2811" i="63"/>
  <c r="C2811" i="63"/>
  <c r="A111" i="63"/>
  <c r="C111" i="63"/>
  <c r="A2840" i="63"/>
  <c r="C2840" i="63"/>
  <c r="A2858" i="63"/>
  <c r="C2858" i="63"/>
  <c r="A79" i="63"/>
  <c r="C79" i="63"/>
  <c r="A2920" i="63"/>
  <c r="C2920" i="63"/>
  <c r="A45" i="63"/>
  <c r="C45" i="63"/>
  <c r="A2951" i="63"/>
  <c r="C2951" i="63"/>
  <c r="A2978" i="63"/>
  <c r="C2978" i="63"/>
  <c r="A2989" i="63"/>
  <c r="C2989" i="63"/>
  <c r="A3053" i="63"/>
  <c r="C3053" i="63"/>
  <c r="A3092" i="63"/>
  <c r="C3092" i="63"/>
  <c r="A3130" i="63"/>
  <c r="C3130" i="63"/>
  <c r="A3151" i="63"/>
  <c r="C3151" i="63"/>
  <c r="A3165" i="63"/>
  <c r="C3165" i="63"/>
  <c r="A8" i="63"/>
  <c r="C8" i="63"/>
  <c r="A3205" i="63"/>
  <c r="C3205" i="63"/>
  <c r="A3224" i="63"/>
  <c r="C3224" i="63"/>
  <c r="A3240" i="63"/>
  <c r="C3240" i="63"/>
  <c r="A3251" i="63"/>
  <c r="C3251" i="63"/>
  <c r="A3274" i="63"/>
  <c r="C3274" i="63"/>
  <c r="A3292" i="63"/>
  <c r="C3292" i="63"/>
  <c r="A3317" i="63"/>
  <c r="C3317" i="63"/>
  <c r="A3329" i="63"/>
  <c r="C3329" i="63"/>
  <c r="A3347" i="63"/>
  <c r="C3347" i="63"/>
  <c r="A3357" i="63"/>
  <c r="C3357" i="63"/>
  <c r="A3375" i="63"/>
  <c r="C3375" i="63"/>
  <c r="A3472" i="63"/>
  <c r="C3472" i="63"/>
  <c r="A3524" i="63"/>
  <c r="C3524" i="63"/>
  <c r="A3539" i="63"/>
  <c r="C3539" i="63"/>
  <c r="A3556" i="63"/>
  <c r="C3556" i="63"/>
  <c r="A3630" i="63"/>
  <c r="C3630" i="63"/>
  <c r="A3645" i="63"/>
  <c r="C3645" i="63"/>
  <c r="A3665" i="63"/>
  <c r="C3665" i="63"/>
  <c r="A3689" i="63"/>
  <c r="C3689" i="63"/>
  <c r="A3755" i="63"/>
  <c r="C3755" i="63"/>
  <c r="A3855" i="63"/>
  <c r="C3855" i="63"/>
  <c r="A3879" i="63"/>
  <c r="C3879" i="63"/>
  <c r="A3910" i="63"/>
  <c r="C3910" i="63"/>
  <c r="A3939" i="63"/>
  <c r="C3939" i="63"/>
  <c r="A3975" i="63"/>
  <c r="C3975" i="63"/>
  <c r="A4008" i="63"/>
  <c r="C4008" i="63"/>
  <c r="A4035" i="63"/>
  <c r="C4035" i="63"/>
  <c r="A4096" i="63"/>
  <c r="C4096" i="63"/>
  <c r="A4120" i="63"/>
  <c r="C4120" i="63"/>
  <c r="A4160" i="63"/>
  <c r="C4160" i="63"/>
  <c r="A4185" i="63"/>
  <c r="C4185" i="63"/>
  <c r="A1926" i="63"/>
  <c r="C1926" i="63"/>
  <c r="A3222" i="63"/>
  <c r="C3222" i="63"/>
  <c r="A3206" i="63"/>
  <c r="C3206" i="63"/>
  <c r="A2201" i="63"/>
  <c r="C2201" i="63"/>
  <c r="A3094" i="63"/>
  <c r="C3094" i="63"/>
  <c r="A3078" i="63"/>
  <c r="C3078" i="63"/>
  <c r="A3047" i="63"/>
  <c r="C3047" i="63"/>
  <c r="A3015" i="63"/>
  <c r="C3015" i="63"/>
  <c r="A2999" i="63"/>
  <c r="C2999" i="63"/>
  <c r="A2967" i="63"/>
  <c r="C2967" i="63"/>
  <c r="A40" i="63"/>
  <c r="C40" i="63"/>
  <c r="A2935" i="63"/>
  <c r="C2935" i="63"/>
  <c r="A53" i="63"/>
  <c r="C53" i="63"/>
  <c r="A73" i="63"/>
  <c r="C73" i="63"/>
  <c r="A2443" i="63"/>
  <c r="C2443" i="63"/>
  <c r="A2469" i="63"/>
  <c r="C2469" i="63"/>
  <c r="A2839" i="63"/>
  <c r="C2839" i="63"/>
  <c r="A113" i="63"/>
  <c r="C113" i="63"/>
  <c r="A125" i="63"/>
  <c r="C125" i="63"/>
  <c r="A2791" i="63"/>
  <c r="C2791" i="63"/>
  <c r="A2584" i="63"/>
  <c r="C2584" i="63"/>
  <c r="A138" i="63"/>
  <c r="C138" i="63"/>
  <c r="A162" i="63"/>
  <c r="C162" i="63"/>
  <c r="A168" i="63"/>
  <c r="C168" i="63"/>
  <c r="A178" i="63"/>
  <c r="C178" i="63"/>
  <c r="A2695" i="63"/>
  <c r="C2695" i="63"/>
  <c r="A200" i="63"/>
  <c r="C200" i="63"/>
  <c r="A211" i="63"/>
  <c r="C211" i="63"/>
  <c r="A224" i="63"/>
  <c r="C224" i="63"/>
  <c r="A2631" i="63"/>
  <c r="C2631" i="63"/>
  <c r="A2615" i="63"/>
  <c r="C2615" i="63"/>
  <c r="A2599" i="63"/>
  <c r="C2599" i="63"/>
  <c r="A2583" i="63"/>
  <c r="C2583" i="63"/>
  <c r="A2567" i="63"/>
  <c r="C2567" i="63"/>
  <c r="A2551" i="63"/>
  <c r="C2551" i="63"/>
  <c r="A2805" i="63"/>
  <c r="C2805" i="63"/>
  <c r="A2519" i="63"/>
  <c r="C2519" i="63"/>
  <c r="A2503" i="63"/>
  <c r="C2503" i="63"/>
  <c r="A2487" i="63"/>
  <c r="C2487" i="63"/>
  <c r="A2471" i="63"/>
  <c r="C2471" i="63"/>
  <c r="A325" i="63"/>
  <c r="C325" i="63"/>
  <c r="A337" i="63"/>
  <c r="C337" i="63"/>
  <c r="A2423" i="63"/>
  <c r="C2423" i="63"/>
  <c r="A2407" i="63"/>
  <c r="C2407" i="63"/>
  <c r="A373" i="63"/>
  <c r="C373" i="63"/>
  <c r="A381" i="63"/>
  <c r="C381" i="63"/>
  <c r="A2965" i="63"/>
  <c r="C2965" i="63"/>
  <c r="A2994" i="63"/>
  <c r="C2994" i="63"/>
  <c r="A2327" i="63"/>
  <c r="C2327" i="63"/>
  <c r="A3004" i="63"/>
  <c r="C3004" i="63"/>
  <c r="A2295" i="63"/>
  <c r="C2295" i="63"/>
  <c r="A440" i="63"/>
  <c r="C440" i="63"/>
  <c r="A454" i="63"/>
  <c r="C454" i="63"/>
  <c r="A463" i="63"/>
  <c r="C463" i="63"/>
  <c r="A2231" i="63"/>
  <c r="C2231" i="63"/>
  <c r="A3109" i="63"/>
  <c r="C3109" i="63"/>
  <c r="A2199" i="63"/>
  <c r="C2199" i="63"/>
  <c r="A484" i="63"/>
  <c r="C484" i="63"/>
  <c r="A2167" i="63"/>
  <c r="C2167" i="63"/>
  <c r="A3142" i="63"/>
  <c r="C3142" i="63"/>
  <c r="A2135" i="63"/>
  <c r="C2135" i="63"/>
  <c r="A550" i="63"/>
  <c r="C550" i="63"/>
  <c r="A2103" i="63"/>
  <c r="C2103" i="63"/>
  <c r="A3168" i="63"/>
  <c r="C3168" i="63"/>
  <c r="A2071" i="63"/>
  <c r="C2071" i="63"/>
  <c r="A610" i="63"/>
  <c r="C610" i="63"/>
  <c r="A3199" i="63"/>
  <c r="C3199" i="63"/>
  <c r="A650" i="63"/>
  <c r="C650" i="63"/>
  <c r="A655" i="63"/>
  <c r="C655" i="63"/>
  <c r="A681" i="63"/>
  <c r="C681" i="63"/>
  <c r="A1975" i="63"/>
  <c r="C1975" i="63"/>
  <c r="A1959" i="63"/>
  <c r="C1959" i="63"/>
  <c r="A726" i="63"/>
  <c r="C726" i="63"/>
  <c r="A1927" i="63"/>
  <c r="C1927" i="63"/>
  <c r="A772" i="63"/>
  <c r="C772" i="63"/>
  <c r="A1895" i="63"/>
  <c r="C1895" i="63"/>
  <c r="A1879" i="63"/>
  <c r="C1879" i="63"/>
  <c r="A1863" i="63"/>
  <c r="C1863" i="63"/>
  <c r="A1847" i="63"/>
  <c r="C1847" i="63"/>
  <c r="A1831" i="63"/>
  <c r="C1831" i="63"/>
  <c r="A834" i="63"/>
  <c r="C834" i="63"/>
  <c r="A1799" i="63"/>
  <c r="C1799" i="63"/>
  <c r="A857" i="63"/>
  <c r="C857" i="63"/>
  <c r="A892" i="63"/>
  <c r="C892" i="63"/>
  <c r="A1751" i="63"/>
  <c r="C1751" i="63"/>
  <c r="A1735" i="63"/>
  <c r="C1735" i="63"/>
  <c r="A975" i="63"/>
  <c r="C975" i="63"/>
  <c r="A1019" i="63"/>
  <c r="C1019" i="63"/>
  <c r="A1687" i="63"/>
  <c r="C1687" i="63"/>
  <c r="A1671" i="63"/>
  <c r="C1671" i="63"/>
  <c r="A1114" i="63"/>
  <c r="C1114" i="63"/>
  <c r="A1639" i="63"/>
  <c r="C1639" i="63"/>
  <c r="A1160" i="63"/>
  <c r="C1160" i="63"/>
  <c r="A1607" i="63"/>
  <c r="C1607" i="63"/>
  <c r="A1591" i="63"/>
  <c r="C1591" i="63"/>
  <c r="A1201" i="63"/>
  <c r="C1201" i="63"/>
  <c r="A1218" i="63"/>
  <c r="C1218" i="63"/>
  <c r="A1253" i="63"/>
  <c r="C1253" i="63"/>
  <c r="A1527" i="63"/>
  <c r="C1527" i="63"/>
  <c r="A1319" i="63"/>
  <c r="C1319" i="63"/>
  <c r="A1495" i="63"/>
  <c r="C1495" i="63"/>
  <c r="A1370" i="63"/>
  <c r="C1370" i="63"/>
  <c r="A3409" i="63"/>
  <c r="C3409" i="63"/>
  <c r="A1406" i="63"/>
  <c r="C1406" i="63"/>
  <c r="A1431" i="63"/>
  <c r="C1431" i="63"/>
  <c r="A1415" i="63"/>
  <c r="C1415" i="63"/>
  <c r="A1457" i="63"/>
  <c r="C1457" i="63"/>
  <c r="A1383" i="63"/>
  <c r="C1383" i="63"/>
  <c r="A1367" i="63"/>
  <c r="C1367" i="63"/>
  <c r="A1488" i="63"/>
  <c r="C1488" i="63"/>
  <c r="A1335" i="63"/>
  <c r="C1335" i="63"/>
  <c r="A1510" i="63"/>
  <c r="C1510" i="63"/>
  <c r="A1520" i="63"/>
  <c r="C1520" i="63"/>
  <c r="A1529" i="63"/>
  <c r="C1529" i="63"/>
  <c r="A1534" i="63"/>
  <c r="C1534" i="63"/>
  <c r="A1255" i="63"/>
  <c r="C1255" i="63"/>
  <c r="A1239" i="63"/>
  <c r="C1239" i="63"/>
  <c r="A1223" i="63"/>
  <c r="C1223" i="63"/>
  <c r="A1207" i="63"/>
  <c r="C1207" i="63"/>
  <c r="A1191" i="63"/>
  <c r="C1191" i="63"/>
  <c r="A1175" i="63"/>
  <c r="C1175" i="63"/>
  <c r="A1159" i="63"/>
  <c r="C1159" i="63"/>
  <c r="A1623" i="63"/>
  <c r="C1623" i="63"/>
  <c r="A1647" i="63"/>
  <c r="C1647" i="63"/>
  <c r="A1657" i="63"/>
  <c r="C1657" i="63"/>
  <c r="A3674" i="63"/>
  <c r="C3674" i="63"/>
  <c r="A1079" i="63"/>
  <c r="C1079" i="63"/>
  <c r="A1063" i="63"/>
  <c r="C1063" i="63"/>
  <c r="A1047" i="63"/>
  <c r="C1047" i="63"/>
  <c r="A1031" i="63"/>
  <c r="C1031" i="63"/>
  <c r="A3738" i="63"/>
  <c r="C3738" i="63"/>
  <c r="A3762" i="63"/>
  <c r="C3762" i="63"/>
  <c r="A983" i="63"/>
  <c r="C983" i="63"/>
  <c r="A967" i="63"/>
  <c r="C967" i="63"/>
  <c r="A951" i="63"/>
  <c r="C951" i="63"/>
  <c r="A935" i="63"/>
  <c r="C935" i="63"/>
  <c r="A919" i="63"/>
  <c r="C919" i="63"/>
  <c r="A1764" i="63"/>
  <c r="C1764" i="63"/>
  <c r="A887" i="63"/>
  <c r="C887" i="63"/>
  <c r="A1777" i="63"/>
  <c r="C1777" i="63"/>
  <c r="A1785" i="63"/>
  <c r="C1785" i="63"/>
  <c r="A1815" i="63"/>
  <c r="C1815" i="63"/>
  <c r="A1829" i="63"/>
  <c r="C1829" i="63"/>
  <c r="A1862" i="63"/>
  <c r="C1862" i="63"/>
  <c r="A1880" i="63"/>
  <c r="C1880" i="63"/>
  <c r="A775" i="63"/>
  <c r="C775" i="63"/>
  <c r="A759" i="63"/>
  <c r="C759" i="63"/>
  <c r="A1930" i="63"/>
  <c r="C1930" i="63"/>
  <c r="A727" i="63"/>
  <c r="C727" i="63"/>
  <c r="A1949" i="63"/>
  <c r="C1949" i="63"/>
  <c r="A1970" i="63"/>
  <c r="C1970" i="63"/>
  <c r="A679" i="63"/>
  <c r="C679" i="63"/>
  <c r="A4041" i="63"/>
  <c r="C4041" i="63"/>
  <c r="A2023" i="63"/>
  <c r="C2023" i="63"/>
  <c r="A631" i="63"/>
  <c r="C631" i="63"/>
  <c r="A2047" i="63"/>
  <c r="C2047" i="63"/>
  <c r="A599" i="63"/>
  <c r="C599" i="63"/>
  <c r="A2106" i="63"/>
  <c r="C2106" i="63"/>
  <c r="A2117" i="63"/>
  <c r="C2117" i="63"/>
  <c r="A4102" i="63"/>
  <c r="C4102" i="63"/>
  <c r="A535" i="63"/>
  <c r="C535" i="63"/>
  <c r="A519" i="63"/>
  <c r="C519" i="63"/>
  <c r="A503" i="63"/>
  <c r="C503" i="63"/>
  <c r="A4127" i="63"/>
  <c r="C4127" i="63"/>
  <c r="A2213" i="63"/>
  <c r="C2213" i="63"/>
  <c r="A2256" i="63"/>
  <c r="C2256" i="63"/>
  <c r="A2279" i="63"/>
  <c r="C2279" i="63"/>
  <c r="A424" i="63"/>
  <c r="C424" i="63"/>
  <c r="A2328" i="63"/>
  <c r="C2328" i="63"/>
  <c r="A392" i="63"/>
  <c r="C392" i="63"/>
  <c r="A2385" i="63"/>
  <c r="C2385" i="63"/>
  <c r="A360" i="63"/>
  <c r="C360" i="63"/>
  <c r="A2431" i="63"/>
  <c r="C2431" i="63"/>
  <c r="A2449" i="63"/>
  <c r="C2449" i="63"/>
  <c r="A2484" i="63"/>
  <c r="C2484" i="63"/>
  <c r="A2528" i="63"/>
  <c r="C2528" i="63"/>
  <c r="A2564" i="63"/>
  <c r="C2564" i="63"/>
  <c r="A2602" i="63"/>
  <c r="C2602" i="63"/>
  <c r="A248" i="63"/>
  <c r="C248" i="63"/>
  <c r="A232" i="63"/>
  <c r="C232" i="63"/>
  <c r="A2656" i="63"/>
  <c r="C2656" i="63"/>
  <c r="A2666" i="63"/>
  <c r="C2666" i="63"/>
  <c r="A2702" i="63"/>
  <c r="C2702" i="63"/>
  <c r="A2729" i="63"/>
  <c r="C2729" i="63"/>
  <c r="A152" i="63"/>
  <c r="C152" i="63"/>
  <c r="A136" i="63"/>
  <c r="C136" i="63"/>
  <c r="A122" i="63"/>
  <c r="C122" i="63"/>
  <c r="A110" i="63"/>
  <c r="C110" i="63"/>
  <c r="A2845" i="63"/>
  <c r="C2845" i="63"/>
  <c r="A2855" i="63"/>
  <c r="C2855" i="63"/>
  <c r="A2901" i="63"/>
  <c r="C2901" i="63"/>
  <c r="A2928" i="63"/>
  <c r="C2928" i="63"/>
  <c r="A2950" i="63"/>
  <c r="C2950" i="63"/>
  <c r="A2979" i="63"/>
  <c r="C2979" i="63"/>
  <c r="A2988" i="63"/>
  <c r="C2988" i="63"/>
  <c r="A28" i="63"/>
  <c r="C28" i="63"/>
  <c r="A3044" i="63"/>
  <c r="C3044" i="63"/>
  <c r="A3055" i="63"/>
  <c r="C3055" i="63"/>
  <c r="A3091" i="63"/>
  <c r="C3091" i="63"/>
  <c r="A3106" i="63"/>
  <c r="C3106" i="63"/>
  <c r="A3150" i="63"/>
  <c r="C3150" i="63"/>
  <c r="A3186" i="63"/>
  <c r="C3186" i="63"/>
  <c r="A3204" i="63"/>
  <c r="C3204" i="63"/>
  <c r="A3223" i="63"/>
  <c r="C3223" i="63"/>
  <c r="A3250" i="63"/>
  <c r="C3250" i="63"/>
  <c r="A3298" i="63"/>
  <c r="C3298" i="63"/>
  <c r="A3328" i="63"/>
  <c r="C3328" i="63"/>
  <c r="A3348" i="63"/>
  <c r="C3348" i="63"/>
  <c r="A3362" i="63"/>
  <c r="C3362" i="63"/>
  <c r="A3377" i="63"/>
  <c r="C3377" i="63"/>
  <c r="A3511" i="63"/>
  <c r="C3511" i="63"/>
  <c r="A3527" i="63"/>
  <c r="C3527" i="63"/>
  <c r="A3538" i="63"/>
  <c r="C3538" i="63"/>
  <c r="A3562" i="63"/>
  <c r="C3562" i="63"/>
  <c r="A3610" i="63"/>
  <c r="C3610" i="63"/>
  <c r="A3647" i="63"/>
  <c r="C3647" i="63"/>
  <c r="A3692" i="63"/>
  <c r="C3692" i="63"/>
  <c r="A3718" i="63"/>
  <c r="C3718" i="63"/>
  <c r="A3758" i="63"/>
  <c r="C3758" i="63"/>
  <c r="A3857" i="63"/>
  <c r="C3857" i="63"/>
  <c r="A3888" i="63"/>
  <c r="C3888" i="63"/>
  <c r="A3912" i="63"/>
  <c r="C3912" i="63"/>
  <c r="A3944" i="63"/>
  <c r="C3944" i="63"/>
  <c r="A3977" i="63"/>
  <c r="C3977" i="63"/>
  <c r="A4012" i="63"/>
  <c r="C4012" i="63"/>
  <c r="A4040" i="63"/>
  <c r="C4040" i="63"/>
  <c r="A4094" i="63"/>
  <c r="C4094" i="63"/>
  <c r="A4122" i="63"/>
  <c r="C4122" i="63"/>
  <c r="A4161" i="63"/>
  <c r="C4161" i="63"/>
  <c r="A4191" i="63"/>
  <c r="C4191" i="63"/>
  <c r="A3269" i="63"/>
  <c r="C3269" i="63"/>
  <c r="A1919" i="63"/>
  <c r="C1919" i="63"/>
  <c r="A3157" i="63"/>
  <c r="C3157" i="63"/>
  <c r="A1154" i="63"/>
  <c r="C1154" i="63"/>
  <c r="A3125" i="63"/>
  <c r="C3125" i="63"/>
  <c r="A3608" i="63"/>
  <c r="C3608" i="63"/>
  <c r="A3093" i="63"/>
  <c r="C3093" i="63"/>
  <c r="A2286" i="63"/>
  <c r="C2286" i="63"/>
  <c r="A29" i="63"/>
  <c r="C29" i="63"/>
  <c r="A2352" i="63"/>
  <c r="C2352" i="63"/>
  <c r="A2357" i="63"/>
  <c r="C2357" i="63"/>
  <c r="A60" i="63"/>
  <c r="C60" i="63"/>
  <c r="A2902" i="63"/>
  <c r="C2902" i="63"/>
  <c r="A2886" i="63"/>
  <c r="C2886" i="63"/>
  <c r="A2870" i="63"/>
  <c r="C2870" i="63"/>
  <c r="A97" i="63"/>
  <c r="C97" i="63"/>
  <c r="A108" i="63"/>
  <c r="C108" i="63"/>
  <c r="A2806" i="63"/>
  <c r="C2806" i="63"/>
  <c r="A2790" i="63"/>
  <c r="C2790" i="63"/>
  <c r="A132" i="63"/>
  <c r="C132" i="63"/>
  <c r="A146" i="63"/>
  <c r="C146" i="63"/>
  <c r="A2742" i="63"/>
  <c r="C2742" i="63"/>
  <c r="A2594" i="63"/>
  <c r="C2594" i="63"/>
  <c r="A177" i="63"/>
  <c r="C177" i="63"/>
  <c r="A187" i="63"/>
  <c r="C187" i="63"/>
  <c r="A202" i="63"/>
  <c r="C202" i="63"/>
  <c r="A2662" i="63"/>
  <c r="C2662" i="63"/>
  <c r="A2646" i="63"/>
  <c r="C2646" i="63"/>
  <c r="A2693" i="63"/>
  <c r="C2693" i="63"/>
  <c r="A258" i="63"/>
  <c r="C258" i="63"/>
  <c r="A2598" i="63"/>
  <c r="C2598" i="63"/>
  <c r="A2582" i="63"/>
  <c r="C2582" i="63"/>
  <c r="A2566" i="63"/>
  <c r="C2566" i="63"/>
  <c r="A2550" i="63"/>
  <c r="C2550" i="63"/>
  <c r="A2534" i="63"/>
  <c r="C2534" i="63"/>
  <c r="A2826" i="63"/>
  <c r="C2826" i="63"/>
  <c r="A2502" i="63"/>
  <c r="C2502" i="63"/>
  <c r="A311" i="63"/>
  <c r="C311" i="63"/>
  <c r="A318" i="63"/>
  <c r="C318" i="63"/>
  <c r="A2454" i="63"/>
  <c r="C2454" i="63"/>
  <c r="A346" i="63"/>
  <c r="C346" i="63"/>
  <c r="A2909" i="63"/>
  <c r="C2909" i="63"/>
  <c r="A362" i="63"/>
  <c r="C362" i="63"/>
  <c r="A2390" i="63"/>
  <c r="C2390" i="63"/>
  <c r="A379" i="63"/>
  <c r="C379" i="63"/>
  <c r="A2964" i="63"/>
  <c r="C2964" i="63"/>
  <c r="A2342" i="63"/>
  <c r="C2342" i="63"/>
  <c r="A3001" i="63"/>
  <c r="C3001" i="63"/>
  <c r="A417" i="63"/>
  <c r="C417" i="63"/>
  <c r="A2294" i="63"/>
  <c r="C2294" i="63"/>
  <c r="A2278" i="63"/>
  <c r="C2278" i="63"/>
  <c r="A2262" i="63"/>
  <c r="C2262" i="63"/>
  <c r="A462" i="63"/>
  <c r="C462" i="63"/>
  <c r="A2230" i="63"/>
  <c r="C2230" i="63"/>
  <c r="A2214" i="63"/>
  <c r="C2214" i="63"/>
  <c r="A2198" i="63"/>
  <c r="C2198" i="63"/>
  <c r="A481" i="63"/>
  <c r="C481" i="63"/>
  <c r="A2166" i="63"/>
  <c r="C2166" i="63"/>
  <c r="A523" i="63"/>
  <c r="C523" i="63"/>
  <c r="A527" i="63"/>
  <c r="C527" i="63"/>
  <c r="A547" i="63"/>
  <c r="C547" i="63"/>
  <c r="A2102" i="63"/>
  <c r="C2102" i="63"/>
  <c r="A2086" i="63"/>
  <c r="C2086" i="63"/>
  <c r="A2070" i="63"/>
  <c r="C2070" i="63"/>
  <c r="A2054" i="63"/>
  <c r="C2054" i="63"/>
  <c r="A2038" i="63"/>
  <c r="C2038" i="63"/>
  <c r="A648" i="63"/>
  <c r="C648" i="63"/>
  <c r="A659" i="63"/>
  <c r="C659" i="63"/>
  <c r="A1990" i="63"/>
  <c r="C1990" i="63"/>
  <c r="A693" i="63"/>
  <c r="C693" i="63"/>
  <c r="A703" i="63"/>
  <c r="C703" i="63"/>
  <c r="A725" i="63"/>
  <c r="C725" i="63"/>
  <c r="A3237" i="63"/>
  <c r="C3237" i="63"/>
  <c r="A771" i="63"/>
  <c r="C771" i="63"/>
  <c r="A1894" i="63"/>
  <c r="C1894" i="63"/>
  <c r="A1878" i="63"/>
  <c r="C1878" i="63"/>
  <c r="A807" i="63"/>
  <c r="C807" i="63"/>
  <c r="A3293" i="63"/>
  <c r="C3293" i="63"/>
  <c r="A1830" i="63"/>
  <c r="C1830" i="63"/>
  <c r="A839" i="63"/>
  <c r="C839" i="63"/>
  <c r="A1798" i="63"/>
  <c r="C1798" i="63"/>
  <c r="A867" i="63"/>
  <c r="C867" i="63"/>
  <c r="A1766" i="63"/>
  <c r="C1766" i="63"/>
  <c r="A1750" i="63"/>
  <c r="C1750" i="63"/>
  <c r="A3332" i="63"/>
  <c r="C3332" i="63"/>
  <c r="A957" i="63"/>
  <c r="C957" i="63"/>
  <c r="A1017" i="63"/>
  <c r="C1017" i="63"/>
  <c r="A1077" i="63"/>
  <c r="C1077" i="63"/>
  <c r="A1670" i="63"/>
  <c r="C1670" i="63"/>
  <c r="A1113" i="63"/>
  <c r="C1113" i="63"/>
  <c r="A3336" i="63"/>
  <c r="C3336" i="63"/>
  <c r="A1622" i="63"/>
  <c r="C1622" i="63"/>
  <c r="A1145" i="63"/>
  <c r="C1145" i="63"/>
  <c r="A1181" i="63"/>
  <c r="C1181" i="63"/>
  <c r="A1574" i="63"/>
  <c r="C1574" i="63"/>
  <c r="A1558" i="63"/>
  <c r="C1558" i="63"/>
  <c r="A1250" i="63"/>
  <c r="C1250" i="63"/>
  <c r="A1294" i="63"/>
  <c r="C1294" i="63"/>
  <c r="A1322" i="63"/>
  <c r="C1322" i="63"/>
  <c r="A1494" i="63"/>
  <c r="C1494" i="63"/>
  <c r="A1478" i="63"/>
  <c r="C1478" i="63"/>
  <c r="A1462" i="63"/>
  <c r="C1462" i="63"/>
  <c r="A1412" i="63"/>
  <c r="C1412" i="63"/>
  <c r="A1420" i="63"/>
  <c r="C1420" i="63"/>
  <c r="A1446" i="63"/>
  <c r="C1446" i="63"/>
  <c r="A1456" i="63"/>
  <c r="C1456" i="63"/>
  <c r="A1471" i="63"/>
  <c r="C1471" i="63"/>
  <c r="A1366" i="63"/>
  <c r="C1366" i="63"/>
  <c r="A1487" i="63"/>
  <c r="C1487" i="63"/>
  <c r="A1334" i="63"/>
  <c r="C1334" i="63"/>
  <c r="A1509" i="63"/>
  <c r="C1509" i="63"/>
  <c r="A1302" i="63"/>
  <c r="C1302" i="63"/>
  <c r="A1286" i="63"/>
  <c r="C1286" i="63"/>
  <c r="A1270" i="63"/>
  <c r="C1270" i="63"/>
  <c r="A1254" i="63"/>
  <c r="C1254" i="63"/>
  <c r="A1238" i="63"/>
  <c r="C1238" i="63"/>
  <c r="A1222" i="63"/>
  <c r="C1222" i="63"/>
  <c r="A1581" i="63"/>
  <c r="C1581" i="63"/>
  <c r="A1568" i="63"/>
  <c r="C1568" i="63"/>
  <c r="A1174" i="63"/>
  <c r="C1174" i="63"/>
  <c r="A1606" i="63"/>
  <c r="C1606" i="63"/>
  <c r="A1627" i="63"/>
  <c r="C1627" i="63"/>
  <c r="A1644" i="63"/>
  <c r="C1644" i="63"/>
  <c r="A1664" i="63"/>
  <c r="C1664" i="63"/>
  <c r="A1674" i="63"/>
  <c r="C1674" i="63"/>
  <c r="A1078" i="63"/>
  <c r="C1078" i="63"/>
  <c r="A3696" i="63"/>
  <c r="C3696" i="63"/>
  <c r="A1046" i="63"/>
  <c r="C1046" i="63"/>
  <c r="A1030" i="63"/>
  <c r="C1030" i="63"/>
  <c r="A1708" i="63"/>
  <c r="C1708" i="63"/>
  <c r="A998" i="63"/>
  <c r="C998" i="63"/>
  <c r="A982" i="63"/>
  <c r="C982" i="63"/>
  <c r="A3906" i="63"/>
  <c r="C3906" i="63"/>
  <c r="A950" i="63"/>
  <c r="C950" i="63"/>
  <c r="A934" i="63"/>
  <c r="C934" i="63"/>
  <c r="A918" i="63"/>
  <c r="C918" i="63"/>
  <c r="A3954" i="63"/>
  <c r="C3954" i="63"/>
  <c r="A3963" i="63"/>
  <c r="C3963" i="63"/>
  <c r="A870" i="63"/>
  <c r="C870" i="63"/>
  <c r="A3966" i="63"/>
  <c r="C3966" i="63"/>
  <c r="A1814" i="63"/>
  <c r="C1814" i="63"/>
  <c r="A1825" i="63"/>
  <c r="C1825" i="63"/>
  <c r="A1866" i="63"/>
  <c r="C1866" i="63"/>
  <c r="A790" i="63"/>
  <c r="C790" i="63"/>
  <c r="A1909" i="63"/>
  <c r="C1909" i="63"/>
  <c r="A1920" i="63"/>
  <c r="C1920" i="63"/>
  <c r="A1931" i="63"/>
  <c r="C1931" i="63"/>
  <c r="A1943" i="63"/>
  <c r="C1943" i="63"/>
  <c r="A1951" i="63"/>
  <c r="C1951" i="63"/>
  <c r="A1971" i="63"/>
  <c r="C1971" i="63"/>
  <c r="A678" i="63"/>
  <c r="C678" i="63"/>
  <c r="A662" i="63"/>
  <c r="C662" i="63"/>
  <c r="A2028" i="63"/>
  <c r="C2028" i="63"/>
  <c r="A630" i="63"/>
  <c r="C630" i="63"/>
  <c r="A614" i="63"/>
  <c r="C614" i="63"/>
  <c r="A4062" i="63"/>
  <c r="C4062" i="63"/>
  <c r="A582" i="63"/>
  <c r="C582" i="63"/>
  <c r="A566" i="63"/>
  <c r="C566" i="63"/>
  <c r="A2125" i="63"/>
  <c r="C2125" i="63"/>
  <c r="A534" i="63"/>
  <c r="C534" i="63"/>
  <c r="A2146" i="63"/>
  <c r="C2146" i="63"/>
  <c r="A2172" i="63"/>
  <c r="C2172" i="63"/>
  <c r="A486" i="63"/>
  <c r="C486" i="63"/>
  <c r="A2212" i="63"/>
  <c r="C2212" i="63"/>
  <c r="A2255" i="63"/>
  <c r="C2255" i="63"/>
  <c r="A2282" i="63"/>
  <c r="C2282" i="63"/>
  <c r="A2303" i="63"/>
  <c r="C2303" i="63"/>
  <c r="A2323" i="63"/>
  <c r="C2323" i="63"/>
  <c r="A2351" i="63"/>
  <c r="C2351" i="63"/>
  <c r="A2389" i="63"/>
  <c r="C2389" i="63"/>
  <c r="A359" i="63"/>
  <c r="C359" i="63"/>
  <c r="A2432" i="63"/>
  <c r="C2432" i="63"/>
  <c r="A2455" i="63"/>
  <c r="C2455" i="63"/>
  <c r="A2488" i="63"/>
  <c r="C2488" i="63"/>
  <c r="A295" i="63"/>
  <c r="C295" i="63"/>
  <c r="A2560" i="63"/>
  <c r="C2560" i="63"/>
  <c r="A263" i="63"/>
  <c r="C263" i="63"/>
  <c r="A2626" i="63"/>
  <c r="C2626" i="63"/>
  <c r="A2641" i="63"/>
  <c r="C2641" i="63"/>
  <c r="A2658" i="63"/>
  <c r="C2658" i="63"/>
  <c r="A199" i="63"/>
  <c r="C199" i="63"/>
  <c r="A2705" i="63"/>
  <c r="C2705" i="63"/>
  <c r="A167" i="63"/>
  <c r="C167" i="63"/>
  <c r="A2750" i="63"/>
  <c r="C2750" i="63"/>
  <c r="A2767" i="63"/>
  <c r="C2767" i="63"/>
  <c r="A2812" i="63"/>
  <c r="C2812" i="63"/>
  <c r="A2846" i="63"/>
  <c r="C2846" i="63"/>
  <c r="A2854" i="63"/>
  <c r="C2854" i="63"/>
  <c r="A2900" i="63"/>
  <c r="C2900" i="63"/>
  <c r="A2917" i="63"/>
  <c r="C2917" i="63"/>
  <c r="A52" i="63"/>
  <c r="C52" i="63"/>
  <c r="A2949" i="63"/>
  <c r="C2949" i="63"/>
  <c r="A2991" i="63"/>
  <c r="C2991" i="63"/>
  <c r="A27" i="63"/>
  <c r="C27" i="63"/>
  <c r="A3042" i="63"/>
  <c r="C3042" i="63"/>
  <c r="A3068" i="63"/>
  <c r="C3068" i="63"/>
  <c r="A3089" i="63"/>
  <c r="C3089" i="63"/>
  <c r="A3153" i="63"/>
  <c r="C3153" i="63"/>
  <c r="A3173" i="63"/>
  <c r="C3173" i="63"/>
  <c r="A3203" i="63"/>
  <c r="C3203" i="63"/>
  <c r="A3221" i="63"/>
  <c r="C3221" i="63"/>
  <c r="A3241" i="63"/>
  <c r="C3241" i="63"/>
  <c r="A3276" i="63"/>
  <c r="C3276" i="63"/>
  <c r="A3297" i="63"/>
  <c r="C3297" i="63"/>
  <c r="A3383" i="63"/>
  <c r="C3383" i="63"/>
  <c r="A3420" i="63"/>
  <c r="C3420" i="63"/>
  <c r="A3509" i="63"/>
  <c r="C3509" i="63"/>
  <c r="A3528" i="63"/>
  <c r="C3528" i="63"/>
  <c r="A3561" i="63"/>
  <c r="C3561" i="63"/>
  <c r="A3589" i="63"/>
  <c r="C3589" i="63"/>
  <c r="A3613" i="63"/>
  <c r="C3613" i="63"/>
  <c r="A3631" i="63"/>
  <c r="C3631" i="63"/>
  <c r="A3714" i="63"/>
  <c r="C3714" i="63"/>
  <c r="A3757" i="63"/>
  <c r="C3757" i="63"/>
  <c r="A3862" i="63"/>
  <c r="C3862" i="63"/>
  <c r="A3887" i="63"/>
  <c r="C3887" i="63"/>
  <c r="A3915" i="63"/>
  <c r="C3915" i="63"/>
  <c r="A3988" i="63"/>
  <c r="C3988" i="63"/>
  <c r="A4042" i="63"/>
  <c r="C4042" i="63"/>
  <c r="A4092" i="63"/>
  <c r="C4092" i="63"/>
  <c r="A4133" i="63"/>
  <c r="C4133" i="63"/>
  <c r="A4162" i="63"/>
  <c r="C4162" i="63"/>
  <c r="A4193" i="63"/>
  <c r="C4193" i="63"/>
  <c r="A3525" i="63"/>
  <c r="C3525" i="63"/>
  <c r="A3236" i="63"/>
  <c r="C3236" i="63"/>
  <c r="A3172" i="63"/>
  <c r="C3172" i="63"/>
  <c r="A1157" i="63"/>
  <c r="C1157" i="63"/>
  <c r="A1156" i="63"/>
  <c r="C1156" i="63"/>
  <c r="A3124" i="63"/>
  <c r="C3124" i="63"/>
  <c r="A3076" i="63"/>
  <c r="C3076" i="63"/>
  <c r="A19" i="63"/>
  <c r="C19" i="63"/>
  <c r="A2302" i="63"/>
  <c r="C2302" i="63"/>
  <c r="A2333" i="63"/>
  <c r="C2333" i="63"/>
  <c r="A2981" i="63"/>
  <c r="C2981" i="63"/>
  <c r="A2360" i="63"/>
  <c r="C2360" i="63"/>
  <c r="A56" i="63"/>
  <c r="C56" i="63"/>
  <c r="A72" i="63"/>
  <c r="C72" i="63"/>
  <c r="A2885" i="63"/>
  <c r="C2885" i="63"/>
  <c r="A89" i="63"/>
  <c r="C89" i="63"/>
  <c r="A90" i="63"/>
  <c r="C90" i="63"/>
  <c r="A96" i="63"/>
  <c r="C96" i="63"/>
  <c r="A2821" i="63"/>
  <c r="C2821" i="63"/>
  <c r="A2540" i="63"/>
  <c r="C2540" i="63"/>
  <c r="A129" i="63"/>
  <c r="C129" i="63"/>
  <c r="A2577" i="63"/>
  <c r="C2577" i="63"/>
  <c r="A2757" i="63"/>
  <c r="C2757" i="63"/>
  <c r="A2741" i="63"/>
  <c r="C2741" i="63"/>
  <c r="A170" i="63"/>
  <c r="C170" i="63"/>
  <c r="A2620" i="63"/>
  <c r="C2620" i="63"/>
  <c r="A2630" i="63"/>
  <c r="C2630" i="63"/>
  <c r="A2677" i="63"/>
  <c r="C2677" i="63"/>
  <c r="A2661" i="63"/>
  <c r="C2661" i="63"/>
  <c r="A225" i="63"/>
  <c r="C225" i="63"/>
  <c r="A246" i="63"/>
  <c r="C246" i="63"/>
  <c r="A2613" i="63"/>
  <c r="C2613" i="63"/>
  <c r="A2597" i="63"/>
  <c r="C2597" i="63"/>
  <c r="A272" i="63"/>
  <c r="C272" i="63"/>
  <c r="A2565" i="63"/>
  <c r="C2565" i="63"/>
  <c r="A2549" i="63"/>
  <c r="C2549" i="63"/>
  <c r="A2533" i="63"/>
  <c r="C2533" i="63"/>
  <c r="A2517" i="63"/>
  <c r="C2517" i="63"/>
  <c r="A304" i="63"/>
  <c r="C304" i="63"/>
  <c r="A2485" i="63"/>
  <c r="C2485" i="63"/>
  <c r="A2871" i="63"/>
  <c r="C2871" i="63"/>
  <c r="A326" i="63"/>
  <c r="C326" i="63"/>
  <c r="A344" i="63"/>
  <c r="C344" i="63"/>
  <c r="A2421" i="63"/>
  <c r="C2421" i="63"/>
  <c r="A361" i="63"/>
  <c r="C361" i="63"/>
  <c r="A374" i="63"/>
  <c r="C374" i="63"/>
  <c r="A2373" i="63"/>
  <c r="C2373" i="63"/>
  <c r="A2982" i="63"/>
  <c r="C2982" i="63"/>
  <c r="A401" i="63"/>
  <c r="C401" i="63"/>
  <c r="A2325" i="63"/>
  <c r="C2325" i="63"/>
  <c r="A418" i="63"/>
  <c r="C418" i="63"/>
  <c r="A2293" i="63"/>
  <c r="C2293" i="63"/>
  <c r="A2277" i="63"/>
  <c r="C2277" i="63"/>
  <c r="A453" i="63"/>
  <c r="C453" i="63"/>
  <c r="A2245" i="63"/>
  <c r="C2245" i="63"/>
  <c r="A2229" i="63"/>
  <c r="C2229" i="63"/>
  <c r="A473" i="63"/>
  <c r="C473" i="63"/>
  <c r="A2197" i="63"/>
  <c r="C2197" i="63"/>
  <c r="A2181" i="63"/>
  <c r="C2181" i="63"/>
  <c r="A3137" i="63"/>
  <c r="C3137" i="63"/>
  <c r="A521" i="63"/>
  <c r="C521" i="63"/>
  <c r="A524" i="63"/>
  <c r="C524" i="63"/>
  <c r="A545" i="63"/>
  <c r="C545" i="63"/>
  <c r="A586" i="63"/>
  <c r="C586" i="63"/>
  <c r="A2085" i="63"/>
  <c r="C2085" i="63"/>
  <c r="A2069" i="63"/>
  <c r="C2069" i="63"/>
  <c r="A2053" i="63"/>
  <c r="C2053" i="63"/>
  <c r="A628" i="63"/>
  <c r="C628" i="63"/>
  <c r="A2021" i="63"/>
  <c r="C2021" i="63"/>
  <c r="A658" i="63"/>
  <c r="C658" i="63"/>
  <c r="A677" i="63"/>
  <c r="C677" i="63"/>
  <c r="A692" i="63"/>
  <c r="C692" i="63"/>
  <c r="A1957" i="63"/>
  <c r="C1957" i="63"/>
  <c r="A724" i="63"/>
  <c r="C724" i="63"/>
  <c r="A1925" i="63"/>
  <c r="C1925" i="63"/>
  <c r="A770" i="63"/>
  <c r="C770" i="63"/>
  <c r="A3277" i="63"/>
  <c r="C3277" i="63"/>
  <c r="A1877" i="63"/>
  <c r="C1877" i="63"/>
  <c r="A1861" i="63"/>
  <c r="C1861" i="63"/>
  <c r="A822" i="63"/>
  <c r="C822" i="63"/>
  <c r="A827" i="63"/>
  <c r="C827" i="63"/>
  <c r="A3307" i="63"/>
  <c r="C3307" i="63"/>
  <c r="A1797" i="63"/>
  <c r="C1797" i="63"/>
  <c r="A1781" i="63"/>
  <c r="C1781" i="63"/>
  <c r="A903" i="63"/>
  <c r="C903" i="63"/>
  <c r="A1749" i="63"/>
  <c r="C1749" i="63"/>
  <c r="A1733" i="63"/>
  <c r="C1733" i="63"/>
  <c r="A987" i="63"/>
  <c r="C987" i="63"/>
  <c r="A1054" i="63"/>
  <c r="C1054" i="63"/>
  <c r="A1685" i="63"/>
  <c r="C1685" i="63"/>
  <c r="A1101" i="63"/>
  <c r="C1101" i="63"/>
  <c r="A1111" i="63"/>
  <c r="C1111" i="63"/>
  <c r="A1131" i="63"/>
  <c r="C1131" i="63"/>
  <c r="A1158" i="63"/>
  <c r="C1158" i="63"/>
  <c r="A1143" i="63"/>
  <c r="C1143" i="63"/>
  <c r="A1177" i="63"/>
  <c r="C1177" i="63"/>
  <c r="A1573" i="63"/>
  <c r="C1573" i="63"/>
  <c r="A1215" i="63"/>
  <c r="C1215" i="63"/>
  <c r="A1248" i="63"/>
  <c r="C1248" i="63"/>
  <c r="A1525" i="63"/>
  <c r="C1525" i="63"/>
  <c r="A1321" i="63"/>
  <c r="C1321" i="63"/>
  <c r="A1338" i="63"/>
  <c r="C1338" i="63"/>
  <c r="A1371" i="63"/>
  <c r="C1371" i="63"/>
  <c r="A3411" i="63"/>
  <c r="C3411" i="63"/>
  <c r="A1417" i="63"/>
  <c r="C1417" i="63"/>
  <c r="A1429" i="63"/>
  <c r="C1429" i="63"/>
  <c r="A1445" i="63"/>
  <c r="C1445" i="63"/>
  <c r="A3445" i="63"/>
  <c r="C3445" i="63"/>
  <c r="A1381" i="63"/>
  <c r="C1381" i="63"/>
  <c r="A1365" i="63"/>
  <c r="C1365" i="63"/>
  <c r="A1489" i="63"/>
  <c r="C1489" i="63"/>
  <c r="A1333" i="63"/>
  <c r="C1333" i="63"/>
  <c r="A1508" i="63"/>
  <c r="C1508" i="63"/>
  <c r="A1301" i="63"/>
  <c r="C1301" i="63"/>
  <c r="A1285" i="63"/>
  <c r="C1285" i="63"/>
  <c r="A1269" i="63"/>
  <c r="C1269" i="63"/>
  <c r="A1541" i="63"/>
  <c r="C1541" i="63"/>
  <c r="A1237" i="63"/>
  <c r="C1237" i="63"/>
  <c r="A1221" i="63"/>
  <c r="C1221" i="63"/>
  <c r="A1580" i="63"/>
  <c r="C1580" i="63"/>
  <c r="A1189" i="63"/>
  <c r="C1189" i="63"/>
  <c r="A1173" i="63"/>
  <c r="C1173" i="63"/>
  <c r="A3568" i="63"/>
  <c r="C3568" i="63"/>
  <c r="A3628" i="63"/>
  <c r="C3628" i="63"/>
  <c r="A3644" i="63"/>
  <c r="C3644" i="63"/>
  <c r="A1109" i="63"/>
  <c r="C1109" i="63"/>
  <c r="A1093" i="63"/>
  <c r="C1093" i="63"/>
  <c r="A1696" i="63"/>
  <c r="C1696" i="63"/>
  <c r="A1061" i="63"/>
  <c r="C1061" i="63"/>
  <c r="A1045" i="63"/>
  <c r="C1045" i="63"/>
  <c r="A1029" i="63"/>
  <c r="C1029" i="63"/>
  <c r="A3761" i="63"/>
  <c r="C3761" i="63"/>
  <c r="A997" i="63"/>
  <c r="C997" i="63"/>
  <c r="A3861" i="63"/>
  <c r="C3861" i="63"/>
  <c r="A3897" i="63"/>
  <c r="C3897" i="63"/>
  <c r="A1724" i="63"/>
  <c r="C1724" i="63"/>
  <c r="A933" i="63"/>
  <c r="C933" i="63"/>
  <c r="A1762" i="63"/>
  <c r="C1762" i="63"/>
  <c r="A901" i="63"/>
  <c r="C901" i="63"/>
  <c r="A1773" i="63"/>
  <c r="C1773" i="63"/>
  <c r="A869" i="63"/>
  <c r="C869" i="63"/>
  <c r="A853" i="63"/>
  <c r="C853" i="63"/>
  <c r="A3980" i="63"/>
  <c r="C3980" i="63"/>
  <c r="A3985" i="63"/>
  <c r="C3985" i="63"/>
  <c r="A1868" i="63"/>
  <c r="C1868" i="63"/>
  <c r="A4009" i="63"/>
  <c r="C4009" i="63"/>
  <c r="A1908" i="63"/>
  <c r="C1908" i="63"/>
  <c r="A1918" i="63"/>
  <c r="C1918" i="63"/>
  <c r="A1932" i="63"/>
  <c r="C1932" i="63"/>
  <c r="A1942" i="63"/>
  <c r="C1942" i="63"/>
  <c r="A709" i="63"/>
  <c r="C709" i="63"/>
  <c r="A1983" i="63"/>
  <c r="C1983" i="63"/>
  <c r="A1989" i="63"/>
  <c r="C1989" i="63"/>
  <c r="A2004" i="63"/>
  <c r="C2004" i="63"/>
  <c r="A2027" i="63"/>
  <c r="C2027" i="63"/>
  <c r="A629" i="63"/>
  <c r="C629" i="63"/>
  <c r="A2052" i="63"/>
  <c r="C2052" i="63"/>
  <c r="A2080" i="63"/>
  <c r="C2080" i="63"/>
  <c r="A2107" i="63"/>
  <c r="C2107" i="63"/>
  <c r="A2116" i="63"/>
  <c r="C2116" i="63"/>
  <c r="A549" i="63"/>
  <c r="C549" i="63"/>
  <c r="A533" i="63"/>
  <c r="C533" i="63"/>
  <c r="A2147" i="63"/>
  <c r="C2147" i="63"/>
  <c r="A501" i="63"/>
  <c r="C501" i="63"/>
  <c r="A485" i="63"/>
  <c r="C485" i="63"/>
  <c r="A2196" i="63"/>
  <c r="C2196" i="63"/>
  <c r="A2250" i="63"/>
  <c r="C2250" i="63"/>
  <c r="A2283" i="63"/>
  <c r="C2283" i="63"/>
  <c r="A2304" i="63"/>
  <c r="C2304" i="63"/>
  <c r="A2329" i="63"/>
  <c r="C2329" i="63"/>
  <c r="A2350" i="63"/>
  <c r="C2350" i="63"/>
  <c r="A2386" i="63"/>
  <c r="C2386" i="63"/>
  <c r="A358" i="63"/>
  <c r="C358" i="63"/>
  <c r="A2435" i="63"/>
  <c r="C2435" i="63"/>
  <c r="A2453" i="63"/>
  <c r="C2453" i="63"/>
  <c r="A2486" i="63"/>
  <c r="C2486" i="63"/>
  <c r="A2530" i="63"/>
  <c r="C2530" i="63"/>
  <c r="A278" i="63"/>
  <c r="C278" i="63"/>
  <c r="A2608" i="63"/>
  <c r="C2608" i="63"/>
  <c r="A2629" i="63"/>
  <c r="C2629" i="63"/>
  <c r="A2640" i="63"/>
  <c r="C2640" i="63"/>
  <c r="A214" i="63"/>
  <c r="C214" i="63"/>
  <c r="A198" i="63"/>
  <c r="C198" i="63"/>
  <c r="A182" i="63"/>
  <c r="C182" i="63"/>
  <c r="A2727" i="63"/>
  <c r="C2727" i="63"/>
  <c r="A150" i="63"/>
  <c r="C150" i="63"/>
  <c r="A134" i="63"/>
  <c r="C134" i="63"/>
  <c r="A120" i="63"/>
  <c r="C120" i="63"/>
  <c r="A109" i="63"/>
  <c r="C109" i="63"/>
  <c r="A2849" i="63"/>
  <c r="C2849" i="63"/>
  <c r="A2869" i="63"/>
  <c r="C2869" i="63"/>
  <c r="A2895" i="63"/>
  <c r="C2895" i="63"/>
  <c r="A65" i="63"/>
  <c r="C65" i="63"/>
  <c r="A44" i="63"/>
  <c r="C44" i="63"/>
  <c r="A39" i="63"/>
  <c r="C39" i="63"/>
  <c r="A34" i="63"/>
  <c r="C34" i="63"/>
  <c r="A2998" i="63"/>
  <c r="C2998" i="63"/>
  <c r="A3040" i="63"/>
  <c r="C3040" i="63"/>
  <c r="A3056" i="63"/>
  <c r="C3056" i="63"/>
  <c r="A3069" i="63"/>
  <c r="C3069" i="63"/>
  <c r="A3088" i="63"/>
  <c r="C3088" i="63"/>
  <c r="A3117" i="63"/>
  <c r="C3117" i="63"/>
  <c r="A3158" i="63"/>
  <c r="C3158" i="63"/>
  <c r="A3170" i="63"/>
  <c r="C3170" i="63"/>
  <c r="A3188" i="63"/>
  <c r="C3188" i="63"/>
  <c r="A3202" i="63"/>
  <c r="C3202" i="63"/>
  <c r="A3242" i="63"/>
  <c r="C3242" i="63"/>
  <c r="A3275" i="63"/>
  <c r="C3275" i="63"/>
  <c r="A3300" i="63"/>
  <c r="C3300" i="63"/>
  <c r="A3330" i="63"/>
  <c r="C3330" i="63"/>
  <c r="A3422" i="63"/>
  <c r="C3422" i="63"/>
  <c r="A3564" i="63"/>
  <c r="C3564" i="63"/>
  <c r="A3578" i="63"/>
  <c r="C3578" i="63"/>
  <c r="A3666" i="63"/>
  <c r="C3666" i="63"/>
  <c r="A3698" i="63"/>
  <c r="C3698" i="63"/>
  <c r="A3725" i="63"/>
  <c r="C3725" i="63"/>
  <c r="A3865" i="63"/>
  <c r="C3865" i="63"/>
  <c r="A3890" i="63"/>
  <c r="C3890" i="63"/>
  <c r="A3946" i="63"/>
  <c r="C3946" i="63"/>
  <c r="A3986" i="63"/>
  <c r="C3986" i="63"/>
  <c r="A4015" i="63"/>
  <c r="C4015" i="63"/>
  <c r="A4044" i="63"/>
  <c r="C4044" i="63"/>
  <c r="A4085" i="63"/>
  <c r="C4085" i="63"/>
  <c r="A4132" i="63"/>
  <c r="C4132" i="63"/>
  <c r="A4194" i="63"/>
  <c r="C4194" i="63"/>
  <c r="A3267" i="63"/>
  <c r="C3267" i="63"/>
  <c r="A1995" i="63"/>
  <c r="C1995" i="63"/>
  <c r="A3187" i="63"/>
  <c r="C3187" i="63"/>
  <c r="A3171" i="63"/>
  <c r="C3171" i="63"/>
  <c r="A3123" i="63"/>
  <c r="C3123" i="63"/>
  <c r="A3107" i="63"/>
  <c r="C3107" i="63"/>
  <c r="A17" i="63"/>
  <c r="C17" i="63"/>
  <c r="A3075" i="63"/>
  <c r="C3075" i="63"/>
  <c r="A3028" i="63"/>
  <c r="C3028" i="63"/>
  <c r="A2996" i="63"/>
  <c r="C2996" i="63"/>
  <c r="A2359" i="63"/>
  <c r="C2359" i="63"/>
  <c r="A61" i="63"/>
  <c r="C61" i="63"/>
  <c r="A80" i="63"/>
  <c r="C80" i="63"/>
  <c r="A2474" i="63"/>
  <c r="C2474" i="63"/>
  <c r="A2836" i="63"/>
  <c r="C2836" i="63"/>
  <c r="A2820" i="63"/>
  <c r="C2820" i="63"/>
  <c r="A2537" i="63"/>
  <c r="C2537" i="63"/>
  <c r="A2557" i="63"/>
  <c r="C2557" i="63"/>
  <c r="A2772" i="63"/>
  <c r="C2772" i="63"/>
  <c r="A2756" i="63"/>
  <c r="C2756" i="63"/>
  <c r="A2740" i="63"/>
  <c r="C2740" i="63"/>
  <c r="A169" i="63"/>
  <c r="C169" i="63"/>
  <c r="A2708" i="63"/>
  <c r="C2708" i="63"/>
  <c r="A2692" i="63"/>
  <c r="C2692" i="63"/>
  <c r="A2676" i="63"/>
  <c r="C2676" i="63"/>
  <c r="A2660" i="63"/>
  <c r="C2660" i="63"/>
  <c r="A229" i="63"/>
  <c r="C229" i="63"/>
  <c r="A2628" i="63"/>
  <c r="C2628" i="63"/>
  <c r="A2612" i="63"/>
  <c r="C2612" i="63"/>
  <c r="A2721" i="63"/>
  <c r="C2721" i="63"/>
  <c r="A274" i="63"/>
  <c r="C274" i="63"/>
  <c r="A280" i="63"/>
  <c r="C280" i="63"/>
  <c r="A285" i="63"/>
  <c r="C285" i="63"/>
  <c r="A2532" i="63"/>
  <c r="C2532" i="63"/>
  <c r="A2516" i="63"/>
  <c r="C2516" i="63"/>
  <c r="A2500" i="63"/>
  <c r="C2500" i="63"/>
  <c r="A312" i="63"/>
  <c r="C312" i="63"/>
  <c r="A2468" i="63"/>
  <c r="C2468" i="63"/>
  <c r="A2452" i="63"/>
  <c r="C2452" i="63"/>
  <c r="A343" i="63"/>
  <c r="C343" i="63"/>
  <c r="A351" i="63"/>
  <c r="C351" i="63"/>
  <c r="A2404" i="63"/>
  <c r="C2404" i="63"/>
  <c r="A2388" i="63"/>
  <c r="C2388" i="63"/>
  <c r="A2372" i="63"/>
  <c r="C2372" i="63"/>
  <c r="A399" i="63"/>
  <c r="C399" i="63"/>
  <c r="A400" i="63"/>
  <c r="C400" i="63"/>
  <c r="A2324" i="63"/>
  <c r="C2324" i="63"/>
  <c r="A2308" i="63"/>
  <c r="C2308" i="63"/>
  <c r="A2292" i="63"/>
  <c r="C2292" i="63"/>
  <c r="A2276" i="63"/>
  <c r="C2276" i="63"/>
  <c r="A2260" i="63"/>
  <c r="C2260" i="63"/>
  <c r="A2244" i="63"/>
  <c r="C2244" i="63"/>
  <c r="A3072" i="63"/>
  <c r="C3072" i="63"/>
  <c r="A474" i="63"/>
  <c r="C474" i="63"/>
  <c r="A476" i="63"/>
  <c r="C476" i="63"/>
  <c r="A2180" i="63"/>
  <c r="C2180" i="63"/>
  <c r="A3141" i="63"/>
  <c r="C3141" i="63"/>
  <c r="A518" i="63"/>
  <c r="C518" i="63"/>
  <c r="A571" i="63"/>
  <c r="C571" i="63"/>
  <c r="A543" i="63"/>
  <c r="C543" i="63"/>
  <c r="A2100" i="63"/>
  <c r="C2100" i="63"/>
  <c r="A3182" i="63"/>
  <c r="C3182" i="63"/>
  <c r="A2068" i="63"/>
  <c r="C2068" i="63"/>
  <c r="A613" i="63"/>
  <c r="C613" i="63"/>
  <c r="A647" i="63"/>
  <c r="C647" i="63"/>
  <c r="A2020" i="63"/>
  <c r="C2020" i="63"/>
  <c r="A656" i="63"/>
  <c r="C656" i="63"/>
  <c r="A3226" i="63"/>
  <c r="C3226" i="63"/>
  <c r="A1972" i="63"/>
  <c r="C1972" i="63"/>
  <c r="A1956" i="63"/>
  <c r="C1956" i="63"/>
  <c r="A722" i="63"/>
  <c r="C722" i="63"/>
  <c r="A1924" i="63"/>
  <c r="C1924" i="63"/>
  <c r="A767" i="63"/>
  <c r="C767" i="63"/>
  <c r="A780" i="63"/>
  <c r="C780" i="63"/>
  <c r="A1876" i="63"/>
  <c r="C1876" i="63"/>
  <c r="A1860" i="63"/>
  <c r="C1860" i="63"/>
  <c r="A3285" i="63"/>
  <c r="C3285" i="63"/>
  <c r="A1828" i="63"/>
  <c r="C1828" i="63"/>
  <c r="A844" i="63"/>
  <c r="C844" i="63"/>
  <c r="A1796" i="63"/>
  <c r="C1796" i="63"/>
  <c r="A868" i="63"/>
  <c r="C868" i="63"/>
  <c r="A922" i="63"/>
  <c r="C922" i="63"/>
  <c r="A1748" i="63"/>
  <c r="C1748" i="63"/>
  <c r="A1732" i="63"/>
  <c r="C1732" i="63"/>
  <c r="A1716" i="63"/>
  <c r="C1716" i="63"/>
  <c r="A1053" i="63"/>
  <c r="C1053" i="63"/>
  <c r="A1684" i="63"/>
  <c r="C1684" i="63"/>
  <c r="A1097" i="63"/>
  <c r="C1097" i="63"/>
  <c r="A3334" i="63"/>
  <c r="C3334" i="63"/>
  <c r="A3337" i="63"/>
  <c r="C3337" i="63"/>
  <c r="A1620" i="63"/>
  <c r="C1620" i="63"/>
  <c r="A1604" i="63"/>
  <c r="C1604" i="63"/>
  <c r="A1182" i="63"/>
  <c r="C1182" i="63"/>
  <c r="A1572" i="63"/>
  <c r="C1572" i="63"/>
  <c r="A1210" i="63"/>
  <c r="C1210" i="63"/>
  <c r="A1246" i="63"/>
  <c r="C1246" i="63"/>
  <c r="A1524" i="63"/>
  <c r="C1524" i="63"/>
  <c r="A1323" i="63"/>
  <c r="C1323" i="63"/>
  <c r="A1492" i="63"/>
  <c r="C1492" i="63"/>
  <c r="A3392" i="63"/>
  <c r="C3392" i="63"/>
  <c r="A1460" i="63"/>
  <c r="C1460" i="63"/>
  <c r="A1416" i="63"/>
  <c r="C1416" i="63"/>
  <c r="A1428" i="63"/>
  <c r="C1428" i="63"/>
  <c r="A1444" i="63"/>
  <c r="C1444" i="63"/>
  <c r="A1396" i="63"/>
  <c r="C1396" i="63"/>
  <c r="A1380" i="63"/>
  <c r="C1380" i="63"/>
  <c r="A1364" i="63"/>
  <c r="C1364" i="63"/>
  <c r="A3485" i="63"/>
  <c r="C3485" i="63"/>
  <c r="A1332" i="63"/>
  <c r="C1332" i="63"/>
  <c r="A1316" i="63"/>
  <c r="C1316" i="63"/>
  <c r="A1521" i="63"/>
  <c r="C1521" i="63"/>
  <c r="A3541" i="63"/>
  <c r="C3541" i="63"/>
  <c r="A1268" i="63"/>
  <c r="C1268" i="63"/>
  <c r="A1252" i="63"/>
  <c r="C1252" i="63"/>
  <c r="A1592" i="63"/>
  <c r="C1592" i="63"/>
  <c r="A1220" i="63"/>
  <c r="C1220" i="63"/>
  <c r="A1204" i="63"/>
  <c r="C1204" i="63"/>
  <c r="A1188" i="63"/>
  <c r="C1188" i="63"/>
  <c r="A1172" i="63"/>
  <c r="C1172" i="63"/>
  <c r="A3579" i="63"/>
  <c r="C3579" i="63"/>
  <c r="A1140" i="63"/>
  <c r="C1140" i="63"/>
  <c r="A3643" i="63"/>
  <c r="C3643" i="63"/>
  <c r="A1663" i="63"/>
  <c r="C1663" i="63"/>
  <c r="A1676" i="63"/>
  <c r="C1676" i="63"/>
  <c r="A1695" i="63"/>
  <c r="C1695" i="63"/>
  <c r="A1060" i="63"/>
  <c r="C1060" i="63"/>
  <c r="A1044" i="63"/>
  <c r="C1044" i="63"/>
  <c r="A1028" i="63"/>
  <c r="C1028" i="63"/>
  <c r="A1012" i="63"/>
  <c r="C1012" i="63"/>
  <c r="A996" i="63"/>
  <c r="C996" i="63"/>
  <c r="A980" i="63"/>
  <c r="C980" i="63"/>
  <c r="A964" i="63"/>
  <c r="C964" i="63"/>
  <c r="A3936" i="63"/>
  <c r="C3936" i="63"/>
  <c r="A932" i="63"/>
  <c r="C932" i="63"/>
  <c r="A916" i="63"/>
  <c r="C916" i="63"/>
  <c r="A900" i="63"/>
  <c r="C900" i="63"/>
  <c r="A884" i="63"/>
  <c r="C884" i="63"/>
  <c r="A1780" i="63"/>
  <c r="C1780" i="63"/>
  <c r="A852" i="63"/>
  <c r="C852" i="63"/>
  <c r="A3983" i="63"/>
  <c r="C3983" i="63"/>
  <c r="A820" i="63"/>
  <c r="C820" i="63"/>
  <c r="A1867" i="63"/>
  <c r="C1867" i="63"/>
  <c r="A1882" i="63"/>
  <c r="C1882" i="63"/>
  <c r="A1910" i="63"/>
  <c r="C1910" i="63"/>
  <c r="A1922" i="63"/>
  <c r="C1922" i="63"/>
  <c r="A740" i="63"/>
  <c r="C740" i="63"/>
  <c r="A1941" i="63"/>
  <c r="C1941" i="63"/>
  <c r="A708" i="63"/>
  <c r="C708" i="63"/>
  <c r="A1982" i="63"/>
  <c r="C1982" i="63"/>
  <c r="A1987" i="63"/>
  <c r="C1987" i="63"/>
  <c r="A660" i="63"/>
  <c r="C660" i="63"/>
  <c r="A644" i="63"/>
  <c r="C644" i="63"/>
  <c r="A2037" i="63"/>
  <c r="C2037" i="63"/>
  <c r="A2051" i="63"/>
  <c r="C2051" i="63"/>
  <c r="A2081" i="63"/>
  <c r="C2081" i="63"/>
  <c r="A4072" i="63"/>
  <c r="C4072" i="63"/>
  <c r="A564" i="63"/>
  <c r="C564" i="63"/>
  <c r="A548" i="63"/>
  <c r="C548" i="63"/>
  <c r="A532" i="63"/>
  <c r="C532" i="63"/>
  <c r="A516" i="63"/>
  <c r="C516" i="63"/>
  <c r="A500" i="63"/>
  <c r="C500" i="63"/>
  <c r="A2182" i="63"/>
  <c r="C2182" i="63"/>
  <c r="A2194" i="63"/>
  <c r="C2194" i="63"/>
  <c r="A2264" i="63"/>
  <c r="C2264" i="63"/>
  <c r="A437" i="63"/>
  <c r="C437" i="63"/>
  <c r="A421" i="63"/>
  <c r="C421" i="63"/>
  <c r="A2331" i="63"/>
  <c r="C2331" i="63"/>
  <c r="A389" i="63"/>
  <c r="C389" i="63"/>
  <c r="A2391" i="63"/>
  <c r="C2391" i="63"/>
  <c r="A357" i="63"/>
  <c r="C357" i="63"/>
  <c r="A2433" i="63"/>
  <c r="C2433" i="63"/>
  <c r="A2450" i="63"/>
  <c r="C2450" i="63"/>
  <c r="A309" i="63"/>
  <c r="C309" i="63"/>
  <c r="A2538" i="63"/>
  <c r="C2538" i="63"/>
  <c r="A2576" i="63"/>
  <c r="C2576" i="63"/>
  <c r="A2605" i="63"/>
  <c r="C2605" i="63"/>
  <c r="A245" i="63"/>
  <c r="C245" i="63"/>
  <c r="A2644" i="63"/>
  <c r="C2644" i="63"/>
  <c r="A2664" i="63"/>
  <c r="C2664" i="63"/>
  <c r="A197" i="63"/>
  <c r="C197" i="63"/>
  <c r="A2710" i="63"/>
  <c r="C2710" i="63"/>
  <c r="A165" i="63"/>
  <c r="C165" i="63"/>
  <c r="A149" i="63"/>
  <c r="C149" i="63"/>
  <c r="A2770" i="63"/>
  <c r="C2770" i="63"/>
  <c r="A2813" i="63"/>
  <c r="C2813" i="63"/>
  <c r="A2823" i="63"/>
  <c r="C2823" i="63"/>
  <c r="A88" i="63"/>
  <c r="C88" i="63"/>
  <c r="A2894" i="63"/>
  <c r="C2894" i="63"/>
  <c r="A64" i="63"/>
  <c r="C64" i="63"/>
  <c r="A2921" i="63"/>
  <c r="C2921" i="63"/>
  <c r="A2933" i="63"/>
  <c r="C2933" i="63"/>
  <c r="A2948" i="63"/>
  <c r="C2948" i="63"/>
  <c r="A2983" i="63"/>
  <c r="C2983" i="63"/>
  <c r="A3000" i="63"/>
  <c r="C3000" i="63"/>
  <c r="A26" i="63"/>
  <c r="C26" i="63"/>
  <c r="A3039" i="63"/>
  <c r="C3039" i="63"/>
  <c r="A3059" i="63"/>
  <c r="C3059" i="63"/>
  <c r="A3115" i="63"/>
  <c r="C3115" i="63"/>
  <c r="A3155" i="63"/>
  <c r="C3155" i="63"/>
  <c r="A3189" i="63"/>
  <c r="C3189" i="63"/>
  <c r="A6" i="63"/>
  <c r="C6" i="63"/>
  <c r="A3227" i="63"/>
  <c r="C3227" i="63"/>
  <c r="A3252" i="63"/>
  <c r="C3252" i="63"/>
  <c r="A3302" i="63"/>
  <c r="C3302" i="63"/>
  <c r="A3319" i="63"/>
  <c r="C3319" i="63"/>
  <c r="A3331" i="63"/>
  <c r="C3331" i="63"/>
  <c r="A3349" i="63"/>
  <c r="C3349" i="63"/>
  <c r="A3387" i="63"/>
  <c r="C3387" i="63"/>
  <c r="A3442" i="63"/>
  <c r="C3442" i="63"/>
  <c r="A3478" i="63"/>
  <c r="C3478" i="63"/>
  <c r="A3508" i="63"/>
  <c r="C3508" i="63"/>
  <c r="A3542" i="63"/>
  <c r="C3542" i="63"/>
  <c r="A3566" i="63"/>
  <c r="C3566" i="63"/>
  <c r="A3590" i="63"/>
  <c r="C3590" i="63"/>
  <c r="A3694" i="63"/>
  <c r="C3694" i="63"/>
  <c r="A3759" i="63"/>
  <c r="C3759" i="63"/>
  <c r="A3864" i="63"/>
  <c r="C3864" i="63"/>
  <c r="A3889" i="63"/>
  <c r="C3889" i="63"/>
  <c r="A3925" i="63"/>
  <c r="C3925" i="63"/>
  <c r="A3948" i="63"/>
  <c r="C3948" i="63"/>
  <c r="A3982" i="63"/>
  <c r="C3982" i="63"/>
  <c r="A4014" i="63"/>
  <c r="C4014" i="63"/>
  <c r="A4043" i="63"/>
  <c r="C4043" i="63"/>
  <c r="A4084" i="63"/>
  <c r="C4084" i="63"/>
  <c r="A4130" i="63"/>
  <c r="C4130" i="63"/>
  <c r="A4165" i="63"/>
  <c r="C4165" i="63"/>
  <c r="A4199" i="63"/>
  <c r="C4199" i="63"/>
  <c r="A3282" i="63"/>
  <c r="C3282" i="63"/>
  <c r="A3266" i="63"/>
  <c r="C3266" i="63"/>
  <c r="A1960" i="63"/>
  <c r="C1960" i="63"/>
  <c r="A2002" i="63"/>
  <c r="C2002" i="63"/>
  <c r="A3648" i="63"/>
  <c r="C3648" i="63"/>
  <c r="A3138" i="63"/>
  <c r="C3138" i="63"/>
  <c r="A3122" i="63"/>
  <c r="C3122" i="63"/>
  <c r="A3611" i="63"/>
  <c r="C3611" i="63"/>
  <c r="A3090" i="63"/>
  <c r="C3090" i="63"/>
  <c r="A3058" i="63"/>
  <c r="C3058" i="63"/>
  <c r="A3043" i="63"/>
  <c r="C3043" i="63"/>
  <c r="A3027" i="63"/>
  <c r="C3027" i="63"/>
  <c r="A2995" i="63"/>
  <c r="C2995" i="63"/>
  <c r="A2963" i="63"/>
  <c r="C2963" i="63"/>
  <c r="A2947" i="63"/>
  <c r="C2947" i="63"/>
  <c r="A2931" i="63"/>
  <c r="C2931" i="63"/>
  <c r="A2915" i="63"/>
  <c r="C2915" i="63"/>
  <c r="A2899" i="63"/>
  <c r="C2899" i="63"/>
  <c r="A82" i="63"/>
  <c r="C82" i="63"/>
  <c r="A2867" i="63"/>
  <c r="C2867" i="63"/>
  <c r="A2473" i="63"/>
  <c r="C2473" i="63"/>
  <c r="A2835" i="63"/>
  <c r="C2835" i="63"/>
  <c r="A2819" i="63"/>
  <c r="C2819" i="63"/>
  <c r="A2803" i="63"/>
  <c r="C2803" i="63"/>
  <c r="A2558" i="63"/>
  <c r="C2558" i="63"/>
  <c r="A2771" i="63"/>
  <c r="C2771" i="63"/>
  <c r="A2755" i="63"/>
  <c r="C2755" i="63"/>
  <c r="A2739" i="63"/>
  <c r="C2739" i="63"/>
  <c r="A171" i="63"/>
  <c r="C171" i="63"/>
  <c r="A2707" i="63"/>
  <c r="C2707" i="63"/>
  <c r="A190" i="63"/>
  <c r="C190" i="63"/>
  <c r="A2675" i="63"/>
  <c r="C2675" i="63"/>
  <c r="A2659" i="63"/>
  <c r="C2659" i="63"/>
  <c r="A228" i="63"/>
  <c r="C228" i="63"/>
  <c r="A2627" i="63"/>
  <c r="C2627" i="63"/>
  <c r="A257" i="63"/>
  <c r="C257" i="63"/>
  <c r="A2595" i="63"/>
  <c r="C2595" i="63"/>
  <c r="A2579" i="63"/>
  <c r="C2579" i="63"/>
  <c r="A2780" i="63"/>
  <c r="C2780" i="63"/>
  <c r="A2547" i="63"/>
  <c r="C2547" i="63"/>
  <c r="A2531" i="63"/>
  <c r="C2531" i="63"/>
  <c r="A2515" i="63"/>
  <c r="C2515" i="63"/>
  <c r="A306" i="63"/>
  <c r="C306" i="63"/>
  <c r="A2483" i="63"/>
  <c r="C2483" i="63"/>
  <c r="A2467" i="63"/>
  <c r="C2467" i="63"/>
  <c r="A2451" i="63"/>
  <c r="C2451" i="63"/>
  <c r="A342" i="63"/>
  <c r="C342" i="63"/>
  <c r="A2419" i="63"/>
  <c r="C2419" i="63"/>
  <c r="A2403" i="63"/>
  <c r="C2403" i="63"/>
  <c r="A2387" i="63"/>
  <c r="C2387" i="63"/>
  <c r="A2371" i="63"/>
  <c r="C2371" i="63"/>
  <c r="A2977" i="63"/>
  <c r="C2977" i="63"/>
  <c r="A2339" i="63"/>
  <c r="C2339" i="63"/>
  <c r="A408" i="63"/>
  <c r="C408" i="63"/>
  <c r="A2307" i="63"/>
  <c r="C2307" i="63"/>
  <c r="A2291" i="63"/>
  <c r="C2291" i="63"/>
  <c r="A441" i="63"/>
  <c r="C441" i="63"/>
  <c r="A2259" i="63"/>
  <c r="C2259" i="63"/>
  <c r="A2227" i="63"/>
  <c r="C2227" i="63"/>
  <c r="A2211" i="63"/>
  <c r="C2211" i="63"/>
  <c r="A2195" i="63"/>
  <c r="C2195" i="63"/>
  <c r="A2179" i="63"/>
  <c r="C2179" i="63"/>
  <c r="A3140" i="63"/>
  <c r="C3140" i="63"/>
  <c r="A517" i="63"/>
  <c r="C517" i="63"/>
  <c r="A570" i="63"/>
  <c r="C570" i="63"/>
  <c r="A540" i="63"/>
  <c r="C540" i="63"/>
  <c r="A589" i="63"/>
  <c r="C589" i="63"/>
  <c r="A595" i="63"/>
  <c r="C595" i="63"/>
  <c r="A2067" i="63"/>
  <c r="C2067" i="63"/>
  <c r="A612" i="63"/>
  <c r="C612" i="63"/>
  <c r="A2035" i="63"/>
  <c r="C2035" i="63"/>
  <c r="A2019" i="63"/>
  <c r="C2019" i="63"/>
  <c r="A664" i="63"/>
  <c r="C664" i="63"/>
  <c r="A676" i="63"/>
  <c r="C676" i="63"/>
  <c r="A698" i="63"/>
  <c r="C698" i="63"/>
  <c r="A1955" i="63"/>
  <c r="C1955" i="63"/>
  <c r="A3234" i="63"/>
  <c r="C3234" i="63"/>
  <c r="A757" i="63"/>
  <c r="C757" i="63"/>
  <c r="A3264" i="63"/>
  <c r="C3264" i="63"/>
  <c r="A1891" i="63"/>
  <c r="C1891" i="63"/>
  <c r="A1875" i="63"/>
  <c r="C1875" i="63"/>
  <c r="A1859" i="63"/>
  <c r="C1859" i="63"/>
  <c r="A1843" i="63"/>
  <c r="C1843" i="63"/>
  <c r="A1827" i="63"/>
  <c r="C1827" i="63"/>
  <c r="A1811" i="63"/>
  <c r="C1811" i="63"/>
  <c r="A1795" i="63"/>
  <c r="C1795" i="63"/>
  <c r="A871" i="63"/>
  <c r="C871" i="63"/>
  <c r="A3314" i="63"/>
  <c r="C3314" i="63"/>
  <c r="A1747" i="63"/>
  <c r="C1747" i="63"/>
  <c r="A1731" i="63"/>
  <c r="C1731" i="63"/>
  <c r="A988" i="63"/>
  <c r="C988" i="63"/>
  <c r="A1052" i="63"/>
  <c r="C1052" i="63"/>
  <c r="A1080" i="63"/>
  <c r="C1080" i="63"/>
  <c r="A1103" i="63"/>
  <c r="C1103" i="63"/>
  <c r="A1118" i="63"/>
  <c r="C1118" i="63"/>
  <c r="A1132" i="63"/>
  <c r="C1132" i="63"/>
  <c r="A1619" i="63"/>
  <c r="C1619" i="63"/>
  <c r="A1170" i="63"/>
  <c r="C1170" i="63"/>
  <c r="A1184" i="63"/>
  <c r="C1184" i="63"/>
  <c r="A1202" i="63"/>
  <c r="C1202" i="63"/>
  <c r="A1555" i="63"/>
  <c r="C1555" i="63"/>
  <c r="A1539" i="63"/>
  <c r="C1539" i="63"/>
  <c r="A1523" i="63"/>
  <c r="C1523" i="63"/>
  <c r="A1337" i="63"/>
  <c r="C1337" i="63"/>
  <c r="A1491" i="63"/>
  <c r="C1491" i="63"/>
  <c r="A1375" i="63"/>
  <c r="C1375" i="63"/>
  <c r="A1459" i="63"/>
  <c r="C1459" i="63"/>
  <c r="A1414" i="63"/>
  <c r="C1414" i="63"/>
  <c r="A3421" i="63"/>
  <c r="C3421" i="63"/>
  <c r="A1443" i="63"/>
  <c r="C1443" i="63"/>
  <c r="A1395" i="63"/>
  <c r="C1395" i="63"/>
  <c r="A1475" i="63"/>
  <c r="C1475" i="63"/>
  <c r="A1363" i="63"/>
  <c r="C1363" i="63"/>
  <c r="A1347" i="63"/>
  <c r="C1347" i="63"/>
  <c r="A1331" i="63"/>
  <c r="C1331" i="63"/>
  <c r="A1315" i="63"/>
  <c r="C1315" i="63"/>
  <c r="A1299" i="63"/>
  <c r="C1299" i="63"/>
  <c r="A1530" i="63"/>
  <c r="C1530" i="63"/>
  <c r="A3554" i="63"/>
  <c r="C3554" i="63"/>
  <c r="A3565" i="63"/>
  <c r="C3565" i="63"/>
  <c r="A1235" i="63"/>
  <c r="C1235" i="63"/>
  <c r="A1589" i="63"/>
  <c r="C1589" i="63"/>
  <c r="A1578" i="63"/>
  <c r="C1578" i="63"/>
  <c r="A1187" i="63"/>
  <c r="C1187" i="63"/>
  <c r="A1171" i="63"/>
  <c r="C1171" i="63"/>
  <c r="A1155" i="63"/>
  <c r="C1155" i="63"/>
  <c r="A1628" i="63"/>
  <c r="C1628" i="63"/>
  <c r="A1123" i="63"/>
  <c r="C1123" i="63"/>
  <c r="A1662" i="63"/>
  <c r="C1662" i="63"/>
  <c r="A3688" i="63"/>
  <c r="C3688" i="63"/>
  <c r="A1692" i="63"/>
  <c r="C1692" i="63"/>
  <c r="A1059" i="63"/>
  <c r="C1059" i="63"/>
  <c r="A1043" i="63"/>
  <c r="C1043" i="63"/>
  <c r="A3712" i="63"/>
  <c r="C3712" i="63"/>
  <c r="A1709" i="63"/>
  <c r="C1709" i="63"/>
  <c r="A995" i="63"/>
  <c r="C995" i="63"/>
  <c r="A979" i="63"/>
  <c r="C979" i="63"/>
  <c r="A963" i="63"/>
  <c r="C963" i="63"/>
  <c r="A947" i="63"/>
  <c r="C947" i="63"/>
  <c r="A931" i="63"/>
  <c r="C931" i="63"/>
  <c r="A915" i="63"/>
  <c r="C915" i="63"/>
  <c r="A899" i="63"/>
  <c r="C899" i="63"/>
  <c r="A883" i="63"/>
  <c r="C883" i="63"/>
  <c r="A1782" i="63"/>
  <c r="C1782" i="63"/>
  <c r="A851" i="63"/>
  <c r="C851" i="63"/>
  <c r="A835" i="63"/>
  <c r="C835" i="63"/>
  <c r="A819" i="63"/>
  <c r="C819" i="63"/>
  <c r="A803" i="63"/>
  <c r="C803" i="63"/>
  <c r="A787" i="63"/>
  <c r="C787" i="63"/>
  <c r="A1912" i="63"/>
  <c r="C1912" i="63"/>
  <c r="A755" i="63"/>
  <c r="C755" i="63"/>
  <c r="A739" i="63"/>
  <c r="C739" i="63"/>
  <c r="A723" i="63"/>
  <c r="C723" i="63"/>
  <c r="A707" i="63"/>
  <c r="C707" i="63"/>
  <c r="A1980" i="63"/>
  <c r="C1980" i="63"/>
  <c r="A1986" i="63"/>
  <c r="C1986" i="63"/>
  <c r="A2003" i="63"/>
  <c r="C2003" i="63"/>
  <c r="A2031" i="63"/>
  <c r="C2031" i="63"/>
  <c r="A627" i="63"/>
  <c r="C627" i="63"/>
  <c r="A611" i="63"/>
  <c r="C611" i="63"/>
  <c r="A2082" i="63"/>
  <c r="C2082" i="63"/>
  <c r="A579" i="63"/>
  <c r="C579" i="63"/>
  <c r="A563" i="63"/>
  <c r="C563" i="63"/>
  <c r="A2126" i="63"/>
  <c r="C2126" i="63"/>
  <c r="A531" i="63"/>
  <c r="C531" i="63"/>
  <c r="A2148" i="63"/>
  <c r="C2148" i="63"/>
  <c r="A499" i="63"/>
  <c r="C499" i="63"/>
  <c r="A483" i="63"/>
  <c r="C483" i="63"/>
  <c r="A2192" i="63"/>
  <c r="C2192" i="63"/>
  <c r="A452" i="63"/>
  <c r="C452" i="63"/>
  <c r="A2284" i="63"/>
  <c r="C2284" i="63"/>
  <c r="A2306" i="63"/>
  <c r="C2306" i="63"/>
  <c r="A2330" i="63"/>
  <c r="C2330" i="63"/>
  <c r="A2356" i="63"/>
  <c r="C2356" i="63"/>
  <c r="A2392" i="63"/>
  <c r="C2392" i="63"/>
  <c r="A356" i="63"/>
  <c r="C356" i="63"/>
  <c r="A2436" i="63"/>
  <c r="C2436" i="63"/>
  <c r="A324" i="63"/>
  <c r="C324" i="63"/>
  <c r="A2493" i="63"/>
  <c r="C2493" i="63"/>
  <c r="A292" i="63"/>
  <c r="C292" i="63"/>
  <c r="A2578" i="63"/>
  <c r="C2578" i="63"/>
  <c r="A260" i="63"/>
  <c r="C260" i="63"/>
  <c r="A244" i="63"/>
  <c r="C244" i="63"/>
  <c r="A2643" i="63"/>
  <c r="C2643" i="63"/>
  <c r="A2663" i="63"/>
  <c r="C2663" i="63"/>
  <c r="A2689" i="63"/>
  <c r="C2689" i="63"/>
  <c r="A2706" i="63"/>
  <c r="C2706" i="63"/>
  <c r="A2743" i="63"/>
  <c r="C2743" i="63"/>
  <c r="A2752" i="63"/>
  <c r="C2752" i="63"/>
  <c r="A2774" i="63"/>
  <c r="C2774" i="63"/>
  <c r="A2827" i="63"/>
  <c r="C2827" i="63"/>
  <c r="A93" i="63"/>
  <c r="C93" i="63"/>
  <c r="A87" i="63"/>
  <c r="C87" i="63"/>
  <c r="A74" i="63"/>
  <c r="C74" i="63"/>
  <c r="A63" i="63"/>
  <c r="C63" i="63"/>
  <c r="A50" i="63"/>
  <c r="C50" i="63"/>
  <c r="A2932" i="63"/>
  <c r="C2932" i="63"/>
  <c r="A2958" i="63"/>
  <c r="C2958" i="63"/>
  <c r="A2980" i="63"/>
  <c r="C2980" i="63"/>
  <c r="A3003" i="63"/>
  <c r="C3003" i="63"/>
  <c r="A3025" i="63"/>
  <c r="C3025" i="63"/>
  <c r="A3038" i="63"/>
  <c r="C3038" i="63"/>
  <c r="A3060" i="63"/>
  <c r="C3060" i="63"/>
  <c r="A3073" i="63"/>
  <c r="C3073" i="63"/>
  <c r="A3139" i="63"/>
  <c r="C3139" i="63"/>
  <c r="A3169" i="63"/>
  <c r="C3169" i="63"/>
  <c r="A7" i="63"/>
  <c r="C7" i="63"/>
  <c r="A3208" i="63"/>
  <c r="C3208" i="63"/>
  <c r="A3225" i="63"/>
  <c r="C3225" i="63"/>
  <c r="A3253" i="63"/>
  <c r="C3253" i="63"/>
  <c r="A3278" i="63"/>
  <c r="C3278" i="63"/>
  <c r="A3301" i="63"/>
  <c r="C3301" i="63"/>
  <c r="A3393" i="63"/>
  <c r="C3393" i="63"/>
  <c r="A3447" i="63"/>
  <c r="C3447" i="63"/>
  <c r="A3479" i="63"/>
  <c r="C3479" i="63"/>
  <c r="A3512" i="63"/>
  <c r="C3512" i="63"/>
  <c r="A3529" i="63"/>
  <c r="C3529" i="63"/>
  <c r="A3545" i="63"/>
  <c r="C3545" i="63"/>
  <c r="A3615" i="63"/>
  <c r="C3615" i="63"/>
  <c r="A3632" i="63"/>
  <c r="C3632" i="63"/>
  <c r="A3669" i="63"/>
  <c r="C3669" i="63"/>
  <c r="A3727" i="63"/>
  <c r="C3727" i="63"/>
  <c r="A3760" i="63"/>
  <c r="C3760" i="63"/>
  <c r="A3869" i="63"/>
  <c r="C3869" i="63"/>
  <c r="A3981" i="63"/>
  <c r="C3981" i="63"/>
  <c r="A4016" i="63"/>
  <c r="C4016" i="63"/>
  <c r="A4071" i="63"/>
  <c r="C4071" i="63"/>
  <c r="A4080" i="63"/>
  <c r="C4080" i="63"/>
  <c r="A4128" i="63"/>
  <c r="C4128" i="63"/>
  <c r="A4168" i="63"/>
  <c r="C4168" i="63"/>
  <c r="A4200" i="63"/>
  <c r="C4200" i="63"/>
  <c r="A1291" i="63"/>
  <c r="C1291" i="63"/>
  <c r="A1267" i="63"/>
  <c r="C1267" i="63"/>
  <c r="A1939" i="63"/>
  <c r="C1939" i="63"/>
  <c r="A3217" i="63"/>
  <c r="C3217" i="63"/>
  <c r="A2039" i="63"/>
  <c r="C2039" i="63"/>
  <c r="A2059" i="63"/>
  <c r="C2059" i="63"/>
  <c r="A1163" i="63"/>
  <c r="C1163" i="63"/>
  <c r="A3121" i="63"/>
  <c r="C3121" i="63"/>
  <c r="A2270" i="63"/>
  <c r="C2270" i="63"/>
  <c r="A2287" i="63"/>
  <c r="C2287" i="63"/>
  <c r="A2343" i="63"/>
  <c r="C2343" i="63"/>
  <c r="A2962" i="63"/>
  <c r="C2962" i="63"/>
  <c r="A2946" i="63"/>
  <c r="C2946" i="63"/>
  <c r="A2422" i="63"/>
  <c r="C2422" i="63"/>
  <c r="A2898" i="63"/>
  <c r="C2898" i="63"/>
  <c r="A81" i="63"/>
  <c r="C81" i="63"/>
  <c r="A2866" i="63"/>
  <c r="C2866" i="63"/>
  <c r="A2834" i="63"/>
  <c r="C2834" i="63"/>
  <c r="A114" i="63"/>
  <c r="C114" i="63"/>
  <c r="A2802" i="63"/>
  <c r="C2802" i="63"/>
  <c r="A2786" i="63"/>
  <c r="C2786" i="63"/>
  <c r="A133" i="63"/>
  <c r="C133" i="63"/>
  <c r="A2754" i="63"/>
  <c r="C2754" i="63"/>
  <c r="A2738" i="63"/>
  <c r="C2738" i="63"/>
  <c r="A2722" i="63"/>
  <c r="C2722" i="63"/>
  <c r="A183" i="63"/>
  <c r="C183" i="63"/>
  <c r="A188" i="63"/>
  <c r="C188" i="63"/>
  <c r="A203" i="63"/>
  <c r="C203" i="63"/>
  <c r="A215" i="63"/>
  <c r="C215" i="63"/>
  <c r="A227" i="63"/>
  <c r="C227" i="63"/>
  <c r="A253" i="63"/>
  <c r="C253" i="63"/>
  <c r="A261" i="63"/>
  <c r="C261" i="63"/>
  <c r="A2726" i="63"/>
  <c r="C2726" i="63"/>
  <c r="A277" i="63"/>
  <c r="C277" i="63"/>
  <c r="A2778" i="63"/>
  <c r="C2778" i="63"/>
  <c r="A286" i="63"/>
  <c r="C286" i="63"/>
  <c r="A294" i="63"/>
  <c r="C294" i="63"/>
  <c r="A2514" i="63"/>
  <c r="C2514" i="63"/>
  <c r="A2498" i="63"/>
  <c r="C2498" i="63"/>
  <c r="A2482" i="63"/>
  <c r="C2482" i="63"/>
  <c r="A2466" i="63"/>
  <c r="C2466" i="63"/>
  <c r="A328" i="63"/>
  <c r="C328" i="63"/>
  <c r="A2904" i="63"/>
  <c r="C2904" i="63"/>
  <c r="A2923" i="63"/>
  <c r="C2923" i="63"/>
  <c r="A365" i="63"/>
  <c r="C365" i="63"/>
  <c r="A375" i="63"/>
  <c r="C375" i="63"/>
  <c r="A2370" i="63"/>
  <c r="C2370" i="63"/>
  <c r="A2969" i="63"/>
  <c r="C2969" i="63"/>
  <c r="A2338" i="63"/>
  <c r="C2338" i="63"/>
  <c r="A2322" i="63"/>
  <c r="C2322" i="63"/>
  <c r="A420" i="63"/>
  <c r="C420" i="63"/>
  <c r="A430" i="63"/>
  <c r="C430" i="63"/>
  <c r="A442" i="63"/>
  <c r="C442" i="63"/>
  <c r="A2258" i="63"/>
  <c r="C2258" i="63"/>
  <c r="A464" i="63"/>
  <c r="C464" i="63"/>
  <c r="A2226" i="63"/>
  <c r="C2226" i="63"/>
  <c r="A2210" i="63"/>
  <c r="C2210" i="63"/>
  <c r="A475" i="63"/>
  <c r="C475" i="63"/>
  <c r="A495" i="63"/>
  <c r="C495" i="63"/>
  <c r="A2162" i="63"/>
  <c r="C2162" i="63"/>
  <c r="A515" i="63"/>
  <c r="C515" i="63"/>
  <c r="A2130" i="63"/>
  <c r="C2130" i="63"/>
  <c r="A528" i="63"/>
  <c r="C528" i="63"/>
  <c r="A590" i="63"/>
  <c r="C590" i="63"/>
  <c r="A593" i="63"/>
  <c r="C593" i="63"/>
  <c r="A601" i="63"/>
  <c r="C601" i="63"/>
  <c r="A2050" i="63"/>
  <c r="C2050" i="63"/>
  <c r="A2034" i="63"/>
  <c r="C2034" i="63"/>
  <c r="A2018" i="63"/>
  <c r="C2018" i="63"/>
  <c r="A3218" i="63"/>
  <c r="C3218" i="63"/>
  <c r="A675" i="63"/>
  <c r="C675" i="63"/>
  <c r="A696" i="63"/>
  <c r="C696" i="63"/>
  <c r="A1954" i="63"/>
  <c r="C1954" i="63"/>
  <c r="A1938" i="63"/>
  <c r="C1938" i="63"/>
  <c r="A756" i="63"/>
  <c r="C756" i="63"/>
  <c r="A1906" i="63"/>
  <c r="C1906" i="63"/>
  <c r="A1890" i="63"/>
  <c r="C1890" i="63"/>
  <c r="A1874" i="63"/>
  <c r="C1874" i="63"/>
  <c r="A1858" i="63"/>
  <c r="C1858" i="63"/>
  <c r="A1842" i="63"/>
  <c r="C1842" i="63"/>
  <c r="A1826" i="63"/>
  <c r="C1826" i="63"/>
  <c r="A1810" i="63"/>
  <c r="C1810" i="63"/>
  <c r="A1794" i="63"/>
  <c r="C1794" i="63"/>
  <c r="A1778" i="63"/>
  <c r="C1778" i="63"/>
  <c r="A921" i="63"/>
  <c r="C921" i="63"/>
  <c r="A1746" i="63"/>
  <c r="C1746" i="63"/>
  <c r="A1730" i="63"/>
  <c r="C1730" i="63"/>
  <c r="A1714" i="63"/>
  <c r="C1714" i="63"/>
  <c r="A1037" i="63"/>
  <c r="C1037" i="63"/>
  <c r="A1682" i="63"/>
  <c r="C1682" i="63"/>
  <c r="A1104" i="63"/>
  <c r="C1104" i="63"/>
  <c r="A1650" i="63"/>
  <c r="C1650" i="63"/>
  <c r="A1133" i="63"/>
  <c r="C1133" i="63"/>
  <c r="A1618" i="63"/>
  <c r="C1618" i="63"/>
  <c r="A1169" i="63"/>
  <c r="C1169" i="63"/>
  <c r="A1183" i="63"/>
  <c r="C1183" i="63"/>
  <c r="A1205" i="63"/>
  <c r="C1205" i="63"/>
  <c r="A1219" i="63"/>
  <c r="C1219" i="63"/>
  <c r="A3388" i="63"/>
  <c r="C3388" i="63"/>
  <c r="A1318" i="63"/>
  <c r="C1318" i="63"/>
  <c r="A1506" i="63"/>
  <c r="C1506" i="63"/>
  <c r="A1349" i="63"/>
  <c r="C1349" i="63"/>
  <c r="A1376" i="63"/>
  <c r="C1376" i="63"/>
  <c r="A1458" i="63"/>
  <c r="C1458" i="63"/>
  <c r="A1413" i="63"/>
  <c r="C1413" i="63"/>
  <c r="A3439" i="63"/>
  <c r="C3439" i="63"/>
  <c r="A1410" i="63"/>
  <c r="C1410" i="63"/>
  <c r="A1464" i="63"/>
  <c r="C1464" i="63"/>
  <c r="A1378" i="63"/>
  <c r="C1378" i="63"/>
  <c r="A1362" i="63"/>
  <c r="C1362" i="63"/>
  <c r="A1346" i="63"/>
  <c r="C1346" i="63"/>
  <c r="A1330" i="63"/>
  <c r="C1330" i="63"/>
  <c r="A1314" i="63"/>
  <c r="C1314" i="63"/>
  <c r="A1298" i="63"/>
  <c r="C1298" i="63"/>
  <c r="A1282" i="63"/>
  <c r="C1282" i="63"/>
  <c r="A1266" i="63"/>
  <c r="C1266" i="63"/>
  <c r="A1542" i="63"/>
  <c r="C1542" i="63"/>
  <c r="A1234" i="63"/>
  <c r="C1234" i="63"/>
  <c r="A1588" i="63"/>
  <c r="C1588" i="63"/>
  <c r="A1575" i="63"/>
  <c r="C1575" i="63"/>
  <c r="A1186" i="63"/>
  <c r="C1186" i="63"/>
  <c r="A1602" i="63"/>
  <c r="C1602" i="63"/>
  <c r="A3580" i="63"/>
  <c r="C3580" i="63"/>
  <c r="A3636" i="63"/>
  <c r="C3636" i="63"/>
  <c r="A1648" i="63"/>
  <c r="C1648" i="63"/>
  <c r="A1659" i="63"/>
  <c r="C1659" i="63"/>
  <c r="A1090" i="63"/>
  <c r="C1090" i="63"/>
  <c r="A1074" i="63"/>
  <c r="C1074" i="63"/>
  <c r="A1058" i="63"/>
  <c r="C1058" i="63"/>
  <c r="A1042" i="63"/>
  <c r="C1042" i="63"/>
  <c r="A1702" i="63"/>
  <c r="C1702" i="63"/>
  <c r="A1010" i="63"/>
  <c r="C1010" i="63"/>
  <c r="A994" i="63"/>
  <c r="C994" i="63"/>
  <c r="A1718" i="63"/>
  <c r="C1718" i="63"/>
  <c r="A962" i="63"/>
  <c r="C962" i="63"/>
  <c r="A946" i="63"/>
  <c r="C946" i="63"/>
  <c r="A930" i="63"/>
  <c r="C930" i="63"/>
  <c r="A914" i="63"/>
  <c r="C914" i="63"/>
  <c r="A3955" i="63"/>
  <c r="C3955" i="63"/>
  <c r="A882" i="63"/>
  <c r="C882" i="63"/>
  <c r="A866" i="63"/>
  <c r="C866" i="63"/>
  <c r="A1786" i="63"/>
  <c r="C1786" i="63"/>
  <c r="A1819" i="63"/>
  <c r="C1819" i="63"/>
  <c r="A818" i="63"/>
  <c r="C818" i="63"/>
  <c r="A802" i="63"/>
  <c r="C802" i="63"/>
  <c r="A1883" i="63"/>
  <c r="C1883" i="63"/>
  <c r="A1911" i="63"/>
  <c r="C1911" i="63"/>
  <c r="A1921" i="63"/>
  <c r="C1921" i="63"/>
  <c r="A738" i="63"/>
  <c r="C738" i="63"/>
  <c r="A1946" i="63"/>
  <c r="C1946" i="63"/>
  <c r="A1958" i="63"/>
  <c r="C1958" i="63"/>
  <c r="A690" i="63"/>
  <c r="C690" i="63"/>
  <c r="A674" i="63"/>
  <c r="C674" i="63"/>
  <c r="A2005" i="63"/>
  <c r="C2005" i="63"/>
  <c r="A642" i="63"/>
  <c r="C642" i="63"/>
  <c r="A626" i="63"/>
  <c r="C626" i="63"/>
  <c r="A2055" i="63"/>
  <c r="C2055" i="63"/>
  <c r="A594" i="63"/>
  <c r="C594" i="63"/>
  <c r="A2108" i="63"/>
  <c r="C2108" i="63"/>
  <c r="A2121" i="63"/>
  <c r="C2121" i="63"/>
  <c r="A4103" i="63"/>
  <c r="C4103" i="63"/>
  <c r="A530" i="63"/>
  <c r="C530" i="63"/>
  <c r="A514" i="63"/>
  <c r="C514" i="63"/>
  <c r="A2173" i="63"/>
  <c r="C2173" i="63"/>
  <c r="A482" i="63"/>
  <c r="C482" i="63"/>
  <c r="A2189" i="63"/>
  <c r="C2189" i="63"/>
  <c r="A2265" i="63"/>
  <c r="C2265" i="63"/>
  <c r="A435" i="63"/>
  <c r="C435" i="63"/>
  <c r="A2305" i="63"/>
  <c r="C2305" i="63"/>
  <c r="A403" i="63"/>
  <c r="C403" i="63"/>
  <c r="A2353" i="63"/>
  <c r="C2353" i="63"/>
  <c r="A371" i="63"/>
  <c r="C371" i="63"/>
  <c r="A355" i="63"/>
  <c r="C355" i="63"/>
  <c r="A2438" i="63"/>
  <c r="C2438" i="63"/>
  <c r="A2457" i="63"/>
  <c r="C2457" i="63"/>
  <c r="A2499" i="63"/>
  <c r="C2499" i="63"/>
  <c r="A2541" i="63"/>
  <c r="C2541" i="63"/>
  <c r="A275" i="63"/>
  <c r="C275" i="63"/>
  <c r="A2610" i="63"/>
  <c r="C2610" i="63"/>
  <c r="A2632" i="63"/>
  <c r="C2632" i="63"/>
  <c r="A2642" i="63"/>
  <c r="C2642" i="63"/>
  <c r="A2665" i="63"/>
  <c r="C2665" i="63"/>
  <c r="A195" i="63"/>
  <c r="C195" i="63"/>
  <c r="A179" i="63"/>
  <c r="C179" i="63"/>
  <c r="A2737" i="63"/>
  <c r="C2737" i="63"/>
  <c r="A147" i="63"/>
  <c r="C147" i="63"/>
  <c r="A2779" i="63"/>
  <c r="C2779" i="63"/>
  <c r="A106" i="63"/>
  <c r="C106" i="63"/>
  <c r="A92" i="63"/>
  <c r="C92" i="63"/>
  <c r="A2872" i="63"/>
  <c r="C2872" i="63"/>
  <c r="A2893" i="63"/>
  <c r="C2893" i="63"/>
  <c r="A62" i="63"/>
  <c r="C62" i="63"/>
  <c r="A2930" i="63"/>
  <c r="C2930" i="63"/>
  <c r="A37" i="63"/>
  <c r="C37" i="63"/>
  <c r="A33" i="63"/>
  <c r="C33" i="63"/>
  <c r="A3005" i="63"/>
  <c r="C3005" i="63"/>
  <c r="A3020" i="63"/>
  <c r="C3020" i="63"/>
  <c r="A3077" i="63"/>
  <c r="C3077" i="63"/>
  <c r="A3096" i="63"/>
  <c r="C3096" i="63"/>
  <c r="A3105" i="63"/>
  <c r="C3105" i="63"/>
  <c r="A3136" i="63"/>
  <c r="C3136" i="63"/>
  <c r="A3175" i="63"/>
  <c r="C3175" i="63"/>
  <c r="A3190" i="63"/>
  <c r="C3190" i="63"/>
  <c r="A3209" i="63"/>
  <c r="C3209" i="63"/>
  <c r="A3231" i="63"/>
  <c r="C3231" i="63"/>
  <c r="A3254" i="63"/>
  <c r="C3254" i="63"/>
  <c r="A3279" i="63"/>
  <c r="C3279" i="63"/>
  <c r="A3304" i="63"/>
  <c r="C3304" i="63"/>
  <c r="A3320" i="63"/>
  <c r="C3320" i="63"/>
  <c r="A3333" i="63"/>
  <c r="C3333" i="63"/>
  <c r="A3452" i="63"/>
  <c r="C3452" i="63"/>
  <c r="A3483" i="63"/>
  <c r="C3483" i="63"/>
  <c r="A3530" i="63"/>
  <c r="C3530" i="63"/>
  <c r="A3571" i="63"/>
  <c r="C3571" i="63"/>
  <c r="A3614" i="63"/>
  <c r="C3614" i="63"/>
  <c r="A3633" i="63"/>
  <c r="C3633" i="63"/>
  <c r="A3650" i="63"/>
  <c r="C3650" i="63"/>
  <c r="A3676" i="63"/>
  <c r="C3676" i="63"/>
  <c r="A3701" i="63"/>
  <c r="C3701" i="63"/>
  <c r="A3739" i="63"/>
  <c r="C3739" i="63"/>
  <c r="A3763" i="63"/>
  <c r="C3763" i="63"/>
  <c r="A3866" i="63"/>
  <c r="C3866" i="63"/>
  <c r="A3895" i="63"/>
  <c r="C3895" i="63"/>
  <c r="A3923" i="63"/>
  <c r="C3923" i="63"/>
  <c r="A3949" i="63"/>
  <c r="C3949" i="63"/>
  <c r="A3990" i="63"/>
  <c r="C3990" i="63"/>
  <c r="A4018" i="63"/>
  <c r="C4018" i="63"/>
  <c r="A4069" i="63"/>
  <c r="C4069" i="63"/>
  <c r="A4079" i="63"/>
  <c r="C4079" i="63"/>
  <c r="A4125" i="63"/>
  <c r="C4125" i="63"/>
  <c r="A4167" i="63"/>
  <c r="C4167" i="63"/>
  <c r="A4201" i="63"/>
  <c r="C4201" i="63"/>
  <c r="A3280" i="63"/>
  <c r="C3280" i="63"/>
  <c r="A1284" i="63"/>
  <c r="C1284" i="63"/>
  <c r="A2017" i="63"/>
  <c r="C2017" i="63"/>
  <c r="A75" i="63"/>
  <c r="C75" i="63"/>
  <c r="A2087" i="63"/>
  <c r="C2087" i="63"/>
  <c r="A3152" i="63"/>
  <c r="C3152" i="63"/>
  <c r="A3120" i="63"/>
  <c r="C3120" i="63"/>
  <c r="A2228" i="63"/>
  <c r="C2228" i="63"/>
  <c r="A3041" i="63"/>
  <c r="C3041" i="63"/>
  <c r="A25" i="63"/>
  <c r="C25" i="63"/>
  <c r="A3009" i="63"/>
  <c r="C3009" i="63"/>
  <c r="A2993" i="63"/>
  <c r="C2993" i="63"/>
  <c r="A2354" i="63"/>
  <c r="C2354" i="63"/>
  <c r="A2961" i="63"/>
  <c r="C2961" i="63"/>
  <c r="A2913" i="63"/>
  <c r="C2913" i="63"/>
  <c r="A2897" i="63"/>
  <c r="C2897" i="63"/>
  <c r="A2881" i="63"/>
  <c r="C2881" i="63"/>
  <c r="A2865" i="63"/>
  <c r="C2865" i="63"/>
  <c r="A103" i="63"/>
  <c r="C103" i="63"/>
  <c r="A2817" i="63"/>
  <c r="C2817" i="63"/>
  <c r="A2801" i="63"/>
  <c r="C2801" i="63"/>
  <c r="A2785" i="63"/>
  <c r="C2785" i="63"/>
  <c r="A2769" i="63"/>
  <c r="C2769" i="63"/>
  <c r="A2753" i="63"/>
  <c r="C2753" i="63"/>
  <c r="A163" i="63"/>
  <c r="C163" i="63"/>
  <c r="A2596" i="63"/>
  <c r="C2596" i="63"/>
  <c r="A181" i="63"/>
  <c r="C181" i="63"/>
  <c r="A196" i="63"/>
  <c r="C196" i="63"/>
  <c r="A2673" i="63"/>
  <c r="C2673" i="63"/>
  <c r="A217" i="63"/>
  <c r="C217" i="63"/>
  <c r="A231" i="63"/>
  <c r="C231" i="63"/>
  <c r="A252" i="63"/>
  <c r="C252" i="63"/>
  <c r="A2609" i="63"/>
  <c r="C2609" i="63"/>
  <c r="A2593" i="63"/>
  <c r="C2593" i="63"/>
  <c r="A2775" i="63"/>
  <c r="C2775" i="63"/>
  <c r="A2776" i="63"/>
  <c r="C2776" i="63"/>
  <c r="A2796" i="63"/>
  <c r="C2796" i="63"/>
  <c r="A2529" i="63"/>
  <c r="C2529" i="63"/>
  <c r="A2513" i="63"/>
  <c r="C2513" i="63"/>
  <c r="A2497" i="63"/>
  <c r="C2497" i="63"/>
  <c r="A2481" i="63"/>
  <c r="C2481" i="63"/>
  <c r="A321" i="63"/>
  <c r="C321" i="63"/>
  <c r="A327" i="63"/>
  <c r="C327" i="63"/>
  <c r="A341" i="63"/>
  <c r="C341" i="63"/>
  <c r="A2417" i="63"/>
  <c r="C2417" i="63"/>
  <c r="A2401" i="63"/>
  <c r="C2401" i="63"/>
  <c r="A376" i="63"/>
  <c r="C376" i="63"/>
  <c r="A2369" i="63"/>
  <c r="C2369" i="63"/>
  <c r="A397" i="63"/>
  <c r="C397" i="63"/>
  <c r="A2337" i="63"/>
  <c r="C2337" i="63"/>
  <c r="A2321" i="63"/>
  <c r="C2321" i="63"/>
  <c r="A419" i="63"/>
  <c r="C419" i="63"/>
  <c r="A2289" i="63"/>
  <c r="C2289" i="63"/>
  <c r="A2273" i="63"/>
  <c r="C2273" i="63"/>
  <c r="A457" i="63"/>
  <c r="C457" i="63"/>
  <c r="A3070" i="63"/>
  <c r="C3070" i="63"/>
  <c r="A2225" i="63"/>
  <c r="C2225" i="63"/>
  <c r="A3110" i="63"/>
  <c r="C3110" i="63"/>
  <c r="A2193" i="63"/>
  <c r="C2193" i="63"/>
  <c r="A489" i="63"/>
  <c r="C489" i="63"/>
  <c r="A2161" i="63"/>
  <c r="C2161" i="63"/>
  <c r="A512" i="63"/>
  <c r="C512" i="63"/>
  <c r="A569" i="63"/>
  <c r="C569" i="63"/>
  <c r="A3144" i="63"/>
  <c r="C3144" i="63"/>
  <c r="A591" i="63"/>
  <c r="C591" i="63"/>
  <c r="A597" i="63"/>
  <c r="C597" i="63"/>
  <c r="A600" i="63"/>
  <c r="C600" i="63"/>
  <c r="A615" i="63"/>
  <c r="C615" i="63"/>
  <c r="A2033" i="63"/>
  <c r="C2033" i="63"/>
  <c r="A3201" i="63"/>
  <c r="C3201" i="63"/>
  <c r="A661" i="63"/>
  <c r="C661" i="63"/>
  <c r="A671" i="63"/>
  <c r="C671" i="63"/>
  <c r="A695" i="63"/>
  <c r="C695" i="63"/>
  <c r="A710" i="63"/>
  <c r="C710" i="63"/>
  <c r="A1937" i="63"/>
  <c r="C1937" i="63"/>
  <c r="A754" i="63"/>
  <c r="C754" i="63"/>
  <c r="A1905" i="63"/>
  <c r="C1905" i="63"/>
  <c r="A784" i="63"/>
  <c r="C784" i="63"/>
  <c r="A1873" i="63"/>
  <c r="C1873" i="63"/>
  <c r="A1857" i="63"/>
  <c r="C1857" i="63"/>
  <c r="A1841" i="63"/>
  <c r="C1841" i="63"/>
  <c r="A829" i="63"/>
  <c r="C829" i="63"/>
  <c r="A1809" i="63"/>
  <c r="C1809" i="63"/>
  <c r="A1793" i="63"/>
  <c r="C1793" i="63"/>
  <c r="A876" i="63"/>
  <c r="C876" i="63"/>
  <c r="A917" i="63"/>
  <c r="C917" i="63"/>
  <c r="A1745" i="63"/>
  <c r="C1745" i="63"/>
  <c r="A943" i="63"/>
  <c r="C943" i="63"/>
  <c r="A1713" i="63"/>
  <c r="C1713" i="63"/>
  <c r="A1036" i="63"/>
  <c r="C1036" i="63"/>
  <c r="A1681" i="63"/>
  <c r="C1681" i="63"/>
  <c r="A1110" i="63"/>
  <c r="C1110" i="63"/>
  <c r="A1126" i="63"/>
  <c r="C1126" i="63"/>
  <c r="A1633" i="63"/>
  <c r="C1633" i="63"/>
  <c r="A1153" i="63"/>
  <c r="C1153" i="63"/>
  <c r="A1601" i="63"/>
  <c r="C1601" i="63"/>
  <c r="A1185" i="63"/>
  <c r="C1185" i="63"/>
  <c r="A1203" i="63"/>
  <c r="C1203" i="63"/>
  <c r="A1553" i="63"/>
  <c r="C1553" i="63"/>
  <c r="A1262" i="63"/>
  <c r="C1262" i="63"/>
  <c r="A1317" i="63"/>
  <c r="C1317" i="63"/>
  <c r="A1505" i="63"/>
  <c r="C1505" i="63"/>
  <c r="A1340" i="63"/>
  <c r="C1340" i="63"/>
  <c r="A1377" i="63"/>
  <c r="C1377" i="63"/>
  <c r="A1398" i="63"/>
  <c r="C1398" i="63"/>
  <c r="A1441" i="63"/>
  <c r="C1441" i="63"/>
  <c r="A1425" i="63"/>
  <c r="C1425" i="63"/>
  <c r="A1409" i="63"/>
  <c r="C1409" i="63"/>
  <c r="A1393" i="63"/>
  <c r="C1393" i="63"/>
  <c r="A1474" i="63"/>
  <c r="C1474" i="63"/>
  <c r="A1361" i="63"/>
  <c r="C1361" i="63"/>
  <c r="A1345" i="63"/>
  <c r="C1345" i="63"/>
  <c r="A1329" i="63"/>
  <c r="C1329" i="63"/>
  <c r="A1516" i="63"/>
  <c r="C1516" i="63"/>
  <c r="A1297" i="63"/>
  <c r="C1297" i="63"/>
  <c r="A1532" i="63"/>
  <c r="C1532" i="63"/>
  <c r="A3560" i="63"/>
  <c r="C3560" i="63"/>
  <c r="A1249" i="63"/>
  <c r="C1249" i="63"/>
  <c r="A1233" i="63"/>
  <c r="C1233" i="63"/>
  <c r="A1217" i="63"/>
  <c r="C1217" i="63"/>
  <c r="A1571" i="63"/>
  <c r="C1571" i="63"/>
  <c r="A1567" i="63"/>
  <c r="C1567" i="63"/>
  <c r="A1600" i="63"/>
  <c r="C1600" i="63"/>
  <c r="A1613" i="63"/>
  <c r="C1613" i="63"/>
  <c r="A3642" i="63"/>
  <c r="C3642" i="63"/>
  <c r="A1649" i="63"/>
  <c r="C1649" i="63"/>
  <c r="A1665" i="63"/>
  <c r="C1665" i="63"/>
  <c r="A1678" i="63"/>
  <c r="C1678" i="63"/>
  <c r="A1690" i="63"/>
  <c r="C1690" i="63"/>
  <c r="A1057" i="63"/>
  <c r="C1057" i="63"/>
  <c r="A1041" i="63"/>
  <c r="C1041" i="63"/>
  <c r="A1025" i="63"/>
  <c r="C1025" i="63"/>
  <c r="A1009" i="63"/>
  <c r="C1009" i="63"/>
  <c r="A993" i="63"/>
  <c r="C993" i="63"/>
  <c r="A977" i="63"/>
  <c r="C977" i="63"/>
  <c r="A961" i="63"/>
  <c r="C961" i="63"/>
  <c r="A1725" i="63"/>
  <c r="C1725" i="63"/>
  <c r="A929" i="63"/>
  <c r="C929" i="63"/>
  <c r="A913" i="63"/>
  <c r="C913" i="63"/>
  <c r="A897" i="63"/>
  <c r="C897" i="63"/>
  <c r="A881" i="63"/>
  <c r="C881" i="63"/>
  <c r="A865" i="63"/>
  <c r="C865" i="63"/>
  <c r="A3968" i="63"/>
  <c r="C3968" i="63"/>
  <c r="A833" i="63"/>
  <c r="C833" i="63"/>
  <c r="A817" i="63"/>
  <c r="C817" i="63"/>
  <c r="A801" i="63"/>
  <c r="C801" i="63"/>
  <c r="A785" i="63"/>
  <c r="C785" i="63"/>
  <c r="A769" i="63"/>
  <c r="C769" i="63"/>
  <c r="A4013" i="63"/>
  <c r="C4013" i="63"/>
  <c r="A737" i="63"/>
  <c r="C737" i="63"/>
  <c r="A1945" i="63"/>
  <c r="C1945" i="63"/>
  <c r="A1953" i="63"/>
  <c r="C1953" i="63"/>
  <c r="A689" i="63"/>
  <c r="C689" i="63"/>
  <c r="A4038" i="63"/>
  <c r="C4038" i="63"/>
  <c r="A657" i="63"/>
  <c r="C657" i="63"/>
  <c r="A641" i="63"/>
  <c r="C641" i="63"/>
  <c r="A2040" i="63"/>
  <c r="C2040" i="63"/>
  <c r="A609" i="63"/>
  <c r="C609" i="63"/>
  <c r="A2083" i="63"/>
  <c r="C2083" i="63"/>
  <c r="A4087" i="63"/>
  <c r="C4087" i="63"/>
  <c r="A2120" i="63"/>
  <c r="C2120" i="63"/>
  <c r="A2127" i="63"/>
  <c r="C2127" i="63"/>
  <c r="A529" i="63"/>
  <c r="C529" i="63"/>
  <c r="A513" i="63"/>
  <c r="C513" i="63"/>
  <c r="A497" i="63"/>
  <c r="C497" i="63"/>
  <c r="A2243" i="63"/>
  <c r="C2243" i="63"/>
  <c r="A2188" i="63"/>
  <c r="C2188" i="63"/>
  <c r="A450" i="63"/>
  <c r="C450" i="63"/>
  <c r="A2285" i="63"/>
  <c r="C2285" i="63"/>
  <c r="A2316" i="63"/>
  <c r="C2316" i="63"/>
  <c r="A2340" i="63"/>
  <c r="C2340" i="63"/>
  <c r="A2368" i="63"/>
  <c r="C2368" i="63"/>
  <c r="A2393" i="63"/>
  <c r="C2393" i="63"/>
  <c r="A2415" i="63"/>
  <c r="C2415" i="63"/>
  <c r="A2437" i="63"/>
  <c r="C2437" i="63"/>
  <c r="A322" i="63"/>
  <c r="C322" i="63"/>
  <c r="A2496" i="63"/>
  <c r="C2496" i="63"/>
  <c r="A290" i="63"/>
  <c r="C290" i="63"/>
  <c r="A2580" i="63"/>
  <c r="C2580" i="63"/>
  <c r="A2611" i="63"/>
  <c r="C2611" i="63"/>
  <c r="A242" i="63"/>
  <c r="C242" i="63"/>
  <c r="A226" i="63"/>
  <c r="C226" i="63"/>
  <c r="A210" i="63"/>
  <c r="C210" i="63"/>
  <c r="A194" i="63"/>
  <c r="C194" i="63"/>
  <c r="A2711" i="63"/>
  <c r="C2711" i="63"/>
  <c r="A2731" i="63"/>
  <c r="C2731" i="63"/>
  <c r="A2759" i="63"/>
  <c r="C2759" i="63"/>
  <c r="A131" i="63"/>
  <c r="C131" i="63"/>
  <c r="A105" i="63"/>
  <c r="C105" i="63"/>
  <c r="A2847" i="63"/>
  <c r="C2847" i="63"/>
  <c r="A2875" i="63"/>
  <c r="C2875" i="63"/>
  <c r="A2889" i="63"/>
  <c r="C2889" i="63"/>
  <c r="A2916" i="63"/>
  <c r="C2916" i="63"/>
  <c r="A49" i="63"/>
  <c r="C49" i="63"/>
  <c r="A2929" i="63"/>
  <c r="C2929" i="63"/>
  <c r="A3045" i="63"/>
  <c r="C3045" i="63"/>
  <c r="A3062" i="63"/>
  <c r="C3062" i="63"/>
  <c r="A3074" i="63"/>
  <c r="C3074" i="63"/>
  <c r="A3097" i="63"/>
  <c r="C3097" i="63"/>
  <c r="A13" i="63"/>
  <c r="C13" i="63"/>
  <c r="A3135" i="63"/>
  <c r="C3135" i="63"/>
  <c r="A3212" i="63"/>
  <c r="C3212" i="63"/>
  <c r="A3230" i="63"/>
  <c r="C3230" i="63"/>
  <c r="A3246" i="63"/>
  <c r="C3246" i="63"/>
  <c r="A3255" i="63"/>
  <c r="C3255" i="63"/>
  <c r="A3338" i="63"/>
  <c r="C3338" i="63"/>
  <c r="A3394" i="63"/>
  <c r="C3394" i="63"/>
  <c r="A3455" i="63"/>
  <c r="C3455" i="63"/>
  <c r="A3488" i="63"/>
  <c r="C3488" i="63"/>
  <c r="A3514" i="63"/>
  <c r="C3514" i="63"/>
  <c r="A3546" i="63"/>
  <c r="C3546" i="63"/>
  <c r="A3602" i="63"/>
  <c r="C3602" i="63"/>
  <c r="A3616" i="63"/>
  <c r="C3616" i="63"/>
  <c r="A3653" i="63"/>
  <c r="C3653" i="63"/>
  <c r="A3670" i="63"/>
  <c r="C3670" i="63"/>
  <c r="A3736" i="63"/>
  <c r="C3736" i="63"/>
  <c r="A3770" i="63"/>
  <c r="C3770" i="63"/>
  <c r="A3877" i="63"/>
  <c r="C3877" i="63"/>
  <c r="A3922" i="63"/>
  <c r="C3922" i="63"/>
  <c r="A3957" i="63"/>
  <c r="C3957" i="63"/>
  <c r="A3992" i="63"/>
  <c r="C3992" i="63"/>
  <c r="A4020" i="63"/>
  <c r="C4020" i="63"/>
  <c r="A4068" i="63"/>
  <c r="C4068" i="63"/>
  <c r="A4073" i="63"/>
  <c r="C4073" i="63"/>
  <c r="A4134" i="63"/>
  <c r="C4134" i="63"/>
  <c r="A4166" i="63"/>
  <c r="C4166" i="63"/>
  <c r="O4004" i="63"/>
  <c r="J4002" i="63"/>
  <c r="J3916" i="63"/>
  <c r="J3929" i="63"/>
  <c r="J958" i="63"/>
  <c r="J810" i="63"/>
  <c r="J960" i="63"/>
  <c r="J3902" i="63"/>
  <c r="J3921" i="63"/>
  <c r="J3900" i="63"/>
  <c r="J3930" i="63"/>
  <c r="O3921" i="63"/>
  <c r="O3902" i="63"/>
  <c r="O960" i="63"/>
  <c r="O3930" i="63"/>
  <c r="O3900" i="63"/>
  <c r="O3929" i="63"/>
  <c r="O4002" i="63"/>
  <c r="O810" i="63"/>
  <c r="J4004" i="63"/>
  <c r="O958" i="63"/>
  <c r="O3916" i="63"/>
  <c r="E4006" i="63" l="1"/>
  <c r="E3978" i="63"/>
  <c r="E3883" i="63"/>
  <c r="E974" i="63"/>
  <c r="E3885" i="63"/>
  <c r="E837" i="63"/>
  <c r="E3893" i="63"/>
  <c r="E3952" i="63"/>
  <c r="E4057" i="63"/>
  <c r="E966" i="63"/>
  <c r="E3899" i="63"/>
  <c r="B4006" i="63"/>
  <c r="B3978" i="63"/>
  <c r="B3883" i="63"/>
  <c r="B974" i="63"/>
  <c r="B3885" i="63"/>
  <c r="B837" i="63"/>
  <c r="D3893" i="63"/>
  <c r="B3952" i="63"/>
  <c r="B4057" i="63"/>
  <c r="B966" i="63"/>
  <c r="B3899" i="63"/>
  <c r="G4006" i="63"/>
  <c r="G3978" i="63"/>
  <c r="R3978" i="63" s="1"/>
  <c r="G3883" i="63"/>
  <c r="G974" i="63"/>
  <c r="R974" i="63" s="1"/>
  <c r="G3885" i="63"/>
  <c r="R3885" i="63" s="1"/>
  <c r="G837" i="63"/>
  <c r="R837" i="63" s="1"/>
  <c r="G3893" i="63"/>
  <c r="R3893" i="63" s="1"/>
  <c r="G3952" i="63"/>
  <c r="G4057" i="63"/>
  <c r="G966" i="63"/>
  <c r="R966" i="63" s="1"/>
  <c r="G3899" i="63"/>
  <c r="H4006" i="63"/>
  <c r="H3978" i="63"/>
  <c r="H3883" i="63"/>
  <c r="H974" i="63"/>
  <c r="H3885" i="63"/>
  <c r="H837" i="63"/>
  <c r="H3893" i="63"/>
  <c r="H3952" i="63"/>
  <c r="H4057" i="63"/>
  <c r="H966" i="63"/>
  <c r="H3899" i="63"/>
  <c r="N4006" i="63"/>
  <c r="N3978" i="63"/>
  <c r="N3883" i="63"/>
  <c r="N974" i="63"/>
  <c r="N3885" i="63"/>
  <c r="N837" i="63"/>
  <c r="N3893" i="63"/>
  <c r="N3952" i="63"/>
  <c r="N4057" i="63"/>
  <c r="N966" i="63"/>
  <c r="N3899" i="63"/>
  <c r="P4006" i="63"/>
  <c r="P3978" i="63"/>
  <c r="P3883" i="63"/>
  <c r="P974" i="63"/>
  <c r="P3885" i="63"/>
  <c r="P837" i="63"/>
  <c r="P3893" i="63"/>
  <c r="P3952" i="63"/>
  <c r="P4057" i="63"/>
  <c r="P966" i="63"/>
  <c r="P3899" i="63"/>
  <c r="J974" i="63" l="1"/>
  <c r="O974" i="63"/>
  <c r="O837" i="63"/>
  <c r="J837" i="63"/>
  <c r="O3885" i="63"/>
  <c r="J3885" i="63"/>
  <c r="O3899" i="63"/>
  <c r="J3899" i="63"/>
  <c r="O3883" i="63"/>
  <c r="J3883" i="63"/>
  <c r="O3978" i="63"/>
  <c r="J3978" i="63"/>
  <c r="O3893" i="63"/>
  <c r="J3893" i="63"/>
  <c r="O966" i="63"/>
  <c r="J966" i="63"/>
  <c r="O4006" i="63"/>
  <c r="J4006" i="63"/>
  <c r="O4057" i="63"/>
  <c r="J4057" i="63"/>
  <c r="O3952" i="63"/>
  <c r="J3952" i="63"/>
  <c r="D837" i="63"/>
  <c r="B3893" i="63"/>
  <c r="D3885" i="63"/>
  <c r="D974" i="63"/>
  <c r="D3899" i="63"/>
  <c r="D3883" i="63"/>
  <c r="D3978" i="63"/>
  <c r="D966" i="63"/>
  <c r="D4006" i="63"/>
  <c r="D4057" i="63"/>
  <c r="D3952" i="63"/>
  <c r="E3926" i="63" l="1"/>
  <c r="B3926" i="63"/>
  <c r="G3926" i="63"/>
  <c r="H3926" i="63"/>
  <c r="N3926" i="63"/>
  <c r="P3926" i="63"/>
  <c r="E3907" i="63"/>
  <c r="B3907" i="63"/>
  <c r="G3907" i="63"/>
  <c r="H3907" i="63"/>
  <c r="N3907" i="63"/>
  <c r="P3907" i="63"/>
  <c r="O3926" i="63" l="1"/>
  <c r="J3926" i="63"/>
  <c r="O3907" i="63"/>
  <c r="J3907" i="63"/>
  <c r="D3907" i="63"/>
  <c r="D3926" i="63"/>
  <c r="E3867" i="63" l="1"/>
  <c r="E3868" i="63"/>
  <c r="B3868" i="63"/>
  <c r="G3867" i="63"/>
  <c r="G3868" i="63"/>
  <c r="H3867" i="63"/>
  <c r="H3868" i="63"/>
  <c r="N3867" i="63"/>
  <c r="N3868" i="63"/>
  <c r="P3867" i="63"/>
  <c r="P3868" i="63"/>
  <c r="E3859" i="63"/>
  <c r="E3860" i="63"/>
  <c r="E981" i="63"/>
  <c r="E3863" i="63"/>
  <c r="B3859" i="63"/>
  <c r="G3859" i="63"/>
  <c r="G3860" i="63"/>
  <c r="G981" i="63"/>
  <c r="R981" i="63" s="1"/>
  <c r="G3863" i="63"/>
  <c r="H3859" i="63"/>
  <c r="H3860" i="63"/>
  <c r="H981" i="63"/>
  <c r="H3863" i="63"/>
  <c r="N3859" i="63"/>
  <c r="N3860" i="63"/>
  <c r="N981" i="63"/>
  <c r="N3863" i="63"/>
  <c r="P3859" i="63"/>
  <c r="P3860" i="63"/>
  <c r="P981" i="63"/>
  <c r="P3863" i="63"/>
  <c r="O3863" i="63" l="1"/>
  <c r="J3863" i="63"/>
  <c r="O3867" i="63"/>
  <c r="J3867" i="63"/>
  <c r="O3860" i="63"/>
  <c r="J3860" i="63"/>
  <c r="O3868" i="63"/>
  <c r="J3868" i="63"/>
  <c r="O3859" i="63"/>
  <c r="J3859" i="63"/>
  <c r="O981" i="63"/>
  <c r="J981" i="63"/>
  <c r="D3868" i="63"/>
  <c r="D3867" i="63"/>
  <c r="B3867" i="63"/>
  <c r="D3859" i="63"/>
  <c r="D3860" i="63"/>
  <c r="D3863" i="63"/>
  <c r="D981" i="63"/>
  <c r="B3863" i="63"/>
  <c r="B981" i="63"/>
  <c r="B3860" i="63"/>
  <c r="E3856" i="63" l="1"/>
  <c r="E3858" i="63"/>
  <c r="B3856" i="63"/>
  <c r="G3856" i="63"/>
  <c r="G3858" i="63"/>
  <c r="H3856" i="63"/>
  <c r="H3858" i="63"/>
  <c r="N3856" i="63"/>
  <c r="N3858" i="63"/>
  <c r="P3856" i="63"/>
  <c r="P3858" i="63"/>
  <c r="D3848" i="63"/>
  <c r="D3849" i="63"/>
  <c r="E3848" i="63"/>
  <c r="E3849" i="63"/>
  <c r="E3850" i="63"/>
  <c r="E3851" i="63"/>
  <c r="E3852" i="63"/>
  <c r="G3848" i="63"/>
  <c r="G3849" i="63"/>
  <c r="G3850" i="63"/>
  <c r="G3851" i="63"/>
  <c r="G3852" i="63"/>
  <c r="H3848" i="63"/>
  <c r="H3849" i="63"/>
  <c r="H3850" i="63"/>
  <c r="H3851" i="63"/>
  <c r="H3852" i="63"/>
  <c r="N3848" i="63"/>
  <c r="N3849" i="63"/>
  <c r="N3850" i="63"/>
  <c r="N3851" i="63"/>
  <c r="N3852" i="63"/>
  <c r="P3848" i="63"/>
  <c r="P3849" i="63"/>
  <c r="P3850" i="63"/>
  <c r="P3851" i="63"/>
  <c r="P3852" i="63"/>
  <c r="D4184" i="63"/>
  <c r="D4168" i="63"/>
  <c r="D4160" i="63"/>
  <c r="D4159" i="63"/>
  <c r="D4139" i="63"/>
  <c r="D4128" i="63"/>
  <c r="D4133" i="63"/>
  <c r="D4122" i="63"/>
  <c r="D4115" i="63"/>
  <c r="D4106" i="63"/>
  <c r="D4084" i="63"/>
  <c r="D4098" i="63"/>
  <c r="D4071" i="63"/>
  <c r="D4032" i="63"/>
  <c r="D4000" i="63"/>
  <c r="D3996" i="63"/>
  <c r="D3988" i="63"/>
  <c r="D3972" i="63"/>
  <c r="D3960" i="63"/>
  <c r="D3928" i="63"/>
  <c r="D3901" i="63"/>
  <c r="B3895" i="63"/>
  <c r="D3887" i="63"/>
  <c r="D3878" i="63"/>
  <c r="D3869" i="63"/>
  <c r="D3862" i="63"/>
  <c r="D3781" i="63"/>
  <c r="D3853" i="63"/>
  <c r="D3760" i="63"/>
  <c r="D3749" i="63"/>
  <c r="D3746" i="63"/>
  <c r="D3727" i="63"/>
  <c r="D3718" i="63"/>
  <c r="D3681" i="63"/>
  <c r="D3678" i="63"/>
  <c r="D3669" i="63"/>
  <c r="D3660" i="63"/>
  <c r="D3632" i="63"/>
  <c r="D3631" i="63"/>
  <c r="D3577" i="63"/>
  <c r="D3550" i="63"/>
  <c r="D3529" i="63"/>
  <c r="D3523" i="63"/>
  <c r="D3512" i="63"/>
  <c r="D3508" i="63"/>
  <c r="D3504" i="63"/>
  <c r="D3494" i="63"/>
  <c r="D3447" i="63"/>
  <c r="D3401" i="63"/>
  <c r="D3372" i="63"/>
  <c r="D3363" i="63"/>
  <c r="D3338" i="63"/>
  <c r="D3327" i="63"/>
  <c r="B3320" i="63"/>
  <c r="D3301" i="63"/>
  <c r="D3302" i="63"/>
  <c r="D3295" i="63"/>
  <c r="D3291" i="63"/>
  <c r="D3288" i="63"/>
  <c r="D3276" i="63"/>
  <c r="D3270" i="63"/>
  <c r="D3258" i="63"/>
  <c r="D3256" i="63"/>
  <c r="D3251" i="63"/>
  <c r="D3235" i="63"/>
  <c r="D3225" i="63"/>
  <c r="D3214" i="63"/>
  <c r="D3203" i="63"/>
  <c r="D3198" i="63"/>
  <c r="D7" i="63"/>
  <c r="D3183" i="63"/>
  <c r="D3177" i="63"/>
  <c r="D3169" i="63"/>
  <c r="D3165" i="63"/>
  <c r="D3132" i="63"/>
  <c r="D3139" i="63"/>
  <c r="D3089" i="63"/>
  <c r="D3086" i="63"/>
  <c r="D3073" i="63"/>
  <c r="D3068" i="63"/>
  <c r="D3060" i="63"/>
  <c r="D3038" i="63"/>
  <c r="D3039" i="63"/>
  <c r="D3032" i="63"/>
  <c r="D3031" i="63"/>
  <c r="D3029" i="63"/>
  <c r="D3025" i="63"/>
  <c r="D3018" i="63"/>
  <c r="D30" i="63"/>
  <c r="D3005" i="63"/>
  <c r="D2991" i="63"/>
  <c r="D2990" i="63"/>
  <c r="D32" i="63"/>
  <c r="D2980" i="63"/>
  <c r="D2983" i="63"/>
  <c r="D35" i="63"/>
  <c r="D2958" i="63"/>
  <c r="D41" i="63"/>
  <c r="D2943" i="63"/>
  <c r="D2942" i="63"/>
  <c r="B2930" i="63"/>
  <c r="D2932" i="63"/>
  <c r="D46" i="63"/>
  <c r="D2926" i="63"/>
  <c r="D50" i="63"/>
  <c r="D55" i="63"/>
  <c r="D2918" i="63"/>
  <c r="D59" i="63"/>
  <c r="D2916" i="63"/>
  <c r="D63" i="63"/>
  <c r="D2911" i="63"/>
  <c r="D70" i="63"/>
  <c r="D74" i="63"/>
  <c r="D2882" i="63"/>
  <c r="D83" i="63"/>
  <c r="D88" i="63"/>
  <c r="D2863" i="63"/>
  <c r="D2850" i="63"/>
  <c r="D93" i="63"/>
  <c r="D2846" i="63"/>
  <c r="D2840" i="63"/>
  <c r="D2832" i="63"/>
  <c r="D106" i="63"/>
  <c r="D2827" i="63"/>
  <c r="D2813" i="63"/>
  <c r="D124" i="63"/>
  <c r="D2800" i="63"/>
  <c r="D2789" i="63"/>
  <c r="D131" i="63"/>
  <c r="D2760" i="63"/>
  <c r="D144" i="63"/>
  <c r="D2752" i="63"/>
  <c r="D2747" i="63"/>
  <c r="D2745" i="63"/>
  <c r="B2737" i="63"/>
  <c r="D2743" i="63"/>
  <c r="D165" i="63"/>
  <c r="D167" i="63"/>
  <c r="D2723" i="63"/>
  <c r="D2714" i="63"/>
  <c r="D2696" i="63"/>
  <c r="D192" i="63"/>
  <c r="D2689" i="63"/>
  <c r="D201" i="63"/>
  <c r="D2669" i="63"/>
  <c r="D2663" i="63"/>
  <c r="D2664" i="63"/>
  <c r="D2657" i="63"/>
  <c r="D219" i="63"/>
  <c r="D2647" i="63"/>
  <c r="D2643" i="63"/>
  <c r="D240" i="63"/>
  <c r="D244" i="63"/>
  <c r="D248" i="63"/>
  <c r="D249" i="63"/>
  <c r="D2617" i="63"/>
  <c r="D256" i="63"/>
  <c r="B2614" i="63"/>
  <c r="D260" i="63"/>
  <c r="D2601" i="63"/>
  <c r="D2587" i="63"/>
  <c r="D2578" i="63"/>
  <c r="D283" i="63"/>
  <c r="D2548" i="63"/>
  <c r="D2542" i="63"/>
  <c r="D292" i="63"/>
  <c r="D2521" i="63"/>
  <c r="D2501" i="63"/>
  <c r="D320" i="63"/>
  <c r="D324" i="63"/>
  <c r="D2450" i="63"/>
  <c r="D2448" i="63"/>
  <c r="D331" i="63"/>
  <c r="D2436" i="63"/>
  <c r="D2428" i="63"/>
  <c r="D349" i="63"/>
  <c r="D2411" i="63"/>
  <c r="D359" i="63"/>
  <c r="D363" i="63"/>
  <c r="D2402" i="63"/>
  <c r="D368" i="63"/>
  <c r="B2394" i="63"/>
  <c r="D2392" i="63"/>
  <c r="D2375" i="63"/>
  <c r="D2341" i="63"/>
  <c r="D2330" i="63"/>
  <c r="D2331" i="63"/>
  <c r="D416" i="63"/>
  <c r="D2306" i="63"/>
  <c r="D421" i="63"/>
  <c r="D425" i="63"/>
  <c r="D427" i="63"/>
  <c r="D432" i="63"/>
  <c r="D2284" i="63"/>
  <c r="D2274" i="63"/>
  <c r="D445" i="63"/>
  <c r="D452" i="63"/>
  <c r="D2255" i="63"/>
  <c r="D2263" i="63"/>
  <c r="D2246" i="63"/>
  <c r="D2183" i="63"/>
  <c r="D2192" i="63"/>
  <c r="D2212" i="63"/>
  <c r="D2233" i="63"/>
  <c r="D2240" i="63"/>
  <c r="D2243" i="63"/>
  <c r="D483" i="63"/>
  <c r="D486" i="63"/>
  <c r="D490" i="63"/>
  <c r="D2177" i="63"/>
  <c r="D499" i="63"/>
  <c r="D2170" i="63"/>
  <c r="D4111" i="63"/>
  <c r="D2160" i="63"/>
  <c r="B2149" i="63"/>
  <c r="D2148" i="63"/>
  <c r="D2146" i="63"/>
  <c r="D522" i="63"/>
  <c r="D2134" i="63"/>
  <c r="D2133" i="63"/>
  <c r="D538" i="63"/>
  <c r="D2131" i="63"/>
  <c r="D541" i="63"/>
  <c r="D2129" i="63"/>
  <c r="B4103" i="63"/>
  <c r="D2126" i="63"/>
  <c r="D548" i="63"/>
  <c r="D556" i="63"/>
  <c r="D2122" i="63"/>
  <c r="D2118" i="63"/>
  <c r="D2115" i="63"/>
  <c r="D575" i="63"/>
  <c r="D579" i="63"/>
  <c r="D2105" i="63"/>
  <c r="D2101" i="63"/>
  <c r="D588" i="63"/>
  <c r="D2097" i="63"/>
  <c r="D2082" i="63"/>
  <c r="D4056" i="63"/>
  <c r="D604" i="63"/>
  <c r="D607" i="63"/>
  <c r="D611" i="63"/>
  <c r="D4055" i="63"/>
  <c r="D2049" i="63"/>
  <c r="D4047" i="63"/>
  <c r="D627" i="63"/>
  <c r="D632" i="63"/>
  <c r="D2036" i="63"/>
  <c r="D4045" i="63"/>
  <c r="D639" i="63"/>
  <c r="D2031" i="63"/>
  <c r="D2023" i="63"/>
  <c r="D2022" i="63"/>
  <c r="D2006" i="63"/>
  <c r="D2003" i="63"/>
  <c r="D662" i="63"/>
  <c r="D669" i="63"/>
  <c r="D678" i="63"/>
  <c r="D4037" i="63"/>
  <c r="D1974" i="63"/>
  <c r="D690" i="63"/>
  <c r="D1969" i="63"/>
  <c r="D1965" i="63"/>
  <c r="D700" i="63"/>
  <c r="D1952" i="63"/>
  <c r="D704" i="63"/>
  <c r="D707" i="63"/>
  <c r="D712" i="63"/>
  <c r="D1947" i="63"/>
  <c r="D719" i="63"/>
  <c r="D723" i="63"/>
  <c r="D1943" i="63"/>
  <c r="D732" i="63"/>
  <c r="D739" i="63"/>
  <c r="D1931" i="63"/>
  <c r="D746" i="63"/>
  <c r="D751" i="63"/>
  <c r="B752" i="63"/>
  <c r="D762" i="63"/>
  <c r="D1914" i="63"/>
  <c r="D1892" i="63"/>
  <c r="D1889" i="63"/>
  <c r="D787" i="63"/>
  <c r="D794" i="63"/>
  <c r="D796" i="63"/>
  <c r="D799" i="63"/>
  <c r="D802" i="63"/>
  <c r="D803" i="63"/>
  <c r="D4007" i="63"/>
  <c r="D812" i="63"/>
  <c r="D815" i="63"/>
  <c r="D818" i="63"/>
  <c r="D819" i="63"/>
  <c r="D1834" i="63"/>
  <c r="D1838" i="63"/>
  <c r="D3984" i="63"/>
  <c r="D835" i="63"/>
  <c r="D842" i="63"/>
  <c r="D1788" i="63"/>
  <c r="D847" i="63"/>
  <c r="D851" i="63"/>
  <c r="D858" i="63"/>
  <c r="D860" i="63"/>
  <c r="D863" i="63"/>
  <c r="D1782" i="63"/>
  <c r="D1777" i="63"/>
  <c r="D874" i="63"/>
  <c r="D1776" i="63"/>
  <c r="D879" i="63"/>
  <c r="D883" i="63"/>
  <c r="D1767" i="63"/>
  <c r="D895" i="63"/>
  <c r="D899" i="63"/>
  <c r="D906" i="63"/>
  <c r="D909" i="63"/>
  <c r="D911" i="63"/>
  <c r="D915" i="63"/>
  <c r="D1760" i="63"/>
  <c r="D929" i="63"/>
  <c r="D931" i="63"/>
  <c r="D938" i="63"/>
  <c r="D947" i="63"/>
  <c r="D954" i="63"/>
  <c r="D959" i="63"/>
  <c r="D962" i="63"/>
  <c r="D963" i="63"/>
  <c r="D3906" i="63"/>
  <c r="D970" i="63"/>
  <c r="D972" i="63"/>
  <c r="D1719" i="63"/>
  <c r="D1718" i="63"/>
  <c r="D979" i="63"/>
  <c r="D982" i="63"/>
  <c r="D986" i="63"/>
  <c r="D1717" i="63"/>
  <c r="D991" i="63"/>
  <c r="D995" i="63"/>
  <c r="D998" i="63"/>
  <c r="D3768" i="63"/>
  <c r="D1711" i="63"/>
  <c r="D1712" i="63"/>
  <c r="D1710" i="63"/>
  <c r="D3726" i="63"/>
  <c r="D1704" i="63"/>
  <c r="D1023" i="63"/>
  <c r="D3712" i="63"/>
  <c r="D1034" i="63"/>
  <c r="D1699" i="63"/>
  <c r="D1039" i="63"/>
  <c r="D1046" i="63"/>
  <c r="D1047" i="63"/>
  <c r="D1048" i="63"/>
  <c r="D1050" i="63"/>
  <c r="D1683" i="63"/>
  <c r="D1688" i="63"/>
  <c r="D1059" i="63"/>
  <c r="D1066" i="63"/>
  <c r="D1068" i="63"/>
  <c r="D1071" i="63"/>
  <c r="D1692" i="63"/>
  <c r="D1082" i="63"/>
  <c r="D1087" i="63"/>
  <c r="D3688" i="63"/>
  <c r="D3672" i="63"/>
  <c r="D1667" i="63"/>
  <c r="D1665" i="63"/>
  <c r="D1651" i="63"/>
  <c r="D1654" i="63"/>
  <c r="D1117" i="63"/>
  <c r="D1119" i="63"/>
  <c r="D1123" i="63"/>
  <c r="D1644" i="63"/>
  <c r="D1641" i="63"/>
  <c r="D1634" i="63"/>
  <c r="D3636" i="63"/>
  <c r="D1628" i="63"/>
  <c r="D1627" i="63"/>
  <c r="D1615" i="63"/>
  <c r="B1613" i="63"/>
  <c r="D1606" i="63"/>
  <c r="D1162" i="63"/>
  <c r="D1164" i="63"/>
  <c r="D1603" i="63"/>
  <c r="D1178" i="63"/>
  <c r="D1180" i="63"/>
  <c r="D1557" i="63"/>
  <c r="D1187" i="63"/>
  <c r="D1569" i="63"/>
  <c r="D1199" i="63"/>
  <c r="D1578" i="63"/>
  <c r="D1586" i="63"/>
  <c r="D1587" i="63"/>
  <c r="D1589" i="63"/>
  <c r="D1223" i="63"/>
  <c r="D1226" i="63"/>
  <c r="D1590" i="63"/>
  <c r="D1235" i="63"/>
  <c r="D1242" i="63"/>
  <c r="D1247" i="63"/>
  <c r="D1542" i="63"/>
  <c r="D3565" i="63"/>
  <c r="D1258" i="63"/>
  <c r="D1535" i="63"/>
  <c r="D3554" i="63"/>
  <c r="D1534" i="63"/>
  <c r="D3547" i="63"/>
  <c r="D1533" i="63"/>
  <c r="D1531" i="63"/>
  <c r="D1290" i="63"/>
  <c r="D1292" i="63"/>
  <c r="D1526" i="63"/>
  <c r="D1296" i="63"/>
  <c r="D1518" i="63"/>
  <c r="D1517" i="63"/>
  <c r="D1315" i="63"/>
  <c r="D1514" i="63"/>
  <c r="D3498" i="63"/>
  <c r="D1325" i="63"/>
  <c r="D1327" i="63"/>
  <c r="D1490" i="63"/>
  <c r="D1500" i="63"/>
  <c r="D1343" i="63"/>
  <c r="D1347" i="63"/>
  <c r="D1354" i="63"/>
  <c r="D1481" i="63"/>
  <c r="D1363" i="63"/>
  <c r="D1479" i="63"/>
  <c r="D1472" i="63"/>
  <c r="D1474" i="63"/>
  <c r="D1469" i="63"/>
  <c r="D3463" i="63"/>
  <c r="D3469" i="63"/>
  <c r="D1464" i="63"/>
  <c r="D1395" i="63"/>
  <c r="D1402" i="63"/>
  <c r="D1407" i="63"/>
  <c r="D1410" i="63"/>
  <c r="D1443" i="63"/>
  <c r="D1447" i="63"/>
  <c r="D1418" i="63"/>
  <c r="D1438" i="63"/>
  <c r="D1423" i="63"/>
  <c r="D3421" i="63"/>
  <c r="D1432" i="63"/>
  <c r="D3416" i="63"/>
  <c r="D1436" i="63"/>
  <c r="D1439" i="63"/>
  <c r="D1412" i="63"/>
  <c r="D1405" i="63"/>
  <c r="D1453" i="63"/>
  <c r="D3414" i="63"/>
  <c r="D1459" i="63"/>
  <c r="D1394" i="63"/>
  <c r="D1468" i="63"/>
  <c r="D1379" i="63"/>
  <c r="D1377" i="63"/>
  <c r="D1375" i="63"/>
  <c r="D1482" i="63"/>
  <c r="D1357" i="63"/>
  <c r="D1350" i="63"/>
  <c r="D1491" i="63"/>
  <c r="D1495" i="63"/>
  <c r="D1498" i="63"/>
  <c r="D1503" i="63"/>
  <c r="D1506" i="63"/>
  <c r="D1337" i="63"/>
  <c r="D1295" i="63"/>
  <c r="D1303" i="63"/>
  <c r="D1311" i="63"/>
  <c r="D1318" i="63"/>
  <c r="D1523" i="63"/>
  <c r="D1294" i="63"/>
  <c r="D1283" i="63"/>
  <c r="D1271" i="63"/>
  <c r="D1250" i="63"/>
  <c r="D1253" i="63"/>
  <c r="D1260" i="63"/>
  <c r="D1231" i="63"/>
  <c r="D1551" i="63"/>
  <c r="B1219" i="63"/>
  <c r="D1555" i="63"/>
  <c r="D1562" i="63"/>
  <c r="D1564" i="63"/>
  <c r="D1206" i="63"/>
  <c r="D1203" i="63"/>
  <c r="D1202" i="63"/>
  <c r="D1196" i="63"/>
  <c r="D1190" i="63"/>
  <c r="D3379" i="63"/>
  <c r="D1184" i="63"/>
  <c r="D1591" i="63"/>
  <c r="D3340" i="63"/>
  <c r="D1167" i="63"/>
  <c r="D1170" i="63"/>
  <c r="D1150" i="63"/>
  <c r="D1611" i="63"/>
  <c r="D1612" i="63"/>
  <c r="D1152" i="63"/>
  <c r="B1618" i="63"/>
  <c r="D1161" i="63"/>
  <c r="D1626" i="63"/>
  <c r="D1135" i="63"/>
  <c r="D1133" i="63"/>
  <c r="D1642" i="63"/>
  <c r="D1127" i="63"/>
  <c r="D1128" i="63"/>
  <c r="D1121" i="63"/>
  <c r="D1118" i="63"/>
  <c r="D1105" i="63"/>
  <c r="D1660" i="63"/>
  <c r="D1107" i="63"/>
  <c r="D1103" i="63"/>
  <c r="D1670" i="63"/>
  <c r="D1672" i="63"/>
  <c r="D1094" i="63"/>
  <c r="D1086" i="63"/>
  <c r="D1080" i="63"/>
  <c r="D1077" i="63"/>
  <c r="D1076" i="63"/>
  <c r="D1073" i="63"/>
  <c r="D1056" i="63"/>
  <c r="D1055" i="63"/>
  <c r="D1052" i="63"/>
  <c r="D1026" i="63"/>
  <c r="D1004" i="63"/>
  <c r="D988" i="63"/>
  <c r="D957" i="63"/>
  <c r="D949" i="63"/>
  <c r="D944" i="63"/>
  <c r="D1731" i="63"/>
  <c r="D3332" i="63"/>
  <c r="D937" i="63"/>
  <c r="D1743" i="63"/>
  <c r="D1747" i="63"/>
  <c r="D1750" i="63"/>
  <c r="D3323" i="63"/>
  <c r="D924" i="63"/>
  <c r="D3322" i="63"/>
  <c r="D917" i="63"/>
  <c r="D3314" i="63"/>
  <c r="D1768" i="63"/>
  <c r="D1770" i="63"/>
  <c r="D891" i="63"/>
  <c r="D1775" i="63"/>
  <c r="D871" i="63"/>
  <c r="D850" i="63"/>
  <c r="D845" i="63"/>
  <c r="D846" i="63"/>
  <c r="D1791" i="63"/>
  <c r="D1795" i="63"/>
  <c r="D1800" i="63"/>
  <c r="D1802" i="63"/>
  <c r="D1804" i="63"/>
  <c r="D1807" i="63"/>
  <c r="D1811" i="63"/>
  <c r="D834" i="63"/>
  <c r="D1816" i="63"/>
  <c r="D1818" i="63"/>
  <c r="D1820" i="63"/>
  <c r="D1823" i="63"/>
  <c r="D1827" i="63"/>
  <c r="D826" i="63"/>
  <c r="D825" i="63"/>
  <c r="D1836" i="63"/>
  <c r="D1839" i="63"/>
  <c r="D1843" i="63"/>
  <c r="D816" i="63"/>
  <c r="D1853" i="63"/>
  <c r="D1855" i="63"/>
  <c r="D1859" i="63"/>
  <c r="D795" i="63"/>
  <c r="D805" i="63"/>
  <c r="D1871" i="63"/>
  <c r="D1875" i="63"/>
  <c r="D791" i="63"/>
  <c r="D786" i="63"/>
  <c r="D1884" i="63"/>
  <c r="D1887" i="63"/>
  <c r="D1891" i="63"/>
  <c r="D1894" i="63"/>
  <c r="D1898" i="63"/>
  <c r="D1903" i="63"/>
  <c r="B1906" i="63"/>
  <c r="D3264" i="63"/>
  <c r="D774" i="63"/>
  <c r="D3238" i="63"/>
  <c r="D749" i="63"/>
  <c r="D757" i="63"/>
  <c r="D1928" i="63"/>
  <c r="D743" i="63"/>
  <c r="D741" i="63"/>
  <c r="D1935" i="63"/>
  <c r="D3234" i="63"/>
  <c r="D730" i="63"/>
  <c r="D721" i="63"/>
  <c r="D705" i="63"/>
  <c r="D1955" i="63"/>
  <c r="D1962" i="63"/>
  <c r="D1967" i="63"/>
  <c r="B696" i="63"/>
  <c r="D698" i="63"/>
  <c r="D1978" i="63"/>
  <c r="D687" i="63"/>
  <c r="D676" i="63"/>
  <c r="D1990" i="63"/>
  <c r="D1992" i="63"/>
  <c r="D1994" i="63"/>
  <c r="D1996" i="63"/>
  <c r="D1999" i="63"/>
  <c r="D664" i="63"/>
  <c r="D3210" i="63"/>
  <c r="D2015" i="63"/>
  <c r="D2019" i="63"/>
  <c r="D2024" i="63"/>
  <c r="D634" i="63"/>
  <c r="D2026" i="63"/>
  <c r="D643" i="63"/>
  <c r="D645" i="63"/>
  <c r="B2033" i="63"/>
  <c r="D2035" i="63"/>
  <c r="D623" i="63"/>
  <c r="D3196" i="63"/>
  <c r="D618" i="63"/>
  <c r="D615" i="63"/>
  <c r="D612" i="63"/>
  <c r="D2056" i="63"/>
  <c r="D2058" i="63"/>
  <c r="D2060" i="63"/>
  <c r="D2063" i="63"/>
  <c r="D601" i="63"/>
  <c r="D2067" i="63"/>
  <c r="D2072" i="63"/>
  <c r="D2074" i="63"/>
  <c r="D2076" i="63"/>
  <c r="D2079" i="63"/>
  <c r="D593" i="63"/>
  <c r="D595" i="63"/>
  <c r="D2086" i="63"/>
  <c r="D2090" i="63"/>
  <c r="D2095" i="63"/>
  <c r="D589" i="63"/>
  <c r="D584" i="63"/>
  <c r="D581" i="63"/>
  <c r="D572" i="63"/>
  <c r="D540" i="63"/>
  <c r="D559" i="63"/>
  <c r="D562" i="63"/>
  <c r="D568" i="63"/>
  <c r="D570" i="63"/>
  <c r="D527" i="63"/>
  <c r="D2136" i="63"/>
  <c r="B2137" i="63"/>
  <c r="D2138" i="63"/>
  <c r="D511" i="63"/>
  <c r="D512" i="63"/>
  <c r="D517" i="63"/>
  <c r="B2153" i="63"/>
  <c r="D2154" i="63"/>
  <c r="D2156" i="63"/>
  <c r="D2159" i="63"/>
  <c r="D3140" i="63"/>
  <c r="D506" i="63"/>
  <c r="B3133" i="63"/>
  <c r="D507" i="63"/>
  <c r="D502" i="63"/>
  <c r="D2175" i="63"/>
  <c r="D2179" i="63"/>
  <c r="D481" i="63"/>
  <c r="D2184" i="63"/>
  <c r="B2185" i="63"/>
  <c r="D2186" i="63"/>
  <c r="D480" i="63"/>
  <c r="D2191" i="63"/>
  <c r="D2195" i="63"/>
  <c r="D2200" i="63"/>
  <c r="D3116" i="63"/>
  <c r="D2204" i="63"/>
  <c r="D2207" i="63"/>
  <c r="D2211" i="63"/>
  <c r="D2218" i="63"/>
  <c r="D472" i="63"/>
  <c r="D3079" i="63"/>
  <c r="D2227" i="63"/>
  <c r="D2230" i="63"/>
  <c r="B470" i="63"/>
  <c r="D2234" i="63"/>
  <c r="D2235" i="63"/>
  <c r="D468" i="63"/>
  <c r="D3070" i="63"/>
  <c r="D460" i="63"/>
  <c r="D459" i="63"/>
  <c r="D458" i="63"/>
  <c r="D2259" i="63"/>
  <c r="B448" i="63"/>
  <c r="D2267" i="63"/>
  <c r="D444" i="63"/>
  <c r="D441" i="63"/>
  <c r="D2278" i="63"/>
  <c r="D3054" i="63"/>
  <c r="B2281" i="63"/>
  <c r="D439" i="63"/>
  <c r="D436" i="63"/>
  <c r="D3046" i="63"/>
  <c r="D2291" i="63"/>
  <c r="D3024" i="63"/>
  <c r="B3021" i="63"/>
  <c r="D3023" i="63"/>
  <c r="D422" i="63"/>
  <c r="D2307" i="63"/>
  <c r="D2312" i="63"/>
  <c r="B2313" i="63"/>
  <c r="D2314" i="63"/>
  <c r="D415" i="63"/>
  <c r="D2319" i="63"/>
  <c r="D408" i="63"/>
  <c r="D407" i="63"/>
  <c r="B405" i="63"/>
  <c r="D406" i="63"/>
  <c r="D404" i="63"/>
  <c r="D2332" i="63"/>
  <c r="D2335" i="63"/>
  <c r="D2339" i="63"/>
  <c r="B2345" i="63"/>
  <c r="D387" i="63"/>
  <c r="D390" i="63"/>
  <c r="D396" i="63"/>
  <c r="D397" i="63"/>
  <c r="D2977" i="63"/>
  <c r="D2964" i="63"/>
  <c r="B2957" i="63"/>
  <c r="D2362" i="63"/>
  <c r="D2367" i="63"/>
  <c r="D2371" i="63"/>
  <c r="D379" i="63"/>
  <c r="B2377" i="63"/>
  <c r="D377" i="63"/>
  <c r="D2952" i="63"/>
  <c r="D2383" i="63"/>
  <c r="D2387" i="63"/>
  <c r="D2390" i="63"/>
  <c r="D369" i="63"/>
  <c r="B370" i="63"/>
  <c r="D372" i="63"/>
  <c r="D367" i="63"/>
  <c r="B2409" i="63"/>
  <c r="D2410" i="63"/>
  <c r="D353" i="63"/>
  <c r="D2419" i="63"/>
  <c r="B350" i="63"/>
  <c r="D2426" i="63"/>
  <c r="D348" i="63"/>
  <c r="D339" i="63"/>
  <c r="D2904" i="63"/>
  <c r="D342" i="63"/>
  <c r="D2440" i="63"/>
  <c r="B336" i="63"/>
  <c r="D335" i="63"/>
  <c r="D2887" i="63"/>
  <c r="D332" i="63"/>
  <c r="D2451" i="63"/>
  <c r="D2456" i="63"/>
  <c r="B323" i="63"/>
  <c r="D2458" i="63"/>
  <c r="D2460" i="63"/>
  <c r="D2879" i="63"/>
  <c r="D2467" i="63"/>
  <c r="D2852" i="63"/>
  <c r="D2476" i="63"/>
  <c r="D314" i="63"/>
  <c r="D2483" i="63"/>
  <c r="B2848" i="63"/>
  <c r="D2490" i="63"/>
  <c r="D2492" i="63"/>
  <c r="D2495" i="63"/>
  <c r="D2498" i="63"/>
  <c r="D306" i="63"/>
  <c r="D2504" i="63"/>
  <c r="D2506" i="63"/>
  <c r="D299" i="63"/>
  <c r="D2511" i="63"/>
  <c r="D2515" i="63"/>
  <c r="B298" i="63"/>
  <c r="D2522" i="63"/>
  <c r="D2523" i="63"/>
  <c r="D2524" i="63"/>
  <c r="D2527" i="63"/>
  <c r="D2531" i="63"/>
  <c r="D2805" i="63"/>
  <c r="D2810" i="63"/>
  <c r="B2815" i="63"/>
  <c r="D288" i="63"/>
  <c r="D2539" i="63"/>
  <c r="D2804" i="63"/>
  <c r="D293" i="63"/>
  <c r="D2796" i="63"/>
  <c r="D2547" i="63"/>
  <c r="D2552" i="63"/>
  <c r="B282" i="63"/>
  <c r="D284" i="63"/>
  <c r="D2555" i="63"/>
  <c r="D2559" i="63"/>
  <c r="D279" i="63"/>
  <c r="D2780" i="63"/>
  <c r="D2567" i="63"/>
  <c r="D2568" i="63"/>
  <c r="B2569" i="63"/>
  <c r="D2570" i="63"/>
  <c r="D2575" i="63"/>
  <c r="D2728" i="63"/>
  <c r="B2773" i="63"/>
  <c r="D2586" i="63"/>
  <c r="D271" i="63"/>
  <c r="D270" i="63"/>
  <c r="B265" i="63"/>
  <c r="D266" i="63"/>
  <c r="D2604" i="63"/>
  <c r="D2607" i="63"/>
  <c r="D261" i="63"/>
  <c r="D257" i="63"/>
  <c r="D2615" i="63"/>
  <c r="B254" i="63"/>
  <c r="D2618" i="63"/>
  <c r="D247" i="63"/>
  <c r="D2627" i="63"/>
  <c r="B238" i="63"/>
  <c r="D243" i="63"/>
  <c r="D2635" i="63"/>
  <c r="D2636" i="63"/>
  <c r="D233" i="63"/>
  <c r="D2687" i="63"/>
  <c r="D228" i="63"/>
  <c r="D2648" i="63"/>
  <c r="B2649" i="63"/>
  <c r="D2655" i="63"/>
  <c r="D2659" i="63"/>
  <c r="B213" i="63"/>
  <c r="D206" i="63"/>
  <c r="D2668" i="63"/>
  <c r="D204" i="63"/>
  <c r="D2675" i="63"/>
  <c r="B2681" i="63"/>
  <c r="D2682" i="63"/>
  <c r="D2684" i="63"/>
  <c r="D2639" i="63"/>
  <c r="D190" i="63"/>
  <c r="D186" i="63"/>
  <c r="B185" i="63"/>
  <c r="D2698" i="63"/>
  <c r="D2699" i="63"/>
  <c r="D2700" i="63"/>
  <c r="D2703" i="63"/>
  <c r="D2707" i="63"/>
  <c r="D180" i="63"/>
  <c r="B2713" i="63"/>
  <c r="D176" i="63"/>
  <c r="D174" i="63"/>
  <c r="D171" i="63"/>
  <c r="D2730" i="63"/>
  <c r="D164" i="63"/>
  <c r="D2732" i="63"/>
  <c r="D2735" i="63"/>
  <c r="D163" i="63"/>
  <c r="D2739" i="63"/>
  <c r="D154" i="63"/>
  <c r="D2751" i="63"/>
  <c r="D2755" i="63"/>
  <c r="D138" i="63"/>
  <c r="D139" i="63"/>
  <c r="B2761" i="63"/>
  <c r="D141" i="63"/>
  <c r="D2764" i="63"/>
  <c r="D135" i="63"/>
  <c r="D2771" i="63"/>
  <c r="D2561" i="63"/>
  <c r="D2562" i="63"/>
  <c r="D2783" i="63"/>
  <c r="D2558" i="63"/>
  <c r="D2792" i="63"/>
  <c r="B128" i="63"/>
  <c r="D126" i="63"/>
  <c r="D2803" i="63"/>
  <c r="D2808" i="63"/>
  <c r="B2809" i="63"/>
  <c r="D2536" i="63"/>
  <c r="D123" i="63"/>
  <c r="D2535" i="63"/>
  <c r="D114" i="63"/>
  <c r="D2819" i="63"/>
  <c r="D108" i="63"/>
  <c r="D2526" i="63"/>
  <c r="B2825" i="63"/>
  <c r="D2518" i="63"/>
  <c r="D2828" i="63"/>
  <c r="D2831" i="63"/>
  <c r="D103" i="63"/>
  <c r="D2834" i="63"/>
  <c r="D2835" i="63"/>
  <c r="D100" i="63"/>
  <c r="B2491" i="63"/>
  <c r="D2842" i="63"/>
  <c r="D2844" i="63"/>
  <c r="D94" i="63"/>
  <c r="D95" i="63"/>
  <c r="D2473" i="63"/>
  <c r="B2857" i="63"/>
  <c r="D2867" i="63"/>
  <c r="D2469" i="63"/>
  <c r="B2873" i="63"/>
  <c r="D86" i="63"/>
  <c r="D2876" i="63"/>
  <c r="B2881" i="63"/>
  <c r="B78" i="63"/>
  <c r="D2890" i="63"/>
  <c r="D2891" i="63"/>
  <c r="D1141" i="63"/>
  <c r="D2899" i="63"/>
  <c r="D2434" i="63"/>
  <c r="B3626" i="63"/>
  <c r="D2906" i="63"/>
  <c r="D66" i="63"/>
  <c r="D2915" i="63"/>
  <c r="D60" i="63"/>
  <c r="B51" i="63"/>
  <c r="D2922" i="63"/>
  <c r="D2924" i="63"/>
  <c r="D2931" i="63"/>
  <c r="B2937" i="63"/>
  <c r="D2938" i="63"/>
  <c r="D2947" i="63"/>
  <c r="D40" i="63"/>
  <c r="D2380" i="63"/>
  <c r="B38" i="63"/>
  <c r="D2954" i="63"/>
  <c r="D2963" i="63"/>
  <c r="B2355" i="63"/>
  <c r="D2970" i="63"/>
  <c r="D2972" i="63"/>
  <c r="D2975" i="63"/>
  <c r="D31" i="63"/>
  <c r="D2343" i="63"/>
  <c r="D2995" i="63"/>
  <c r="B2315" i="63"/>
  <c r="D2326" i="63"/>
  <c r="D3007" i="63"/>
  <c r="D3015" i="63"/>
  <c r="D3016" i="63"/>
  <c r="B2300" i="63"/>
  <c r="D3022" i="63"/>
  <c r="D2296" i="63"/>
  <c r="D25" i="63"/>
  <c r="D3027" i="63"/>
  <c r="B3033" i="63"/>
  <c r="D24" i="63"/>
  <c r="D3043" i="63"/>
  <c r="B3049" i="63"/>
  <c r="D3058" i="63"/>
  <c r="B2254" i="63"/>
  <c r="D18" i="63"/>
  <c r="D2241" i="63"/>
  <c r="D2224" i="63"/>
  <c r="D3095" i="63"/>
  <c r="D16" i="63"/>
  <c r="D2216" i="63"/>
  <c r="D3611" i="63"/>
  <c r="D3118" i="63"/>
  <c r="B3120" i="63"/>
  <c r="B3121" i="63"/>
  <c r="D3122" i="63"/>
  <c r="D3127" i="63"/>
  <c r="D1148" i="63"/>
  <c r="D3131" i="63"/>
  <c r="D3138" i="63"/>
  <c r="B3573" i="63"/>
  <c r="B3160" i="63"/>
  <c r="D3162" i="63"/>
  <c r="B3176" i="63"/>
  <c r="D3179" i="63"/>
  <c r="D2084" i="63"/>
  <c r="B2059" i="63"/>
  <c r="D3648" i="63"/>
  <c r="D3191" i="63"/>
  <c r="D2010" i="63"/>
  <c r="D2002" i="63"/>
  <c r="D1988" i="63"/>
  <c r="D1960" i="63"/>
  <c r="D1919" i="63"/>
  <c r="D3239" i="63"/>
  <c r="D3652" i="63"/>
  <c r="D1267" i="63"/>
  <c r="B1274" i="63"/>
  <c r="D1277" i="63"/>
  <c r="D3544" i="63"/>
  <c r="D3262" i="63"/>
  <c r="D3271" i="63"/>
  <c r="B3272" i="63"/>
  <c r="D3273" i="63"/>
  <c r="D3532" i="63"/>
  <c r="D3282" i="63"/>
  <c r="D3289" i="63"/>
  <c r="D3290" i="63"/>
  <c r="D3294" i="63"/>
  <c r="D3296" i="63"/>
  <c r="D3310" i="63"/>
  <c r="D1312" i="63"/>
  <c r="D3326" i="63"/>
  <c r="D1652" i="63"/>
  <c r="D1596" i="63"/>
  <c r="D1388" i="63"/>
  <c r="D3358" i="63"/>
  <c r="D1421" i="63"/>
  <c r="D1538" i="63"/>
  <c r="D1426" i="63"/>
  <c r="D3390" i="63"/>
  <c r="D3376" i="63"/>
  <c r="D3399" i="63"/>
  <c r="D3405" i="63"/>
  <c r="D3427" i="63"/>
  <c r="D3406" i="63"/>
  <c r="D3408" i="63"/>
  <c r="D3410" i="63"/>
  <c r="D1476" i="63"/>
  <c r="D3417" i="63"/>
  <c r="D1583" i="63"/>
  <c r="D3426" i="63"/>
  <c r="D3430" i="63"/>
  <c r="D3431" i="63"/>
  <c r="D3432" i="63"/>
  <c r="D3433" i="63"/>
  <c r="B1424" i="63"/>
  <c r="D3446" i="63"/>
  <c r="D3449" i="63"/>
  <c r="D3453" i="63"/>
  <c r="D1594" i="63"/>
  <c r="D3465" i="63"/>
  <c r="D3467" i="63"/>
  <c r="D3470" i="63"/>
  <c r="D3473" i="63"/>
  <c r="D1369" i="63"/>
  <c r="D1646" i="63"/>
  <c r="D1352" i="63"/>
  <c r="D3482" i="63"/>
  <c r="D3486" i="63"/>
  <c r="D3490" i="63"/>
  <c r="D3493" i="63"/>
  <c r="D1771" i="63"/>
  <c r="D3502" i="63"/>
  <c r="D3505" i="63"/>
  <c r="D3506" i="63"/>
  <c r="D3513" i="63"/>
  <c r="D3515" i="63"/>
  <c r="B3520" i="63"/>
  <c r="D3522" i="63"/>
  <c r="D3526" i="63"/>
  <c r="D1846" i="63"/>
  <c r="D1265" i="63"/>
  <c r="D3534" i="63"/>
  <c r="D1907" i="63"/>
  <c r="D1433" i="63"/>
  <c r="D2164" i="63"/>
  <c r="D3559" i="63"/>
  <c r="D3563" i="63"/>
  <c r="D3570" i="63"/>
  <c r="D2163" i="63"/>
  <c r="D3582" i="63"/>
  <c r="D3586" i="63"/>
  <c r="D3598" i="63"/>
  <c r="D3600" i="63"/>
  <c r="D3606" i="63"/>
  <c r="D2215" i="63"/>
  <c r="D3609" i="63"/>
  <c r="D3625" i="63"/>
  <c r="D3627" i="63"/>
  <c r="D3634" i="63"/>
  <c r="D3639" i="63"/>
  <c r="D1125" i="63"/>
  <c r="D3662" i="63"/>
  <c r="D3671" i="63"/>
  <c r="D3673" i="63"/>
  <c r="D1095" i="63"/>
  <c r="D3675" i="63"/>
  <c r="D3682" i="63"/>
  <c r="D3687" i="63"/>
  <c r="D3691" i="63"/>
  <c r="D3706" i="63"/>
  <c r="D3707" i="63"/>
  <c r="D3710" i="63"/>
  <c r="D3719" i="63"/>
  <c r="D3721" i="63"/>
  <c r="D3723" i="63"/>
  <c r="D1018" i="63"/>
  <c r="D3730" i="63"/>
  <c r="D3733" i="63"/>
  <c r="D3734" i="63"/>
  <c r="D3735" i="63"/>
  <c r="D3737" i="63"/>
  <c r="D3751" i="63"/>
  <c r="D3753" i="63"/>
  <c r="D3754" i="63"/>
  <c r="D1002" i="63"/>
  <c r="D1000" i="63"/>
  <c r="D3774" i="63"/>
  <c r="D999" i="63"/>
  <c r="D3785" i="63"/>
  <c r="D3790" i="63"/>
  <c r="B3793" i="63"/>
  <c r="D3794" i="63"/>
  <c r="D3798" i="63"/>
  <c r="D3801" i="63"/>
  <c r="D3803" i="63"/>
  <c r="D3806" i="63"/>
  <c r="D3810" i="63"/>
  <c r="D3815" i="63"/>
  <c r="D3822" i="63"/>
  <c r="D3831" i="63"/>
  <c r="D3833" i="63"/>
  <c r="D3835" i="63"/>
  <c r="D3838" i="63"/>
  <c r="B3839" i="63"/>
  <c r="D3842" i="63"/>
  <c r="D3845" i="63"/>
  <c r="D4200" i="63"/>
  <c r="D4193" i="63"/>
  <c r="D4162" i="63"/>
  <c r="D4080" i="63"/>
  <c r="D4092" i="63"/>
  <c r="D4043" i="63"/>
  <c r="D4042" i="63"/>
  <c r="D4025" i="63"/>
  <c r="D4024" i="63"/>
  <c r="D4016" i="63"/>
  <c r="D4014" i="63"/>
  <c r="D3981" i="63"/>
  <c r="D3982" i="63"/>
  <c r="D3961" i="63"/>
  <c r="D3915" i="63"/>
  <c r="D3892" i="63"/>
  <c r="D3889" i="63"/>
  <c r="D3873" i="63"/>
  <c r="D3767" i="63"/>
  <c r="D3759" i="63"/>
  <c r="D3757" i="63"/>
  <c r="D3714" i="63"/>
  <c r="D3708" i="63"/>
  <c r="D3694" i="63"/>
  <c r="D3656" i="63"/>
  <c r="D3655" i="63"/>
  <c r="D3615" i="63"/>
  <c r="D3613" i="63"/>
  <c r="D3590" i="63"/>
  <c r="D3589" i="63"/>
  <c r="D3574" i="63"/>
  <c r="D3566" i="63"/>
  <c r="D3561" i="63"/>
  <c r="D3542" i="63"/>
  <c r="D3537" i="63"/>
  <c r="D3535" i="63"/>
  <c r="D3528" i="63"/>
  <c r="D3509" i="63"/>
  <c r="D3464" i="63"/>
  <c r="D3456" i="63"/>
  <c r="D3442" i="63"/>
  <c r="D3420" i="63"/>
  <c r="D3387" i="63"/>
  <c r="D3383" i="63"/>
  <c r="D3351" i="63"/>
  <c r="D3349" i="63"/>
  <c r="D3331" i="63"/>
  <c r="D3319" i="63"/>
  <c r="D3297" i="63"/>
  <c r="D3252" i="63"/>
  <c r="D3248" i="63"/>
  <c r="D3241" i="63"/>
  <c r="D3227" i="63"/>
  <c r="D3221" i="63"/>
  <c r="D3215" i="63"/>
  <c r="D3208" i="63"/>
  <c r="D6" i="63"/>
  <c r="D3189" i="63"/>
  <c r="D3173" i="63"/>
  <c r="D3161" i="63"/>
  <c r="D3155" i="63"/>
  <c r="D3153" i="63"/>
  <c r="D3108" i="63"/>
  <c r="D3111" i="63"/>
  <c r="D3101" i="63"/>
  <c r="D3065" i="63"/>
  <c r="D3059" i="63"/>
  <c r="D3042" i="63"/>
  <c r="D3034" i="63"/>
  <c r="D26" i="63"/>
  <c r="D27" i="63"/>
  <c r="D3003" i="63"/>
  <c r="D3000" i="63"/>
  <c r="D2984" i="63"/>
  <c r="D2959" i="63"/>
  <c r="D2948" i="63"/>
  <c r="D2949" i="63"/>
  <c r="D2933" i="63"/>
  <c r="D2921" i="63"/>
  <c r="D52" i="63"/>
  <c r="D57" i="63"/>
  <c r="D64" i="63"/>
  <c r="D2917" i="63"/>
  <c r="D2894" i="63"/>
  <c r="D2900" i="63"/>
  <c r="D84" i="63"/>
  <c r="D2854" i="63"/>
  <c r="D115" i="63"/>
  <c r="D117" i="63"/>
  <c r="D2812" i="63"/>
  <c r="D2799" i="63"/>
  <c r="D2770" i="63"/>
  <c r="D2767" i="63"/>
  <c r="D149" i="63"/>
  <c r="D2750" i="63"/>
  <c r="D158" i="63"/>
  <c r="D2710" i="63"/>
  <c r="D2705" i="63"/>
  <c r="D197" i="63"/>
  <c r="D199" i="63"/>
  <c r="D2658" i="63"/>
  <c r="D2644" i="63"/>
  <c r="D2641" i="63"/>
  <c r="D2633" i="63"/>
  <c r="D245" i="63"/>
  <c r="D2626" i="63"/>
  <c r="D2605" i="63"/>
  <c r="D263" i="63"/>
  <c r="D2588" i="63"/>
  <c r="D2581" i="63"/>
  <c r="D2576" i="63"/>
  <c r="D2560" i="63"/>
  <c r="D2546" i="63"/>
  <c r="D2538" i="63"/>
  <c r="D295" i="63"/>
  <c r="D2493" i="63"/>
  <c r="D309" i="63"/>
  <c r="D2488" i="63"/>
  <c r="D2455" i="63"/>
  <c r="D2442" i="63"/>
  <c r="D2441" i="63"/>
  <c r="D2433" i="63"/>
  <c r="D2432" i="63"/>
  <c r="D357" i="63"/>
  <c r="D2391" i="63"/>
  <c r="D2389" i="63"/>
  <c r="D382" i="63"/>
  <c r="D384" i="63"/>
  <c r="D389" i="63"/>
  <c r="D2351" i="63"/>
  <c r="D398" i="63"/>
  <c r="D2347" i="63"/>
  <c r="D2323" i="63"/>
  <c r="D414" i="63"/>
  <c r="D2303" i="63"/>
  <c r="D437" i="63"/>
  <c r="D2282" i="63"/>
  <c r="D2264" i="63"/>
  <c r="D461" i="63"/>
  <c r="D2194" i="63"/>
  <c r="D2238" i="63"/>
  <c r="D2182" i="63"/>
  <c r="D500" i="63"/>
  <c r="D2172" i="63"/>
  <c r="D2150" i="63"/>
  <c r="D516" i="63"/>
  <c r="D532" i="63"/>
  <c r="D534" i="63"/>
  <c r="D2125" i="63"/>
  <c r="D564" i="63"/>
  <c r="D566" i="63"/>
  <c r="D573" i="63"/>
  <c r="D4072" i="63"/>
  <c r="D582" i="63"/>
  <c r="D2081" i="63"/>
  <c r="D4062" i="63"/>
  <c r="D2051" i="63"/>
  <c r="D614" i="63"/>
  <c r="D2037" i="63"/>
  <c r="D630" i="63"/>
  <c r="D637" i="63"/>
  <c r="D644" i="63"/>
  <c r="D2028" i="63"/>
  <c r="D2009" i="63"/>
  <c r="D660" i="63"/>
  <c r="D1991" i="63"/>
  <c r="D1987" i="63"/>
  <c r="D1982" i="63"/>
  <c r="D1971" i="63"/>
  <c r="D701" i="63"/>
  <c r="D708" i="63"/>
  <c r="D1951" i="63"/>
  <c r="D717" i="63"/>
  <c r="D1941" i="63"/>
  <c r="D1936" i="63"/>
  <c r="D740" i="63"/>
  <c r="D1923" i="63"/>
  <c r="D1922" i="63"/>
  <c r="D1920" i="63"/>
  <c r="D1910" i="63"/>
  <c r="D1909" i="63"/>
  <c r="D781" i="63"/>
  <c r="D1882" i="63"/>
  <c r="D790" i="63"/>
  <c r="D797" i="63"/>
  <c r="D1867" i="63"/>
  <c r="D1866" i="63"/>
  <c r="D820" i="63"/>
  <c r="D1825" i="63"/>
  <c r="D1845" i="63"/>
  <c r="D3983" i="63"/>
  <c r="D1814" i="63"/>
  <c r="D1789" i="63"/>
  <c r="D852" i="63"/>
  <c r="D3966" i="63"/>
  <c r="D861" i="63"/>
  <c r="D1780" i="63"/>
  <c r="D870" i="63"/>
  <c r="D877" i="63"/>
  <c r="D884" i="63"/>
  <c r="D3963" i="63"/>
  <c r="D893" i="63"/>
  <c r="D900" i="63"/>
  <c r="D3954" i="63"/>
  <c r="D916" i="63"/>
  <c r="D918" i="63"/>
  <c r="D1752" i="63"/>
  <c r="D932" i="63"/>
  <c r="D934" i="63"/>
  <c r="D941" i="63"/>
  <c r="D1727" i="63"/>
  <c r="D3936" i="63"/>
  <c r="D950" i="63"/>
  <c r="D1720" i="63"/>
  <c r="D964" i="63"/>
  <c r="D973" i="63"/>
  <c r="D980" i="63"/>
  <c r="D989" i="63"/>
  <c r="D996" i="63"/>
  <c r="D1012" i="63"/>
  <c r="D1708" i="63"/>
  <c r="D1028" i="63"/>
  <c r="D1030" i="63"/>
  <c r="D1044" i="63"/>
  <c r="D1060" i="63"/>
  <c r="D3696" i="63"/>
  <c r="D1069" i="63"/>
  <c r="D1695" i="63"/>
  <c r="D1078" i="63"/>
  <c r="D1085" i="63"/>
  <c r="D1676" i="63"/>
  <c r="D1674" i="63"/>
  <c r="D1668" i="63"/>
  <c r="D1663" i="63"/>
  <c r="D1664" i="63"/>
  <c r="D3643" i="63"/>
  <c r="D1631" i="63"/>
  <c r="D1140" i="63"/>
  <c r="D1149" i="63"/>
  <c r="D3579" i="63"/>
  <c r="D1165" i="63"/>
  <c r="D1172" i="63"/>
  <c r="D1174" i="63"/>
  <c r="D1554" i="63"/>
  <c r="D1188" i="63"/>
  <c r="D1568" i="63"/>
  <c r="D1197" i="63"/>
  <c r="D1204" i="63"/>
  <c r="D1581" i="63"/>
  <c r="D1213" i="63"/>
  <c r="D1220" i="63"/>
  <c r="D1222" i="63"/>
  <c r="D1229" i="63"/>
  <c r="D1592" i="63"/>
  <c r="D1238" i="63"/>
  <c r="D1245" i="63"/>
  <c r="D1252" i="63"/>
  <c r="D1254" i="63"/>
  <c r="D1261" i="63"/>
  <c r="D1268" i="63"/>
  <c r="D1270" i="63"/>
  <c r="D3541" i="63"/>
  <c r="D1286" i="63"/>
  <c r="D3500" i="63"/>
  <c r="D1521" i="63"/>
  <c r="D1302" i="63"/>
  <c r="D1309" i="63"/>
  <c r="D1316" i="63"/>
  <c r="D1509" i="63"/>
  <c r="D1332" i="63"/>
  <c r="D1334" i="63"/>
  <c r="D1341" i="63"/>
  <c r="D3485" i="63"/>
  <c r="D1487" i="63"/>
  <c r="D1483" i="63"/>
  <c r="D1364" i="63"/>
  <c r="D1366" i="63"/>
  <c r="D1373" i="63"/>
  <c r="D1380" i="63"/>
  <c r="D1471" i="63"/>
  <c r="D1465" i="63"/>
  <c r="D1396" i="63"/>
  <c r="D1456" i="63"/>
  <c r="D1450" i="63"/>
  <c r="D1444" i="63"/>
  <c r="D1446" i="63"/>
  <c r="D3423" i="63"/>
  <c r="D1428" i="63"/>
  <c r="D1420" i="63"/>
  <c r="D1437" i="63"/>
  <c r="D1416" i="63"/>
  <c r="D1460" i="63"/>
  <c r="D1462" i="63"/>
  <c r="D1386" i="63"/>
  <c r="D3392" i="63"/>
  <c r="D1478" i="63"/>
  <c r="D1355" i="63"/>
  <c r="D1492" i="63"/>
  <c r="D1494" i="63"/>
  <c r="D1501" i="63"/>
  <c r="D1323" i="63"/>
  <c r="D1322" i="63"/>
  <c r="D1305" i="63"/>
  <c r="D1524" i="63"/>
  <c r="D1276" i="63"/>
  <c r="D1246" i="63"/>
  <c r="D3386" i="63"/>
  <c r="D1210" i="63"/>
  <c r="D1558" i="63"/>
  <c r="D3381" i="63"/>
  <c r="D1572" i="63"/>
  <c r="D1574" i="63"/>
  <c r="D1194" i="63"/>
  <c r="D1182" i="63"/>
  <c r="D1181" i="63"/>
  <c r="D1597" i="63"/>
  <c r="D1604" i="63"/>
  <c r="D1145" i="63"/>
  <c r="D1151" i="63"/>
  <c r="D1620" i="63"/>
  <c r="D1622" i="63"/>
  <c r="D1629" i="63"/>
  <c r="D3337" i="63"/>
  <c r="D3336" i="63"/>
  <c r="D1645" i="63"/>
  <c r="D3334" i="63"/>
  <c r="D1113" i="63"/>
  <c r="D1661" i="63"/>
  <c r="D1097" i="63"/>
  <c r="D1677" i="63"/>
  <c r="D1684" i="63"/>
  <c r="D1693" i="63"/>
  <c r="D1053" i="63"/>
  <c r="D1017" i="63"/>
  <c r="D1011" i="63"/>
  <c r="D1716" i="63"/>
  <c r="D945" i="63"/>
  <c r="D1732" i="63"/>
  <c r="D1741" i="63"/>
  <c r="D1748" i="63"/>
  <c r="D1757" i="63"/>
  <c r="D922" i="63"/>
  <c r="D1766" i="63"/>
  <c r="D885" i="63"/>
  <c r="D868" i="63"/>
  <c r="D867" i="63"/>
  <c r="D1796" i="63"/>
  <c r="D1798" i="63"/>
  <c r="D1805" i="63"/>
  <c r="D844" i="63"/>
  <c r="D839" i="63"/>
  <c r="D1821" i="63"/>
  <c r="D1828" i="63"/>
  <c r="D1830" i="63"/>
  <c r="D1837" i="63"/>
  <c r="D3285" i="63"/>
  <c r="D3293" i="63"/>
  <c r="D1860" i="63"/>
  <c r="D807" i="63"/>
  <c r="D1869" i="63"/>
  <c r="D1876" i="63"/>
  <c r="D1878" i="63"/>
  <c r="D3281" i="63"/>
  <c r="D780" i="63"/>
  <c r="D1901" i="63"/>
  <c r="D767" i="63"/>
  <c r="D771" i="63"/>
  <c r="D764" i="63"/>
  <c r="D1924" i="63"/>
  <c r="D3237" i="63"/>
  <c r="D742" i="63"/>
  <c r="D722" i="63"/>
  <c r="D725" i="63"/>
  <c r="D711" i="63"/>
  <c r="D1956" i="63"/>
  <c r="D703" i="63"/>
  <c r="D699" i="63"/>
  <c r="D1972" i="63"/>
  <c r="D693" i="63"/>
  <c r="D1981" i="63"/>
  <c r="D3226" i="63"/>
  <c r="D1997" i="63"/>
  <c r="D656" i="63"/>
  <c r="D659" i="63"/>
  <c r="D3200" i="63"/>
  <c r="D2020" i="63"/>
  <c r="D648" i="63"/>
  <c r="D2029" i="63"/>
  <c r="D647" i="63"/>
  <c r="D2038" i="63"/>
  <c r="D622" i="63"/>
  <c r="D613" i="63"/>
  <c r="D2054" i="63"/>
  <c r="D2061" i="63"/>
  <c r="D2068" i="63"/>
  <c r="D2070" i="63"/>
  <c r="D2077" i="63"/>
  <c r="D3182" i="63"/>
  <c r="D3156" i="63"/>
  <c r="D2100" i="63"/>
  <c r="D2102" i="63"/>
  <c r="D2109" i="63"/>
  <c r="D543" i="63"/>
  <c r="D547" i="63"/>
  <c r="D565" i="63"/>
  <c r="D571" i="63"/>
  <c r="D2141" i="63"/>
  <c r="D518" i="63"/>
  <c r="D523" i="63"/>
  <c r="D510" i="63"/>
  <c r="D3141" i="63"/>
  <c r="D2166" i="63"/>
  <c r="D498" i="63"/>
  <c r="D2180" i="63"/>
  <c r="D476" i="63"/>
  <c r="D2198" i="63"/>
  <c r="D2205" i="63"/>
  <c r="D474" i="63"/>
  <c r="D2214" i="63"/>
  <c r="D2221" i="63"/>
  <c r="D3072" i="63"/>
  <c r="D466" i="63"/>
  <c r="D2244" i="63"/>
  <c r="D462" i="63"/>
  <c r="D2253" i="63"/>
  <c r="D2260" i="63"/>
  <c r="D2262" i="63"/>
  <c r="D447" i="63"/>
  <c r="D2276" i="63"/>
  <c r="D434" i="63"/>
  <c r="D2292" i="63"/>
  <c r="D2294" i="63"/>
  <c r="D2301" i="63"/>
  <c r="D2308" i="63"/>
  <c r="D417" i="63"/>
  <c r="D2317" i="63"/>
  <c r="D2324" i="63"/>
  <c r="D3001" i="63"/>
  <c r="D2997" i="63"/>
  <c r="D400" i="63"/>
  <c r="D2342" i="63"/>
  <c r="D391" i="63"/>
  <c r="D399" i="63"/>
  <c r="D2365" i="63"/>
  <c r="D2372" i="63"/>
  <c r="D2381" i="63"/>
  <c r="D2388" i="63"/>
  <c r="D2944" i="63"/>
  <c r="D2404" i="63"/>
  <c r="D362" i="63"/>
  <c r="D2413" i="63"/>
  <c r="D351" i="63"/>
  <c r="D2909" i="63"/>
  <c r="D347" i="63"/>
  <c r="D343" i="63"/>
  <c r="D346" i="63"/>
  <c r="D329" i="63"/>
  <c r="D2452" i="63"/>
  <c r="D2454" i="63"/>
  <c r="D2461" i="63"/>
  <c r="D2468" i="63"/>
  <c r="D318" i="63"/>
  <c r="D315" i="63"/>
  <c r="D312" i="63"/>
  <c r="D311" i="63"/>
  <c r="D308" i="63"/>
  <c r="D2500" i="63"/>
  <c r="D2502" i="63"/>
  <c r="D300" i="63"/>
  <c r="D2516" i="63"/>
  <c r="D2826" i="63"/>
  <c r="D297" i="63"/>
  <c r="D2532" i="63"/>
  <c r="D2534" i="63"/>
  <c r="D289" i="63"/>
  <c r="D285" i="63"/>
  <c r="D2550" i="63"/>
  <c r="D2788" i="63"/>
  <c r="D280" i="63"/>
  <c r="D2566" i="63"/>
  <c r="D2573" i="63"/>
  <c r="D274" i="63"/>
  <c r="D2582" i="63"/>
  <c r="D269" i="63"/>
  <c r="D2721" i="63"/>
  <c r="D2598" i="63"/>
  <c r="D262" i="63"/>
  <c r="D2612" i="63"/>
  <c r="D258" i="63"/>
  <c r="D2621" i="63"/>
  <c r="D2628" i="63"/>
  <c r="D2637" i="63"/>
  <c r="D229" i="63"/>
  <c r="D2646" i="63"/>
  <c r="D2653" i="63"/>
  <c r="D2660" i="63"/>
  <c r="D2662" i="63"/>
  <c r="D208" i="63"/>
  <c r="D2676" i="63"/>
  <c r="D202" i="63"/>
  <c r="D2685" i="63"/>
  <c r="D2692" i="63"/>
  <c r="D187" i="63"/>
  <c r="D2701" i="63"/>
  <c r="D2708" i="63"/>
  <c r="D177" i="63"/>
  <c r="D175" i="63"/>
  <c r="D169" i="63"/>
  <c r="D2594" i="63"/>
  <c r="D2733" i="63"/>
  <c r="D2740" i="63"/>
  <c r="D2742" i="63"/>
  <c r="D2749" i="63"/>
  <c r="D2756" i="63"/>
  <c r="D146" i="63"/>
  <c r="D2765" i="63"/>
  <c r="D2772" i="63"/>
  <c r="D132" i="63"/>
  <c r="D130" i="63"/>
  <c r="D2557" i="63"/>
  <c r="D2790" i="63"/>
  <c r="D2797" i="63"/>
  <c r="D2537" i="63"/>
  <c r="D2806" i="63"/>
  <c r="D119" i="63"/>
  <c r="D2820" i="63"/>
  <c r="D107" i="63"/>
  <c r="D2836" i="63"/>
  <c r="D97" i="63"/>
  <c r="D2474" i="63"/>
  <c r="D2861" i="63"/>
  <c r="D2870" i="63"/>
  <c r="D2877" i="63"/>
  <c r="D80" i="63"/>
  <c r="D2886" i="63"/>
  <c r="D77" i="63"/>
  <c r="D2902" i="63"/>
  <c r="D2424" i="63"/>
  <c r="D61" i="63"/>
  <c r="D2925" i="63"/>
  <c r="D2941" i="63"/>
  <c r="D2361" i="63"/>
  <c r="D2359" i="63"/>
  <c r="D2357" i="63"/>
  <c r="D2973" i="63"/>
  <c r="D2352" i="63"/>
  <c r="D2996" i="63"/>
  <c r="D29" i="63"/>
  <c r="D2298" i="63"/>
  <c r="D3028" i="63"/>
  <c r="D3037" i="63"/>
  <c r="D2286" i="63"/>
  <c r="D3075" i="63"/>
  <c r="D3084" i="63"/>
  <c r="D17" i="63"/>
  <c r="D3093" i="63"/>
  <c r="D2223" i="63"/>
  <c r="D3107" i="63"/>
  <c r="D3608" i="63"/>
  <c r="D3123" i="63"/>
  <c r="D3125" i="63"/>
  <c r="D1154" i="63"/>
  <c r="D3157" i="63"/>
  <c r="D3171" i="63"/>
  <c r="D3180" i="63"/>
  <c r="D3187" i="63"/>
  <c r="D2048" i="63"/>
  <c r="D1995" i="63"/>
  <c r="D1968" i="63"/>
  <c r="D3244" i="63"/>
  <c r="D3260" i="63"/>
  <c r="D3267" i="63"/>
  <c r="D3269" i="63"/>
  <c r="D3507" i="63"/>
  <c r="D3299" i="63"/>
  <c r="D1293" i="63"/>
  <c r="D3315" i="63"/>
  <c r="D1595" i="63"/>
  <c r="D3457" i="63"/>
  <c r="D3451" i="63"/>
  <c r="D3365" i="63"/>
  <c r="D3435" i="63"/>
  <c r="D1434" i="63"/>
  <c r="D3425" i="63"/>
  <c r="D3434" i="63"/>
  <c r="D1463" i="63"/>
  <c r="D3407" i="63"/>
  <c r="D1550" i="63"/>
  <c r="D3429" i="63"/>
  <c r="D3436" i="63"/>
  <c r="D1403" i="63"/>
  <c r="D1397" i="63"/>
  <c r="D3468" i="63"/>
  <c r="D3475" i="63"/>
  <c r="D1638" i="63"/>
  <c r="D3484" i="63"/>
  <c r="D3491" i="63"/>
  <c r="D1801" i="63"/>
  <c r="D3516" i="63"/>
  <c r="D3548" i="63"/>
  <c r="D3557" i="63"/>
  <c r="D2044" i="63"/>
  <c r="D2113" i="63"/>
  <c r="D10" i="63"/>
  <c r="D2139" i="63"/>
  <c r="D3587" i="63"/>
  <c r="D3596" i="63"/>
  <c r="D3605" i="63"/>
  <c r="D3612" i="63"/>
  <c r="D3619" i="63"/>
  <c r="D3621" i="63"/>
  <c r="D3635" i="63"/>
  <c r="D3637" i="63"/>
  <c r="D1137" i="63"/>
  <c r="D3651" i="63"/>
  <c r="D1099" i="63"/>
  <c r="D3685" i="63"/>
  <c r="D3699" i="63"/>
  <c r="D3943" i="63"/>
  <c r="D3715" i="63"/>
  <c r="D3717" i="63"/>
  <c r="D3724" i="63"/>
  <c r="D3731" i="63"/>
  <c r="D3740" i="63"/>
  <c r="D3756" i="63"/>
  <c r="D3765" i="63"/>
  <c r="D3772" i="63"/>
  <c r="D3788" i="63"/>
  <c r="D3795" i="63"/>
  <c r="D3797" i="63"/>
  <c r="D3804" i="63"/>
  <c r="D3811" i="63"/>
  <c r="D3813" i="63"/>
  <c r="D3820" i="63"/>
  <c r="D3827" i="63"/>
  <c r="D3829" i="63"/>
  <c r="D3836" i="63"/>
  <c r="D3843" i="63"/>
  <c r="D4199" i="63"/>
  <c r="D4194" i="63"/>
  <c r="D4173" i="63"/>
  <c r="D4172" i="63"/>
  <c r="D4169" i="63"/>
  <c r="D4170" i="63"/>
  <c r="D4165" i="63"/>
  <c r="D4147" i="63"/>
  <c r="D4144" i="63"/>
  <c r="D4130" i="63"/>
  <c r="D4132" i="63"/>
  <c r="D4110" i="63"/>
  <c r="D4085" i="63"/>
  <c r="D4049" i="63"/>
  <c r="D4059" i="63"/>
  <c r="D4067" i="63"/>
  <c r="D4044" i="63"/>
  <c r="D4015" i="63"/>
  <c r="D3999" i="63"/>
  <c r="D3994" i="63"/>
  <c r="D3986" i="63"/>
  <c r="D3973" i="63"/>
  <c r="D3948" i="63"/>
  <c r="D3946" i="63"/>
  <c r="D3931" i="63"/>
  <c r="D3925" i="63"/>
  <c r="D3896" i="63"/>
  <c r="D3890" i="63"/>
  <c r="D3871" i="63"/>
  <c r="D3864" i="63"/>
  <c r="D3865" i="63"/>
  <c r="D3779" i="63"/>
  <c r="D3769" i="63"/>
  <c r="D3747" i="63"/>
  <c r="D3743" i="63"/>
  <c r="D3742" i="63"/>
  <c r="D3725" i="63"/>
  <c r="D3713" i="63"/>
  <c r="D3698" i="63"/>
  <c r="D3680" i="63"/>
  <c r="D3666" i="63"/>
  <c r="D3657" i="63"/>
  <c r="D3654" i="63"/>
  <c r="D3641" i="63"/>
  <c r="D3640" i="63"/>
  <c r="D3624" i="63"/>
  <c r="D3617" i="63"/>
  <c r="D3599" i="63"/>
  <c r="D3578" i="63"/>
  <c r="D3564" i="63"/>
  <c r="D3552" i="63"/>
  <c r="D3551" i="63"/>
  <c r="D3549" i="63"/>
  <c r="D3545" i="63"/>
  <c r="D3479" i="63"/>
  <c r="D3478" i="63"/>
  <c r="D3422" i="63"/>
  <c r="D3395" i="63"/>
  <c r="D3396" i="63"/>
  <c r="D3393" i="63"/>
  <c r="D3369" i="63"/>
  <c r="D3354" i="63"/>
  <c r="D3352" i="63"/>
  <c r="D3343" i="63"/>
  <c r="D3321" i="63"/>
  <c r="D3312" i="63"/>
  <c r="D3306" i="63"/>
  <c r="D3305" i="63"/>
  <c r="D3283" i="63"/>
  <c r="D3278" i="63"/>
  <c r="D3253" i="63"/>
  <c r="D3232" i="63"/>
  <c r="D3193" i="63"/>
  <c r="D3167" i="63"/>
  <c r="D3163" i="63"/>
  <c r="D3159" i="63"/>
  <c r="D3154" i="63"/>
  <c r="D3134" i="63"/>
  <c r="D3115" i="63"/>
  <c r="D3102" i="63"/>
  <c r="D14" i="63"/>
  <c r="D3080" i="63"/>
  <c r="D3035" i="63"/>
  <c r="D3030" i="63"/>
  <c r="D3011" i="63"/>
  <c r="D3012" i="63"/>
  <c r="D2989" i="63"/>
  <c r="D2986" i="63"/>
  <c r="D2960" i="63"/>
  <c r="D45" i="63"/>
  <c r="D58" i="63"/>
  <c r="D71" i="63"/>
  <c r="D87" i="63"/>
  <c r="D2853" i="63"/>
  <c r="D98" i="63"/>
  <c r="D2829" i="63"/>
  <c r="D2823" i="63"/>
  <c r="D2774" i="63"/>
  <c r="D2766" i="63"/>
  <c r="D142" i="63"/>
  <c r="D2744" i="63"/>
  <c r="D2725" i="63"/>
  <c r="D2706" i="63"/>
  <c r="D2691" i="63"/>
  <c r="D191" i="63"/>
  <c r="D2674" i="63"/>
  <c r="D2652" i="63"/>
  <c r="D2651" i="63"/>
  <c r="D235" i="63"/>
  <c r="D2625" i="63"/>
  <c r="D287" i="63"/>
  <c r="D302" i="63"/>
  <c r="D2508" i="63"/>
  <c r="D2478" i="63"/>
  <c r="D2470" i="63"/>
  <c r="D2430" i="63"/>
  <c r="D356" i="63"/>
  <c r="D366" i="63"/>
  <c r="D2356" i="63"/>
  <c r="D2349" i="63"/>
  <c r="D411" i="63"/>
  <c r="D2290" i="63"/>
  <c r="D2269" i="63"/>
  <c r="D2268" i="63"/>
  <c r="D2239" i="63"/>
  <c r="D493" i="63"/>
  <c r="D525" i="63"/>
  <c r="D531" i="63"/>
  <c r="D542" i="63"/>
  <c r="D2124" i="63"/>
  <c r="D4095" i="63"/>
  <c r="D2098" i="63"/>
  <c r="D605" i="63"/>
  <c r="D1986" i="63"/>
  <c r="D682" i="63"/>
  <c r="D685" i="63"/>
  <c r="D1980" i="63"/>
  <c r="D1963" i="63"/>
  <c r="D733" i="63"/>
  <c r="D750" i="63"/>
  <c r="D765" i="63"/>
  <c r="D1912" i="63"/>
  <c r="D778" i="63"/>
  <c r="D1848" i="63"/>
  <c r="D927" i="63"/>
  <c r="D3913" i="63"/>
  <c r="D3861" i="63"/>
  <c r="D997" i="63"/>
  <c r="D3778" i="63"/>
  <c r="D1709" i="63"/>
  <c r="D3761" i="63"/>
  <c r="D1703" i="63"/>
  <c r="D1029" i="63"/>
  <c r="D1045" i="63"/>
  <c r="D1061" i="63"/>
  <c r="D1696" i="63"/>
  <c r="D1093" i="63"/>
  <c r="D1662" i="63"/>
  <c r="D1109" i="63"/>
  <c r="D3644" i="63"/>
  <c r="D3628" i="63"/>
  <c r="D1621" i="63"/>
  <c r="D3568" i="63"/>
  <c r="D1171" i="63"/>
  <c r="D1173" i="63"/>
  <c r="D1189" i="63"/>
  <c r="D1580" i="63"/>
  <c r="D1221" i="63"/>
  <c r="D1237" i="63"/>
  <c r="D1541" i="63"/>
  <c r="D1269" i="63"/>
  <c r="D1272" i="63"/>
  <c r="D3543" i="63"/>
  <c r="D1285" i="63"/>
  <c r="D1301" i="63"/>
  <c r="D1508" i="63"/>
  <c r="D1331" i="63"/>
  <c r="D1333" i="63"/>
  <c r="D1489" i="63"/>
  <c r="D1365" i="63"/>
  <c r="D1381" i="63"/>
  <c r="D3445" i="63"/>
  <c r="D1445" i="63"/>
  <c r="D1429" i="63"/>
  <c r="D1417" i="63"/>
  <c r="D3411" i="63"/>
  <c r="D1371" i="63"/>
  <c r="D1338" i="63"/>
  <c r="D1321" i="63"/>
  <c r="D1525" i="63"/>
  <c r="D1248" i="63"/>
  <c r="D1215" i="63"/>
  <c r="D1573" i="63"/>
  <c r="D1177" i="63"/>
  <c r="D1143" i="63"/>
  <c r="D1619" i="63"/>
  <c r="D1158" i="63"/>
  <c r="D1131" i="63"/>
  <c r="D1111" i="63"/>
  <c r="D1101" i="63"/>
  <c r="D1685" i="63"/>
  <c r="D1054" i="63"/>
  <c r="D987" i="63"/>
  <c r="D1733" i="63"/>
  <c r="D1749" i="63"/>
  <c r="D903" i="63"/>
  <c r="D1781" i="63"/>
  <c r="D1797" i="63"/>
  <c r="D3307" i="63"/>
  <c r="D827" i="63"/>
  <c r="D822" i="63"/>
  <c r="D1861" i="63"/>
  <c r="D1877" i="63"/>
  <c r="D3277" i="63"/>
  <c r="D3268" i="63"/>
  <c r="D1900" i="63"/>
  <c r="D770" i="63"/>
  <c r="D1925" i="63"/>
  <c r="D724" i="63"/>
  <c r="D1957" i="63"/>
  <c r="D692" i="63"/>
  <c r="D677" i="63"/>
  <c r="D658" i="63"/>
  <c r="D2021" i="63"/>
  <c r="D2030" i="63"/>
  <c r="D628" i="63"/>
  <c r="D2046" i="63"/>
  <c r="D2053" i="63"/>
  <c r="D2069" i="63"/>
  <c r="D2085" i="63"/>
  <c r="D2094" i="63"/>
  <c r="D586" i="63"/>
  <c r="D545" i="63"/>
  <c r="D524" i="63"/>
  <c r="D521" i="63"/>
  <c r="D3137" i="63"/>
  <c r="D2181" i="63"/>
  <c r="D2197" i="63"/>
  <c r="D473" i="63"/>
  <c r="D2229" i="63"/>
  <c r="D2245" i="63"/>
  <c r="D3064" i="63"/>
  <c r="D453" i="63"/>
  <c r="D2277" i="63"/>
  <c r="D2293" i="63"/>
  <c r="D3013" i="63"/>
  <c r="D418" i="63"/>
  <c r="D2325" i="63"/>
  <c r="D401" i="63"/>
  <c r="D395" i="63"/>
  <c r="D2982" i="63"/>
  <c r="D386" i="63"/>
  <c r="D2373" i="63"/>
  <c r="D374" i="63"/>
  <c r="D361" i="63"/>
  <c r="D2421" i="63"/>
  <c r="D344" i="63"/>
  <c r="D326" i="63"/>
  <c r="D2462" i="63"/>
  <c r="D2871" i="63"/>
  <c r="D316" i="63"/>
  <c r="D2485" i="63"/>
  <c r="D2494" i="63"/>
  <c r="D304" i="63"/>
  <c r="D303" i="63"/>
  <c r="D2517" i="63"/>
  <c r="D2533" i="63"/>
  <c r="D2549" i="63"/>
  <c r="D2565" i="63"/>
  <c r="D272" i="63"/>
  <c r="D2590" i="63"/>
  <c r="D2597" i="63"/>
  <c r="D2606" i="63"/>
  <c r="D2613" i="63"/>
  <c r="D246" i="63"/>
  <c r="D2693" i="63"/>
  <c r="D225" i="63"/>
  <c r="D2661" i="63"/>
  <c r="D2677" i="63"/>
  <c r="D2630" i="63"/>
  <c r="D184" i="63"/>
  <c r="D2620" i="63"/>
  <c r="D173" i="63"/>
  <c r="D170" i="63"/>
  <c r="D2734" i="63"/>
  <c r="D2741" i="63"/>
  <c r="D2757" i="63"/>
  <c r="D2577" i="63"/>
  <c r="D129" i="63"/>
  <c r="D2798" i="63"/>
  <c r="D2540" i="63"/>
  <c r="D2821" i="63"/>
  <c r="D2830" i="63"/>
  <c r="D96" i="63"/>
  <c r="D90" i="63"/>
  <c r="D89" i="63"/>
  <c r="D2878" i="63"/>
  <c r="D2885" i="63"/>
  <c r="D72" i="63"/>
  <c r="D56" i="63"/>
  <c r="D2360" i="63"/>
  <c r="D2981" i="63"/>
  <c r="D2333" i="63"/>
  <c r="D3006" i="63"/>
  <c r="D2302" i="63"/>
  <c r="D19" i="63"/>
  <c r="D3063" i="63"/>
  <c r="D3076" i="63"/>
  <c r="D3085" i="63"/>
  <c r="D3124" i="63"/>
  <c r="D2169" i="63"/>
  <c r="D1156" i="63"/>
  <c r="D1157" i="63"/>
  <c r="D3172" i="63"/>
  <c r="D3236" i="63"/>
  <c r="D3261" i="63"/>
  <c r="D1893" i="63"/>
  <c r="D3525" i="63"/>
  <c r="D1734" i="63"/>
  <c r="D1392" i="63"/>
  <c r="D3403" i="63"/>
  <c r="D1565" i="63"/>
  <c r="D1427" i="63"/>
  <c r="D3437" i="63"/>
  <c r="D3476" i="63"/>
  <c r="D1348" i="63"/>
  <c r="D3517" i="63"/>
  <c r="D3540" i="63"/>
  <c r="D3572" i="63"/>
  <c r="D3588" i="63"/>
  <c r="D3620" i="63"/>
  <c r="D3700" i="63"/>
  <c r="D3796" i="63"/>
  <c r="N3847" i="63"/>
  <c r="B4174" i="63"/>
  <c r="B4172" i="63"/>
  <c r="B4169" i="63"/>
  <c r="B4170" i="63"/>
  <c r="B4168" i="63"/>
  <c r="B4165" i="63"/>
  <c r="B4144" i="63"/>
  <c r="B4128" i="63"/>
  <c r="B4130" i="63"/>
  <c r="B4122" i="63"/>
  <c r="B4115" i="63"/>
  <c r="B4112" i="63"/>
  <c r="B4085" i="63"/>
  <c r="B4098" i="63"/>
  <c r="B4059" i="63"/>
  <c r="B4022" i="63"/>
  <c r="B4024" i="63"/>
  <c r="B4016" i="63"/>
  <c r="B3981" i="63"/>
  <c r="B3988" i="63"/>
  <c r="B3972" i="63"/>
  <c r="B3946" i="63"/>
  <c r="B3931" i="63"/>
  <c r="B3927" i="63"/>
  <c r="B3904" i="63"/>
  <c r="B3896" i="63"/>
  <c r="B3890" i="63"/>
  <c r="B3872" i="63"/>
  <c r="B3875" i="63"/>
  <c r="B3865" i="63"/>
  <c r="B3862" i="63"/>
  <c r="B3757" i="63"/>
  <c r="B3747" i="63"/>
  <c r="B3704" i="63"/>
  <c r="B3677" i="63"/>
  <c r="B3666" i="63"/>
  <c r="B3641" i="63"/>
  <c r="B3624" i="63"/>
  <c r="B3617" i="63"/>
  <c r="B3599" i="63"/>
  <c r="B3590" i="63"/>
  <c r="B3566" i="63"/>
  <c r="B3564" i="63"/>
  <c r="B3552" i="63"/>
  <c r="B3535" i="63"/>
  <c r="B3533" i="63"/>
  <c r="B3529" i="63"/>
  <c r="B3504" i="63"/>
  <c r="B3478" i="63"/>
  <c r="B3472" i="63"/>
  <c r="B3456" i="63"/>
  <c r="B3422" i="63"/>
  <c r="B3400" i="63"/>
  <c r="B3395" i="63"/>
  <c r="B3383" i="63"/>
  <c r="B3367" i="63"/>
  <c r="B3350" i="63"/>
  <c r="B3349" i="63"/>
  <c r="B3330" i="63"/>
  <c r="B3327" i="63"/>
  <c r="B3324" i="63"/>
  <c r="B3306" i="63"/>
  <c r="B3301" i="63"/>
  <c r="B3302" i="63"/>
  <c r="B3283" i="63"/>
  <c r="B3278" i="63"/>
  <c r="B3275" i="63"/>
  <c r="B3270" i="63"/>
  <c r="B3248" i="63"/>
  <c r="B3225" i="63"/>
  <c r="B3227" i="63"/>
  <c r="B3208" i="63"/>
  <c r="B6" i="63"/>
  <c r="B3198" i="63"/>
  <c r="B8" i="63"/>
  <c r="B3165" i="63"/>
  <c r="B3164" i="63"/>
  <c r="B3163" i="63"/>
  <c r="B3154" i="63"/>
  <c r="B3147" i="63"/>
  <c r="B3134" i="63"/>
  <c r="B3117" i="63"/>
  <c r="B3112" i="63"/>
  <c r="B3104" i="63"/>
  <c r="B3101" i="63"/>
  <c r="B3080" i="63"/>
  <c r="B3073" i="63"/>
  <c r="B3065" i="63"/>
  <c r="B3059" i="63"/>
  <c r="B3040" i="63"/>
  <c r="B3030" i="63"/>
  <c r="B3031" i="63"/>
  <c r="B26" i="63"/>
  <c r="B30" i="63"/>
  <c r="B2998" i="63"/>
  <c r="B32" i="63"/>
  <c r="B2983" i="63"/>
  <c r="B34" i="63"/>
  <c r="B41" i="63"/>
  <c r="B43" i="63"/>
  <c r="B2933" i="63"/>
  <c r="B50" i="63"/>
  <c r="B55" i="63"/>
  <c r="B58" i="63"/>
  <c r="B2911" i="63"/>
  <c r="B71" i="63"/>
  <c r="B74" i="63"/>
  <c r="B2895" i="63"/>
  <c r="B84" i="63"/>
  <c r="B2854" i="63"/>
  <c r="B2846" i="63"/>
  <c r="B2829" i="63"/>
  <c r="B102" i="63"/>
  <c r="B115" i="63"/>
  <c r="B116" i="63"/>
  <c r="B120" i="63"/>
  <c r="B2770" i="63"/>
  <c r="B134" i="63"/>
  <c r="B144" i="63"/>
  <c r="B150" i="63"/>
  <c r="B2745" i="63"/>
  <c r="B158" i="63"/>
  <c r="B2743" i="63"/>
  <c r="B167" i="63"/>
  <c r="B2724" i="63"/>
  <c r="B2691" i="63"/>
  <c r="B199" i="63"/>
  <c r="B2678" i="63"/>
  <c r="B2679" i="63"/>
  <c r="B2664" i="63"/>
  <c r="B214" i="63"/>
  <c r="B2647" i="63"/>
  <c r="B2640" i="63"/>
  <c r="B2641" i="63"/>
  <c r="B237" i="63"/>
  <c r="B2629" i="63"/>
  <c r="B248" i="63"/>
  <c r="B2625" i="63"/>
  <c r="B2588" i="63"/>
  <c r="B2589" i="63"/>
  <c r="B2578" i="63"/>
  <c r="B2576" i="63"/>
  <c r="B2538" i="63"/>
  <c r="B2521" i="63"/>
  <c r="B301" i="63"/>
  <c r="B2508" i="63"/>
  <c r="B2478" i="63"/>
  <c r="B320" i="63"/>
  <c r="B2441" i="63"/>
  <c r="B2433" i="63"/>
  <c r="B2435" i="63"/>
  <c r="B2432" i="63"/>
  <c r="B359" i="63"/>
  <c r="B2406" i="63"/>
  <c r="B2402" i="63"/>
  <c r="B366" i="63"/>
  <c r="B2391" i="63"/>
  <c r="B382" i="63"/>
  <c r="B383" i="63"/>
  <c r="B389" i="63"/>
  <c r="B2330" i="63"/>
  <c r="B2331" i="63"/>
  <c r="B413" i="63"/>
  <c r="B416" i="63"/>
  <c r="B2303" i="63"/>
  <c r="B429" i="63"/>
  <c r="B2284" i="63"/>
  <c r="B2282" i="63"/>
  <c r="B2268" i="63"/>
  <c r="B452" i="63"/>
  <c r="B2264" i="63"/>
  <c r="B2263" i="63"/>
  <c r="B2247" i="63"/>
  <c r="B2233" i="63"/>
  <c r="B2238" i="63"/>
  <c r="B2240" i="63"/>
  <c r="B500" i="63"/>
  <c r="B2150" i="63"/>
  <c r="B525" i="63"/>
  <c r="B526" i="63"/>
  <c r="B2133" i="63"/>
  <c r="B531" i="63"/>
  <c r="B2129" i="63"/>
  <c r="B549" i="63"/>
  <c r="B2124" i="63"/>
  <c r="B558" i="63"/>
  <c r="B566" i="63"/>
  <c r="B2111" i="63"/>
  <c r="B573" i="63"/>
  <c r="B574" i="63"/>
  <c r="B588" i="63"/>
  <c r="B2098" i="63"/>
  <c r="B2082" i="63"/>
  <c r="B4062" i="63"/>
  <c r="B611" i="63"/>
  <c r="B2051" i="63"/>
  <c r="B2052" i="63"/>
  <c r="B2049" i="63"/>
  <c r="B2045" i="63"/>
  <c r="B2036" i="63"/>
  <c r="B644" i="63"/>
  <c r="B2011" i="63"/>
  <c r="B2006" i="63"/>
  <c r="B2004" i="63"/>
  <c r="B662" i="63"/>
  <c r="B2000" i="63"/>
  <c r="B1989" i="63"/>
  <c r="B678" i="63"/>
  <c r="B685" i="63"/>
  <c r="B1973" i="63"/>
  <c r="B1982" i="63"/>
  <c r="B1963" i="63"/>
  <c r="B707" i="63"/>
  <c r="B708" i="63"/>
  <c r="B1941" i="63"/>
  <c r="B1942" i="63"/>
  <c r="B732" i="63"/>
  <c r="B733" i="63"/>
  <c r="B1936" i="63"/>
  <c r="B748" i="63"/>
  <c r="B1923" i="63"/>
  <c r="B750" i="63"/>
  <c r="B755" i="63"/>
  <c r="B1917" i="63"/>
  <c r="B1912" i="63"/>
  <c r="B1908" i="63"/>
  <c r="B1909" i="63"/>
  <c r="B790" i="63"/>
  <c r="B792" i="63"/>
  <c r="B797" i="63"/>
  <c r="B798" i="63"/>
  <c r="B803" i="63"/>
  <c r="B1867" i="63"/>
  <c r="B4007" i="63"/>
  <c r="B814" i="63"/>
  <c r="B820" i="63"/>
  <c r="B3985" i="63"/>
  <c r="B1838" i="63"/>
  <c r="B830" i="63"/>
  <c r="B3983" i="63"/>
  <c r="B842" i="63"/>
  <c r="B1788" i="63"/>
  <c r="B860" i="63"/>
  <c r="B1782" i="63"/>
  <c r="B1780" i="63"/>
  <c r="B870" i="63"/>
  <c r="B1777" i="63"/>
  <c r="B3963" i="63"/>
  <c r="B893" i="63"/>
  <c r="B1765" i="63"/>
  <c r="B910" i="63"/>
  <c r="B911" i="63"/>
  <c r="B916" i="63"/>
  <c r="B1760" i="63"/>
  <c r="B927" i="63"/>
  <c r="B931" i="63"/>
  <c r="B933" i="63"/>
  <c r="B934" i="63"/>
  <c r="B1737" i="63"/>
  <c r="B950" i="63"/>
  <c r="B3913" i="63"/>
  <c r="B3897" i="63"/>
  <c r="B973" i="63"/>
  <c r="B3884" i="63"/>
  <c r="B980" i="63"/>
  <c r="B3861" i="63"/>
  <c r="B986" i="63"/>
  <c r="B995" i="63"/>
  <c r="B997" i="63"/>
  <c r="B1711" i="63"/>
  <c r="B1712" i="63"/>
  <c r="B1006" i="63"/>
  <c r="B1703" i="63"/>
  <c r="B1022" i="63"/>
  <c r="B3712" i="63"/>
  <c r="B1028" i="63"/>
  <c r="B1699" i="63"/>
  <c r="B1043" i="63"/>
  <c r="B1050" i="63"/>
  <c r="B1686" i="63"/>
  <c r="B3696" i="63"/>
  <c r="B1066" i="63"/>
  <c r="B1069" i="63"/>
  <c r="B1071" i="63"/>
  <c r="B1692" i="63"/>
  <c r="B1696" i="63"/>
  <c r="B1078" i="63"/>
  <c r="B1084" i="63"/>
  <c r="B1674" i="63"/>
  <c r="B1667" i="63"/>
  <c r="B1655" i="63"/>
  <c r="B1119" i="63"/>
  <c r="B3643" i="63"/>
  <c r="B3644" i="63"/>
  <c r="B1632" i="63"/>
  <c r="B1634" i="63"/>
  <c r="B1140" i="63"/>
  <c r="B3628" i="63"/>
  <c r="B1149" i="63"/>
  <c r="B3568" i="63"/>
  <c r="B1164" i="63"/>
  <c r="B1165" i="63"/>
  <c r="B1603" i="63"/>
  <c r="B1180" i="63"/>
  <c r="B1187" i="63"/>
  <c r="B1568" i="63"/>
  <c r="B1198" i="63"/>
  <c r="B1578" i="63"/>
  <c r="B1580" i="63"/>
  <c r="B1586" i="63"/>
  <c r="B1214" i="63"/>
  <c r="B1589" i="63"/>
  <c r="B1226" i="63"/>
  <c r="B1590" i="63"/>
  <c r="B1232" i="63"/>
  <c r="B1592" i="63"/>
  <c r="B1238" i="63"/>
  <c r="B1544" i="63"/>
  <c r="B1247" i="63"/>
  <c r="B1252" i="63"/>
  <c r="B1541" i="63"/>
  <c r="B1258" i="63"/>
  <c r="B1269" i="63"/>
  <c r="B1270" i="63"/>
  <c r="B1533" i="63"/>
  <c r="B3543" i="63"/>
  <c r="B1278" i="63"/>
  <c r="B1290" i="63"/>
  <c r="B3500" i="63"/>
  <c r="B1296" i="63"/>
  <c r="B1299" i="63"/>
  <c r="B1302" i="63"/>
  <c r="B1315" i="63"/>
  <c r="B1316" i="63"/>
  <c r="B1514" i="63"/>
  <c r="B1326" i="63"/>
  <c r="B1332" i="63"/>
  <c r="B1336" i="63"/>
  <c r="B1490" i="63"/>
  <c r="B1342" i="63"/>
  <c r="B1343" i="63"/>
  <c r="B1356" i="63"/>
  <c r="B1481" i="63"/>
  <c r="B1365" i="63"/>
  <c r="B1374" i="63"/>
  <c r="B1472" i="63"/>
  <c r="B1471" i="63"/>
  <c r="B1465" i="63"/>
  <c r="B1466" i="63"/>
  <c r="B1395" i="63"/>
  <c r="B1396" i="63"/>
  <c r="B3445" i="63"/>
  <c r="B1448" i="63"/>
  <c r="B1407" i="63"/>
  <c r="B1444" i="63"/>
  <c r="B1445" i="63"/>
  <c r="B1447" i="63"/>
  <c r="B3423" i="63"/>
  <c r="B1429" i="63"/>
  <c r="B3416" i="63"/>
  <c r="B1436" i="63"/>
  <c r="B1437" i="63"/>
  <c r="B1439" i="63"/>
  <c r="B1412" i="63"/>
  <c r="B1452" i="63"/>
  <c r="B3414" i="63"/>
  <c r="B1460" i="63"/>
  <c r="B3411" i="63"/>
  <c r="B1379" i="63"/>
  <c r="B1371" i="63"/>
  <c r="B1478" i="63"/>
  <c r="B1355" i="63"/>
  <c r="B1498" i="63"/>
  <c r="B1339" i="63"/>
  <c r="B1502" i="63"/>
  <c r="B1503" i="63"/>
  <c r="B1337" i="63"/>
  <c r="B1321" i="63"/>
  <c r="B1306" i="63"/>
  <c r="B1311" i="63"/>
  <c r="B1524" i="63"/>
  <c r="B1525" i="63"/>
  <c r="B1528" i="63"/>
  <c r="B1246" i="63"/>
  <c r="B1248" i="63"/>
  <c r="B1260" i="63"/>
  <c r="B1548" i="63"/>
  <c r="B1562" i="63"/>
  <c r="B1564" i="63"/>
  <c r="B1206" i="63"/>
  <c r="B1194" i="63"/>
  <c r="B3379" i="63"/>
  <c r="B1177" i="63"/>
  <c r="B1181" i="63"/>
  <c r="B3346" i="63"/>
  <c r="B1604" i="63"/>
  <c r="B1145" i="63"/>
  <c r="B1151" i="63"/>
  <c r="B1614" i="63"/>
  <c r="B1619" i="63"/>
  <c r="B1622" i="63"/>
  <c r="B1136" i="63"/>
  <c r="B1135" i="63"/>
  <c r="B3337" i="63"/>
  <c r="B1131" i="63"/>
  <c r="B1642" i="63"/>
  <c r="B1128" i="63"/>
  <c r="B1645" i="63"/>
  <c r="B1111" i="63"/>
  <c r="B1660" i="63"/>
  <c r="B1661" i="63"/>
  <c r="B1101" i="63"/>
  <c r="B1089" i="63"/>
  <c r="B1677" i="63"/>
  <c r="B1080" i="63"/>
  <c r="B1684" i="63"/>
  <c r="B1685" i="63"/>
  <c r="B1077" i="63"/>
  <c r="B1056" i="63"/>
  <c r="B1052" i="63"/>
  <c r="B1053" i="63"/>
  <c r="B1011" i="63"/>
  <c r="B1716" i="63"/>
  <c r="B957" i="63"/>
  <c r="B952" i="63"/>
  <c r="B945" i="63"/>
  <c r="B1726" i="63"/>
  <c r="B1740" i="63"/>
  <c r="B1741" i="63"/>
  <c r="B1742" i="63"/>
  <c r="B1747" i="63"/>
  <c r="B1748" i="63"/>
  <c r="B903" i="63"/>
  <c r="B1770" i="63"/>
  <c r="B891" i="63"/>
  <c r="B1775" i="63"/>
  <c r="B845" i="63"/>
  <c r="B846" i="63"/>
  <c r="B1790" i="63"/>
  <c r="B1795" i="63"/>
  <c r="B1798" i="63"/>
  <c r="B844" i="63"/>
  <c r="B1822" i="63"/>
  <c r="B3303" i="63"/>
  <c r="B826" i="63"/>
  <c r="B824" i="63"/>
  <c r="B1839" i="63"/>
  <c r="B3285" i="63"/>
  <c r="B1853" i="63"/>
  <c r="B1855" i="63"/>
  <c r="B807" i="63"/>
  <c r="B795" i="63"/>
  <c r="B1877" i="63"/>
  <c r="B1878" i="63"/>
  <c r="B1884" i="63"/>
  <c r="B1887" i="63"/>
  <c r="B780" i="63"/>
  <c r="B1900" i="63"/>
  <c r="B3264" i="63"/>
  <c r="B771" i="63"/>
  <c r="B774" i="63"/>
  <c r="B3238" i="63"/>
  <c r="B757" i="63"/>
  <c r="B3237" i="63"/>
  <c r="B742" i="63"/>
  <c r="B1935" i="63"/>
  <c r="B3234" i="63"/>
  <c r="B721" i="63"/>
  <c r="B1950" i="63"/>
  <c r="B705" i="63"/>
  <c r="B1956" i="63"/>
  <c r="B1962" i="63"/>
  <c r="B1964" i="63"/>
  <c r="B1967" i="63"/>
  <c r="B693" i="63"/>
  <c r="B1976" i="63"/>
  <c r="B3226" i="63"/>
  <c r="B677" i="63"/>
  <c r="B1996" i="63"/>
  <c r="B1997" i="63"/>
  <c r="B667" i="63"/>
  <c r="B3200" i="63"/>
  <c r="B2014" i="63"/>
  <c r="B2019" i="63"/>
  <c r="B2020" i="63"/>
  <c r="B2035" i="63"/>
  <c r="B628" i="63"/>
  <c r="B2038" i="63"/>
  <c r="B623" i="63"/>
  <c r="B3196" i="63"/>
  <c r="B618" i="63"/>
  <c r="B2058" i="63"/>
  <c r="B2060" i="63"/>
  <c r="B2062" i="63"/>
  <c r="B2063" i="63"/>
  <c r="B2067" i="63"/>
  <c r="B2078" i="63"/>
  <c r="B2079" i="63"/>
  <c r="B3182" i="63"/>
  <c r="B2085" i="63"/>
  <c r="B586" i="63"/>
  <c r="B2102" i="63"/>
  <c r="B584" i="63"/>
  <c r="B581" i="63"/>
  <c r="B2109" i="63"/>
  <c r="B2110" i="63"/>
  <c r="B562" i="63"/>
  <c r="B565" i="63"/>
  <c r="B2128" i="63"/>
  <c r="B524" i="63"/>
  <c r="B2142" i="63"/>
  <c r="B511" i="63"/>
  <c r="B521" i="63"/>
  <c r="B523" i="63"/>
  <c r="B2156" i="63"/>
  <c r="B3140" i="63"/>
  <c r="B2166" i="63"/>
  <c r="B502" i="63"/>
  <c r="B2180" i="63"/>
  <c r="B2181" i="63"/>
  <c r="B481" i="63"/>
  <c r="B479" i="63"/>
  <c r="B480" i="63"/>
  <c r="B2195" i="63"/>
  <c r="B2198" i="63"/>
  <c r="B2204" i="63"/>
  <c r="B2205" i="63"/>
  <c r="B2211" i="63"/>
  <c r="B2214" i="63"/>
  <c r="B472" i="63"/>
  <c r="B2221" i="63"/>
  <c r="B2234" i="63"/>
  <c r="B467" i="63"/>
  <c r="B468" i="63"/>
  <c r="B2244" i="63"/>
  <c r="B2253" i="63"/>
  <c r="B3064" i="63"/>
  <c r="B458" i="63"/>
  <c r="B2260" i="63"/>
  <c r="B453" i="63"/>
  <c r="B2262" i="63"/>
  <c r="B446" i="63"/>
  <c r="B2277" i="63"/>
  <c r="B2278" i="63"/>
  <c r="B438" i="63"/>
  <c r="B3046" i="63"/>
  <c r="B3023" i="63"/>
  <c r="B3017" i="63"/>
  <c r="B2301" i="63"/>
  <c r="B2307" i="63"/>
  <c r="B415" i="63"/>
  <c r="B408" i="63"/>
  <c r="B3001" i="63"/>
  <c r="B406" i="63"/>
  <c r="B2332" i="63"/>
  <c r="B2334" i="63"/>
  <c r="B2342" i="63"/>
  <c r="B390" i="63"/>
  <c r="B391" i="63"/>
  <c r="B2968" i="63"/>
  <c r="B2364" i="63"/>
  <c r="B2371" i="63"/>
  <c r="B2373" i="63"/>
  <c r="B379" i="63"/>
  <c r="B2387" i="63"/>
  <c r="B2388" i="63"/>
  <c r="B374" i="63"/>
  <c r="B2390" i="63"/>
  <c r="B372" i="63"/>
  <c r="B2944" i="63"/>
  <c r="B2398" i="63"/>
  <c r="B2410" i="63"/>
  <c r="B352" i="63"/>
  <c r="B2416" i="63"/>
  <c r="B351" i="63"/>
  <c r="B338" i="63"/>
  <c r="B339" i="63"/>
  <c r="B343" i="63"/>
  <c r="B344" i="63"/>
  <c r="B2440" i="63"/>
  <c r="B329" i="63"/>
  <c r="B2451" i="63"/>
  <c r="B2452" i="63"/>
  <c r="B326" i="63"/>
  <c r="B2458" i="63"/>
  <c r="B2460" i="63"/>
  <c r="B2879" i="63"/>
  <c r="B2467" i="63"/>
  <c r="B318" i="63"/>
  <c r="B2852" i="63"/>
  <c r="B314" i="63"/>
  <c r="B2485" i="63"/>
  <c r="B2492" i="63"/>
  <c r="B308" i="63"/>
  <c r="B2495" i="63"/>
  <c r="B307" i="63"/>
  <c r="B2500" i="63"/>
  <c r="B304" i="63"/>
  <c r="B2506" i="63"/>
  <c r="B2517" i="63"/>
  <c r="B2826" i="63"/>
  <c r="B2524" i="63"/>
  <c r="B297" i="63"/>
  <c r="B2533" i="63"/>
  <c r="B289" i="63"/>
  <c r="B291" i="63"/>
  <c r="B2547" i="63"/>
  <c r="B285" i="63"/>
  <c r="B284" i="63"/>
  <c r="B2780" i="63"/>
  <c r="B2565" i="63"/>
  <c r="B2570" i="63"/>
  <c r="B2574" i="63"/>
  <c r="B2575" i="63"/>
  <c r="B2582" i="63"/>
  <c r="B2728" i="63"/>
  <c r="B2586" i="63"/>
  <c r="B2590" i="63"/>
  <c r="B2591" i="63"/>
  <c r="B2595" i="63"/>
  <c r="B267" i="63"/>
  <c r="B2606" i="63"/>
  <c r="B2607" i="63"/>
  <c r="B2612" i="63"/>
  <c r="B2613" i="63"/>
  <c r="B258" i="63"/>
  <c r="B2618" i="63"/>
  <c r="B2621" i="63"/>
  <c r="B246" i="63"/>
  <c r="B2693" i="63"/>
  <c r="B243" i="63"/>
  <c r="B2636" i="63"/>
  <c r="B2687" i="63"/>
  <c r="B223" i="63"/>
  <c r="B2653" i="63"/>
  <c r="B2659" i="63"/>
  <c r="B2675" i="63"/>
  <c r="B2676" i="63"/>
  <c r="B2677" i="63"/>
  <c r="B2682" i="63"/>
  <c r="B2686" i="63"/>
  <c r="B2698" i="63"/>
  <c r="B2700" i="63"/>
  <c r="B2703" i="63"/>
  <c r="B175" i="63"/>
  <c r="B173" i="63"/>
  <c r="B171" i="63"/>
  <c r="B2594" i="63"/>
  <c r="B2732" i="63"/>
  <c r="B2740" i="63"/>
  <c r="B2741" i="63"/>
  <c r="B2742" i="63"/>
  <c r="B156" i="63"/>
  <c r="B2749" i="63"/>
  <c r="B2765" i="63"/>
  <c r="B137" i="63"/>
  <c r="B2771" i="63"/>
  <c r="B132" i="63"/>
  <c r="B130" i="63"/>
  <c r="B2558" i="63"/>
  <c r="B129" i="63"/>
  <c r="B2790" i="63"/>
  <c r="B2545" i="63"/>
  <c r="B2806" i="63"/>
  <c r="B123" i="63"/>
  <c r="B119" i="63"/>
  <c r="B2819" i="63"/>
  <c r="B2821" i="63"/>
  <c r="B2830" i="63"/>
  <c r="B2831" i="63"/>
  <c r="B2836" i="63"/>
  <c r="B96" i="63"/>
  <c r="B2842" i="63"/>
  <c r="B2844" i="63"/>
  <c r="B2473" i="63"/>
  <c r="B90" i="63"/>
  <c r="B2861" i="63"/>
  <c r="B89" i="63"/>
  <c r="B2877" i="63"/>
  <c r="B80" i="63"/>
  <c r="B2885" i="63"/>
  <c r="B2888" i="63"/>
  <c r="B2899" i="63"/>
  <c r="B2906" i="63"/>
  <c r="B2424" i="63"/>
  <c r="B68" i="63"/>
  <c r="B61" i="63"/>
  <c r="B2922" i="63"/>
  <c r="B2940" i="63"/>
  <c r="B2947" i="63"/>
  <c r="B2956" i="63"/>
  <c r="B2360" i="63"/>
  <c r="B2974" i="63"/>
  <c r="B2975" i="63"/>
  <c r="B2996" i="63"/>
  <c r="B2333" i="63"/>
  <c r="B3006" i="63"/>
  <c r="B2302" i="63"/>
  <c r="B2296" i="63"/>
  <c r="B3036" i="63"/>
  <c r="B3043" i="63"/>
  <c r="B19" i="63"/>
  <c r="B3067" i="63"/>
  <c r="B3085" i="63"/>
  <c r="B3090" i="63"/>
  <c r="B2223" i="63"/>
  <c r="B3107" i="63"/>
  <c r="B3594" i="63"/>
  <c r="B3119" i="63"/>
  <c r="B3122" i="63"/>
  <c r="B3123" i="63"/>
  <c r="B1148" i="63"/>
  <c r="B3131" i="63"/>
  <c r="B2169" i="63"/>
  <c r="B3138" i="63"/>
  <c r="B1156" i="63"/>
  <c r="B3157" i="63"/>
  <c r="B3179" i="63"/>
  <c r="B3191" i="63"/>
  <c r="B3197" i="63"/>
  <c r="B3213" i="63"/>
  <c r="B2002" i="63"/>
  <c r="B3236" i="63"/>
  <c r="B1919" i="63"/>
  <c r="B3243" i="63"/>
  <c r="B3244" i="63"/>
  <c r="B3259" i="63"/>
  <c r="B3260" i="63"/>
  <c r="B3266" i="63"/>
  <c r="B3267" i="63"/>
  <c r="B3269" i="63"/>
  <c r="B3282" i="63"/>
  <c r="B3289" i="63"/>
  <c r="B3507" i="63"/>
  <c r="B3294" i="63"/>
  <c r="B1324" i="63"/>
  <c r="B3310" i="63"/>
  <c r="B1312" i="63"/>
  <c r="B3315" i="63"/>
  <c r="B3316" i="63"/>
  <c r="B1734" i="63"/>
  <c r="B3457" i="63"/>
  <c r="B3454" i="63"/>
  <c r="B3358" i="63"/>
  <c r="B3364" i="63"/>
  <c r="B3371" i="63"/>
  <c r="B3435" i="63"/>
  <c r="B1404" i="63"/>
  <c r="B1434" i="63"/>
  <c r="B1451" i="63"/>
  <c r="B3398" i="63"/>
  <c r="B1560" i="63"/>
  <c r="B3405" i="63"/>
  <c r="B3434" i="63"/>
  <c r="B1565" i="63"/>
  <c r="B1463" i="63"/>
  <c r="B1455" i="63"/>
  <c r="B3417" i="63"/>
  <c r="B3419" i="63"/>
  <c r="B1583" i="63"/>
  <c r="B3426" i="63"/>
  <c r="B1550" i="63"/>
  <c r="B3437" i="63"/>
  <c r="B1397" i="63"/>
  <c r="B3449" i="63"/>
  <c r="B3467" i="63"/>
  <c r="B3468" i="63"/>
  <c r="B3475" i="63"/>
  <c r="B3486" i="63"/>
  <c r="B3492" i="63"/>
  <c r="B3493" i="63"/>
  <c r="B1801" i="63"/>
  <c r="B3513" i="63"/>
  <c r="B3517" i="63"/>
  <c r="B1846" i="63"/>
  <c r="B3531" i="63"/>
  <c r="B3540" i="63"/>
  <c r="B2164" i="63"/>
  <c r="B3557" i="63"/>
  <c r="B3559" i="63"/>
  <c r="B2044" i="63"/>
  <c r="B3570" i="63"/>
  <c r="B2139" i="63"/>
  <c r="B3581" i="63"/>
  <c r="B3582" i="63"/>
  <c r="B3587" i="63"/>
  <c r="B3597" i="63"/>
  <c r="B3598" i="63"/>
  <c r="B3604" i="63"/>
  <c r="B3605" i="63"/>
  <c r="B2209" i="63"/>
  <c r="B3612" i="63"/>
  <c r="B3619" i="63"/>
  <c r="B3620" i="63"/>
  <c r="B3629" i="63"/>
  <c r="B3637" i="63"/>
  <c r="B1125" i="63"/>
  <c r="B1137" i="63"/>
  <c r="B1120" i="63"/>
  <c r="B3673" i="63"/>
  <c r="B3675" i="63"/>
  <c r="B3685" i="63"/>
  <c r="B3691" i="63"/>
  <c r="B3693" i="63"/>
  <c r="B3703" i="63"/>
  <c r="B3705" i="63"/>
  <c r="B3707" i="63"/>
  <c r="B3710" i="63"/>
  <c r="B3715" i="63"/>
  <c r="B3724" i="63"/>
  <c r="B1018" i="63"/>
  <c r="B3731" i="63"/>
  <c r="B3732" i="63"/>
  <c r="B3737" i="63"/>
  <c r="B3740" i="63"/>
  <c r="B3741" i="63"/>
  <c r="B3748" i="63"/>
  <c r="B3756" i="63"/>
  <c r="B3764" i="63"/>
  <c r="B3765" i="63"/>
  <c r="B3774" i="63"/>
  <c r="B3780" i="63"/>
  <c r="B3785" i="63"/>
  <c r="B3788" i="63"/>
  <c r="B3789" i="63"/>
  <c r="B3791" i="63"/>
  <c r="B3795" i="63"/>
  <c r="B3799" i="63"/>
  <c r="B3801" i="63"/>
  <c r="B3803" i="63"/>
  <c r="B3804" i="63"/>
  <c r="B3805" i="63"/>
  <c r="B3806" i="63"/>
  <c r="B3810" i="63"/>
  <c r="B3811" i="63"/>
  <c r="B3812" i="63"/>
  <c r="B3813" i="63"/>
  <c r="B3815" i="63"/>
  <c r="B3817" i="63"/>
  <c r="B3819" i="63"/>
  <c r="B3820" i="63"/>
  <c r="B3821" i="63"/>
  <c r="B3822" i="63"/>
  <c r="B3826" i="63"/>
  <c r="B3827" i="63"/>
  <c r="B3828" i="63"/>
  <c r="B3829" i="63"/>
  <c r="B3833" i="63"/>
  <c r="B3835" i="63"/>
  <c r="B3836" i="63"/>
  <c r="B3837" i="63"/>
  <c r="B3838" i="63"/>
  <c r="B3842" i="63"/>
  <c r="B3843" i="63"/>
  <c r="B3844" i="63"/>
  <c r="B3845" i="63"/>
  <c r="E3838" i="63"/>
  <c r="E3839" i="63"/>
  <c r="E3840" i="63"/>
  <c r="E3841" i="63"/>
  <c r="E3842" i="63"/>
  <c r="E3843" i="63"/>
  <c r="E3844" i="63"/>
  <c r="E3845" i="63"/>
  <c r="E3846" i="63"/>
  <c r="E3847" i="63"/>
  <c r="G3838" i="63"/>
  <c r="G3839" i="63"/>
  <c r="G3840" i="63"/>
  <c r="G3841" i="63"/>
  <c r="G3842" i="63"/>
  <c r="G3843" i="63"/>
  <c r="G3844" i="63"/>
  <c r="G3845" i="63"/>
  <c r="G3846" i="63"/>
  <c r="G3847" i="63"/>
  <c r="H3838" i="63"/>
  <c r="H3839" i="63"/>
  <c r="H3840" i="63"/>
  <c r="H3841" i="63"/>
  <c r="H3842" i="63"/>
  <c r="H3843" i="63"/>
  <c r="H3844" i="63"/>
  <c r="H3845" i="63"/>
  <c r="H3846" i="63"/>
  <c r="H3847" i="63"/>
  <c r="N3838" i="63"/>
  <c r="N3839" i="63"/>
  <c r="N3840" i="63"/>
  <c r="N3841" i="63"/>
  <c r="N3842" i="63"/>
  <c r="N3843" i="63"/>
  <c r="N3844" i="63"/>
  <c r="N3845" i="63"/>
  <c r="N3846" i="63"/>
  <c r="P3838" i="63"/>
  <c r="P3839" i="63"/>
  <c r="P3840" i="63"/>
  <c r="P3841" i="63"/>
  <c r="P3842" i="63"/>
  <c r="P3843" i="63"/>
  <c r="P3844" i="63"/>
  <c r="P3845" i="63"/>
  <c r="P3846" i="63"/>
  <c r="P3847" i="63"/>
  <c r="E3836" i="63"/>
  <c r="E3837" i="63"/>
  <c r="G3836" i="63"/>
  <c r="G3837" i="63"/>
  <c r="H3836" i="63"/>
  <c r="H3837" i="63"/>
  <c r="N3836" i="63"/>
  <c r="N3837" i="63"/>
  <c r="P3836" i="63"/>
  <c r="P3837" i="63"/>
  <c r="E3826" i="63"/>
  <c r="E3833" i="63"/>
  <c r="E3834" i="63"/>
  <c r="E3827" i="63"/>
  <c r="E3832" i="63"/>
  <c r="E3835" i="63"/>
  <c r="E3794" i="63"/>
  <c r="E3828" i="63"/>
  <c r="E3829" i="63"/>
  <c r="G3826" i="63"/>
  <c r="G3833" i="63"/>
  <c r="G3834" i="63"/>
  <c r="G3827" i="63"/>
  <c r="G3832" i="63"/>
  <c r="G3835" i="63"/>
  <c r="G3794" i="63"/>
  <c r="G3828" i="63"/>
  <c r="G3829" i="63"/>
  <c r="H3826" i="63"/>
  <c r="H3833" i="63"/>
  <c r="H3834" i="63"/>
  <c r="H3827" i="63"/>
  <c r="H3832" i="63"/>
  <c r="H3835" i="63"/>
  <c r="H3794" i="63"/>
  <c r="H3828" i="63"/>
  <c r="H3829" i="63"/>
  <c r="N3826" i="63"/>
  <c r="N3833" i="63"/>
  <c r="N3834" i="63"/>
  <c r="N3827" i="63"/>
  <c r="N3832" i="63"/>
  <c r="N3835" i="63"/>
  <c r="N3794" i="63"/>
  <c r="N3828" i="63"/>
  <c r="N3829" i="63"/>
  <c r="P3826" i="63"/>
  <c r="P3833" i="63"/>
  <c r="P3834" i="63"/>
  <c r="P3827" i="63"/>
  <c r="P3832" i="63"/>
  <c r="P3835" i="63"/>
  <c r="P3794" i="63"/>
  <c r="P3828" i="63"/>
  <c r="P3829" i="63"/>
  <c r="P4201" i="63"/>
  <c r="P4200" i="63"/>
  <c r="P4199" i="63"/>
  <c r="P4194" i="63"/>
  <c r="P4193" i="63"/>
  <c r="P4191" i="63"/>
  <c r="P4185" i="63"/>
  <c r="P4188" i="63"/>
  <c r="P4184" i="63"/>
  <c r="P4180" i="63"/>
  <c r="P4174" i="63"/>
  <c r="P4173" i="63"/>
  <c r="P4172" i="63"/>
  <c r="P4169" i="63"/>
  <c r="P4170" i="63"/>
  <c r="P4166" i="63"/>
  <c r="P4167" i="63"/>
  <c r="P4168" i="63"/>
  <c r="P4165" i="63"/>
  <c r="P4162" i="63"/>
  <c r="P4161" i="63"/>
  <c r="P4160" i="63"/>
  <c r="P4153" i="63"/>
  <c r="P4159" i="63"/>
  <c r="P4151" i="63"/>
  <c r="P4148" i="63"/>
  <c r="P4147" i="63"/>
  <c r="P4145" i="63"/>
  <c r="P4139" i="63"/>
  <c r="P4144" i="63"/>
  <c r="P4134" i="63"/>
  <c r="P4125" i="63"/>
  <c r="P4128" i="63"/>
  <c r="P4130" i="63"/>
  <c r="P4132" i="63"/>
  <c r="P4133" i="63"/>
  <c r="P4122" i="63"/>
  <c r="P4120" i="63"/>
  <c r="P4121" i="63"/>
  <c r="P4115" i="63"/>
  <c r="P4119" i="63"/>
  <c r="P4108" i="63"/>
  <c r="P4110" i="63"/>
  <c r="P4112" i="63"/>
  <c r="P4106" i="63"/>
  <c r="P4073" i="63"/>
  <c r="P4079" i="63"/>
  <c r="P4080" i="63"/>
  <c r="P4084" i="63"/>
  <c r="P4085" i="63"/>
  <c r="P4092" i="63"/>
  <c r="P4094" i="63"/>
  <c r="P4096" i="63"/>
  <c r="P4097" i="63"/>
  <c r="P4098" i="63"/>
  <c r="P4104" i="63"/>
  <c r="P4105" i="63"/>
  <c r="P4049" i="63"/>
  <c r="P4052" i="63"/>
  <c r="P4059" i="63"/>
  <c r="P4067" i="63"/>
  <c r="P4068" i="63"/>
  <c r="P4069" i="63"/>
  <c r="P4071" i="63"/>
  <c r="P4043" i="63"/>
  <c r="P4044" i="63"/>
  <c r="P4042" i="63"/>
  <c r="P4040" i="63"/>
  <c r="P4035" i="63"/>
  <c r="P4027" i="63"/>
  <c r="P4032" i="63"/>
  <c r="P4033" i="63"/>
  <c r="P4034" i="63"/>
  <c r="P4025" i="63"/>
  <c r="P4022" i="63"/>
  <c r="P4024" i="63"/>
  <c r="P4019" i="63"/>
  <c r="P4020" i="63"/>
  <c r="P4018" i="63"/>
  <c r="P4016" i="63"/>
  <c r="P4014" i="63"/>
  <c r="P4015" i="63"/>
  <c r="P4012" i="63"/>
  <c r="P4008" i="63"/>
  <c r="P4001" i="63"/>
  <c r="P4000" i="63"/>
  <c r="P3998" i="63"/>
  <c r="P3999" i="63"/>
  <c r="P3994" i="63"/>
  <c r="P3996" i="63"/>
  <c r="P3997" i="63"/>
  <c r="P3992" i="63"/>
  <c r="P3990" i="63"/>
  <c r="P3981" i="63"/>
  <c r="P3982" i="63"/>
  <c r="P3986" i="63"/>
  <c r="P3988" i="63"/>
  <c r="P3977" i="63"/>
  <c r="P3975" i="63"/>
  <c r="P3974" i="63"/>
  <c r="P3973" i="63"/>
  <c r="P3971" i="63"/>
  <c r="P3972" i="63"/>
  <c r="P3961" i="63"/>
  <c r="P3970" i="63"/>
  <c r="P3960" i="63"/>
  <c r="P3956" i="63"/>
  <c r="P3957" i="63"/>
  <c r="P3949" i="63"/>
  <c r="P3948" i="63"/>
  <c r="P3946" i="63"/>
  <c r="P3944" i="63"/>
  <c r="P3939" i="63"/>
  <c r="P3938" i="63"/>
  <c r="P3934" i="63"/>
  <c r="P3933" i="63"/>
  <c r="P3931" i="63"/>
  <c r="P3928" i="63"/>
  <c r="P3927" i="63"/>
  <c r="P3922" i="63"/>
  <c r="P3923" i="63"/>
  <c r="P3925" i="63"/>
  <c r="P3915" i="63"/>
  <c r="P3912" i="63"/>
  <c r="P3910" i="63"/>
  <c r="P3911" i="63"/>
  <c r="P3901" i="63"/>
  <c r="P3903" i="63"/>
  <c r="P3904" i="63"/>
  <c r="P3896" i="63"/>
  <c r="P3898" i="63"/>
  <c r="P3892" i="63"/>
  <c r="P3894" i="63"/>
  <c r="P3895" i="63"/>
  <c r="P3889" i="63"/>
  <c r="P3890" i="63"/>
  <c r="P3887" i="63"/>
  <c r="P3888" i="63"/>
  <c r="P3879" i="63"/>
  <c r="P3880" i="63"/>
  <c r="P3878" i="63"/>
  <c r="P3870" i="63"/>
  <c r="P3871" i="63"/>
  <c r="P3872" i="63"/>
  <c r="P3873" i="63"/>
  <c r="P3875" i="63"/>
  <c r="P3877" i="63"/>
  <c r="P3866" i="63"/>
  <c r="P3869" i="63"/>
  <c r="P3864" i="63"/>
  <c r="P3865" i="63"/>
  <c r="P3862" i="63"/>
  <c r="P3857" i="63"/>
  <c r="P3855" i="63"/>
  <c r="P3854" i="63"/>
  <c r="P3781" i="63"/>
  <c r="P3782" i="63"/>
  <c r="P3853" i="63"/>
  <c r="P3779" i="63"/>
  <c r="P3776" i="63"/>
  <c r="P3767" i="63"/>
  <c r="P3769" i="63"/>
  <c r="P3770" i="63"/>
  <c r="P3763" i="63"/>
  <c r="P3760" i="63"/>
  <c r="P3759" i="63"/>
  <c r="P3757" i="63"/>
  <c r="P3758" i="63"/>
  <c r="P3755" i="63"/>
  <c r="P3749" i="63"/>
  <c r="P3752" i="63"/>
  <c r="P3746" i="63"/>
  <c r="P3747" i="63"/>
  <c r="P3745" i="63"/>
  <c r="P3743" i="63"/>
  <c r="P3742" i="63"/>
  <c r="P3736" i="63"/>
  <c r="P3739" i="63"/>
  <c r="P3727" i="63"/>
  <c r="P3725" i="63"/>
  <c r="P3714" i="63"/>
  <c r="P3718" i="63"/>
  <c r="P3722" i="63"/>
  <c r="P3713" i="63"/>
  <c r="P3711" i="63"/>
  <c r="P3708" i="63"/>
  <c r="P3704" i="63"/>
  <c r="P3701" i="63"/>
  <c r="P3694" i="63"/>
  <c r="P3698" i="63"/>
  <c r="P3692" i="63"/>
  <c r="P3689" i="63"/>
  <c r="P3683" i="63"/>
  <c r="P3681" i="63"/>
  <c r="P3680" i="63"/>
  <c r="P3679" i="63"/>
  <c r="P3678" i="63"/>
  <c r="P3677" i="63"/>
  <c r="P3670" i="63"/>
  <c r="P3676" i="63"/>
  <c r="P3669" i="63"/>
  <c r="P3666" i="63"/>
  <c r="P3665" i="63"/>
  <c r="P3663" i="63"/>
  <c r="P3660" i="63"/>
  <c r="P3659" i="63"/>
  <c r="P3656" i="63"/>
  <c r="P3657" i="63"/>
  <c r="P3655" i="63"/>
  <c r="P3654" i="63"/>
  <c r="P3653" i="63"/>
  <c r="P3650" i="63"/>
  <c r="P3647" i="63"/>
  <c r="P3645" i="63"/>
  <c r="P3646" i="63"/>
  <c r="P3641" i="63"/>
  <c r="P3640" i="63"/>
  <c r="P3633" i="63"/>
  <c r="P3632" i="63"/>
  <c r="P3631" i="63"/>
  <c r="P3630" i="63"/>
  <c r="P3624" i="63"/>
  <c r="P3623" i="63"/>
  <c r="P3618" i="63"/>
  <c r="P3617" i="63"/>
  <c r="P3616" i="63"/>
  <c r="P3614" i="63"/>
  <c r="P3615" i="63"/>
  <c r="P3613" i="63"/>
  <c r="P3610" i="63"/>
  <c r="P3603" i="63"/>
  <c r="P3607" i="63"/>
  <c r="P3593" i="63"/>
  <c r="P3599" i="63"/>
  <c r="P3602" i="63"/>
  <c r="P3590" i="63"/>
  <c r="P3578" i="63"/>
  <c r="P3589" i="63"/>
  <c r="P3576" i="63"/>
  <c r="P3577" i="63"/>
  <c r="P3575" i="63"/>
  <c r="P3574" i="63"/>
  <c r="P3571" i="63"/>
  <c r="P3566" i="63"/>
  <c r="P3564" i="63"/>
  <c r="P3561" i="63"/>
  <c r="P3562" i="63"/>
  <c r="P3556" i="63"/>
  <c r="P3555" i="63"/>
  <c r="P3552" i="63"/>
  <c r="P3551" i="63"/>
  <c r="P3549" i="63"/>
  <c r="P3550" i="63"/>
  <c r="P3546" i="63"/>
  <c r="P3545" i="63"/>
  <c r="P3542" i="63"/>
  <c r="P3538" i="63"/>
  <c r="P3539" i="63"/>
  <c r="P3537" i="63"/>
  <c r="P3536" i="63"/>
  <c r="P3535" i="63"/>
  <c r="P3533" i="63"/>
  <c r="P3530" i="63"/>
  <c r="P3529" i="63"/>
  <c r="P3528" i="63"/>
  <c r="P3527" i="63"/>
  <c r="P3524" i="63"/>
  <c r="P3523" i="63"/>
  <c r="P3518" i="63"/>
  <c r="P3521" i="63"/>
  <c r="P3514" i="63"/>
  <c r="P3512" i="63"/>
  <c r="P3508" i="63"/>
  <c r="P3509" i="63"/>
  <c r="P3511" i="63"/>
  <c r="P3497" i="63"/>
  <c r="P3504" i="63"/>
  <c r="P3496" i="63"/>
  <c r="P3494" i="63"/>
  <c r="P3495" i="63"/>
  <c r="P3488" i="63"/>
  <c r="P3483" i="63"/>
  <c r="P3479" i="63"/>
  <c r="P3478" i="63"/>
  <c r="P3472" i="63"/>
  <c r="P3471" i="63"/>
  <c r="P3460" i="63"/>
  <c r="P3461" i="63"/>
  <c r="P3464" i="63"/>
  <c r="P3459" i="63"/>
  <c r="P3456" i="63"/>
  <c r="P3455" i="63"/>
  <c r="P3452" i="63"/>
  <c r="P3447" i="63"/>
  <c r="P3442" i="63"/>
  <c r="P3422" i="63"/>
  <c r="P3420" i="63"/>
  <c r="P3402" i="63"/>
  <c r="P3401" i="63"/>
  <c r="P3400" i="63"/>
  <c r="P3395" i="63"/>
  <c r="P3396" i="63"/>
  <c r="P3394" i="63"/>
  <c r="P3393" i="63"/>
  <c r="P3387" i="63"/>
  <c r="P3383" i="63"/>
  <c r="P3377" i="63"/>
  <c r="P3375" i="63"/>
  <c r="P3374" i="63"/>
  <c r="P3372" i="63"/>
  <c r="P3373" i="63"/>
  <c r="P3369" i="63"/>
  <c r="P3367" i="63"/>
  <c r="P3363" i="63"/>
  <c r="P3362" i="63"/>
  <c r="P3357" i="63"/>
  <c r="P3356" i="63"/>
  <c r="P3354" i="63"/>
  <c r="P3355" i="63"/>
  <c r="P3352" i="63"/>
  <c r="P3351" i="63"/>
  <c r="P3350" i="63"/>
  <c r="P3349" i="63"/>
  <c r="P3348" i="63"/>
  <c r="P3347" i="63"/>
  <c r="P3345" i="63"/>
  <c r="P3343" i="63"/>
  <c r="P3341" i="63"/>
  <c r="P3339" i="63"/>
  <c r="P3338" i="63"/>
  <c r="P3333" i="63"/>
  <c r="P3331" i="63"/>
  <c r="P3330" i="63"/>
  <c r="P3328" i="63"/>
  <c r="P3329" i="63"/>
  <c r="P3327" i="63"/>
  <c r="P3324" i="63"/>
  <c r="P3321" i="63"/>
  <c r="P3320" i="63"/>
  <c r="P3319" i="63"/>
  <c r="P3317" i="63"/>
  <c r="P3318" i="63"/>
  <c r="P3312" i="63"/>
  <c r="P3309" i="63"/>
  <c r="P3306" i="63"/>
  <c r="P3305" i="63"/>
  <c r="P3304" i="63"/>
  <c r="P3301" i="63"/>
  <c r="P3302" i="63"/>
  <c r="P3300" i="63"/>
  <c r="P3297" i="63"/>
  <c r="P3298" i="63"/>
  <c r="P3292" i="63"/>
  <c r="P3295" i="63"/>
  <c r="P3291" i="63"/>
  <c r="P3284" i="63"/>
  <c r="P3286" i="63"/>
  <c r="P3287" i="63"/>
  <c r="P3288" i="63"/>
  <c r="P3283" i="63"/>
  <c r="P3279" i="63"/>
  <c r="P3278" i="63"/>
  <c r="P3275" i="63"/>
  <c r="P3276" i="63"/>
  <c r="P3274" i="63"/>
  <c r="P3270" i="63"/>
  <c r="P3265" i="63"/>
  <c r="P3258" i="63"/>
  <c r="P3257" i="63"/>
  <c r="P3256" i="63"/>
  <c r="P3255" i="63"/>
  <c r="P3254" i="63"/>
  <c r="P3253" i="63"/>
  <c r="P3252" i="63"/>
  <c r="P3250" i="63"/>
  <c r="P3251" i="63"/>
  <c r="P3249" i="63"/>
  <c r="P3248" i="63"/>
  <c r="P3245" i="63"/>
  <c r="P3246" i="63"/>
  <c r="P3242" i="63"/>
  <c r="P3241" i="63"/>
  <c r="P3240" i="63"/>
  <c r="P3235" i="63"/>
  <c r="P3232" i="63"/>
  <c r="P3229" i="63"/>
  <c r="P3230" i="63"/>
  <c r="P3231" i="63"/>
  <c r="P3225" i="63"/>
  <c r="P3227" i="63"/>
  <c r="P3221" i="63"/>
  <c r="P3223" i="63"/>
  <c r="P3224" i="63"/>
  <c r="P3216" i="63"/>
  <c r="P3220" i="63"/>
  <c r="P3214" i="63"/>
  <c r="P3215" i="63"/>
  <c r="P3212" i="63"/>
  <c r="P3209" i="63"/>
  <c r="P3208" i="63"/>
  <c r="P6" i="63"/>
  <c r="P3202" i="63"/>
  <c r="P3203" i="63"/>
  <c r="P3204" i="63"/>
  <c r="P3205" i="63"/>
  <c r="P3198" i="63"/>
  <c r="P3195" i="63"/>
  <c r="P3192" i="63"/>
  <c r="P3193" i="63"/>
  <c r="P3190" i="63"/>
  <c r="P7" i="63"/>
  <c r="P3189" i="63"/>
  <c r="P3188" i="63"/>
  <c r="P3186" i="63"/>
  <c r="P8" i="63"/>
  <c r="P3184" i="63"/>
  <c r="P3183" i="63"/>
  <c r="P3181" i="63"/>
  <c r="P3177" i="63"/>
  <c r="P3174" i="63"/>
  <c r="P3175" i="63"/>
  <c r="P3169" i="63"/>
  <c r="P3170" i="63"/>
  <c r="P3173" i="63"/>
  <c r="P3165" i="63"/>
  <c r="P3166" i="63"/>
  <c r="P3167" i="63"/>
  <c r="P3164" i="63"/>
  <c r="P3163" i="63"/>
  <c r="P3159" i="63"/>
  <c r="P3161" i="63"/>
  <c r="P3154" i="63"/>
  <c r="P3155" i="63"/>
  <c r="P3158" i="63"/>
  <c r="P3153" i="63"/>
  <c r="P3150" i="63"/>
  <c r="P3151" i="63"/>
  <c r="P3148" i="63"/>
  <c r="P3145" i="63"/>
  <c r="P3147" i="63"/>
  <c r="P3132" i="63"/>
  <c r="P3134" i="63"/>
  <c r="P3135" i="63"/>
  <c r="P3136" i="63"/>
  <c r="P3139" i="63"/>
  <c r="P3115" i="63"/>
  <c r="P3117" i="63"/>
  <c r="P3130" i="63"/>
  <c r="P3113" i="63"/>
  <c r="P12" i="63"/>
  <c r="P3112" i="63"/>
  <c r="P3108" i="63"/>
  <c r="P3111" i="63"/>
  <c r="P13" i="63"/>
  <c r="P3105" i="63"/>
  <c r="P3106" i="63"/>
  <c r="P3102" i="63"/>
  <c r="P3103" i="63"/>
  <c r="P3104" i="63"/>
  <c r="P14" i="63"/>
  <c r="P3101" i="63"/>
  <c r="P3098" i="63"/>
  <c r="P3097" i="63"/>
  <c r="P3096" i="63"/>
  <c r="P3088" i="63"/>
  <c r="P3089" i="63"/>
  <c r="P3091" i="63"/>
  <c r="P3092" i="63"/>
  <c r="P3086" i="63"/>
  <c r="P3087" i="63"/>
  <c r="P3080" i="63"/>
  <c r="P3081" i="63"/>
  <c r="P3074" i="63"/>
  <c r="P3077" i="63"/>
  <c r="P3073" i="63"/>
  <c r="P3069" i="63"/>
  <c r="P3068" i="63"/>
  <c r="P3065" i="63"/>
  <c r="P3061" i="63"/>
  <c r="P3062" i="63"/>
  <c r="P3060" i="63"/>
  <c r="P3059" i="63"/>
  <c r="P3056" i="63"/>
  <c r="P3055" i="63"/>
  <c r="P3053" i="63"/>
  <c r="P3052" i="63"/>
  <c r="P20" i="63"/>
  <c r="P3050" i="63"/>
  <c r="P3048" i="63"/>
  <c r="P3045" i="63"/>
  <c r="P3038" i="63"/>
  <c r="P3039" i="63"/>
  <c r="P3040" i="63"/>
  <c r="P3042" i="63"/>
  <c r="P3044" i="63"/>
  <c r="P3035" i="63"/>
  <c r="P23" i="63"/>
  <c r="P3032" i="63"/>
  <c r="P3034" i="63"/>
  <c r="P3030" i="63"/>
  <c r="P3031" i="63"/>
  <c r="P3029" i="63"/>
  <c r="P3020" i="63"/>
  <c r="P3025" i="63"/>
  <c r="P26" i="63"/>
  <c r="P27" i="63"/>
  <c r="P28" i="63"/>
  <c r="P3019" i="63"/>
  <c r="P3018" i="63"/>
  <c r="P3014" i="63"/>
  <c r="P30" i="63"/>
  <c r="P3011" i="63"/>
  <c r="P3012" i="63"/>
  <c r="P3010" i="63"/>
  <c r="P3005" i="63"/>
  <c r="P3003" i="63"/>
  <c r="P3000" i="63"/>
  <c r="P2998" i="63"/>
  <c r="P2991" i="63"/>
  <c r="P2988" i="63"/>
  <c r="P2989" i="63"/>
  <c r="P2990" i="63"/>
  <c r="P32" i="63"/>
  <c r="P2986" i="63"/>
  <c r="P2984" i="63"/>
  <c r="P2985" i="63"/>
  <c r="P33" i="63"/>
  <c r="P2980" i="63"/>
  <c r="P2983" i="63"/>
  <c r="P34" i="63"/>
  <c r="P2979" i="63"/>
  <c r="P2978" i="63"/>
  <c r="P2960" i="63"/>
  <c r="P2959" i="63"/>
  <c r="P35" i="63"/>
  <c r="P36" i="63"/>
  <c r="P37" i="63"/>
  <c r="P2958" i="63"/>
  <c r="P2948" i="63"/>
  <c r="P39" i="63"/>
  <c r="P2949" i="63"/>
  <c r="P2950" i="63"/>
  <c r="P2951" i="63"/>
  <c r="P2953" i="63"/>
  <c r="P2945" i="63"/>
  <c r="P41" i="63"/>
  <c r="P2943" i="63"/>
  <c r="P43" i="63"/>
  <c r="P2942" i="63"/>
  <c r="P2934" i="63"/>
  <c r="P2929" i="63"/>
  <c r="P2930" i="63"/>
  <c r="P2932" i="63"/>
  <c r="P2933" i="63"/>
  <c r="P44" i="63"/>
  <c r="P2928" i="63"/>
  <c r="P45" i="63"/>
  <c r="P46" i="63"/>
  <c r="P47" i="63"/>
  <c r="P48" i="63"/>
  <c r="P2926" i="63"/>
  <c r="P49" i="63"/>
  <c r="P50" i="63"/>
  <c r="P2921" i="63"/>
  <c r="P52" i="63"/>
  <c r="P2920" i="63"/>
  <c r="P54" i="63"/>
  <c r="P55" i="63"/>
  <c r="P2919" i="63"/>
  <c r="P2918" i="63"/>
  <c r="P57" i="63"/>
  <c r="P58" i="63"/>
  <c r="P59" i="63"/>
  <c r="P2912" i="63"/>
  <c r="P2916" i="63"/>
  <c r="P62" i="63"/>
  <c r="P63" i="63"/>
  <c r="P64" i="63"/>
  <c r="P65" i="63"/>
  <c r="P2917" i="63"/>
  <c r="P2910" i="63"/>
  <c r="P2911" i="63"/>
  <c r="P69" i="63"/>
  <c r="P70" i="63"/>
  <c r="P71" i="63"/>
  <c r="P2884" i="63"/>
  <c r="P2889" i="63"/>
  <c r="P2893" i="63"/>
  <c r="P74" i="63"/>
  <c r="P2894" i="63"/>
  <c r="P2895" i="63"/>
  <c r="P2900" i="63"/>
  <c r="P2901" i="63"/>
  <c r="P79" i="63"/>
  <c r="P2903" i="63"/>
  <c r="P2882" i="63"/>
  <c r="P2883" i="63"/>
  <c r="P83" i="63"/>
  <c r="P2880" i="63"/>
  <c r="P84" i="63"/>
  <c r="P85" i="63"/>
  <c r="P2875" i="63"/>
  <c r="P2872" i="63"/>
  <c r="P87" i="63"/>
  <c r="P88" i="63"/>
  <c r="P2869" i="63"/>
  <c r="P2854" i="63"/>
  <c r="P2855" i="63"/>
  <c r="P2858" i="63"/>
  <c r="P2860" i="63"/>
  <c r="P2863" i="63"/>
  <c r="P2868" i="63"/>
  <c r="P2853" i="63"/>
  <c r="P2850" i="63"/>
  <c r="P91" i="63"/>
  <c r="P2847" i="63"/>
  <c r="P92" i="63"/>
  <c r="P93" i="63"/>
  <c r="P2849" i="63"/>
  <c r="P2846" i="63"/>
  <c r="P2845" i="63"/>
  <c r="P2840" i="63"/>
  <c r="P2838" i="63"/>
  <c r="P98" i="63"/>
  <c r="P99" i="63"/>
  <c r="P2837" i="63"/>
  <c r="P2829" i="63"/>
  <c r="P102" i="63"/>
  <c r="P2832" i="63"/>
  <c r="P2833" i="63"/>
  <c r="P105" i="63"/>
  <c r="P106" i="63"/>
  <c r="P2827" i="63"/>
  <c r="P2823" i="63"/>
  <c r="P109" i="63"/>
  <c r="P110" i="63"/>
  <c r="P111" i="63"/>
  <c r="P112" i="63"/>
  <c r="P2818" i="63"/>
  <c r="P2822" i="63"/>
  <c r="P115" i="63"/>
  <c r="P116" i="63"/>
  <c r="P117" i="63"/>
  <c r="P118" i="63"/>
  <c r="P2813" i="63"/>
  <c r="P120" i="63"/>
  <c r="P2812" i="63"/>
  <c r="P122" i="63"/>
  <c r="P2811" i="63"/>
  <c r="P124" i="63"/>
  <c r="P2807" i="63"/>
  <c r="P2800" i="63"/>
  <c r="P2799" i="63"/>
  <c r="P2793" i="63"/>
  <c r="P2789" i="63"/>
  <c r="P2781" i="63"/>
  <c r="P131" i="63"/>
  <c r="P2779" i="63"/>
  <c r="P2774" i="63"/>
  <c r="P2770" i="63"/>
  <c r="P134" i="63"/>
  <c r="P2767" i="63"/>
  <c r="P136" i="63"/>
  <c r="P2762" i="63"/>
  <c r="P2763" i="63"/>
  <c r="P2766" i="63"/>
  <c r="P140" i="63"/>
  <c r="P2760" i="63"/>
  <c r="P142" i="63"/>
  <c r="P2758" i="63"/>
  <c r="P144" i="63"/>
  <c r="P145" i="63"/>
  <c r="P2759" i="63"/>
  <c r="P147" i="63"/>
  <c r="P2752" i="63"/>
  <c r="P149" i="63"/>
  <c r="P150" i="63"/>
  <c r="P2750" i="63"/>
  <c r="P152" i="63"/>
  <c r="P153" i="63"/>
  <c r="P2746" i="63"/>
  <c r="P2747" i="63"/>
  <c r="P2748" i="63"/>
  <c r="P2745" i="63"/>
  <c r="P158" i="63"/>
  <c r="P159" i="63"/>
  <c r="P2744" i="63"/>
  <c r="P161" i="63"/>
  <c r="P2731" i="63"/>
  <c r="P2737" i="63"/>
  <c r="P2743" i="63"/>
  <c r="P165" i="63"/>
  <c r="P2727" i="63"/>
  <c r="P167" i="63"/>
  <c r="P2729" i="63"/>
  <c r="P2718" i="63"/>
  <c r="P2719" i="63"/>
  <c r="P2723" i="63"/>
  <c r="P172" i="63"/>
  <c r="P2724" i="63"/>
  <c r="P2725" i="63"/>
  <c r="P2712" i="63"/>
  <c r="P2714" i="63"/>
  <c r="P2717" i="63"/>
  <c r="P2711" i="63"/>
  <c r="P179" i="63"/>
  <c r="P2706" i="63"/>
  <c r="P2710" i="63"/>
  <c r="P182" i="63"/>
  <c r="P2705" i="63"/>
  <c r="P2702" i="63"/>
  <c r="P2697" i="63"/>
  <c r="P2694" i="63"/>
  <c r="P2696" i="63"/>
  <c r="P2690" i="63"/>
  <c r="P189" i="63"/>
  <c r="P2691" i="63"/>
  <c r="P191" i="63"/>
  <c r="P192" i="63"/>
  <c r="P2688" i="63"/>
  <c r="P194" i="63"/>
  <c r="P195" i="63"/>
  <c r="P2689" i="63"/>
  <c r="P197" i="63"/>
  <c r="P198" i="63"/>
  <c r="P199" i="63"/>
  <c r="P2666" i="63"/>
  <c r="P201" i="63"/>
  <c r="P2667" i="63"/>
  <c r="P2669" i="63"/>
  <c r="P2671" i="63"/>
  <c r="P2672" i="63"/>
  <c r="P2674" i="63"/>
  <c r="P2678" i="63"/>
  <c r="P2679" i="63"/>
  <c r="P209" i="63"/>
  <c r="P210" i="63"/>
  <c r="P2665" i="63"/>
  <c r="P2663" i="63"/>
  <c r="P2664" i="63"/>
  <c r="P214" i="63"/>
  <c r="P2658" i="63"/>
  <c r="P2656" i="63"/>
  <c r="P2657" i="63"/>
  <c r="P218" i="63"/>
  <c r="P219" i="63"/>
  <c r="P2654" i="63"/>
  <c r="P221" i="63"/>
  <c r="P2652" i="63"/>
  <c r="P2651" i="63"/>
  <c r="P2647" i="63"/>
  <c r="P2645" i="63"/>
  <c r="P226" i="63"/>
  <c r="P2642" i="63"/>
  <c r="P2643" i="63"/>
  <c r="P2644" i="63"/>
  <c r="P2640" i="63"/>
  <c r="P2641" i="63"/>
  <c r="P232" i="63"/>
  <c r="P2638" i="63"/>
  <c r="P2634" i="63"/>
  <c r="P235" i="63"/>
  <c r="P236" i="63"/>
  <c r="P237" i="63"/>
  <c r="P2633" i="63"/>
  <c r="P239" i="63"/>
  <c r="P240" i="63"/>
  <c r="P241" i="63"/>
  <c r="P242" i="63"/>
  <c r="P2632" i="63"/>
  <c r="P244" i="63"/>
  <c r="P245" i="63"/>
  <c r="P2629" i="63"/>
  <c r="P2626" i="63"/>
  <c r="P248" i="63"/>
  <c r="P249" i="63"/>
  <c r="P250" i="63"/>
  <c r="P2617" i="63"/>
  <c r="P2623" i="63"/>
  <c r="P2624" i="63"/>
  <c r="P2625" i="63"/>
  <c r="P255" i="63"/>
  <c r="P256" i="63"/>
  <c r="P2614" i="63"/>
  <c r="P2611" i="63"/>
  <c r="P2610" i="63"/>
  <c r="P260" i="63"/>
  <c r="P2605" i="63"/>
  <c r="P2608" i="63"/>
  <c r="P263" i="63"/>
  <c r="P2602" i="63"/>
  <c r="P2603" i="63"/>
  <c r="P2600" i="63"/>
  <c r="P2601" i="63"/>
  <c r="P268" i="63"/>
  <c r="P2587" i="63"/>
  <c r="P2588" i="63"/>
  <c r="P2589" i="63"/>
  <c r="P2581" i="63"/>
  <c r="P273" i="63"/>
  <c r="P2580" i="63"/>
  <c r="P275" i="63"/>
  <c r="P2578" i="63"/>
  <c r="P2576" i="63"/>
  <c r="P278" i="63"/>
  <c r="P2560" i="63"/>
  <c r="P2564" i="63"/>
  <c r="P281" i="63"/>
  <c r="P2554" i="63"/>
  <c r="P283" i="63"/>
  <c r="P2553" i="63"/>
  <c r="P2548" i="63"/>
  <c r="P2546" i="63"/>
  <c r="P287" i="63"/>
  <c r="P2542" i="63"/>
  <c r="P2543" i="63"/>
  <c r="P290" i="63"/>
  <c r="P2541" i="63"/>
  <c r="P292" i="63"/>
  <c r="P2538" i="63"/>
  <c r="P2530" i="63"/>
  <c r="P295" i="63"/>
  <c r="P2528" i="63"/>
  <c r="P2509" i="63"/>
  <c r="P2510" i="63"/>
  <c r="P2521" i="63"/>
  <c r="P2525" i="63"/>
  <c r="P301" i="63"/>
  <c r="P302" i="63"/>
  <c r="P2508" i="63"/>
  <c r="P2501" i="63"/>
  <c r="P305" i="63"/>
  <c r="P2496" i="63"/>
  <c r="P2499" i="63"/>
  <c r="P2493" i="63"/>
  <c r="P309" i="63"/>
  <c r="P2486" i="63"/>
  <c r="P2488" i="63"/>
  <c r="P2484" i="63"/>
  <c r="P2480" i="63"/>
  <c r="P2477" i="63"/>
  <c r="P2478" i="63"/>
  <c r="P2479" i="63"/>
  <c r="P2475" i="63"/>
  <c r="P2470" i="63"/>
  <c r="P319" i="63"/>
  <c r="P320" i="63"/>
  <c r="P2465" i="63"/>
  <c r="P322" i="63"/>
  <c r="P2457" i="63"/>
  <c r="P324" i="63"/>
  <c r="P2450" i="63"/>
  <c r="P2453" i="63"/>
  <c r="P2455" i="63"/>
  <c r="P2449" i="63"/>
  <c r="P2448" i="63"/>
  <c r="P2447" i="63"/>
  <c r="P331" i="63"/>
  <c r="P2445" i="63"/>
  <c r="P2446" i="63"/>
  <c r="P2442" i="63"/>
  <c r="P2444" i="63"/>
  <c r="P2441" i="63"/>
  <c r="P2439" i="63"/>
  <c r="P2437" i="63"/>
  <c r="P2438" i="63"/>
  <c r="P2436" i="63"/>
  <c r="P2433" i="63"/>
  <c r="P2435" i="63"/>
  <c r="P2432" i="63"/>
  <c r="P2431" i="63"/>
  <c r="P345" i="63"/>
  <c r="P2425" i="63"/>
  <c r="P2428" i="63"/>
  <c r="P2429" i="63"/>
  <c r="P349" i="63"/>
  <c r="P2430" i="63"/>
  <c r="P2420" i="63"/>
  <c r="P2411" i="63"/>
  <c r="P2412" i="63"/>
  <c r="P2415" i="63"/>
  <c r="P355" i="63"/>
  <c r="P356" i="63"/>
  <c r="P357" i="63"/>
  <c r="P358" i="63"/>
  <c r="P359" i="63"/>
  <c r="P360" i="63"/>
  <c r="P2406" i="63"/>
  <c r="P2405" i="63"/>
  <c r="P363" i="63"/>
  <c r="P364" i="63"/>
  <c r="P2402" i="63"/>
  <c r="P366" i="63"/>
  <c r="P2399" i="63"/>
  <c r="P368" i="63"/>
  <c r="P2394" i="63"/>
  <c r="P2393" i="63"/>
  <c r="P371" i="63"/>
  <c r="P2392" i="63"/>
  <c r="P2391" i="63"/>
  <c r="P2386" i="63"/>
  <c r="P2389" i="63"/>
  <c r="P2385" i="63"/>
  <c r="P2378" i="63"/>
  <c r="P2379" i="63"/>
  <c r="P2375" i="63"/>
  <c r="P380" i="63"/>
  <c r="P2374" i="63"/>
  <c r="P382" i="63"/>
  <c r="P383" i="63"/>
  <c r="P384" i="63"/>
  <c r="P2366" i="63"/>
  <c r="P2368" i="63"/>
  <c r="P2353" i="63"/>
  <c r="P2356" i="63"/>
  <c r="P389" i="63"/>
  <c r="P2350" i="63"/>
  <c r="P2351" i="63"/>
  <c r="P392" i="63"/>
  <c r="P393" i="63"/>
  <c r="P394" i="63"/>
  <c r="P2349" i="63"/>
  <c r="P2348" i="63"/>
  <c r="P2341" i="63"/>
  <c r="P398" i="63"/>
  <c r="P2346" i="63"/>
  <c r="P2347" i="63"/>
  <c r="P2336" i="63"/>
  <c r="P2340" i="63"/>
  <c r="P403" i="63"/>
  <c r="P2330" i="63"/>
  <c r="P2331" i="63"/>
  <c r="P2329" i="63"/>
  <c r="P2323" i="63"/>
  <c r="P2328" i="63"/>
  <c r="P409" i="63"/>
  <c r="P410" i="63"/>
  <c r="P411" i="63"/>
  <c r="P412" i="63"/>
  <c r="P413" i="63"/>
  <c r="P414" i="63"/>
  <c r="P2309" i="63"/>
  <c r="P416" i="63"/>
  <c r="P2310" i="63"/>
  <c r="P2316" i="63"/>
  <c r="P2305" i="63"/>
  <c r="P2306" i="63"/>
  <c r="P421" i="63"/>
  <c r="P2304" i="63"/>
  <c r="P2303" i="63"/>
  <c r="P424" i="63"/>
  <c r="P425" i="63"/>
  <c r="P2299" i="63"/>
  <c r="P427" i="63"/>
  <c r="P428" i="63"/>
  <c r="P429" i="63"/>
  <c r="P2290" i="63"/>
  <c r="P431" i="63"/>
  <c r="P432" i="63"/>
  <c r="P433" i="63"/>
  <c r="P2285" i="63"/>
  <c r="P435" i="63"/>
  <c r="P2284" i="63"/>
  <c r="P437" i="63"/>
  <c r="P2283" i="63"/>
  <c r="P2282" i="63"/>
  <c r="P2279" i="63"/>
  <c r="P2271" i="63"/>
  <c r="P2272" i="63"/>
  <c r="P2274" i="63"/>
  <c r="P2275" i="63"/>
  <c r="P445" i="63"/>
  <c r="P2269" i="63"/>
  <c r="P2266" i="63"/>
  <c r="P2268" i="63"/>
  <c r="P449" i="63"/>
  <c r="P450" i="63"/>
  <c r="P2265" i="63"/>
  <c r="P452" i="63"/>
  <c r="P2264" i="63"/>
  <c r="P2250" i="63"/>
  <c r="P2255" i="63"/>
  <c r="P2256" i="63"/>
  <c r="P2257" i="63"/>
  <c r="P2261" i="63"/>
  <c r="P2263" i="63"/>
  <c r="P2248" i="63"/>
  <c r="P2246" i="63"/>
  <c r="P461" i="63"/>
  <c r="P2247" i="63"/>
  <c r="P2183" i="63"/>
  <c r="P2187" i="63"/>
  <c r="P2188" i="63"/>
  <c r="P2189" i="63"/>
  <c r="P2192" i="63"/>
  <c r="P2194" i="63"/>
  <c r="P2196" i="63"/>
  <c r="P2212" i="63"/>
  <c r="P2213" i="63"/>
  <c r="P2220" i="63"/>
  <c r="P2232" i="63"/>
  <c r="P2233" i="63"/>
  <c r="P2236" i="63"/>
  <c r="P2237" i="63"/>
  <c r="P2238" i="63"/>
  <c r="P2239" i="63"/>
  <c r="P2240" i="63"/>
  <c r="P2242" i="63"/>
  <c r="P2243" i="63"/>
  <c r="P482" i="63"/>
  <c r="P483" i="63"/>
  <c r="P2182" i="63"/>
  <c r="P485" i="63"/>
  <c r="P486" i="63"/>
  <c r="P4127" i="63"/>
  <c r="P488" i="63"/>
  <c r="P2178" i="63"/>
  <c r="P490" i="63"/>
  <c r="P491" i="63"/>
  <c r="P492" i="63"/>
  <c r="P493" i="63"/>
  <c r="P494" i="63"/>
  <c r="P2177" i="63"/>
  <c r="P496" i="63"/>
  <c r="P497" i="63"/>
  <c r="P2173" i="63"/>
  <c r="P499" i="63"/>
  <c r="P500" i="63"/>
  <c r="P501" i="63"/>
  <c r="P2172" i="63"/>
  <c r="P503" i="63"/>
  <c r="P504" i="63"/>
  <c r="P505" i="63"/>
  <c r="P2170" i="63"/>
  <c r="P2168" i="63"/>
  <c r="P4111" i="63"/>
  <c r="P2150" i="63"/>
  <c r="P2157" i="63"/>
  <c r="P2160" i="63"/>
  <c r="P2149" i="63"/>
  <c r="P513" i="63"/>
  <c r="P514" i="63"/>
  <c r="P2148" i="63"/>
  <c r="P516" i="63"/>
  <c r="P2147" i="63"/>
  <c r="P2146" i="63"/>
  <c r="P519" i="63"/>
  <c r="P520" i="63"/>
  <c r="P2145" i="63"/>
  <c r="P522" i="63"/>
  <c r="P2143" i="63"/>
  <c r="P2134" i="63"/>
  <c r="P525" i="63"/>
  <c r="P526" i="63"/>
  <c r="P2133" i="63"/>
  <c r="P2132" i="63"/>
  <c r="P529" i="63"/>
  <c r="P530" i="63"/>
  <c r="P531" i="63"/>
  <c r="P532" i="63"/>
  <c r="P533" i="63"/>
  <c r="P534" i="63"/>
  <c r="P535" i="63"/>
  <c r="P536" i="63"/>
  <c r="P537" i="63"/>
  <c r="P538" i="63"/>
  <c r="P539" i="63"/>
  <c r="P2131" i="63"/>
  <c r="P541" i="63"/>
  <c r="P542" i="63"/>
  <c r="P2129" i="63"/>
  <c r="P544" i="63"/>
  <c r="P2127" i="63"/>
  <c r="P4103" i="63"/>
  <c r="P2126" i="63"/>
  <c r="P548" i="63"/>
  <c r="P549" i="63"/>
  <c r="P2125" i="63"/>
  <c r="P4102" i="63"/>
  <c r="P552" i="63"/>
  <c r="P2123" i="63"/>
  <c r="P2124" i="63"/>
  <c r="P4099" i="63"/>
  <c r="P556" i="63"/>
  <c r="P4095" i="63"/>
  <c r="P558" i="63"/>
  <c r="P2122" i="63"/>
  <c r="P560" i="63"/>
  <c r="P2120" i="63"/>
  <c r="P2121" i="63"/>
  <c r="P563" i="63"/>
  <c r="P564" i="63"/>
  <c r="P2116" i="63"/>
  <c r="P566" i="63"/>
  <c r="P2117" i="63"/>
  <c r="P2118" i="63"/>
  <c r="P2119" i="63"/>
  <c r="P2115" i="63"/>
  <c r="P2114" i="63"/>
  <c r="P2111" i="63"/>
  <c r="P573" i="63"/>
  <c r="P574" i="63"/>
  <c r="P575" i="63"/>
  <c r="P576" i="63"/>
  <c r="P4087" i="63"/>
  <c r="P2108" i="63"/>
  <c r="P579" i="63"/>
  <c r="P4072" i="63"/>
  <c r="P2107" i="63"/>
  <c r="P582" i="63"/>
  <c r="P2106" i="63"/>
  <c r="P2105" i="63"/>
  <c r="P4064" i="63"/>
  <c r="P2101" i="63"/>
  <c r="P587" i="63"/>
  <c r="P588" i="63"/>
  <c r="P2098" i="63"/>
  <c r="P2099" i="63"/>
  <c r="P2097" i="63"/>
  <c r="P592" i="63"/>
  <c r="P2083" i="63"/>
  <c r="P594" i="63"/>
  <c r="P2082" i="63"/>
  <c r="P2081" i="63"/>
  <c r="P2080" i="63"/>
  <c r="P4062" i="63"/>
  <c r="P599" i="63"/>
  <c r="P2065" i="63"/>
  <c r="P2066" i="63"/>
  <c r="P4056" i="63"/>
  <c r="P2057" i="63"/>
  <c r="P604" i="63"/>
  <c r="P605" i="63"/>
  <c r="P606" i="63"/>
  <c r="P607" i="63"/>
  <c r="P608" i="63"/>
  <c r="P609" i="63"/>
  <c r="P2055" i="63"/>
  <c r="P611" i="63"/>
  <c r="P2051" i="63"/>
  <c r="P2052" i="63"/>
  <c r="P614" i="63"/>
  <c r="P2047" i="63"/>
  <c r="P4055" i="63"/>
  <c r="P617" i="63"/>
  <c r="P2049" i="63"/>
  <c r="P4053" i="63"/>
  <c r="P620" i="63"/>
  <c r="P4047" i="63"/>
  <c r="P2042" i="63"/>
  <c r="P2045" i="63"/>
  <c r="P2041" i="63"/>
  <c r="P2040" i="63"/>
  <c r="P626" i="63"/>
  <c r="P627" i="63"/>
  <c r="P2037" i="63"/>
  <c r="P629" i="63"/>
  <c r="P630" i="63"/>
  <c r="P631" i="63"/>
  <c r="P632" i="63"/>
  <c r="P633" i="63"/>
  <c r="P2036" i="63"/>
  <c r="P635" i="63"/>
  <c r="P4045" i="63"/>
  <c r="P637" i="63"/>
  <c r="P2032" i="63"/>
  <c r="P639" i="63"/>
  <c r="P640" i="63"/>
  <c r="P641" i="63"/>
  <c r="P642" i="63"/>
  <c r="P2031" i="63"/>
  <c r="P644" i="63"/>
  <c r="P2027" i="63"/>
  <c r="P2028" i="63"/>
  <c r="P2023" i="63"/>
  <c r="P2025" i="63"/>
  <c r="P649" i="63"/>
  <c r="P2022" i="63"/>
  <c r="P2016" i="63"/>
  <c r="P652" i="63"/>
  <c r="P2009" i="63"/>
  <c r="P2011" i="63"/>
  <c r="P2006" i="63"/>
  <c r="P2007" i="63"/>
  <c r="P657" i="63"/>
  <c r="P2005" i="63"/>
  <c r="P2003" i="63"/>
  <c r="P660" i="63"/>
  <c r="P2004" i="63"/>
  <c r="P662" i="63"/>
  <c r="P4041" i="63"/>
  <c r="P2001" i="63"/>
  <c r="P665" i="63"/>
  <c r="P1993" i="63"/>
  <c r="P1998" i="63"/>
  <c r="P2000" i="63"/>
  <c r="P669" i="63"/>
  <c r="P670" i="63"/>
  <c r="P1991" i="63"/>
  <c r="P672" i="63"/>
  <c r="P4038" i="63"/>
  <c r="P674" i="63"/>
  <c r="P1986" i="63"/>
  <c r="P1987" i="63"/>
  <c r="P1989" i="63"/>
  <c r="P678" i="63"/>
  <c r="P679" i="63"/>
  <c r="P680" i="63"/>
  <c r="P1985" i="63"/>
  <c r="P682" i="63"/>
  <c r="P683" i="63"/>
  <c r="P4037" i="63"/>
  <c r="P685" i="63"/>
  <c r="P1973" i="63"/>
  <c r="P1974" i="63"/>
  <c r="P688" i="63"/>
  <c r="P689" i="63"/>
  <c r="P690" i="63"/>
  <c r="P1980" i="63"/>
  <c r="P1982" i="63"/>
  <c r="P1983" i="63"/>
  <c r="P1971" i="63"/>
  <c r="P1970" i="63"/>
  <c r="P1969" i="63"/>
  <c r="P4036" i="63"/>
  <c r="P1965" i="63"/>
  <c r="P1966" i="63"/>
  <c r="P700" i="63"/>
  <c r="P701" i="63"/>
  <c r="P1963" i="63"/>
  <c r="P1952" i="63"/>
  <c r="P704" i="63"/>
  <c r="P1953" i="63"/>
  <c r="P1958" i="63"/>
  <c r="P707" i="63"/>
  <c r="P708" i="63"/>
  <c r="P709" i="63"/>
  <c r="P1951" i="63"/>
  <c r="P1949" i="63"/>
  <c r="P712" i="63"/>
  <c r="P4026" i="63"/>
  <c r="P1947" i="63"/>
  <c r="P1948" i="63"/>
  <c r="P4023" i="63"/>
  <c r="P717" i="63"/>
  <c r="P718" i="63"/>
  <c r="P719" i="63"/>
  <c r="P1944" i="63"/>
  <c r="P1945" i="63"/>
  <c r="P1946" i="63"/>
  <c r="P723" i="63"/>
  <c r="P1941" i="63"/>
  <c r="P1942" i="63"/>
  <c r="P1943" i="63"/>
  <c r="P727" i="63"/>
  <c r="P728" i="63"/>
  <c r="P729" i="63"/>
  <c r="P1940" i="63"/>
  <c r="P731" i="63"/>
  <c r="P732" i="63"/>
  <c r="P733" i="63"/>
  <c r="P1933" i="63"/>
  <c r="P1936" i="63"/>
  <c r="P736" i="63"/>
  <c r="P737" i="63"/>
  <c r="P738" i="63"/>
  <c r="P739" i="63"/>
  <c r="P740" i="63"/>
  <c r="P1932" i="63"/>
  <c r="P1931" i="63"/>
  <c r="P1930" i="63"/>
  <c r="P744" i="63"/>
  <c r="P745" i="63"/>
  <c r="P746" i="63"/>
  <c r="P747" i="63"/>
  <c r="P748" i="63"/>
  <c r="P1923" i="63"/>
  <c r="P750" i="63"/>
  <c r="P751" i="63"/>
  <c r="P752" i="63"/>
  <c r="P4013" i="63"/>
  <c r="P1921" i="63"/>
  <c r="P755" i="63"/>
  <c r="P1922" i="63"/>
  <c r="P1918" i="63"/>
  <c r="P1920" i="63"/>
  <c r="P759" i="63"/>
  <c r="P760" i="63"/>
  <c r="P761" i="63"/>
  <c r="P762" i="63"/>
  <c r="P763" i="63"/>
  <c r="P1917" i="63"/>
  <c r="P765" i="63"/>
  <c r="P1915" i="63"/>
  <c r="P1914" i="63"/>
  <c r="P768" i="63"/>
  <c r="P769" i="63"/>
  <c r="P1911" i="63"/>
  <c r="P1912" i="63"/>
  <c r="P1910" i="63"/>
  <c r="P1908" i="63"/>
  <c r="P1909" i="63"/>
  <c r="P775" i="63"/>
  <c r="P1892" i="63"/>
  <c r="P777" i="63"/>
  <c r="P778" i="63"/>
  <c r="P779" i="63"/>
  <c r="P1897" i="63"/>
  <c r="P781" i="63"/>
  <c r="P4010" i="63"/>
  <c r="P1889" i="63"/>
  <c r="P1888" i="63"/>
  <c r="P785" i="63"/>
  <c r="P1883" i="63"/>
  <c r="P787" i="63"/>
  <c r="P1882" i="63"/>
  <c r="P4009" i="63"/>
  <c r="P790" i="63"/>
  <c r="P1880" i="63"/>
  <c r="P792" i="63"/>
  <c r="P793" i="63"/>
  <c r="P794" i="63"/>
  <c r="P1870" i="63"/>
  <c r="P796" i="63"/>
  <c r="P797" i="63"/>
  <c r="P798" i="63"/>
  <c r="P799" i="63"/>
  <c r="P800" i="63"/>
  <c r="P801" i="63"/>
  <c r="P802" i="63"/>
  <c r="P803" i="63"/>
  <c r="P1867" i="63"/>
  <c r="P1868" i="63"/>
  <c r="P1866" i="63"/>
  <c r="P1862" i="63"/>
  <c r="P808" i="63"/>
  <c r="P1856" i="63"/>
  <c r="P4007" i="63"/>
  <c r="P3989" i="63"/>
  <c r="P812" i="63"/>
  <c r="P1848" i="63"/>
  <c r="P814" i="63"/>
  <c r="P815" i="63"/>
  <c r="P1850" i="63"/>
  <c r="P817" i="63"/>
  <c r="P818" i="63"/>
  <c r="P819" i="63"/>
  <c r="P820" i="63"/>
  <c r="P3985" i="63"/>
  <c r="P1825" i="63"/>
  <c r="P1829" i="63"/>
  <c r="P1834" i="63"/>
  <c r="P1835" i="63"/>
  <c r="P1838" i="63"/>
  <c r="P1840" i="63"/>
  <c r="P828" i="63"/>
  <c r="P1845" i="63"/>
  <c r="P830" i="63"/>
  <c r="P3984" i="63"/>
  <c r="P832" i="63"/>
  <c r="P833" i="63"/>
  <c r="P1819" i="63"/>
  <c r="P835" i="63"/>
  <c r="P3983" i="63"/>
  <c r="P3980" i="63"/>
  <c r="P1814" i="63"/>
  <c r="P1815" i="63"/>
  <c r="P840" i="63"/>
  <c r="P841" i="63"/>
  <c r="P842" i="63"/>
  <c r="P3976" i="63"/>
  <c r="P1788" i="63"/>
  <c r="P1789" i="63"/>
  <c r="P1812" i="63"/>
  <c r="P847" i="63"/>
  <c r="P848" i="63"/>
  <c r="P3968" i="63"/>
  <c r="P1786" i="63"/>
  <c r="P851" i="63"/>
  <c r="P852" i="63"/>
  <c r="P853" i="63"/>
  <c r="P3966" i="63"/>
  <c r="P1785" i="63"/>
  <c r="P856" i="63"/>
  <c r="P1783" i="63"/>
  <c r="P858" i="63"/>
  <c r="P859" i="63"/>
  <c r="P860" i="63"/>
  <c r="P861" i="63"/>
  <c r="P862" i="63"/>
  <c r="P863" i="63"/>
  <c r="P864" i="63"/>
  <c r="P865" i="63"/>
  <c r="P866" i="63"/>
  <c r="P1782" i="63"/>
  <c r="P1780" i="63"/>
  <c r="P869" i="63"/>
  <c r="P870" i="63"/>
  <c r="P1777" i="63"/>
  <c r="P872" i="63"/>
  <c r="P1779" i="63"/>
  <c r="P874" i="63"/>
  <c r="P3965" i="63"/>
  <c r="P1776" i="63"/>
  <c r="P877" i="63"/>
  <c r="P878" i="63"/>
  <c r="P879" i="63"/>
  <c r="P1774" i="63"/>
  <c r="P881" i="63"/>
  <c r="P882" i="63"/>
  <c r="P883" i="63"/>
  <c r="P884" i="63"/>
  <c r="P1773" i="63"/>
  <c r="P3963" i="63"/>
  <c r="P887" i="63"/>
  <c r="P888" i="63"/>
  <c r="P889" i="63"/>
  <c r="P890" i="63"/>
  <c r="P1772" i="63"/>
  <c r="P1767" i="63"/>
  <c r="P893" i="63"/>
  <c r="P894" i="63"/>
  <c r="P895" i="63"/>
  <c r="P3962" i="63"/>
  <c r="P897" i="63"/>
  <c r="P3955" i="63"/>
  <c r="P899" i="63"/>
  <c r="P900" i="63"/>
  <c r="P901" i="63"/>
  <c r="P3954" i="63"/>
  <c r="P1764" i="63"/>
  <c r="P904" i="63"/>
  <c r="P905" i="63"/>
  <c r="P906" i="63"/>
  <c r="P907" i="63"/>
  <c r="P1765" i="63"/>
  <c r="P909" i="63"/>
  <c r="P910" i="63"/>
  <c r="P911" i="63"/>
  <c r="P912" i="63"/>
  <c r="P913" i="63"/>
  <c r="P914" i="63"/>
  <c r="P915" i="63"/>
  <c r="P916" i="63"/>
  <c r="P1762" i="63"/>
  <c r="P918" i="63"/>
  <c r="P919" i="63"/>
  <c r="P920" i="63"/>
  <c r="P1756" i="63"/>
  <c r="P1760" i="63"/>
  <c r="P3953" i="63"/>
  <c r="P1761" i="63"/>
  <c r="P1752" i="63"/>
  <c r="P3940" i="63"/>
  <c r="P927" i="63"/>
  <c r="P1744" i="63"/>
  <c r="P929" i="63"/>
  <c r="P930" i="63"/>
  <c r="P931" i="63"/>
  <c r="P932" i="63"/>
  <c r="P933" i="63"/>
  <c r="P934" i="63"/>
  <c r="P935" i="63"/>
  <c r="P1738" i="63"/>
  <c r="P1739" i="63"/>
  <c r="P938" i="63"/>
  <c r="P939" i="63"/>
  <c r="P1737" i="63"/>
  <c r="P941" i="63"/>
  <c r="P1729" i="63"/>
  <c r="P1727" i="63"/>
  <c r="P1728" i="63"/>
  <c r="P1725" i="63"/>
  <c r="P946" i="63"/>
  <c r="P947" i="63"/>
  <c r="P3936" i="63"/>
  <c r="P1724" i="63"/>
  <c r="P950" i="63"/>
  <c r="P951" i="63"/>
  <c r="P1723" i="63"/>
  <c r="P3932" i="63"/>
  <c r="P954" i="63"/>
  <c r="P3924" i="63"/>
  <c r="P956" i="63"/>
  <c r="P1720" i="63"/>
  <c r="P3913" i="63"/>
  <c r="P959" i="63"/>
  <c r="P3914" i="63"/>
  <c r="P961" i="63"/>
  <c r="P962" i="63"/>
  <c r="P963" i="63"/>
  <c r="P964" i="63"/>
  <c r="P3897" i="63"/>
  <c r="P3906" i="63"/>
  <c r="P967" i="63"/>
  <c r="P968" i="63"/>
  <c r="P969" i="63"/>
  <c r="P970" i="63"/>
  <c r="P3891" i="63"/>
  <c r="P972" i="63"/>
  <c r="P973" i="63"/>
  <c r="P3884" i="63"/>
  <c r="P1719" i="63"/>
  <c r="P976" i="63"/>
  <c r="P977" i="63"/>
  <c r="P1718" i="63"/>
  <c r="P979" i="63"/>
  <c r="P980" i="63"/>
  <c r="P3861" i="63"/>
  <c r="P982" i="63"/>
  <c r="P983" i="63"/>
  <c r="P984" i="63"/>
  <c r="P985" i="63"/>
  <c r="P986" i="63"/>
  <c r="P1715" i="63"/>
  <c r="P1717" i="63"/>
  <c r="P989" i="63"/>
  <c r="P990" i="63"/>
  <c r="P991" i="63"/>
  <c r="P992" i="63"/>
  <c r="P993" i="63"/>
  <c r="P994" i="63"/>
  <c r="P995" i="63"/>
  <c r="P996" i="63"/>
  <c r="P997" i="63"/>
  <c r="P998" i="63"/>
  <c r="P3762" i="63"/>
  <c r="P3768" i="63"/>
  <c r="P3771" i="63"/>
  <c r="P3778" i="63"/>
  <c r="P1003" i="63"/>
  <c r="P1711" i="63"/>
  <c r="P1712" i="63"/>
  <c r="P1006" i="63"/>
  <c r="P1710" i="63"/>
  <c r="P1008" i="63"/>
  <c r="P1009" i="63"/>
  <c r="P1010" i="63"/>
  <c r="P1709" i="63"/>
  <c r="P1012" i="63"/>
  <c r="P3761" i="63"/>
  <c r="P1708" i="63"/>
  <c r="P3738" i="63"/>
  <c r="P1706" i="63"/>
  <c r="P1707" i="63"/>
  <c r="P3726" i="63"/>
  <c r="P1705" i="63"/>
  <c r="P1704" i="63"/>
  <c r="P1703" i="63"/>
  <c r="P1022" i="63"/>
  <c r="P1023" i="63"/>
  <c r="P3720" i="63"/>
  <c r="P1025" i="63"/>
  <c r="P1702" i="63"/>
  <c r="P3712" i="63"/>
  <c r="P1028" i="63"/>
  <c r="P1029" i="63"/>
  <c r="P1030" i="63"/>
  <c r="P1031" i="63"/>
  <c r="P1032" i="63"/>
  <c r="P1701" i="63"/>
  <c r="P1034" i="63"/>
  <c r="P1035" i="63"/>
  <c r="P1700" i="63"/>
  <c r="P1699" i="63"/>
  <c r="P3709" i="63"/>
  <c r="P1039" i="63"/>
  <c r="P3697" i="63"/>
  <c r="P1041" i="63"/>
  <c r="P1042" i="63"/>
  <c r="P1043" i="63"/>
  <c r="P1044" i="63"/>
  <c r="P1045" i="63"/>
  <c r="P1046" i="63"/>
  <c r="P1047" i="63"/>
  <c r="P1048" i="63"/>
  <c r="P1049" i="63"/>
  <c r="P1050" i="63"/>
  <c r="P1051" i="63"/>
  <c r="P1680" i="63"/>
  <c r="P1683" i="63"/>
  <c r="P1686" i="63"/>
  <c r="P1688" i="63"/>
  <c r="P1689" i="63"/>
  <c r="P1057" i="63"/>
  <c r="P1058" i="63"/>
  <c r="P1059" i="63"/>
  <c r="P1060" i="63"/>
  <c r="P1061" i="63"/>
  <c r="P3696" i="63"/>
  <c r="P1063" i="63"/>
  <c r="P1064" i="63"/>
  <c r="P1065" i="63"/>
  <c r="P1066" i="63"/>
  <c r="P1067" i="63"/>
  <c r="P1068" i="63"/>
  <c r="P1069" i="63"/>
  <c r="P1070" i="63"/>
  <c r="P1071" i="63"/>
  <c r="P1072" i="63"/>
  <c r="P1690" i="63"/>
  <c r="P1074" i="63"/>
  <c r="P1692" i="63"/>
  <c r="P1695" i="63"/>
  <c r="P1696" i="63"/>
  <c r="P1078" i="63"/>
  <c r="P1079" i="63"/>
  <c r="P1697" i="63"/>
  <c r="P1698" i="63"/>
  <c r="P1082" i="63"/>
  <c r="P1083" i="63"/>
  <c r="P1084" i="63"/>
  <c r="P1085" i="63"/>
  <c r="P1679" i="63"/>
  <c r="P1087" i="63"/>
  <c r="P1088" i="63"/>
  <c r="P1678" i="63"/>
  <c r="P1090" i="63"/>
  <c r="P3688" i="63"/>
  <c r="P1676" i="63"/>
  <c r="P1093" i="63"/>
  <c r="P1674" i="63"/>
  <c r="P3674" i="63"/>
  <c r="P1669" i="63"/>
  <c r="P1673" i="63"/>
  <c r="P3672" i="63"/>
  <c r="P3664" i="63"/>
  <c r="P3667" i="63"/>
  <c r="P1668" i="63"/>
  <c r="P1102" i="63"/>
  <c r="P1667" i="63"/>
  <c r="P1666" i="63"/>
  <c r="P1665" i="63"/>
  <c r="P1659" i="63"/>
  <c r="P1662" i="63"/>
  <c r="P1663" i="63"/>
  <c r="P1109" i="63"/>
  <c r="P1664" i="63"/>
  <c r="P1657" i="63"/>
  <c r="P1112" i="63"/>
  <c r="P1656" i="63"/>
  <c r="P1651" i="63"/>
  <c r="P1653" i="63"/>
  <c r="P1654" i="63"/>
  <c r="P1117" i="63"/>
  <c r="P1655" i="63"/>
  <c r="P1119" i="63"/>
  <c r="P3661" i="63"/>
  <c r="P1649" i="63"/>
  <c r="P1648" i="63"/>
  <c r="P1123" i="63"/>
  <c r="P3643" i="63"/>
  <c r="P3644" i="63"/>
  <c r="P1644" i="63"/>
  <c r="P1647" i="63"/>
  <c r="P1643" i="63"/>
  <c r="P1129" i="63"/>
  <c r="P1641" i="63"/>
  <c r="P1637" i="63"/>
  <c r="P1635" i="63"/>
  <c r="P1631" i="63"/>
  <c r="P1632" i="63"/>
  <c r="P1634" i="63"/>
  <c r="P1630" i="63"/>
  <c r="P3642" i="63"/>
  <c r="P3636" i="63"/>
  <c r="P1628" i="63"/>
  <c r="P1140" i="63"/>
  <c r="P3628" i="63"/>
  <c r="P1627" i="63"/>
  <c r="P1623" i="63"/>
  <c r="P1144" i="63"/>
  <c r="P1624" i="63"/>
  <c r="P1621" i="63"/>
  <c r="P3591" i="63"/>
  <c r="P3592" i="63"/>
  <c r="P1149" i="63"/>
  <c r="P1617" i="63"/>
  <c r="P1615" i="63"/>
  <c r="P1610" i="63"/>
  <c r="P1613" i="63"/>
  <c r="P3580" i="63"/>
  <c r="P1155" i="63"/>
  <c r="P3579" i="63"/>
  <c r="P3568" i="63"/>
  <c r="P1606" i="63"/>
  <c r="P1159" i="63"/>
  <c r="P1609" i="63"/>
  <c r="P1605" i="63"/>
  <c r="P1162" i="63"/>
  <c r="P3567" i="63"/>
  <c r="P1164" i="63"/>
  <c r="P1165" i="63"/>
  <c r="P1166" i="63"/>
  <c r="P1603" i="63"/>
  <c r="P1599" i="63"/>
  <c r="P1600" i="63"/>
  <c r="P1602" i="63"/>
  <c r="P1171" i="63"/>
  <c r="P1172" i="63"/>
  <c r="P1173" i="63"/>
  <c r="P1174" i="63"/>
  <c r="P1175" i="63"/>
  <c r="P1546" i="63"/>
  <c r="P1547" i="63"/>
  <c r="P1178" i="63"/>
  <c r="P1179" i="63"/>
  <c r="P1180" i="63"/>
  <c r="P1554" i="63"/>
  <c r="P1556" i="63"/>
  <c r="P1557" i="63"/>
  <c r="P1559" i="63"/>
  <c r="P1567" i="63"/>
  <c r="P1186" i="63"/>
  <c r="P1187" i="63"/>
  <c r="P1188" i="63"/>
  <c r="P1189" i="63"/>
  <c r="P1568" i="63"/>
  <c r="P1191" i="63"/>
  <c r="P1192" i="63"/>
  <c r="P1193" i="63"/>
  <c r="P1569" i="63"/>
  <c r="P1195" i="63"/>
  <c r="P1570" i="63"/>
  <c r="P1197" i="63"/>
  <c r="P1198" i="63"/>
  <c r="P1199" i="63"/>
  <c r="P1200" i="63"/>
  <c r="P1571" i="63"/>
  <c r="P1575" i="63"/>
  <c r="P1578" i="63"/>
  <c r="P1204" i="63"/>
  <c r="P1580" i="63"/>
  <c r="P1581" i="63"/>
  <c r="P1207" i="63"/>
  <c r="P1585" i="63"/>
  <c r="P1209" i="63"/>
  <c r="P1586" i="63"/>
  <c r="P1211" i="63"/>
  <c r="P1212" i="63"/>
  <c r="P1213" i="63"/>
  <c r="P1214" i="63"/>
  <c r="P1587" i="63"/>
  <c r="P1216" i="63"/>
  <c r="P1217" i="63"/>
  <c r="P1588" i="63"/>
  <c r="P1589" i="63"/>
  <c r="P1220" i="63"/>
  <c r="P1221" i="63"/>
  <c r="P1222" i="63"/>
  <c r="P1223" i="63"/>
  <c r="P1224" i="63"/>
  <c r="P1225" i="63"/>
  <c r="P1226" i="63"/>
  <c r="P1227" i="63"/>
  <c r="P1228" i="63"/>
  <c r="P1229" i="63"/>
  <c r="P1230" i="63"/>
  <c r="P1590" i="63"/>
  <c r="P1232" i="63"/>
  <c r="P1233" i="63"/>
  <c r="P1234" i="63"/>
  <c r="P1235" i="63"/>
  <c r="P1592" i="63"/>
  <c r="P1237" i="63"/>
  <c r="P1238" i="63"/>
  <c r="P1239" i="63"/>
  <c r="P1240" i="63"/>
  <c r="P1241" i="63"/>
  <c r="P1242" i="63"/>
  <c r="P1243" i="63"/>
  <c r="P1244" i="63"/>
  <c r="P1245" i="63"/>
  <c r="P1544" i="63"/>
  <c r="P1247" i="63"/>
  <c r="P1543" i="63"/>
  <c r="P1249" i="63"/>
  <c r="P1542" i="63"/>
  <c r="P3565" i="63"/>
  <c r="P1252" i="63"/>
  <c r="P1541" i="63"/>
  <c r="P1254" i="63"/>
  <c r="P1255" i="63"/>
  <c r="P1256" i="63"/>
  <c r="P1257" i="63"/>
  <c r="P1258" i="63"/>
  <c r="P1259" i="63"/>
  <c r="P1540" i="63"/>
  <c r="P1261" i="63"/>
  <c r="P1537" i="63"/>
  <c r="P1535" i="63"/>
  <c r="P1264" i="63"/>
  <c r="P3560" i="63"/>
  <c r="P1266" i="63"/>
  <c r="P3554" i="63"/>
  <c r="P1268" i="63"/>
  <c r="P1269" i="63"/>
  <c r="P1270" i="63"/>
  <c r="P1534" i="63"/>
  <c r="P1272" i="63"/>
  <c r="P1273" i="63"/>
  <c r="P3547" i="63"/>
  <c r="P1275" i="63"/>
  <c r="P1533" i="63"/>
  <c r="P3543" i="63"/>
  <c r="P1278" i="63"/>
  <c r="P1531" i="63"/>
  <c r="P1280" i="63"/>
  <c r="P1532" i="63"/>
  <c r="P1282" i="63"/>
  <c r="P1530" i="63"/>
  <c r="P3541" i="63"/>
  <c r="P1285" i="63"/>
  <c r="P1286" i="63"/>
  <c r="P1529" i="63"/>
  <c r="P1288" i="63"/>
  <c r="P1289" i="63"/>
  <c r="P1290" i="63"/>
  <c r="P3510" i="63"/>
  <c r="P1292" i="63"/>
  <c r="P3500" i="63"/>
  <c r="P1522" i="63"/>
  <c r="P1526" i="63"/>
  <c r="P1296" i="63"/>
  <c r="P1297" i="63"/>
  <c r="P1298" i="63"/>
  <c r="P1299" i="63"/>
  <c r="P1521" i="63"/>
  <c r="P1301" i="63"/>
  <c r="P1302" i="63"/>
  <c r="P1520" i="63"/>
  <c r="P1304" i="63"/>
  <c r="P1519" i="63"/>
  <c r="P1518" i="63"/>
  <c r="P1307" i="63"/>
  <c r="P1308" i="63"/>
  <c r="P1309" i="63"/>
  <c r="P1310" i="63"/>
  <c r="P1517" i="63"/>
  <c r="P3499" i="63"/>
  <c r="P1516" i="63"/>
  <c r="P1314" i="63"/>
  <c r="P1315" i="63"/>
  <c r="P1316" i="63"/>
  <c r="P1508" i="63"/>
  <c r="P1509" i="63"/>
  <c r="P1510" i="63"/>
  <c r="P1511" i="63"/>
  <c r="P1513" i="63"/>
  <c r="P1514" i="63"/>
  <c r="P1515" i="63"/>
  <c r="P3498" i="63"/>
  <c r="P1325" i="63"/>
  <c r="P1326" i="63"/>
  <c r="P1327" i="63"/>
  <c r="P1328" i="63"/>
  <c r="P1329" i="63"/>
  <c r="P1330" i="63"/>
  <c r="P1331" i="63"/>
  <c r="P1332" i="63"/>
  <c r="P1333" i="63"/>
  <c r="P1334" i="63"/>
  <c r="P1335" i="63"/>
  <c r="P1336" i="63"/>
  <c r="P1507" i="63"/>
  <c r="P1490" i="63"/>
  <c r="P1493" i="63"/>
  <c r="P1500" i="63"/>
  <c r="P1341" i="63"/>
  <c r="P1342" i="63"/>
  <c r="P1343" i="63"/>
  <c r="P3489" i="63"/>
  <c r="P1345" i="63"/>
  <c r="P1346" i="63"/>
  <c r="P1347" i="63"/>
  <c r="P3485" i="63"/>
  <c r="P1489" i="63"/>
  <c r="P1487" i="63"/>
  <c r="P1488" i="63"/>
  <c r="P3481" i="63"/>
  <c r="P1353" i="63"/>
  <c r="P1354" i="63"/>
  <c r="P1485" i="63"/>
  <c r="P1356" i="63"/>
  <c r="P1483" i="63"/>
  <c r="P1358" i="63"/>
  <c r="P1481" i="63"/>
  <c r="P1360" i="63"/>
  <c r="P1361" i="63"/>
  <c r="P1362" i="63"/>
  <c r="P1363" i="63"/>
  <c r="P1364" i="63"/>
  <c r="P1365" i="63"/>
  <c r="P1366" i="63"/>
  <c r="P1367" i="63"/>
  <c r="P1480" i="63"/>
  <c r="P3474" i="63"/>
  <c r="P1479" i="63"/>
  <c r="P1477" i="63"/>
  <c r="P1372" i="63"/>
  <c r="P1373" i="63"/>
  <c r="P1374" i="63"/>
  <c r="P1472" i="63"/>
  <c r="P1473" i="63"/>
  <c r="P1474" i="63"/>
  <c r="P1378" i="63"/>
  <c r="P1475" i="63"/>
  <c r="P1380" i="63"/>
  <c r="P1381" i="63"/>
  <c r="P1471" i="63"/>
  <c r="P1383" i="63"/>
  <c r="P1384" i="63"/>
  <c r="P1385" i="63"/>
  <c r="P1469" i="63"/>
  <c r="P1470" i="63"/>
  <c r="P3463" i="63"/>
  <c r="P1465" i="63"/>
  <c r="P1466" i="63"/>
  <c r="P3469" i="63"/>
  <c r="P3458" i="63"/>
  <c r="P1393" i="63"/>
  <c r="P1464" i="63"/>
  <c r="P1395" i="63"/>
  <c r="P1396" i="63"/>
  <c r="P3445" i="63"/>
  <c r="P1456" i="63"/>
  <c r="P1457" i="63"/>
  <c r="P1400" i="63"/>
  <c r="P1401" i="63"/>
  <c r="P1402" i="63"/>
  <c r="P3443" i="63"/>
  <c r="P3440" i="63"/>
  <c r="P1450" i="63"/>
  <c r="P1448" i="63"/>
  <c r="P1407" i="63"/>
  <c r="P1408" i="63"/>
  <c r="P1409" i="63"/>
  <c r="P1410" i="63"/>
  <c r="P1443" i="63"/>
  <c r="P1444" i="63"/>
  <c r="P1445" i="63"/>
  <c r="P1446" i="63"/>
  <c r="P1415" i="63"/>
  <c r="P1447" i="63"/>
  <c r="P1442" i="63"/>
  <c r="P1418" i="63"/>
  <c r="P1430" i="63"/>
  <c r="P1438" i="63"/>
  <c r="P3423" i="63"/>
  <c r="P1422" i="63"/>
  <c r="P1423" i="63"/>
  <c r="P3438" i="63"/>
  <c r="P1425" i="63"/>
  <c r="P3439" i="63"/>
  <c r="P3421" i="63"/>
  <c r="P1428" i="63"/>
  <c r="P1429" i="63"/>
  <c r="P1420" i="63"/>
  <c r="P1431" i="63"/>
  <c r="P1432" i="63"/>
  <c r="P3415" i="63"/>
  <c r="P3416" i="63"/>
  <c r="P1435" i="63"/>
  <c r="P1436" i="63"/>
  <c r="P1437" i="63"/>
  <c r="P1419" i="63"/>
  <c r="P1439" i="63"/>
  <c r="P1440" i="63"/>
  <c r="P1441" i="63"/>
  <c r="P1413" i="63"/>
  <c r="P1414" i="63"/>
  <c r="P1416" i="63"/>
  <c r="P1417" i="63"/>
  <c r="P1412" i="63"/>
  <c r="P1406" i="63"/>
  <c r="P1411" i="63"/>
  <c r="P1449" i="63"/>
  <c r="P1405" i="63"/>
  <c r="P3412" i="63"/>
  <c r="P1452" i="63"/>
  <c r="P1453" i="63"/>
  <c r="P1454" i="63"/>
  <c r="P3414" i="63"/>
  <c r="P1399" i="63"/>
  <c r="P1398" i="63"/>
  <c r="P1458" i="63"/>
  <c r="P1459" i="63"/>
  <c r="P1460" i="63"/>
  <c r="P3411" i="63"/>
  <c r="P1462" i="63"/>
  <c r="P3409" i="63"/>
  <c r="P1389" i="63"/>
  <c r="P1390" i="63"/>
  <c r="P1394" i="63"/>
  <c r="P1467" i="63"/>
  <c r="P1468" i="63"/>
  <c r="P1386" i="63"/>
  <c r="P1387" i="63"/>
  <c r="P1379" i="63"/>
  <c r="P1382" i="63"/>
  <c r="P1377" i="63"/>
  <c r="P1376" i="63"/>
  <c r="P1375" i="63"/>
  <c r="P3392" i="63"/>
  <c r="P1371" i="63"/>
  <c r="P1478" i="63"/>
  <c r="P1370" i="63"/>
  <c r="P1359" i="63"/>
  <c r="P1368" i="63"/>
  <c r="P1482" i="63"/>
  <c r="P1357" i="63"/>
  <c r="P1484" i="63"/>
  <c r="P1355" i="63"/>
  <c r="P1486" i="63"/>
  <c r="P1350" i="63"/>
  <c r="P1351" i="63"/>
  <c r="P1340" i="63"/>
  <c r="P1349" i="63"/>
  <c r="P1491" i="63"/>
  <c r="P1492" i="63"/>
  <c r="P1338" i="63"/>
  <c r="P1494" i="63"/>
  <c r="P1495" i="63"/>
  <c r="P1496" i="63"/>
  <c r="P1497" i="63"/>
  <c r="P1498" i="63"/>
  <c r="P3389" i="63"/>
  <c r="P1339" i="63"/>
  <c r="P1501" i="63"/>
  <c r="P1502" i="63"/>
  <c r="P1503" i="63"/>
  <c r="P1504" i="63"/>
  <c r="P1505" i="63"/>
  <c r="P1506" i="63"/>
  <c r="P1337" i="63"/>
  <c r="P1323" i="63"/>
  <c r="P1321" i="63"/>
  <c r="P1322" i="63"/>
  <c r="P1319" i="63"/>
  <c r="P1512" i="63"/>
  <c r="P1320" i="63"/>
  <c r="P1295" i="63"/>
  <c r="P1300" i="63"/>
  <c r="P1303" i="63"/>
  <c r="P1305" i="63"/>
  <c r="P1306" i="63"/>
  <c r="P1311" i="63"/>
  <c r="P1313" i="63"/>
  <c r="P1317" i="63"/>
  <c r="P1318" i="63"/>
  <c r="P1523" i="63"/>
  <c r="P1524" i="63"/>
  <c r="P1525" i="63"/>
  <c r="P1294" i="63"/>
  <c r="P1527" i="63"/>
  <c r="P1528" i="63"/>
  <c r="P1281" i="63"/>
  <c r="P1283" i="63"/>
  <c r="P1287" i="63"/>
  <c r="P1279" i="63"/>
  <c r="P1276" i="63"/>
  <c r="P1263" i="63"/>
  <c r="P1271" i="63"/>
  <c r="P1536" i="63"/>
  <c r="P1262" i="63"/>
  <c r="P3388" i="63"/>
  <c r="P1539" i="63"/>
  <c r="P1246" i="63"/>
  <c r="P1248" i="63"/>
  <c r="P1250" i="63"/>
  <c r="P1253" i="63"/>
  <c r="P1260" i="63"/>
  <c r="P1545" i="63"/>
  <c r="P1231" i="63"/>
  <c r="P1236" i="63"/>
  <c r="P1548" i="63"/>
  <c r="P3386" i="63"/>
  <c r="P3385" i="63"/>
  <c r="P1551" i="63"/>
  <c r="P1552" i="63"/>
  <c r="P1553" i="63"/>
  <c r="P1219" i="63"/>
  <c r="P1555" i="63"/>
  <c r="P1210" i="63"/>
  <c r="P1215" i="63"/>
  <c r="P1558" i="63"/>
  <c r="P1218" i="63"/>
  <c r="P3382" i="63"/>
  <c r="P3384" i="63"/>
  <c r="P1562" i="63"/>
  <c r="P1563" i="63"/>
  <c r="P1564" i="63"/>
  <c r="P3381" i="63"/>
  <c r="P1566" i="63"/>
  <c r="P1206" i="63"/>
  <c r="P1208" i="63"/>
  <c r="P1203" i="63"/>
  <c r="P1205" i="63"/>
  <c r="P1202" i="63"/>
  <c r="P1572" i="63"/>
  <c r="P1573" i="63"/>
  <c r="P1574" i="63"/>
  <c r="P1201" i="63"/>
  <c r="P3380" i="63"/>
  <c r="P1577" i="63"/>
  <c r="P1196" i="63"/>
  <c r="P1579" i="63"/>
  <c r="P1190" i="63"/>
  <c r="P1194" i="63"/>
  <c r="P1582" i="63"/>
  <c r="P3379" i="63"/>
  <c r="P3368" i="63"/>
  <c r="P1185" i="63"/>
  <c r="P1183" i="63"/>
  <c r="P1184" i="63"/>
  <c r="P1182" i="63"/>
  <c r="P1177" i="63"/>
  <c r="P1181" i="63"/>
  <c r="P1591" i="63"/>
  <c r="P1176" i="63"/>
  <c r="P1593" i="63"/>
  <c r="P3340" i="63"/>
  <c r="P3342" i="63"/>
  <c r="P3346" i="63"/>
  <c r="P1597" i="63"/>
  <c r="P1598" i="63"/>
  <c r="P1167" i="63"/>
  <c r="P1168" i="63"/>
  <c r="P1601" i="63"/>
  <c r="P1169" i="63"/>
  <c r="P1170" i="63"/>
  <c r="P1604" i="63"/>
  <c r="P1143" i="63"/>
  <c r="P1145" i="63"/>
  <c r="P1607" i="63"/>
  <c r="P1608" i="63"/>
  <c r="P1146" i="63"/>
  <c r="P1150" i="63"/>
  <c r="P1611" i="63"/>
  <c r="P1612" i="63"/>
  <c r="P1151" i="63"/>
  <c r="P1614" i="63"/>
  <c r="P1152" i="63"/>
  <c r="P1616" i="63"/>
  <c r="P1153" i="63"/>
  <c r="P1618" i="63"/>
  <c r="P1619" i="63"/>
  <c r="P1620" i="63"/>
  <c r="P1158" i="63"/>
  <c r="P1622" i="63"/>
  <c r="P1160" i="63"/>
  <c r="P1161" i="63"/>
  <c r="P1625" i="63"/>
  <c r="P1626" i="63"/>
  <c r="P1142" i="63"/>
  <c r="P1139" i="63"/>
  <c r="P1629" i="63"/>
  <c r="P1136" i="63"/>
  <c r="P1135" i="63"/>
  <c r="P1134" i="63"/>
  <c r="P1633" i="63"/>
  <c r="P1133" i="63"/>
  <c r="P1132" i="63"/>
  <c r="P3337" i="63"/>
  <c r="P1131" i="63"/>
  <c r="P3336" i="63"/>
  <c r="P1639" i="63"/>
  <c r="P1640" i="63"/>
  <c r="P1130" i="63"/>
  <c r="P1642" i="63"/>
  <c r="P1127" i="63"/>
  <c r="P1128" i="63"/>
  <c r="P1645" i="63"/>
  <c r="P3335" i="63"/>
  <c r="P1121" i="63"/>
  <c r="P1122" i="63"/>
  <c r="P1126" i="63"/>
  <c r="P1650" i="63"/>
  <c r="P1118" i="63"/>
  <c r="P3334" i="63"/>
  <c r="P1111" i="63"/>
  <c r="P1113" i="63"/>
  <c r="P1114" i="63"/>
  <c r="P1115" i="63"/>
  <c r="P1116" i="63"/>
  <c r="P1658" i="63"/>
  <c r="P1105" i="63"/>
  <c r="P1660" i="63"/>
  <c r="P1661" i="63"/>
  <c r="P1106" i="63"/>
  <c r="P1107" i="63"/>
  <c r="P1108" i="63"/>
  <c r="P1110" i="63"/>
  <c r="P1104" i="63"/>
  <c r="P1103" i="63"/>
  <c r="P1097" i="63"/>
  <c r="P1101" i="63"/>
  <c r="P1670" i="63"/>
  <c r="P1671" i="63"/>
  <c r="P1672" i="63"/>
  <c r="P1096" i="63"/>
  <c r="P1094" i="63"/>
  <c r="P1675" i="63"/>
  <c r="P1089" i="63"/>
  <c r="P1677" i="63"/>
  <c r="P1092" i="63"/>
  <c r="P1086" i="63"/>
  <c r="P1081" i="63"/>
  <c r="P1681" i="63"/>
  <c r="P1682" i="63"/>
  <c r="P1080" i="63"/>
  <c r="P1684" i="63"/>
  <c r="P1685" i="63"/>
  <c r="P1077" i="63"/>
  <c r="P1687" i="63"/>
  <c r="P1076" i="63"/>
  <c r="P1075" i="63"/>
  <c r="P1073" i="63"/>
  <c r="P1691" i="63"/>
  <c r="P1056" i="63"/>
  <c r="P1693" i="63"/>
  <c r="P1694" i="63"/>
  <c r="P1055" i="63"/>
  <c r="P1033" i="63"/>
  <c r="P1036" i="63"/>
  <c r="P1037" i="63"/>
  <c r="P1052" i="63"/>
  <c r="P1053" i="63"/>
  <c r="P1054" i="63"/>
  <c r="P1017" i="63"/>
  <c r="P1019" i="63"/>
  <c r="P1020" i="63"/>
  <c r="P1021" i="63"/>
  <c r="P1026" i="63"/>
  <c r="P1016" i="63"/>
  <c r="P1014" i="63"/>
  <c r="P1011" i="63"/>
  <c r="P1007" i="63"/>
  <c r="P1004" i="63"/>
  <c r="P1005" i="63"/>
  <c r="P1713" i="63"/>
  <c r="P1714" i="63"/>
  <c r="P988" i="63"/>
  <c r="P1716" i="63"/>
  <c r="P987" i="63"/>
  <c r="P957" i="63"/>
  <c r="P975" i="63"/>
  <c r="P978" i="63"/>
  <c r="P1721" i="63"/>
  <c r="P1722" i="63"/>
  <c r="P949" i="63"/>
  <c r="P952" i="63"/>
  <c r="P945" i="63"/>
  <c r="P1726" i="63"/>
  <c r="P944" i="63"/>
  <c r="P942" i="63"/>
  <c r="P943" i="63"/>
  <c r="P1730" i="63"/>
  <c r="P1731" i="63"/>
  <c r="P1732" i="63"/>
  <c r="P1733" i="63"/>
  <c r="P3332" i="63"/>
  <c r="P1735" i="63"/>
  <c r="P1736" i="63"/>
  <c r="P936" i="63"/>
  <c r="P937" i="63"/>
  <c r="P940" i="63"/>
  <c r="P1740" i="63"/>
  <c r="P1741" i="63"/>
  <c r="P1742" i="63"/>
  <c r="P1743" i="63"/>
  <c r="P928" i="63"/>
  <c r="P1745" i="63"/>
  <c r="P1746" i="63"/>
  <c r="P1747" i="63"/>
  <c r="P1748" i="63"/>
  <c r="P1749" i="63"/>
  <c r="P1750" i="63"/>
  <c r="P1751" i="63"/>
  <c r="P925" i="63"/>
  <c r="P1753" i="63"/>
  <c r="P3323" i="63"/>
  <c r="P1755" i="63"/>
  <c r="P924" i="63"/>
  <c r="P1757" i="63"/>
  <c r="P1758" i="63"/>
  <c r="P3322" i="63"/>
  <c r="P908" i="63"/>
  <c r="P917" i="63"/>
  <c r="P921" i="63"/>
  <c r="P3314" i="63"/>
  <c r="P922" i="63"/>
  <c r="P903" i="63"/>
  <c r="P1766" i="63"/>
  <c r="P892" i="63"/>
  <c r="P1768" i="63"/>
  <c r="P1769" i="63"/>
  <c r="P1770" i="63"/>
  <c r="P3313" i="63"/>
  <c r="P891" i="63"/>
  <c r="P885" i="63"/>
  <c r="P880" i="63"/>
  <c r="P1775" i="63"/>
  <c r="P873" i="63"/>
  <c r="P876" i="63"/>
  <c r="P1778" i="63"/>
  <c r="P871" i="63"/>
  <c r="P868" i="63"/>
  <c r="P1781" i="63"/>
  <c r="P867" i="63"/>
  <c r="P857" i="63"/>
  <c r="P1784" i="63"/>
  <c r="P855" i="63"/>
  <c r="P850" i="63"/>
  <c r="P1787" i="63"/>
  <c r="P845" i="63"/>
  <c r="P846" i="63"/>
  <c r="P1790" i="63"/>
  <c r="P1791" i="63"/>
  <c r="P1792" i="63"/>
  <c r="P1793" i="63"/>
  <c r="P1794" i="63"/>
  <c r="P1795" i="63"/>
  <c r="P1796" i="63"/>
  <c r="P1797" i="63"/>
  <c r="P1798" i="63"/>
  <c r="P1799" i="63"/>
  <c r="P1800" i="63"/>
  <c r="P3308" i="63"/>
  <c r="P1802" i="63"/>
  <c r="P1803" i="63"/>
  <c r="P1804" i="63"/>
  <c r="P1805" i="63"/>
  <c r="P1806" i="63"/>
  <c r="P1807" i="63"/>
  <c r="P1808" i="63"/>
  <c r="P1809" i="63"/>
  <c r="P1810" i="63"/>
  <c r="P1811" i="63"/>
  <c r="P844" i="63"/>
  <c r="P3307" i="63"/>
  <c r="P839" i="63"/>
  <c r="P834" i="63"/>
  <c r="P1816" i="63"/>
  <c r="P1817" i="63"/>
  <c r="P1818" i="63"/>
  <c r="P838" i="63"/>
  <c r="P1820" i="63"/>
  <c r="P1821" i="63"/>
  <c r="P1822" i="63"/>
  <c r="P1823" i="63"/>
  <c r="P1824" i="63"/>
  <c r="P829" i="63"/>
  <c r="P1826" i="63"/>
  <c r="P1827" i="63"/>
  <c r="P1828" i="63"/>
  <c r="P827" i="63"/>
  <c r="P1830" i="63"/>
  <c r="P1831" i="63"/>
  <c r="P3303" i="63"/>
  <c r="P1833" i="63"/>
  <c r="P826" i="63"/>
  <c r="P825" i="63"/>
  <c r="P1836" i="63"/>
  <c r="P1837" i="63"/>
  <c r="P824" i="63"/>
  <c r="P1839" i="63"/>
  <c r="P823" i="63"/>
  <c r="P1841" i="63"/>
  <c r="P1842" i="63"/>
  <c r="P1843" i="63"/>
  <c r="P3285" i="63"/>
  <c r="P822" i="63"/>
  <c r="P3293" i="63"/>
  <c r="P1847" i="63"/>
  <c r="P813" i="63"/>
  <c r="P1849" i="63"/>
  <c r="P816" i="63"/>
  <c r="P1851" i="63"/>
  <c r="P1852" i="63"/>
  <c r="P1853" i="63"/>
  <c r="P1854" i="63"/>
  <c r="P1855" i="63"/>
  <c r="P809" i="63"/>
  <c r="P1857" i="63"/>
  <c r="P1858" i="63"/>
  <c r="P1859" i="63"/>
  <c r="P1860" i="63"/>
  <c r="P1861" i="63"/>
  <c r="P807" i="63"/>
  <c r="P1863" i="63"/>
  <c r="P1864" i="63"/>
  <c r="P1865" i="63"/>
  <c r="P795" i="63"/>
  <c r="P804" i="63"/>
  <c r="P805" i="63"/>
  <c r="P1869" i="63"/>
  <c r="P806" i="63"/>
  <c r="P1871" i="63"/>
  <c r="P1872" i="63"/>
  <c r="P1873" i="63"/>
  <c r="P1874" i="63"/>
  <c r="P1875" i="63"/>
  <c r="P1876" i="63"/>
  <c r="P1877" i="63"/>
  <c r="P1878" i="63"/>
  <c r="P1879" i="63"/>
  <c r="P791" i="63"/>
  <c r="P1881" i="63"/>
  <c r="P786" i="63"/>
  <c r="P788" i="63"/>
  <c r="P1884" i="63"/>
  <c r="P3281" i="63"/>
  <c r="P1886" i="63"/>
  <c r="P1887" i="63"/>
  <c r="P783" i="63"/>
  <c r="P784" i="63"/>
  <c r="P1890" i="63"/>
  <c r="P1891" i="63"/>
  <c r="P780" i="63"/>
  <c r="P3277" i="63"/>
  <c r="P1894" i="63"/>
  <c r="P1895" i="63"/>
  <c r="P3268" i="63"/>
  <c r="P776" i="63"/>
  <c r="P1898" i="63"/>
  <c r="P1899" i="63"/>
  <c r="P1900" i="63"/>
  <c r="P1901" i="63"/>
  <c r="P1902" i="63"/>
  <c r="P1903" i="63"/>
  <c r="P1904" i="63"/>
  <c r="P1905" i="63"/>
  <c r="P1906" i="63"/>
  <c r="P3264" i="63"/>
  <c r="P767" i="63"/>
  <c r="P770" i="63"/>
  <c r="P771" i="63"/>
  <c r="P772" i="63"/>
  <c r="P773" i="63"/>
  <c r="P3247" i="63"/>
  <c r="P774" i="63"/>
  <c r="P758" i="63"/>
  <c r="P1916" i="63"/>
  <c r="P764" i="63"/>
  <c r="P766" i="63"/>
  <c r="P3238" i="63"/>
  <c r="P749" i="63"/>
  <c r="P754" i="63"/>
  <c r="P756" i="63"/>
  <c r="P757" i="63"/>
  <c r="P1924" i="63"/>
  <c r="P1925" i="63"/>
  <c r="P3237" i="63"/>
  <c r="P1927" i="63"/>
  <c r="P1928" i="63"/>
  <c r="P1929" i="63"/>
  <c r="P743" i="63"/>
  <c r="P735" i="63"/>
  <c r="P741" i="63"/>
  <c r="P742" i="63"/>
  <c r="P1934" i="63"/>
  <c r="P1935" i="63"/>
  <c r="P734" i="63"/>
  <c r="P1937" i="63"/>
  <c r="P1938" i="63"/>
  <c r="P3234" i="63"/>
  <c r="P722" i="63"/>
  <c r="P724" i="63"/>
  <c r="P725" i="63"/>
  <c r="P726" i="63"/>
  <c r="P730" i="63"/>
  <c r="P720" i="63"/>
  <c r="P721" i="63"/>
  <c r="P715" i="63"/>
  <c r="P714" i="63"/>
  <c r="P711" i="63"/>
  <c r="P1950" i="63"/>
  <c r="P705" i="63"/>
  <c r="P706" i="63"/>
  <c r="P710" i="63"/>
  <c r="P1954" i="63"/>
  <c r="P1955" i="63"/>
  <c r="P1956" i="63"/>
  <c r="P1957" i="63"/>
  <c r="P703" i="63"/>
  <c r="P1959" i="63"/>
  <c r="P3233" i="63"/>
  <c r="P1961" i="63"/>
  <c r="P1962" i="63"/>
  <c r="P702" i="63"/>
  <c r="P1964" i="63"/>
  <c r="P699" i="63"/>
  <c r="P694" i="63"/>
  <c r="P1967" i="63"/>
  <c r="P3228" i="63"/>
  <c r="P695" i="63"/>
  <c r="P696" i="63"/>
  <c r="P698" i="63"/>
  <c r="P1972" i="63"/>
  <c r="P692" i="63"/>
  <c r="P693" i="63"/>
  <c r="P1975" i="63"/>
  <c r="P1976" i="63"/>
  <c r="P1977" i="63"/>
  <c r="P1978" i="63"/>
  <c r="P1979" i="63"/>
  <c r="P691" i="63"/>
  <c r="P1981" i="63"/>
  <c r="P686" i="63"/>
  <c r="P687" i="63"/>
  <c r="P1984" i="63"/>
  <c r="P671" i="63"/>
  <c r="P675" i="63"/>
  <c r="P676" i="63"/>
  <c r="P3226" i="63"/>
  <c r="P677" i="63"/>
  <c r="P1990" i="63"/>
  <c r="P681" i="63"/>
  <c r="P1992" i="63"/>
  <c r="P668" i="63"/>
  <c r="P1994" i="63"/>
  <c r="P3219" i="63"/>
  <c r="P1996" i="63"/>
  <c r="P1997" i="63"/>
  <c r="P667" i="63"/>
  <c r="P1999" i="63"/>
  <c r="P666" i="63"/>
  <c r="P661" i="63"/>
  <c r="P3218" i="63"/>
  <c r="P664" i="63"/>
  <c r="P656" i="63"/>
  <c r="P658" i="63"/>
  <c r="P659" i="63"/>
  <c r="P655" i="63"/>
  <c r="P2008" i="63"/>
  <c r="P654" i="63"/>
  <c r="P3210" i="63"/>
  <c r="P653" i="63"/>
  <c r="P2012" i="63"/>
  <c r="P3200" i="63"/>
  <c r="P2014" i="63"/>
  <c r="P2015" i="63"/>
  <c r="P651" i="63"/>
  <c r="P3201" i="63"/>
  <c r="P2018" i="63"/>
  <c r="P2019" i="63"/>
  <c r="P2020" i="63"/>
  <c r="P2021" i="63"/>
  <c r="P648" i="63"/>
  <c r="P650" i="63"/>
  <c r="P2024" i="63"/>
  <c r="P634" i="63"/>
  <c r="P2026" i="63"/>
  <c r="P638" i="63"/>
  <c r="P643" i="63"/>
  <c r="P2029" i="63"/>
  <c r="P2030" i="63"/>
  <c r="P645" i="63"/>
  <c r="P646" i="63"/>
  <c r="P2033" i="63"/>
  <c r="P2034" i="63"/>
  <c r="P2035" i="63"/>
  <c r="P647" i="63"/>
  <c r="P628" i="63"/>
  <c r="P2038" i="63"/>
  <c r="P3199" i="63"/>
  <c r="P623" i="63"/>
  <c r="P624" i="63"/>
  <c r="P625" i="63"/>
  <c r="P2043" i="63"/>
  <c r="P3196" i="63"/>
  <c r="P622" i="63"/>
  <c r="P2046" i="63"/>
  <c r="P618" i="63"/>
  <c r="P3194" i="63"/>
  <c r="P615" i="63"/>
  <c r="P2050" i="63"/>
  <c r="P612" i="63"/>
  <c r="P613" i="63"/>
  <c r="P2053" i="63"/>
  <c r="P2054" i="63"/>
  <c r="P610" i="63"/>
  <c r="P2056" i="63"/>
  <c r="P603" i="63"/>
  <c r="P2058" i="63"/>
  <c r="P3185" i="63"/>
  <c r="P2060" i="63"/>
  <c r="P2061" i="63"/>
  <c r="P2062" i="63"/>
  <c r="P2063" i="63"/>
  <c r="P2064" i="63"/>
  <c r="P600" i="63"/>
  <c r="P601" i="63"/>
  <c r="P2067" i="63"/>
  <c r="P2068" i="63"/>
  <c r="P2069" i="63"/>
  <c r="P2070" i="63"/>
  <c r="P2071" i="63"/>
  <c r="P2072" i="63"/>
  <c r="P2073" i="63"/>
  <c r="P2074" i="63"/>
  <c r="P2075" i="63"/>
  <c r="P2076" i="63"/>
  <c r="P2077" i="63"/>
  <c r="P2078" i="63"/>
  <c r="P2079" i="63"/>
  <c r="P596" i="63"/>
  <c r="P597" i="63"/>
  <c r="P593" i="63"/>
  <c r="P595" i="63"/>
  <c r="P3182" i="63"/>
  <c r="P2085" i="63"/>
  <c r="P2086" i="63"/>
  <c r="P3168" i="63"/>
  <c r="P2088" i="63"/>
  <c r="P2089" i="63"/>
  <c r="P2090" i="63"/>
  <c r="P2091" i="63"/>
  <c r="P2092" i="63"/>
  <c r="P3156" i="63"/>
  <c r="P2094" i="63"/>
  <c r="P2095" i="63"/>
  <c r="P3146" i="63"/>
  <c r="P591" i="63"/>
  <c r="P590" i="63"/>
  <c r="P589" i="63"/>
  <c r="P2100" i="63"/>
  <c r="P586" i="63"/>
  <c r="P2102" i="63"/>
  <c r="P2103" i="63"/>
  <c r="P2104" i="63"/>
  <c r="P583" i="63"/>
  <c r="P584" i="63"/>
  <c r="P578" i="63"/>
  <c r="P581" i="63"/>
  <c r="P2109" i="63"/>
  <c r="P2110" i="63"/>
  <c r="P572" i="63"/>
  <c r="P2112" i="63"/>
  <c r="P3144" i="63"/>
  <c r="P528" i="63"/>
  <c r="P540" i="63"/>
  <c r="P543" i="63"/>
  <c r="P545" i="63"/>
  <c r="P547" i="63"/>
  <c r="P550" i="63"/>
  <c r="P553" i="63"/>
  <c r="P554" i="63"/>
  <c r="P559" i="63"/>
  <c r="P561" i="63"/>
  <c r="P562" i="63"/>
  <c r="P565" i="63"/>
  <c r="P567" i="63"/>
  <c r="P568" i="63"/>
  <c r="P2128" i="63"/>
  <c r="P569" i="63"/>
  <c r="P2130" i="63"/>
  <c r="P570" i="63"/>
  <c r="P571" i="63"/>
  <c r="P524" i="63"/>
  <c r="P527" i="63"/>
  <c r="P2135" i="63"/>
  <c r="P2136" i="63"/>
  <c r="P2137" i="63"/>
  <c r="P2138" i="63"/>
  <c r="P3143" i="63"/>
  <c r="P2140" i="63"/>
  <c r="P2141" i="63"/>
  <c r="P2142" i="63"/>
  <c r="P511" i="63"/>
  <c r="P2144" i="63"/>
  <c r="P512" i="63"/>
  <c r="P515" i="63"/>
  <c r="P517" i="63"/>
  <c r="P518" i="63"/>
  <c r="P521" i="63"/>
  <c r="P523" i="63"/>
  <c r="P3142" i="63"/>
  <c r="P2152" i="63"/>
  <c r="P2153" i="63"/>
  <c r="P2154" i="63"/>
  <c r="P2155" i="63"/>
  <c r="P2156" i="63"/>
  <c r="P510" i="63"/>
  <c r="P2158" i="63"/>
  <c r="P2159" i="63"/>
  <c r="P509" i="63"/>
  <c r="P2161" i="63"/>
  <c r="P2162" i="63"/>
  <c r="P3140" i="63"/>
  <c r="P3141" i="63"/>
  <c r="P3137" i="63"/>
  <c r="P2166" i="63"/>
  <c r="P2167" i="63"/>
  <c r="P506" i="63"/>
  <c r="P3133" i="63"/>
  <c r="P507" i="63"/>
  <c r="P2171" i="63"/>
  <c r="P502" i="63"/>
  <c r="P498" i="63"/>
  <c r="P3129" i="63"/>
  <c r="P2175" i="63"/>
  <c r="P3128" i="63"/>
  <c r="P489" i="63"/>
  <c r="P495" i="63"/>
  <c r="P2179" i="63"/>
  <c r="P2180" i="63"/>
  <c r="P2181" i="63"/>
  <c r="P481" i="63"/>
  <c r="P484" i="63"/>
  <c r="P2184" i="63"/>
  <c r="P2185" i="63"/>
  <c r="P2186" i="63"/>
  <c r="P478" i="63"/>
  <c r="P479" i="63"/>
  <c r="P480" i="63"/>
  <c r="P2190" i="63"/>
  <c r="P2191" i="63"/>
  <c r="P477" i="63"/>
  <c r="P2193" i="63"/>
  <c r="P475" i="63"/>
  <c r="P2195" i="63"/>
  <c r="P476" i="63"/>
  <c r="P2197" i="63"/>
  <c r="P2198" i="63"/>
  <c r="P2199" i="63"/>
  <c r="P2200" i="63"/>
  <c r="P3126" i="63"/>
  <c r="P3116" i="63"/>
  <c r="P2203" i="63"/>
  <c r="P2204" i="63"/>
  <c r="P2205" i="63"/>
  <c r="P2206" i="63"/>
  <c r="P2207" i="63"/>
  <c r="P2208" i="63"/>
  <c r="P3110" i="63"/>
  <c r="P2210" i="63"/>
  <c r="P2211" i="63"/>
  <c r="P474" i="63"/>
  <c r="P473" i="63"/>
  <c r="P2214" i="63"/>
  <c r="P3109" i="63"/>
  <c r="P3100" i="63"/>
  <c r="P2217" i="63"/>
  <c r="P2218" i="63"/>
  <c r="P2219" i="63"/>
  <c r="P472" i="63"/>
  <c r="P2221" i="63"/>
  <c r="P2222" i="63"/>
  <c r="P3079" i="63"/>
  <c r="P3099" i="63"/>
  <c r="P2225" i="63"/>
  <c r="P2226" i="63"/>
  <c r="P2227" i="63"/>
  <c r="P3072" i="63"/>
  <c r="P2229" i="63"/>
  <c r="P2230" i="63"/>
  <c r="P2231" i="63"/>
  <c r="P471" i="63"/>
  <c r="P470" i="63"/>
  <c r="P2234" i="63"/>
  <c r="P2235" i="63"/>
  <c r="P465" i="63"/>
  <c r="P466" i="63"/>
  <c r="P467" i="63"/>
  <c r="P468" i="63"/>
  <c r="P469" i="63"/>
  <c r="P3070" i="63"/>
  <c r="P464" i="63"/>
  <c r="P2244" i="63"/>
  <c r="P2245" i="63"/>
  <c r="P462" i="63"/>
  <c r="P463" i="63"/>
  <c r="P460" i="63"/>
  <c r="P2249" i="63"/>
  <c r="P459" i="63"/>
  <c r="P2251" i="63"/>
  <c r="P2252" i="63"/>
  <c r="P2253" i="63"/>
  <c r="P3064" i="63"/>
  <c r="P458" i="63"/>
  <c r="P456" i="63"/>
  <c r="P457" i="63"/>
  <c r="P2258" i="63"/>
  <c r="P2259" i="63"/>
  <c r="P2260" i="63"/>
  <c r="P453" i="63"/>
  <c r="P2262" i="63"/>
  <c r="P454" i="63"/>
  <c r="P455" i="63"/>
  <c r="P448" i="63"/>
  <c r="P451" i="63"/>
  <c r="P2267" i="63"/>
  <c r="P446" i="63"/>
  <c r="P447" i="63"/>
  <c r="P3057" i="63"/>
  <c r="P444" i="63"/>
  <c r="P443" i="63"/>
  <c r="P2273" i="63"/>
  <c r="P442" i="63"/>
  <c r="P441" i="63"/>
  <c r="P2276" i="63"/>
  <c r="P2277" i="63"/>
  <c r="P2278" i="63"/>
  <c r="P440" i="63"/>
  <c r="P3054" i="63"/>
  <c r="P2281" i="63"/>
  <c r="P439" i="63"/>
  <c r="P436" i="63"/>
  <c r="P438" i="63"/>
  <c r="P434" i="63"/>
  <c r="P3026" i="63"/>
  <c r="P3046" i="63"/>
  <c r="P2288" i="63"/>
  <c r="P2289" i="63"/>
  <c r="P430" i="63"/>
  <c r="P2291" i="63"/>
  <c r="P2292" i="63"/>
  <c r="P2293" i="63"/>
  <c r="P2294" i="63"/>
  <c r="P2295" i="63"/>
  <c r="P3024" i="63"/>
  <c r="P3021" i="63"/>
  <c r="P3023" i="63"/>
  <c r="P426" i="63"/>
  <c r="P3017" i="63"/>
  <c r="P2301" i="63"/>
  <c r="P3013" i="63"/>
  <c r="P422" i="63"/>
  <c r="P423" i="63"/>
  <c r="P419" i="63"/>
  <c r="P420" i="63"/>
  <c r="P2307" i="63"/>
  <c r="P2308" i="63"/>
  <c r="P418" i="63"/>
  <c r="P417" i="63"/>
  <c r="P3004" i="63"/>
  <c r="P2312" i="63"/>
  <c r="P2313" i="63"/>
  <c r="P2314" i="63"/>
  <c r="P3002" i="63"/>
  <c r="P415" i="63"/>
  <c r="P2317" i="63"/>
  <c r="P2318" i="63"/>
  <c r="P2319" i="63"/>
  <c r="P2320" i="63"/>
  <c r="P2321" i="63"/>
  <c r="P2322" i="63"/>
  <c r="P408" i="63"/>
  <c r="P2324" i="63"/>
  <c r="P2325" i="63"/>
  <c r="P3001" i="63"/>
  <c r="P2327" i="63"/>
  <c r="P407" i="63"/>
  <c r="P405" i="63"/>
  <c r="P406" i="63"/>
  <c r="P404" i="63"/>
  <c r="P2332" i="63"/>
  <c r="P2997" i="63"/>
  <c r="P2334" i="63"/>
  <c r="P2335" i="63"/>
  <c r="P402" i="63"/>
  <c r="P2337" i="63"/>
  <c r="P2338" i="63"/>
  <c r="P2339" i="63"/>
  <c r="P400" i="63"/>
  <c r="P401" i="63"/>
  <c r="P2342" i="63"/>
  <c r="P2994" i="63"/>
  <c r="P2344" i="63"/>
  <c r="P2345" i="63"/>
  <c r="P387" i="63"/>
  <c r="P388" i="63"/>
  <c r="P390" i="63"/>
  <c r="P391" i="63"/>
  <c r="P395" i="63"/>
  <c r="P396" i="63"/>
  <c r="P2968" i="63"/>
  <c r="P397" i="63"/>
  <c r="P2969" i="63"/>
  <c r="P2977" i="63"/>
  <c r="P399" i="63"/>
  <c r="P2982" i="63"/>
  <c r="P2964" i="63"/>
  <c r="P2965" i="63"/>
  <c r="P2966" i="63"/>
  <c r="P2957" i="63"/>
  <c r="P2362" i="63"/>
  <c r="P2363" i="63"/>
  <c r="P2364" i="63"/>
  <c r="P2365" i="63"/>
  <c r="P386" i="63"/>
  <c r="P2367" i="63"/>
  <c r="P385" i="63"/>
  <c r="P2369" i="63"/>
  <c r="P2370" i="63"/>
  <c r="P2371" i="63"/>
  <c r="P2372" i="63"/>
  <c r="P2373" i="63"/>
  <c r="P379" i="63"/>
  <c r="P381" i="63"/>
  <c r="P2376" i="63"/>
  <c r="P2377" i="63"/>
  <c r="P377" i="63"/>
  <c r="P378" i="63"/>
  <c r="P2952" i="63"/>
  <c r="P2381" i="63"/>
  <c r="P2382" i="63"/>
  <c r="P2383" i="63"/>
  <c r="P2384" i="63"/>
  <c r="P376" i="63"/>
  <c r="P375" i="63"/>
  <c r="P2387" i="63"/>
  <c r="P2388" i="63"/>
  <c r="P374" i="63"/>
  <c r="P2390" i="63"/>
  <c r="P373" i="63"/>
  <c r="P369" i="63"/>
  <c r="P370" i="63"/>
  <c r="P372" i="63"/>
  <c r="P2395" i="63"/>
  <c r="P2396" i="63"/>
  <c r="P2944" i="63"/>
  <c r="P2398" i="63"/>
  <c r="P367" i="63"/>
  <c r="P2927" i="63"/>
  <c r="P2401" i="63"/>
  <c r="P365" i="63"/>
  <c r="P2403" i="63"/>
  <c r="P2404" i="63"/>
  <c r="P361" i="63"/>
  <c r="P362" i="63"/>
  <c r="P2407" i="63"/>
  <c r="P2408" i="63"/>
  <c r="P2409" i="63"/>
  <c r="P2410" i="63"/>
  <c r="P354" i="63"/>
  <c r="P352" i="63"/>
  <c r="P2413" i="63"/>
  <c r="P2414" i="63"/>
  <c r="P353" i="63"/>
  <c r="P2416" i="63"/>
  <c r="P2417" i="63"/>
  <c r="P2923" i="63"/>
  <c r="P2419" i="63"/>
  <c r="P351" i="63"/>
  <c r="P2421" i="63"/>
  <c r="P2909" i="63"/>
  <c r="P2423" i="63"/>
  <c r="P2914" i="63"/>
  <c r="P350" i="63"/>
  <c r="P2426" i="63"/>
  <c r="P2905" i="63"/>
  <c r="P348" i="63"/>
  <c r="P347" i="63"/>
  <c r="P338" i="63"/>
  <c r="P339" i="63"/>
  <c r="P340" i="63"/>
  <c r="P341" i="63"/>
  <c r="P2904" i="63"/>
  <c r="P342" i="63"/>
  <c r="P343" i="63"/>
  <c r="P344" i="63"/>
  <c r="P346" i="63"/>
  <c r="P337" i="63"/>
  <c r="P2440" i="63"/>
  <c r="P336" i="63"/>
  <c r="P335" i="63"/>
  <c r="P2887" i="63"/>
  <c r="P334" i="63"/>
  <c r="P329" i="63"/>
  <c r="P330" i="63"/>
  <c r="P332" i="63"/>
  <c r="P333" i="63"/>
  <c r="P327" i="63"/>
  <c r="P328" i="63"/>
  <c r="P2451" i="63"/>
  <c r="P2452" i="63"/>
  <c r="P326" i="63"/>
  <c r="P2454" i="63"/>
  <c r="P325" i="63"/>
  <c r="P2456" i="63"/>
  <c r="P323" i="63"/>
  <c r="P2458" i="63"/>
  <c r="P2459" i="63"/>
  <c r="P2460" i="63"/>
  <c r="P2461" i="63"/>
  <c r="P2462" i="63"/>
  <c r="P2879" i="63"/>
  <c r="P2464" i="63"/>
  <c r="P321" i="63"/>
  <c r="P2466" i="63"/>
  <c r="P2467" i="63"/>
  <c r="P2468" i="63"/>
  <c r="P2871" i="63"/>
  <c r="P318" i="63"/>
  <c r="P2471" i="63"/>
  <c r="P2472" i="63"/>
  <c r="P2851" i="63"/>
  <c r="P2852" i="63"/>
  <c r="P317" i="63"/>
  <c r="P2476" i="63"/>
  <c r="P315" i="63"/>
  <c r="P316" i="63"/>
  <c r="P314" i="63"/>
  <c r="P313" i="63"/>
  <c r="P2481" i="63"/>
  <c r="P2482" i="63"/>
  <c r="P2483" i="63"/>
  <c r="P312" i="63"/>
  <c r="P2485" i="63"/>
  <c r="P311" i="63"/>
  <c r="P2487" i="63"/>
  <c r="P310" i="63"/>
  <c r="P2848" i="63"/>
  <c r="P2490" i="63"/>
  <c r="P2841" i="63"/>
  <c r="P2492" i="63"/>
  <c r="P308" i="63"/>
  <c r="P2494" i="63"/>
  <c r="P2495" i="63"/>
  <c r="P307" i="63"/>
  <c r="P2497" i="63"/>
  <c r="P2498" i="63"/>
  <c r="P306" i="63"/>
  <c r="P2500" i="63"/>
  <c r="P304" i="63"/>
  <c r="P2502" i="63"/>
  <c r="P2503" i="63"/>
  <c r="P2504" i="63"/>
  <c r="P2505" i="63"/>
  <c r="P2506" i="63"/>
  <c r="P2507" i="63"/>
  <c r="P299" i="63"/>
  <c r="P300" i="63"/>
  <c r="P303" i="63"/>
  <c r="P2511" i="63"/>
  <c r="P2512" i="63"/>
  <c r="P2513" i="63"/>
  <c r="P2514" i="63"/>
  <c r="P2515" i="63"/>
  <c r="P2516" i="63"/>
  <c r="P2517" i="63"/>
  <c r="P2826" i="63"/>
  <c r="P2519" i="63"/>
  <c r="P2520" i="63"/>
  <c r="P298" i="63"/>
  <c r="P2522" i="63"/>
  <c r="P2523" i="63"/>
  <c r="P2524" i="63"/>
  <c r="P297" i="63"/>
  <c r="P2824" i="63"/>
  <c r="P2527" i="63"/>
  <c r="P296" i="63"/>
  <c r="P2529" i="63"/>
  <c r="P294" i="63"/>
  <c r="P2531" i="63"/>
  <c r="P2532" i="63"/>
  <c r="P2533" i="63"/>
  <c r="P2534" i="63"/>
  <c r="P2805" i="63"/>
  <c r="P2810" i="63"/>
  <c r="P2815" i="63"/>
  <c r="P288" i="63"/>
  <c r="P2539" i="63"/>
  <c r="P2804" i="63"/>
  <c r="P289" i="63"/>
  <c r="P291" i="63"/>
  <c r="P293" i="63"/>
  <c r="P2544" i="63"/>
  <c r="P2796" i="63"/>
  <c r="P286" i="63"/>
  <c r="P2547" i="63"/>
  <c r="P285" i="63"/>
  <c r="P2549" i="63"/>
  <c r="P2550" i="63"/>
  <c r="P2551" i="63"/>
  <c r="P2552" i="63"/>
  <c r="P282" i="63"/>
  <c r="P284" i="63"/>
  <c r="P2555" i="63"/>
  <c r="P2787" i="63"/>
  <c r="P2788" i="63"/>
  <c r="P2795" i="63"/>
  <c r="P2559" i="63"/>
  <c r="P279" i="63"/>
  <c r="P2776" i="63"/>
  <c r="P2778" i="63"/>
  <c r="P2780" i="63"/>
  <c r="P280" i="63"/>
  <c r="P2565" i="63"/>
  <c r="P2566" i="63"/>
  <c r="P2567" i="63"/>
  <c r="P2568" i="63"/>
  <c r="P2569" i="63"/>
  <c r="P2570" i="63"/>
  <c r="P2571" i="63"/>
  <c r="P2572" i="63"/>
  <c r="P2573" i="63"/>
  <c r="P2574" i="63"/>
  <c r="P2575" i="63"/>
  <c r="P276" i="63"/>
  <c r="P2775" i="63"/>
  <c r="P277" i="63"/>
  <c r="P2579" i="63"/>
  <c r="P274" i="63"/>
  <c r="P272" i="63"/>
  <c r="P2582" i="63"/>
  <c r="P2583" i="63"/>
  <c r="P2728" i="63"/>
  <c r="P2773" i="63"/>
  <c r="P2586" i="63"/>
  <c r="P271" i="63"/>
  <c r="P270" i="63"/>
  <c r="P269" i="63"/>
  <c r="P2590" i="63"/>
  <c r="P2591" i="63"/>
  <c r="P2592" i="63"/>
  <c r="P2593" i="63"/>
  <c r="P2726" i="63"/>
  <c r="P2595" i="63"/>
  <c r="P2721" i="63"/>
  <c r="P2597" i="63"/>
  <c r="P2598" i="63"/>
  <c r="P2599" i="63"/>
  <c r="P267" i="63"/>
  <c r="P265" i="63"/>
  <c r="P266" i="63"/>
  <c r="P264" i="63"/>
  <c r="P2604" i="63"/>
  <c r="P262" i="63"/>
  <c r="P2606" i="63"/>
  <c r="P2607" i="63"/>
  <c r="P259" i="63"/>
  <c r="P2609" i="63"/>
  <c r="P261" i="63"/>
  <c r="P257" i="63"/>
  <c r="P2612" i="63"/>
  <c r="P2613" i="63"/>
  <c r="P258" i="63"/>
  <c r="P2615" i="63"/>
  <c r="P2616" i="63"/>
  <c r="P254" i="63"/>
  <c r="P2618" i="63"/>
  <c r="P2619" i="63"/>
  <c r="P2709" i="63"/>
  <c r="P2621" i="63"/>
  <c r="P2622" i="63"/>
  <c r="P247" i="63"/>
  <c r="P251" i="63"/>
  <c r="P252" i="63"/>
  <c r="P253" i="63"/>
  <c r="P2627" i="63"/>
  <c r="P2628" i="63"/>
  <c r="P246" i="63"/>
  <c r="P2693" i="63"/>
  <c r="P2631" i="63"/>
  <c r="P234" i="63"/>
  <c r="P238" i="63"/>
  <c r="P243" i="63"/>
  <c r="P2635" i="63"/>
  <c r="P2636" i="63"/>
  <c r="P2637" i="63"/>
  <c r="P233" i="63"/>
  <c r="P2687" i="63"/>
  <c r="P230" i="63"/>
  <c r="P231" i="63"/>
  <c r="P227" i="63"/>
  <c r="P228" i="63"/>
  <c r="P229" i="63"/>
  <c r="P225" i="63"/>
  <c r="P2646" i="63"/>
  <c r="P224" i="63"/>
  <c r="P2648" i="63"/>
  <c r="P2649" i="63"/>
  <c r="P2650" i="63"/>
  <c r="P222" i="63"/>
  <c r="P223" i="63"/>
  <c r="P2653" i="63"/>
  <c r="P220" i="63"/>
  <c r="P2655" i="63"/>
  <c r="P216" i="63"/>
  <c r="P217" i="63"/>
  <c r="P215" i="63"/>
  <c r="P2659" i="63"/>
  <c r="P2660" i="63"/>
  <c r="P2661" i="63"/>
  <c r="P2662" i="63"/>
  <c r="P211" i="63"/>
  <c r="P212" i="63"/>
  <c r="P213" i="63"/>
  <c r="P206" i="63"/>
  <c r="P207" i="63"/>
  <c r="P2668" i="63"/>
  <c r="P208" i="63"/>
  <c r="P2670" i="63"/>
  <c r="P204" i="63"/>
  <c r="P205" i="63"/>
  <c r="P2673" i="63"/>
  <c r="P203" i="63"/>
  <c r="P2675" i="63"/>
  <c r="P2676" i="63"/>
  <c r="P2677" i="63"/>
  <c r="P202" i="63"/>
  <c r="P200" i="63"/>
  <c r="P2680" i="63"/>
  <c r="P2681" i="63"/>
  <c r="P2682" i="63"/>
  <c r="P2683" i="63"/>
  <c r="P2684" i="63"/>
  <c r="P2685" i="63"/>
  <c r="P2686" i="63"/>
  <c r="P2639" i="63"/>
  <c r="P193" i="63"/>
  <c r="P196" i="63"/>
  <c r="P188" i="63"/>
  <c r="P190" i="63"/>
  <c r="P2692" i="63"/>
  <c r="P2630" i="63"/>
  <c r="P187" i="63"/>
  <c r="P2695" i="63"/>
  <c r="P186" i="63"/>
  <c r="P185" i="63"/>
  <c r="P2698" i="63"/>
  <c r="P2699" i="63"/>
  <c r="P2700" i="63"/>
  <c r="P2701" i="63"/>
  <c r="P184" i="63"/>
  <c r="P2703" i="63"/>
  <c r="P2704" i="63"/>
  <c r="P181" i="63"/>
  <c r="P183" i="63"/>
  <c r="P2707" i="63"/>
  <c r="P2708" i="63"/>
  <c r="P2620" i="63"/>
  <c r="P177" i="63"/>
  <c r="P178" i="63"/>
  <c r="P180" i="63"/>
  <c r="P2713" i="63"/>
  <c r="P176" i="63"/>
  <c r="P2715" i="63"/>
  <c r="P2716" i="63"/>
  <c r="P175" i="63"/>
  <c r="P173" i="63"/>
  <c r="P174" i="63"/>
  <c r="P2720" i="63"/>
  <c r="P2596" i="63"/>
  <c r="P2722" i="63"/>
  <c r="P171" i="63"/>
  <c r="P169" i="63"/>
  <c r="P170" i="63"/>
  <c r="P2594" i="63"/>
  <c r="P168" i="63"/>
  <c r="P2585" i="63"/>
  <c r="P166" i="63"/>
  <c r="P2730" i="63"/>
  <c r="P164" i="63"/>
  <c r="P2732" i="63"/>
  <c r="P2733" i="63"/>
  <c r="P2734" i="63"/>
  <c r="P2735" i="63"/>
  <c r="P2736" i="63"/>
  <c r="P163" i="63"/>
  <c r="P2738" i="63"/>
  <c r="P2739" i="63"/>
  <c r="P2740" i="63"/>
  <c r="P2741" i="63"/>
  <c r="P2742" i="63"/>
  <c r="P162" i="63"/>
  <c r="P148" i="63"/>
  <c r="P151" i="63"/>
  <c r="P154" i="63"/>
  <c r="P155" i="63"/>
  <c r="P156" i="63"/>
  <c r="P2749" i="63"/>
  <c r="P157" i="63"/>
  <c r="P2751" i="63"/>
  <c r="P160" i="63"/>
  <c r="P2753" i="63"/>
  <c r="P2754" i="63"/>
  <c r="P2755" i="63"/>
  <c r="P2756" i="63"/>
  <c r="P2757" i="63"/>
  <c r="P146" i="63"/>
  <c r="P138" i="63"/>
  <c r="P139" i="63"/>
  <c r="P2761" i="63"/>
  <c r="P141" i="63"/>
  <c r="P143" i="63"/>
  <c r="P2764" i="63"/>
  <c r="P2765" i="63"/>
  <c r="P137" i="63"/>
  <c r="P135" i="63"/>
  <c r="P2768" i="63"/>
  <c r="P2769" i="63"/>
  <c r="P133" i="63"/>
  <c r="P2771" i="63"/>
  <c r="P2772" i="63"/>
  <c r="P2577" i="63"/>
  <c r="P132" i="63"/>
  <c r="P2584" i="63"/>
  <c r="P2563" i="63"/>
  <c r="P2777" i="63"/>
  <c r="P2561" i="63"/>
  <c r="P2562" i="63"/>
  <c r="P130" i="63"/>
  <c r="P2782" i="63"/>
  <c r="P2783" i="63"/>
  <c r="P2784" i="63"/>
  <c r="P2785" i="63"/>
  <c r="P2786" i="63"/>
  <c r="P2558" i="63"/>
  <c r="P2557" i="63"/>
  <c r="P129" i="63"/>
  <c r="P2790" i="63"/>
  <c r="P2791" i="63"/>
  <c r="P2792" i="63"/>
  <c r="P128" i="63"/>
  <c r="P2794" i="63"/>
  <c r="P2556" i="63"/>
  <c r="P2545" i="63"/>
  <c r="P2797" i="63"/>
  <c r="P2798" i="63"/>
  <c r="P126" i="63"/>
  <c r="P127" i="63"/>
  <c r="P2801" i="63"/>
  <c r="P2802" i="63"/>
  <c r="P2803" i="63"/>
  <c r="P2537" i="63"/>
  <c r="P2540" i="63"/>
  <c r="P2806" i="63"/>
  <c r="P125" i="63"/>
  <c r="P2808" i="63"/>
  <c r="P2809" i="63"/>
  <c r="P2536" i="63"/>
  <c r="P121" i="63"/>
  <c r="P123" i="63"/>
  <c r="P119" i="63"/>
  <c r="P2814" i="63"/>
  <c r="P2535" i="63"/>
  <c r="P2816" i="63"/>
  <c r="P2817" i="63"/>
  <c r="P114" i="63"/>
  <c r="P2819" i="63"/>
  <c r="P2820" i="63"/>
  <c r="P2821" i="63"/>
  <c r="P108" i="63"/>
  <c r="P113" i="63"/>
  <c r="P2526" i="63"/>
  <c r="P2825" i="63"/>
  <c r="P2518" i="63"/>
  <c r="P104" i="63"/>
  <c r="P2828" i="63"/>
  <c r="P107" i="63"/>
  <c r="P2830" i="63"/>
  <c r="P2831" i="63"/>
  <c r="P101" i="63"/>
  <c r="P103" i="63"/>
  <c r="P2834" i="63"/>
  <c r="P2835" i="63"/>
  <c r="P2836" i="63"/>
  <c r="P96" i="63"/>
  <c r="P97" i="63"/>
  <c r="P2839" i="63"/>
  <c r="P100" i="63"/>
  <c r="P2491" i="63"/>
  <c r="P2842" i="63"/>
  <c r="P2843" i="63"/>
  <c r="P2844" i="63"/>
  <c r="P94" i="63"/>
  <c r="P95" i="63"/>
  <c r="P2489" i="63"/>
  <c r="P2473" i="63"/>
  <c r="P2474" i="63"/>
  <c r="P90" i="63"/>
  <c r="P2856" i="63"/>
  <c r="P2857" i="63"/>
  <c r="P2859" i="63"/>
  <c r="P2861" i="63"/>
  <c r="P2862" i="63"/>
  <c r="P2864" i="63"/>
  <c r="P2865" i="63"/>
  <c r="P2866" i="63"/>
  <c r="P2867" i="63"/>
  <c r="P89" i="63"/>
  <c r="P2870" i="63"/>
  <c r="P2469" i="63"/>
  <c r="P2873" i="63"/>
  <c r="P2874" i="63"/>
  <c r="P86" i="63"/>
  <c r="P2876" i="63"/>
  <c r="P2877" i="63"/>
  <c r="P2878" i="63"/>
  <c r="P2463" i="63"/>
  <c r="P2881" i="63"/>
  <c r="P81" i="63"/>
  <c r="P82" i="63"/>
  <c r="P80" i="63"/>
  <c r="P2885" i="63"/>
  <c r="P2886" i="63"/>
  <c r="P2443" i="63"/>
  <c r="P2888" i="63"/>
  <c r="P78" i="63"/>
  <c r="P2890" i="63"/>
  <c r="P2891" i="63"/>
  <c r="P2892" i="63"/>
  <c r="P77" i="63"/>
  <c r="P76" i="63"/>
  <c r="P1141" i="63"/>
  <c r="P2896" i="63"/>
  <c r="P2897" i="63"/>
  <c r="P2898" i="63"/>
  <c r="P2899" i="63"/>
  <c r="P72" i="63"/>
  <c r="P2902" i="63"/>
  <c r="P73" i="63"/>
  <c r="P2434" i="63"/>
  <c r="P3626" i="63"/>
  <c r="P2906" i="63"/>
  <c r="P2907" i="63"/>
  <c r="P2908" i="63"/>
  <c r="P2424" i="63"/>
  <c r="P68" i="63"/>
  <c r="P66" i="63"/>
  <c r="P67" i="63"/>
  <c r="P2913" i="63"/>
  <c r="P2422" i="63"/>
  <c r="P2915" i="63"/>
  <c r="P61" i="63"/>
  <c r="P56" i="63"/>
  <c r="P60" i="63"/>
  <c r="P53" i="63"/>
  <c r="P51" i="63"/>
  <c r="P2922" i="63"/>
  <c r="P2418" i="63"/>
  <c r="P2924" i="63"/>
  <c r="P2925" i="63"/>
  <c r="P2931" i="63"/>
  <c r="P2935" i="63"/>
  <c r="P2936" i="63"/>
  <c r="P2937" i="63"/>
  <c r="P2938" i="63"/>
  <c r="P2939" i="63"/>
  <c r="P2940" i="63"/>
  <c r="P2941" i="63"/>
  <c r="P42" i="63"/>
  <c r="P2397" i="63"/>
  <c r="P2946" i="63"/>
  <c r="P2947" i="63"/>
  <c r="P40" i="63"/>
  <c r="P2380" i="63"/>
  <c r="P38" i="63"/>
  <c r="P2954" i="63"/>
  <c r="P2955" i="63"/>
  <c r="P2956" i="63"/>
  <c r="P2361" i="63"/>
  <c r="P2961" i="63"/>
  <c r="P2962" i="63"/>
  <c r="P2963" i="63"/>
  <c r="P2359" i="63"/>
  <c r="P2360" i="63"/>
  <c r="P2357" i="63"/>
  <c r="P2967" i="63"/>
  <c r="P2358" i="63"/>
  <c r="P2355" i="63"/>
  <c r="P2970" i="63"/>
  <c r="P2971" i="63"/>
  <c r="P2972" i="63"/>
  <c r="P2973" i="63"/>
  <c r="P2974" i="63"/>
  <c r="P2975" i="63"/>
  <c r="P2976" i="63"/>
  <c r="P2354" i="63"/>
  <c r="P2981" i="63"/>
  <c r="P2352" i="63"/>
  <c r="P2987" i="63"/>
  <c r="P31" i="63"/>
  <c r="P2992" i="63"/>
  <c r="P2993" i="63"/>
  <c r="P2343" i="63"/>
  <c r="P2995" i="63"/>
  <c r="P2996" i="63"/>
  <c r="P2333" i="63"/>
  <c r="P2999" i="63"/>
  <c r="P2315" i="63"/>
  <c r="P2326" i="63"/>
  <c r="P2311" i="63"/>
  <c r="P3006" i="63"/>
  <c r="P3007" i="63"/>
  <c r="P3008" i="63"/>
  <c r="P3009" i="63"/>
  <c r="P2302" i="63"/>
  <c r="P29" i="63"/>
  <c r="P3015" i="63"/>
  <c r="P3016" i="63"/>
  <c r="P2300" i="63"/>
  <c r="P2298" i="63"/>
  <c r="P3022" i="63"/>
  <c r="P2296" i="63"/>
  <c r="P2297" i="63"/>
  <c r="P25" i="63"/>
  <c r="P2287" i="63"/>
  <c r="P3027" i="63"/>
  <c r="P3028" i="63"/>
  <c r="P3033" i="63"/>
  <c r="P24" i="63"/>
  <c r="P3036" i="63"/>
  <c r="P3037" i="63"/>
  <c r="P3041" i="63"/>
  <c r="P3043" i="63"/>
  <c r="P2286" i="63"/>
  <c r="P3047" i="63"/>
  <c r="P21" i="63"/>
  <c r="P3049" i="63"/>
  <c r="P3051" i="63"/>
  <c r="P2280" i="63"/>
  <c r="P2270" i="63"/>
  <c r="P3058" i="63"/>
  <c r="P19" i="63"/>
  <c r="P3063" i="63"/>
  <c r="P2254" i="63"/>
  <c r="P18" i="63"/>
  <c r="P3066" i="63"/>
  <c r="P3067" i="63"/>
  <c r="P2241" i="63"/>
  <c r="P3071" i="63"/>
  <c r="P2228" i="63"/>
  <c r="P3075" i="63"/>
  <c r="P3076" i="63"/>
  <c r="P3078" i="63"/>
  <c r="P2224" i="63"/>
  <c r="P3082" i="63"/>
  <c r="P3083" i="63"/>
  <c r="P3084" i="63"/>
  <c r="P3085" i="63"/>
  <c r="P3090" i="63"/>
  <c r="P17" i="63"/>
  <c r="P3093" i="63"/>
  <c r="P3094" i="63"/>
  <c r="P3095" i="63"/>
  <c r="P15" i="63"/>
  <c r="P16" i="63"/>
  <c r="P2216" i="63"/>
  <c r="P2223" i="63"/>
  <c r="P3611" i="63"/>
  <c r="P3107" i="63"/>
  <c r="P3608" i="63"/>
  <c r="P3114" i="63"/>
  <c r="P3594" i="63"/>
  <c r="P3118" i="63"/>
  <c r="P3119" i="63"/>
  <c r="P3120" i="63"/>
  <c r="P3121" i="63"/>
  <c r="P3122" i="63"/>
  <c r="P3123" i="63"/>
  <c r="P3124" i="63"/>
  <c r="P3125" i="63"/>
  <c r="P2201" i="63"/>
  <c r="P3127" i="63"/>
  <c r="P1147" i="63"/>
  <c r="P1148" i="63"/>
  <c r="P11" i="63"/>
  <c r="P3131" i="63"/>
  <c r="P2169" i="63"/>
  <c r="P3138" i="63"/>
  <c r="P1156" i="63"/>
  <c r="P1154" i="63"/>
  <c r="P3573" i="63"/>
  <c r="P2096" i="63"/>
  <c r="P3149" i="63"/>
  <c r="P3152" i="63"/>
  <c r="P1157" i="63"/>
  <c r="P3157" i="63"/>
  <c r="P3160" i="63"/>
  <c r="P3162" i="63"/>
  <c r="P2087" i="63"/>
  <c r="P1163" i="63"/>
  <c r="P3171" i="63"/>
  <c r="P3172" i="63"/>
  <c r="P3176" i="63"/>
  <c r="P3178" i="63"/>
  <c r="P3179" i="63"/>
  <c r="P3180" i="63"/>
  <c r="P2084" i="63"/>
  <c r="P75" i="63"/>
  <c r="P2059" i="63"/>
  <c r="P3648" i="63"/>
  <c r="P3187" i="63"/>
  <c r="P3191" i="63"/>
  <c r="P2048" i="63"/>
  <c r="P3197" i="63"/>
  <c r="P2013" i="63"/>
  <c r="P2017" i="63"/>
  <c r="P2039" i="63"/>
  <c r="P3206" i="63"/>
  <c r="P3207" i="63"/>
  <c r="P2010" i="63"/>
  <c r="P3211" i="63"/>
  <c r="P3213" i="63"/>
  <c r="P3217" i="63"/>
  <c r="P2002" i="63"/>
  <c r="P1995" i="63"/>
  <c r="P3222" i="63"/>
  <c r="P1988" i="63"/>
  <c r="P1968" i="63"/>
  <c r="P1939" i="63"/>
  <c r="P1960" i="63"/>
  <c r="P3236" i="63"/>
  <c r="P1919" i="63"/>
  <c r="P1926" i="63"/>
  <c r="P3239" i="63"/>
  <c r="P3652" i="63"/>
  <c r="P3243" i="63"/>
  <c r="P3244" i="63"/>
  <c r="P1913" i="63"/>
  <c r="P1267" i="63"/>
  <c r="P1274" i="63"/>
  <c r="P1277" i="63"/>
  <c r="P3544" i="63"/>
  <c r="P3259" i="63"/>
  <c r="P3260" i="63"/>
  <c r="P3261" i="63"/>
  <c r="P3262" i="63"/>
  <c r="P3263" i="63"/>
  <c r="P1284" i="63"/>
  <c r="P3266" i="63"/>
  <c r="P3267" i="63"/>
  <c r="P3269" i="63"/>
  <c r="P3271" i="63"/>
  <c r="P3272" i="63"/>
  <c r="P3273" i="63"/>
  <c r="P3532" i="63"/>
  <c r="P1893" i="63"/>
  <c r="P3280" i="63"/>
  <c r="P1291" i="63"/>
  <c r="P3282" i="63"/>
  <c r="P3525" i="63"/>
  <c r="P3289" i="63"/>
  <c r="P3290" i="63"/>
  <c r="P3507" i="63"/>
  <c r="P3294" i="63"/>
  <c r="P3296" i="63"/>
  <c r="P3299" i="63"/>
  <c r="P1832" i="63"/>
  <c r="P1324" i="63"/>
  <c r="P1293" i="63"/>
  <c r="P3310" i="63"/>
  <c r="P3311" i="63"/>
  <c r="P1763" i="63"/>
  <c r="P1312" i="63"/>
  <c r="P3315" i="63"/>
  <c r="P3316" i="63"/>
  <c r="P1344" i="63"/>
  <c r="P3487" i="63"/>
  <c r="P3325" i="63"/>
  <c r="P3326" i="63"/>
  <c r="P1734" i="63"/>
  <c r="P1652" i="63"/>
  <c r="P3477" i="63"/>
  <c r="P1595" i="63"/>
  <c r="P1596" i="63"/>
  <c r="P3344" i="63"/>
  <c r="P1391" i="63"/>
  <c r="P1388" i="63"/>
  <c r="P3457" i="63"/>
  <c r="P1392" i="63"/>
  <c r="P3353" i="63"/>
  <c r="P3454" i="63"/>
  <c r="P3358" i="63"/>
  <c r="P3359" i="63"/>
  <c r="P3360" i="63"/>
  <c r="P3361" i="63"/>
  <c r="P3451" i="63"/>
  <c r="P3364" i="63"/>
  <c r="P3365" i="63"/>
  <c r="P3366" i="63"/>
  <c r="P3448" i="63"/>
  <c r="P3370" i="63"/>
  <c r="P3371" i="63"/>
  <c r="P3435" i="63"/>
  <c r="P1404" i="63"/>
  <c r="P1421" i="63"/>
  <c r="P1549" i="63"/>
  <c r="P1434" i="63"/>
  <c r="P1451" i="63"/>
  <c r="P1538" i="63"/>
  <c r="P1426" i="63"/>
  <c r="P1576" i="63"/>
  <c r="P3390" i="63"/>
  <c r="P3391" i="63"/>
  <c r="P1251" i="63"/>
  <c r="P3376" i="63"/>
  <c r="P3397" i="63"/>
  <c r="P3398" i="63"/>
  <c r="P3399" i="63"/>
  <c r="P3403" i="63"/>
  <c r="P3425" i="63"/>
  <c r="P3404" i="63"/>
  <c r="P1560" i="63"/>
  <c r="P3405" i="63"/>
  <c r="P3427" i="63"/>
  <c r="P3434" i="63"/>
  <c r="P1565" i="63"/>
  <c r="P3406" i="63"/>
  <c r="P3413" i="63"/>
  <c r="P3408" i="63"/>
  <c r="P1461" i="63"/>
  <c r="P3410" i="63"/>
  <c r="P1463" i="63"/>
  <c r="P1455" i="63"/>
  <c r="P3407" i="63"/>
  <c r="P1499" i="63"/>
  <c r="P1476" i="63"/>
  <c r="P3417" i="63"/>
  <c r="P3418" i="63"/>
  <c r="P3419" i="63"/>
  <c r="P1427" i="63"/>
  <c r="P1583" i="63"/>
  <c r="P3424" i="63"/>
  <c r="P1561" i="63"/>
  <c r="P3426" i="63"/>
  <c r="P1550" i="63"/>
  <c r="P3428" i="63"/>
  <c r="P3429" i="63"/>
  <c r="P3430" i="63"/>
  <c r="P3431" i="63"/>
  <c r="P3432" i="63"/>
  <c r="P3433" i="63"/>
  <c r="P3378" i="63"/>
  <c r="P3436" i="63"/>
  <c r="P3437" i="63"/>
  <c r="P1424" i="63"/>
  <c r="P3441" i="63"/>
  <c r="P1403" i="63"/>
  <c r="P3444" i="63"/>
  <c r="P1397" i="63"/>
  <c r="P3446" i="63"/>
  <c r="P1584" i="63"/>
  <c r="P3449" i="63"/>
  <c r="P3450" i="63"/>
  <c r="P3453" i="63"/>
  <c r="P1038" i="63"/>
  <c r="P3462" i="63"/>
  <c r="P1594" i="63"/>
  <c r="P3465" i="63"/>
  <c r="P3466" i="63"/>
  <c r="P3467" i="63"/>
  <c r="P3468" i="63"/>
  <c r="P3470" i="63"/>
  <c r="P3473" i="63"/>
  <c r="P1369" i="63"/>
  <c r="P3475" i="63"/>
  <c r="P3476" i="63"/>
  <c r="P1638" i="63"/>
  <c r="P1646" i="63"/>
  <c r="P1636" i="63"/>
  <c r="P3480" i="63"/>
  <c r="P1352" i="63"/>
  <c r="P3482" i="63"/>
  <c r="P3484" i="63"/>
  <c r="P1348" i="63"/>
  <c r="P3486" i="63"/>
  <c r="P1754" i="63"/>
  <c r="P1759" i="63"/>
  <c r="P3490" i="63"/>
  <c r="P3491" i="63"/>
  <c r="P3492" i="63"/>
  <c r="P3493" i="63"/>
  <c r="P1813" i="63"/>
  <c r="P1771" i="63"/>
  <c r="P1801" i="63"/>
  <c r="P3501" i="63"/>
  <c r="P3502" i="63"/>
  <c r="P3503" i="63"/>
  <c r="P1844" i="63"/>
  <c r="P3505" i="63"/>
  <c r="P3506" i="63"/>
  <c r="P1885" i="63"/>
  <c r="P3513" i="63"/>
  <c r="P3515" i="63"/>
  <c r="P3516" i="63"/>
  <c r="P3517" i="63"/>
  <c r="P3519" i="63"/>
  <c r="P3520" i="63"/>
  <c r="P3522" i="63"/>
  <c r="P3526" i="63"/>
  <c r="P1846" i="63"/>
  <c r="P1265" i="63"/>
  <c r="P3531" i="63"/>
  <c r="P3534" i="63"/>
  <c r="P1896" i="63"/>
  <c r="P3540" i="63"/>
  <c r="P1907" i="63"/>
  <c r="P1433" i="63"/>
  <c r="P3548" i="63"/>
  <c r="P2164" i="63"/>
  <c r="P3553" i="63"/>
  <c r="P2165" i="63"/>
  <c r="P3557" i="63"/>
  <c r="P3558" i="63"/>
  <c r="P3559" i="63"/>
  <c r="P3563" i="63"/>
  <c r="P2044" i="63"/>
  <c r="P9" i="63"/>
  <c r="P2093" i="63"/>
  <c r="P3569" i="63"/>
  <c r="P3570" i="63"/>
  <c r="P2113" i="63"/>
  <c r="P3572" i="63"/>
  <c r="P10" i="63"/>
  <c r="P2151" i="63"/>
  <c r="P1027" i="63"/>
  <c r="P2163" i="63"/>
  <c r="P2139" i="63"/>
  <c r="P3581" i="63"/>
  <c r="P3582" i="63"/>
  <c r="P3583" i="63"/>
  <c r="P3584" i="63"/>
  <c r="P3585" i="63"/>
  <c r="P3586" i="63"/>
  <c r="P3587" i="63"/>
  <c r="P3588" i="63"/>
  <c r="P2174" i="63"/>
  <c r="P2176" i="63"/>
  <c r="P2202" i="63"/>
  <c r="P3595" i="63"/>
  <c r="P3596" i="63"/>
  <c r="P3597" i="63"/>
  <c r="P3598" i="63"/>
  <c r="P3600" i="63"/>
  <c r="P3601" i="63"/>
  <c r="P3604" i="63"/>
  <c r="P3605" i="63"/>
  <c r="P3606" i="63"/>
  <c r="P2215" i="63"/>
  <c r="P3609" i="63"/>
  <c r="P2209" i="63"/>
  <c r="P3612" i="63"/>
  <c r="P3619" i="63"/>
  <c r="P3620" i="63"/>
  <c r="P3621" i="63"/>
  <c r="P3622" i="63"/>
  <c r="P2400" i="63"/>
  <c r="P3625" i="63"/>
  <c r="P2427" i="63"/>
  <c r="P3627" i="63"/>
  <c r="P3629" i="63"/>
  <c r="P3634" i="63"/>
  <c r="P3635" i="63"/>
  <c r="P1138" i="63"/>
  <c r="P3637" i="63"/>
  <c r="P3638" i="63"/>
  <c r="P3639" i="63"/>
  <c r="P1124" i="63"/>
  <c r="P1125" i="63"/>
  <c r="P1137" i="63"/>
  <c r="P3649" i="63"/>
  <c r="P3651" i="63"/>
  <c r="P3658" i="63"/>
  <c r="P1120" i="63"/>
  <c r="P3662" i="63"/>
  <c r="P1100" i="63"/>
  <c r="P1099" i="63"/>
  <c r="P3668" i="63"/>
  <c r="P3671" i="63"/>
  <c r="P1098" i="63"/>
  <c r="P3673" i="63"/>
  <c r="P1095" i="63"/>
  <c r="P3675" i="63"/>
  <c r="P3682" i="63"/>
  <c r="P3684" i="63"/>
  <c r="P3685" i="63"/>
  <c r="P3686" i="63"/>
  <c r="P3687" i="63"/>
  <c r="P1091" i="63"/>
  <c r="P3690" i="63"/>
  <c r="P3691" i="63"/>
  <c r="P3693" i="63"/>
  <c r="P3695" i="63"/>
  <c r="P1040" i="63"/>
  <c r="P1062" i="63"/>
  <c r="P3699" i="63"/>
  <c r="P3700" i="63"/>
  <c r="P3702" i="63"/>
  <c r="P3703" i="63"/>
  <c r="P3705" i="63"/>
  <c r="P3706" i="63"/>
  <c r="P3707" i="63"/>
  <c r="P3943" i="63"/>
  <c r="P3710" i="63"/>
  <c r="P3886" i="63"/>
  <c r="P971" i="63"/>
  <c r="P3715" i="63"/>
  <c r="P3716" i="63"/>
  <c r="P3717" i="63"/>
  <c r="P3719" i="63"/>
  <c r="P1024" i="63"/>
  <c r="P3721" i="63"/>
  <c r="P3723" i="63"/>
  <c r="P3724" i="63"/>
  <c r="P1018" i="63"/>
  <c r="P3728" i="63"/>
  <c r="P3729" i="63"/>
  <c r="P3730" i="63"/>
  <c r="P3731" i="63"/>
  <c r="P3732" i="63"/>
  <c r="P3733" i="63"/>
  <c r="P3734" i="63"/>
  <c r="P3735" i="63"/>
  <c r="P3737" i="63"/>
  <c r="P1015" i="63"/>
  <c r="P3740" i="63"/>
  <c r="P3741" i="63"/>
  <c r="P3744" i="63"/>
  <c r="P3748" i="63"/>
  <c r="P3750" i="63"/>
  <c r="P3751" i="63"/>
  <c r="P3753" i="63"/>
  <c r="P3754" i="63"/>
  <c r="P3756" i="63"/>
  <c r="P1013" i="63"/>
  <c r="P1002" i="63"/>
  <c r="P3764" i="63"/>
  <c r="P3765" i="63"/>
  <c r="P3766" i="63"/>
  <c r="P1001" i="63"/>
  <c r="P1000" i="63"/>
  <c r="P3772" i="63"/>
  <c r="P3773" i="63"/>
  <c r="P3774" i="63"/>
  <c r="P3775" i="63"/>
  <c r="P3777" i="63"/>
  <c r="P999" i="63"/>
  <c r="P3780" i="63"/>
  <c r="P3783" i="63"/>
  <c r="P3784" i="63"/>
  <c r="P3785" i="63"/>
  <c r="P3786" i="63"/>
  <c r="P3787" i="63"/>
  <c r="P3788" i="63"/>
  <c r="P3789" i="63"/>
  <c r="P3790" i="63"/>
  <c r="P3791" i="63"/>
  <c r="P3792" i="63"/>
  <c r="P3793" i="63"/>
  <c r="P3830" i="63"/>
  <c r="P3795" i="63"/>
  <c r="P3796" i="63"/>
  <c r="P3797" i="63"/>
  <c r="P3798" i="63"/>
  <c r="P3799" i="63"/>
  <c r="P3800" i="63"/>
  <c r="P3801" i="63"/>
  <c r="P3802" i="63"/>
  <c r="P3803" i="63"/>
  <c r="P3804" i="63"/>
  <c r="P3805" i="63"/>
  <c r="P3806" i="63"/>
  <c r="P3807" i="63"/>
  <c r="P3808" i="63"/>
  <c r="P3809" i="63"/>
  <c r="P3810" i="63"/>
  <c r="P3811" i="63"/>
  <c r="P3812" i="63"/>
  <c r="P3813" i="63"/>
  <c r="P3814" i="63"/>
  <c r="P3815" i="63"/>
  <c r="P3816" i="63"/>
  <c r="P3817" i="63"/>
  <c r="P3831" i="63"/>
  <c r="P3818" i="63"/>
  <c r="P3819" i="63"/>
  <c r="P3820" i="63"/>
  <c r="P3821" i="63"/>
  <c r="P3822" i="63"/>
  <c r="P3823" i="63"/>
  <c r="P3824" i="63"/>
  <c r="P3825" i="63"/>
  <c r="E3823" i="63"/>
  <c r="E3824" i="63"/>
  <c r="E3825" i="63"/>
  <c r="G3823" i="63"/>
  <c r="G3824" i="63"/>
  <c r="G3825" i="63"/>
  <c r="H3823" i="63"/>
  <c r="H3824" i="63"/>
  <c r="H3825" i="63"/>
  <c r="N3823" i="63"/>
  <c r="N3824" i="63"/>
  <c r="N3825" i="63"/>
  <c r="N4201" i="63"/>
  <c r="N4200" i="63"/>
  <c r="N4199" i="63"/>
  <c r="N4194" i="63"/>
  <c r="N4193" i="63"/>
  <c r="N4191" i="63"/>
  <c r="N4185" i="63"/>
  <c r="N4188" i="63"/>
  <c r="N4184" i="63"/>
  <c r="N4180" i="63"/>
  <c r="N4174" i="63"/>
  <c r="N4173" i="63"/>
  <c r="N4172" i="63"/>
  <c r="N4169" i="63"/>
  <c r="N4170" i="63"/>
  <c r="N4166" i="63"/>
  <c r="N4167" i="63"/>
  <c r="N4168" i="63"/>
  <c r="N4165" i="63"/>
  <c r="N4162" i="63"/>
  <c r="N4161" i="63"/>
  <c r="N4160" i="63"/>
  <c r="N4153" i="63"/>
  <c r="N4159" i="63"/>
  <c r="N4151" i="63"/>
  <c r="N4148" i="63"/>
  <c r="N4147" i="63"/>
  <c r="N4145" i="63"/>
  <c r="N4139" i="63"/>
  <c r="N4144" i="63"/>
  <c r="N4134" i="63"/>
  <c r="N4125" i="63"/>
  <c r="N4128" i="63"/>
  <c r="N4130" i="63"/>
  <c r="N4132" i="63"/>
  <c r="N4133" i="63"/>
  <c r="N4122" i="63"/>
  <c r="N4120" i="63"/>
  <c r="N4121" i="63"/>
  <c r="N4115" i="63"/>
  <c r="N4119" i="63"/>
  <c r="N4108" i="63"/>
  <c r="N4110" i="63"/>
  <c r="N4112" i="63"/>
  <c r="N4106" i="63"/>
  <c r="N4073" i="63"/>
  <c r="N4079" i="63"/>
  <c r="N4080" i="63"/>
  <c r="N4084" i="63"/>
  <c r="N4085" i="63"/>
  <c r="N4092" i="63"/>
  <c r="N4094" i="63"/>
  <c r="N4096" i="63"/>
  <c r="N4097" i="63"/>
  <c r="N4098" i="63"/>
  <c r="N4104" i="63"/>
  <c r="N4105" i="63"/>
  <c r="N4049" i="63"/>
  <c r="N4052" i="63"/>
  <c r="N4059" i="63"/>
  <c r="N4067" i="63"/>
  <c r="N4068" i="63"/>
  <c r="N4069" i="63"/>
  <c r="N4071" i="63"/>
  <c r="N4043" i="63"/>
  <c r="N4044" i="63"/>
  <c r="N4042" i="63"/>
  <c r="N4040" i="63"/>
  <c r="N4035" i="63"/>
  <c r="N4027" i="63"/>
  <c r="N4032" i="63"/>
  <c r="N4033" i="63"/>
  <c r="N4034" i="63"/>
  <c r="N4025" i="63"/>
  <c r="N4022" i="63"/>
  <c r="N4024" i="63"/>
  <c r="N4019" i="63"/>
  <c r="N4020" i="63"/>
  <c r="N4018" i="63"/>
  <c r="N4016" i="63"/>
  <c r="N4014" i="63"/>
  <c r="N4015" i="63"/>
  <c r="N4012" i="63"/>
  <c r="N4008" i="63"/>
  <c r="N4001" i="63"/>
  <c r="N4000" i="63"/>
  <c r="N3998" i="63"/>
  <c r="N3999" i="63"/>
  <c r="N3994" i="63"/>
  <c r="N3996" i="63"/>
  <c r="N3997" i="63"/>
  <c r="N3992" i="63"/>
  <c r="N3990" i="63"/>
  <c r="N3981" i="63"/>
  <c r="N3982" i="63"/>
  <c r="N3986" i="63"/>
  <c r="N3988" i="63"/>
  <c r="N3977" i="63"/>
  <c r="N3975" i="63"/>
  <c r="N3974" i="63"/>
  <c r="N3973" i="63"/>
  <c r="N3971" i="63"/>
  <c r="N3972" i="63"/>
  <c r="N3961" i="63"/>
  <c r="N3970" i="63"/>
  <c r="N3960" i="63"/>
  <c r="N3956" i="63"/>
  <c r="N3957" i="63"/>
  <c r="N3949" i="63"/>
  <c r="N3948" i="63"/>
  <c r="N3946" i="63"/>
  <c r="N3944" i="63"/>
  <c r="N3939" i="63"/>
  <c r="N3938" i="63"/>
  <c r="N3934" i="63"/>
  <c r="N3933" i="63"/>
  <c r="N3931" i="63"/>
  <c r="N3928" i="63"/>
  <c r="N3927" i="63"/>
  <c r="N3922" i="63"/>
  <c r="N3923" i="63"/>
  <c r="N3925" i="63"/>
  <c r="N3915" i="63"/>
  <c r="N3912" i="63"/>
  <c r="N3910" i="63"/>
  <c r="N3911" i="63"/>
  <c r="N3901" i="63"/>
  <c r="N3903" i="63"/>
  <c r="N3904" i="63"/>
  <c r="N3896" i="63"/>
  <c r="N3898" i="63"/>
  <c r="N3892" i="63"/>
  <c r="N3894" i="63"/>
  <c r="N3895" i="63"/>
  <c r="N3889" i="63"/>
  <c r="N3890" i="63"/>
  <c r="N3887" i="63"/>
  <c r="N3888" i="63"/>
  <c r="N3879" i="63"/>
  <c r="N3880" i="63"/>
  <c r="N3878" i="63"/>
  <c r="N3870" i="63"/>
  <c r="N3871" i="63"/>
  <c r="N3872" i="63"/>
  <c r="N3873" i="63"/>
  <c r="N3875" i="63"/>
  <c r="N3877" i="63"/>
  <c r="N3866" i="63"/>
  <c r="N3869" i="63"/>
  <c r="N3864" i="63"/>
  <c r="N3865" i="63"/>
  <c r="N3862" i="63"/>
  <c r="N3857" i="63"/>
  <c r="N3855" i="63"/>
  <c r="N3854" i="63"/>
  <c r="N3781" i="63"/>
  <c r="N3782" i="63"/>
  <c r="N3853" i="63"/>
  <c r="N3779" i="63"/>
  <c r="N3776" i="63"/>
  <c r="N3767" i="63"/>
  <c r="N3769" i="63"/>
  <c r="N3770" i="63"/>
  <c r="N3763" i="63"/>
  <c r="N3760" i="63"/>
  <c r="N3759" i="63"/>
  <c r="N3757" i="63"/>
  <c r="N3758" i="63"/>
  <c r="N3755" i="63"/>
  <c r="N3749" i="63"/>
  <c r="N3752" i="63"/>
  <c r="N3746" i="63"/>
  <c r="N3747" i="63"/>
  <c r="N3745" i="63"/>
  <c r="N3743" i="63"/>
  <c r="N3742" i="63"/>
  <c r="N3736" i="63"/>
  <c r="N3739" i="63"/>
  <c r="N3727" i="63"/>
  <c r="N3725" i="63"/>
  <c r="N3714" i="63"/>
  <c r="N3718" i="63"/>
  <c r="N3722" i="63"/>
  <c r="N3713" i="63"/>
  <c r="N3711" i="63"/>
  <c r="N3708" i="63"/>
  <c r="N3704" i="63"/>
  <c r="N3701" i="63"/>
  <c r="N3694" i="63"/>
  <c r="N3698" i="63"/>
  <c r="N3692" i="63"/>
  <c r="N3689" i="63"/>
  <c r="N3683" i="63"/>
  <c r="N3681" i="63"/>
  <c r="N3680" i="63"/>
  <c r="N3679" i="63"/>
  <c r="N3678" i="63"/>
  <c r="N3677" i="63"/>
  <c r="N3670" i="63"/>
  <c r="N3676" i="63"/>
  <c r="N3669" i="63"/>
  <c r="N3666" i="63"/>
  <c r="N3665" i="63"/>
  <c r="N3663" i="63"/>
  <c r="N3660" i="63"/>
  <c r="N3659" i="63"/>
  <c r="N3656" i="63"/>
  <c r="N3657" i="63"/>
  <c r="N3655" i="63"/>
  <c r="N3654" i="63"/>
  <c r="N3653" i="63"/>
  <c r="N3650" i="63"/>
  <c r="N3647" i="63"/>
  <c r="N3645" i="63"/>
  <c r="N3646" i="63"/>
  <c r="N3641" i="63"/>
  <c r="N3640" i="63"/>
  <c r="N3633" i="63"/>
  <c r="N3632" i="63"/>
  <c r="N3631" i="63"/>
  <c r="N3630" i="63"/>
  <c r="N3624" i="63"/>
  <c r="N3623" i="63"/>
  <c r="N3618" i="63"/>
  <c r="N3617" i="63"/>
  <c r="N3616" i="63"/>
  <c r="N3614" i="63"/>
  <c r="N3615" i="63"/>
  <c r="N3613" i="63"/>
  <c r="N3610" i="63"/>
  <c r="N3603" i="63"/>
  <c r="N3607" i="63"/>
  <c r="N3593" i="63"/>
  <c r="N3599" i="63"/>
  <c r="N3602" i="63"/>
  <c r="N3590" i="63"/>
  <c r="N3578" i="63"/>
  <c r="N3589" i="63"/>
  <c r="N3576" i="63"/>
  <c r="N3577" i="63"/>
  <c r="N3575" i="63"/>
  <c r="N3574" i="63"/>
  <c r="N3571" i="63"/>
  <c r="N3566" i="63"/>
  <c r="N3564" i="63"/>
  <c r="N3561" i="63"/>
  <c r="N3562" i="63"/>
  <c r="N3556" i="63"/>
  <c r="N3555" i="63"/>
  <c r="N3552" i="63"/>
  <c r="N3551" i="63"/>
  <c r="N3549" i="63"/>
  <c r="N3550" i="63"/>
  <c r="N3546" i="63"/>
  <c r="N3545" i="63"/>
  <c r="N3542" i="63"/>
  <c r="N3538" i="63"/>
  <c r="N3539" i="63"/>
  <c r="N3537" i="63"/>
  <c r="N3536" i="63"/>
  <c r="N3535" i="63"/>
  <c r="N3533" i="63"/>
  <c r="N3530" i="63"/>
  <c r="N3529" i="63"/>
  <c r="N3528" i="63"/>
  <c r="N3527" i="63"/>
  <c r="N3524" i="63"/>
  <c r="N3523" i="63"/>
  <c r="N3518" i="63"/>
  <c r="N3521" i="63"/>
  <c r="N3514" i="63"/>
  <c r="N3512" i="63"/>
  <c r="N3508" i="63"/>
  <c r="N3509" i="63"/>
  <c r="N3511" i="63"/>
  <c r="N3497" i="63"/>
  <c r="N3504" i="63"/>
  <c r="N3496" i="63"/>
  <c r="N3494" i="63"/>
  <c r="N3495" i="63"/>
  <c r="N3488" i="63"/>
  <c r="N3483" i="63"/>
  <c r="N3479" i="63"/>
  <c r="N3478" i="63"/>
  <c r="N3472" i="63"/>
  <c r="N3471" i="63"/>
  <c r="N3460" i="63"/>
  <c r="N3461" i="63"/>
  <c r="N3464" i="63"/>
  <c r="N3459" i="63"/>
  <c r="N3456" i="63"/>
  <c r="N3455" i="63"/>
  <c r="N3452" i="63"/>
  <c r="N3447" i="63"/>
  <c r="N3442" i="63"/>
  <c r="N3422" i="63"/>
  <c r="N3420" i="63"/>
  <c r="N3402" i="63"/>
  <c r="N3401" i="63"/>
  <c r="N3400" i="63"/>
  <c r="N3395" i="63"/>
  <c r="N3396" i="63"/>
  <c r="N3394" i="63"/>
  <c r="N3393" i="63"/>
  <c r="N3387" i="63"/>
  <c r="N3383" i="63"/>
  <c r="N3377" i="63"/>
  <c r="N3375" i="63"/>
  <c r="N3374" i="63"/>
  <c r="N3372" i="63"/>
  <c r="N3373" i="63"/>
  <c r="N3369" i="63"/>
  <c r="N3367" i="63"/>
  <c r="N3363" i="63"/>
  <c r="N3362" i="63"/>
  <c r="N3357" i="63"/>
  <c r="N3356" i="63"/>
  <c r="N3354" i="63"/>
  <c r="N3355" i="63"/>
  <c r="N3352" i="63"/>
  <c r="N3351" i="63"/>
  <c r="N3350" i="63"/>
  <c r="N3349" i="63"/>
  <c r="N3348" i="63"/>
  <c r="N3347" i="63"/>
  <c r="N3345" i="63"/>
  <c r="N3343" i="63"/>
  <c r="N3341" i="63"/>
  <c r="N3339" i="63"/>
  <c r="N3338" i="63"/>
  <c r="N3333" i="63"/>
  <c r="N3331" i="63"/>
  <c r="N3330" i="63"/>
  <c r="N3328" i="63"/>
  <c r="N3329" i="63"/>
  <c r="N3327" i="63"/>
  <c r="N3324" i="63"/>
  <c r="N3321" i="63"/>
  <c r="N3320" i="63"/>
  <c r="N3319" i="63"/>
  <c r="N3317" i="63"/>
  <c r="N3318" i="63"/>
  <c r="N3312" i="63"/>
  <c r="N3309" i="63"/>
  <c r="N3306" i="63"/>
  <c r="N3305" i="63"/>
  <c r="N3304" i="63"/>
  <c r="N3301" i="63"/>
  <c r="N3302" i="63"/>
  <c r="N3300" i="63"/>
  <c r="N3297" i="63"/>
  <c r="N3298" i="63"/>
  <c r="N3292" i="63"/>
  <c r="N3295" i="63"/>
  <c r="N3291" i="63"/>
  <c r="N3284" i="63"/>
  <c r="N3286" i="63"/>
  <c r="N3287" i="63"/>
  <c r="N3288" i="63"/>
  <c r="N3283" i="63"/>
  <c r="N3279" i="63"/>
  <c r="N3278" i="63"/>
  <c r="N3275" i="63"/>
  <c r="N3276" i="63"/>
  <c r="N3274" i="63"/>
  <c r="N3270" i="63"/>
  <c r="N3265" i="63"/>
  <c r="N3258" i="63"/>
  <c r="N3257" i="63"/>
  <c r="N3256" i="63"/>
  <c r="N3255" i="63"/>
  <c r="N3254" i="63"/>
  <c r="N3253" i="63"/>
  <c r="N3252" i="63"/>
  <c r="N3250" i="63"/>
  <c r="N3251" i="63"/>
  <c r="N3249" i="63"/>
  <c r="N3248" i="63"/>
  <c r="N3245" i="63"/>
  <c r="N3246" i="63"/>
  <c r="N3242" i="63"/>
  <c r="N3241" i="63"/>
  <c r="N3240" i="63"/>
  <c r="N3235" i="63"/>
  <c r="N3232" i="63"/>
  <c r="N3229" i="63"/>
  <c r="N3230" i="63"/>
  <c r="N3231" i="63"/>
  <c r="N3225" i="63"/>
  <c r="N3227" i="63"/>
  <c r="N3221" i="63"/>
  <c r="N3223" i="63"/>
  <c r="N3224" i="63"/>
  <c r="N3216" i="63"/>
  <c r="N3220" i="63"/>
  <c r="N3214" i="63"/>
  <c r="N3215" i="63"/>
  <c r="N3212" i="63"/>
  <c r="N3209" i="63"/>
  <c r="N3208" i="63"/>
  <c r="N6" i="63"/>
  <c r="N3202" i="63"/>
  <c r="N3203" i="63"/>
  <c r="N3204" i="63"/>
  <c r="N3205" i="63"/>
  <c r="N3198" i="63"/>
  <c r="N3195" i="63"/>
  <c r="N3192" i="63"/>
  <c r="N3193" i="63"/>
  <c r="N3190" i="63"/>
  <c r="N7" i="63"/>
  <c r="N3189" i="63"/>
  <c r="N3188" i="63"/>
  <c r="N3186" i="63"/>
  <c r="N8" i="63"/>
  <c r="N3184" i="63"/>
  <c r="N3183" i="63"/>
  <c r="N3181" i="63"/>
  <c r="N3177" i="63"/>
  <c r="N3174" i="63"/>
  <c r="N3175" i="63"/>
  <c r="N3169" i="63"/>
  <c r="N3170" i="63"/>
  <c r="N3173" i="63"/>
  <c r="N3165" i="63"/>
  <c r="N3166" i="63"/>
  <c r="N3167" i="63"/>
  <c r="N3164" i="63"/>
  <c r="N3163" i="63"/>
  <c r="N3159" i="63"/>
  <c r="N3161" i="63"/>
  <c r="N3154" i="63"/>
  <c r="N3155" i="63"/>
  <c r="N3158" i="63"/>
  <c r="N3153" i="63"/>
  <c r="N3150" i="63"/>
  <c r="N3151" i="63"/>
  <c r="N3148" i="63"/>
  <c r="N3145" i="63"/>
  <c r="N3147" i="63"/>
  <c r="N3132" i="63"/>
  <c r="N3134" i="63"/>
  <c r="N3135" i="63"/>
  <c r="N3136" i="63"/>
  <c r="N3139" i="63"/>
  <c r="N3115" i="63"/>
  <c r="N3117" i="63"/>
  <c r="N3130" i="63"/>
  <c r="N3113" i="63"/>
  <c r="N12" i="63"/>
  <c r="N3112" i="63"/>
  <c r="N3108" i="63"/>
  <c r="N3111" i="63"/>
  <c r="N13" i="63"/>
  <c r="N3105" i="63"/>
  <c r="N3106" i="63"/>
  <c r="N3102" i="63"/>
  <c r="N3103" i="63"/>
  <c r="N3104" i="63"/>
  <c r="N14" i="63"/>
  <c r="N3101" i="63"/>
  <c r="N3098" i="63"/>
  <c r="N3097" i="63"/>
  <c r="N3096" i="63"/>
  <c r="N3088" i="63"/>
  <c r="N3089" i="63"/>
  <c r="N3091" i="63"/>
  <c r="N3092" i="63"/>
  <c r="N3086" i="63"/>
  <c r="N3087" i="63"/>
  <c r="N3080" i="63"/>
  <c r="N3081" i="63"/>
  <c r="N3074" i="63"/>
  <c r="N3077" i="63"/>
  <c r="N3073" i="63"/>
  <c r="N3069" i="63"/>
  <c r="N3068" i="63"/>
  <c r="N3065" i="63"/>
  <c r="N3061" i="63"/>
  <c r="N3062" i="63"/>
  <c r="N3060" i="63"/>
  <c r="N3059" i="63"/>
  <c r="N3056" i="63"/>
  <c r="N3055" i="63"/>
  <c r="N3053" i="63"/>
  <c r="N3052" i="63"/>
  <c r="N20" i="63"/>
  <c r="N3050" i="63"/>
  <c r="N3048" i="63"/>
  <c r="N3045" i="63"/>
  <c r="N3038" i="63"/>
  <c r="N3039" i="63"/>
  <c r="N3040" i="63"/>
  <c r="N3042" i="63"/>
  <c r="N3044" i="63"/>
  <c r="N3035" i="63"/>
  <c r="N23" i="63"/>
  <c r="N3032" i="63"/>
  <c r="N3034" i="63"/>
  <c r="N3030" i="63"/>
  <c r="N3031" i="63"/>
  <c r="N3029" i="63"/>
  <c r="N3020" i="63"/>
  <c r="N3025" i="63"/>
  <c r="N26" i="63"/>
  <c r="N27" i="63"/>
  <c r="N28" i="63"/>
  <c r="N3019" i="63"/>
  <c r="N3018" i="63"/>
  <c r="N3014" i="63"/>
  <c r="N30" i="63"/>
  <c r="N3011" i="63"/>
  <c r="N3012" i="63"/>
  <c r="N3010" i="63"/>
  <c r="N3005" i="63"/>
  <c r="N3003" i="63"/>
  <c r="N3000" i="63"/>
  <c r="N2998" i="63"/>
  <c r="N2991" i="63"/>
  <c r="N2988" i="63"/>
  <c r="N2989" i="63"/>
  <c r="N2990" i="63"/>
  <c r="N32" i="63"/>
  <c r="N2986" i="63"/>
  <c r="N2984" i="63"/>
  <c r="N2985" i="63"/>
  <c r="N33" i="63"/>
  <c r="N2980" i="63"/>
  <c r="N2983" i="63"/>
  <c r="N34" i="63"/>
  <c r="N2979" i="63"/>
  <c r="N2978" i="63"/>
  <c r="N2960" i="63"/>
  <c r="N2959" i="63"/>
  <c r="N35" i="63"/>
  <c r="N36" i="63"/>
  <c r="N37" i="63"/>
  <c r="N2958" i="63"/>
  <c r="N2948" i="63"/>
  <c r="N39" i="63"/>
  <c r="N2949" i="63"/>
  <c r="N2950" i="63"/>
  <c r="N2951" i="63"/>
  <c r="N2953" i="63"/>
  <c r="N2945" i="63"/>
  <c r="N41" i="63"/>
  <c r="N2943" i="63"/>
  <c r="N43" i="63"/>
  <c r="N2942" i="63"/>
  <c r="N2934" i="63"/>
  <c r="N2929" i="63"/>
  <c r="N2930" i="63"/>
  <c r="N2932" i="63"/>
  <c r="N2933" i="63"/>
  <c r="N44" i="63"/>
  <c r="N2928" i="63"/>
  <c r="N45" i="63"/>
  <c r="N46" i="63"/>
  <c r="N47" i="63"/>
  <c r="N48" i="63"/>
  <c r="N2926" i="63"/>
  <c r="N49" i="63"/>
  <c r="N50" i="63"/>
  <c r="N2921" i="63"/>
  <c r="N52" i="63"/>
  <c r="N2920" i="63"/>
  <c r="N54" i="63"/>
  <c r="N55" i="63"/>
  <c r="N2919" i="63"/>
  <c r="N2918" i="63"/>
  <c r="N57" i="63"/>
  <c r="N58" i="63"/>
  <c r="N59" i="63"/>
  <c r="N2912" i="63"/>
  <c r="N2916" i="63"/>
  <c r="N62" i="63"/>
  <c r="N63" i="63"/>
  <c r="N64" i="63"/>
  <c r="N65" i="63"/>
  <c r="N2917" i="63"/>
  <c r="N2910" i="63"/>
  <c r="N2911" i="63"/>
  <c r="N69" i="63"/>
  <c r="N70" i="63"/>
  <c r="N71" i="63"/>
  <c r="N2884" i="63"/>
  <c r="N2889" i="63"/>
  <c r="N2893" i="63"/>
  <c r="N74" i="63"/>
  <c r="N2894" i="63"/>
  <c r="N2895" i="63"/>
  <c r="N2900" i="63"/>
  <c r="N2901" i="63"/>
  <c r="N79" i="63"/>
  <c r="N2903" i="63"/>
  <c r="N2882" i="63"/>
  <c r="N2883" i="63"/>
  <c r="N83" i="63"/>
  <c r="N2880" i="63"/>
  <c r="N84" i="63"/>
  <c r="N85" i="63"/>
  <c r="N2875" i="63"/>
  <c r="N2872" i="63"/>
  <c r="N87" i="63"/>
  <c r="N88" i="63"/>
  <c r="N2869" i="63"/>
  <c r="N2854" i="63"/>
  <c r="N2855" i="63"/>
  <c r="N2858" i="63"/>
  <c r="N2860" i="63"/>
  <c r="N2863" i="63"/>
  <c r="N2868" i="63"/>
  <c r="N2853" i="63"/>
  <c r="N2850" i="63"/>
  <c r="N91" i="63"/>
  <c r="N2847" i="63"/>
  <c r="N92" i="63"/>
  <c r="N93" i="63"/>
  <c r="N2849" i="63"/>
  <c r="N2846" i="63"/>
  <c r="N2845" i="63"/>
  <c r="N2840" i="63"/>
  <c r="N2838" i="63"/>
  <c r="N98" i="63"/>
  <c r="N99" i="63"/>
  <c r="N2837" i="63"/>
  <c r="N2829" i="63"/>
  <c r="N102" i="63"/>
  <c r="N2832" i="63"/>
  <c r="N2833" i="63"/>
  <c r="N105" i="63"/>
  <c r="N106" i="63"/>
  <c r="N2827" i="63"/>
  <c r="N2823" i="63"/>
  <c r="N109" i="63"/>
  <c r="N110" i="63"/>
  <c r="N111" i="63"/>
  <c r="N112" i="63"/>
  <c r="N2818" i="63"/>
  <c r="N2822" i="63"/>
  <c r="N115" i="63"/>
  <c r="N116" i="63"/>
  <c r="N117" i="63"/>
  <c r="N118" i="63"/>
  <c r="N2813" i="63"/>
  <c r="N120" i="63"/>
  <c r="N2812" i="63"/>
  <c r="N122" i="63"/>
  <c r="N2811" i="63"/>
  <c r="N124" i="63"/>
  <c r="N2807" i="63"/>
  <c r="N2800" i="63"/>
  <c r="N2799" i="63"/>
  <c r="N2793" i="63"/>
  <c r="N2789" i="63"/>
  <c r="N2781" i="63"/>
  <c r="N131" i="63"/>
  <c r="N2779" i="63"/>
  <c r="N2774" i="63"/>
  <c r="N2770" i="63"/>
  <c r="N134" i="63"/>
  <c r="N2767" i="63"/>
  <c r="N136" i="63"/>
  <c r="N2762" i="63"/>
  <c r="N2763" i="63"/>
  <c r="N2766" i="63"/>
  <c r="N140" i="63"/>
  <c r="N2760" i="63"/>
  <c r="N142" i="63"/>
  <c r="N2758" i="63"/>
  <c r="N144" i="63"/>
  <c r="N145" i="63"/>
  <c r="N2759" i="63"/>
  <c r="N147" i="63"/>
  <c r="N2752" i="63"/>
  <c r="N149" i="63"/>
  <c r="N150" i="63"/>
  <c r="N2750" i="63"/>
  <c r="N152" i="63"/>
  <c r="N153" i="63"/>
  <c r="N2746" i="63"/>
  <c r="N2747" i="63"/>
  <c r="N2748" i="63"/>
  <c r="N2745" i="63"/>
  <c r="N158" i="63"/>
  <c r="N159" i="63"/>
  <c r="N2744" i="63"/>
  <c r="N161" i="63"/>
  <c r="N2731" i="63"/>
  <c r="N2737" i="63"/>
  <c r="N2743" i="63"/>
  <c r="N165" i="63"/>
  <c r="N2727" i="63"/>
  <c r="N167" i="63"/>
  <c r="N2729" i="63"/>
  <c r="N2718" i="63"/>
  <c r="N2719" i="63"/>
  <c r="N2723" i="63"/>
  <c r="N172" i="63"/>
  <c r="N2724" i="63"/>
  <c r="N2725" i="63"/>
  <c r="N2712" i="63"/>
  <c r="N2714" i="63"/>
  <c r="N2717" i="63"/>
  <c r="N2711" i="63"/>
  <c r="N179" i="63"/>
  <c r="N2706" i="63"/>
  <c r="N2710" i="63"/>
  <c r="N182" i="63"/>
  <c r="N2705" i="63"/>
  <c r="N2702" i="63"/>
  <c r="N2697" i="63"/>
  <c r="N2694" i="63"/>
  <c r="N2696" i="63"/>
  <c r="N2690" i="63"/>
  <c r="N189" i="63"/>
  <c r="N2691" i="63"/>
  <c r="N191" i="63"/>
  <c r="N192" i="63"/>
  <c r="N2688" i="63"/>
  <c r="N194" i="63"/>
  <c r="N195" i="63"/>
  <c r="N2689" i="63"/>
  <c r="N197" i="63"/>
  <c r="N198" i="63"/>
  <c r="N199" i="63"/>
  <c r="N2666" i="63"/>
  <c r="N201" i="63"/>
  <c r="N2667" i="63"/>
  <c r="N2669" i="63"/>
  <c r="N2671" i="63"/>
  <c r="N2672" i="63"/>
  <c r="N2674" i="63"/>
  <c r="N2678" i="63"/>
  <c r="N2679" i="63"/>
  <c r="N209" i="63"/>
  <c r="N210" i="63"/>
  <c r="N2665" i="63"/>
  <c r="N2663" i="63"/>
  <c r="N2664" i="63"/>
  <c r="N214" i="63"/>
  <c r="N2658" i="63"/>
  <c r="N2656" i="63"/>
  <c r="N2657" i="63"/>
  <c r="N218" i="63"/>
  <c r="N219" i="63"/>
  <c r="N2654" i="63"/>
  <c r="N221" i="63"/>
  <c r="N2652" i="63"/>
  <c r="N2651" i="63"/>
  <c r="N2647" i="63"/>
  <c r="N2645" i="63"/>
  <c r="N226" i="63"/>
  <c r="N2642" i="63"/>
  <c r="N2643" i="63"/>
  <c r="N2644" i="63"/>
  <c r="N2640" i="63"/>
  <c r="N2641" i="63"/>
  <c r="N232" i="63"/>
  <c r="N2638" i="63"/>
  <c r="N2634" i="63"/>
  <c r="N235" i="63"/>
  <c r="N236" i="63"/>
  <c r="N237" i="63"/>
  <c r="N2633" i="63"/>
  <c r="N239" i="63"/>
  <c r="N240" i="63"/>
  <c r="N241" i="63"/>
  <c r="N242" i="63"/>
  <c r="N2632" i="63"/>
  <c r="N244" i="63"/>
  <c r="N245" i="63"/>
  <c r="N2629" i="63"/>
  <c r="N2626" i="63"/>
  <c r="N248" i="63"/>
  <c r="N249" i="63"/>
  <c r="N250" i="63"/>
  <c r="N2617" i="63"/>
  <c r="N2623" i="63"/>
  <c r="N2624" i="63"/>
  <c r="N2625" i="63"/>
  <c r="N255" i="63"/>
  <c r="N256" i="63"/>
  <c r="N2614" i="63"/>
  <c r="N2611" i="63"/>
  <c r="N2610" i="63"/>
  <c r="N260" i="63"/>
  <c r="N2605" i="63"/>
  <c r="N2608" i="63"/>
  <c r="N263" i="63"/>
  <c r="N2602" i="63"/>
  <c r="N2603" i="63"/>
  <c r="N2600" i="63"/>
  <c r="N2601" i="63"/>
  <c r="N268" i="63"/>
  <c r="N2587" i="63"/>
  <c r="N2588" i="63"/>
  <c r="N2589" i="63"/>
  <c r="N2581" i="63"/>
  <c r="N273" i="63"/>
  <c r="N2580" i="63"/>
  <c r="N275" i="63"/>
  <c r="N2578" i="63"/>
  <c r="N2576" i="63"/>
  <c r="N278" i="63"/>
  <c r="N2560" i="63"/>
  <c r="N2564" i="63"/>
  <c r="N281" i="63"/>
  <c r="N2554" i="63"/>
  <c r="N283" i="63"/>
  <c r="N2553" i="63"/>
  <c r="N2548" i="63"/>
  <c r="N2546" i="63"/>
  <c r="N287" i="63"/>
  <c r="N2542" i="63"/>
  <c r="N2543" i="63"/>
  <c r="N290" i="63"/>
  <c r="N2541" i="63"/>
  <c r="N292" i="63"/>
  <c r="N2538" i="63"/>
  <c r="N2530" i="63"/>
  <c r="N295" i="63"/>
  <c r="N2528" i="63"/>
  <c r="N2509" i="63"/>
  <c r="N2510" i="63"/>
  <c r="N2521" i="63"/>
  <c r="N2525" i="63"/>
  <c r="N301" i="63"/>
  <c r="N302" i="63"/>
  <c r="N2508" i="63"/>
  <c r="N2501" i="63"/>
  <c r="N305" i="63"/>
  <c r="N2496" i="63"/>
  <c r="N2499" i="63"/>
  <c r="N2493" i="63"/>
  <c r="N309" i="63"/>
  <c r="N2486" i="63"/>
  <c r="N2488" i="63"/>
  <c r="N2484" i="63"/>
  <c r="N2480" i="63"/>
  <c r="N2477" i="63"/>
  <c r="N2478" i="63"/>
  <c r="N2479" i="63"/>
  <c r="N2475" i="63"/>
  <c r="N2470" i="63"/>
  <c r="N319" i="63"/>
  <c r="N320" i="63"/>
  <c r="N2465" i="63"/>
  <c r="N322" i="63"/>
  <c r="N2457" i="63"/>
  <c r="N324" i="63"/>
  <c r="N2450" i="63"/>
  <c r="N2453" i="63"/>
  <c r="N2455" i="63"/>
  <c r="N2449" i="63"/>
  <c r="N2448" i="63"/>
  <c r="N2447" i="63"/>
  <c r="N331" i="63"/>
  <c r="N2445" i="63"/>
  <c r="N2446" i="63"/>
  <c r="N2442" i="63"/>
  <c r="N2444" i="63"/>
  <c r="N2441" i="63"/>
  <c r="N2439" i="63"/>
  <c r="N2437" i="63"/>
  <c r="N2438" i="63"/>
  <c r="N2436" i="63"/>
  <c r="N2433" i="63"/>
  <c r="N2435" i="63"/>
  <c r="N2432" i="63"/>
  <c r="N2431" i="63"/>
  <c r="N345" i="63"/>
  <c r="N2425" i="63"/>
  <c r="N2428" i="63"/>
  <c r="N2429" i="63"/>
  <c r="N349" i="63"/>
  <c r="N2430" i="63"/>
  <c r="N2420" i="63"/>
  <c r="N2411" i="63"/>
  <c r="N2412" i="63"/>
  <c r="N2415" i="63"/>
  <c r="N355" i="63"/>
  <c r="N356" i="63"/>
  <c r="N357" i="63"/>
  <c r="N358" i="63"/>
  <c r="N359" i="63"/>
  <c r="N360" i="63"/>
  <c r="N2406" i="63"/>
  <c r="N2405" i="63"/>
  <c r="N363" i="63"/>
  <c r="N364" i="63"/>
  <c r="N2402" i="63"/>
  <c r="N366" i="63"/>
  <c r="N2399" i="63"/>
  <c r="N368" i="63"/>
  <c r="N2394" i="63"/>
  <c r="N2393" i="63"/>
  <c r="N371" i="63"/>
  <c r="N2392" i="63"/>
  <c r="N2391" i="63"/>
  <c r="N2386" i="63"/>
  <c r="N2389" i="63"/>
  <c r="N2385" i="63"/>
  <c r="N2378" i="63"/>
  <c r="N2379" i="63"/>
  <c r="N2375" i="63"/>
  <c r="N380" i="63"/>
  <c r="N2374" i="63"/>
  <c r="N382" i="63"/>
  <c r="N383" i="63"/>
  <c r="N384" i="63"/>
  <c r="N2366" i="63"/>
  <c r="N2368" i="63"/>
  <c r="N2353" i="63"/>
  <c r="N2356" i="63"/>
  <c r="N389" i="63"/>
  <c r="N2350" i="63"/>
  <c r="N2351" i="63"/>
  <c r="N392" i="63"/>
  <c r="N393" i="63"/>
  <c r="N394" i="63"/>
  <c r="N2349" i="63"/>
  <c r="N2348" i="63"/>
  <c r="N2341" i="63"/>
  <c r="N398" i="63"/>
  <c r="N2346" i="63"/>
  <c r="N2347" i="63"/>
  <c r="N2336" i="63"/>
  <c r="N2340" i="63"/>
  <c r="N403" i="63"/>
  <c r="N2330" i="63"/>
  <c r="N2331" i="63"/>
  <c r="N2329" i="63"/>
  <c r="N2323" i="63"/>
  <c r="N2328" i="63"/>
  <c r="N409" i="63"/>
  <c r="N410" i="63"/>
  <c r="N411" i="63"/>
  <c r="N412" i="63"/>
  <c r="N413" i="63"/>
  <c r="N414" i="63"/>
  <c r="N2309" i="63"/>
  <c r="N416" i="63"/>
  <c r="N2310" i="63"/>
  <c r="N2316" i="63"/>
  <c r="N2305" i="63"/>
  <c r="N2306" i="63"/>
  <c r="N421" i="63"/>
  <c r="N2304" i="63"/>
  <c r="N2303" i="63"/>
  <c r="N424" i="63"/>
  <c r="N425" i="63"/>
  <c r="N2299" i="63"/>
  <c r="N427" i="63"/>
  <c r="N428" i="63"/>
  <c r="N429" i="63"/>
  <c r="N2290" i="63"/>
  <c r="N431" i="63"/>
  <c r="N432" i="63"/>
  <c r="N433" i="63"/>
  <c r="N2285" i="63"/>
  <c r="N435" i="63"/>
  <c r="N2284" i="63"/>
  <c r="N437" i="63"/>
  <c r="N2283" i="63"/>
  <c r="N2282" i="63"/>
  <c r="N2279" i="63"/>
  <c r="N2271" i="63"/>
  <c r="N2272" i="63"/>
  <c r="N2274" i="63"/>
  <c r="N2275" i="63"/>
  <c r="N445" i="63"/>
  <c r="N2269" i="63"/>
  <c r="N2266" i="63"/>
  <c r="N2268" i="63"/>
  <c r="N449" i="63"/>
  <c r="N450" i="63"/>
  <c r="N2265" i="63"/>
  <c r="N452" i="63"/>
  <c r="N2264" i="63"/>
  <c r="N2250" i="63"/>
  <c r="N2255" i="63"/>
  <c r="N2256" i="63"/>
  <c r="N2257" i="63"/>
  <c r="N2261" i="63"/>
  <c r="N2263" i="63"/>
  <c r="N2248" i="63"/>
  <c r="N2246" i="63"/>
  <c r="N461" i="63"/>
  <c r="N2247" i="63"/>
  <c r="N2183" i="63"/>
  <c r="N2187" i="63"/>
  <c r="N2188" i="63"/>
  <c r="N2189" i="63"/>
  <c r="N2192" i="63"/>
  <c r="N2194" i="63"/>
  <c r="N2196" i="63"/>
  <c r="N2212" i="63"/>
  <c r="N2213" i="63"/>
  <c r="N2220" i="63"/>
  <c r="N2232" i="63"/>
  <c r="N2233" i="63"/>
  <c r="N2236" i="63"/>
  <c r="N2237" i="63"/>
  <c r="N2238" i="63"/>
  <c r="N2239" i="63"/>
  <c r="N2240" i="63"/>
  <c r="N2242" i="63"/>
  <c r="N2243" i="63"/>
  <c r="N482" i="63"/>
  <c r="N483" i="63"/>
  <c r="N2182" i="63"/>
  <c r="N485" i="63"/>
  <c r="N486" i="63"/>
  <c r="N4127" i="63"/>
  <c r="N488" i="63"/>
  <c r="N2178" i="63"/>
  <c r="N490" i="63"/>
  <c r="N491" i="63"/>
  <c r="N492" i="63"/>
  <c r="N493" i="63"/>
  <c r="N494" i="63"/>
  <c r="N2177" i="63"/>
  <c r="N496" i="63"/>
  <c r="N497" i="63"/>
  <c r="N2173" i="63"/>
  <c r="N499" i="63"/>
  <c r="N500" i="63"/>
  <c r="N501" i="63"/>
  <c r="N2172" i="63"/>
  <c r="N503" i="63"/>
  <c r="N504" i="63"/>
  <c r="N505" i="63"/>
  <c r="N2170" i="63"/>
  <c r="N2168" i="63"/>
  <c r="N4111" i="63"/>
  <c r="N2150" i="63"/>
  <c r="N2157" i="63"/>
  <c r="N2160" i="63"/>
  <c r="N2149" i="63"/>
  <c r="N513" i="63"/>
  <c r="N514" i="63"/>
  <c r="N2148" i="63"/>
  <c r="N516" i="63"/>
  <c r="N2147" i="63"/>
  <c r="N2146" i="63"/>
  <c r="N519" i="63"/>
  <c r="N520" i="63"/>
  <c r="N2145" i="63"/>
  <c r="N522" i="63"/>
  <c r="N2143" i="63"/>
  <c r="N2134" i="63"/>
  <c r="N525" i="63"/>
  <c r="N526" i="63"/>
  <c r="N2133" i="63"/>
  <c r="N2132" i="63"/>
  <c r="N529" i="63"/>
  <c r="N530" i="63"/>
  <c r="N531" i="63"/>
  <c r="N532" i="63"/>
  <c r="N533" i="63"/>
  <c r="N534" i="63"/>
  <c r="N535" i="63"/>
  <c r="N536" i="63"/>
  <c r="N537" i="63"/>
  <c r="N538" i="63"/>
  <c r="N539" i="63"/>
  <c r="N2131" i="63"/>
  <c r="N541" i="63"/>
  <c r="N542" i="63"/>
  <c r="N2129" i="63"/>
  <c r="N544" i="63"/>
  <c r="N2127" i="63"/>
  <c r="N4103" i="63"/>
  <c r="N2126" i="63"/>
  <c r="N548" i="63"/>
  <c r="N549" i="63"/>
  <c r="N2125" i="63"/>
  <c r="N4102" i="63"/>
  <c r="N552" i="63"/>
  <c r="N2123" i="63"/>
  <c r="N2124" i="63"/>
  <c r="N4099" i="63"/>
  <c r="N556" i="63"/>
  <c r="N4095" i="63"/>
  <c r="N558" i="63"/>
  <c r="N2122" i="63"/>
  <c r="N560" i="63"/>
  <c r="N2120" i="63"/>
  <c r="N2121" i="63"/>
  <c r="N563" i="63"/>
  <c r="N564" i="63"/>
  <c r="N2116" i="63"/>
  <c r="N566" i="63"/>
  <c r="N2117" i="63"/>
  <c r="N2118" i="63"/>
  <c r="N2119" i="63"/>
  <c r="N2115" i="63"/>
  <c r="N2114" i="63"/>
  <c r="N2111" i="63"/>
  <c r="N573" i="63"/>
  <c r="N574" i="63"/>
  <c r="N575" i="63"/>
  <c r="N576" i="63"/>
  <c r="N4087" i="63"/>
  <c r="N2108" i="63"/>
  <c r="N579" i="63"/>
  <c r="N4072" i="63"/>
  <c r="N2107" i="63"/>
  <c r="N582" i="63"/>
  <c r="N2106" i="63"/>
  <c r="N2105" i="63"/>
  <c r="N4064" i="63"/>
  <c r="N2101" i="63"/>
  <c r="N587" i="63"/>
  <c r="N588" i="63"/>
  <c r="N2098" i="63"/>
  <c r="N2099" i="63"/>
  <c r="N2097" i="63"/>
  <c r="N592" i="63"/>
  <c r="N2083" i="63"/>
  <c r="N594" i="63"/>
  <c r="N2082" i="63"/>
  <c r="N2081" i="63"/>
  <c r="N2080" i="63"/>
  <c r="N4062" i="63"/>
  <c r="N599" i="63"/>
  <c r="N2065" i="63"/>
  <c r="N2066" i="63"/>
  <c r="N4056" i="63"/>
  <c r="N2057" i="63"/>
  <c r="N604" i="63"/>
  <c r="N605" i="63"/>
  <c r="N606" i="63"/>
  <c r="N607" i="63"/>
  <c r="N608" i="63"/>
  <c r="N609" i="63"/>
  <c r="N2055" i="63"/>
  <c r="N611" i="63"/>
  <c r="N2051" i="63"/>
  <c r="N2052" i="63"/>
  <c r="N614" i="63"/>
  <c r="N2047" i="63"/>
  <c r="N4055" i="63"/>
  <c r="N617" i="63"/>
  <c r="N2049" i="63"/>
  <c r="N4053" i="63"/>
  <c r="N620" i="63"/>
  <c r="N4047" i="63"/>
  <c r="N2042" i="63"/>
  <c r="N2045" i="63"/>
  <c r="N2041" i="63"/>
  <c r="N2040" i="63"/>
  <c r="N626" i="63"/>
  <c r="N627" i="63"/>
  <c r="N2037" i="63"/>
  <c r="N629" i="63"/>
  <c r="N630" i="63"/>
  <c r="N631" i="63"/>
  <c r="N632" i="63"/>
  <c r="N633" i="63"/>
  <c r="N2036" i="63"/>
  <c r="N635" i="63"/>
  <c r="N4045" i="63"/>
  <c r="N637" i="63"/>
  <c r="N2032" i="63"/>
  <c r="N639" i="63"/>
  <c r="N640" i="63"/>
  <c r="N641" i="63"/>
  <c r="N642" i="63"/>
  <c r="N2031" i="63"/>
  <c r="N644" i="63"/>
  <c r="N2027" i="63"/>
  <c r="N2028" i="63"/>
  <c r="N2023" i="63"/>
  <c r="N2025" i="63"/>
  <c r="N649" i="63"/>
  <c r="N2022" i="63"/>
  <c r="N2016" i="63"/>
  <c r="N652" i="63"/>
  <c r="N2009" i="63"/>
  <c r="N2011" i="63"/>
  <c r="N2006" i="63"/>
  <c r="N2007" i="63"/>
  <c r="N657" i="63"/>
  <c r="N2005" i="63"/>
  <c r="N2003" i="63"/>
  <c r="N660" i="63"/>
  <c r="N2004" i="63"/>
  <c r="N662" i="63"/>
  <c r="N4041" i="63"/>
  <c r="N2001" i="63"/>
  <c r="N665" i="63"/>
  <c r="N1993" i="63"/>
  <c r="N1998" i="63"/>
  <c r="N2000" i="63"/>
  <c r="N669" i="63"/>
  <c r="N670" i="63"/>
  <c r="N1991" i="63"/>
  <c r="N672" i="63"/>
  <c r="N4038" i="63"/>
  <c r="N674" i="63"/>
  <c r="N1986" i="63"/>
  <c r="N1987" i="63"/>
  <c r="N1989" i="63"/>
  <c r="N678" i="63"/>
  <c r="N679" i="63"/>
  <c r="N680" i="63"/>
  <c r="N1985" i="63"/>
  <c r="N682" i="63"/>
  <c r="N683" i="63"/>
  <c r="N4037" i="63"/>
  <c r="N685" i="63"/>
  <c r="N1973" i="63"/>
  <c r="N1974" i="63"/>
  <c r="N688" i="63"/>
  <c r="N689" i="63"/>
  <c r="N690" i="63"/>
  <c r="N1980" i="63"/>
  <c r="N1982" i="63"/>
  <c r="N1983" i="63"/>
  <c r="N1971" i="63"/>
  <c r="N1970" i="63"/>
  <c r="N1969" i="63"/>
  <c r="N4036" i="63"/>
  <c r="N1965" i="63"/>
  <c r="N1966" i="63"/>
  <c r="N700" i="63"/>
  <c r="N701" i="63"/>
  <c r="N1963" i="63"/>
  <c r="N1952" i="63"/>
  <c r="N704" i="63"/>
  <c r="N1953" i="63"/>
  <c r="N1958" i="63"/>
  <c r="N707" i="63"/>
  <c r="N708" i="63"/>
  <c r="N709" i="63"/>
  <c r="N1951" i="63"/>
  <c r="N1949" i="63"/>
  <c r="N712" i="63"/>
  <c r="N4026" i="63"/>
  <c r="N1947" i="63"/>
  <c r="N1948" i="63"/>
  <c r="N4023" i="63"/>
  <c r="N717" i="63"/>
  <c r="N718" i="63"/>
  <c r="N719" i="63"/>
  <c r="N1944" i="63"/>
  <c r="N1945" i="63"/>
  <c r="N1946" i="63"/>
  <c r="N723" i="63"/>
  <c r="N1941" i="63"/>
  <c r="N1942" i="63"/>
  <c r="N1943" i="63"/>
  <c r="N727" i="63"/>
  <c r="N728" i="63"/>
  <c r="N729" i="63"/>
  <c r="N1940" i="63"/>
  <c r="N731" i="63"/>
  <c r="N732" i="63"/>
  <c r="N733" i="63"/>
  <c r="N1933" i="63"/>
  <c r="N1936" i="63"/>
  <c r="N736" i="63"/>
  <c r="N737" i="63"/>
  <c r="N738" i="63"/>
  <c r="N739" i="63"/>
  <c r="N740" i="63"/>
  <c r="N1932" i="63"/>
  <c r="N1931" i="63"/>
  <c r="N1930" i="63"/>
  <c r="N744" i="63"/>
  <c r="N745" i="63"/>
  <c r="N746" i="63"/>
  <c r="N747" i="63"/>
  <c r="N748" i="63"/>
  <c r="N1923" i="63"/>
  <c r="N750" i="63"/>
  <c r="N751" i="63"/>
  <c r="N752" i="63"/>
  <c r="N4013" i="63"/>
  <c r="N1921" i="63"/>
  <c r="N755" i="63"/>
  <c r="N1922" i="63"/>
  <c r="N1918" i="63"/>
  <c r="N1920" i="63"/>
  <c r="N759" i="63"/>
  <c r="N760" i="63"/>
  <c r="N761" i="63"/>
  <c r="N762" i="63"/>
  <c r="N763" i="63"/>
  <c r="N1917" i="63"/>
  <c r="N765" i="63"/>
  <c r="N1915" i="63"/>
  <c r="N1914" i="63"/>
  <c r="N768" i="63"/>
  <c r="N769" i="63"/>
  <c r="N1911" i="63"/>
  <c r="N1912" i="63"/>
  <c r="N1910" i="63"/>
  <c r="N1908" i="63"/>
  <c r="N1909" i="63"/>
  <c r="N775" i="63"/>
  <c r="N1892" i="63"/>
  <c r="N777" i="63"/>
  <c r="N778" i="63"/>
  <c r="N779" i="63"/>
  <c r="N1897" i="63"/>
  <c r="N781" i="63"/>
  <c r="N4010" i="63"/>
  <c r="N1889" i="63"/>
  <c r="N1888" i="63"/>
  <c r="N785" i="63"/>
  <c r="N1883" i="63"/>
  <c r="N787" i="63"/>
  <c r="N1882" i="63"/>
  <c r="N4009" i="63"/>
  <c r="N790" i="63"/>
  <c r="N1880" i="63"/>
  <c r="N792" i="63"/>
  <c r="N793" i="63"/>
  <c r="N794" i="63"/>
  <c r="N1870" i="63"/>
  <c r="N796" i="63"/>
  <c r="N797" i="63"/>
  <c r="N798" i="63"/>
  <c r="N799" i="63"/>
  <c r="N800" i="63"/>
  <c r="N801" i="63"/>
  <c r="N802" i="63"/>
  <c r="N803" i="63"/>
  <c r="N1867" i="63"/>
  <c r="N1868" i="63"/>
  <c r="N1866" i="63"/>
  <c r="N1862" i="63"/>
  <c r="N808" i="63"/>
  <c r="N1856" i="63"/>
  <c r="N4007" i="63"/>
  <c r="N3989" i="63"/>
  <c r="N812" i="63"/>
  <c r="N1848" i="63"/>
  <c r="N814" i="63"/>
  <c r="N815" i="63"/>
  <c r="N1850" i="63"/>
  <c r="N817" i="63"/>
  <c r="N818" i="63"/>
  <c r="N819" i="63"/>
  <c r="N820" i="63"/>
  <c r="N3985" i="63"/>
  <c r="N1825" i="63"/>
  <c r="N1829" i="63"/>
  <c r="N1834" i="63"/>
  <c r="N1835" i="63"/>
  <c r="N1838" i="63"/>
  <c r="N1840" i="63"/>
  <c r="N828" i="63"/>
  <c r="N1845" i="63"/>
  <c r="N830" i="63"/>
  <c r="N3984" i="63"/>
  <c r="N832" i="63"/>
  <c r="N833" i="63"/>
  <c r="N1819" i="63"/>
  <c r="N835" i="63"/>
  <c r="N3983" i="63"/>
  <c r="N3980" i="63"/>
  <c r="N1814" i="63"/>
  <c r="N1815" i="63"/>
  <c r="N840" i="63"/>
  <c r="N841" i="63"/>
  <c r="N842" i="63"/>
  <c r="N3976" i="63"/>
  <c r="N1788" i="63"/>
  <c r="N1789" i="63"/>
  <c r="N1812" i="63"/>
  <c r="N847" i="63"/>
  <c r="N848" i="63"/>
  <c r="N3968" i="63"/>
  <c r="N1786" i="63"/>
  <c r="N851" i="63"/>
  <c r="N852" i="63"/>
  <c r="N853" i="63"/>
  <c r="N3966" i="63"/>
  <c r="N1785" i="63"/>
  <c r="N856" i="63"/>
  <c r="N1783" i="63"/>
  <c r="N858" i="63"/>
  <c r="N859" i="63"/>
  <c r="N860" i="63"/>
  <c r="N861" i="63"/>
  <c r="N862" i="63"/>
  <c r="N863" i="63"/>
  <c r="N864" i="63"/>
  <c r="N865" i="63"/>
  <c r="N866" i="63"/>
  <c r="N1782" i="63"/>
  <c r="N1780" i="63"/>
  <c r="N869" i="63"/>
  <c r="N870" i="63"/>
  <c r="N1777" i="63"/>
  <c r="N872" i="63"/>
  <c r="N1779" i="63"/>
  <c r="N874" i="63"/>
  <c r="N3965" i="63"/>
  <c r="N1776" i="63"/>
  <c r="N877" i="63"/>
  <c r="N878" i="63"/>
  <c r="N879" i="63"/>
  <c r="N1774" i="63"/>
  <c r="N881" i="63"/>
  <c r="N882" i="63"/>
  <c r="N883" i="63"/>
  <c r="N884" i="63"/>
  <c r="N1773" i="63"/>
  <c r="N3963" i="63"/>
  <c r="N887" i="63"/>
  <c r="N888" i="63"/>
  <c r="N889" i="63"/>
  <c r="N890" i="63"/>
  <c r="N1772" i="63"/>
  <c r="N1767" i="63"/>
  <c r="N893" i="63"/>
  <c r="N894" i="63"/>
  <c r="N895" i="63"/>
  <c r="N3962" i="63"/>
  <c r="N897" i="63"/>
  <c r="N3955" i="63"/>
  <c r="N899" i="63"/>
  <c r="N900" i="63"/>
  <c r="N901" i="63"/>
  <c r="N3954" i="63"/>
  <c r="N1764" i="63"/>
  <c r="N904" i="63"/>
  <c r="N905" i="63"/>
  <c r="N906" i="63"/>
  <c r="N907" i="63"/>
  <c r="N1765" i="63"/>
  <c r="N909" i="63"/>
  <c r="N910" i="63"/>
  <c r="N911" i="63"/>
  <c r="N912" i="63"/>
  <c r="N913" i="63"/>
  <c r="N914" i="63"/>
  <c r="N915" i="63"/>
  <c r="N916" i="63"/>
  <c r="N1762" i="63"/>
  <c r="N918" i="63"/>
  <c r="N919" i="63"/>
  <c r="N920" i="63"/>
  <c r="N1756" i="63"/>
  <c r="N1760" i="63"/>
  <c r="N3953" i="63"/>
  <c r="N1761" i="63"/>
  <c r="N1752" i="63"/>
  <c r="N3940" i="63"/>
  <c r="N927" i="63"/>
  <c r="N1744" i="63"/>
  <c r="N929" i="63"/>
  <c r="N930" i="63"/>
  <c r="N931" i="63"/>
  <c r="N932" i="63"/>
  <c r="N933" i="63"/>
  <c r="N934" i="63"/>
  <c r="N935" i="63"/>
  <c r="N1738" i="63"/>
  <c r="N1739" i="63"/>
  <c r="N938" i="63"/>
  <c r="N939" i="63"/>
  <c r="N1737" i="63"/>
  <c r="N941" i="63"/>
  <c r="N1729" i="63"/>
  <c r="N1727" i="63"/>
  <c r="N1728" i="63"/>
  <c r="N1725" i="63"/>
  <c r="N946" i="63"/>
  <c r="N947" i="63"/>
  <c r="N3936" i="63"/>
  <c r="N1724" i="63"/>
  <c r="N950" i="63"/>
  <c r="N951" i="63"/>
  <c r="N1723" i="63"/>
  <c r="N3932" i="63"/>
  <c r="N954" i="63"/>
  <c r="N3924" i="63"/>
  <c r="N956" i="63"/>
  <c r="N1720" i="63"/>
  <c r="N3913" i="63"/>
  <c r="N959" i="63"/>
  <c r="N3914" i="63"/>
  <c r="N961" i="63"/>
  <c r="N962" i="63"/>
  <c r="N963" i="63"/>
  <c r="N964" i="63"/>
  <c r="N3897" i="63"/>
  <c r="N3906" i="63"/>
  <c r="N967" i="63"/>
  <c r="N968" i="63"/>
  <c r="N969" i="63"/>
  <c r="N970" i="63"/>
  <c r="N3891" i="63"/>
  <c r="N972" i="63"/>
  <c r="N973" i="63"/>
  <c r="N3884" i="63"/>
  <c r="N1719" i="63"/>
  <c r="N976" i="63"/>
  <c r="N977" i="63"/>
  <c r="N1718" i="63"/>
  <c r="N979" i="63"/>
  <c r="N980" i="63"/>
  <c r="N3861" i="63"/>
  <c r="N982" i="63"/>
  <c r="N983" i="63"/>
  <c r="N984" i="63"/>
  <c r="N985" i="63"/>
  <c r="N986" i="63"/>
  <c r="N1715" i="63"/>
  <c r="N1717" i="63"/>
  <c r="N989" i="63"/>
  <c r="N990" i="63"/>
  <c r="N991" i="63"/>
  <c r="N992" i="63"/>
  <c r="N993" i="63"/>
  <c r="N994" i="63"/>
  <c r="N995" i="63"/>
  <c r="N996" i="63"/>
  <c r="N997" i="63"/>
  <c r="N998" i="63"/>
  <c r="N3762" i="63"/>
  <c r="N3768" i="63"/>
  <c r="N3771" i="63"/>
  <c r="N3778" i="63"/>
  <c r="N1003" i="63"/>
  <c r="N1711" i="63"/>
  <c r="N1712" i="63"/>
  <c r="N1006" i="63"/>
  <c r="N1710" i="63"/>
  <c r="N1008" i="63"/>
  <c r="N1009" i="63"/>
  <c r="N1010" i="63"/>
  <c r="N1709" i="63"/>
  <c r="N1012" i="63"/>
  <c r="N3761" i="63"/>
  <c r="N1708" i="63"/>
  <c r="N3738" i="63"/>
  <c r="N1706" i="63"/>
  <c r="N1707" i="63"/>
  <c r="N3726" i="63"/>
  <c r="N1705" i="63"/>
  <c r="N1704" i="63"/>
  <c r="N1703" i="63"/>
  <c r="N1022" i="63"/>
  <c r="N1023" i="63"/>
  <c r="N3720" i="63"/>
  <c r="N1025" i="63"/>
  <c r="N1702" i="63"/>
  <c r="N3712" i="63"/>
  <c r="N1028" i="63"/>
  <c r="N1029" i="63"/>
  <c r="N1030" i="63"/>
  <c r="N1031" i="63"/>
  <c r="N1032" i="63"/>
  <c r="N1701" i="63"/>
  <c r="N1034" i="63"/>
  <c r="N1035" i="63"/>
  <c r="N1700" i="63"/>
  <c r="N1699" i="63"/>
  <c r="N3709" i="63"/>
  <c r="N1039" i="63"/>
  <c r="N3697" i="63"/>
  <c r="N1041" i="63"/>
  <c r="N1042" i="63"/>
  <c r="N1043" i="63"/>
  <c r="N1044" i="63"/>
  <c r="N1045" i="63"/>
  <c r="N1046" i="63"/>
  <c r="N1047" i="63"/>
  <c r="N1048" i="63"/>
  <c r="N1049" i="63"/>
  <c r="N1050" i="63"/>
  <c r="N1051" i="63"/>
  <c r="N1680" i="63"/>
  <c r="N1683" i="63"/>
  <c r="N1686" i="63"/>
  <c r="N1688" i="63"/>
  <c r="N1689" i="63"/>
  <c r="N1057" i="63"/>
  <c r="N1058" i="63"/>
  <c r="N1059" i="63"/>
  <c r="N1060" i="63"/>
  <c r="N1061" i="63"/>
  <c r="N3696" i="63"/>
  <c r="N1063" i="63"/>
  <c r="N1064" i="63"/>
  <c r="N1065" i="63"/>
  <c r="N1066" i="63"/>
  <c r="N1067" i="63"/>
  <c r="N1068" i="63"/>
  <c r="N1069" i="63"/>
  <c r="N1070" i="63"/>
  <c r="N1071" i="63"/>
  <c r="N1072" i="63"/>
  <c r="N1690" i="63"/>
  <c r="N1074" i="63"/>
  <c r="N1692" i="63"/>
  <c r="N1695" i="63"/>
  <c r="N1696" i="63"/>
  <c r="N1078" i="63"/>
  <c r="N1079" i="63"/>
  <c r="N1697" i="63"/>
  <c r="N1698" i="63"/>
  <c r="N1082" i="63"/>
  <c r="N1083" i="63"/>
  <c r="N1084" i="63"/>
  <c r="N1085" i="63"/>
  <c r="N1679" i="63"/>
  <c r="N1087" i="63"/>
  <c r="N1088" i="63"/>
  <c r="N1678" i="63"/>
  <c r="N1090" i="63"/>
  <c r="N3688" i="63"/>
  <c r="N1676" i="63"/>
  <c r="N1093" i="63"/>
  <c r="N1674" i="63"/>
  <c r="N3674" i="63"/>
  <c r="N1669" i="63"/>
  <c r="N1673" i="63"/>
  <c r="N3672" i="63"/>
  <c r="N3664" i="63"/>
  <c r="N3667" i="63"/>
  <c r="N1668" i="63"/>
  <c r="N1102" i="63"/>
  <c r="N1667" i="63"/>
  <c r="N1666" i="63"/>
  <c r="N1665" i="63"/>
  <c r="N1659" i="63"/>
  <c r="N1662" i="63"/>
  <c r="N1663" i="63"/>
  <c r="N1109" i="63"/>
  <c r="N1664" i="63"/>
  <c r="N1657" i="63"/>
  <c r="N1112" i="63"/>
  <c r="N1656" i="63"/>
  <c r="N1651" i="63"/>
  <c r="N1653" i="63"/>
  <c r="N1654" i="63"/>
  <c r="N1117" i="63"/>
  <c r="N1655" i="63"/>
  <c r="N1119" i="63"/>
  <c r="N3661" i="63"/>
  <c r="N1649" i="63"/>
  <c r="N1648" i="63"/>
  <c r="N1123" i="63"/>
  <c r="N3643" i="63"/>
  <c r="N3644" i="63"/>
  <c r="N1644" i="63"/>
  <c r="N1647" i="63"/>
  <c r="N1643" i="63"/>
  <c r="N1129" i="63"/>
  <c r="N1641" i="63"/>
  <c r="N1637" i="63"/>
  <c r="N1635" i="63"/>
  <c r="N1631" i="63"/>
  <c r="N1632" i="63"/>
  <c r="N1634" i="63"/>
  <c r="N1630" i="63"/>
  <c r="N3642" i="63"/>
  <c r="N3636" i="63"/>
  <c r="N1628" i="63"/>
  <c r="N1140" i="63"/>
  <c r="N3628" i="63"/>
  <c r="N1627" i="63"/>
  <c r="N1623" i="63"/>
  <c r="N1144" i="63"/>
  <c r="N1624" i="63"/>
  <c r="N1621" i="63"/>
  <c r="N3591" i="63"/>
  <c r="N3592" i="63"/>
  <c r="N1149" i="63"/>
  <c r="N1617" i="63"/>
  <c r="N1615" i="63"/>
  <c r="N1610" i="63"/>
  <c r="N1613" i="63"/>
  <c r="N3580" i="63"/>
  <c r="N1155" i="63"/>
  <c r="N3579" i="63"/>
  <c r="N3568" i="63"/>
  <c r="N1606" i="63"/>
  <c r="N1159" i="63"/>
  <c r="N1609" i="63"/>
  <c r="N1605" i="63"/>
  <c r="N1162" i="63"/>
  <c r="N3567" i="63"/>
  <c r="N1164" i="63"/>
  <c r="N1165" i="63"/>
  <c r="N1166" i="63"/>
  <c r="N1603" i="63"/>
  <c r="N1599" i="63"/>
  <c r="N1600" i="63"/>
  <c r="N1602" i="63"/>
  <c r="N1171" i="63"/>
  <c r="N1172" i="63"/>
  <c r="N1173" i="63"/>
  <c r="N1174" i="63"/>
  <c r="N1175" i="63"/>
  <c r="N1546" i="63"/>
  <c r="N1547" i="63"/>
  <c r="N1178" i="63"/>
  <c r="N1179" i="63"/>
  <c r="N1180" i="63"/>
  <c r="N1554" i="63"/>
  <c r="N1556" i="63"/>
  <c r="N1557" i="63"/>
  <c r="N1559" i="63"/>
  <c r="N1567" i="63"/>
  <c r="N1186" i="63"/>
  <c r="N1187" i="63"/>
  <c r="N1188" i="63"/>
  <c r="N1189" i="63"/>
  <c r="N1568" i="63"/>
  <c r="N1191" i="63"/>
  <c r="N1192" i="63"/>
  <c r="N1193" i="63"/>
  <c r="N1569" i="63"/>
  <c r="N1195" i="63"/>
  <c r="N1570" i="63"/>
  <c r="N1197" i="63"/>
  <c r="N1198" i="63"/>
  <c r="N1199" i="63"/>
  <c r="N1200" i="63"/>
  <c r="N1571" i="63"/>
  <c r="N1575" i="63"/>
  <c r="N1578" i="63"/>
  <c r="N1204" i="63"/>
  <c r="N1580" i="63"/>
  <c r="N1581" i="63"/>
  <c r="N1207" i="63"/>
  <c r="N1585" i="63"/>
  <c r="N1209" i="63"/>
  <c r="N1586" i="63"/>
  <c r="N1211" i="63"/>
  <c r="N1212" i="63"/>
  <c r="N1213" i="63"/>
  <c r="N1214" i="63"/>
  <c r="N1587" i="63"/>
  <c r="N1216" i="63"/>
  <c r="N1217" i="63"/>
  <c r="N1588" i="63"/>
  <c r="N1589" i="63"/>
  <c r="N1220" i="63"/>
  <c r="N1221" i="63"/>
  <c r="N1222" i="63"/>
  <c r="N1223" i="63"/>
  <c r="N1224" i="63"/>
  <c r="N1225" i="63"/>
  <c r="N1226" i="63"/>
  <c r="N1227" i="63"/>
  <c r="N1228" i="63"/>
  <c r="N1229" i="63"/>
  <c r="N1230" i="63"/>
  <c r="N1590" i="63"/>
  <c r="N1232" i="63"/>
  <c r="N1233" i="63"/>
  <c r="N1234" i="63"/>
  <c r="N1235" i="63"/>
  <c r="N1592" i="63"/>
  <c r="N1237" i="63"/>
  <c r="N1238" i="63"/>
  <c r="N1239" i="63"/>
  <c r="N1240" i="63"/>
  <c r="N1241" i="63"/>
  <c r="N1242" i="63"/>
  <c r="N1243" i="63"/>
  <c r="N1244" i="63"/>
  <c r="N1245" i="63"/>
  <c r="N1544" i="63"/>
  <c r="N1247" i="63"/>
  <c r="N1543" i="63"/>
  <c r="N1249" i="63"/>
  <c r="N1542" i="63"/>
  <c r="N3565" i="63"/>
  <c r="N1252" i="63"/>
  <c r="N1541" i="63"/>
  <c r="N1254" i="63"/>
  <c r="N1255" i="63"/>
  <c r="N1256" i="63"/>
  <c r="N1257" i="63"/>
  <c r="N1258" i="63"/>
  <c r="N1259" i="63"/>
  <c r="N1540" i="63"/>
  <c r="N1261" i="63"/>
  <c r="N1537" i="63"/>
  <c r="N1535" i="63"/>
  <c r="N1264" i="63"/>
  <c r="N3560" i="63"/>
  <c r="N1266" i="63"/>
  <c r="N3554" i="63"/>
  <c r="N1268" i="63"/>
  <c r="N1269" i="63"/>
  <c r="N1270" i="63"/>
  <c r="N1534" i="63"/>
  <c r="N1272" i="63"/>
  <c r="N1273" i="63"/>
  <c r="N3547" i="63"/>
  <c r="N1275" i="63"/>
  <c r="N1533" i="63"/>
  <c r="N3543" i="63"/>
  <c r="N1278" i="63"/>
  <c r="N1531" i="63"/>
  <c r="N1280" i="63"/>
  <c r="N1532" i="63"/>
  <c r="N1282" i="63"/>
  <c r="N1530" i="63"/>
  <c r="N3541" i="63"/>
  <c r="N1285" i="63"/>
  <c r="N1286" i="63"/>
  <c r="N1529" i="63"/>
  <c r="N1288" i="63"/>
  <c r="N1289" i="63"/>
  <c r="N1290" i="63"/>
  <c r="N3510" i="63"/>
  <c r="N1292" i="63"/>
  <c r="N3500" i="63"/>
  <c r="N1522" i="63"/>
  <c r="N1526" i="63"/>
  <c r="N1296" i="63"/>
  <c r="N1297" i="63"/>
  <c r="N1298" i="63"/>
  <c r="N1299" i="63"/>
  <c r="N1521" i="63"/>
  <c r="N1301" i="63"/>
  <c r="N1302" i="63"/>
  <c r="N1520" i="63"/>
  <c r="N1304" i="63"/>
  <c r="N1519" i="63"/>
  <c r="N1518" i="63"/>
  <c r="N1307" i="63"/>
  <c r="N1308" i="63"/>
  <c r="N1309" i="63"/>
  <c r="N1310" i="63"/>
  <c r="N1517" i="63"/>
  <c r="N3499" i="63"/>
  <c r="N1516" i="63"/>
  <c r="N1314" i="63"/>
  <c r="N1315" i="63"/>
  <c r="N1316" i="63"/>
  <c r="N1508" i="63"/>
  <c r="N1509" i="63"/>
  <c r="N1510" i="63"/>
  <c r="N1511" i="63"/>
  <c r="N1513" i="63"/>
  <c r="N1514" i="63"/>
  <c r="N1515" i="63"/>
  <c r="N3498" i="63"/>
  <c r="N1325" i="63"/>
  <c r="N1326" i="63"/>
  <c r="N1327" i="63"/>
  <c r="N1328" i="63"/>
  <c r="N1329" i="63"/>
  <c r="N1330" i="63"/>
  <c r="N1331" i="63"/>
  <c r="N1332" i="63"/>
  <c r="N1333" i="63"/>
  <c r="N1334" i="63"/>
  <c r="N1335" i="63"/>
  <c r="N1336" i="63"/>
  <c r="N1507" i="63"/>
  <c r="N1490" i="63"/>
  <c r="N1493" i="63"/>
  <c r="N1500" i="63"/>
  <c r="N1341" i="63"/>
  <c r="N1342" i="63"/>
  <c r="N1343" i="63"/>
  <c r="N3489" i="63"/>
  <c r="N1345" i="63"/>
  <c r="N1346" i="63"/>
  <c r="N1347" i="63"/>
  <c r="N3485" i="63"/>
  <c r="N1489" i="63"/>
  <c r="N1487" i="63"/>
  <c r="N1488" i="63"/>
  <c r="N3481" i="63"/>
  <c r="N1353" i="63"/>
  <c r="N1354" i="63"/>
  <c r="N1485" i="63"/>
  <c r="N1356" i="63"/>
  <c r="N1483" i="63"/>
  <c r="N1358" i="63"/>
  <c r="N1481" i="63"/>
  <c r="N1360" i="63"/>
  <c r="N1361" i="63"/>
  <c r="N1362" i="63"/>
  <c r="N1363" i="63"/>
  <c r="N1364" i="63"/>
  <c r="N1365" i="63"/>
  <c r="N1366" i="63"/>
  <c r="N1367" i="63"/>
  <c r="N1480" i="63"/>
  <c r="N3474" i="63"/>
  <c r="N1479" i="63"/>
  <c r="N1477" i="63"/>
  <c r="N1372" i="63"/>
  <c r="N1373" i="63"/>
  <c r="N1374" i="63"/>
  <c r="N1472" i="63"/>
  <c r="N1473" i="63"/>
  <c r="N1474" i="63"/>
  <c r="N1378" i="63"/>
  <c r="N1475" i="63"/>
  <c r="N1380" i="63"/>
  <c r="N1381" i="63"/>
  <c r="N1471" i="63"/>
  <c r="N1383" i="63"/>
  <c r="N1384" i="63"/>
  <c r="N1385" i="63"/>
  <c r="N1469" i="63"/>
  <c r="N1470" i="63"/>
  <c r="N3463" i="63"/>
  <c r="N1465" i="63"/>
  <c r="N1466" i="63"/>
  <c r="N3469" i="63"/>
  <c r="N3458" i="63"/>
  <c r="N1393" i="63"/>
  <c r="N1464" i="63"/>
  <c r="N1395" i="63"/>
  <c r="N1396" i="63"/>
  <c r="N3445" i="63"/>
  <c r="N1456" i="63"/>
  <c r="N1457" i="63"/>
  <c r="N1400" i="63"/>
  <c r="N1401" i="63"/>
  <c r="N1402" i="63"/>
  <c r="N3443" i="63"/>
  <c r="N3440" i="63"/>
  <c r="N1450" i="63"/>
  <c r="N1448" i="63"/>
  <c r="N1407" i="63"/>
  <c r="N1408" i="63"/>
  <c r="N1409" i="63"/>
  <c r="N1410" i="63"/>
  <c r="N1443" i="63"/>
  <c r="N1444" i="63"/>
  <c r="N1445" i="63"/>
  <c r="N1446" i="63"/>
  <c r="N1415" i="63"/>
  <c r="N1447" i="63"/>
  <c r="N1442" i="63"/>
  <c r="N1418" i="63"/>
  <c r="N1430" i="63"/>
  <c r="N1438" i="63"/>
  <c r="N3423" i="63"/>
  <c r="N1422" i="63"/>
  <c r="N1423" i="63"/>
  <c r="N3438" i="63"/>
  <c r="N1425" i="63"/>
  <c r="N3439" i="63"/>
  <c r="N3421" i="63"/>
  <c r="N1428" i="63"/>
  <c r="N1429" i="63"/>
  <c r="N1420" i="63"/>
  <c r="N1431" i="63"/>
  <c r="N1432" i="63"/>
  <c r="N3415" i="63"/>
  <c r="N3416" i="63"/>
  <c r="N1435" i="63"/>
  <c r="N1436" i="63"/>
  <c r="N1437" i="63"/>
  <c r="N1419" i="63"/>
  <c r="N1439" i="63"/>
  <c r="N1440" i="63"/>
  <c r="N1441" i="63"/>
  <c r="N1413" i="63"/>
  <c r="N1414" i="63"/>
  <c r="N1416" i="63"/>
  <c r="N1417" i="63"/>
  <c r="N1412" i="63"/>
  <c r="N1406" i="63"/>
  <c r="N1411" i="63"/>
  <c r="N1449" i="63"/>
  <c r="N1405" i="63"/>
  <c r="N3412" i="63"/>
  <c r="N1452" i="63"/>
  <c r="N1453" i="63"/>
  <c r="N1454" i="63"/>
  <c r="N3414" i="63"/>
  <c r="N1399" i="63"/>
  <c r="N1398" i="63"/>
  <c r="N1458" i="63"/>
  <c r="N1459" i="63"/>
  <c r="N1460" i="63"/>
  <c r="N3411" i="63"/>
  <c r="N1462" i="63"/>
  <c r="N3409" i="63"/>
  <c r="N1389" i="63"/>
  <c r="N1390" i="63"/>
  <c r="N1394" i="63"/>
  <c r="N1467" i="63"/>
  <c r="N1468" i="63"/>
  <c r="N1386" i="63"/>
  <c r="N1387" i="63"/>
  <c r="N1379" i="63"/>
  <c r="N1382" i="63"/>
  <c r="N1377" i="63"/>
  <c r="N1376" i="63"/>
  <c r="N1375" i="63"/>
  <c r="N3392" i="63"/>
  <c r="N1371" i="63"/>
  <c r="N1478" i="63"/>
  <c r="N1370" i="63"/>
  <c r="N1359" i="63"/>
  <c r="N1368" i="63"/>
  <c r="N1482" i="63"/>
  <c r="N1357" i="63"/>
  <c r="N1484" i="63"/>
  <c r="N1355" i="63"/>
  <c r="N1486" i="63"/>
  <c r="N1350" i="63"/>
  <c r="N1351" i="63"/>
  <c r="N1340" i="63"/>
  <c r="N1349" i="63"/>
  <c r="N1491" i="63"/>
  <c r="N1492" i="63"/>
  <c r="N1338" i="63"/>
  <c r="N1494" i="63"/>
  <c r="N1495" i="63"/>
  <c r="N1496" i="63"/>
  <c r="N1497" i="63"/>
  <c r="N1498" i="63"/>
  <c r="N3389" i="63"/>
  <c r="N1339" i="63"/>
  <c r="N1501" i="63"/>
  <c r="N1502" i="63"/>
  <c r="N1503" i="63"/>
  <c r="N1504" i="63"/>
  <c r="N1505" i="63"/>
  <c r="N1506" i="63"/>
  <c r="N1337" i="63"/>
  <c r="N1323" i="63"/>
  <c r="N1321" i="63"/>
  <c r="N1322" i="63"/>
  <c r="N1319" i="63"/>
  <c r="N1512" i="63"/>
  <c r="N1320" i="63"/>
  <c r="N1295" i="63"/>
  <c r="N1300" i="63"/>
  <c r="N1303" i="63"/>
  <c r="N1305" i="63"/>
  <c r="N1306" i="63"/>
  <c r="N1311" i="63"/>
  <c r="N1313" i="63"/>
  <c r="N1317" i="63"/>
  <c r="N1318" i="63"/>
  <c r="N1523" i="63"/>
  <c r="N1524" i="63"/>
  <c r="N1525" i="63"/>
  <c r="N1294" i="63"/>
  <c r="N1527" i="63"/>
  <c r="N1528" i="63"/>
  <c r="N1281" i="63"/>
  <c r="N1283" i="63"/>
  <c r="N1287" i="63"/>
  <c r="N1279" i="63"/>
  <c r="N1276" i="63"/>
  <c r="N1263" i="63"/>
  <c r="N1271" i="63"/>
  <c r="N1536" i="63"/>
  <c r="N1262" i="63"/>
  <c r="N3388" i="63"/>
  <c r="N1539" i="63"/>
  <c r="N1246" i="63"/>
  <c r="N1248" i="63"/>
  <c r="N1250" i="63"/>
  <c r="N1253" i="63"/>
  <c r="N1260" i="63"/>
  <c r="N1545" i="63"/>
  <c r="N1231" i="63"/>
  <c r="N1236" i="63"/>
  <c r="N1548" i="63"/>
  <c r="N3386" i="63"/>
  <c r="N3385" i="63"/>
  <c r="N1551" i="63"/>
  <c r="N1552" i="63"/>
  <c r="N1553" i="63"/>
  <c r="N1219" i="63"/>
  <c r="N1555" i="63"/>
  <c r="N1210" i="63"/>
  <c r="N1215" i="63"/>
  <c r="N1558" i="63"/>
  <c r="N1218" i="63"/>
  <c r="N3382" i="63"/>
  <c r="N3384" i="63"/>
  <c r="N1562" i="63"/>
  <c r="N1563" i="63"/>
  <c r="N1564" i="63"/>
  <c r="N3381" i="63"/>
  <c r="N1566" i="63"/>
  <c r="N1206" i="63"/>
  <c r="N1208" i="63"/>
  <c r="N1203" i="63"/>
  <c r="N1205" i="63"/>
  <c r="N1202" i="63"/>
  <c r="N1572" i="63"/>
  <c r="N1573" i="63"/>
  <c r="N1574" i="63"/>
  <c r="N1201" i="63"/>
  <c r="N3380" i="63"/>
  <c r="N1577" i="63"/>
  <c r="N1196" i="63"/>
  <c r="N1579" i="63"/>
  <c r="N1190" i="63"/>
  <c r="N1194" i="63"/>
  <c r="N1582" i="63"/>
  <c r="N3379" i="63"/>
  <c r="N3368" i="63"/>
  <c r="N1185" i="63"/>
  <c r="N1183" i="63"/>
  <c r="N1184" i="63"/>
  <c r="N1182" i="63"/>
  <c r="N1177" i="63"/>
  <c r="N1181" i="63"/>
  <c r="N1591" i="63"/>
  <c r="N1176" i="63"/>
  <c r="N1593" i="63"/>
  <c r="N3340" i="63"/>
  <c r="N3342" i="63"/>
  <c r="N3346" i="63"/>
  <c r="N1597" i="63"/>
  <c r="N1598" i="63"/>
  <c r="N1167" i="63"/>
  <c r="N1168" i="63"/>
  <c r="N1601" i="63"/>
  <c r="N1169" i="63"/>
  <c r="N1170" i="63"/>
  <c r="N1604" i="63"/>
  <c r="N1143" i="63"/>
  <c r="N1145" i="63"/>
  <c r="N1607" i="63"/>
  <c r="N1608" i="63"/>
  <c r="N1146" i="63"/>
  <c r="N1150" i="63"/>
  <c r="N1611" i="63"/>
  <c r="N1612" i="63"/>
  <c r="N1151" i="63"/>
  <c r="N1614" i="63"/>
  <c r="N1152" i="63"/>
  <c r="N1616" i="63"/>
  <c r="N1153" i="63"/>
  <c r="N1618" i="63"/>
  <c r="N1619" i="63"/>
  <c r="N1620" i="63"/>
  <c r="N1158" i="63"/>
  <c r="N1622" i="63"/>
  <c r="N1160" i="63"/>
  <c r="N1161" i="63"/>
  <c r="N1625" i="63"/>
  <c r="N1626" i="63"/>
  <c r="N1142" i="63"/>
  <c r="N1139" i="63"/>
  <c r="N1629" i="63"/>
  <c r="N1136" i="63"/>
  <c r="N1135" i="63"/>
  <c r="N1134" i="63"/>
  <c r="N1633" i="63"/>
  <c r="N1133" i="63"/>
  <c r="N1132" i="63"/>
  <c r="N3337" i="63"/>
  <c r="N1131" i="63"/>
  <c r="N3336" i="63"/>
  <c r="N1639" i="63"/>
  <c r="N1640" i="63"/>
  <c r="N1130" i="63"/>
  <c r="N1642" i="63"/>
  <c r="N1127" i="63"/>
  <c r="N1128" i="63"/>
  <c r="N1645" i="63"/>
  <c r="N3335" i="63"/>
  <c r="N1121" i="63"/>
  <c r="N1122" i="63"/>
  <c r="N1126" i="63"/>
  <c r="N1650" i="63"/>
  <c r="N1118" i="63"/>
  <c r="N3334" i="63"/>
  <c r="N1111" i="63"/>
  <c r="N1113" i="63"/>
  <c r="N1114" i="63"/>
  <c r="N1115" i="63"/>
  <c r="N1116" i="63"/>
  <c r="N1658" i="63"/>
  <c r="N1105" i="63"/>
  <c r="N1660" i="63"/>
  <c r="N1661" i="63"/>
  <c r="N1106" i="63"/>
  <c r="N1107" i="63"/>
  <c r="N1108" i="63"/>
  <c r="N1110" i="63"/>
  <c r="N1104" i="63"/>
  <c r="N1103" i="63"/>
  <c r="N1097" i="63"/>
  <c r="N1101" i="63"/>
  <c r="N1670" i="63"/>
  <c r="N1671" i="63"/>
  <c r="N1672" i="63"/>
  <c r="N1096" i="63"/>
  <c r="N1094" i="63"/>
  <c r="N1675" i="63"/>
  <c r="N1089" i="63"/>
  <c r="N1677" i="63"/>
  <c r="N1092" i="63"/>
  <c r="N1086" i="63"/>
  <c r="N1081" i="63"/>
  <c r="N1681" i="63"/>
  <c r="N1682" i="63"/>
  <c r="N1080" i="63"/>
  <c r="N1684" i="63"/>
  <c r="N1685" i="63"/>
  <c r="N1077" i="63"/>
  <c r="N1687" i="63"/>
  <c r="N1076" i="63"/>
  <c r="N1075" i="63"/>
  <c r="N1073" i="63"/>
  <c r="N1691" i="63"/>
  <c r="N1056" i="63"/>
  <c r="N1693" i="63"/>
  <c r="N1694" i="63"/>
  <c r="N1055" i="63"/>
  <c r="N1033" i="63"/>
  <c r="N1036" i="63"/>
  <c r="N1037" i="63"/>
  <c r="N1052" i="63"/>
  <c r="N1053" i="63"/>
  <c r="N1054" i="63"/>
  <c r="N1017" i="63"/>
  <c r="N1019" i="63"/>
  <c r="N1020" i="63"/>
  <c r="N1021" i="63"/>
  <c r="N1026" i="63"/>
  <c r="N1016" i="63"/>
  <c r="N1014" i="63"/>
  <c r="N1011" i="63"/>
  <c r="N1007" i="63"/>
  <c r="N1004" i="63"/>
  <c r="N1005" i="63"/>
  <c r="N1713" i="63"/>
  <c r="N1714" i="63"/>
  <c r="N988" i="63"/>
  <c r="N1716" i="63"/>
  <c r="N987" i="63"/>
  <c r="N957" i="63"/>
  <c r="N975" i="63"/>
  <c r="N978" i="63"/>
  <c r="N1721" i="63"/>
  <c r="N1722" i="63"/>
  <c r="N949" i="63"/>
  <c r="N952" i="63"/>
  <c r="N945" i="63"/>
  <c r="N1726" i="63"/>
  <c r="N944" i="63"/>
  <c r="N942" i="63"/>
  <c r="N943" i="63"/>
  <c r="N1730" i="63"/>
  <c r="N1731" i="63"/>
  <c r="N1732" i="63"/>
  <c r="N1733" i="63"/>
  <c r="N3332" i="63"/>
  <c r="N1735" i="63"/>
  <c r="N1736" i="63"/>
  <c r="N936" i="63"/>
  <c r="N937" i="63"/>
  <c r="N940" i="63"/>
  <c r="N1740" i="63"/>
  <c r="N1741" i="63"/>
  <c r="N1742" i="63"/>
  <c r="N1743" i="63"/>
  <c r="N928" i="63"/>
  <c r="N1745" i="63"/>
  <c r="N1746" i="63"/>
  <c r="N1747" i="63"/>
  <c r="N1748" i="63"/>
  <c r="N1749" i="63"/>
  <c r="N1750" i="63"/>
  <c r="N1751" i="63"/>
  <c r="N925" i="63"/>
  <c r="N1753" i="63"/>
  <c r="N3323" i="63"/>
  <c r="N1755" i="63"/>
  <c r="N924" i="63"/>
  <c r="N1757" i="63"/>
  <c r="N1758" i="63"/>
  <c r="N3322" i="63"/>
  <c r="N908" i="63"/>
  <c r="N917" i="63"/>
  <c r="N921" i="63"/>
  <c r="N3314" i="63"/>
  <c r="N922" i="63"/>
  <c r="N903" i="63"/>
  <c r="N1766" i="63"/>
  <c r="N892" i="63"/>
  <c r="N1768" i="63"/>
  <c r="N1769" i="63"/>
  <c r="N1770" i="63"/>
  <c r="N3313" i="63"/>
  <c r="N891" i="63"/>
  <c r="N885" i="63"/>
  <c r="N880" i="63"/>
  <c r="N1775" i="63"/>
  <c r="N873" i="63"/>
  <c r="N876" i="63"/>
  <c r="N1778" i="63"/>
  <c r="N871" i="63"/>
  <c r="N868" i="63"/>
  <c r="N1781" i="63"/>
  <c r="N867" i="63"/>
  <c r="N857" i="63"/>
  <c r="N1784" i="63"/>
  <c r="N855" i="63"/>
  <c r="N850" i="63"/>
  <c r="N1787" i="63"/>
  <c r="N845" i="63"/>
  <c r="N846" i="63"/>
  <c r="N1790" i="63"/>
  <c r="N1791" i="63"/>
  <c r="N1792" i="63"/>
  <c r="N1793" i="63"/>
  <c r="N1794" i="63"/>
  <c r="N1795" i="63"/>
  <c r="N1796" i="63"/>
  <c r="N1797" i="63"/>
  <c r="N1798" i="63"/>
  <c r="N1799" i="63"/>
  <c r="N1800" i="63"/>
  <c r="N3308" i="63"/>
  <c r="N1802" i="63"/>
  <c r="N1803" i="63"/>
  <c r="N1804" i="63"/>
  <c r="N1805" i="63"/>
  <c r="N1806" i="63"/>
  <c r="N1807" i="63"/>
  <c r="N1808" i="63"/>
  <c r="N1809" i="63"/>
  <c r="N1810" i="63"/>
  <c r="N1811" i="63"/>
  <c r="N844" i="63"/>
  <c r="N3307" i="63"/>
  <c r="N839" i="63"/>
  <c r="N834" i="63"/>
  <c r="N1816" i="63"/>
  <c r="N1817" i="63"/>
  <c r="N1818" i="63"/>
  <c r="N838" i="63"/>
  <c r="N1820" i="63"/>
  <c r="N1821" i="63"/>
  <c r="N1822" i="63"/>
  <c r="N1823" i="63"/>
  <c r="N1824" i="63"/>
  <c r="N829" i="63"/>
  <c r="N1826" i="63"/>
  <c r="N1827" i="63"/>
  <c r="N1828" i="63"/>
  <c r="N827" i="63"/>
  <c r="N1830" i="63"/>
  <c r="N1831" i="63"/>
  <c r="N3303" i="63"/>
  <c r="N1833" i="63"/>
  <c r="N826" i="63"/>
  <c r="N825" i="63"/>
  <c r="N1836" i="63"/>
  <c r="N1837" i="63"/>
  <c r="N824" i="63"/>
  <c r="N1839" i="63"/>
  <c r="N823" i="63"/>
  <c r="N1841" i="63"/>
  <c r="N1842" i="63"/>
  <c r="N1843" i="63"/>
  <c r="N3285" i="63"/>
  <c r="N822" i="63"/>
  <c r="N3293" i="63"/>
  <c r="N1847" i="63"/>
  <c r="N813" i="63"/>
  <c r="N1849" i="63"/>
  <c r="N816" i="63"/>
  <c r="N1851" i="63"/>
  <c r="N1852" i="63"/>
  <c r="N1853" i="63"/>
  <c r="N1854" i="63"/>
  <c r="N1855" i="63"/>
  <c r="N809" i="63"/>
  <c r="N1857" i="63"/>
  <c r="N1858" i="63"/>
  <c r="N1859" i="63"/>
  <c r="N1860" i="63"/>
  <c r="N1861" i="63"/>
  <c r="N807" i="63"/>
  <c r="N1863" i="63"/>
  <c r="N1864" i="63"/>
  <c r="N1865" i="63"/>
  <c r="N795" i="63"/>
  <c r="N804" i="63"/>
  <c r="N805" i="63"/>
  <c r="N1869" i="63"/>
  <c r="N806" i="63"/>
  <c r="N1871" i="63"/>
  <c r="N1872" i="63"/>
  <c r="N1873" i="63"/>
  <c r="N1874" i="63"/>
  <c r="N1875" i="63"/>
  <c r="N1876" i="63"/>
  <c r="N1877" i="63"/>
  <c r="N1878" i="63"/>
  <c r="N1879" i="63"/>
  <c r="N791" i="63"/>
  <c r="N1881" i="63"/>
  <c r="N786" i="63"/>
  <c r="N788" i="63"/>
  <c r="N1884" i="63"/>
  <c r="N3281" i="63"/>
  <c r="N1886" i="63"/>
  <c r="N1887" i="63"/>
  <c r="N783" i="63"/>
  <c r="N784" i="63"/>
  <c r="N1890" i="63"/>
  <c r="N1891" i="63"/>
  <c r="N780" i="63"/>
  <c r="N3277" i="63"/>
  <c r="N1894" i="63"/>
  <c r="N1895" i="63"/>
  <c r="N3268" i="63"/>
  <c r="N776" i="63"/>
  <c r="N1898" i="63"/>
  <c r="N1899" i="63"/>
  <c r="N1900" i="63"/>
  <c r="N1901" i="63"/>
  <c r="N1902" i="63"/>
  <c r="N1903" i="63"/>
  <c r="N1904" i="63"/>
  <c r="N1905" i="63"/>
  <c r="N1906" i="63"/>
  <c r="N3264" i="63"/>
  <c r="N767" i="63"/>
  <c r="N770" i="63"/>
  <c r="N771" i="63"/>
  <c r="N772" i="63"/>
  <c r="N773" i="63"/>
  <c r="N3247" i="63"/>
  <c r="N774" i="63"/>
  <c r="N758" i="63"/>
  <c r="N1916" i="63"/>
  <c r="N764" i="63"/>
  <c r="N766" i="63"/>
  <c r="N3238" i="63"/>
  <c r="N749" i="63"/>
  <c r="N754" i="63"/>
  <c r="N756" i="63"/>
  <c r="N757" i="63"/>
  <c r="N1924" i="63"/>
  <c r="N1925" i="63"/>
  <c r="N3237" i="63"/>
  <c r="N1927" i="63"/>
  <c r="N1928" i="63"/>
  <c r="N1929" i="63"/>
  <c r="N743" i="63"/>
  <c r="N735" i="63"/>
  <c r="N741" i="63"/>
  <c r="N742" i="63"/>
  <c r="N1934" i="63"/>
  <c r="N1935" i="63"/>
  <c r="N734" i="63"/>
  <c r="N1937" i="63"/>
  <c r="N1938" i="63"/>
  <c r="N3234" i="63"/>
  <c r="N722" i="63"/>
  <c r="N724" i="63"/>
  <c r="N725" i="63"/>
  <c r="N726" i="63"/>
  <c r="N730" i="63"/>
  <c r="N720" i="63"/>
  <c r="N721" i="63"/>
  <c r="N715" i="63"/>
  <c r="N714" i="63"/>
  <c r="N711" i="63"/>
  <c r="N1950" i="63"/>
  <c r="N705" i="63"/>
  <c r="N706" i="63"/>
  <c r="N710" i="63"/>
  <c r="N1954" i="63"/>
  <c r="N1955" i="63"/>
  <c r="N1956" i="63"/>
  <c r="N1957" i="63"/>
  <c r="N703" i="63"/>
  <c r="N1959" i="63"/>
  <c r="N3233" i="63"/>
  <c r="N1961" i="63"/>
  <c r="N1962" i="63"/>
  <c r="N702" i="63"/>
  <c r="N1964" i="63"/>
  <c r="N699" i="63"/>
  <c r="N694" i="63"/>
  <c r="N1967" i="63"/>
  <c r="N3228" i="63"/>
  <c r="N695" i="63"/>
  <c r="N696" i="63"/>
  <c r="N698" i="63"/>
  <c r="N1972" i="63"/>
  <c r="N692" i="63"/>
  <c r="N693" i="63"/>
  <c r="N1975" i="63"/>
  <c r="N1976" i="63"/>
  <c r="N1977" i="63"/>
  <c r="N1978" i="63"/>
  <c r="N1979" i="63"/>
  <c r="N691" i="63"/>
  <c r="N1981" i="63"/>
  <c r="N686" i="63"/>
  <c r="N687" i="63"/>
  <c r="N1984" i="63"/>
  <c r="N671" i="63"/>
  <c r="N675" i="63"/>
  <c r="N676" i="63"/>
  <c r="N3226" i="63"/>
  <c r="N677" i="63"/>
  <c r="N1990" i="63"/>
  <c r="N681" i="63"/>
  <c r="N1992" i="63"/>
  <c r="N668" i="63"/>
  <c r="N1994" i="63"/>
  <c r="N3219" i="63"/>
  <c r="N1996" i="63"/>
  <c r="N1997" i="63"/>
  <c r="N667" i="63"/>
  <c r="N1999" i="63"/>
  <c r="N666" i="63"/>
  <c r="N661" i="63"/>
  <c r="N3218" i="63"/>
  <c r="N664" i="63"/>
  <c r="N656" i="63"/>
  <c r="N658" i="63"/>
  <c r="N659" i="63"/>
  <c r="N655" i="63"/>
  <c r="N2008" i="63"/>
  <c r="N654" i="63"/>
  <c r="N3210" i="63"/>
  <c r="N653" i="63"/>
  <c r="N2012" i="63"/>
  <c r="N3200" i="63"/>
  <c r="N2014" i="63"/>
  <c r="N2015" i="63"/>
  <c r="N651" i="63"/>
  <c r="N3201" i="63"/>
  <c r="N2018" i="63"/>
  <c r="N2019" i="63"/>
  <c r="N2020" i="63"/>
  <c r="N2021" i="63"/>
  <c r="N648" i="63"/>
  <c r="N650" i="63"/>
  <c r="N2024" i="63"/>
  <c r="N634" i="63"/>
  <c r="N2026" i="63"/>
  <c r="N638" i="63"/>
  <c r="N643" i="63"/>
  <c r="N2029" i="63"/>
  <c r="N2030" i="63"/>
  <c r="N645" i="63"/>
  <c r="N646" i="63"/>
  <c r="N2033" i="63"/>
  <c r="N2034" i="63"/>
  <c r="N2035" i="63"/>
  <c r="N647" i="63"/>
  <c r="N628" i="63"/>
  <c r="N2038" i="63"/>
  <c r="N3199" i="63"/>
  <c r="N623" i="63"/>
  <c r="N624" i="63"/>
  <c r="N625" i="63"/>
  <c r="N2043" i="63"/>
  <c r="N3196" i="63"/>
  <c r="N622" i="63"/>
  <c r="N2046" i="63"/>
  <c r="N618" i="63"/>
  <c r="N3194" i="63"/>
  <c r="N615" i="63"/>
  <c r="N2050" i="63"/>
  <c r="N612" i="63"/>
  <c r="N613" i="63"/>
  <c r="N2053" i="63"/>
  <c r="N2054" i="63"/>
  <c r="N610" i="63"/>
  <c r="N2056" i="63"/>
  <c r="N603" i="63"/>
  <c r="N2058" i="63"/>
  <c r="N3185" i="63"/>
  <c r="N2060" i="63"/>
  <c r="N2061" i="63"/>
  <c r="N2062" i="63"/>
  <c r="N2063" i="63"/>
  <c r="N2064" i="63"/>
  <c r="N600" i="63"/>
  <c r="N601" i="63"/>
  <c r="N2067" i="63"/>
  <c r="N2068" i="63"/>
  <c r="N2069" i="63"/>
  <c r="N2070" i="63"/>
  <c r="N2071" i="63"/>
  <c r="N2072" i="63"/>
  <c r="N2073" i="63"/>
  <c r="N2074" i="63"/>
  <c r="N2075" i="63"/>
  <c r="N2076" i="63"/>
  <c r="N2077" i="63"/>
  <c r="N2078" i="63"/>
  <c r="N2079" i="63"/>
  <c r="N596" i="63"/>
  <c r="N597" i="63"/>
  <c r="N593" i="63"/>
  <c r="N595" i="63"/>
  <c r="N3182" i="63"/>
  <c r="N2085" i="63"/>
  <c r="N2086" i="63"/>
  <c r="N3168" i="63"/>
  <c r="N2088" i="63"/>
  <c r="N2089" i="63"/>
  <c r="N2090" i="63"/>
  <c r="N2091" i="63"/>
  <c r="N2092" i="63"/>
  <c r="N3156" i="63"/>
  <c r="N2094" i="63"/>
  <c r="N2095" i="63"/>
  <c r="N3146" i="63"/>
  <c r="N591" i="63"/>
  <c r="N590" i="63"/>
  <c r="N589" i="63"/>
  <c r="N2100" i="63"/>
  <c r="N586" i="63"/>
  <c r="N2102" i="63"/>
  <c r="N2103" i="63"/>
  <c r="N2104" i="63"/>
  <c r="N583" i="63"/>
  <c r="N584" i="63"/>
  <c r="N578" i="63"/>
  <c r="N581" i="63"/>
  <c r="N2109" i="63"/>
  <c r="N2110" i="63"/>
  <c r="N572" i="63"/>
  <c r="N2112" i="63"/>
  <c r="N3144" i="63"/>
  <c r="N528" i="63"/>
  <c r="N540" i="63"/>
  <c r="N543" i="63"/>
  <c r="N545" i="63"/>
  <c r="N547" i="63"/>
  <c r="N550" i="63"/>
  <c r="N553" i="63"/>
  <c r="N554" i="63"/>
  <c r="N559" i="63"/>
  <c r="N561" i="63"/>
  <c r="N562" i="63"/>
  <c r="N565" i="63"/>
  <c r="N567" i="63"/>
  <c r="N568" i="63"/>
  <c r="N2128" i="63"/>
  <c r="N569" i="63"/>
  <c r="N2130" i="63"/>
  <c r="N570" i="63"/>
  <c r="N571" i="63"/>
  <c r="N524" i="63"/>
  <c r="N527" i="63"/>
  <c r="N2135" i="63"/>
  <c r="N2136" i="63"/>
  <c r="N2137" i="63"/>
  <c r="N2138" i="63"/>
  <c r="N3143" i="63"/>
  <c r="N2140" i="63"/>
  <c r="N2141" i="63"/>
  <c r="N2142" i="63"/>
  <c r="N511" i="63"/>
  <c r="N2144" i="63"/>
  <c r="N512" i="63"/>
  <c r="N515" i="63"/>
  <c r="N517" i="63"/>
  <c r="N518" i="63"/>
  <c r="N521" i="63"/>
  <c r="N523" i="63"/>
  <c r="N3142" i="63"/>
  <c r="N2152" i="63"/>
  <c r="N2153" i="63"/>
  <c r="N2154" i="63"/>
  <c r="N2155" i="63"/>
  <c r="N2156" i="63"/>
  <c r="N510" i="63"/>
  <c r="N2158" i="63"/>
  <c r="N2159" i="63"/>
  <c r="N509" i="63"/>
  <c r="N2161" i="63"/>
  <c r="N2162" i="63"/>
  <c r="N3140" i="63"/>
  <c r="N3141" i="63"/>
  <c r="N3137" i="63"/>
  <c r="N2166" i="63"/>
  <c r="N2167" i="63"/>
  <c r="N506" i="63"/>
  <c r="N3133" i="63"/>
  <c r="N507" i="63"/>
  <c r="N2171" i="63"/>
  <c r="N502" i="63"/>
  <c r="N498" i="63"/>
  <c r="N3129" i="63"/>
  <c r="N2175" i="63"/>
  <c r="N3128" i="63"/>
  <c r="N489" i="63"/>
  <c r="N495" i="63"/>
  <c r="N2179" i="63"/>
  <c r="N2180" i="63"/>
  <c r="N2181" i="63"/>
  <c r="N481" i="63"/>
  <c r="N484" i="63"/>
  <c r="N2184" i="63"/>
  <c r="N2185" i="63"/>
  <c r="N2186" i="63"/>
  <c r="N478" i="63"/>
  <c r="N479" i="63"/>
  <c r="N480" i="63"/>
  <c r="N2190" i="63"/>
  <c r="N2191" i="63"/>
  <c r="N477" i="63"/>
  <c r="N2193" i="63"/>
  <c r="N475" i="63"/>
  <c r="N2195" i="63"/>
  <c r="N476" i="63"/>
  <c r="N2197" i="63"/>
  <c r="N2198" i="63"/>
  <c r="N2199" i="63"/>
  <c r="N2200" i="63"/>
  <c r="N3126" i="63"/>
  <c r="N3116" i="63"/>
  <c r="N2203" i="63"/>
  <c r="N2204" i="63"/>
  <c r="N2205" i="63"/>
  <c r="N2206" i="63"/>
  <c r="N2207" i="63"/>
  <c r="N2208" i="63"/>
  <c r="N3110" i="63"/>
  <c r="N2210" i="63"/>
  <c r="N2211" i="63"/>
  <c r="N474" i="63"/>
  <c r="N473" i="63"/>
  <c r="N2214" i="63"/>
  <c r="N3109" i="63"/>
  <c r="N3100" i="63"/>
  <c r="N2217" i="63"/>
  <c r="N2218" i="63"/>
  <c r="N2219" i="63"/>
  <c r="N472" i="63"/>
  <c r="N2221" i="63"/>
  <c r="N2222" i="63"/>
  <c r="N3079" i="63"/>
  <c r="N3099" i="63"/>
  <c r="N2225" i="63"/>
  <c r="N2226" i="63"/>
  <c r="N2227" i="63"/>
  <c r="N3072" i="63"/>
  <c r="N2229" i="63"/>
  <c r="N2230" i="63"/>
  <c r="N2231" i="63"/>
  <c r="N471" i="63"/>
  <c r="N470" i="63"/>
  <c r="N2234" i="63"/>
  <c r="N2235" i="63"/>
  <c r="N465" i="63"/>
  <c r="N466" i="63"/>
  <c r="N467" i="63"/>
  <c r="N468" i="63"/>
  <c r="N469" i="63"/>
  <c r="N3070" i="63"/>
  <c r="N464" i="63"/>
  <c r="N2244" i="63"/>
  <c r="N2245" i="63"/>
  <c r="N462" i="63"/>
  <c r="N463" i="63"/>
  <c r="N460" i="63"/>
  <c r="N2249" i="63"/>
  <c r="N459" i="63"/>
  <c r="N2251" i="63"/>
  <c r="N2252" i="63"/>
  <c r="N2253" i="63"/>
  <c r="N3064" i="63"/>
  <c r="N458" i="63"/>
  <c r="N456" i="63"/>
  <c r="N457" i="63"/>
  <c r="N2258" i="63"/>
  <c r="N2259" i="63"/>
  <c r="N2260" i="63"/>
  <c r="N453" i="63"/>
  <c r="N2262" i="63"/>
  <c r="N454" i="63"/>
  <c r="N455" i="63"/>
  <c r="N448" i="63"/>
  <c r="N451" i="63"/>
  <c r="N2267" i="63"/>
  <c r="N446" i="63"/>
  <c r="N447" i="63"/>
  <c r="N3057" i="63"/>
  <c r="N444" i="63"/>
  <c r="N443" i="63"/>
  <c r="N2273" i="63"/>
  <c r="N442" i="63"/>
  <c r="N441" i="63"/>
  <c r="N2276" i="63"/>
  <c r="N2277" i="63"/>
  <c r="N2278" i="63"/>
  <c r="N440" i="63"/>
  <c r="N3054" i="63"/>
  <c r="N2281" i="63"/>
  <c r="N439" i="63"/>
  <c r="N436" i="63"/>
  <c r="N438" i="63"/>
  <c r="N434" i="63"/>
  <c r="N3026" i="63"/>
  <c r="N3046" i="63"/>
  <c r="N2288" i="63"/>
  <c r="N2289" i="63"/>
  <c r="N430" i="63"/>
  <c r="N2291" i="63"/>
  <c r="N2292" i="63"/>
  <c r="N2293" i="63"/>
  <c r="N2294" i="63"/>
  <c r="N2295" i="63"/>
  <c r="N3024" i="63"/>
  <c r="N3021" i="63"/>
  <c r="N3023" i="63"/>
  <c r="N426" i="63"/>
  <c r="N3017" i="63"/>
  <c r="N2301" i="63"/>
  <c r="N3013" i="63"/>
  <c r="N422" i="63"/>
  <c r="N423" i="63"/>
  <c r="N419" i="63"/>
  <c r="N420" i="63"/>
  <c r="N2307" i="63"/>
  <c r="N2308" i="63"/>
  <c r="N418" i="63"/>
  <c r="N417" i="63"/>
  <c r="N3004" i="63"/>
  <c r="N2312" i="63"/>
  <c r="N2313" i="63"/>
  <c r="N2314" i="63"/>
  <c r="N3002" i="63"/>
  <c r="N415" i="63"/>
  <c r="N2317" i="63"/>
  <c r="N2318" i="63"/>
  <c r="N2319" i="63"/>
  <c r="N2320" i="63"/>
  <c r="N2321" i="63"/>
  <c r="N2322" i="63"/>
  <c r="N408" i="63"/>
  <c r="N2324" i="63"/>
  <c r="N2325" i="63"/>
  <c r="N3001" i="63"/>
  <c r="N2327" i="63"/>
  <c r="N407" i="63"/>
  <c r="N405" i="63"/>
  <c r="N406" i="63"/>
  <c r="N404" i="63"/>
  <c r="N2332" i="63"/>
  <c r="N2997" i="63"/>
  <c r="N2334" i="63"/>
  <c r="N2335" i="63"/>
  <c r="N402" i="63"/>
  <c r="N2337" i="63"/>
  <c r="N2338" i="63"/>
  <c r="N2339" i="63"/>
  <c r="N400" i="63"/>
  <c r="N401" i="63"/>
  <c r="N2342" i="63"/>
  <c r="N2994" i="63"/>
  <c r="N2344" i="63"/>
  <c r="N2345" i="63"/>
  <c r="N387" i="63"/>
  <c r="N388" i="63"/>
  <c r="N390" i="63"/>
  <c r="N391" i="63"/>
  <c r="N395" i="63"/>
  <c r="N396" i="63"/>
  <c r="N2968" i="63"/>
  <c r="N397" i="63"/>
  <c r="N2969" i="63"/>
  <c r="N2977" i="63"/>
  <c r="N399" i="63"/>
  <c r="N2982" i="63"/>
  <c r="N2964" i="63"/>
  <c r="N2965" i="63"/>
  <c r="N2966" i="63"/>
  <c r="N2957" i="63"/>
  <c r="N2362" i="63"/>
  <c r="N2363" i="63"/>
  <c r="N2364" i="63"/>
  <c r="N2365" i="63"/>
  <c r="N386" i="63"/>
  <c r="N2367" i="63"/>
  <c r="N385" i="63"/>
  <c r="N2369" i="63"/>
  <c r="N2370" i="63"/>
  <c r="N2371" i="63"/>
  <c r="N2372" i="63"/>
  <c r="N2373" i="63"/>
  <c r="N379" i="63"/>
  <c r="N381" i="63"/>
  <c r="N2376" i="63"/>
  <c r="N2377" i="63"/>
  <c r="N377" i="63"/>
  <c r="N378" i="63"/>
  <c r="N2952" i="63"/>
  <c r="N2381" i="63"/>
  <c r="N2382" i="63"/>
  <c r="N2383" i="63"/>
  <c r="N2384" i="63"/>
  <c r="N376" i="63"/>
  <c r="N375" i="63"/>
  <c r="N2387" i="63"/>
  <c r="N2388" i="63"/>
  <c r="N374" i="63"/>
  <c r="N2390" i="63"/>
  <c r="N373" i="63"/>
  <c r="N369" i="63"/>
  <c r="N370" i="63"/>
  <c r="N372" i="63"/>
  <c r="N2395" i="63"/>
  <c r="N2396" i="63"/>
  <c r="N2944" i="63"/>
  <c r="N2398" i="63"/>
  <c r="N367" i="63"/>
  <c r="N2927" i="63"/>
  <c r="N2401" i="63"/>
  <c r="N365" i="63"/>
  <c r="N2403" i="63"/>
  <c r="N2404" i="63"/>
  <c r="N361" i="63"/>
  <c r="N362" i="63"/>
  <c r="N2407" i="63"/>
  <c r="N2408" i="63"/>
  <c r="N2409" i="63"/>
  <c r="N2410" i="63"/>
  <c r="N354" i="63"/>
  <c r="N352" i="63"/>
  <c r="N2413" i="63"/>
  <c r="N2414" i="63"/>
  <c r="N353" i="63"/>
  <c r="N2416" i="63"/>
  <c r="N2417" i="63"/>
  <c r="N2923" i="63"/>
  <c r="N2419" i="63"/>
  <c r="N351" i="63"/>
  <c r="N2421" i="63"/>
  <c r="N2909" i="63"/>
  <c r="N2423" i="63"/>
  <c r="N2914" i="63"/>
  <c r="N350" i="63"/>
  <c r="N2426" i="63"/>
  <c r="N2905" i="63"/>
  <c r="N348" i="63"/>
  <c r="N347" i="63"/>
  <c r="N338" i="63"/>
  <c r="N339" i="63"/>
  <c r="N340" i="63"/>
  <c r="N341" i="63"/>
  <c r="N2904" i="63"/>
  <c r="N342" i="63"/>
  <c r="N343" i="63"/>
  <c r="N344" i="63"/>
  <c r="N346" i="63"/>
  <c r="N337" i="63"/>
  <c r="N2440" i="63"/>
  <c r="N336" i="63"/>
  <c r="N335" i="63"/>
  <c r="N2887" i="63"/>
  <c r="N334" i="63"/>
  <c r="N329" i="63"/>
  <c r="N330" i="63"/>
  <c r="N332" i="63"/>
  <c r="N333" i="63"/>
  <c r="N327" i="63"/>
  <c r="N328" i="63"/>
  <c r="N2451" i="63"/>
  <c r="N2452" i="63"/>
  <c r="N326" i="63"/>
  <c r="N2454" i="63"/>
  <c r="N325" i="63"/>
  <c r="N2456" i="63"/>
  <c r="N323" i="63"/>
  <c r="N2458" i="63"/>
  <c r="N2459" i="63"/>
  <c r="N2460" i="63"/>
  <c r="N2461" i="63"/>
  <c r="N2462" i="63"/>
  <c r="N2879" i="63"/>
  <c r="N2464" i="63"/>
  <c r="N321" i="63"/>
  <c r="N2466" i="63"/>
  <c r="N2467" i="63"/>
  <c r="N2468" i="63"/>
  <c r="N2871" i="63"/>
  <c r="N318" i="63"/>
  <c r="N2471" i="63"/>
  <c r="N2472" i="63"/>
  <c r="N2851" i="63"/>
  <c r="N2852" i="63"/>
  <c r="N317" i="63"/>
  <c r="N2476" i="63"/>
  <c r="N315" i="63"/>
  <c r="N316" i="63"/>
  <c r="N314" i="63"/>
  <c r="N313" i="63"/>
  <c r="N2481" i="63"/>
  <c r="N2482" i="63"/>
  <c r="N2483" i="63"/>
  <c r="N312" i="63"/>
  <c r="N2485" i="63"/>
  <c r="N311" i="63"/>
  <c r="N2487" i="63"/>
  <c r="N310" i="63"/>
  <c r="N2848" i="63"/>
  <c r="N2490" i="63"/>
  <c r="N2841" i="63"/>
  <c r="N2492" i="63"/>
  <c r="N308" i="63"/>
  <c r="N2494" i="63"/>
  <c r="N2495" i="63"/>
  <c r="N307" i="63"/>
  <c r="N2497" i="63"/>
  <c r="N2498" i="63"/>
  <c r="N306" i="63"/>
  <c r="N2500" i="63"/>
  <c r="N304" i="63"/>
  <c r="N2502" i="63"/>
  <c r="N2503" i="63"/>
  <c r="N2504" i="63"/>
  <c r="N2505" i="63"/>
  <c r="N2506" i="63"/>
  <c r="N2507" i="63"/>
  <c r="N299" i="63"/>
  <c r="N300" i="63"/>
  <c r="N303" i="63"/>
  <c r="N2511" i="63"/>
  <c r="N2512" i="63"/>
  <c r="N2513" i="63"/>
  <c r="N2514" i="63"/>
  <c r="N2515" i="63"/>
  <c r="N2516" i="63"/>
  <c r="N2517" i="63"/>
  <c r="N2826" i="63"/>
  <c r="N2519" i="63"/>
  <c r="N2520" i="63"/>
  <c r="N298" i="63"/>
  <c r="N2522" i="63"/>
  <c r="N2523" i="63"/>
  <c r="N2524" i="63"/>
  <c r="N297" i="63"/>
  <c r="N2824" i="63"/>
  <c r="N2527" i="63"/>
  <c r="N296" i="63"/>
  <c r="N2529" i="63"/>
  <c r="N294" i="63"/>
  <c r="N2531" i="63"/>
  <c r="N2532" i="63"/>
  <c r="N2533" i="63"/>
  <c r="N2534" i="63"/>
  <c r="N2805" i="63"/>
  <c r="N2810" i="63"/>
  <c r="N2815" i="63"/>
  <c r="N288" i="63"/>
  <c r="N2539" i="63"/>
  <c r="N2804" i="63"/>
  <c r="N289" i="63"/>
  <c r="N291" i="63"/>
  <c r="N293" i="63"/>
  <c r="N2544" i="63"/>
  <c r="N2796" i="63"/>
  <c r="N286" i="63"/>
  <c r="N2547" i="63"/>
  <c r="N285" i="63"/>
  <c r="N2549" i="63"/>
  <c r="N2550" i="63"/>
  <c r="N2551" i="63"/>
  <c r="N2552" i="63"/>
  <c r="N282" i="63"/>
  <c r="N284" i="63"/>
  <c r="N2555" i="63"/>
  <c r="N2787" i="63"/>
  <c r="N2788" i="63"/>
  <c r="N2795" i="63"/>
  <c r="N2559" i="63"/>
  <c r="N279" i="63"/>
  <c r="N2776" i="63"/>
  <c r="N2778" i="63"/>
  <c r="N2780" i="63"/>
  <c r="N280" i="63"/>
  <c r="N2565" i="63"/>
  <c r="N2566" i="63"/>
  <c r="N2567" i="63"/>
  <c r="N2568" i="63"/>
  <c r="N2569" i="63"/>
  <c r="N2570" i="63"/>
  <c r="N2571" i="63"/>
  <c r="N2572" i="63"/>
  <c r="N2573" i="63"/>
  <c r="N2574" i="63"/>
  <c r="N2575" i="63"/>
  <c r="N276" i="63"/>
  <c r="N2775" i="63"/>
  <c r="N277" i="63"/>
  <c r="N2579" i="63"/>
  <c r="N274" i="63"/>
  <c r="N272" i="63"/>
  <c r="N2582" i="63"/>
  <c r="N2583" i="63"/>
  <c r="N2728" i="63"/>
  <c r="N2773" i="63"/>
  <c r="N2586" i="63"/>
  <c r="N271" i="63"/>
  <c r="N270" i="63"/>
  <c r="N269" i="63"/>
  <c r="N2590" i="63"/>
  <c r="N2591" i="63"/>
  <c r="N2592" i="63"/>
  <c r="N2593" i="63"/>
  <c r="N2726" i="63"/>
  <c r="N2595" i="63"/>
  <c r="N2721" i="63"/>
  <c r="N2597" i="63"/>
  <c r="N2598" i="63"/>
  <c r="N2599" i="63"/>
  <c r="N267" i="63"/>
  <c r="N265" i="63"/>
  <c r="N266" i="63"/>
  <c r="N264" i="63"/>
  <c r="N2604" i="63"/>
  <c r="N262" i="63"/>
  <c r="N2606" i="63"/>
  <c r="N2607" i="63"/>
  <c r="N259" i="63"/>
  <c r="N2609" i="63"/>
  <c r="N261" i="63"/>
  <c r="N257" i="63"/>
  <c r="N2612" i="63"/>
  <c r="N2613" i="63"/>
  <c r="N258" i="63"/>
  <c r="N2615" i="63"/>
  <c r="N2616" i="63"/>
  <c r="N254" i="63"/>
  <c r="N2618" i="63"/>
  <c r="N2619" i="63"/>
  <c r="N2709" i="63"/>
  <c r="N2621" i="63"/>
  <c r="N2622" i="63"/>
  <c r="N247" i="63"/>
  <c r="N251" i="63"/>
  <c r="N252" i="63"/>
  <c r="N253" i="63"/>
  <c r="N2627" i="63"/>
  <c r="N2628" i="63"/>
  <c r="N246" i="63"/>
  <c r="N2693" i="63"/>
  <c r="N2631" i="63"/>
  <c r="N234" i="63"/>
  <c r="N238" i="63"/>
  <c r="N243" i="63"/>
  <c r="N2635" i="63"/>
  <c r="N2636" i="63"/>
  <c r="N2637" i="63"/>
  <c r="N233" i="63"/>
  <c r="N2687" i="63"/>
  <c r="N230" i="63"/>
  <c r="N231" i="63"/>
  <c r="N227" i="63"/>
  <c r="N228" i="63"/>
  <c r="N229" i="63"/>
  <c r="N225" i="63"/>
  <c r="N2646" i="63"/>
  <c r="N224" i="63"/>
  <c r="N2648" i="63"/>
  <c r="N2649" i="63"/>
  <c r="N2650" i="63"/>
  <c r="N222" i="63"/>
  <c r="N223" i="63"/>
  <c r="N2653" i="63"/>
  <c r="N220" i="63"/>
  <c r="N2655" i="63"/>
  <c r="N216" i="63"/>
  <c r="N217" i="63"/>
  <c r="N215" i="63"/>
  <c r="N2659" i="63"/>
  <c r="N2660" i="63"/>
  <c r="N2661" i="63"/>
  <c r="N2662" i="63"/>
  <c r="N211" i="63"/>
  <c r="N212" i="63"/>
  <c r="N213" i="63"/>
  <c r="N206" i="63"/>
  <c r="N207" i="63"/>
  <c r="N2668" i="63"/>
  <c r="N208" i="63"/>
  <c r="N2670" i="63"/>
  <c r="N204" i="63"/>
  <c r="N205" i="63"/>
  <c r="N2673" i="63"/>
  <c r="N203" i="63"/>
  <c r="N2675" i="63"/>
  <c r="N2676" i="63"/>
  <c r="N2677" i="63"/>
  <c r="N202" i="63"/>
  <c r="N200" i="63"/>
  <c r="N2680" i="63"/>
  <c r="N2681" i="63"/>
  <c r="N2682" i="63"/>
  <c r="N2683" i="63"/>
  <c r="N2684" i="63"/>
  <c r="N2685" i="63"/>
  <c r="N2686" i="63"/>
  <c r="N2639" i="63"/>
  <c r="N193" i="63"/>
  <c r="N196" i="63"/>
  <c r="N188" i="63"/>
  <c r="N190" i="63"/>
  <c r="N2692" i="63"/>
  <c r="N2630" i="63"/>
  <c r="N187" i="63"/>
  <c r="N2695" i="63"/>
  <c r="N186" i="63"/>
  <c r="N185" i="63"/>
  <c r="N2698" i="63"/>
  <c r="N2699" i="63"/>
  <c r="N2700" i="63"/>
  <c r="N2701" i="63"/>
  <c r="N184" i="63"/>
  <c r="N2703" i="63"/>
  <c r="N2704" i="63"/>
  <c r="N181" i="63"/>
  <c r="N183" i="63"/>
  <c r="N2707" i="63"/>
  <c r="N2708" i="63"/>
  <c r="N2620" i="63"/>
  <c r="N177" i="63"/>
  <c r="N178" i="63"/>
  <c r="N180" i="63"/>
  <c r="N2713" i="63"/>
  <c r="N176" i="63"/>
  <c r="N2715" i="63"/>
  <c r="N2716" i="63"/>
  <c r="N175" i="63"/>
  <c r="N173" i="63"/>
  <c r="N174" i="63"/>
  <c r="N2720" i="63"/>
  <c r="N2596" i="63"/>
  <c r="N2722" i="63"/>
  <c r="N171" i="63"/>
  <c r="N169" i="63"/>
  <c r="N170" i="63"/>
  <c r="N2594" i="63"/>
  <c r="N168" i="63"/>
  <c r="N2585" i="63"/>
  <c r="N166" i="63"/>
  <c r="N2730" i="63"/>
  <c r="N164" i="63"/>
  <c r="N2732" i="63"/>
  <c r="N2733" i="63"/>
  <c r="N2734" i="63"/>
  <c r="N2735" i="63"/>
  <c r="N2736" i="63"/>
  <c r="N163" i="63"/>
  <c r="N2738" i="63"/>
  <c r="N2739" i="63"/>
  <c r="N2740" i="63"/>
  <c r="N2741" i="63"/>
  <c r="N2742" i="63"/>
  <c r="N162" i="63"/>
  <c r="N148" i="63"/>
  <c r="N151" i="63"/>
  <c r="N154" i="63"/>
  <c r="N155" i="63"/>
  <c r="N156" i="63"/>
  <c r="N2749" i="63"/>
  <c r="N157" i="63"/>
  <c r="N2751" i="63"/>
  <c r="N160" i="63"/>
  <c r="N2753" i="63"/>
  <c r="N2754" i="63"/>
  <c r="N2755" i="63"/>
  <c r="N2756" i="63"/>
  <c r="N2757" i="63"/>
  <c r="N146" i="63"/>
  <c r="N138" i="63"/>
  <c r="N139" i="63"/>
  <c r="N2761" i="63"/>
  <c r="N141" i="63"/>
  <c r="N143" i="63"/>
  <c r="N2764" i="63"/>
  <c r="N2765" i="63"/>
  <c r="N137" i="63"/>
  <c r="N135" i="63"/>
  <c r="N2768" i="63"/>
  <c r="N2769" i="63"/>
  <c r="N133" i="63"/>
  <c r="N2771" i="63"/>
  <c r="N2772" i="63"/>
  <c r="N2577" i="63"/>
  <c r="N132" i="63"/>
  <c r="N2584" i="63"/>
  <c r="N2563" i="63"/>
  <c r="N2777" i="63"/>
  <c r="N2561" i="63"/>
  <c r="N2562" i="63"/>
  <c r="N130" i="63"/>
  <c r="N2782" i="63"/>
  <c r="N2783" i="63"/>
  <c r="N2784" i="63"/>
  <c r="N2785" i="63"/>
  <c r="N2786" i="63"/>
  <c r="N2558" i="63"/>
  <c r="N2557" i="63"/>
  <c r="N129" i="63"/>
  <c r="N2790" i="63"/>
  <c r="N2791" i="63"/>
  <c r="N2792" i="63"/>
  <c r="N128" i="63"/>
  <c r="N2794" i="63"/>
  <c r="N2556" i="63"/>
  <c r="N2545" i="63"/>
  <c r="N2797" i="63"/>
  <c r="N2798" i="63"/>
  <c r="N126" i="63"/>
  <c r="N127" i="63"/>
  <c r="N2801" i="63"/>
  <c r="N2802" i="63"/>
  <c r="N2803" i="63"/>
  <c r="N2537" i="63"/>
  <c r="N2540" i="63"/>
  <c r="N2806" i="63"/>
  <c r="N125" i="63"/>
  <c r="N2808" i="63"/>
  <c r="N2809" i="63"/>
  <c r="N2536" i="63"/>
  <c r="N121" i="63"/>
  <c r="N123" i="63"/>
  <c r="N119" i="63"/>
  <c r="N2814" i="63"/>
  <c r="N2535" i="63"/>
  <c r="N2816" i="63"/>
  <c r="N2817" i="63"/>
  <c r="N114" i="63"/>
  <c r="N2819" i="63"/>
  <c r="N2820" i="63"/>
  <c r="N2821" i="63"/>
  <c r="N108" i="63"/>
  <c r="N113" i="63"/>
  <c r="N2526" i="63"/>
  <c r="N2825" i="63"/>
  <c r="N2518" i="63"/>
  <c r="N104" i="63"/>
  <c r="N2828" i="63"/>
  <c r="N107" i="63"/>
  <c r="N2830" i="63"/>
  <c r="N2831" i="63"/>
  <c r="N101" i="63"/>
  <c r="N103" i="63"/>
  <c r="N2834" i="63"/>
  <c r="N2835" i="63"/>
  <c r="N2836" i="63"/>
  <c r="N96" i="63"/>
  <c r="N97" i="63"/>
  <c r="N2839" i="63"/>
  <c r="N100" i="63"/>
  <c r="N2491" i="63"/>
  <c r="N2842" i="63"/>
  <c r="N2843" i="63"/>
  <c r="N2844" i="63"/>
  <c r="N94" i="63"/>
  <c r="N95" i="63"/>
  <c r="N2489" i="63"/>
  <c r="N2473" i="63"/>
  <c r="N2474" i="63"/>
  <c r="N90" i="63"/>
  <c r="N2856" i="63"/>
  <c r="N2857" i="63"/>
  <c r="N2859" i="63"/>
  <c r="N2861" i="63"/>
  <c r="N2862" i="63"/>
  <c r="N2864" i="63"/>
  <c r="N2865" i="63"/>
  <c r="N2866" i="63"/>
  <c r="N2867" i="63"/>
  <c r="N89" i="63"/>
  <c r="N2870" i="63"/>
  <c r="N2469" i="63"/>
  <c r="N2873" i="63"/>
  <c r="N2874" i="63"/>
  <c r="N86" i="63"/>
  <c r="N2876" i="63"/>
  <c r="N2877" i="63"/>
  <c r="N2878" i="63"/>
  <c r="N2463" i="63"/>
  <c r="N2881" i="63"/>
  <c r="N81" i="63"/>
  <c r="N82" i="63"/>
  <c r="N80" i="63"/>
  <c r="N2885" i="63"/>
  <c r="N2886" i="63"/>
  <c r="N2443" i="63"/>
  <c r="N2888" i="63"/>
  <c r="N78" i="63"/>
  <c r="N2890" i="63"/>
  <c r="N2891" i="63"/>
  <c r="N2892" i="63"/>
  <c r="N77" i="63"/>
  <c r="N76" i="63"/>
  <c r="N1141" i="63"/>
  <c r="N2896" i="63"/>
  <c r="N2897" i="63"/>
  <c r="N2898" i="63"/>
  <c r="N2899" i="63"/>
  <c r="N72" i="63"/>
  <c r="N2902" i="63"/>
  <c r="N73" i="63"/>
  <c r="N2434" i="63"/>
  <c r="N3626" i="63"/>
  <c r="N2906" i="63"/>
  <c r="N2907" i="63"/>
  <c r="N2908" i="63"/>
  <c r="N2424" i="63"/>
  <c r="N68" i="63"/>
  <c r="N66" i="63"/>
  <c r="N67" i="63"/>
  <c r="N2913" i="63"/>
  <c r="N2422" i="63"/>
  <c r="N2915" i="63"/>
  <c r="N61" i="63"/>
  <c r="N56" i="63"/>
  <c r="N60" i="63"/>
  <c r="N53" i="63"/>
  <c r="N51" i="63"/>
  <c r="N2922" i="63"/>
  <c r="N2418" i="63"/>
  <c r="N2924" i="63"/>
  <c r="N2925" i="63"/>
  <c r="N2931" i="63"/>
  <c r="N2935" i="63"/>
  <c r="N2936" i="63"/>
  <c r="N2937" i="63"/>
  <c r="N2938" i="63"/>
  <c r="N2939" i="63"/>
  <c r="N2940" i="63"/>
  <c r="N2941" i="63"/>
  <c r="N42" i="63"/>
  <c r="N2397" i="63"/>
  <c r="N2946" i="63"/>
  <c r="N2947" i="63"/>
  <c r="N40" i="63"/>
  <c r="N2380" i="63"/>
  <c r="N38" i="63"/>
  <c r="N2954" i="63"/>
  <c r="N2955" i="63"/>
  <c r="N2956" i="63"/>
  <c r="N2361" i="63"/>
  <c r="N2961" i="63"/>
  <c r="N2962" i="63"/>
  <c r="N2963" i="63"/>
  <c r="N2359" i="63"/>
  <c r="N2360" i="63"/>
  <c r="N2357" i="63"/>
  <c r="N2967" i="63"/>
  <c r="N2358" i="63"/>
  <c r="N2355" i="63"/>
  <c r="N2970" i="63"/>
  <c r="N2971" i="63"/>
  <c r="N2972" i="63"/>
  <c r="N2973" i="63"/>
  <c r="N2974" i="63"/>
  <c r="N2975" i="63"/>
  <c r="N2976" i="63"/>
  <c r="N2354" i="63"/>
  <c r="N2981" i="63"/>
  <c r="N2352" i="63"/>
  <c r="N2987" i="63"/>
  <c r="N31" i="63"/>
  <c r="N2992" i="63"/>
  <c r="N2993" i="63"/>
  <c r="N2343" i="63"/>
  <c r="N2995" i="63"/>
  <c r="N2996" i="63"/>
  <c r="N2333" i="63"/>
  <c r="N2999" i="63"/>
  <c r="N2315" i="63"/>
  <c r="N2326" i="63"/>
  <c r="N2311" i="63"/>
  <c r="N3006" i="63"/>
  <c r="N3007" i="63"/>
  <c r="N3008" i="63"/>
  <c r="N3009" i="63"/>
  <c r="N2302" i="63"/>
  <c r="N29" i="63"/>
  <c r="N3015" i="63"/>
  <c r="N3016" i="63"/>
  <c r="N2300" i="63"/>
  <c r="N2298" i="63"/>
  <c r="N3022" i="63"/>
  <c r="N2296" i="63"/>
  <c r="N2297" i="63"/>
  <c r="N25" i="63"/>
  <c r="N2287" i="63"/>
  <c r="N3027" i="63"/>
  <c r="N3028" i="63"/>
  <c r="N3033" i="63"/>
  <c r="N24" i="63"/>
  <c r="N3036" i="63"/>
  <c r="N3037" i="63"/>
  <c r="N3041" i="63"/>
  <c r="N3043" i="63"/>
  <c r="N2286" i="63"/>
  <c r="N3047" i="63"/>
  <c r="N21" i="63"/>
  <c r="N3049" i="63"/>
  <c r="N3051" i="63"/>
  <c r="N2280" i="63"/>
  <c r="N2270" i="63"/>
  <c r="N3058" i="63"/>
  <c r="N19" i="63"/>
  <c r="N3063" i="63"/>
  <c r="N2254" i="63"/>
  <c r="N18" i="63"/>
  <c r="N3066" i="63"/>
  <c r="N3067" i="63"/>
  <c r="N2241" i="63"/>
  <c r="N3071" i="63"/>
  <c r="N2228" i="63"/>
  <c r="N3075" i="63"/>
  <c r="N3076" i="63"/>
  <c r="N3078" i="63"/>
  <c r="N2224" i="63"/>
  <c r="N3082" i="63"/>
  <c r="N3083" i="63"/>
  <c r="N3084" i="63"/>
  <c r="N3085" i="63"/>
  <c r="N3090" i="63"/>
  <c r="N17" i="63"/>
  <c r="N3093" i="63"/>
  <c r="N3094" i="63"/>
  <c r="N3095" i="63"/>
  <c r="N15" i="63"/>
  <c r="N16" i="63"/>
  <c r="N2216" i="63"/>
  <c r="N2223" i="63"/>
  <c r="N3611" i="63"/>
  <c r="N3107" i="63"/>
  <c r="N3608" i="63"/>
  <c r="N3114" i="63"/>
  <c r="N3594" i="63"/>
  <c r="N3118" i="63"/>
  <c r="N3119" i="63"/>
  <c r="N3120" i="63"/>
  <c r="N3121" i="63"/>
  <c r="N3122" i="63"/>
  <c r="N3123" i="63"/>
  <c r="N3124" i="63"/>
  <c r="N3125" i="63"/>
  <c r="N2201" i="63"/>
  <c r="N3127" i="63"/>
  <c r="N1147" i="63"/>
  <c r="N1148" i="63"/>
  <c r="N11" i="63"/>
  <c r="N3131" i="63"/>
  <c r="N2169" i="63"/>
  <c r="N3138" i="63"/>
  <c r="N1156" i="63"/>
  <c r="N1154" i="63"/>
  <c r="N3573" i="63"/>
  <c r="N2096" i="63"/>
  <c r="N3149" i="63"/>
  <c r="N3152" i="63"/>
  <c r="N1157" i="63"/>
  <c r="N3157" i="63"/>
  <c r="N3160" i="63"/>
  <c r="N3162" i="63"/>
  <c r="N2087" i="63"/>
  <c r="N1163" i="63"/>
  <c r="N3171" i="63"/>
  <c r="N3172" i="63"/>
  <c r="N3176" i="63"/>
  <c r="N3178" i="63"/>
  <c r="N3179" i="63"/>
  <c r="N3180" i="63"/>
  <c r="N2084" i="63"/>
  <c r="N75" i="63"/>
  <c r="N2059" i="63"/>
  <c r="N3648" i="63"/>
  <c r="N3187" i="63"/>
  <c r="N3191" i="63"/>
  <c r="N2048" i="63"/>
  <c r="N3197" i="63"/>
  <c r="N2013" i="63"/>
  <c r="N2017" i="63"/>
  <c r="N2039" i="63"/>
  <c r="N3206" i="63"/>
  <c r="N3207" i="63"/>
  <c r="N2010" i="63"/>
  <c r="N3211" i="63"/>
  <c r="N3213" i="63"/>
  <c r="N3217" i="63"/>
  <c r="N2002" i="63"/>
  <c r="N1995" i="63"/>
  <c r="N3222" i="63"/>
  <c r="N1988" i="63"/>
  <c r="N1968" i="63"/>
  <c r="N1939" i="63"/>
  <c r="N1960" i="63"/>
  <c r="N3236" i="63"/>
  <c r="N1919" i="63"/>
  <c r="N1926" i="63"/>
  <c r="N3239" i="63"/>
  <c r="N3652" i="63"/>
  <c r="N3243" i="63"/>
  <c r="N3244" i="63"/>
  <c r="N1913" i="63"/>
  <c r="N1267" i="63"/>
  <c r="N1274" i="63"/>
  <c r="N1277" i="63"/>
  <c r="N3544" i="63"/>
  <c r="N3259" i="63"/>
  <c r="N3260" i="63"/>
  <c r="N3261" i="63"/>
  <c r="N3262" i="63"/>
  <c r="N3263" i="63"/>
  <c r="N1284" i="63"/>
  <c r="N3266" i="63"/>
  <c r="N3267" i="63"/>
  <c r="N3269" i="63"/>
  <c r="N3271" i="63"/>
  <c r="N3272" i="63"/>
  <c r="N3273" i="63"/>
  <c r="N3532" i="63"/>
  <c r="N1893" i="63"/>
  <c r="N3280" i="63"/>
  <c r="N1291" i="63"/>
  <c r="N3282" i="63"/>
  <c r="N3525" i="63"/>
  <c r="N3289" i="63"/>
  <c r="N3290" i="63"/>
  <c r="N3507" i="63"/>
  <c r="N3294" i="63"/>
  <c r="N3296" i="63"/>
  <c r="N3299" i="63"/>
  <c r="N1832" i="63"/>
  <c r="N1324" i="63"/>
  <c r="N1293" i="63"/>
  <c r="N3310" i="63"/>
  <c r="N3311" i="63"/>
  <c r="N1763" i="63"/>
  <c r="N1312" i="63"/>
  <c r="N3315" i="63"/>
  <c r="N3316" i="63"/>
  <c r="N1344" i="63"/>
  <c r="N3487" i="63"/>
  <c r="N3325" i="63"/>
  <c r="N3326" i="63"/>
  <c r="N1734" i="63"/>
  <c r="N1652" i="63"/>
  <c r="N3477" i="63"/>
  <c r="N1595" i="63"/>
  <c r="N1596" i="63"/>
  <c r="N3344" i="63"/>
  <c r="N1391" i="63"/>
  <c r="N1388" i="63"/>
  <c r="N3457" i="63"/>
  <c r="N1392" i="63"/>
  <c r="N3353" i="63"/>
  <c r="N3454" i="63"/>
  <c r="N3358" i="63"/>
  <c r="N3359" i="63"/>
  <c r="N3360" i="63"/>
  <c r="N3361" i="63"/>
  <c r="N3451" i="63"/>
  <c r="N3364" i="63"/>
  <c r="N3365" i="63"/>
  <c r="N3366" i="63"/>
  <c r="N3448" i="63"/>
  <c r="N3370" i="63"/>
  <c r="N3371" i="63"/>
  <c r="N3435" i="63"/>
  <c r="N1404" i="63"/>
  <c r="N1421" i="63"/>
  <c r="N1549" i="63"/>
  <c r="N1434" i="63"/>
  <c r="N1451" i="63"/>
  <c r="N1538" i="63"/>
  <c r="N1426" i="63"/>
  <c r="N1576" i="63"/>
  <c r="N3390" i="63"/>
  <c r="N3391" i="63"/>
  <c r="N1251" i="63"/>
  <c r="N3376" i="63"/>
  <c r="N3397" i="63"/>
  <c r="N3398" i="63"/>
  <c r="N3399" i="63"/>
  <c r="N3403" i="63"/>
  <c r="N3425" i="63"/>
  <c r="N3404" i="63"/>
  <c r="N1560" i="63"/>
  <c r="N3405" i="63"/>
  <c r="N3427" i="63"/>
  <c r="N3434" i="63"/>
  <c r="N1565" i="63"/>
  <c r="N3406" i="63"/>
  <c r="N3413" i="63"/>
  <c r="N3408" i="63"/>
  <c r="N1461" i="63"/>
  <c r="N3410" i="63"/>
  <c r="N1463" i="63"/>
  <c r="N1455" i="63"/>
  <c r="N3407" i="63"/>
  <c r="N1499" i="63"/>
  <c r="N1476" i="63"/>
  <c r="N3417" i="63"/>
  <c r="N3418" i="63"/>
  <c r="N3419" i="63"/>
  <c r="N1427" i="63"/>
  <c r="N1583" i="63"/>
  <c r="N3424" i="63"/>
  <c r="N1561" i="63"/>
  <c r="N3426" i="63"/>
  <c r="N1550" i="63"/>
  <c r="N3428" i="63"/>
  <c r="N3429" i="63"/>
  <c r="N3430" i="63"/>
  <c r="N3431" i="63"/>
  <c r="N3432" i="63"/>
  <c r="N3433" i="63"/>
  <c r="N3378" i="63"/>
  <c r="N3436" i="63"/>
  <c r="N3437" i="63"/>
  <c r="N1424" i="63"/>
  <c r="N3441" i="63"/>
  <c r="N1403" i="63"/>
  <c r="N3444" i="63"/>
  <c r="N1397" i="63"/>
  <c r="N3446" i="63"/>
  <c r="N1584" i="63"/>
  <c r="N3449" i="63"/>
  <c r="N3450" i="63"/>
  <c r="N3453" i="63"/>
  <c r="N1038" i="63"/>
  <c r="N3462" i="63"/>
  <c r="N1594" i="63"/>
  <c r="N3465" i="63"/>
  <c r="N3466" i="63"/>
  <c r="N3467" i="63"/>
  <c r="N3468" i="63"/>
  <c r="N3470" i="63"/>
  <c r="N3473" i="63"/>
  <c r="N1369" i="63"/>
  <c r="N3475" i="63"/>
  <c r="N3476" i="63"/>
  <c r="N1638" i="63"/>
  <c r="N1646" i="63"/>
  <c r="N1636" i="63"/>
  <c r="N3480" i="63"/>
  <c r="N1352" i="63"/>
  <c r="N3482" i="63"/>
  <c r="N3484" i="63"/>
  <c r="N1348" i="63"/>
  <c r="N3486" i="63"/>
  <c r="N1754" i="63"/>
  <c r="N1759" i="63"/>
  <c r="N3490" i="63"/>
  <c r="N3491" i="63"/>
  <c r="N3492" i="63"/>
  <c r="N3493" i="63"/>
  <c r="N1813" i="63"/>
  <c r="N1771" i="63"/>
  <c r="N1801" i="63"/>
  <c r="N3501" i="63"/>
  <c r="N3502" i="63"/>
  <c r="N3503" i="63"/>
  <c r="N1844" i="63"/>
  <c r="N3505" i="63"/>
  <c r="N3506" i="63"/>
  <c r="N1885" i="63"/>
  <c r="N3513" i="63"/>
  <c r="N3515" i="63"/>
  <c r="N3516" i="63"/>
  <c r="N3517" i="63"/>
  <c r="N3519" i="63"/>
  <c r="N3520" i="63"/>
  <c r="N3522" i="63"/>
  <c r="N3526" i="63"/>
  <c r="N1846" i="63"/>
  <c r="N1265" i="63"/>
  <c r="N3531" i="63"/>
  <c r="N3534" i="63"/>
  <c r="N1896" i="63"/>
  <c r="N3540" i="63"/>
  <c r="N1907" i="63"/>
  <c r="N1433" i="63"/>
  <c r="N3548" i="63"/>
  <c r="N2164" i="63"/>
  <c r="N3553" i="63"/>
  <c r="N2165" i="63"/>
  <c r="N3557" i="63"/>
  <c r="N3558" i="63"/>
  <c r="N3559" i="63"/>
  <c r="N3563" i="63"/>
  <c r="N2044" i="63"/>
  <c r="N9" i="63"/>
  <c r="N2093" i="63"/>
  <c r="N3569" i="63"/>
  <c r="N3570" i="63"/>
  <c r="N2113" i="63"/>
  <c r="N3572" i="63"/>
  <c r="N10" i="63"/>
  <c r="N2151" i="63"/>
  <c r="N1027" i="63"/>
  <c r="N2163" i="63"/>
  <c r="N2139" i="63"/>
  <c r="N3581" i="63"/>
  <c r="N3582" i="63"/>
  <c r="N3583" i="63"/>
  <c r="N3584" i="63"/>
  <c r="N3585" i="63"/>
  <c r="N3586" i="63"/>
  <c r="N3587" i="63"/>
  <c r="N3588" i="63"/>
  <c r="N2174" i="63"/>
  <c r="N2176" i="63"/>
  <c r="N2202" i="63"/>
  <c r="N3595" i="63"/>
  <c r="N3596" i="63"/>
  <c r="N3597" i="63"/>
  <c r="N3598" i="63"/>
  <c r="N3600" i="63"/>
  <c r="N3601" i="63"/>
  <c r="N3604" i="63"/>
  <c r="N3605" i="63"/>
  <c r="N3606" i="63"/>
  <c r="N2215" i="63"/>
  <c r="N3609" i="63"/>
  <c r="N2209" i="63"/>
  <c r="N3612" i="63"/>
  <c r="N3619" i="63"/>
  <c r="N3620" i="63"/>
  <c r="N3621" i="63"/>
  <c r="N3622" i="63"/>
  <c r="N2400" i="63"/>
  <c r="N3625" i="63"/>
  <c r="N2427" i="63"/>
  <c r="N3627" i="63"/>
  <c r="N3629" i="63"/>
  <c r="N3634" i="63"/>
  <c r="N3635" i="63"/>
  <c r="N1138" i="63"/>
  <c r="N3637" i="63"/>
  <c r="N3638" i="63"/>
  <c r="N3639" i="63"/>
  <c r="N1124" i="63"/>
  <c r="N1125" i="63"/>
  <c r="N1137" i="63"/>
  <c r="N3649" i="63"/>
  <c r="N3651" i="63"/>
  <c r="N3658" i="63"/>
  <c r="N1120" i="63"/>
  <c r="N3662" i="63"/>
  <c r="N1100" i="63"/>
  <c r="N1099" i="63"/>
  <c r="N3668" i="63"/>
  <c r="N3671" i="63"/>
  <c r="N1098" i="63"/>
  <c r="N3673" i="63"/>
  <c r="N1095" i="63"/>
  <c r="N3675" i="63"/>
  <c r="N3682" i="63"/>
  <c r="N3684" i="63"/>
  <c r="N3685" i="63"/>
  <c r="N3686" i="63"/>
  <c r="N3687" i="63"/>
  <c r="N1091" i="63"/>
  <c r="N3690" i="63"/>
  <c r="N3691" i="63"/>
  <c r="N3693" i="63"/>
  <c r="N3695" i="63"/>
  <c r="N1040" i="63"/>
  <c r="N1062" i="63"/>
  <c r="N3699" i="63"/>
  <c r="N3700" i="63"/>
  <c r="N3702" i="63"/>
  <c r="N3703" i="63"/>
  <c r="N3705" i="63"/>
  <c r="N3706" i="63"/>
  <c r="N3707" i="63"/>
  <c r="N3943" i="63"/>
  <c r="N3710" i="63"/>
  <c r="N3886" i="63"/>
  <c r="N971" i="63"/>
  <c r="N3715" i="63"/>
  <c r="N3716" i="63"/>
  <c r="N3717" i="63"/>
  <c r="N3719" i="63"/>
  <c r="N1024" i="63"/>
  <c r="N3721" i="63"/>
  <c r="N3723" i="63"/>
  <c r="N3724" i="63"/>
  <c r="N1018" i="63"/>
  <c r="N3728" i="63"/>
  <c r="N3729" i="63"/>
  <c r="N3730" i="63"/>
  <c r="N3731" i="63"/>
  <c r="N3732" i="63"/>
  <c r="N3733" i="63"/>
  <c r="N3734" i="63"/>
  <c r="N3735" i="63"/>
  <c r="N3737" i="63"/>
  <c r="N1015" i="63"/>
  <c r="N3740" i="63"/>
  <c r="N3741" i="63"/>
  <c r="N3744" i="63"/>
  <c r="N3748" i="63"/>
  <c r="N3750" i="63"/>
  <c r="N3751" i="63"/>
  <c r="N3753" i="63"/>
  <c r="N3754" i="63"/>
  <c r="N3756" i="63"/>
  <c r="N1013" i="63"/>
  <c r="N1002" i="63"/>
  <c r="N3764" i="63"/>
  <c r="N3765" i="63"/>
  <c r="N3766" i="63"/>
  <c r="N1001" i="63"/>
  <c r="N1000" i="63"/>
  <c r="N3772" i="63"/>
  <c r="N3773" i="63"/>
  <c r="N3774" i="63"/>
  <c r="N3775" i="63"/>
  <c r="N3777" i="63"/>
  <c r="N999" i="63"/>
  <c r="N3780" i="63"/>
  <c r="N3783" i="63"/>
  <c r="N3784" i="63"/>
  <c r="N3785" i="63"/>
  <c r="N3786" i="63"/>
  <c r="N3787" i="63"/>
  <c r="N3788" i="63"/>
  <c r="N3789" i="63"/>
  <c r="N3790" i="63"/>
  <c r="N3791" i="63"/>
  <c r="N3792" i="63"/>
  <c r="N3793" i="63"/>
  <c r="N3830" i="63"/>
  <c r="N3795" i="63"/>
  <c r="N3796" i="63"/>
  <c r="N3797" i="63"/>
  <c r="N3798" i="63"/>
  <c r="N3799" i="63"/>
  <c r="N3800" i="63"/>
  <c r="N3801" i="63"/>
  <c r="N3802" i="63"/>
  <c r="N3803" i="63"/>
  <c r="N3804" i="63"/>
  <c r="N3805" i="63"/>
  <c r="N3806" i="63"/>
  <c r="N3807" i="63"/>
  <c r="N3808" i="63"/>
  <c r="N3809" i="63"/>
  <c r="N3810" i="63"/>
  <c r="N3811" i="63"/>
  <c r="N3812" i="63"/>
  <c r="N3813" i="63"/>
  <c r="N3814" i="63"/>
  <c r="N3815" i="63"/>
  <c r="N3816" i="63"/>
  <c r="N3817" i="63"/>
  <c r="N3831" i="63"/>
  <c r="N3818" i="63"/>
  <c r="N3819" i="63"/>
  <c r="N3820" i="63"/>
  <c r="N3821" i="63"/>
  <c r="N3822" i="63"/>
  <c r="G4201" i="63"/>
  <c r="G4200" i="63"/>
  <c r="G4199" i="63"/>
  <c r="R4199" i="63" s="1"/>
  <c r="G4194" i="63"/>
  <c r="R4194" i="63" s="1"/>
  <c r="G4193" i="63"/>
  <c r="G4191" i="63"/>
  <c r="R4191" i="63" s="1"/>
  <c r="G4185" i="63"/>
  <c r="R4185" i="63" s="1"/>
  <c r="G4188" i="63"/>
  <c r="R4188" i="63" s="1"/>
  <c r="G4184" i="63"/>
  <c r="R4184" i="63" s="1"/>
  <c r="G4180" i="63"/>
  <c r="G4174" i="63"/>
  <c r="R4174" i="63" s="1"/>
  <c r="G4173" i="63"/>
  <c r="R4173" i="63" s="1"/>
  <c r="G4172" i="63"/>
  <c r="R4172" i="63" s="1"/>
  <c r="G4169" i="63"/>
  <c r="G4170" i="63"/>
  <c r="G4166" i="63"/>
  <c r="G4167" i="63"/>
  <c r="G4168" i="63"/>
  <c r="R4168" i="63" s="1"/>
  <c r="G4165" i="63"/>
  <c r="G4162" i="63"/>
  <c r="G4161" i="63"/>
  <c r="G4160" i="63"/>
  <c r="R4160" i="63" s="1"/>
  <c r="G4153" i="63"/>
  <c r="G4159" i="63"/>
  <c r="G4151" i="63"/>
  <c r="R4151" i="63" s="1"/>
  <c r="G4148" i="63"/>
  <c r="R4148" i="63" s="1"/>
  <c r="G4147" i="63"/>
  <c r="G4145" i="63"/>
  <c r="G4139" i="63"/>
  <c r="G4144" i="63"/>
  <c r="G4134" i="63"/>
  <c r="G4125" i="63"/>
  <c r="G4128" i="63"/>
  <c r="R4128" i="63" s="1"/>
  <c r="G4130" i="63"/>
  <c r="R4130" i="63" s="1"/>
  <c r="G4132" i="63"/>
  <c r="R4132" i="63" s="1"/>
  <c r="G4133" i="63"/>
  <c r="R4133" i="63" s="1"/>
  <c r="G4122" i="63"/>
  <c r="G4120" i="63"/>
  <c r="R4120" i="63" s="1"/>
  <c r="G4121" i="63"/>
  <c r="R4121" i="63" s="1"/>
  <c r="G4115" i="63"/>
  <c r="R4115" i="63" s="1"/>
  <c r="G4119" i="63"/>
  <c r="G4108" i="63"/>
  <c r="G4110" i="63"/>
  <c r="R4110" i="63" s="1"/>
  <c r="G4112" i="63"/>
  <c r="R4112" i="63" s="1"/>
  <c r="G4106" i="63"/>
  <c r="R4106" i="63" s="1"/>
  <c r="G4073" i="63"/>
  <c r="R4073" i="63" s="1"/>
  <c r="G4079" i="63"/>
  <c r="G4080" i="63"/>
  <c r="R4080" i="63" s="1"/>
  <c r="G4084" i="63"/>
  <c r="R4084" i="63" s="1"/>
  <c r="G4085" i="63"/>
  <c r="G4092" i="63"/>
  <c r="R4092" i="63" s="1"/>
  <c r="G4094" i="63"/>
  <c r="R4094" i="63" s="1"/>
  <c r="G4096" i="63"/>
  <c r="G4097" i="63"/>
  <c r="G4098" i="63"/>
  <c r="G4104" i="63"/>
  <c r="R4104" i="63" s="1"/>
  <c r="G4105" i="63"/>
  <c r="R4105" i="63" s="1"/>
  <c r="G4049" i="63"/>
  <c r="R4049" i="63" s="1"/>
  <c r="G4052" i="63"/>
  <c r="G4059" i="63"/>
  <c r="G4067" i="63"/>
  <c r="R4067" i="63" s="1"/>
  <c r="G4068" i="63"/>
  <c r="G4069" i="63"/>
  <c r="G4071" i="63"/>
  <c r="R4071" i="63" s="1"/>
  <c r="G4043" i="63"/>
  <c r="R4043" i="63" s="1"/>
  <c r="G4044" i="63"/>
  <c r="R4044" i="63" s="1"/>
  <c r="G4042" i="63"/>
  <c r="R4042" i="63" s="1"/>
  <c r="G4040" i="63"/>
  <c r="R4040" i="63" s="1"/>
  <c r="G4035" i="63"/>
  <c r="G4027" i="63"/>
  <c r="R4027" i="63" s="1"/>
  <c r="G4032" i="63"/>
  <c r="R4032" i="63" s="1"/>
  <c r="G4033" i="63"/>
  <c r="R4033" i="63" s="1"/>
  <c r="G4034" i="63"/>
  <c r="G4025" i="63"/>
  <c r="R4025" i="63" s="1"/>
  <c r="G4022" i="63"/>
  <c r="R4022" i="63" s="1"/>
  <c r="G4024" i="63"/>
  <c r="R4024" i="63" s="1"/>
  <c r="G4019" i="63"/>
  <c r="R4019" i="63" s="1"/>
  <c r="G4020" i="63"/>
  <c r="R4020" i="63" s="1"/>
  <c r="G4018" i="63"/>
  <c r="R4018" i="63" s="1"/>
  <c r="G4016" i="63"/>
  <c r="G4014" i="63"/>
  <c r="R4014" i="63" s="1"/>
  <c r="G4015" i="63"/>
  <c r="R4015" i="63" s="1"/>
  <c r="G4012" i="63"/>
  <c r="R4012" i="63" s="1"/>
  <c r="G4008" i="63"/>
  <c r="R4008" i="63" s="1"/>
  <c r="G4001" i="63"/>
  <c r="R4001" i="63" s="1"/>
  <c r="G4000" i="63"/>
  <c r="R4000" i="63" s="1"/>
  <c r="G3998" i="63"/>
  <c r="R3998" i="63" s="1"/>
  <c r="G3999" i="63"/>
  <c r="R3999" i="63" s="1"/>
  <c r="G3994" i="63"/>
  <c r="R3994" i="63" s="1"/>
  <c r="G3996" i="63"/>
  <c r="G3997" i="63"/>
  <c r="G3992" i="63"/>
  <c r="R3992" i="63" s="1"/>
  <c r="G3990" i="63"/>
  <c r="R3990" i="63" s="1"/>
  <c r="G3981" i="63"/>
  <c r="R3981" i="63" s="1"/>
  <c r="G3982" i="63"/>
  <c r="R3982" i="63" s="1"/>
  <c r="G3986" i="63"/>
  <c r="R3986" i="63" s="1"/>
  <c r="G3988" i="63"/>
  <c r="G3977" i="63"/>
  <c r="R3977" i="63" s="1"/>
  <c r="G3975" i="63"/>
  <c r="R3975" i="63" s="1"/>
  <c r="G3974" i="63"/>
  <c r="R3974" i="63" s="1"/>
  <c r="G3973" i="63"/>
  <c r="R3973" i="63" s="1"/>
  <c r="G3971" i="63"/>
  <c r="R3971" i="63" s="1"/>
  <c r="G3972" i="63"/>
  <c r="R3972" i="63" s="1"/>
  <c r="G3961" i="63"/>
  <c r="R3961" i="63" s="1"/>
  <c r="G3970" i="63"/>
  <c r="R3970" i="63" s="1"/>
  <c r="G3960" i="63"/>
  <c r="R3960" i="63" s="1"/>
  <c r="G3956" i="63"/>
  <c r="R3956" i="63" s="1"/>
  <c r="G3957" i="63"/>
  <c r="R3957" i="63" s="1"/>
  <c r="G3949" i="63"/>
  <c r="R3949" i="63" s="1"/>
  <c r="G3948" i="63"/>
  <c r="R3948" i="63" s="1"/>
  <c r="G3946" i="63"/>
  <c r="R3946" i="63" s="1"/>
  <c r="G3944" i="63"/>
  <c r="G3939" i="63"/>
  <c r="G3938" i="63"/>
  <c r="G3934" i="63"/>
  <c r="R3934" i="63" s="1"/>
  <c r="G3933" i="63"/>
  <c r="G3931" i="63"/>
  <c r="R3931" i="63" s="1"/>
  <c r="G3928" i="63"/>
  <c r="G3927" i="63"/>
  <c r="G3922" i="63"/>
  <c r="G3923" i="63"/>
  <c r="G3925" i="63"/>
  <c r="R3925" i="63" s="1"/>
  <c r="G3915" i="63"/>
  <c r="R3915" i="63" s="1"/>
  <c r="G3912" i="63"/>
  <c r="R3912" i="63" s="1"/>
  <c r="G3910" i="63"/>
  <c r="G3911" i="63"/>
  <c r="R3911" i="63" s="1"/>
  <c r="G3901" i="63"/>
  <c r="R3901" i="63" s="1"/>
  <c r="G3903" i="63"/>
  <c r="R3903" i="63" s="1"/>
  <c r="G3904" i="63"/>
  <c r="R3904" i="63" s="1"/>
  <c r="G3896" i="63"/>
  <c r="R3896" i="63" s="1"/>
  <c r="G3898" i="63"/>
  <c r="R3898" i="63" s="1"/>
  <c r="G3892" i="63"/>
  <c r="R3892" i="63" s="1"/>
  <c r="G3894" i="63"/>
  <c r="R3894" i="63" s="1"/>
  <c r="G3895" i="63"/>
  <c r="R3895" i="63" s="1"/>
  <c r="G3889" i="63"/>
  <c r="R3889" i="63" s="1"/>
  <c r="G3890" i="63"/>
  <c r="R3890" i="63" s="1"/>
  <c r="G3887" i="63"/>
  <c r="R3887" i="63" s="1"/>
  <c r="G3888" i="63"/>
  <c r="R3888" i="63" s="1"/>
  <c r="G3879" i="63"/>
  <c r="R3879" i="63" s="1"/>
  <c r="G3880" i="63"/>
  <c r="G3878" i="63"/>
  <c r="G3870" i="63"/>
  <c r="R3870" i="63" s="1"/>
  <c r="G3871" i="63"/>
  <c r="R3871" i="63" s="1"/>
  <c r="G3872" i="63"/>
  <c r="R3872" i="63" s="1"/>
  <c r="G3873" i="63"/>
  <c r="R3873" i="63" s="1"/>
  <c r="G3875" i="63"/>
  <c r="G3877" i="63"/>
  <c r="G3866" i="63"/>
  <c r="R3866" i="63" s="1"/>
  <c r="G3869" i="63"/>
  <c r="R3869" i="63" s="1"/>
  <c r="G3864" i="63"/>
  <c r="R3864" i="63" s="1"/>
  <c r="G3865" i="63"/>
  <c r="R3865" i="63" s="1"/>
  <c r="G3862" i="63"/>
  <c r="R3862" i="63" s="1"/>
  <c r="G3857" i="63"/>
  <c r="R3857" i="63" s="1"/>
  <c r="G3855" i="63"/>
  <c r="G3854" i="63"/>
  <c r="G3781" i="63"/>
  <c r="R3781" i="63" s="1"/>
  <c r="G3782" i="63"/>
  <c r="G3853" i="63"/>
  <c r="R3853" i="63" s="1"/>
  <c r="G3779" i="63"/>
  <c r="R3779" i="63" s="1"/>
  <c r="G3776" i="63"/>
  <c r="G3767" i="63"/>
  <c r="R3767" i="63" s="1"/>
  <c r="G3769" i="63"/>
  <c r="G3770" i="63"/>
  <c r="R3770" i="63" s="1"/>
  <c r="G3763" i="63"/>
  <c r="R3763" i="63" s="1"/>
  <c r="G3760" i="63"/>
  <c r="G3759" i="63"/>
  <c r="G3757" i="63"/>
  <c r="R3757" i="63" s="1"/>
  <c r="G3758" i="63"/>
  <c r="G3755" i="63"/>
  <c r="R3755" i="63" s="1"/>
  <c r="G3749" i="63"/>
  <c r="G3752" i="63"/>
  <c r="R3752" i="63" s="1"/>
  <c r="G3746" i="63"/>
  <c r="G3747" i="63"/>
  <c r="G3745" i="63"/>
  <c r="R3745" i="63" s="1"/>
  <c r="G3743" i="63"/>
  <c r="G3742" i="63"/>
  <c r="R3742" i="63" s="1"/>
  <c r="G3736" i="63"/>
  <c r="R3736" i="63" s="1"/>
  <c r="G3739" i="63"/>
  <c r="R3739" i="63" s="1"/>
  <c r="G3727" i="63"/>
  <c r="R3727" i="63" s="1"/>
  <c r="G3725" i="63"/>
  <c r="R3725" i="63" s="1"/>
  <c r="G3714" i="63"/>
  <c r="G3718" i="63"/>
  <c r="R3718" i="63" s="1"/>
  <c r="G3722" i="63"/>
  <c r="G3713" i="63"/>
  <c r="R3713" i="63" s="1"/>
  <c r="G3711" i="63"/>
  <c r="R3711" i="63" s="1"/>
  <c r="G3708" i="63"/>
  <c r="R3708" i="63" s="1"/>
  <c r="G3704" i="63"/>
  <c r="R3704" i="63" s="1"/>
  <c r="G3701" i="63"/>
  <c r="G3694" i="63"/>
  <c r="G3698" i="63"/>
  <c r="G3692" i="63"/>
  <c r="R3692" i="63" s="1"/>
  <c r="G3689" i="63"/>
  <c r="R3689" i="63" s="1"/>
  <c r="G3683" i="63"/>
  <c r="G3681" i="63"/>
  <c r="G3680" i="63"/>
  <c r="R3680" i="63" s="1"/>
  <c r="G3679" i="63"/>
  <c r="G3678" i="63"/>
  <c r="G3677" i="63"/>
  <c r="G3670" i="63"/>
  <c r="G3676" i="63"/>
  <c r="R3676" i="63" s="1"/>
  <c r="G3669" i="63"/>
  <c r="G3666" i="63"/>
  <c r="G3665" i="63"/>
  <c r="R3665" i="63" s="1"/>
  <c r="G3663" i="63"/>
  <c r="R3663" i="63" s="1"/>
  <c r="G3660" i="63"/>
  <c r="G3659" i="63"/>
  <c r="G3656" i="63"/>
  <c r="G3657" i="63"/>
  <c r="R3657" i="63" s="1"/>
  <c r="G3655" i="63"/>
  <c r="G3654" i="63"/>
  <c r="G3653" i="63"/>
  <c r="G3650" i="63"/>
  <c r="R3650" i="63" s="1"/>
  <c r="G3647" i="63"/>
  <c r="G3645" i="63"/>
  <c r="G3646" i="63"/>
  <c r="G3641" i="63"/>
  <c r="R3641" i="63" s="1"/>
  <c r="G3640" i="63"/>
  <c r="R3640" i="63" s="1"/>
  <c r="G3633" i="63"/>
  <c r="R3633" i="63" s="1"/>
  <c r="G3632" i="63"/>
  <c r="G3631" i="63"/>
  <c r="G3630" i="63"/>
  <c r="G3624" i="63"/>
  <c r="R3624" i="63" s="1"/>
  <c r="G3623" i="63"/>
  <c r="R3623" i="63" s="1"/>
  <c r="G3618" i="63"/>
  <c r="G3617" i="63"/>
  <c r="G3616" i="63"/>
  <c r="G3614" i="63"/>
  <c r="G3615" i="63"/>
  <c r="G3613" i="63"/>
  <c r="R3613" i="63" s="1"/>
  <c r="G3610" i="63"/>
  <c r="R3610" i="63" s="1"/>
  <c r="G3603" i="63"/>
  <c r="G3607" i="63"/>
  <c r="G3593" i="63"/>
  <c r="R3593" i="63" s="1"/>
  <c r="G3599" i="63"/>
  <c r="G3602" i="63"/>
  <c r="R3602" i="63" s="1"/>
  <c r="G3590" i="63"/>
  <c r="R3590" i="63" s="1"/>
  <c r="G3578" i="63"/>
  <c r="R3578" i="63" s="1"/>
  <c r="G3589" i="63"/>
  <c r="G3576" i="63"/>
  <c r="G3577" i="63"/>
  <c r="G3575" i="63"/>
  <c r="R3575" i="63" s="1"/>
  <c r="G3574" i="63"/>
  <c r="G3571" i="63"/>
  <c r="R3571" i="63" s="1"/>
  <c r="G3566" i="63"/>
  <c r="R3566" i="63" s="1"/>
  <c r="G3564" i="63"/>
  <c r="R3564" i="63" s="1"/>
  <c r="G3561" i="63"/>
  <c r="G3562" i="63"/>
  <c r="R3562" i="63" s="1"/>
  <c r="G3556" i="63"/>
  <c r="R3556" i="63" s="1"/>
  <c r="G3555" i="63"/>
  <c r="R3555" i="63" s="1"/>
  <c r="G3552" i="63"/>
  <c r="G3551" i="63"/>
  <c r="G3549" i="63"/>
  <c r="R3549" i="63" s="1"/>
  <c r="G3550" i="63"/>
  <c r="R3550" i="63" s="1"/>
  <c r="G3546" i="63"/>
  <c r="G3545" i="63"/>
  <c r="G3542" i="63"/>
  <c r="R3542" i="63" s="1"/>
  <c r="G3538" i="63"/>
  <c r="G3539" i="63"/>
  <c r="G3537" i="63"/>
  <c r="G3536" i="63"/>
  <c r="R3536" i="63" s="1"/>
  <c r="G3535" i="63"/>
  <c r="R3535" i="63" s="1"/>
  <c r="G3533" i="63"/>
  <c r="G3530" i="63"/>
  <c r="R3530" i="63" s="1"/>
  <c r="G3529" i="63"/>
  <c r="R3529" i="63" s="1"/>
  <c r="G3528" i="63"/>
  <c r="R3528" i="63" s="1"/>
  <c r="G3527" i="63"/>
  <c r="R3527" i="63" s="1"/>
  <c r="G3524" i="63"/>
  <c r="G3523" i="63"/>
  <c r="G3518" i="63"/>
  <c r="R3518" i="63" s="1"/>
  <c r="G3521" i="63"/>
  <c r="G3514" i="63"/>
  <c r="G3512" i="63"/>
  <c r="G3508" i="63"/>
  <c r="R3508" i="63" s="1"/>
  <c r="G3509" i="63"/>
  <c r="R3509" i="63" s="1"/>
  <c r="G3511" i="63"/>
  <c r="R3511" i="63" s="1"/>
  <c r="G3497" i="63"/>
  <c r="G3504" i="63"/>
  <c r="R3504" i="63" s="1"/>
  <c r="G3496" i="63"/>
  <c r="G3494" i="63"/>
  <c r="G3495" i="63"/>
  <c r="G3488" i="63"/>
  <c r="R3488" i="63" s="1"/>
  <c r="G3483" i="63"/>
  <c r="R3483" i="63" s="1"/>
  <c r="G3479" i="63"/>
  <c r="R3479" i="63" s="1"/>
  <c r="G3478" i="63"/>
  <c r="R3478" i="63" s="1"/>
  <c r="G3472" i="63"/>
  <c r="R3472" i="63" s="1"/>
  <c r="G3471" i="63"/>
  <c r="R3471" i="63" s="1"/>
  <c r="G3460" i="63"/>
  <c r="G3461" i="63"/>
  <c r="R3461" i="63" s="1"/>
  <c r="G3464" i="63"/>
  <c r="R3464" i="63" s="1"/>
  <c r="G3459" i="63"/>
  <c r="G3456" i="63"/>
  <c r="R3456" i="63" s="1"/>
  <c r="G3455" i="63"/>
  <c r="R3455" i="63" s="1"/>
  <c r="G3452" i="63"/>
  <c r="R3452" i="63" s="1"/>
  <c r="G3447" i="63"/>
  <c r="G3442" i="63"/>
  <c r="R3442" i="63" s="1"/>
  <c r="G3422" i="63"/>
  <c r="R3422" i="63" s="1"/>
  <c r="G3420" i="63"/>
  <c r="G3402" i="63"/>
  <c r="G3401" i="63"/>
  <c r="G3400" i="63"/>
  <c r="G3395" i="63"/>
  <c r="G3396" i="63"/>
  <c r="G3394" i="63"/>
  <c r="G3393" i="63"/>
  <c r="G3387" i="63"/>
  <c r="R3387" i="63" s="1"/>
  <c r="G3383" i="63"/>
  <c r="R3383" i="63" s="1"/>
  <c r="G3377" i="63"/>
  <c r="R3377" i="63" s="1"/>
  <c r="G3375" i="63"/>
  <c r="R3375" i="63" s="1"/>
  <c r="G3374" i="63"/>
  <c r="R3374" i="63" s="1"/>
  <c r="G3372" i="63"/>
  <c r="R3372" i="63" s="1"/>
  <c r="G3373" i="63"/>
  <c r="R3373" i="63" s="1"/>
  <c r="G3369" i="63"/>
  <c r="R3369" i="63" s="1"/>
  <c r="G3367" i="63"/>
  <c r="G3363" i="63"/>
  <c r="R3363" i="63" s="1"/>
  <c r="G3362" i="63"/>
  <c r="R3362" i="63" s="1"/>
  <c r="G3357" i="63"/>
  <c r="R3357" i="63" s="1"/>
  <c r="G3356" i="63"/>
  <c r="R3356" i="63" s="1"/>
  <c r="G3354" i="63"/>
  <c r="R3354" i="63" s="1"/>
  <c r="G3355" i="63"/>
  <c r="G3352" i="63"/>
  <c r="R3352" i="63" s="1"/>
  <c r="G3351" i="63"/>
  <c r="R3351" i="63" s="1"/>
  <c r="G3350" i="63"/>
  <c r="R3350" i="63" s="1"/>
  <c r="G3349" i="63"/>
  <c r="R3349" i="63" s="1"/>
  <c r="G3348" i="63"/>
  <c r="R3348" i="63" s="1"/>
  <c r="G3347" i="63"/>
  <c r="R3347" i="63" s="1"/>
  <c r="G3345" i="63"/>
  <c r="R3345" i="63" s="1"/>
  <c r="G3343" i="63"/>
  <c r="R3343" i="63" s="1"/>
  <c r="G3341" i="63"/>
  <c r="R3341" i="63" s="1"/>
  <c r="G3339" i="63"/>
  <c r="G3338" i="63"/>
  <c r="G3333" i="63"/>
  <c r="G3331" i="63"/>
  <c r="G3330" i="63"/>
  <c r="R3330" i="63" s="1"/>
  <c r="G3328" i="63"/>
  <c r="R3328" i="63" s="1"/>
  <c r="G3329" i="63"/>
  <c r="G3327" i="63"/>
  <c r="R3327" i="63" s="1"/>
  <c r="G3324" i="63"/>
  <c r="R3324" i="63" s="1"/>
  <c r="G3321" i="63"/>
  <c r="G3320" i="63"/>
  <c r="G3319" i="63"/>
  <c r="G3317" i="63"/>
  <c r="G3318" i="63"/>
  <c r="G3312" i="63"/>
  <c r="G3309" i="63"/>
  <c r="G3306" i="63"/>
  <c r="R3306" i="63" s="1"/>
  <c r="G3305" i="63"/>
  <c r="R3305" i="63" s="1"/>
  <c r="G3304" i="63"/>
  <c r="R3304" i="63" s="1"/>
  <c r="G3301" i="63"/>
  <c r="G3302" i="63"/>
  <c r="G3300" i="63"/>
  <c r="R3300" i="63" s="1"/>
  <c r="G3297" i="63"/>
  <c r="R3297" i="63" s="1"/>
  <c r="G3298" i="63"/>
  <c r="R3298" i="63" s="1"/>
  <c r="G3292" i="63"/>
  <c r="R3292" i="63" s="1"/>
  <c r="G3295" i="63"/>
  <c r="G3291" i="63"/>
  <c r="R3291" i="63" s="1"/>
  <c r="G3284" i="63"/>
  <c r="R3284" i="63" s="1"/>
  <c r="G3286" i="63"/>
  <c r="R3286" i="63" s="1"/>
  <c r="G3287" i="63"/>
  <c r="R3287" i="63" s="1"/>
  <c r="G3288" i="63"/>
  <c r="R3288" i="63" s="1"/>
  <c r="G3283" i="63"/>
  <c r="R3283" i="63" s="1"/>
  <c r="G3279" i="63"/>
  <c r="G3278" i="63"/>
  <c r="G3275" i="63"/>
  <c r="R3275" i="63" s="1"/>
  <c r="G3276" i="63"/>
  <c r="R3276" i="63" s="1"/>
  <c r="G3274" i="63"/>
  <c r="R3274" i="63" s="1"/>
  <c r="G3270" i="63"/>
  <c r="R3270" i="63" s="1"/>
  <c r="G3265" i="63"/>
  <c r="R3265" i="63" s="1"/>
  <c r="G3258" i="63"/>
  <c r="R3258" i="63" s="1"/>
  <c r="G3257" i="63"/>
  <c r="R3257" i="63" s="1"/>
  <c r="G3256" i="63"/>
  <c r="R3256" i="63" s="1"/>
  <c r="G3255" i="63"/>
  <c r="G3254" i="63"/>
  <c r="G3253" i="63"/>
  <c r="G3252" i="63"/>
  <c r="R3252" i="63" s="1"/>
  <c r="G3250" i="63"/>
  <c r="R3250" i="63" s="1"/>
  <c r="G3251" i="63"/>
  <c r="G3249" i="63"/>
  <c r="R3249" i="63" s="1"/>
  <c r="G3248" i="63"/>
  <c r="R3248" i="63" s="1"/>
  <c r="G3245" i="63"/>
  <c r="R3245" i="63" s="1"/>
  <c r="G3246" i="63"/>
  <c r="R3246" i="63" s="1"/>
  <c r="G3242" i="63"/>
  <c r="R3242" i="63" s="1"/>
  <c r="G3241" i="63"/>
  <c r="R3241" i="63" s="1"/>
  <c r="G3240" i="63"/>
  <c r="R3240" i="63" s="1"/>
  <c r="G3235" i="63"/>
  <c r="R3235" i="63" s="1"/>
  <c r="G3232" i="63"/>
  <c r="R3232" i="63" s="1"/>
  <c r="G3229" i="63"/>
  <c r="G3230" i="63"/>
  <c r="R3230" i="63" s="1"/>
  <c r="G3231" i="63"/>
  <c r="G3225" i="63"/>
  <c r="G3227" i="63"/>
  <c r="G3221" i="63"/>
  <c r="R3221" i="63" s="1"/>
  <c r="G3223" i="63"/>
  <c r="R3223" i="63" s="1"/>
  <c r="G3224" i="63"/>
  <c r="R3224" i="63" s="1"/>
  <c r="G3216" i="63"/>
  <c r="R3216" i="63" s="1"/>
  <c r="G3220" i="63"/>
  <c r="G3214" i="63"/>
  <c r="G3215" i="63"/>
  <c r="G3212" i="63"/>
  <c r="R3212" i="63" s="1"/>
  <c r="G3209" i="63"/>
  <c r="G3208" i="63"/>
  <c r="G6" i="63"/>
  <c r="R6" i="63" s="1"/>
  <c r="G3202" i="63"/>
  <c r="R3202" i="63" s="1"/>
  <c r="G3203" i="63"/>
  <c r="G3204" i="63"/>
  <c r="R3204" i="63" s="1"/>
  <c r="G3205" i="63"/>
  <c r="R3205" i="63" s="1"/>
  <c r="G3198" i="63"/>
  <c r="R3198" i="63" s="1"/>
  <c r="G3195" i="63"/>
  <c r="R3195" i="63" s="1"/>
  <c r="G3192" i="63"/>
  <c r="R3192" i="63" s="1"/>
  <c r="G3193" i="63"/>
  <c r="G3190" i="63"/>
  <c r="R3190" i="63" s="1"/>
  <c r="G7" i="63"/>
  <c r="G3189" i="63"/>
  <c r="G3188" i="63"/>
  <c r="R3188" i="63" s="1"/>
  <c r="G3186" i="63"/>
  <c r="R3186" i="63" s="1"/>
  <c r="G8" i="63"/>
  <c r="G3184" i="63"/>
  <c r="R3184" i="63" s="1"/>
  <c r="G3183" i="63"/>
  <c r="R3183" i="63" s="1"/>
  <c r="G3181" i="63"/>
  <c r="G3177" i="63"/>
  <c r="G3174" i="63"/>
  <c r="R3174" i="63" s="1"/>
  <c r="G3175" i="63"/>
  <c r="R3175" i="63" s="1"/>
  <c r="G3169" i="63"/>
  <c r="R3169" i="63" s="1"/>
  <c r="G3170" i="63"/>
  <c r="R3170" i="63" s="1"/>
  <c r="G3173" i="63"/>
  <c r="R3173" i="63" s="1"/>
  <c r="G3165" i="63"/>
  <c r="G3166" i="63"/>
  <c r="R3166" i="63" s="1"/>
  <c r="G3167" i="63"/>
  <c r="R3167" i="63" s="1"/>
  <c r="G3164" i="63"/>
  <c r="R3164" i="63" s="1"/>
  <c r="G3163" i="63"/>
  <c r="G3159" i="63"/>
  <c r="G3161" i="63"/>
  <c r="R3161" i="63" s="1"/>
  <c r="G3154" i="63"/>
  <c r="R3154" i="63" s="1"/>
  <c r="G3155" i="63"/>
  <c r="R3155" i="63" s="1"/>
  <c r="G3158" i="63"/>
  <c r="G3153" i="63"/>
  <c r="R3153" i="63" s="1"/>
  <c r="G3150" i="63"/>
  <c r="G3151" i="63"/>
  <c r="G3148" i="63"/>
  <c r="R3148" i="63" s="1"/>
  <c r="G3145" i="63"/>
  <c r="G3147" i="63"/>
  <c r="R3147" i="63" s="1"/>
  <c r="G3132" i="63"/>
  <c r="G3134" i="63"/>
  <c r="R3134" i="63" s="1"/>
  <c r="G3135" i="63"/>
  <c r="R3135" i="63" s="1"/>
  <c r="G3136" i="63"/>
  <c r="R3136" i="63" s="1"/>
  <c r="G3139" i="63"/>
  <c r="R3139" i="63" s="1"/>
  <c r="G3115" i="63"/>
  <c r="R3115" i="63" s="1"/>
  <c r="G3117" i="63"/>
  <c r="R3117" i="63" s="1"/>
  <c r="G3130" i="63"/>
  <c r="G3113" i="63"/>
  <c r="G12" i="63"/>
  <c r="R12" i="63" s="1"/>
  <c r="G3112" i="63"/>
  <c r="G3108" i="63"/>
  <c r="G3111" i="63"/>
  <c r="G13" i="63"/>
  <c r="G3105" i="63"/>
  <c r="G3106" i="63"/>
  <c r="R3106" i="63" s="1"/>
  <c r="G3102" i="63"/>
  <c r="R3102" i="63" s="1"/>
  <c r="G3103" i="63"/>
  <c r="G3104" i="63"/>
  <c r="G14" i="63"/>
  <c r="G3101" i="63"/>
  <c r="G3098" i="63"/>
  <c r="G3097" i="63"/>
  <c r="R3097" i="63" s="1"/>
  <c r="G3096" i="63"/>
  <c r="G3088" i="63"/>
  <c r="R3088" i="63" s="1"/>
  <c r="G3089" i="63"/>
  <c r="R3089" i="63" s="1"/>
  <c r="G3091" i="63"/>
  <c r="R3091" i="63" s="1"/>
  <c r="G3092" i="63"/>
  <c r="R3092" i="63" s="1"/>
  <c r="G3086" i="63"/>
  <c r="R3086" i="63" s="1"/>
  <c r="G3087" i="63"/>
  <c r="G3080" i="63"/>
  <c r="R3080" i="63" s="1"/>
  <c r="G3081" i="63"/>
  <c r="G3074" i="63"/>
  <c r="R3074" i="63" s="1"/>
  <c r="G3077" i="63"/>
  <c r="G3073" i="63"/>
  <c r="R3073" i="63" s="1"/>
  <c r="G3069" i="63"/>
  <c r="R3069" i="63" s="1"/>
  <c r="G3068" i="63"/>
  <c r="R3068" i="63" s="1"/>
  <c r="G3065" i="63"/>
  <c r="R3065" i="63" s="1"/>
  <c r="G3061" i="63"/>
  <c r="R3061" i="63" s="1"/>
  <c r="G3062" i="63"/>
  <c r="R3062" i="63" s="1"/>
  <c r="G3060" i="63"/>
  <c r="R3060" i="63" s="1"/>
  <c r="G3059" i="63"/>
  <c r="R3059" i="63" s="1"/>
  <c r="G3056" i="63"/>
  <c r="G3055" i="63"/>
  <c r="G3053" i="63"/>
  <c r="R3053" i="63" s="1"/>
  <c r="G3052" i="63"/>
  <c r="R3052" i="63" s="1"/>
  <c r="G20" i="63"/>
  <c r="G3050" i="63"/>
  <c r="R3050" i="63" s="1"/>
  <c r="G3048" i="63"/>
  <c r="R3048" i="63" s="1"/>
  <c r="G3045" i="63"/>
  <c r="R3045" i="63" s="1"/>
  <c r="G3038" i="63"/>
  <c r="R3038" i="63" s="1"/>
  <c r="G3039" i="63"/>
  <c r="R3039" i="63" s="1"/>
  <c r="G3040" i="63"/>
  <c r="R3040" i="63" s="1"/>
  <c r="G3042" i="63"/>
  <c r="R3042" i="63" s="1"/>
  <c r="G3044" i="63"/>
  <c r="R3044" i="63" s="1"/>
  <c r="G3035" i="63"/>
  <c r="R3035" i="63" s="1"/>
  <c r="G23" i="63"/>
  <c r="G3032" i="63"/>
  <c r="R3032" i="63" s="1"/>
  <c r="G3034" i="63"/>
  <c r="R3034" i="63" s="1"/>
  <c r="G3030" i="63"/>
  <c r="R3030" i="63" s="1"/>
  <c r="G3031" i="63"/>
  <c r="R3031" i="63" s="1"/>
  <c r="G3029" i="63"/>
  <c r="R3029" i="63" s="1"/>
  <c r="G3020" i="63"/>
  <c r="R3020" i="63" s="1"/>
  <c r="G3025" i="63"/>
  <c r="G26" i="63"/>
  <c r="G27" i="63"/>
  <c r="R27" i="63" s="1"/>
  <c r="G28" i="63"/>
  <c r="R28" i="63" s="1"/>
  <c r="G3019" i="63"/>
  <c r="R3019" i="63" s="1"/>
  <c r="G3018" i="63"/>
  <c r="R3018" i="63" s="1"/>
  <c r="G3014" i="63"/>
  <c r="R3014" i="63" s="1"/>
  <c r="G30" i="63"/>
  <c r="R30" i="63" s="1"/>
  <c r="G3011" i="63"/>
  <c r="G3012" i="63"/>
  <c r="G3010" i="63"/>
  <c r="R3010" i="63" s="1"/>
  <c r="G3005" i="63"/>
  <c r="R3005" i="63" s="1"/>
  <c r="G3003" i="63"/>
  <c r="R3003" i="63" s="1"/>
  <c r="G3000" i="63"/>
  <c r="R3000" i="63" s="1"/>
  <c r="G2998" i="63"/>
  <c r="R2998" i="63" s="1"/>
  <c r="G2991" i="63"/>
  <c r="R2991" i="63" s="1"/>
  <c r="G2988" i="63"/>
  <c r="R2988" i="63" s="1"/>
  <c r="G2989" i="63"/>
  <c r="R2989" i="63" s="1"/>
  <c r="G2990" i="63"/>
  <c r="G32" i="63"/>
  <c r="G2986" i="63"/>
  <c r="R2986" i="63" s="1"/>
  <c r="G2984" i="63"/>
  <c r="R2984" i="63" s="1"/>
  <c r="G2985" i="63"/>
  <c r="R2985" i="63" s="1"/>
  <c r="G33" i="63"/>
  <c r="G2980" i="63"/>
  <c r="R2980" i="63" s="1"/>
  <c r="G2983" i="63"/>
  <c r="R2983" i="63" s="1"/>
  <c r="G34" i="63"/>
  <c r="R34" i="63" s="1"/>
  <c r="G2979" i="63"/>
  <c r="G2978" i="63"/>
  <c r="R2978" i="63" s="1"/>
  <c r="G2960" i="63"/>
  <c r="G2959" i="63"/>
  <c r="R2959" i="63" s="1"/>
  <c r="G35" i="63"/>
  <c r="R35" i="63" s="1"/>
  <c r="G36" i="63"/>
  <c r="G37" i="63"/>
  <c r="G2958" i="63"/>
  <c r="R2958" i="63" s="1"/>
  <c r="G2948" i="63"/>
  <c r="R2948" i="63" s="1"/>
  <c r="G39" i="63"/>
  <c r="R39" i="63" s="1"/>
  <c r="G2949" i="63"/>
  <c r="G2950" i="63"/>
  <c r="R2950" i="63" s="1"/>
  <c r="G2951" i="63"/>
  <c r="R2951" i="63" s="1"/>
  <c r="G2953" i="63"/>
  <c r="R2953" i="63" s="1"/>
  <c r="G2945" i="63"/>
  <c r="R2945" i="63" s="1"/>
  <c r="G41" i="63"/>
  <c r="G2943" i="63"/>
  <c r="R2943" i="63" s="1"/>
  <c r="G43" i="63"/>
  <c r="G2942" i="63"/>
  <c r="G2934" i="63"/>
  <c r="R2934" i="63" s="1"/>
  <c r="G2929" i="63"/>
  <c r="R2929" i="63" s="1"/>
  <c r="G2930" i="63"/>
  <c r="G2932" i="63"/>
  <c r="R2932" i="63" s="1"/>
  <c r="G2933" i="63"/>
  <c r="G44" i="63"/>
  <c r="G2928" i="63"/>
  <c r="R2928" i="63" s="1"/>
  <c r="G45" i="63"/>
  <c r="R45" i="63" s="1"/>
  <c r="G46" i="63"/>
  <c r="G47" i="63"/>
  <c r="G48" i="63"/>
  <c r="R48" i="63" s="1"/>
  <c r="G2926" i="63"/>
  <c r="R2926" i="63" s="1"/>
  <c r="G49" i="63"/>
  <c r="R49" i="63" s="1"/>
  <c r="G50" i="63"/>
  <c r="R50" i="63" s="1"/>
  <c r="G2921" i="63"/>
  <c r="R2921" i="63" s="1"/>
  <c r="G52" i="63"/>
  <c r="G2920" i="63"/>
  <c r="G54" i="63"/>
  <c r="G55" i="63"/>
  <c r="R55" i="63" s="1"/>
  <c r="G2919" i="63"/>
  <c r="G2918" i="63"/>
  <c r="R2918" i="63" s="1"/>
  <c r="G57" i="63"/>
  <c r="G58" i="63"/>
  <c r="G59" i="63"/>
  <c r="G2912" i="63"/>
  <c r="R2912" i="63" s="1"/>
  <c r="G2916" i="63"/>
  <c r="R2916" i="63" s="1"/>
  <c r="G62" i="63"/>
  <c r="G63" i="63"/>
  <c r="G64" i="63"/>
  <c r="G65" i="63"/>
  <c r="G2917" i="63"/>
  <c r="R2917" i="63" s="1"/>
  <c r="G2910" i="63"/>
  <c r="R2910" i="63" s="1"/>
  <c r="G2911" i="63"/>
  <c r="R2911" i="63" s="1"/>
  <c r="G69" i="63"/>
  <c r="G70" i="63"/>
  <c r="G71" i="63"/>
  <c r="G2884" i="63"/>
  <c r="R2884" i="63" s="1"/>
  <c r="G2889" i="63"/>
  <c r="R2889" i="63" s="1"/>
  <c r="G2893" i="63"/>
  <c r="R2893" i="63" s="1"/>
  <c r="G74" i="63"/>
  <c r="G2894" i="63"/>
  <c r="R2894" i="63" s="1"/>
  <c r="G2895" i="63"/>
  <c r="R2895" i="63" s="1"/>
  <c r="G2900" i="63"/>
  <c r="G2901" i="63"/>
  <c r="G79" i="63"/>
  <c r="G2903" i="63"/>
  <c r="G2882" i="63"/>
  <c r="G2883" i="63"/>
  <c r="G83" i="63"/>
  <c r="G2880" i="63"/>
  <c r="R2880" i="63" s="1"/>
  <c r="G84" i="63"/>
  <c r="G85" i="63"/>
  <c r="R85" i="63" s="1"/>
  <c r="G2875" i="63"/>
  <c r="G2872" i="63"/>
  <c r="R2872" i="63" s="1"/>
  <c r="G87" i="63"/>
  <c r="G88" i="63"/>
  <c r="G2869" i="63"/>
  <c r="R2869" i="63" s="1"/>
  <c r="G2854" i="63"/>
  <c r="R2854" i="63" s="1"/>
  <c r="G2855" i="63"/>
  <c r="R2855" i="63" s="1"/>
  <c r="G2858" i="63"/>
  <c r="G2860" i="63"/>
  <c r="G2863" i="63"/>
  <c r="R2863" i="63" s="1"/>
  <c r="G2868" i="63"/>
  <c r="R2868" i="63" s="1"/>
  <c r="G2853" i="63"/>
  <c r="R2853" i="63" s="1"/>
  <c r="G2850" i="63"/>
  <c r="R2850" i="63" s="1"/>
  <c r="G91" i="63"/>
  <c r="G2847" i="63"/>
  <c r="G92" i="63"/>
  <c r="G93" i="63"/>
  <c r="G2849" i="63"/>
  <c r="R2849" i="63" s="1"/>
  <c r="G2846" i="63"/>
  <c r="G2845" i="63"/>
  <c r="G2840" i="63"/>
  <c r="R2840" i="63" s="1"/>
  <c r="G2838" i="63"/>
  <c r="G98" i="63"/>
  <c r="G99" i="63"/>
  <c r="R99" i="63" s="1"/>
  <c r="G2837" i="63"/>
  <c r="G2829" i="63"/>
  <c r="R2829" i="63" s="1"/>
  <c r="G102" i="63"/>
  <c r="G2832" i="63"/>
  <c r="G2833" i="63"/>
  <c r="G105" i="63"/>
  <c r="G106" i="63"/>
  <c r="G2827" i="63"/>
  <c r="R2827" i="63" s="1"/>
  <c r="G2823" i="63"/>
  <c r="R2823" i="63" s="1"/>
  <c r="G109" i="63"/>
  <c r="G110" i="63"/>
  <c r="G111" i="63"/>
  <c r="G112" i="63"/>
  <c r="G2818" i="63"/>
  <c r="R2818" i="63" s="1"/>
  <c r="G2822" i="63"/>
  <c r="R2822" i="63" s="1"/>
  <c r="G115" i="63"/>
  <c r="R115" i="63" s="1"/>
  <c r="G116" i="63"/>
  <c r="G117" i="63"/>
  <c r="G118" i="63"/>
  <c r="G2813" i="63"/>
  <c r="R2813" i="63" s="1"/>
  <c r="G120" i="63"/>
  <c r="G2812" i="63"/>
  <c r="R2812" i="63" s="1"/>
  <c r="G122" i="63"/>
  <c r="G2811" i="63"/>
  <c r="G124" i="63"/>
  <c r="G2807" i="63"/>
  <c r="R2807" i="63" s="1"/>
  <c r="G2800" i="63"/>
  <c r="G2799" i="63"/>
  <c r="G2793" i="63"/>
  <c r="G2789" i="63"/>
  <c r="R2789" i="63" s="1"/>
  <c r="G2781" i="63"/>
  <c r="R2781" i="63" s="1"/>
  <c r="G131" i="63"/>
  <c r="R131" i="63" s="1"/>
  <c r="G2779" i="63"/>
  <c r="R2779" i="63" s="1"/>
  <c r="G2774" i="63"/>
  <c r="G2770" i="63"/>
  <c r="R2770" i="63" s="1"/>
  <c r="G134" i="63"/>
  <c r="G2767" i="63"/>
  <c r="R2767" i="63" s="1"/>
  <c r="G136" i="63"/>
  <c r="G2762" i="63"/>
  <c r="R2762" i="63" s="1"/>
  <c r="G2763" i="63"/>
  <c r="R2763" i="63" s="1"/>
  <c r="G2766" i="63"/>
  <c r="R2766" i="63" s="1"/>
  <c r="G140" i="63"/>
  <c r="G2760" i="63"/>
  <c r="R2760" i="63" s="1"/>
  <c r="G142" i="63"/>
  <c r="R142" i="63" s="1"/>
  <c r="G2758" i="63"/>
  <c r="R2758" i="63" s="1"/>
  <c r="G144" i="63"/>
  <c r="G145" i="63"/>
  <c r="G2759" i="63"/>
  <c r="G147" i="63"/>
  <c r="G2752" i="63"/>
  <c r="R2752" i="63" s="1"/>
  <c r="G149" i="63"/>
  <c r="G150" i="63"/>
  <c r="R150" i="63" s="1"/>
  <c r="G2750" i="63"/>
  <c r="G152" i="63"/>
  <c r="R152" i="63" s="1"/>
  <c r="G153" i="63"/>
  <c r="G2746" i="63"/>
  <c r="G2747" i="63"/>
  <c r="G2748" i="63"/>
  <c r="G2745" i="63"/>
  <c r="G158" i="63"/>
  <c r="G159" i="63"/>
  <c r="G2744" i="63"/>
  <c r="G161" i="63"/>
  <c r="G2731" i="63"/>
  <c r="R2731" i="63" s="1"/>
  <c r="G2737" i="63"/>
  <c r="R2737" i="63" s="1"/>
  <c r="G2743" i="63"/>
  <c r="R2743" i="63" s="1"/>
  <c r="G165" i="63"/>
  <c r="R165" i="63" s="1"/>
  <c r="G2727" i="63"/>
  <c r="R2727" i="63" s="1"/>
  <c r="G167" i="63"/>
  <c r="G2729" i="63"/>
  <c r="R2729" i="63" s="1"/>
  <c r="G2718" i="63"/>
  <c r="G2719" i="63"/>
  <c r="G2723" i="63"/>
  <c r="R2723" i="63" s="1"/>
  <c r="G172" i="63"/>
  <c r="G2724" i="63"/>
  <c r="R2724" i="63" s="1"/>
  <c r="G2725" i="63"/>
  <c r="G2712" i="63"/>
  <c r="G2714" i="63"/>
  <c r="G2717" i="63"/>
  <c r="G2711" i="63"/>
  <c r="G179" i="63"/>
  <c r="R179" i="63" s="1"/>
  <c r="G2706" i="63"/>
  <c r="R2706" i="63" s="1"/>
  <c r="G2710" i="63"/>
  <c r="G182" i="63"/>
  <c r="G2705" i="63"/>
  <c r="R2705" i="63" s="1"/>
  <c r="G2702" i="63"/>
  <c r="R2702" i="63" s="1"/>
  <c r="G2697" i="63"/>
  <c r="G2694" i="63"/>
  <c r="G2696" i="63"/>
  <c r="G2690" i="63"/>
  <c r="G189" i="63"/>
  <c r="R189" i="63" s="1"/>
  <c r="G2691" i="63"/>
  <c r="G191" i="63"/>
  <c r="G192" i="63"/>
  <c r="G2688" i="63"/>
  <c r="G194" i="63"/>
  <c r="G195" i="63"/>
  <c r="R195" i="63" s="1"/>
  <c r="G2689" i="63"/>
  <c r="R2689" i="63" s="1"/>
  <c r="G197" i="63"/>
  <c r="G198" i="63"/>
  <c r="G199" i="63"/>
  <c r="G2666" i="63"/>
  <c r="G201" i="63"/>
  <c r="G2667" i="63"/>
  <c r="G2669" i="63"/>
  <c r="R2669" i="63" s="1"/>
  <c r="G2671" i="63"/>
  <c r="R2671" i="63" s="1"/>
  <c r="G2672" i="63"/>
  <c r="R2672" i="63" s="1"/>
  <c r="G2674" i="63"/>
  <c r="R2674" i="63" s="1"/>
  <c r="G2678" i="63"/>
  <c r="R2678" i="63" s="1"/>
  <c r="G2679" i="63"/>
  <c r="R2679" i="63" s="1"/>
  <c r="G209" i="63"/>
  <c r="G210" i="63"/>
  <c r="R210" i="63" s="1"/>
  <c r="G2665" i="63"/>
  <c r="R2665" i="63" s="1"/>
  <c r="G2663" i="63"/>
  <c r="R2663" i="63" s="1"/>
  <c r="G2664" i="63"/>
  <c r="R2664" i="63" s="1"/>
  <c r="G214" i="63"/>
  <c r="G2658" i="63"/>
  <c r="R2658" i="63" s="1"/>
  <c r="G2656" i="63"/>
  <c r="R2656" i="63" s="1"/>
  <c r="G2657" i="63"/>
  <c r="R2657" i="63" s="1"/>
  <c r="G218" i="63"/>
  <c r="G219" i="63"/>
  <c r="G2654" i="63"/>
  <c r="R2654" i="63" s="1"/>
  <c r="G221" i="63"/>
  <c r="G2652" i="63"/>
  <c r="R2652" i="63" s="1"/>
  <c r="G2651" i="63"/>
  <c r="G2647" i="63"/>
  <c r="R2647" i="63" s="1"/>
  <c r="G2645" i="63"/>
  <c r="R2645" i="63" s="1"/>
  <c r="G226" i="63"/>
  <c r="R226" i="63" s="1"/>
  <c r="G2642" i="63"/>
  <c r="G2643" i="63"/>
  <c r="R2643" i="63" s="1"/>
  <c r="G2644" i="63"/>
  <c r="R2644" i="63" s="1"/>
  <c r="G2640" i="63"/>
  <c r="R2640" i="63" s="1"/>
  <c r="G2641" i="63"/>
  <c r="R2641" i="63" s="1"/>
  <c r="G232" i="63"/>
  <c r="R232" i="63" s="1"/>
  <c r="G2638" i="63"/>
  <c r="R2638" i="63" s="1"/>
  <c r="G2634" i="63"/>
  <c r="R2634" i="63" s="1"/>
  <c r="G235" i="63"/>
  <c r="G236" i="63"/>
  <c r="G237" i="63"/>
  <c r="R237" i="63" s="1"/>
  <c r="G2633" i="63"/>
  <c r="G239" i="63"/>
  <c r="G240" i="63"/>
  <c r="G241" i="63"/>
  <c r="G242" i="63"/>
  <c r="G2632" i="63"/>
  <c r="G244" i="63"/>
  <c r="G245" i="63"/>
  <c r="G2629" i="63"/>
  <c r="R2629" i="63" s="1"/>
  <c r="G2626" i="63"/>
  <c r="R2626" i="63" s="1"/>
  <c r="G248" i="63"/>
  <c r="R248" i="63" s="1"/>
  <c r="G249" i="63"/>
  <c r="G250" i="63"/>
  <c r="G2617" i="63"/>
  <c r="R2617" i="63" s="1"/>
  <c r="G2623" i="63"/>
  <c r="R2623" i="63" s="1"/>
  <c r="G2624" i="63"/>
  <c r="R2624" i="63" s="1"/>
  <c r="G2625" i="63"/>
  <c r="G255" i="63"/>
  <c r="G256" i="63"/>
  <c r="G2614" i="63"/>
  <c r="R2614" i="63" s="1"/>
  <c r="G2611" i="63"/>
  <c r="G2610" i="63"/>
  <c r="G260" i="63"/>
  <c r="G2605" i="63"/>
  <c r="G2608" i="63"/>
  <c r="G263" i="63"/>
  <c r="R263" i="63" s="1"/>
  <c r="G2602" i="63"/>
  <c r="R2602" i="63" s="1"/>
  <c r="G2603" i="63"/>
  <c r="R2603" i="63" s="1"/>
  <c r="G2600" i="63"/>
  <c r="R2600" i="63" s="1"/>
  <c r="G2601" i="63"/>
  <c r="G268" i="63"/>
  <c r="G2587" i="63"/>
  <c r="R2587" i="63" s="1"/>
  <c r="G2588" i="63"/>
  <c r="R2588" i="63" s="1"/>
  <c r="G2589" i="63"/>
  <c r="G2581" i="63"/>
  <c r="R2581" i="63" s="1"/>
  <c r="G273" i="63"/>
  <c r="G2580" i="63"/>
  <c r="R2580" i="63" s="1"/>
  <c r="G275" i="63"/>
  <c r="R275" i="63" s="1"/>
  <c r="G2578" i="63"/>
  <c r="R2578" i="63" s="1"/>
  <c r="G2576" i="63"/>
  <c r="R2576" i="63" s="1"/>
  <c r="G278" i="63"/>
  <c r="G2560" i="63"/>
  <c r="R2560" i="63" s="1"/>
  <c r="G2564" i="63"/>
  <c r="G281" i="63"/>
  <c r="G2554" i="63"/>
  <c r="G283" i="63"/>
  <c r="G2553" i="63"/>
  <c r="G2548" i="63"/>
  <c r="R2548" i="63" s="1"/>
  <c r="G2546" i="63"/>
  <c r="G287" i="63"/>
  <c r="G2542" i="63"/>
  <c r="R2542" i="63" s="1"/>
  <c r="G2543" i="63"/>
  <c r="R2543" i="63" s="1"/>
  <c r="G290" i="63"/>
  <c r="R290" i="63" s="1"/>
  <c r="G2541" i="63"/>
  <c r="R2541" i="63" s="1"/>
  <c r="G292" i="63"/>
  <c r="R292" i="63" s="1"/>
  <c r="G2538" i="63"/>
  <c r="G2530" i="63"/>
  <c r="R2530" i="63" s="1"/>
  <c r="G295" i="63"/>
  <c r="R295" i="63" s="1"/>
  <c r="G2528" i="63"/>
  <c r="G2509" i="63"/>
  <c r="R2509" i="63" s="1"/>
  <c r="G2510" i="63"/>
  <c r="R2510" i="63" s="1"/>
  <c r="G2521" i="63"/>
  <c r="G2525" i="63"/>
  <c r="R2525" i="63" s="1"/>
  <c r="G301" i="63"/>
  <c r="G302" i="63"/>
  <c r="R302" i="63" s="1"/>
  <c r="G2508" i="63"/>
  <c r="R2508" i="63" s="1"/>
  <c r="G2501" i="63"/>
  <c r="G305" i="63"/>
  <c r="G2496" i="63"/>
  <c r="R2496" i="63" s="1"/>
  <c r="G2499" i="63"/>
  <c r="R2499" i="63" s="1"/>
  <c r="G2493" i="63"/>
  <c r="G309" i="63"/>
  <c r="G2486" i="63"/>
  <c r="G2488" i="63"/>
  <c r="R2488" i="63" s="1"/>
  <c r="G2484" i="63"/>
  <c r="G2480" i="63"/>
  <c r="R2480" i="63" s="1"/>
  <c r="G2477" i="63"/>
  <c r="R2477" i="63" s="1"/>
  <c r="G2478" i="63"/>
  <c r="G2479" i="63"/>
  <c r="G2475" i="63"/>
  <c r="R2475" i="63" s="1"/>
  <c r="G2470" i="63"/>
  <c r="R2470" i="63" s="1"/>
  <c r="G319" i="63"/>
  <c r="G320" i="63"/>
  <c r="R320" i="63" s="1"/>
  <c r="G2465" i="63"/>
  <c r="R2465" i="63" s="1"/>
  <c r="G322" i="63"/>
  <c r="G2457" i="63"/>
  <c r="G324" i="63"/>
  <c r="G2450" i="63"/>
  <c r="R2450" i="63" s="1"/>
  <c r="G2453" i="63"/>
  <c r="R2453" i="63" s="1"/>
  <c r="G2455" i="63"/>
  <c r="G2449" i="63"/>
  <c r="G2448" i="63"/>
  <c r="G2447" i="63"/>
  <c r="G331" i="63"/>
  <c r="G2445" i="63"/>
  <c r="R2445" i="63" s="1"/>
  <c r="G2446" i="63"/>
  <c r="R2446" i="63" s="1"/>
  <c r="G2442" i="63"/>
  <c r="G2444" i="63"/>
  <c r="R2444" i="63" s="1"/>
  <c r="G2441" i="63"/>
  <c r="G2439" i="63"/>
  <c r="R2439" i="63" s="1"/>
  <c r="G2437" i="63"/>
  <c r="R2437" i="63" s="1"/>
  <c r="G2438" i="63"/>
  <c r="G2436" i="63"/>
  <c r="R2436" i="63" s="1"/>
  <c r="G2433" i="63"/>
  <c r="G2435" i="63"/>
  <c r="R2435" i="63" s="1"/>
  <c r="G2432" i="63"/>
  <c r="G2431" i="63"/>
  <c r="G345" i="63"/>
  <c r="R345" i="63" s="1"/>
  <c r="G2425" i="63"/>
  <c r="R2425" i="63" s="1"/>
  <c r="G2428" i="63"/>
  <c r="G2429" i="63"/>
  <c r="G349" i="63"/>
  <c r="R349" i="63" s="1"/>
  <c r="G2430" i="63"/>
  <c r="G2420" i="63"/>
  <c r="G2411" i="63"/>
  <c r="R2411" i="63" s="1"/>
  <c r="G2412" i="63"/>
  <c r="R2412" i="63" s="1"/>
  <c r="G2415" i="63"/>
  <c r="R2415" i="63" s="1"/>
  <c r="G355" i="63"/>
  <c r="G356" i="63"/>
  <c r="R356" i="63" s="1"/>
  <c r="G357" i="63"/>
  <c r="R357" i="63" s="1"/>
  <c r="G358" i="63"/>
  <c r="G359" i="63"/>
  <c r="G360" i="63"/>
  <c r="G2406" i="63"/>
  <c r="R2406" i="63" s="1"/>
  <c r="G2405" i="63"/>
  <c r="G363" i="63"/>
  <c r="G364" i="63"/>
  <c r="G2402" i="63"/>
  <c r="R2402" i="63" s="1"/>
  <c r="G366" i="63"/>
  <c r="R366" i="63" s="1"/>
  <c r="G2399" i="63"/>
  <c r="R2399" i="63" s="1"/>
  <c r="G368" i="63"/>
  <c r="G2394" i="63"/>
  <c r="R2394" i="63" s="1"/>
  <c r="G2393" i="63"/>
  <c r="R2393" i="63" s="1"/>
  <c r="G371" i="63"/>
  <c r="G2392" i="63"/>
  <c r="G2391" i="63"/>
  <c r="R2391" i="63" s="1"/>
  <c r="G2386" i="63"/>
  <c r="R2386" i="63" s="1"/>
  <c r="G2389" i="63"/>
  <c r="R2389" i="63" s="1"/>
  <c r="G2385" i="63"/>
  <c r="R2385" i="63" s="1"/>
  <c r="G2378" i="63"/>
  <c r="R2378" i="63" s="1"/>
  <c r="G2379" i="63"/>
  <c r="R2379" i="63" s="1"/>
  <c r="G2375" i="63"/>
  <c r="R2375" i="63" s="1"/>
  <c r="G380" i="63"/>
  <c r="G2374" i="63"/>
  <c r="G382" i="63"/>
  <c r="G383" i="63"/>
  <c r="R383" i="63" s="1"/>
  <c r="G384" i="63"/>
  <c r="G2366" i="63"/>
  <c r="G2368" i="63"/>
  <c r="R2368" i="63" s="1"/>
  <c r="G2353" i="63"/>
  <c r="R2353" i="63" s="1"/>
  <c r="G2356" i="63"/>
  <c r="R2356" i="63" s="1"/>
  <c r="G389" i="63"/>
  <c r="R389" i="63" s="1"/>
  <c r="G2350" i="63"/>
  <c r="G2351" i="63"/>
  <c r="G392" i="63"/>
  <c r="G393" i="63"/>
  <c r="G394" i="63"/>
  <c r="G2349" i="63"/>
  <c r="R2349" i="63" s="1"/>
  <c r="G2348" i="63"/>
  <c r="R2348" i="63" s="1"/>
  <c r="G2341" i="63"/>
  <c r="R2341" i="63" s="1"/>
  <c r="G398" i="63"/>
  <c r="G2346" i="63"/>
  <c r="G2347" i="63"/>
  <c r="G2336" i="63"/>
  <c r="R2336" i="63" s="1"/>
  <c r="G2340" i="63"/>
  <c r="G403" i="63"/>
  <c r="R403" i="63" s="1"/>
  <c r="G2330" i="63"/>
  <c r="R2330" i="63" s="1"/>
  <c r="G2331" i="63"/>
  <c r="R2331" i="63" s="1"/>
  <c r="G2329" i="63"/>
  <c r="R2329" i="63" s="1"/>
  <c r="G2323" i="63"/>
  <c r="R2323" i="63" s="1"/>
  <c r="G2328" i="63"/>
  <c r="R2328" i="63" s="1"/>
  <c r="G409" i="63"/>
  <c r="G410" i="63"/>
  <c r="G411" i="63"/>
  <c r="G412" i="63"/>
  <c r="R412" i="63" s="1"/>
  <c r="G413" i="63"/>
  <c r="G414" i="63"/>
  <c r="R414" i="63" s="1"/>
  <c r="G2309" i="63"/>
  <c r="R2309" i="63" s="1"/>
  <c r="G416" i="63"/>
  <c r="G2310" i="63"/>
  <c r="R2310" i="63" s="1"/>
  <c r="G2316" i="63"/>
  <c r="G2305" i="63"/>
  <c r="G2306" i="63"/>
  <c r="R2306" i="63" s="1"/>
  <c r="G421" i="63"/>
  <c r="G2304" i="63"/>
  <c r="R2304" i="63" s="1"/>
  <c r="G2303" i="63"/>
  <c r="G424" i="63"/>
  <c r="G425" i="63"/>
  <c r="G2299" i="63"/>
  <c r="R2299" i="63" s="1"/>
  <c r="G427" i="63"/>
  <c r="G428" i="63"/>
  <c r="G429" i="63"/>
  <c r="G2290" i="63"/>
  <c r="R2290" i="63" s="1"/>
  <c r="G431" i="63"/>
  <c r="G432" i="63"/>
  <c r="R432" i="63" s="1"/>
  <c r="G433" i="63"/>
  <c r="R433" i="63" s="1"/>
  <c r="G2285" i="63"/>
  <c r="R2285" i="63" s="1"/>
  <c r="G435" i="63"/>
  <c r="G2284" i="63"/>
  <c r="R2284" i="63" s="1"/>
  <c r="G437" i="63"/>
  <c r="R437" i="63" s="1"/>
  <c r="G2283" i="63"/>
  <c r="R2283" i="63" s="1"/>
  <c r="G2282" i="63"/>
  <c r="R2282" i="63" s="1"/>
  <c r="G2279" i="63"/>
  <c r="R2279" i="63" s="1"/>
  <c r="G2271" i="63"/>
  <c r="G2272" i="63"/>
  <c r="R2272" i="63" s="1"/>
  <c r="G2274" i="63"/>
  <c r="R2274" i="63" s="1"/>
  <c r="G2275" i="63"/>
  <c r="R2275" i="63" s="1"/>
  <c r="G445" i="63"/>
  <c r="G2269" i="63"/>
  <c r="G2266" i="63"/>
  <c r="R2266" i="63" s="1"/>
  <c r="G2268" i="63"/>
  <c r="R2268" i="63" s="1"/>
  <c r="G449" i="63"/>
  <c r="R449" i="63" s="1"/>
  <c r="G450" i="63"/>
  <c r="G2265" i="63"/>
  <c r="R2265" i="63" s="1"/>
  <c r="G452" i="63"/>
  <c r="R452" i="63" s="1"/>
  <c r="G2264" i="63"/>
  <c r="R2264" i="63" s="1"/>
  <c r="G2250" i="63"/>
  <c r="R2250" i="63" s="1"/>
  <c r="G2255" i="63"/>
  <c r="R2255" i="63" s="1"/>
  <c r="G2256" i="63"/>
  <c r="G2257" i="63"/>
  <c r="R2257" i="63" s="1"/>
  <c r="G2261" i="63"/>
  <c r="R2261" i="63" s="1"/>
  <c r="G2263" i="63"/>
  <c r="R2263" i="63" s="1"/>
  <c r="G2248" i="63"/>
  <c r="R2248" i="63" s="1"/>
  <c r="G2246" i="63"/>
  <c r="G461" i="63"/>
  <c r="R461" i="63" s="1"/>
  <c r="G2247" i="63"/>
  <c r="G2183" i="63"/>
  <c r="G2187" i="63"/>
  <c r="R2187" i="63" s="1"/>
  <c r="G2188" i="63"/>
  <c r="R2188" i="63" s="1"/>
  <c r="G2189" i="63"/>
  <c r="R2189" i="63" s="1"/>
  <c r="G2192" i="63"/>
  <c r="R2192" i="63" s="1"/>
  <c r="G2194" i="63"/>
  <c r="R2194" i="63" s="1"/>
  <c r="G2196" i="63"/>
  <c r="G2212" i="63"/>
  <c r="R2212" i="63" s="1"/>
  <c r="G2213" i="63"/>
  <c r="G2220" i="63"/>
  <c r="G2232" i="63"/>
  <c r="R2232" i="63" s="1"/>
  <c r="G2233" i="63"/>
  <c r="G2236" i="63"/>
  <c r="G2237" i="63"/>
  <c r="G2238" i="63"/>
  <c r="G2239" i="63"/>
  <c r="G2240" i="63"/>
  <c r="G2242" i="63"/>
  <c r="G2243" i="63"/>
  <c r="G482" i="63"/>
  <c r="R482" i="63" s="1"/>
  <c r="G483" i="63"/>
  <c r="G2182" i="63"/>
  <c r="G485" i="63"/>
  <c r="G486" i="63"/>
  <c r="R486" i="63" s="1"/>
  <c r="G4127" i="63"/>
  <c r="G488" i="63"/>
  <c r="G2178" i="63"/>
  <c r="G490" i="63"/>
  <c r="G491" i="63"/>
  <c r="G492" i="63"/>
  <c r="G493" i="63"/>
  <c r="G494" i="63"/>
  <c r="G2177" i="63"/>
  <c r="R2177" i="63" s="1"/>
  <c r="G496" i="63"/>
  <c r="G497" i="63"/>
  <c r="R497" i="63" s="1"/>
  <c r="G2173" i="63"/>
  <c r="G499" i="63"/>
  <c r="G500" i="63"/>
  <c r="G501" i="63"/>
  <c r="G2172" i="63"/>
  <c r="G503" i="63"/>
  <c r="G504" i="63"/>
  <c r="G505" i="63"/>
  <c r="R505" i="63" s="1"/>
  <c r="G2170" i="63"/>
  <c r="R2170" i="63" s="1"/>
  <c r="G2168" i="63"/>
  <c r="R2168" i="63" s="1"/>
  <c r="G4111" i="63"/>
  <c r="R4111" i="63" s="1"/>
  <c r="G2150" i="63"/>
  <c r="R2150" i="63" s="1"/>
  <c r="G2157" i="63"/>
  <c r="G2160" i="63"/>
  <c r="R2160" i="63" s="1"/>
  <c r="G2149" i="63"/>
  <c r="R2149" i="63" s="1"/>
  <c r="G513" i="63"/>
  <c r="G514" i="63"/>
  <c r="R514" i="63" s="1"/>
  <c r="G2148" i="63"/>
  <c r="R2148" i="63" s="1"/>
  <c r="G516" i="63"/>
  <c r="G2147" i="63"/>
  <c r="G2146" i="63"/>
  <c r="G519" i="63"/>
  <c r="G520" i="63"/>
  <c r="G2145" i="63"/>
  <c r="G522" i="63"/>
  <c r="G2143" i="63"/>
  <c r="G2134" i="63"/>
  <c r="R2134" i="63" s="1"/>
  <c r="G525" i="63"/>
  <c r="R525" i="63" s="1"/>
  <c r="G526" i="63"/>
  <c r="G2133" i="63"/>
  <c r="R2133" i="63" s="1"/>
  <c r="G2132" i="63"/>
  <c r="G529" i="63"/>
  <c r="G530" i="63"/>
  <c r="R530" i="63" s="1"/>
  <c r="G531" i="63"/>
  <c r="G532" i="63"/>
  <c r="G533" i="63"/>
  <c r="G534" i="63"/>
  <c r="G535" i="63"/>
  <c r="G536" i="63"/>
  <c r="G537" i="63"/>
  <c r="G538" i="63"/>
  <c r="G539" i="63"/>
  <c r="G2131" i="63"/>
  <c r="R2131" i="63" s="1"/>
  <c r="G541" i="63"/>
  <c r="G542" i="63"/>
  <c r="G2129" i="63"/>
  <c r="R2129" i="63" s="1"/>
  <c r="G544" i="63"/>
  <c r="G2127" i="63"/>
  <c r="G4103" i="63"/>
  <c r="R4103" i="63" s="1"/>
  <c r="G2126" i="63"/>
  <c r="G548" i="63"/>
  <c r="G549" i="63"/>
  <c r="G2125" i="63"/>
  <c r="G4102" i="63"/>
  <c r="R4102" i="63" s="1"/>
  <c r="G552" i="63"/>
  <c r="G2123" i="63"/>
  <c r="G2124" i="63"/>
  <c r="G4099" i="63"/>
  <c r="R4099" i="63" s="1"/>
  <c r="G556" i="63"/>
  <c r="G4095" i="63"/>
  <c r="R4095" i="63" s="1"/>
  <c r="G558" i="63"/>
  <c r="G2122" i="63"/>
  <c r="G560" i="63"/>
  <c r="G2120" i="63"/>
  <c r="G2121" i="63"/>
  <c r="G563" i="63"/>
  <c r="G564" i="63"/>
  <c r="G2116" i="63"/>
  <c r="R2116" i="63" s="1"/>
  <c r="G566" i="63"/>
  <c r="G2117" i="63"/>
  <c r="G2118" i="63"/>
  <c r="G2119" i="63"/>
  <c r="G2115" i="63"/>
  <c r="G2114" i="63"/>
  <c r="G2111" i="63"/>
  <c r="R2111" i="63" s="1"/>
  <c r="G573" i="63"/>
  <c r="G574" i="63"/>
  <c r="G575" i="63"/>
  <c r="R575" i="63" s="1"/>
  <c r="G576" i="63"/>
  <c r="R576" i="63" s="1"/>
  <c r="G4087" i="63"/>
  <c r="R4087" i="63" s="1"/>
  <c r="G2108" i="63"/>
  <c r="R2108" i="63" s="1"/>
  <c r="G579" i="63"/>
  <c r="R579" i="63" s="1"/>
  <c r="G4072" i="63"/>
  <c r="R4072" i="63" s="1"/>
  <c r="G2107" i="63"/>
  <c r="G582" i="63"/>
  <c r="R582" i="63" s="1"/>
  <c r="G2106" i="63"/>
  <c r="R2106" i="63" s="1"/>
  <c r="G2105" i="63"/>
  <c r="R2105" i="63" s="1"/>
  <c r="G4064" i="63"/>
  <c r="R4064" i="63" s="1"/>
  <c r="G2101" i="63"/>
  <c r="G587" i="63"/>
  <c r="R587" i="63" s="1"/>
  <c r="G588" i="63"/>
  <c r="G2098" i="63"/>
  <c r="G2099" i="63"/>
  <c r="R2099" i="63" s="1"/>
  <c r="G2097" i="63"/>
  <c r="R2097" i="63" s="1"/>
  <c r="G592" i="63"/>
  <c r="R592" i="63" s="1"/>
  <c r="G2083" i="63"/>
  <c r="R2083" i="63" s="1"/>
  <c r="G594" i="63"/>
  <c r="G2082" i="63"/>
  <c r="R2082" i="63" s="1"/>
  <c r="G2081" i="63"/>
  <c r="R2081" i="63" s="1"/>
  <c r="G2080" i="63"/>
  <c r="R2080" i="63" s="1"/>
  <c r="G4062" i="63"/>
  <c r="R4062" i="63" s="1"/>
  <c r="G599" i="63"/>
  <c r="G2065" i="63"/>
  <c r="R2065" i="63" s="1"/>
  <c r="G2066" i="63"/>
  <c r="R2066" i="63" s="1"/>
  <c r="G4056" i="63"/>
  <c r="R4056" i="63" s="1"/>
  <c r="G2057" i="63"/>
  <c r="R2057" i="63" s="1"/>
  <c r="G604" i="63"/>
  <c r="G605" i="63"/>
  <c r="R605" i="63" s="1"/>
  <c r="G606" i="63"/>
  <c r="G607" i="63"/>
  <c r="G608" i="63"/>
  <c r="G609" i="63"/>
  <c r="G2055" i="63"/>
  <c r="R2055" i="63" s="1"/>
  <c r="G611" i="63"/>
  <c r="G2051" i="63"/>
  <c r="R2051" i="63" s="1"/>
  <c r="G2052" i="63"/>
  <c r="R2052" i="63" s="1"/>
  <c r="G614" i="63"/>
  <c r="G2047" i="63"/>
  <c r="R2047" i="63" s="1"/>
  <c r="G4055" i="63"/>
  <c r="R4055" i="63" s="1"/>
  <c r="G617" i="63"/>
  <c r="R617" i="63" s="1"/>
  <c r="G2049" i="63"/>
  <c r="R2049" i="63" s="1"/>
  <c r="G4053" i="63"/>
  <c r="R4053" i="63" s="1"/>
  <c r="G620" i="63"/>
  <c r="R620" i="63" s="1"/>
  <c r="G4047" i="63"/>
  <c r="R4047" i="63" s="1"/>
  <c r="G2042" i="63"/>
  <c r="R2042" i="63" s="1"/>
  <c r="G2045" i="63"/>
  <c r="R2045" i="63" s="1"/>
  <c r="G2041" i="63"/>
  <c r="R2041" i="63" s="1"/>
  <c r="G2040" i="63"/>
  <c r="R2040" i="63" s="1"/>
  <c r="G626" i="63"/>
  <c r="R626" i="63" s="1"/>
  <c r="G627" i="63"/>
  <c r="G2037" i="63"/>
  <c r="R2037" i="63" s="1"/>
  <c r="G629" i="63"/>
  <c r="G630" i="63"/>
  <c r="G631" i="63"/>
  <c r="R631" i="63" s="1"/>
  <c r="G632" i="63"/>
  <c r="G633" i="63"/>
  <c r="G2036" i="63"/>
  <c r="G635" i="63"/>
  <c r="R635" i="63" s="1"/>
  <c r="G4045" i="63"/>
  <c r="R4045" i="63" s="1"/>
  <c r="G637" i="63"/>
  <c r="R637" i="63" s="1"/>
  <c r="G2032" i="63"/>
  <c r="G639" i="63"/>
  <c r="R639" i="63" s="1"/>
  <c r="G640" i="63"/>
  <c r="G641" i="63"/>
  <c r="G642" i="63"/>
  <c r="G2031" i="63"/>
  <c r="R2031" i="63" s="1"/>
  <c r="G644" i="63"/>
  <c r="G2027" i="63"/>
  <c r="R2027" i="63" s="1"/>
  <c r="G2028" i="63"/>
  <c r="R2028" i="63" s="1"/>
  <c r="G2023" i="63"/>
  <c r="R2023" i="63" s="1"/>
  <c r="G2025" i="63"/>
  <c r="G649" i="63"/>
  <c r="G2022" i="63"/>
  <c r="G2016" i="63"/>
  <c r="G652" i="63"/>
  <c r="G2009" i="63"/>
  <c r="R2009" i="63" s="1"/>
  <c r="G2011" i="63"/>
  <c r="R2011" i="63" s="1"/>
  <c r="G2006" i="63"/>
  <c r="G2007" i="63"/>
  <c r="R2007" i="63" s="1"/>
  <c r="G657" i="63"/>
  <c r="R657" i="63" s="1"/>
  <c r="G2005" i="63"/>
  <c r="G2003" i="63"/>
  <c r="G660" i="63"/>
  <c r="G2004" i="63"/>
  <c r="G662" i="63"/>
  <c r="R662" i="63" s="1"/>
  <c r="G4041" i="63"/>
  <c r="R4041" i="63" s="1"/>
  <c r="G2001" i="63"/>
  <c r="G665" i="63"/>
  <c r="G1993" i="63"/>
  <c r="R1993" i="63" s="1"/>
  <c r="G1998" i="63"/>
  <c r="G2000" i="63"/>
  <c r="R2000" i="63" s="1"/>
  <c r="G669" i="63"/>
  <c r="G670" i="63"/>
  <c r="G1991" i="63"/>
  <c r="G672" i="63"/>
  <c r="R672" i="63" s="1"/>
  <c r="G4038" i="63"/>
  <c r="R4038" i="63" s="1"/>
  <c r="G674" i="63"/>
  <c r="G1986" i="63"/>
  <c r="G1987" i="63"/>
  <c r="G1989" i="63"/>
  <c r="R1989" i="63" s="1"/>
  <c r="G678" i="63"/>
  <c r="G679" i="63"/>
  <c r="G680" i="63"/>
  <c r="G1985" i="63"/>
  <c r="G682" i="63"/>
  <c r="R682" i="63" s="1"/>
  <c r="G683" i="63"/>
  <c r="R683" i="63" s="1"/>
  <c r="G4037" i="63"/>
  <c r="R4037" i="63" s="1"/>
  <c r="G685" i="63"/>
  <c r="R685" i="63" s="1"/>
  <c r="G1973" i="63"/>
  <c r="R1973" i="63" s="1"/>
  <c r="G1974" i="63"/>
  <c r="R1974" i="63" s="1"/>
  <c r="G688" i="63"/>
  <c r="G689" i="63"/>
  <c r="G690" i="63"/>
  <c r="G1980" i="63"/>
  <c r="R1980" i="63" s="1"/>
  <c r="G1982" i="63"/>
  <c r="R1982" i="63" s="1"/>
  <c r="G1983" i="63"/>
  <c r="G1971" i="63"/>
  <c r="R1971" i="63" s="1"/>
  <c r="G1970" i="63"/>
  <c r="R1970" i="63" s="1"/>
  <c r="G1969" i="63"/>
  <c r="R1969" i="63" s="1"/>
  <c r="G4036" i="63"/>
  <c r="R4036" i="63" s="1"/>
  <c r="G1965" i="63"/>
  <c r="R1965" i="63" s="1"/>
  <c r="G1966" i="63"/>
  <c r="R1966" i="63" s="1"/>
  <c r="G700" i="63"/>
  <c r="G701" i="63"/>
  <c r="G1963" i="63"/>
  <c r="G1952" i="63"/>
  <c r="G704" i="63"/>
  <c r="G1953" i="63"/>
  <c r="G1958" i="63"/>
  <c r="R1958" i="63" s="1"/>
  <c r="G707" i="63"/>
  <c r="G708" i="63"/>
  <c r="R708" i="63" s="1"/>
  <c r="G709" i="63"/>
  <c r="G1951" i="63"/>
  <c r="G1949" i="63"/>
  <c r="R1949" i="63" s="1"/>
  <c r="G712" i="63"/>
  <c r="R712" i="63" s="1"/>
  <c r="G4026" i="63"/>
  <c r="R4026" i="63" s="1"/>
  <c r="G1947" i="63"/>
  <c r="R1947" i="63" s="1"/>
  <c r="G1948" i="63"/>
  <c r="R1948" i="63" s="1"/>
  <c r="G4023" i="63"/>
  <c r="R4023" i="63" s="1"/>
  <c r="G717" i="63"/>
  <c r="G718" i="63"/>
  <c r="G719" i="63"/>
  <c r="G1944" i="63"/>
  <c r="R1944" i="63" s="1"/>
  <c r="G1945" i="63"/>
  <c r="R1945" i="63" s="1"/>
  <c r="G1946" i="63"/>
  <c r="R1946" i="63" s="1"/>
  <c r="G723" i="63"/>
  <c r="R723" i="63" s="1"/>
  <c r="G1941" i="63"/>
  <c r="R1941" i="63" s="1"/>
  <c r="G1942" i="63"/>
  <c r="R1942" i="63" s="1"/>
  <c r="G1943" i="63"/>
  <c r="G727" i="63"/>
  <c r="R727" i="63" s="1"/>
  <c r="G728" i="63"/>
  <c r="G729" i="63"/>
  <c r="R729" i="63" s="1"/>
  <c r="G1940" i="63"/>
  <c r="G731" i="63"/>
  <c r="G732" i="63"/>
  <c r="G733" i="63"/>
  <c r="G1933" i="63"/>
  <c r="G1936" i="63"/>
  <c r="G736" i="63"/>
  <c r="G737" i="63"/>
  <c r="R737" i="63" s="1"/>
  <c r="G738" i="63"/>
  <c r="G739" i="63"/>
  <c r="G740" i="63"/>
  <c r="G1932" i="63"/>
  <c r="R1932" i="63" s="1"/>
  <c r="G1931" i="63"/>
  <c r="R1931" i="63" s="1"/>
  <c r="G1930" i="63"/>
  <c r="G744" i="63"/>
  <c r="G745" i="63"/>
  <c r="G746" i="63"/>
  <c r="G747" i="63"/>
  <c r="G748" i="63"/>
  <c r="G1923" i="63"/>
  <c r="R1923" i="63" s="1"/>
  <c r="G750" i="63"/>
  <c r="G751" i="63"/>
  <c r="G752" i="63"/>
  <c r="G4013" i="63"/>
  <c r="R4013" i="63" s="1"/>
  <c r="G1921" i="63"/>
  <c r="R1921" i="63" s="1"/>
  <c r="G755" i="63"/>
  <c r="R755" i="63" s="1"/>
  <c r="G1922" i="63"/>
  <c r="R1922" i="63" s="1"/>
  <c r="G1918" i="63"/>
  <c r="R1918" i="63" s="1"/>
  <c r="G1920" i="63"/>
  <c r="R1920" i="63" s="1"/>
  <c r="G759" i="63"/>
  <c r="G760" i="63"/>
  <c r="G761" i="63"/>
  <c r="G762" i="63"/>
  <c r="G763" i="63"/>
  <c r="G1917" i="63"/>
  <c r="R1917" i="63" s="1"/>
  <c r="G765" i="63"/>
  <c r="G1915" i="63"/>
  <c r="R1915" i="63" s="1"/>
  <c r="G1914" i="63"/>
  <c r="G768" i="63"/>
  <c r="G769" i="63"/>
  <c r="G1911" i="63"/>
  <c r="G1912" i="63"/>
  <c r="G1910" i="63"/>
  <c r="G1908" i="63"/>
  <c r="R1908" i="63" s="1"/>
  <c r="G1909" i="63"/>
  <c r="G775" i="63"/>
  <c r="R775" i="63" s="1"/>
  <c r="G1892" i="63"/>
  <c r="R1892" i="63" s="1"/>
  <c r="G777" i="63"/>
  <c r="G778" i="63"/>
  <c r="G779" i="63"/>
  <c r="G1897" i="63"/>
  <c r="R1897" i="63" s="1"/>
  <c r="G781" i="63"/>
  <c r="G4010" i="63"/>
  <c r="R4010" i="63" s="1"/>
  <c r="G1889" i="63"/>
  <c r="R1889" i="63" s="1"/>
  <c r="G1888" i="63"/>
  <c r="R1888" i="63" s="1"/>
  <c r="G785" i="63"/>
  <c r="G1883" i="63"/>
  <c r="R1883" i="63" s="1"/>
  <c r="G787" i="63"/>
  <c r="G1882" i="63"/>
  <c r="R1882" i="63" s="1"/>
  <c r="G4009" i="63"/>
  <c r="R4009" i="63" s="1"/>
  <c r="G790" i="63"/>
  <c r="G1880" i="63"/>
  <c r="R1880" i="63" s="1"/>
  <c r="G792" i="63"/>
  <c r="G793" i="63"/>
  <c r="G794" i="63"/>
  <c r="R794" i="63" s="1"/>
  <c r="G1870" i="63"/>
  <c r="G796" i="63"/>
  <c r="G797" i="63"/>
  <c r="G798" i="63"/>
  <c r="G799" i="63"/>
  <c r="G800" i="63"/>
  <c r="G801" i="63"/>
  <c r="G802" i="63"/>
  <c r="G803" i="63"/>
  <c r="G1867" i="63"/>
  <c r="G1868" i="63"/>
  <c r="G1866" i="63"/>
  <c r="R1866" i="63" s="1"/>
  <c r="G1862" i="63"/>
  <c r="G808" i="63"/>
  <c r="G1856" i="63"/>
  <c r="R1856" i="63" s="1"/>
  <c r="G4007" i="63"/>
  <c r="R4007" i="63" s="1"/>
  <c r="G3989" i="63"/>
  <c r="R3989" i="63" s="1"/>
  <c r="G812" i="63"/>
  <c r="G1848" i="63"/>
  <c r="R1848" i="63" s="1"/>
  <c r="G814" i="63"/>
  <c r="G815" i="63"/>
  <c r="G1850" i="63"/>
  <c r="R1850" i="63" s="1"/>
  <c r="G817" i="63"/>
  <c r="G818" i="63"/>
  <c r="G819" i="63"/>
  <c r="R819" i="63" s="1"/>
  <c r="G820" i="63"/>
  <c r="G3985" i="63"/>
  <c r="R3985" i="63" s="1"/>
  <c r="G1825" i="63"/>
  <c r="R1825" i="63" s="1"/>
  <c r="G1829" i="63"/>
  <c r="R1829" i="63" s="1"/>
  <c r="G1834" i="63"/>
  <c r="G1835" i="63"/>
  <c r="R1835" i="63" s="1"/>
  <c r="G1838" i="63"/>
  <c r="R1838" i="63" s="1"/>
  <c r="G1840" i="63"/>
  <c r="R1840" i="63" s="1"/>
  <c r="G828" i="63"/>
  <c r="R828" i="63" s="1"/>
  <c r="G1845" i="63"/>
  <c r="G830" i="63"/>
  <c r="G3984" i="63"/>
  <c r="R3984" i="63" s="1"/>
  <c r="G832" i="63"/>
  <c r="G833" i="63"/>
  <c r="G1819" i="63"/>
  <c r="R1819" i="63" s="1"/>
  <c r="G835" i="63"/>
  <c r="R835" i="63" s="1"/>
  <c r="G3983" i="63"/>
  <c r="R3983" i="63" s="1"/>
  <c r="G3980" i="63"/>
  <c r="R3980" i="63" s="1"/>
  <c r="G1814" i="63"/>
  <c r="R1814" i="63" s="1"/>
  <c r="G1815" i="63"/>
  <c r="G840" i="63"/>
  <c r="R840" i="63" s="1"/>
  <c r="G841" i="63"/>
  <c r="G842" i="63"/>
  <c r="R842" i="63" s="1"/>
  <c r="G3976" i="63"/>
  <c r="R3976" i="63" s="1"/>
  <c r="G1788" i="63"/>
  <c r="R1788" i="63" s="1"/>
  <c r="G1789" i="63"/>
  <c r="R1789" i="63" s="1"/>
  <c r="G1812" i="63"/>
  <c r="R1812" i="63" s="1"/>
  <c r="G847" i="63"/>
  <c r="G848" i="63"/>
  <c r="R848" i="63" s="1"/>
  <c r="G3968" i="63"/>
  <c r="R3968" i="63" s="1"/>
  <c r="G1786" i="63"/>
  <c r="R1786" i="63" s="1"/>
  <c r="G851" i="63"/>
  <c r="G852" i="63"/>
  <c r="G853" i="63"/>
  <c r="G3966" i="63"/>
  <c r="R3966" i="63" s="1"/>
  <c r="G1785" i="63"/>
  <c r="R1785" i="63" s="1"/>
  <c r="G856" i="63"/>
  <c r="R856" i="63" s="1"/>
  <c r="G1783" i="63"/>
  <c r="R1783" i="63" s="1"/>
  <c r="G858" i="63"/>
  <c r="G859" i="63"/>
  <c r="G860" i="63"/>
  <c r="G861" i="63"/>
  <c r="G862" i="63"/>
  <c r="G863" i="63"/>
  <c r="G864" i="63"/>
  <c r="G865" i="63"/>
  <c r="G866" i="63"/>
  <c r="G1782" i="63"/>
  <c r="R1782" i="63" s="1"/>
  <c r="G1780" i="63"/>
  <c r="G869" i="63"/>
  <c r="G870" i="63"/>
  <c r="G1777" i="63"/>
  <c r="G872" i="63"/>
  <c r="G1779" i="63"/>
  <c r="R1779" i="63" s="1"/>
  <c r="G874" i="63"/>
  <c r="G3965" i="63"/>
  <c r="R3965" i="63" s="1"/>
  <c r="G1776" i="63"/>
  <c r="R1776" i="63" s="1"/>
  <c r="G877" i="63"/>
  <c r="G878" i="63"/>
  <c r="G879" i="63"/>
  <c r="G1774" i="63"/>
  <c r="R1774" i="63" s="1"/>
  <c r="G881" i="63"/>
  <c r="G882" i="63"/>
  <c r="R882" i="63" s="1"/>
  <c r="G883" i="63"/>
  <c r="R883" i="63" s="1"/>
  <c r="G884" i="63"/>
  <c r="R884" i="63" s="1"/>
  <c r="G1773" i="63"/>
  <c r="R1773" i="63" s="1"/>
  <c r="G3963" i="63"/>
  <c r="R3963" i="63" s="1"/>
  <c r="G887" i="63"/>
  <c r="G888" i="63"/>
  <c r="G889" i="63"/>
  <c r="G890" i="63"/>
  <c r="G1772" i="63"/>
  <c r="R1772" i="63" s="1"/>
  <c r="G1767" i="63"/>
  <c r="R1767" i="63" s="1"/>
  <c r="G893" i="63"/>
  <c r="G894" i="63"/>
  <c r="G895" i="63"/>
  <c r="G3962" i="63"/>
  <c r="R3962" i="63" s="1"/>
  <c r="G897" i="63"/>
  <c r="R897" i="63" s="1"/>
  <c r="G3955" i="63"/>
  <c r="R3955" i="63" s="1"/>
  <c r="G899" i="63"/>
  <c r="G900" i="63"/>
  <c r="G901" i="63"/>
  <c r="R901" i="63" s="1"/>
  <c r="G3954" i="63"/>
  <c r="R3954" i="63" s="1"/>
  <c r="G1764" i="63"/>
  <c r="R1764" i="63" s="1"/>
  <c r="G904" i="63"/>
  <c r="G905" i="63"/>
  <c r="G906" i="63"/>
  <c r="G907" i="63"/>
  <c r="R907" i="63" s="1"/>
  <c r="G1765" i="63"/>
  <c r="G909" i="63"/>
  <c r="G910" i="63"/>
  <c r="G911" i="63"/>
  <c r="G912" i="63"/>
  <c r="G913" i="63"/>
  <c r="G914" i="63"/>
  <c r="G915" i="63"/>
  <c r="G916" i="63"/>
  <c r="R916" i="63" s="1"/>
  <c r="G1762" i="63"/>
  <c r="G918" i="63"/>
  <c r="R918" i="63" s="1"/>
  <c r="G919" i="63"/>
  <c r="G920" i="63"/>
  <c r="G1756" i="63"/>
  <c r="R1756" i="63" s="1"/>
  <c r="G1760" i="63"/>
  <c r="G3953" i="63"/>
  <c r="R3953" i="63" s="1"/>
  <c r="G1761" i="63"/>
  <c r="G1752" i="63"/>
  <c r="R1752" i="63" s="1"/>
  <c r="G3940" i="63"/>
  <c r="R3940" i="63" s="1"/>
  <c r="G927" i="63"/>
  <c r="G1744" i="63"/>
  <c r="R1744" i="63" s="1"/>
  <c r="G929" i="63"/>
  <c r="G930" i="63"/>
  <c r="G931" i="63"/>
  <c r="R931" i="63" s="1"/>
  <c r="G932" i="63"/>
  <c r="G933" i="63"/>
  <c r="G934" i="63"/>
  <c r="R934" i="63" s="1"/>
  <c r="G935" i="63"/>
  <c r="G1738" i="63"/>
  <c r="R1738" i="63" s="1"/>
  <c r="G1739" i="63"/>
  <c r="R1739" i="63" s="1"/>
  <c r="G938" i="63"/>
  <c r="G939" i="63"/>
  <c r="G1737" i="63"/>
  <c r="R1737" i="63" s="1"/>
  <c r="G941" i="63"/>
  <c r="G1729" i="63"/>
  <c r="R1729" i="63" s="1"/>
  <c r="G1727" i="63"/>
  <c r="R1727" i="63" s="1"/>
  <c r="G1728" i="63"/>
  <c r="R1728" i="63" s="1"/>
  <c r="G1725" i="63"/>
  <c r="G946" i="63"/>
  <c r="G947" i="63"/>
  <c r="G3936" i="63"/>
  <c r="R3936" i="63" s="1"/>
  <c r="G1724" i="63"/>
  <c r="G950" i="63"/>
  <c r="G951" i="63"/>
  <c r="G1723" i="63"/>
  <c r="G3932" i="63"/>
  <c r="R3932" i="63" s="1"/>
  <c r="G954" i="63"/>
  <c r="R954" i="63" s="1"/>
  <c r="G3924" i="63"/>
  <c r="R3924" i="63" s="1"/>
  <c r="G956" i="63"/>
  <c r="R956" i="63" s="1"/>
  <c r="G1720" i="63"/>
  <c r="R1720" i="63" s="1"/>
  <c r="G3913" i="63"/>
  <c r="R3913" i="63" s="1"/>
  <c r="G959" i="63"/>
  <c r="R959" i="63" s="1"/>
  <c r="G3914" i="63"/>
  <c r="R3914" i="63" s="1"/>
  <c r="G961" i="63"/>
  <c r="G962" i="63"/>
  <c r="G963" i="63"/>
  <c r="G964" i="63"/>
  <c r="G3897" i="63"/>
  <c r="R3897" i="63" s="1"/>
  <c r="G3906" i="63"/>
  <c r="R3906" i="63" s="1"/>
  <c r="G967" i="63"/>
  <c r="G968" i="63"/>
  <c r="G969" i="63"/>
  <c r="G970" i="63"/>
  <c r="G3891" i="63"/>
  <c r="R3891" i="63" s="1"/>
  <c r="G972" i="63"/>
  <c r="G973" i="63"/>
  <c r="G3884" i="63"/>
  <c r="R3884" i="63" s="1"/>
  <c r="G1719" i="63"/>
  <c r="R1719" i="63" s="1"/>
  <c r="G976" i="63"/>
  <c r="G977" i="63"/>
  <c r="G1718" i="63"/>
  <c r="R1718" i="63" s="1"/>
  <c r="G979" i="63"/>
  <c r="G980" i="63"/>
  <c r="R980" i="63" s="1"/>
  <c r="G3861" i="63"/>
  <c r="R3861" i="63" s="1"/>
  <c r="G982" i="63"/>
  <c r="R982" i="63" s="1"/>
  <c r="G983" i="63"/>
  <c r="G984" i="63"/>
  <c r="R984" i="63" s="1"/>
  <c r="G985" i="63"/>
  <c r="G986" i="63"/>
  <c r="G1715" i="63"/>
  <c r="R1715" i="63" s="1"/>
  <c r="G1717" i="63"/>
  <c r="R1717" i="63" s="1"/>
  <c r="G989" i="63"/>
  <c r="G990" i="63"/>
  <c r="G991" i="63"/>
  <c r="G992" i="63"/>
  <c r="R992" i="63" s="1"/>
  <c r="G993" i="63"/>
  <c r="G994" i="63"/>
  <c r="G995" i="63"/>
  <c r="R995" i="63" s="1"/>
  <c r="G996" i="63"/>
  <c r="G997" i="63"/>
  <c r="G998" i="63"/>
  <c r="G3762" i="63"/>
  <c r="R3762" i="63" s="1"/>
  <c r="G3768" i="63"/>
  <c r="R3768" i="63" s="1"/>
  <c r="G3771" i="63"/>
  <c r="R3771" i="63" s="1"/>
  <c r="G3778" i="63"/>
  <c r="R3778" i="63" s="1"/>
  <c r="G1003" i="63"/>
  <c r="G1711" i="63"/>
  <c r="G1712" i="63"/>
  <c r="G1006" i="63"/>
  <c r="G1710" i="63"/>
  <c r="R1710" i="63" s="1"/>
  <c r="G1008" i="63"/>
  <c r="G1009" i="63"/>
  <c r="G1010" i="63"/>
  <c r="R1010" i="63" s="1"/>
  <c r="G1709" i="63"/>
  <c r="R1709" i="63" s="1"/>
  <c r="G1012" i="63"/>
  <c r="G3761" i="63"/>
  <c r="R3761" i="63" s="1"/>
  <c r="G1708" i="63"/>
  <c r="R1708" i="63" s="1"/>
  <c r="G3738" i="63"/>
  <c r="R3738" i="63" s="1"/>
  <c r="G1706" i="63"/>
  <c r="G1707" i="63"/>
  <c r="G3726" i="63"/>
  <c r="R3726" i="63" s="1"/>
  <c r="G1705" i="63"/>
  <c r="G1704" i="63"/>
  <c r="G1703" i="63"/>
  <c r="G1022" i="63"/>
  <c r="G1023" i="63"/>
  <c r="G3720" i="63"/>
  <c r="R3720" i="63" s="1"/>
  <c r="G1025" i="63"/>
  <c r="R1025" i="63" s="1"/>
  <c r="G1702" i="63"/>
  <c r="G3712" i="63"/>
  <c r="R3712" i="63" s="1"/>
  <c r="G1028" i="63"/>
  <c r="R1028" i="63" s="1"/>
  <c r="G1029" i="63"/>
  <c r="R1029" i="63" s="1"/>
  <c r="G1030" i="63"/>
  <c r="R1030" i="63" s="1"/>
  <c r="G1031" i="63"/>
  <c r="R1031" i="63" s="1"/>
  <c r="G1032" i="63"/>
  <c r="R1032" i="63" s="1"/>
  <c r="G1701" i="63"/>
  <c r="R1701" i="63" s="1"/>
  <c r="G1034" i="63"/>
  <c r="R1034" i="63" s="1"/>
  <c r="G1035" i="63"/>
  <c r="R1035" i="63" s="1"/>
  <c r="G1700" i="63"/>
  <c r="G1699" i="63"/>
  <c r="G3709" i="63"/>
  <c r="R3709" i="63" s="1"/>
  <c r="G1039" i="63"/>
  <c r="R1039" i="63" s="1"/>
  <c r="G3697" i="63"/>
  <c r="R3697" i="63" s="1"/>
  <c r="G1041" i="63"/>
  <c r="G1042" i="63"/>
  <c r="G1043" i="63"/>
  <c r="G1044" i="63"/>
  <c r="G1045" i="63"/>
  <c r="G1046" i="63"/>
  <c r="G1047" i="63"/>
  <c r="G1048" i="63"/>
  <c r="G1049" i="63"/>
  <c r="G1050" i="63"/>
  <c r="G1051" i="63"/>
  <c r="G1680" i="63"/>
  <c r="R1680" i="63" s="1"/>
  <c r="G1683" i="63"/>
  <c r="R1683" i="63" s="1"/>
  <c r="G1686" i="63"/>
  <c r="R1686" i="63" s="1"/>
  <c r="G1688" i="63"/>
  <c r="R1688" i="63" s="1"/>
  <c r="G1689" i="63"/>
  <c r="R1689" i="63" s="1"/>
  <c r="G1057" i="63"/>
  <c r="G1058" i="63"/>
  <c r="G1059" i="63"/>
  <c r="G1060" i="63"/>
  <c r="G1061" i="63"/>
  <c r="G3696" i="63"/>
  <c r="R3696" i="63" s="1"/>
  <c r="G1063" i="63"/>
  <c r="G1064" i="63"/>
  <c r="G1065" i="63"/>
  <c r="G1066" i="63"/>
  <c r="G1067" i="63"/>
  <c r="G1068" i="63"/>
  <c r="G1069" i="63"/>
  <c r="G1070" i="63"/>
  <c r="G1071" i="63"/>
  <c r="G1072" i="63"/>
  <c r="G1690" i="63"/>
  <c r="R1690" i="63" s="1"/>
  <c r="G1074" i="63"/>
  <c r="G1692" i="63"/>
  <c r="G1695" i="63"/>
  <c r="R1695" i="63" s="1"/>
  <c r="G1696" i="63"/>
  <c r="G1078" i="63"/>
  <c r="R1078" i="63" s="1"/>
  <c r="G1079" i="63"/>
  <c r="G1697" i="63"/>
  <c r="G1698" i="63"/>
  <c r="G1082" i="63"/>
  <c r="G1083" i="63"/>
  <c r="G1084" i="63"/>
  <c r="G1085" i="63"/>
  <c r="G1679" i="63"/>
  <c r="R1679" i="63" s="1"/>
  <c r="G1087" i="63"/>
  <c r="R1087" i="63" s="1"/>
  <c r="G1088" i="63"/>
  <c r="R1088" i="63" s="1"/>
  <c r="G1678" i="63"/>
  <c r="G1090" i="63"/>
  <c r="R1090" i="63" s="1"/>
  <c r="G3688" i="63"/>
  <c r="R3688" i="63" s="1"/>
  <c r="G1676" i="63"/>
  <c r="R1676" i="63" s="1"/>
  <c r="G1093" i="63"/>
  <c r="R1093" i="63" s="1"/>
  <c r="G1674" i="63"/>
  <c r="R1674" i="63" s="1"/>
  <c r="G3674" i="63"/>
  <c r="R3674" i="63" s="1"/>
  <c r="G1669" i="63"/>
  <c r="G1673" i="63"/>
  <c r="R1673" i="63" s="1"/>
  <c r="G3672" i="63"/>
  <c r="R3672" i="63" s="1"/>
  <c r="G3664" i="63"/>
  <c r="R3664" i="63" s="1"/>
  <c r="G3667" i="63"/>
  <c r="R3667" i="63" s="1"/>
  <c r="G1668" i="63"/>
  <c r="G1102" i="63"/>
  <c r="R1102" i="63" s="1"/>
  <c r="G1667" i="63"/>
  <c r="R1667" i="63" s="1"/>
  <c r="G1666" i="63"/>
  <c r="R1666" i="63" s="1"/>
  <c r="G1665" i="63"/>
  <c r="G1659" i="63"/>
  <c r="G1662" i="63"/>
  <c r="R1662" i="63" s="1"/>
  <c r="G1663" i="63"/>
  <c r="G1109" i="63"/>
  <c r="R1109" i="63" s="1"/>
  <c r="G1664" i="63"/>
  <c r="G1657" i="63"/>
  <c r="G1112" i="63"/>
  <c r="R1112" i="63" s="1"/>
  <c r="G1656" i="63"/>
  <c r="G1651" i="63"/>
  <c r="R1651" i="63" s="1"/>
  <c r="G1653" i="63"/>
  <c r="G1654" i="63"/>
  <c r="G1117" i="63"/>
  <c r="R1117" i="63" s="1"/>
  <c r="G1655" i="63"/>
  <c r="G1119" i="63"/>
  <c r="G3661" i="63"/>
  <c r="R3661" i="63" s="1"/>
  <c r="G1649" i="63"/>
  <c r="G1648" i="63"/>
  <c r="R1648" i="63" s="1"/>
  <c r="G1123" i="63"/>
  <c r="G3643" i="63"/>
  <c r="R3643" i="63" s="1"/>
  <c r="G3644" i="63"/>
  <c r="R3644" i="63" s="1"/>
  <c r="G1644" i="63"/>
  <c r="R1644" i="63" s="1"/>
  <c r="G1647" i="63"/>
  <c r="R1647" i="63" s="1"/>
  <c r="G1643" i="63"/>
  <c r="R1643" i="63" s="1"/>
  <c r="G1129" i="63"/>
  <c r="R1129" i="63" s="1"/>
  <c r="G1641" i="63"/>
  <c r="G1637" i="63"/>
  <c r="R1637" i="63" s="1"/>
  <c r="G1635" i="63"/>
  <c r="R1635" i="63" s="1"/>
  <c r="G1631" i="63"/>
  <c r="G1632" i="63"/>
  <c r="G1634" i="63"/>
  <c r="R1634" i="63" s="1"/>
  <c r="G1630" i="63"/>
  <c r="R1630" i="63" s="1"/>
  <c r="G3642" i="63"/>
  <c r="R3642" i="63" s="1"/>
  <c r="G3636" i="63"/>
  <c r="R3636" i="63" s="1"/>
  <c r="G1628" i="63"/>
  <c r="G1140" i="63"/>
  <c r="R1140" i="63" s="1"/>
  <c r="G3628" i="63"/>
  <c r="R3628" i="63" s="1"/>
  <c r="G1627" i="63"/>
  <c r="G1623" i="63"/>
  <c r="G1144" i="63"/>
  <c r="G1624" i="63"/>
  <c r="G1621" i="63"/>
  <c r="G3591" i="63"/>
  <c r="R3591" i="63" s="1"/>
  <c r="G3592" i="63"/>
  <c r="R3592" i="63" s="1"/>
  <c r="G1149" i="63"/>
  <c r="R1149" i="63" s="1"/>
  <c r="G1617" i="63"/>
  <c r="G1615" i="63"/>
  <c r="G1610" i="63"/>
  <c r="G1613" i="63"/>
  <c r="G3580" i="63"/>
  <c r="R3580" i="63" s="1"/>
  <c r="G1155" i="63"/>
  <c r="R1155" i="63" s="1"/>
  <c r="G3579" i="63"/>
  <c r="R3579" i="63" s="1"/>
  <c r="G3568" i="63"/>
  <c r="R3568" i="63" s="1"/>
  <c r="G1606" i="63"/>
  <c r="G1159" i="63"/>
  <c r="G1609" i="63"/>
  <c r="G1605" i="63"/>
  <c r="G1162" i="63"/>
  <c r="G3567" i="63"/>
  <c r="R3567" i="63" s="1"/>
  <c r="G1164" i="63"/>
  <c r="G1165" i="63"/>
  <c r="G1166" i="63"/>
  <c r="G1603" i="63"/>
  <c r="G1599" i="63"/>
  <c r="G1600" i="63"/>
  <c r="G1602" i="63"/>
  <c r="G1171" i="63"/>
  <c r="R1171" i="63" s="1"/>
  <c r="G1172" i="63"/>
  <c r="R1172" i="63" s="1"/>
  <c r="G1173" i="63"/>
  <c r="G1174" i="63"/>
  <c r="G1175" i="63"/>
  <c r="G1546" i="63"/>
  <c r="G1547" i="63"/>
  <c r="G1178" i="63"/>
  <c r="G1179" i="63"/>
  <c r="G1180" i="63"/>
  <c r="G1554" i="63"/>
  <c r="G1556" i="63"/>
  <c r="G1557" i="63"/>
  <c r="G1559" i="63"/>
  <c r="G1567" i="63"/>
  <c r="R1567" i="63" s="1"/>
  <c r="G1186" i="63"/>
  <c r="G1187" i="63"/>
  <c r="G1188" i="63"/>
  <c r="G1189" i="63"/>
  <c r="G1568" i="63"/>
  <c r="R1568" i="63" s="1"/>
  <c r="G1191" i="63"/>
  <c r="G1192" i="63"/>
  <c r="G1193" i="63"/>
  <c r="G1569" i="63"/>
  <c r="G1195" i="63"/>
  <c r="G1570" i="63"/>
  <c r="G1197" i="63"/>
  <c r="G1198" i="63"/>
  <c r="G1199" i="63"/>
  <c r="G1200" i="63"/>
  <c r="G1571" i="63"/>
  <c r="G1575" i="63"/>
  <c r="R1575" i="63" s="1"/>
  <c r="G1578" i="63"/>
  <c r="R1578" i="63" s="1"/>
  <c r="G1204" i="63"/>
  <c r="G1580" i="63"/>
  <c r="G1581" i="63"/>
  <c r="R1581" i="63" s="1"/>
  <c r="G1207" i="63"/>
  <c r="G1585" i="63"/>
  <c r="G1209" i="63"/>
  <c r="G1586" i="63"/>
  <c r="G1211" i="63"/>
  <c r="G1212" i="63"/>
  <c r="G1213" i="63"/>
  <c r="G1214" i="63"/>
  <c r="G1587" i="63"/>
  <c r="G1216" i="63"/>
  <c r="G1217" i="63"/>
  <c r="G1588" i="63"/>
  <c r="R1588" i="63" s="1"/>
  <c r="G1589" i="63"/>
  <c r="G1220" i="63"/>
  <c r="G1221" i="63"/>
  <c r="G1222" i="63"/>
  <c r="G1223" i="63"/>
  <c r="G1224" i="63"/>
  <c r="G1225" i="63"/>
  <c r="G1226" i="63"/>
  <c r="G1227" i="63"/>
  <c r="G1228" i="63"/>
  <c r="G1229" i="63"/>
  <c r="G1230" i="63"/>
  <c r="G1590" i="63"/>
  <c r="G1232" i="63"/>
  <c r="G1233" i="63"/>
  <c r="R1233" i="63" s="1"/>
  <c r="G1234" i="63"/>
  <c r="G1235" i="63"/>
  <c r="G1592" i="63"/>
  <c r="G1237" i="63"/>
  <c r="R1237" i="63" s="1"/>
  <c r="G1238" i="63"/>
  <c r="R1238" i="63" s="1"/>
  <c r="G1239" i="63"/>
  <c r="R1239" i="63" s="1"/>
  <c r="G1240" i="63"/>
  <c r="G1241" i="63"/>
  <c r="G1242" i="63"/>
  <c r="G1243" i="63"/>
  <c r="R1243" i="63" s="1"/>
  <c r="G1244" i="63"/>
  <c r="G1245" i="63"/>
  <c r="G1544" i="63"/>
  <c r="R1544" i="63" s="1"/>
  <c r="G1247" i="63"/>
  <c r="G1543" i="63"/>
  <c r="G1249" i="63"/>
  <c r="G1542" i="63"/>
  <c r="G3565" i="63"/>
  <c r="R3565" i="63" s="1"/>
  <c r="G1252" i="63"/>
  <c r="R1252" i="63" s="1"/>
  <c r="G1541" i="63"/>
  <c r="G1254" i="63"/>
  <c r="G1255" i="63"/>
  <c r="G1256" i="63"/>
  <c r="G1257" i="63"/>
  <c r="G1258" i="63"/>
  <c r="G1259" i="63"/>
  <c r="G1540" i="63"/>
  <c r="G1261" i="63"/>
  <c r="G1537" i="63"/>
  <c r="G1535" i="63"/>
  <c r="R1535" i="63" s="1"/>
  <c r="G1264" i="63"/>
  <c r="G3560" i="63"/>
  <c r="R3560" i="63" s="1"/>
  <c r="G1266" i="63"/>
  <c r="R1266" i="63" s="1"/>
  <c r="G3554" i="63"/>
  <c r="R3554" i="63" s="1"/>
  <c r="G1268" i="63"/>
  <c r="R1268" i="63" s="1"/>
  <c r="G1269" i="63"/>
  <c r="G1270" i="63"/>
  <c r="R1270" i="63" s="1"/>
  <c r="G1534" i="63"/>
  <c r="R1534" i="63" s="1"/>
  <c r="G1272" i="63"/>
  <c r="R1272" i="63" s="1"/>
  <c r="G1273" i="63"/>
  <c r="G3547" i="63"/>
  <c r="R3547" i="63" s="1"/>
  <c r="G1275" i="63"/>
  <c r="R1275" i="63" s="1"/>
  <c r="G1533" i="63"/>
  <c r="G3543" i="63"/>
  <c r="R3543" i="63" s="1"/>
  <c r="G1278" i="63"/>
  <c r="G1531" i="63"/>
  <c r="G1280" i="63"/>
  <c r="R1280" i="63" s="1"/>
  <c r="G1532" i="63"/>
  <c r="G1282" i="63"/>
  <c r="G1530" i="63"/>
  <c r="R1530" i="63" s="1"/>
  <c r="G3541" i="63"/>
  <c r="R3541" i="63" s="1"/>
  <c r="G1285" i="63"/>
  <c r="G1286" i="63"/>
  <c r="G1529" i="63"/>
  <c r="G1288" i="63"/>
  <c r="G1289" i="63"/>
  <c r="G1290" i="63"/>
  <c r="G3510" i="63"/>
  <c r="R3510" i="63" s="1"/>
  <c r="G1292" i="63"/>
  <c r="G3500" i="63"/>
  <c r="R3500" i="63" s="1"/>
  <c r="G1522" i="63"/>
  <c r="G1526" i="63"/>
  <c r="R1526" i="63" s="1"/>
  <c r="G1296" i="63"/>
  <c r="R1296" i="63" s="1"/>
  <c r="G1297" i="63"/>
  <c r="G1298" i="63"/>
  <c r="G1299" i="63"/>
  <c r="G1521" i="63"/>
  <c r="R1521" i="63" s="1"/>
  <c r="G1301" i="63"/>
  <c r="G1302" i="63"/>
  <c r="G1520" i="63"/>
  <c r="R1520" i="63" s="1"/>
  <c r="G1304" i="63"/>
  <c r="G1519" i="63"/>
  <c r="R1519" i="63" s="1"/>
  <c r="G1518" i="63"/>
  <c r="R1518" i="63" s="1"/>
  <c r="G1307" i="63"/>
  <c r="G1308" i="63"/>
  <c r="G1309" i="63"/>
  <c r="G1310" i="63"/>
  <c r="G1517" i="63"/>
  <c r="G3499" i="63"/>
  <c r="R3499" i="63" s="1"/>
  <c r="G1516" i="63"/>
  <c r="G1314" i="63"/>
  <c r="G1315" i="63"/>
  <c r="R1315" i="63" s="1"/>
  <c r="G1316" i="63"/>
  <c r="R1316" i="63" s="1"/>
  <c r="G1508" i="63"/>
  <c r="G1509" i="63"/>
  <c r="G1510" i="63"/>
  <c r="G1511" i="63"/>
  <c r="G1513" i="63"/>
  <c r="G1514" i="63"/>
  <c r="G1515" i="63"/>
  <c r="G3498" i="63"/>
  <c r="R3498" i="63" s="1"/>
  <c r="G1325" i="63"/>
  <c r="R1325" i="63" s="1"/>
  <c r="G1326" i="63"/>
  <c r="R1326" i="63" s="1"/>
  <c r="G1327" i="63"/>
  <c r="G1328" i="63"/>
  <c r="G1329" i="63"/>
  <c r="G1330" i="63"/>
  <c r="G1331" i="63"/>
  <c r="G1332" i="63"/>
  <c r="G1333" i="63"/>
  <c r="G1334" i="63"/>
  <c r="G1335" i="63"/>
  <c r="G1336" i="63"/>
  <c r="R1336" i="63" s="1"/>
  <c r="G1507" i="63"/>
  <c r="R1507" i="63" s="1"/>
  <c r="G1490" i="63"/>
  <c r="G1493" i="63"/>
  <c r="G1500" i="63"/>
  <c r="R1500" i="63" s="1"/>
  <c r="G1341" i="63"/>
  <c r="R1341" i="63" s="1"/>
  <c r="G1342" i="63"/>
  <c r="R1342" i="63" s="1"/>
  <c r="G1343" i="63"/>
  <c r="R1343" i="63" s="1"/>
  <c r="G3489" i="63"/>
  <c r="R3489" i="63" s="1"/>
  <c r="G1345" i="63"/>
  <c r="G1346" i="63"/>
  <c r="G1347" i="63"/>
  <c r="G3485" i="63"/>
  <c r="R3485" i="63" s="1"/>
  <c r="G1489" i="63"/>
  <c r="R1489" i="63" s="1"/>
  <c r="G1487" i="63"/>
  <c r="R1487" i="63" s="1"/>
  <c r="G1488" i="63"/>
  <c r="R1488" i="63" s="1"/>
  <c r="G3481" i="63"/>
  <c r="R3481" i="63" s="1"/>
  <c r="G1353" i="63"/>
  <c r="R1353" i="63" s="1"/>
  <c r="G1354" i="63"/>
  <c r="G1485" i="63"/>
  <c r="G1356" i="63"/>
  <c r="G1483" i="63"/>
  <c r="G1358" i="63"/>
  <c r="G1481" i="63"/>
  <c r="G1360" i="63"/>
  <c r="G1361" i="63"/>
  <c r="G1362" i="63"/>
  <c r="R1362" i="63" s="1"/>
  <c r="G1363" i="63"/>
  <c r="R1363" i="63" s="1"/>
  <c r="G1364" i="63"/>
  <c r="R1364" i="63" s="1"/>
  <c r="G1365" i="63"/>
  <c r="R1365" i="63" s="1"/>
  <c r="G1366" i="63"/>
  <c r="R1366" i="63" s="1"/>
  <c r="G1367" i="63"/>
  <c r="R1367" i="63" s="1"/>
  <c r="G1480" i="63"/>
  <c r="R1480" i="63" s="1"/>
  <c r="G3474" i="63"/>
  <c r="R3474" i="63" s="1"/>
  <c r="G1479" i="63"/>
  <c r="G1477" i="63"/>
  <c r="G1372" i="63"/>
  <c r="R1372" i="63" s="1"/>
  <c r="G1373" i="63"/>
  <c r="G1374" i="63"/>
  <c r="G1472" i="63"/>
  <c r="R1472" i="63" s="1"/>
  <c r="G1473" i="63"/>
  <c r="G1474" i="63"/>
  <c r="R1474" i="63" s="1"/>
  <c r="G1378" i="63"/>
  <c r="G1475" i="63"/>
  <c r="G1380" i="63"/>
  <c r="R1380" i="63" s="1"/>
  <c r="G1381" i="63"/>
  <c r="R1381" i="63" s="1"/>
  <c r="G1471" i="63"/>
  <c r="G1383" i="63"/>
  <c r="G1384" i="63"/>
  <c r="G1385" i="63"/>
  <c r="G1469" i="63"/>
  <c r="R1469" i="63" s="1"/>
  <c r="G1470" i="63"/>
  <c r="R1470" i="63" s="1"/>
  <c r="G3463" i="63"/>
  <c r="R3463" i="63" s="1"/>
  <c r="G1465" i="63"/>
  <c r="R1465" i="63" s="1"/>
  <c r="G1466" i="63"/>
  <c r="G3469" i="63"/>
  <c r="R3469" i="63" s="1"/>
  <c r="G3458" i="63"/>
  <c r="R3458" i="63" s="1"/>
  <c r="G1393" i="63"/>
  <c r="G1464" i="63"/>
  <c r="G1395" i="63"/>
  <c r="R1395" i="63" s="1"/>
  <c r="G1396" i="63"/>
  <c r="R1396" i="63" s="1"/>
  <c r="G3445" i="63"/>
  <c r="R3445" i="63" s="1"/>
  <c r="G1456" i="63"/>
  <c r="R1456" i="63" s="1"/>
  <c r="G1457" i="63"/>
  <c r="R1457" i="63" s="1"/>
  <c r="G1400" i="63"/>
  <c r="G1401" i="63"/>
  <c r="G1402" i="63"/>
  <c r="G3443" i="63"/>
  <c r="R3443" i="63" s="1"/>
  <c r="G3440" i="63"/>
  <c r="R3440" i="63" s="1"/>
  <c r="G1450" i="63"/>
  <c r="G1448" i="63"/>
  <c r="R1448" i="63" s="1"/>
  <c r="G1407" i="63"/>
  <c r="G1408" i="63"/>
  <c r="R1408" i="63" s="1"/>
  <c r="G1409" i="63"/>
  <c r="R1409" i="63" s="1"/>
  <c r="G1410" i="63"/>
  <c r="G1443" i="63"/>
  <c r="G1444" i="63"/>
  <c r="R1444" i="63" s="1"/>
  <c r="G1445" i="63"/>
  <c r="G1446" i="63"/>
  <c r="R1446" i="63" s="1"/>
  <c r="G1415" i="63"/>
  <c r="G1447" i="63"/>
  <c r="R1447" i="63" s="1"/>
  <c r="G1442" i="63"/>
  <c r="G1418" i="63"/>
  <c r="G1430" i="63"/>
  <c r="G1438" i="63"/>
  <c r="G3423" i="63"/>
  <c r="R3423" i="63" s="1"/>
  <c r="G1422" i="63"/>
  <c r="R1422" i="63" s="1"/>
  <c r="G1423" i="63"/>
  <c r="G3438" i="63"/>
  <c r="R3438" i="63" s="1"/>
  <c r="G1425" i="63"/>
  <c r="G3439" i="63"/>
  <c r="R3439" i="63" s="1"/>
  <c r="G3421" i="63"/>
  <c r="R3421" i="63" s="1"/>
  <c r="G1428" i="63"/>
  <c r="G1429" i="63"/>
  <c r="G1420" i="63"/>
  <c r="R1420" i="63" s="1"/>
  <c r="G1431" i="63"/>
  <c r="R1431" i="63" s="1"/>
  <c r="G1432" i="63"/>
  <c r="R1432" i="63" s="1"/>
  <c r="G3415" i="63"/>
  <c r="R3415" i="63" s="1"/>
  <c r="G3416" i="63"/>
  <c r="R3416" i="63" s="1"/>
  <c r="G1435" i="63"/>
  <c r="G1436" i="63"/>
  <c r="G1437" i="63"/>
  <c r="G1419" i="63"/>
  <c r="R1419" i="63" s="1"/>
  <c r="G1439" i="63"/>
  <c r="G1440" i="63"/>
  <c r="G1441" i="63"/>
  <c r="R1441" i="63" s="1"/>
  <c r="G1413" i="63"/>
  <c r="G1414" i="63"/>
  <c r="G1416" i="63"/>
  <c r="G1417" i="63"/>
  <c r="R1417" i="63" s="1"/>
  <c r="G1412" i="63"/>
  <c r="R1412" i="63" s="1"/>
  <c r="G1406" i="63"/>
  <c r="G1411" i="63"/>
  <c r="G1449" i="63"/>
  <c r="G1405" i="63"/>
  <c r="G3412" i="63"/>
  <c r="R3412" i="63" s="1"/>
  <c r="G1452" i="63"/>
  <c r="R1452" i="63" s="1"/>
  <c r="G1453" i="63"/>
  <c r="R1453" i="63" s="1"/>
  <c r="G1454" i="63"/>
  <c r="R1454" i="63" s="1"/>
  <c r="G3414" i="63"/>
  <c r="R3414" i="63" s="1"/>
  <c r="G1399" i="63"/>
  <c r="R1399" i="63" s="1"/>
  <c r="G1398" i="63"/>
  <c r="G1458" i="63"/>
  <c r="G1459" i="63"/>
  <c r="G1460" i="63"/>
  <c r="R1460" i="63" s="1"/>
  <c r="G3411" i="63"/>
  <c r="R3411" i="63" s="1"/>
  <c r="G1462" i="63"/>
  <c r="R1462" i="63" s="1"/>
  <c r="G3409" i="63"/>
  <c r="R3409" i="63" s="1"/>
  <c r="G1389" i="63"/>
  <c r="G1390" i="63"/>
  <c r="G1394" i="63"/>
  <c r="G1467" i="63"/>
  <c r="R1467" i="63" s="1"/>
  <c r="G1468" i="63"/>
  <c r="G1386" i="63"/>
  <c r="R1386" i="63" s="1"/>
  <c r="G1387" i="63"/>
  <c r="G1379" i="63"/>
  <c r="R1379" i="63" s="1"/>
  <c r="G1382" i="63"/>
  <c r="G1377" i="63"/>
  <c r="R1377" i="63" s="1"/>
  <c r="G1376" i="63"/>
  <c r="R1376" i="63" s="1"/>
  <c r="G1375" i="63"/>
  <c r="R1375" i="63" s="1"/>
  <c r="G3392" i="63"/>
  <c r="R3392" i="63" s="1"/>
  <c r="G1371" i="63"/>
  <c r="G1478" i="63"/>
  <c r="R1478" i="63" s="1"/>
  <c r="G1370" i="63"/>
  <c r="R1370" i="63" s="1"/>
  <c r="G1359" i="63"/>
  <c r="G1368" i="63"/>
  <c r="G1482" i="63"/>
  <c r="G1357" i="63"/>
  <c r="R1357" i="63" s="1"/>
  <c r="G1484" i="63"/>
  <c r="G1355" i="63"/>
  <c r="G1486" i="63"/>
  <c r="G1350" i="63"/>
  <c r="G1351" i="63"/>
  <c r="G1340" i="63"/>
  <c r="R1340" i="63" s="1"/>
  <c r="G1349" i="63"/>
  <c r="G1491" i="63"/>
  <c r="R1491" i="63" s="1"/>
  <c r="G1492" i="63"/>
  <c r="G1338" i="63"/>
  <c r="G1494" i="63"/>
  <c r="R1494" i="63" s="1"/>
  <c r="G1495" i="63"/>
  <c r="G1496" i="63"/>
  <c r="G1497" i="63"/>
  <c r="G1498" i="63"/>
  <c r="G3389" i="63"/>
  <c r="R3389" i="63" s="1"/>
  <c r="G1339" i="63"/>
  <c r="G1501" i="63"/>
  <c r="G1502" i="63"/>
  <c r="G1503" i="63"/>
  <c r="G1504" i="63"/>
  <c r="G1505" i="63"/>
  <c r="G1506" i="63"/>
  <c r="G1337" i="63"/>
  <c r="R1337" i="63" s="1"/>
  <c r="G1323" i="63"/>
  <c r="G1321" i="63"/>
  <c r="G1322" i="63"/>
  <c r="G1319" i="63"/>
  <c r="G1512" i="63"/>
  <c r="G1320" i="63"/>
  <c r="G1295" i="63"/>
  <c r="G1300" i="63"/>
  <c r="G1303" i="63"/>
  <c r="G1305" i="63"/>
  <c r="R1305" i="63" s="1"/>
  <c r="G1306" i="63"/>
  <c r="R1306" i="63" s="1"/>
  <c r="G1311" i="63"/>
  <c r="R1311" i="63" s="1"/>
  <c r="G1313" i="63"/>
  <c r="G1317" i="63"/>
  <c r="R1317" i="63" s="1"/>
  <c r="G1318" i="63"/>
  <c r="G1523" i="63"/>
  <c r="G1524" i="63"/>
  <c r="R1524" i="63" s="1"/>
  <c r="G1525" i="63"/>
  <c r="G1294" i="63"/>
  <c r="R1294" i="63" s="1"/>
  <c r="G1527" i="63"/>
  <c r="R1527" i="63" s="1"/>
  <c r="G1528" i="63"/>
  <c r="G1281" i="63"/>
  <c r="G1283" i="63"/>
  <c r="G1287" i="63"/>
  <c r="R1287" i="63" s="1"/>
  <c r="G1279" i="63"/>
  <c r="G1276" i="63"/>
  <c r="R1276" i="63" s="1"/>
  <c r="G1263" i="63"/>
  <c r="R1263" i="63" s="1"/>
  <c r="G1271" i="63"/>
  <c r="R1271" i="63" s="1"/>
  <c r="G1536" i="63"/>
  <c r="G1262" i="63"/>
  <c r="R1262" i="63" s="1"/>
  <c r="G3388" i="63"/>
  <c r="R3388" i="63" s="1"/>
  <c r="G1539" i="63"/>
  <c r="G1246" i="63"/>
  <c r="R1246" i="63" s="1"/>
  <c r="G1248" i="63"/>
  <c r="R1248" i="63" s="1"/>
  <c r="G1250" i="63"/>
  <c r="R1250" i="63" s="1"/>
  <c r="G1253" i="63"/>
  <c r="G1260" i="63"/>
  <c r="G1545" i="63"/>
  <c r="R1545" i="63" s="1"/>
  <c r="G1231" i="63"/>
  <c r="G1236" i="63"/>
  <c r="R1236" i="63" s="1"/>
  <c r="G1548" i="63"/>
  <c r="R1548" i="63" s="1"/>
  <c r="G3386" i="63"/>
  <c r="R3386" i="63" s="1"/>
  <c r="G3385" i="63"/>
  <c r="R3385" i="63" s="1"/>
  <c r="G1551" i="63"/>
  <c r="G1552" i="63"/>
  <c r="G1553" i="63"/>
  <c r="G1219" i="63"/>
  <c r="G1555" i="63"/>
  <c r="G1210" i="63"/>
  <c r="G1215" i="63"/>
  <c r="G1558" i="63"/>
  <c r="R1558" i="63" s="1"/>
  <c r="G1218" i="63"/>
  <c r="G3382" i="63"/>
  <c r="R3382" i="63" s="1"/>
  <c r="G3384" i="63"/>
  <c r="R3384" i="63" s="1"/>
  <c r="G1562" i="63"/>
  <c r="R1562" i="63" s="1"/>
  <c r="G1563" i="63"/>
  <c r="R1563" i="63" s="1"/>
  <c r="G1564" i="63"/>
  <c r="R1564" i="63" s="1"/>
  <c r="G3381" i="63"/>
  <c r="R3381" i="63" s="1"/>
  <c r="G1566" i="63"/>
  <c r="R1566" i="63" s="1"/>
  <c r="G1206" i="63"/>
  <c r="G1208" i="63"/>
  <c r="G1203" i="63"/>
  <c r="G1205" i="63"/>
  <c r="G1202" i="63"/>
  <c r="G1572" i="63"/>
  <c r="G1573" i="63"/>
  <c r="R1573" i="63" s="1"/>
  <c r="G1574" i="63"/>
  <c r="G1201" i="63"/>
  <c r="G3380" i="63"/>
  <c r="R3380" i="63" s="1"/>
  <c r="G1577" i="63"/>
  <c r="R1577" i="63" s="1"/>
  <c r="G1196" i="63"/>
  <c r="G1579" i="63"/>
  <c r="G1190" i="63"/>
  <c r="G1194" i="63"/>
  <c r="G1582" i="63"/>
  <c r="R1582" i="63" s="1"/>
  <c r="G3379" i="63"/>
  <c r="R3379" i="63" s="1"/>
  <c r="G3368" i="63"/>
  <c r="R3368" i="63" s="1"/>
  <c r="G1185" i="63"/>
  <c r="G1183" i="63"/>
  <c r="G1184" i="63"/>
  <c r="G1182" i="63"/>
  <c r="G1177" i="63"/>
  <c r="G1181" i="63"/>
  <c r="G1591" i="63"/>
  <c r="G1176" i="63"/>
  <c r="G1593" i="63"/>
  <c r="G3340" i="63"/>
  <c r="R3340" i="63" s="1"/>
  <c r="G3342" i="63"/>
  <c r="R3342" i="63" s="1"/>
  <c r="G3346" i="63"/>
  <c r="R3346" i="63" s="1"/>
  <c r="G1597" i="63"/>
  <c r="G1598" i="63"/>
  <c r="G1167" i="63"/>
  <c r="G1168" i="63"/>
  <c r="R1168" i="63" s="1"/>
  <c r="G1601" i="63"/>
  <c r="G1169" i="63"/>
  <c r="R1169" i="63" s="1"/>
  <c r="G1170" i="63"/>
  <c r="R1170" i="63" s="1"/>
  <c r="G1604" i="63"/>
  <c r="G1143" i="63"/>
  <c r="G1145" i="63"/>
  <c r="G1607" i="63"/>
  <c r="G1608" i="63"/>
  <c r="G1146" i="63"/>
  <c r="R1146" i="63" s="1"/>
  <c r="G1150" i="63"/>
  <c r="R1150" i="63" s="1"/>
  <c r="G1611" i="63"/>
  <c r="G1612" i="63"/>
  <c r="G1151" i="63"/>
  <c r="R1151" i="63" s="1"/>
  <c r="G1614" i="63"/>
  <c r="G1152" i="63"/>
  <c r="R1152" i="63" s="1"/>
  <c r="G1616" i="63"/>
  <c r="G1153" i="63"/>
  <c r="R1153" i="63" s="1"/>
  <c r="G1618" i="63"/>
  <c r="G1619" i="63"/>
  <c r="G1620" i="63"/>
  <c r="G1158" i="63"/>
  <c r="G1622" i="63"/>
  <c r="G1160" i="63"/>
  <c r="R1160" i="63" s="1"/>
  <c r="G1161" i="63"/>
  <c r="R1161" i="63" s="1"/>
  <c r="G1625" i="63"/>
  <c r="G1626" i="63"/>
  <c r="G1142" i="63"/>
  <c r="G1139" i="63"/>
  <c r="R1139" i="63" s="1"/>
  <c r="G1629" i="63"/>
  <c r="G1136" i="63"/>
  <c r="R1136" i="63" s="1"/>
  <c r="G1135" i="63"/>
  <c r="R1135" i="63" s="1"/>
  <c r="G1134" i="63"/>
  <c r="R1134" i="63" s="1"/>
  <c r="G1633" i="63"/>
  <c r="G1133" i="63"/>
  <c r="R1133" i="63" s="1"/>
  <c r="G1132" i="63"/>
  <c r="G3337" i="63"/>
  <c r="R3337" i="63" s="1"/>
  <c r="G1131" i="63"/>
  <c r="R1131" i="63" s="1"/>
  <c r="G3336" i="63"/>
  <c r="R3336" i="63" s="1"/>
  <c r="G1639" i="63"/>
  <c r="G1640" i="63"/>
  <c r="G1130" i="63"/>
  <c r="R1130" i="63" s="1"/>
  <c r="G1642" i="63"/>
  <c r="G1127" i="63"/>
  <c r="R1127" i="63" s="1"/>
  <c r="G1128" i="63"/>
  <c r="R1128" i="63" s="1"/>
  <c r="G1645" i="63"/>
  <c r="G3335" i="63"/>
  <c r="R3335" i="63" s="1"/>
  <c r="G1121" i="63"/>
  <c r="G1122" i="63"/>
  <c r="R1122" i="63" s="1"/>
  <c r="G1126" i="63"/>
  <c r="G1650" i="63"/>
  <c r="G1118" i="63"/>
  <c r="R1118" i="63" s="1"/>
  <c r="G3334" i="63"/>
  <c r="R3334" i="63" s="1"/>
  <c r="G1111" i="63"/>
  <c r="R1111" i="63" s="1"/>
  <c r="G1113" i="63"/>
  <c r="R1113" i="63" s="1"/>
  <c r="G1114" i="63"/>
  <c r="R1114" i="63" s="1"/>
  <c r="G1115" i="63"/>
  <c r="R1115" i="63" s="1"/>
  <c r="G1116" i="63"/>
  <c r="R1116" i="63" s="1"/>
  <c r="G1658" i="63"/>
  <c r="R1658" i="63" s="1"/>
  <c r="G1105" i="63"/>
  <c r="G1660" i="63"/>
  <c r="G1661" i="63"/>
  <c r="G1106" i="63"/>
  <c r="G1107" i="63"/>
  <c r="G1108" i="63"/>
  <c r="G1110" i="63"/>
  <c r="R1110" i="63" s="1"/>
  <c r="G1104" i="63"/>
  <c r="R1104" i="63" s="1"/>
  <c r="G1103" i="63"/>
  <c r="R1103" i="63" s="1"/>
  <c r="G1097" i="63"/>
  <c r="R1097" i="63" s="1"/>
  <c r="G1101" i="63"/>
  <c r="R1101" i="63" s="1"/>
  <c r="G1670" i="63"/>
  <c r="R1670" i="63" s="1"/>
  <c r="G1671" i="63"/>
  <c r="R1671" i="63" s="1"/>
  <c r="G1672" i="63"/>
  <c r="G1096" i="63"/>
  <c r="R1096" i="63" s="1"/>
  <c r="G1094" i="63"/>
  <c r="G1675" i="63"/>
  <c r="G1089" i="63"/>
  <c r="R1089" i="63" s="1"/>
  <c r="G1677" i="63"/>
  <c r="G1092" i="63"/>
  <c r="R1092" i="63" s="1"/>
  <c r="G1086" i="63"/>
  <c r="R1086" i="63" s="1"/>
  <c r="G1081" i="63"/>
  <c r="R1081" i="63" s="1"/>
  <c r="G1681" i="63"/>
  <c r="G1682" i="63"/>
  <c r="G1080" i="63"/>
  <c r="R1080" i="63" s="1"/>
  <c r="G1684" i="63"/>
  <c r="R1684" i="63" s="1"/>
  <c r="G1685" i="63"/>
  <c r="G1077" i="63"/>
  <c r="G1687" i="63"/>
  <c r="G1076" i="63"/>
  <c r="G1075" i="63"/>
  <c r="R1075" i="63" s="1"/>
  <c r="G1073" i="63"/>
  <c r="G1691" i="63"/>
  <c r="R1691" i="63" s="1"/>
  <c r="G1056" i="63"/>
  <c r="G1693" i="63"/>
  <c r="G1694" i="63"/>
  <c r="G1055" i="63"/>
  <c r="G1033" i="63"/>
  <c r="R1033" i="63" s="1"/>
  <c r="G1036" i="63"/>
  <c r="R1036" i="63" s="1"/>
  <c r="G1037" i="63"/>
  <c r="G1052" i="63"/>
  <c r="G1053" i="63"/>
  <c r="G1054" i="63"/>
  <c r="G1017" i="63"/>
  <c r="R1017" i="63" s="1"/>
  <c r="G1019" i="63"/>
  <c r="G1020" i="63"/>
  <c r="G1021" i="63"/>
  <c r="G1026" i="63"/>
  <c r="R1026" i="63" s="1"/>
  <c r="G1016" i="63"/>
  <c r="G1014" i="63"/>
  <c r="R1014" i="63" s="1"/>
  <c r="G1011" i="63"/>
  <c r="R1011" i="63" s="1"/>
  <c r="G1007" i="63"/>
  <c r="G1004" i="63"/>
  <c r="R1004" i="63" s="1"/>
  <c r="G1005" i="63"/>
  <c r="R1005" i="63" s="1"/>
  <c r="G1713" i="63"/>
  <c r="R1713" i="63" s="1"/>
  <c r="G1714" i="63"/>
  <c r="R1714" i="63" s="1"/>
  <c r="G988" i="63"/>
  <c r="G1716" i="63"/>
  <c r="G987" i="63"/>
  <c r="G957" i="63"/>
  <c r="R957" i="63" s="1"/>
  <c r="G975" i="63"/>
  <c r="R975" i="63" s="1"/>
  <c r="G978" i="63"/>
  <c r="R978" i="63" s="1"/>
  <c r="G1721" i="63"/>
  <c r="G1722" i="63"/>
  <c r="G949" i="63"/>
  <c r="R949" i="63" s="1"/>
  <c r="G952" i="63"/>
  <c r="G945" i="63"/>
  <c r="G1726" i="63"/>
  <c r="G944" i="63"/>
  <c r="G942" i="63"/>
  <c r="R942" i="63" s="1"/>
  <c r="G943" i="63"/>
  <c r="G1730" i="63"/>
  <c r="G1731" i="63"/>
  <c r="R1731" i="63" s="1"/>
  <c r="G1732" i="63"/>
  <c r="G1733" i="63"/>
  <c r="G3332" i="63"/>
  <c r="R3332" i="63" s="1"/>
  <c r="G1735" i="63"/>
  <c r="G1736" i="63"/>
  <c r="G936" i="63"/>
  <c r="G937" i="63"/>
  <c r="R937" i="63" s="1"/>
  <c r="G940" i="63"/>
  <c r="R940" i="63" s="1"/>
  <c r="G1740" i="63"/>
  <c r="G1741" i="63"/>
  <c r="G1742" i="63"/>
  <c r="G1743" i="63"/>
  <c r="G928" i="63"/>
  <c r="R928" i="63" s="1"/>
  <c r="G1745" i="63"/>
  <c r="G1746" i="63"/>
  <c r="G1747" i="63"/>
  <c r="R1747" i="63" s="1"/>
  <c r="G1748" i="63"/>
  <c r="G1749" i="63"/>
  <c r="G1750" i="63"/>
  <c r="G1751" i="63"/>
  <c r="R1751" i="63" s="1"/>
  <c r="G925" i="63"/>
  <c r="R925" i="63" s="1"/>
  <c r="G1753" i="63"/>
  <c r="G3323" i="63"/>
  <c r="R3323" i="63" s="1"/>
  <c r="G1755" i="63"/>
  <c r="R1755" i="63" s="1"/>
  <c r="G924" i="63"/>
  <c r="R924" i="63" s="1"/>
  <c r="G1757" i="63"/>
  <c r="G1758" i="63"/>
  <c r="G3322" i="63"/>
  <c r="R3322" i="63" s="1"/>
  <c r="G908" i="63"/>
  <c r="R908" i="63" s="1"/>
  <c r="G917" i="63"/>
  <c r="G921" i="63"/>
  <c r="R921" i="63" s="1"/>
  <c r="G3314" i="63"/>
  <c r="R3314" i="63" s="1"/>
  <c r="G922" i="63"/>
  <c r="R922" i="63" s="1"/>
  <c r="G903" i="63"/>
  <c r="R903" i="63" s="1"/>
  <c r="G1766" i="63"/>
  <c r="G892" i="63"/>
  <c r="R892" i="63" s="1"/>
  <c r="G1768" i="63"/>
  <c r="G1769" i="63"/>
  <c r="G1770" i="63"/>
  <c r="G3313" i="63"/>
  <c r="R3313" i="63" s="1"/>
  <c r="G891" i="63"/>
  <c r="R891" i="63" s="1"/>
  <c r="G885" i="63"/>
  <c r="R885" i="63" s="1"/>
  <c r="G880" i="63"/>
  <c r="G1775" i="63"/>
  <c r="G873" i="63"/>
  <c r="G876" i="63"/>
  <c r="G1778" i="63"/>
  <c r="G871" i="63"/>
  <c r="G868" i="63"/>
  <c r="G1781" i="63"/>
  <c r="G867" i="63"/>
  <c r="R867" i="63" s="1"/>
  <c r="G857" i="63"/>
  <c r="G1784" i="63"/>
  <c r="R1784" i="63" s="1"/>
  <c r="G855" i="63"/>
  <c r="G850" i="63"/>
  <c r="R850" i="63" s="1"/>
  <c r="G1787" i="63"/>
  <c r="G845" i="63"/>
  <c r="R845" i="63" s="1"/>
  <c r="G846" i="63"/>
  <c r="R846" i="63" s="1"/>
  <c r="G1790" i="63"/>
  <c r="G1791" i="63"/>
  <c r="G1792" i="63"/>
  <c r="G1793" i="63"/>
  <c r="G1794" i="63"/>
  <c r="G1795" i="63"/>
  <c r="G1796" i="63"/>
  <c r="R1796" i="63" s="1"/>
  <c r="G1797" i="63"/>
  <c r="R1797" i="63" s="1"/>
  <c r="G1798" i="63"/>
  <c r="G1799" i="63"/>
  <c r="G1800" i="63"/>
  <c r="G3308" i="63"/>
  <c r="R3308" i="63" s="1"/>
  <c r="G1802" i="63"/>
  <c r="G1803" i="63"/>
  <c r="G1804" i="63"/>
  <c r="G1805" i="63"/>
  <c r="G1806" i="63"/>
  <c r="R1806" i="63" s="1"/>
  <c r="G1807" i="63"/>
  <c r="G1808" i="63"/>
  <c r="G1809" i="63"/>
  <c r="R1809" i="63" s="1"/>
  <c r="G1810" i="63"/>
  <c r="G1811" i="63"/>
  <c r="G844" i="63"/>
  <c r="R844" i="63" s="1"/>
  <c r="G3307" i="63"/>
  <c r="R3307" i="63" s="1"/>
  <c r="G839" i="63"/>
  <c r="R839" i="63" s="1"/>
  <c r="G834" i="63"/>
  <c r="R834" i="63" s="1"/>
  <c r="G1816" i="63"/>
  <c r="G1817" i="63"/>
  <c r="G1818" i="63"/>
  <c r="G838" i="63"/>
  <c r="G1820" i="63"/>
  <c r="G1821" i="63"/>
  <c r="G1822" i="63"/>
  <c r="G1823" i="63"/>
  <c r="G1824" i="63"/>
  <c r="G829" i="63"/>
  <c r="R829" i="63" s="1"/>
  <c r="G1826" i="63"/>
  <c r="G1827" i="63"/>
  <c r="G1828" i="63"/>
  <c r="G827" i="63"/>
  <c r="R827" i="63" s="1"/>
  <c r="G1830" i="63"/>
  <c r="G1831" i="63"/>
  <c r="R1831" i="63" s="1"/>
  <c r="G3303" i="63"/>
  <c r="R3303" i="63" s="1"/>
  <c r="G1833" i="63"/>
  <c r="G826" i="63"/>
  <c r="R826" i="63" s="1"/>
  <c r="G825" i="63"/>
  <c r="R825" i="63" s="1"/>
  <c r="G1836" i="63"/>
  <c r="G1837" i="63"/>
  <c r="R1837" i="63" s="1"/>
  <c r="G824" i="63"/>
  <c r="R824" i="63" s="1"/>
  <c r="G1839" i="63"/>
  <c r="G823" i="63"/>
  <c r="R823" i="63" s="1"/>
  <c r="G1841" i="63"/>
  <c r="G1842" i="63"/>
  <c r="G1843" i="63"/>
  <c r="G3285" i="63"/>
  <c r="R3285" i="63" s="1"/>
  <c r="G822" i="63"/>
  <c r="R822" i="63" s="1"/>
  <c r="G3293" i="63"/>
  <c r="R3293" i="63" s="1"/>
  <c r="G1847" i="63"/>
  <c r="G813" i="63"/>
  <c r="G1849" i="63"/>
  <c r="G816" i="63"/>
  <c r="G1851" i="63"/>
  <c r="G1852" i="63"/>
  <c r="G1853" i="63"/>
  <c r="G1854" i="63"/>
  <c r="G1855" i="63"/>
  <c r="G809" i="63"/>
  <c r="G1857" i="63"/>
  <c r="G1858" i="63"/>
  <c r="G1859" i="63"/>
  <c r="G1860" i="63"/>
  <c r="G1861" i="63"/>
  <c r="G807" i="63"/>
  <c r="G1863" i="63"/>
  <c r="R1863" i="63" s="1"/>
  <c r="G1864" i="63"/>
  <c r="R1864" i="63" s="1"/>
  <c r="G1865" i="63"/>
  <c r="G795" i="63"/>
  <c r="R795" i="63" s="1"/>
  <c r="G804" i="63"/>
  <c r="R804" i="63" s="1"/>
  <c r="G805" i="63"/>
  <c r="R805" i="63" s="1"/>
  <c r="G1869" i="63"/>
  <c r="G806" i="63"/>
  <c r="G1871" i="63"/>
  <c r="G1872" i="63"/>
  <c r="G1873" i="63"/>
  <c r="G1874" i="63"/>
  <c r="G1875" i="63"/>
  <c r="G1876" i="63"/>
  <c r="G1877" i="63"/>
  <c r="G1878" i="63"/>
  <c r="G1879" i="63"/>
  <c r="R1879" i="63" s="1"/>
  <c r="G791" i="63"/>
  <c r="G1881" i="63"/>
  <c r="G786" i="63"/>
  <c r="R786" i="63" s="1"/>
  <c r="G788" i="63"/>
  <c r="G1884" i="63"/>
  <c r="G3281" i="63"/>
  <c r="R3281" i="63" s="1"/>
  <c r="G1886" i="63"/>
  <c r="G1887" i="63"/>
  <c r="G783" i="63"/>
  <c r="G784" i="63"/>
  <c r="R784" i="63" s="1"/>
  <c r="G1890" i="63"/>
  <c r="G1891" i="63"/>
  <c r="G780" i="63"/>
  <c r="R780" i="63" s="1"/>
  <c r="G3277" i="63"/>
  <c r="R3277" i="63" s="1"/>
  <c r="G1894" i="63"/>
  <c r="G1895" i="63"/>
  <c r="G3268" i="63"/>
  <c r="R3268" i="63" s="1"/>
  <c r="G776" i="63"/>
  <c r="G1898" i="63"/>
  <c r="R1898" i="63" s="1"/>
  <c r="G1899" i="63"/>
  <c r="G1900" i="63"/>
  <c r="G1901" i="63"/>
  <c r="G1902" i="63"/>
  <c r="G1903" i="63"/>
  <c r="G1904" i="63"/>
  <c r="G1905" i="63"/>
  <c r="G1906" i="63"/>
  <c r="G3264" i="63"/>
  <c r="R3264" i="63" s="1"/>
  <c r="G767" i="63"/>
  <c r="G770" i="63"/>
  <c r="R770" i="63" s="1"/>
  <c r="G771" i="63"/>
  <c r="R771" i="63" s="1"/>
  <c r="G772" i="63"/>
  <c r="G773" i="63"/>
  <c r="R773" i="63" s="1"/>
  <c r="G3247" i="63"/>
  <c r="R3247" i="63" s="1"/>
  <c r="G774" i="63"/>
  <c r="R774" i="63" s="1"/>
  <c r="G758" i="63"/>
  <c r="G1916" i="63"/>
  <c r="R1916" i="63" s="1"/>
  <c r="G764" i="63"/>
  <c r="R764" i="63" s="1"/>
  <c r="G766" i="63"/>
  <c r="R766" i="63" s="1"/>
  <c r="G3238" i="63"/>
  <c r="R3238" i="63" s="1"/>
  <c r="G749" i="63"/>
  <c r="G754" i="63"/>
  <c r="R754" i="63" s="1"/>
  <c r="G756" i="63"/>
  <c r="R756" i="63" s="1"/>
  <c r="G757" i="63"/>
  <c r="G1924" i="63"/>
  <c r="G1925" i="63"/>
  <c r="G3237" i="63"/>
  <c r="R3237" i="63" s="1"/>
  <c r="G1927" i="63"/>
  <c r="G1928" i="63"/>
  <c r="G1929" i="63"/>
  <c r="G743" i="63"/>
  <c r="G735" i="63"/>
  <c r="R735" i="63" s="1"/>
  <c r="G741" i="63"/>
  <c r="G742" i="63"/>
  <c r="G1934" i="63"/>
  <c r="G1935" i="63"/>
  <c r="G734" i="63"/>
  <c r="R734" i="63" s="1"/>
  <c r="G1937" i="63"/>
  <c r="G1938" i="63"/>
  <c r="G3234" i="63"/>
  <c r="R3234" i="63" s="1"/>
  <c r="G722" i="63"/>
  <c r="R722" i="63" s="1"/>
  <c r="G724" i="63"/>
  <c r="G725" i="63"/>
  <c r="G726" i="63"/>
  <c r="G730" i="63"/>
  <c r="G720" i="63"/>
  <c r="R720" i="63" s="1"/>
  <c r="G721" i="63"/>
  <c r="R721" i="63" s="1"/>
  <c r="G715" i="63"/>
  <c r="G714" i="63"/>
  <c r="G711" i="63"/>
  <c r="R711" i="63" s="1"/>
  <c r="G1950" i="63"/>
  <c r="R1950" i="63" s="1"/>
  <c r="G705" i="63"/>
  <c r="G706" i="63"/>
  <c r="R706" i="63" s="1"/>
  <c r="G710" i="63"/>
  <c r="R710" i="63" s="1"/>
  <c r="G1954" i="63"/>
  <c r="G1955" i="63"/>
  <c r="R1955" i="63" s="1"/>
  <c r="G1956" i="63"/>
  <c r="G1957" i="63"/>
  <c r="G703" i="63"/>
  <c r="G1959" i="63"/>
  <c r="G3233" i="63"/>
  <c r="R3233" i="63" s="1"/>
  <c r="G1961" i="63"/>
  <c r="G1962" i="63"/>
  <c r="G702" i="63"/>
  <c r="R702" i="63" s="1"/>
  <c r="G1964" i="63"/>
  <c r="R1964" i="63" s="1"/>
  <c r="G699" i="63"/>
  <c r="R699" i="63" s="1"/>
  <c r="G694" i="63"/>
  <c r="R694" i="63" s="1"/>
  <c r="G1967" i="63"/>
  <c r="G3228" i="63"/>
  <c r="R3228" i="63" s="1"/>
  <c r="G695" i="63"/>
  <c r="G696" i="63"/>
  <c r="G698" i="63"/>
  <c r="R698" i="63" s="1"/>
  <c r="G1972" i="63"/>
  <c r="G692" i="63"/>
  <c r="R692" i="63" s="1"/>
  <c r="G693" i="63"/>
  <c r="R693" i="63" s="1"/>
  <c r="G1975" i="63"/>
  <c r="G1976" i="63"/>
  <c r="G1977" i="63"/>
  <c r="G1978" i="63"/>
  <c r="G1979" i="63"/>
  <c r="R1979" i="63" s="1"/>
  <c r="G691" i="63"/>
  <c r="R691" i="63" s="1"/>
  <c r="G1981" i="63"/>
  <c r="R1981" i="63" s="1"/>
  <c r="G686" i="63"/>
  <c r="R686" i="63" s="1"/>
  <c r="G687" i="63"/>
  <c r="G1984" i="63"/>
  <c r="G671" i="63"/>
  <c r="G675" i="63"/>
  <c r="G676" i="63"/>
  <c r="G3226" i="63"/>
  <c r="R3226" i="63" s="1"/>
  <c r="G677" i="63"/>
  <c r="R677" i="63" s="1"/>
  <c r="G1990" i="63"/>
  <c r="G681" i="63"/>
  <c r="G1992" i="63"/>
  <c r="G668" i="63"/>
  <c r="R668" i="63" s="1"/>
  <c r="G1994" i="63"/>
  <c r="G3219" i="63"/>
  <c r="R3219" i="63" s="1"/>
  <c r="G1996" i="63"/>
  <c r="G1997" i="63"/>
  <c r="G667" i="63"/>
  <c r="R667" i="63" s="1"/>
  <c r="G1999" i="63"/>
  <c r="R1999" i="63" s="1"/>
  <c r="G666" i="63"/>
  <c r="R666" i="63" s="1"/>
  <c r="G661" i="63"/>
  <c r="R661" i="63" s="1"/>
  <c r="G3218" i="63"/>
  <c r="R3218" i="63" s="1"/>
  <c r="G664" i="63"/>
  <c r="G656" i="63"/>
  <c r="G658" i="63"/>
  <c r="G659" i="63"/>
  <c r="G655" i="63"/>
  <c r="G2008" i="63"/>
  <c r="R2008" i="63" s="1"/>
  <c r="G654" i="63"/>
  <c r="R654" i="63" s="1"/>
  <c r="G3210" i="63"/>
  <c r="R3210" i="63" s="1"/>
  <c r="G653" i="63"/>
  <c r="G2012" i="63"/>
  <c r="G3200" i="63"/>
  <c r="R3200" i="63" s="1"/>
  <c r="G2014" i="63"/>
  <c r="G2015" i="63"/>
  <c r="R2015" i="63" s="1"/>
  <c r="G651" i="63"/>
  <c r="R651" i="63" s="1"/>
  <c r="G3201" i="63"/>
  <c r="R3201" i="63" s="1"/>
  <c r="G2018" i="63"/>
  <c r="G2019" i="63"/>
  <c r="R2019" i="63" s="1"/>
  <c r="G2020" i="63"/>
  <c r="R2020" i="63" s="1"/>
  <c r="G2021" i="63"/>
  <c r="G648" i="63"/>
  <c r="G650" i="63"/>
  <c r="R650" i="63" s="1"/>
  <c r="G2024" i="63"/>
  <c r="G634" i="63"/>
  <c r="G2026" i="63"/>
  <c r="G638" i="63"/>
  <c r="G643" i="63"/>
  <c r="R643" i="63" s="1"/>
  <c r="G2029" i="63"/>
  <c r="G2030" i="63"/>
  <c r="G645" i="63"/>
  <c r="R645" i="63" s="1"/>
  <c r="G646" i="63"/>
  <c r="R646" i="63" s="1"/>
  <c r="G2033" i="63"/>
  <c r="G2034" i="63"/>
  <c r="G2035" i="63"/>
  <c r="G647" i="63"/>
  <c r="G628" i="63"/>
  <c r="R628" i="63" s="1"/>
  <c r="G2038" i="63"/>
  <c r="R2038" i="63" s="1"/>
  <c r="G3199" i="63"/>
  <c r="R3199" i="63" s="1"/>
  <c r="G623" i="63"/>
  <c r="R623" i="63" s="1"/>
  <c r="G624" i="63"/>
  <c r="G625" i="63"/>
  <c r="G2043" i="63"/>
  <c r="R2043" i="63" s="1"/>
  <c r="G3196" i="63"/>
  <c r="R3196" i="63" s="1"/>
  <c r="G622" i="63"/>
  <c r="G2046" i="63"/>
  <c r="G618" i="63"/>
  <c r="R618" i="63" s="1"/>
  <c r="G3194" i="63"/>
  <c r="R3194" i="63" s="1"/>
  <c r="G615" i="63"/>
  <c r="R615" i="63" s="1"/>
  <c r="G2050" i="63"/>
  <c r="G612" i="63"/>
  <c r="R612" i="63" s="1"/>
  <c r="G613" i="63"/>
  <c r="R613" i="63" s="1"/>
  <c r="G2053" i="63"/>
  <c r="G2054" i="63"/>
  <c r="G610" i="63"/>
  <c r="G2056" i="63"/>
  <c r="G603" i="63"/>
  <c r="R603" i="63" s="1"/>
  <c r="G2058" i="63"/>
  <c r="G3185" i="63"/>
  <c r="R3185" i="63" s="1"/>
  <c r="G2060" i="63"/>
  <c r="G2061" i="63"/>
  <c r="G2062" i="63"/>
  <c r="G2063" i="63"/>
  <c r="G2064" i="63"/>
  <c r="G600" i="63"/>
  <c r="G601" i="63"/>
  <c r="R601" i="63" s="1"/>
  <c r="G2067" i="63"/>
  <c r="R2067" i="63" s="1"/>
  <c r="G2068" i="63"/>
  <c r="G2069" i="63"/>
  <c r="G2070" i="63"/>
  <c r="G2071" i="63"/>
  <c r="G2072" i="63"/>
  <c r="G2073" i="63"/>
  <c r="G2074" i="63"/>
  <c r="G2075" i="63"/>
  <c r="G2076" i="63"/>
  <c r="G2077" i="63"/>
  <c r="G2078" i="63"/>
  <c r="G2079" i="63"/>
  <c r="G596" i="63"/>
  <c r="R596" i="63" s="1"/>
  <c r="G597" i="63"/>
  <c r="R597" i="63" s="1"/>
  <c r="G593" i="63"/>
  <c r="G595" i="63"/>
  <c r="R595" i="63" s="1"/>
  <c r="G3182" i="63"/>
  <c r="R3182" i="63" s="1"/>
  <c r="G2085" i="63"/>
  <c r="R2085" i="63" s="1"/>
  <c r="G2086" i="63"/>
  <c r="G3168" i="63"/>
  <c r="R3168" i="63" s="1"/>
  <c r="G2088" i="63"/>
  <c r="G2089" i="63"/>
  <c r="G2090" i="63"/>
  <c r="G2091" i="63"/>
  <c r="G2092" i="63"/>
  <c r="R2092" i="63" s="1"/>
  <c r="G3156" i="63"/>
  <c r="R3156" i="63" s="1"/>
  <c r="G2094" i="63"/>
  <c r="G2095" i="63"/>
  <c r="R2095" i="63" s="1"/>
  <c r="G3146" i="63"/>
  <c r="R3146" i="63" s="1"/>
  <c r="G591" i="63"/>
  <c r="G590" i="63"/>
  <c r="G589" i="63"/>
  <c r="G2100" i="63"/>
  <c r="G586" i="63"/>
  <c r="R586" i="63" s="1"/>
  <c r="G2102" i="63"/>
  <c r="G2103" i="63"/>
  <c r="G2104" i="63"/>
  <c r="G583" i="63"/>
  <c r="R583" i="63" s="1"/>
  <c r="G584" i="63"/>
  <c r="R584" i="63" s="1"/>
  <c r="G578" i="63"/>
  <c r="G581" i="63"/>
  <c r="R581" i="63" s="1"/>
  <c r="G2109" i="63"/>
  <c r="G2110" i="63"/>
  <c r="G572" i="63"/>
  <c r="G2112" i="63"/>
  <c r="G3144" i="63"/>
  <c r="R3144" i="63" s="1"/>
  <c r="G528" i="63"/>
  <c r="G540" i="63"/>
  <c r="G543" i="63"/>
  <c r="R543" i="63" s="1"/>
  <c r="G545" i="63"/>
  <c r="R545" i="63" s="1"/>
  <c r="G547" i="63"/>
  <c r="R547" i="63" s="1"/>
  <c r="G550" i="63"/>
  <c r="G553" i="63"/>
  <c r="R553" i="63" s="1"/>
  <c r="G554" i="63"/>
  <c r="R554" i="63" s="1"/>
  <c r="G559" i="63"/>
  <c r="G561" i="63"/>
  <c r="G562" i="63"/>
  <c r="R562" i="63" s="1"/>
  <c r="G565" i="63"/>
  <c r="R565" i="63" s="1"/>
  <c r="G567" i="63"/>
  <c r="G568" i="63"/>
  <c r="R568" i="63" s="1"/>
  <c r="G2128" i="63"/>
  <c r="G569" i="63"/>
  <c r="R569" i="63" s="1"/>
  <c r="G2130" i="63"/>
  <c r="G570" i="63"/>
  <c r="R570" i="63" s="1"/>
  <c r="G571" i="63"/>
  <c r="R571" i="63" s="1"/>
  <c r="G524" i="63"/>
  <c r="G527" i="63"/>
  <c r="G2135" i="63"/>
  <c r="G2136" i="63"/>
  <c r="R2136" i="63" s="1"/>
  <c r="G2137" i="63"/>
  <c r="G2138" i="63"/>
  <c r="G3143" i="63"/>
  <c r="R3143" i="63" s="1"/>
  <c r="G2140" i="63"/>
  <c r="G2141" i="63"/>
  <c r="G2142" i="63"/>
  <c r="R2142" i="63" s="1"/>
  <c r="G511" i="63"/>
  <c r="R511" i="63" s="1"/>
  <c r="G2144" i="63"/>
  <c r="R2144" i="63" s="1"/>
  <c r="G512" i="63"/>
  <c r="G515" i="63"/>
  <c r="R515" i="63" s="1"/>
  <c r="G517" i="63"/>
  <c r="G518" i="63"/>
  <c r="G521" i="63"/>
  <c r="G523" i="63"/>
  <c r="G3142" i="63"/>
  <c r="R3142" i="63" s="1"/>
  <c r="G2152" i="63"/>
  <c r="G2153" i="63"/>
  <c r="R2153" i="63" s="1"/>
  <c r="G2154" i="63"/>
  <c r="G2155" i="63"/>
  <c r="G2156" i="63"/>
  <c r="G510" i="63"/>
  <c r="R510" i="63" s="1"/>
  <c r="G2158" i="63"/>
  <c r="G2159" i="63"/>
  <c r="G509" i="63"/>
  <c r="R509" i="63" s="1"/>
  <c r="G2161" i="63"/>
  <c r="G2162" i="63"/>
  <c r="G3140" i="63"/>
  <c r="R3140" i="63" s="1"/>
  <c r="G3141" i="63"/>
  <c r="R3141" i="63" s="1"/>
  <c r="G3137" i="63"/>
  <c r="R3137" i="63" s="1"/>
  <c r="G2166" i="63"/>
  <c r="G2167" i="63"/>
  <c r="G506" i="63"/>
  <c r="G3133" i="63"/>
  <c r="R3133" i="63" s="1"/>
  <c r="G507" i="63"/>
  <c r="G2171" i="63"/>
  <c r="G502" i="63"/>
  <c r="R502" i="63" s="1"/>
  <c r="G498" i="63"/>
  <c r="R498" i="63" s="1"/>
  <c r="G3129" i="63"/>
  <c r="R3129" i="63" s="1"/>
  <c r="G2175" i="63"/>
  <c r="G3128" i="63"/>
  <c r="R3128" i="63" s="1"/>
  <c r="G489" i="63"/>
  <c r="R489" i="63" s="1"/>
  <c r="G495" i="63"/>
  <c r="G2179" i="63"/>
  <c r="G2180" i="63"/>
  <c r="R2180" i="63" s="1"/>
  <c r="G2181" i="63"/>
  <c r="R2181" i="63" s="1"/>
  <c r="G481" i="63"/>
  <c r="R481" i="63" s="1"/>
  <c r="G484" i="63"/>
  <c r="G2184" i="63"/>
  <c r="G2185" i="63"/>
  <c r="G2186" i="63"/>
  <c r="R2186" i="63" s="1"/>
  <c r="G478" i="63"/>
  <c r="R478" i="63" s="1"/>
  <c r="G479" i="63"/>
  <c r="R479" i="63" s="1"/>
  <c r="G480" i="63"/>
  <c r="R480" i="63" s="1"/>
  <c r="G2190" i="63"/>
  <c r="G2191" i="63"/>
  <c r="G477" i="63"/>
  <c r="R477" i="63" s="1"/>
  <c r="G2193" i="63"/>
  <c r="G475" i="63"/>
  <c r="R475" i="63" s="1"/>
  <c r="G2195" i="63"/>
  <c r="G476" i="63"/>
  <c r="R476" i="63" s="1"/>
  <c r="G2197" i="63"/>
  <c r="G2198" i="63"/>
  <c r="R2198" i="63" s="1"/>
  <c r="G2199" i="63"/>
  <c r="G2200" i="63"/>
  <c r="G3126" i="63"/>
  <c r="R3126" i="63" s="1"/>
  <c r="G3116" i="63"/>
  <c r="R3116" i="63" s="1"/>
  <c r="G2203" i="63"/>
  <c r="R2203" i="63" s="1"/>
  <c r="G2204" i="63"/>
  <c r="R2204" i="63" s="1"/>
  <c r="G2205" i="63"/>
  <c r="G2206" i="63"/>
  <c r="G2207" i="63"/>
  <c r="G2208" i="63"/>
  <c r="G3110" i="63"/>
  <c r="R3110" i="63" s="1"/>
  <c r="G2210" i="63"/>
  <c r="G2211" i="63"/>
  <c r="R2211" i="63" s="1"/>
  <c r="G474" i="63"/>
  <c r="R474" i="63" s="1"/>
  <c r="G473" i="63"/>
  <c r="R473" i="63" s="1"/>
  <c r="G2214" i="63"/>
  <c r="G3109" i="63"/>
  <c r="R3109" i="63" s="1"/>
  <c r="G3100" i="63"/>
  <c r="R3100" i="63" s="1"/>
  <c r="G2217" i="63"/>
  <c r="G2218" i="63"/>
  <c r="G2219" i="63"/>
  <c r="G472" i="63"/>
  <c r="R472" i="63" s="1"/>
  <c r="G2221" i="63"/>
  <c r="G2222" i="63"/>
  <c r="G3079" i="63"/>
  <c r="R3079" i="63" s="1"/>
  <c r="G3099" i="63"/>
  <c r="R3099" i="63" s="1"/>
  <c r="G2225" i="63"/>
  <c r="R2225" i="63" s="1"/>
  <c r="G2226" i="63"/>
  <c r="G2227" i="63"/>
  <c r="G3072" i="63"/>
  <c r="R3072" i="63" s="1"/>
  <c r="G2229" i="63"/>
  <c r="R2229" i="63" s="1"/>
  <c r="G2230" i="63"/>
  <c r="G2231" i="63"/>
  <c r="G471" i="63"/>
  <c r="R471" i="63" s="1"/>
  <c r="G470" i="63"/>
  <c r="R470" i="63" s="1"/>
  <c r="G2234" i="63"/>
  <c r="G2235" i="63"/>
  <c r="R2235" i="63" s="1"/>
  <c r="G465" i="63"/>
  <c r="R465" i="63" s="1"/>
  <c r="G466" i="63"/>
  <c r="R466" i="63" s="1"/>
  <c r="G467" i="63"/>
  <c r="R467" i="63" s="1"/>
  <c r="G468" i="63"/>
  <c r="R468" i="63" s="1"/>
  <c r="G469" i="63"/>
  <c r="R469" i="63" s="1"/>
  <c r="G3070" i="63"/>
  <c r="R3070" i="63" s="1"/>
  <c r="G464" i="63"/>
  <c r="R464" i="63" s="1"/>
  <c r="G2244" i="63"/>
  <c r="R2244" i="63" s="1"/>
  <c r="G2245" i="63"/>
  <c r="G462" i="63"/>
  <c r="R462" i="63" s="1"/>
  <c r="G463" i="63"/>
  <c r="R463" i="63" s="1"/>
  <c r="G460" i="63"/>
  <c r="R460" i="63" s="1"/>
  <c r="G2249" i="63"/>
  <c r="R2249" i="63" s="1"/>
  <c r="G459" i="63"/>
  <c r="G2251" i="63"/>
  <c r="G2252" i="63"/>
  <c r="G2253" i="63"/>
  <c r="G3064" i="63"/>
  <c r="R3064" i="63" s="1"/>
  <c r="G458" i="63"/>
  <c r="G456" i="63"/>
  <c r="G457" i="63"/>
  <c r="G2258" i="63"/>
  <c r="G2259" i="63"/>
  <c r="G2260" i="63"/>
  <c r="G453" i="63"/>
  <c r="R453" i="63" s="1"/>
  <c r="G2262" i="63"/>
  <c r="G454" i="63"/>
  <c r="G455" i="63"/>
  <c r="G448" i="63"/>
  <c r="R448" i="63" s="1"/>
  <c r="G451" i="63"/>
  <c r="G2267" i="63"/>
  <c r="G446" i="63"/>
  <c r="R446" i="63" s="1"/>
  <c r="G447" i="63"/>
  <c r="R447" i="63" s="1"/>
  <c r="G3057" i="63"/>
  <c r="R3057" i="63" s="1"/>
  <c r="G444" i="63"/>
  <c r="G443" i="63"/>
  <c r="G2273" i="63"/>
  <c r="R2273" i="63" s="1"/>
  <c r="G442" i="63"/>
  <c r="G441" i="63"/>
  <c r="G2276" i="63"/>
  <c r="G2277" i="63"/>
  <c r="G2278" i="63"/>
  <c r="G440" i="63"/>
  <c r="G3054" i="63"/>
  <c r="R3054" i="63" s="1"/>
  <c r="G2281" i="63"/>
  <c r="G439" i="63"/>
  <c r="R439" i="63" s="1"/>
  <c r="G436" i="63"/>
  <c r="G438" i="63"/>
  <c r="R438" i="63" s="1"/>
  <c r="G434" i="63"/>
  <c r="G3026" i="63"/>
  <c r="R3026" i="63" s="1"/>
  <c r="G3046" i="63"/>
  <c r="R3046" i="63" s="1"/>
  <c r="G2288" i="63"/>
  <c r="G2289" i="63"/>
  <c r="G430" i="63"/>
  <c r="G2291" i="63"/>
  <c r="G2292" i="63"/>
  <c r="R2292" i="63" s="1"/>
  <c r="G2293" i="63"/>
  <c r="G2294" i="63"/>
  <c r="G2295" i="63"/>
  <c r="G3024" i="63"/>
  <c r="R3024" i="63" s="1"/>
  <c r="G3021" i="63"/>
  <c r="R3021" i="63" s="1"/>
  <c r="G3023" i="63"/>
  <c r="R3023" i="63" s="1"/>
  <c r="G426" i="63"/>
  <c r="G3017" i="63"/>
  <c r="R3017" i="63" s="1"/>
  <c r="G2301" i="63"/>
  <c r="G3013" i="63"/>
  <c r="R3013" i="63" s="1"/>
  <c r="G422" i="63"/>
  <c r="R422" i="63" s="1"/>
  <c r="G423" i="63"/>
  <c r="R423" i="63" s="1"/>
  <c r="G419" i="63"/>
  <c r="G420" i="63"/>
  <c r="G2307" i="63"/>
  <c r="G2308" i="63"/>
  <c r="R2308" i="63" s="1"/>
  <c r="G418" i="63"/>
  <c r="G417" i="63"/>
  <c r="G3004" i="63"/>
  <c r="R3004" i="63" s="1"/>
  <c r="G2312" i="63"/>
  <c r="G2313" i="63"/>
  <c r="R2313" i="63" s="1"/>
  <c r="G2314" i="63"/>
  <c r="R2314" i="63" s="1"/>
  <c r="G3002" i="63"/>
  <c r="R3002" i="63" s="1"/>
  <c r="G415" i="63"/>
  <c r="G2317" i="63"/>
  <c r="G2318" i="63"/>
  <c r="G2319" i="63"/>
  <c r="R2319" i="63" s="1"/>
  <c r="G2320" i="63"/>
  <c r="G2321" i="63"/>
  <c r="R2321" i="63" s="1"/>
  <c r="G2322" i="63"/>
  <c r="R2322" i="63" s="1"/>
  <c r="G408" i="63"/>
  <c r="R408" i="63" s="1"/>
  <c r="G2324" i="63"/>
  <c r="G2325" i="63"/>
  <c r="G3001" i="63"/>
  <c r="R3001" i="63" s="1"/>
  <c r="G2327" i="63"/>
  <c r="G407" i="63"/>
  <c r="G405" i="63"/>
  <c r="R405" i="63" s="1"/>
  <c r="G406" i="63"/>
  <c r="G404" i="63"/>
  <c r="G2332" i="63"/>
  <c r="G2997" i="63"/>
  <c r="R2997" i="63" s="1"/>
  <c r="G2334" i="63"/>
  <c r="G2335" i="63"/>
  <c r="G402" i="63"/>
  <c r="R402" i="63" s="1"/>
  <c r="G2337" i="63"/>
  <c r="R2337" i="63" s="1"/>
  <c r="G2338" i="63"/>
  <c r="G2339" i="63"/>
  <c r="G400" i="63"/>
  <c r="R400" i="63" s="1"/>
  <c r="G401" i="63"/>
  <c r="R401" i="63" s="1"/>
  <c r="G2342" i="63"/>
  <c r="G2994" i="63"/>
  <c r="R2994" i="63" s="1"/>
  <c r="G2344" i="63"/>
  <c r="G2345" i="63"/>
  <c r="G387" i="63"/>
  <c r="G388" i="63"/>
  <c r="R388" i="63" s="1"/>
  <c r="G390" i="63"/>
  <c r="G391" i="63"/>
  <c r="G395" i="63"/>
  <c r="R395" i="63" s="1"/>
  <c r="G396" i="63"/>
  <c r="R396" i="63" s="1"/>
  <c r="G2968" i="63"/>
  <c r="R2968" i="63" s="1"/>
  <c r="G397" i="63"/>
  <c r="R397" i="63" s="1"/>
  <c r="G2969" i="63"/>
  <c r="R2969" i="63" s="1"/>
  <c r="G2977" i="63"/>
  <c r="R2977" i="63" s="1"/>
  <c r="G399" i="63"/>
  <c r="G2982" i="63"/>
  <c r="R2982" i="63" s="1"/>
  <c r="G2964" i="63"/>
  <c r="R2964" i="63" s="1"/>
  <c r="G2965" i="63"/>
  <c r="R2965" i="63" s="1"/>
  <c r="G2966" i="63"/>
  <c r="R2966" i="63" s="1"/>
  <c r="G2957" i="63"/>
  <c r="R2957" i="63" s="1"/>
  <c r="G2362" i="63"/>
  <c r="G2363" i="63"/>
  <c r="G2364" i="63"/>
  <c r="G2365" i="63"/>
  <c r="G386" i="63"/>
  <c r="R386" i="63" s="1"/>
  <c r="G2367" i="63"/>
  <c r="R2367" i="63" s="1"/>
  <c r="G385" i="63"/>
  <c r="R385" i="63" s="1"/>
  <c r="G2369" i="63"/>
  <c r="G2370" i="63"/>
  <c r="R2370" i="63" s="1"/>
  <c r="G2371" i="63"/>
  <c r="G2372" i="63"/>
  <c r="G2373" i="63"/>
  <c r="G379" i="63"/>
  <c r="R379" i="63" s="1"/>
  <c r="G381" i="63"/>
  <c r="G2376" i="63"/>
  <c r="G2377" i="63"/>
  <c r="G377" i="63"/>
  <c r="G378" i="63"/>
  <c r="G2952" i="63"/>
  <c r="R2952" i="63" s="1"/>
  <c r="G2381" i="63"/>
  <c r="G2382" i="63"/>
  <c r="R2382" i="63" s="1"/>
  <c r="G2383" i="63"/>
  <c r="G2384" i="63"/>
  <c r="G376" i="63"/>
  <c r="G375" i="63"/>
  <c r="R375" i="63" s="1"/>
  <c r="G2387" i="63"/>
  <c r="G2388" i="63"/>
  <c r="G374" i="63"/>
  <c r="G2390" i="63"/>
  <c r="R2390" i="63" s="1"/>
  <c r="G373" i="63"/>
  <c r="R373" i="63" s="1"/>
  <c r="G369" i="63"/>
  <c r="G370" i="63"/>
  <c r="G372" i="63"/>
  <c r="R372" i="63" s="1"/>
  <c r="G2395" i="63"/>
  <c r="G2396" i="63"/>
  <c r="R2396" i="63" s="1"/>
  <c r="G2944" i="63"/>
  <c r="R2944" i="63" s="1"/>
  <c r="G2398" i="63"/>
  <c r="G367" i="63"/>
  <c r="G2927" i="63"/>
  <c r="R2927" i="63" s="1"/>
  <c r="G2401" i="63"/>
  <c r="G365" i="63"/>
  <c r="G2403" i="63"/>
  <c r="G2404" i="63"/>
  <c r="G361" i="63"/>
  <c r="G362" i="63"/>
  <c r="G2407" i="63"/>
  <c r="G2408" i="63"/>
  <c r="G2409" i="63"/>
  <c r="G2410" i="63"/>
  <c r="G354" i="63"/>
  <c r="G352" i="63"/>
  <c r="G2413" i="63"/>
  <c r="G2414" i="63"/>
  <c r="G353" i="63"/>
  <c r="G2416" i="63"/>
  <c r="G2417" i="63"/>
  <c r="G2923" i="63"/>
  <c r="R2923" i="63" s="1"/>
  <c r="G2419" i="63"/>
  <c r="R2419" i="63" s="1"/>
  <c r="G351" i="63"/>
  <c r="G2421" i="63"/>
  <c r="G2909" i="63"/>
  <c r="R2909" i="63" s="1"/>
  <c r="G2423" i="63"/>
  <c r="G2914" i="63"/>
  <c r="R2914" i="63" s="1"/>
  <c r="G350" i="63"/>
  <c r="R350" i="63" s="1"/>
  <c r="G2426" i="63"/>
  <c r="G2905" i="63"/>
  <c r="R2905" i="63" s="1"/>
  <c r="G348" i="63"/>
  <c r="R348" i="63" s="1"/>
  <c r="G347" i="63"/>
  <c r="R347" i="63" s="1"/>
  <c r="G338" i="63"/>
  <c r="R338" i="63" s="1"/>
  <c r="G339" i="63"/>
  <c r="R339" i="63" s="1"/>
  <c r="G340" i="63"/>
  <c r="R340" i="63" s="1"/>
  <c r="G341" i="63"/>
  <c r="G2904" i="63"/>
  <c r="R2904" i="63" s="1"/>
  <c r="G342" i="63"/>
  <c r="R342" i="63" s="1"/>
  <c r="G343" i="63"/>
  <c r="R343" i="63" s="1"/>
  <c r="G344" i="63"/>
  <c r="R344" i="63" s="1"/>
  <c r="G346" i="63"/>
  <c r="G337" i="63"/>
  <c r="G2440" i="63"/>
  <c r="G336" i="63"/>
  <c r="G335" i="63"/>
  <c r="G2887" i="63"/>
  <c r="R2887" i="63" s="1"/>
  <c r="G334" i="63"/>
  <c r="G329" i="63"/>
  <c r="G330" i="63"/>
  <c r="R330" i="63" s="1"/>
  <c r="G332" i="63"/>
  <c r="G333" i="63"/>
  <c r="G327" i="63"/>
  <c r="R327" i="63" s="1"/>
  <c r="G328" i="63"/>
  <c r="R328" i="63" s="1"/>
  <c r="G2451" i="63"/>
  <c r="R2451" i="63" s="1"/>
  <c r="G2452" i="63"/>
  <c r="G326" i="63"/>
  <c r="R326" i="63" s="1"/>
  <c r="G2454" i="63"/>
  <c r="G325" i="63"/>
  <c r="G2456" i="63"/>
  <c r="G323" i="63"/>
  <c r="G2458" i="63"/>
  <c r="G2459" i="63"/>
  <c r="G2460" i="63"/>
  <c r="G2461" i="63"/>
  <c r="R2461" i="63" s="1"/>
  <c r="G2462" i="63"/>
  <c r="G2879" i="63"/>
  <c r="R2879" i="63" s="1"/>
  <c r="G2464" i="63"/>
  <c r="G321" i="63"/>
  <c r="G2466" i="63"/>
  <c r="G2467" i="63"/>
  <c r="G2468" i="63"/>
  <c r="R2468" i="63" s="1"/>
  <c r="G2871" i="63"/>
  <c r="R2871" i="63" s="1"/>
  <c r="G318" i="63"/>
  <c r="G2471" i="63"/>
  <c r="G2472" i="63"/>
  <c r="G2851" i="63"/>
  <c r="R2851" i="63" s="1"/>
  <c r="G2852" i="63"/>
  <c r="R2852" i="63" s="1"/>
  <c r="G317" i="63"/>
  <c r="G2476" i="63"/>
  <c r="G315" i="63"/>
  <c r="G316" i="63"/>
  <c r="G314" i="63"/>
  <c r="G313" i="63"/>
  <c r="R313" i="63" s="1"/>
  <c r="G2481" i="63"/>
  <c r="G2482" i="63"/>
  <c r="R2482" i="63" s="1"/>
  <c r="G2483" i="63"/>
  <c r="R2483" i="63" s="1"/>
  <c r="G312" i="63"/>
  <c r="R312" i="63" s="1"/>
  <c r="G2485" i="63"/>
  <c r="G311" i="63"/>
  <c r="R311" i="63" s="1"/>
  <c r="G2487" i="63"/>
  <c r="G310" i="63"/>
  <c r="R310" i="63" s="1"/>
  <c r="G2848" i="63"/>
  <c r="R2848" i="63" s="1"/>
  <c r="G2490" i="63"/>
  <c r="G2841" i="63"/>
  <c r="R2841" i="63" s="1"/>
  <c r="G2492" i="63"/>
  <c r="G308" i="63"/>
  <c r="G2494" i="63"/>
  <c r="G2495" i="63"/>
  <c r="G307" i="63"/>
  <c r="R307" i="63" s="1"/>
  <c r="G2497" i="63"/>
  <c r="R2497" i="63" s="1"/>
  <c r="G2498" i="63"/>
  <c r="G306" i="63"/>
  <c r="G2500" i="63"/>
  <c r="G304" i="63"/>
  <c r="R304" i="63" s="1"/>
  <c r="G2502" i="63"/>
  <c r="G2503" i="63"/>
  <c r="G2504" i="63"/>
  <c r="R2504" i="63" s="1"/>
  <c r="G2505" i="63"/>
  <c r="G2506" i="63"/>
  <c r="G2507" i="63"/>
  <c r="R2507" i="63" s="1"/>
  <c r="G299" i="63"/>
  <c r="G300" i="63"/>
  <c r="R300" i="63" s="1"/>
  <c r="G303" i="63"/>
  <c r="G2511" i="63"/>
  <c r="G2512" i="63"/>
  <c r="G2513" i="63"/>
  <c r="G2514" i="63"/>
  <c r="G2515" i="63"/>
  <c r="G2516" i="63"/>
  <c r="G2517" i="63"/>
  <c r="G2826" i="63"/>
  <c r="R2826" i="63" s="1"/>
  <c r="G2519" i="63"/>
  <c r="G2520" i="63"/>
  <c r="G298" i="63"/>
  <c r="G2522" i="63"/>
  <c r="G2523" i="63"/>
  <c r="G2524" i="63"/>
  <c r="R2524" i="63" s="1"/>
  <c r="G297" i="63"/>
  <c r="G2824" i="63"/>
  <c r="R2824" i="63" s="1"/>
  <c r="G2527" i="63"/>
  <c r="G296" i="63"/>
  <c r="R296" i="63" s="1"/>
  <c r="G2529" i="63"/>
  <c r="G294" i="63"/>
  <c r="R294" i="63" s="1"/>
  <c r="G2531" i="63"/>
  <c r="R2531" i="63" s="1"/>
  <c r="G2532" i="63"/>
  <c r="G2533" i="63"/>
  <c r="R2533" i="63" s="1"/>
  <c r="G2534" i="63"/>
  <c r="G2805" i="63"/>
  <c r="R2805" i="63" s="1"/>
  <c r="G2810" i="63"/>
  <c r="R2810" i="63" s="1"/>
  <c r="G2815" i="63"/>
  <c r="R2815" i="63" s="1"/>
  <c r="G288" i="63"/>
  <c r="G2539" i="63"/>
  <c r="G2804" i="63"/>
  <c r="R2804" i="63" s="1"/>
  <c r="G289" i="63"/>
  <c r="G291" i="63"/>
  <c r="R291" i="63" s="1"/>
  <c r="G293" i="63"/>
  <c r="G2544" i="63"/>
  <c r="G2796" i="63"/>
  <c r="R2796" i="63" s="1"/>
  <c r="G286" i="63"/>
  <c r="G2547" i="63"/>
  <c r="R2547" i="63" s="1"/>
  <c r="G285" i="63"/>
  <c r="R285" i="63" s="1"/>
  <c r="G2549" i="63"/>
  <c r="G2550" i="63"/>
  <c r="G2551" i="63"/>
  <c r="G2552" i="63"/>
  <c r="G282" i="63"/>
  <c r="G284" i="63"/>
  <c r="G2555" i="63"/>
  <c r="R2555" i="63" s="1"/>
  <c r="G2787" i="63"/>
  <c r="R2787" i="63" s="1"/>
  <c r="G2788" i="63"/>
  <c r="R2788" i="63" s="1"/>
  <c r="G2795" i="63"/>
  <c r="R2795" i="63" s="1"/>
  <c r="G2559" i="63"/>
  <c r="G279" i="63"/>
  <c r="G2776" i="63"/>
  <c r="R2776" i="63" s="1"/>
  <c r="G2778" i="63"/>
  <c r="R2778" i="63" s="1"/>
  <c r="G2780" i="63"/>
  <c r="R2780" i="63" s="1"/>
  <c r="G280" i="63"/>
  <c r="G2565" i="63"/>
  <c r="G2566" i="63"/>
  <c r="R2566" i="63" s="1"/>
  <c r="G2567" i="63"/>
  <c r="G2568" i="63"/>
  <c r="G2569" i="63"/>
  <c r="R2569" i="63" s="1"/>
  <c r="G2570" i="63"/>
  <c r="R2570" i="63" s="1"/>
  <c r="G2571" i="63"/>
  <c r="G2572" i="63"/>
  <c r="G2573" i="63"/>
  <c r="R2573" i="63" s="1"/>
  <c r="G2574" i="63"/>
  <c r="R2574" i="63" s="1"/>
  <c r="G2575" i="63"/>
  <c r="G276" i="63"/>
  <c r="G2775" i="63"/>
  <c r="R2775" i="63" s="1"/>
  <c r="G277" i="63"/>
  <c r="R277" i="63" s="1"/>
  <c r="G2579" i="63"/>
  <c r="G274" i="63"/>
  <c r="R274" i="63" s="1"/>
  <c r="G272" i="63"/>
  <c r="G2582" i="63"/>
  <c r="G2583" i="63"/>
  <c r="G2728" i="63"/>
  <c r="R2728" i="63" s="1"/>
  <c r="G2773" i="63"/>
  <c r="R2773" i="63" s="1"/>
  <c r="G2586" i="63"/>
  <c r="G271" i="63"/>
  <c r="R271" i="63" s="1"/>
  <c r="G270" i="63"/>
  <c r="R270" i="63" s="1"/>
  <c r="G269" i="63"/>
  <c r="G2590" i="63"/>
  <c r="G2591" i="63"/>
  <c r="G2592" i="63"/>
  <c r="G2593" i="63"/>
  <c r="R2593" i="63" s="1"/>
  <c r="G2726" i="63"/>
  <c r="R2726" i="63" s="1"/>
  <c r="G2595" i="63"/>
  <c r="G2721" i="63"/>
  <c r="R2721" i="63" s="1"/>
  <c r="G2597" i="63"/>
  <c r="G2598" i="63"/>
  <c r="G2599" i="63"/>
  <c r="R2599" i="63" s="1"/>
  <c r="G267" i="63"/>
  <c r="G265" i="63"/>
  <c r="G266" i="63"/>
  <c r="G264" i="63"/>
  <c r="G2604" i="63"/>
  <c r="G262" i="63"/>
  <c r="R262" i="63" s="1"/>
  <c r="G2606" i="63"/>
  <c r="G2607" i="63"/>
  <c r="G259" i="63"/>
  <c r="G2609" i="63"/>
  <c r="G261" i="63"/>
  <c r="G257" i="63"/>
  <c r="R257" i="63" s="1"/>
  <c r="G2612" i="63"/>
  <c r="G2613" i="63"/>
  <c r="G258" i="63"/>
  <c r="R258" i="63" s="1"/>
  <c r="G2615" i="63"/>
  <c r="G2616" i="63"/>
  <c r="G254" i="63"/>
  <c r="G2618" i="63"/>
  <c r="R2618" i="63" s="1"/>
  <c r="G2619" i="63"/>
  <c r="R2619" i="63" s="1"/>
  <c r="G2709" i="63"/>
  <c r="R2709" i="63" s="1"/>
  <c r="G2621" i="63"/>
  <c r="G2622" i="63"/>
  <c r="G247" i="63"/>
  <c r="R247" i="63" s="1"/>
  <c r="G251" i="63"/>
  <c r="G252" i="63"/>
  <c r="G253" i="63"/>
  <c r="R253" i="63" s="1"/>
  <c r="G2627" i="63"/>
  <c r="G2628" i="63"/>
  <c r="R2628" i="63" s="1"/>
  <c r="G246" i="63"/>
  <c r="R246" i="63" s="1"/>
  <c r="G2693" i="63"/>
  <c r="R2693" i="63" s="1"/>
  <c r="G2631" i="63"/>
  <c r="G234" i="63"/>
  <c r="G238" i="63"/>
  <c r="R238" i="63" s="1"/>
  <c r="G243" i="63"/>
  <c r="G2635" i="63"/>
  <c r="G2636" i="63"/>
  <c r="G2637" i="63"/>
  <c r="R2637" i="63" s="1"/>
  <c r="G233" i="63"/>
  <c r="G2687" i="63"/>
  <c r="R2687" i="63" s="1"/>
  <c r="G230" i="63"/>
  <c r="R230" i="63" s="1"/>
  <c r="G231" i="63"/>
  <c r="R231" i="63" s="1"/>
  <c r="G227" i="63"/>
  <c r="G228" i="63"/>
  <c r="G229" i="63"/>
  <c r="G225" i="63"/>
  <c r="G2646" i="63"/>
  <c r="R2646" i="63" s="1"/>
  <c r="G224" i="63"/>
  <c r="G2648" i="63"/>
  <c r="G2649" i="63"/>
  <c r="G2650" i="63"/>
  <c r="G222" i="63"/>
  <c r="R222" i="63" s="1"/>
  <c r="G223" i="63"/>
  <c r="G2653" i="63"/>
  <c r="G220" i="63"/>
  <c r="G2655" i="63"/>
  <c r="R2655" i="63" s="1"/>
  <c r="G216" i="63"/>
  <c r="G217" i="63"/>
  <c r="R217" i="63" s="1"/>
  <c r="G215" i="63"/>
  <c r="G2659" i="63"/>
  <c r="G2660" i="63"/>
  <c r="R2660" i="63" s="1"/>
  <c r="G2661" i="63"/>
  <c r="G2662" i="63"/>
  <c r="G211" i="63"/>
  <c r="R211" i="63" s="1"/>
  <c r="G212" i="63"/>
  <c r="R212" i="63" s="1"/>
  <c r="G213" i="63"/>
  <c r="R213" i="63" s="1"/>
  <c r="G206" i="63"/>
  <c r="R206" i="63" s="1"/>
  <c r="G207" i="63"/>
  <c r="R207" i="63" s="1"/>
  <c r="G2668" i="63"/>
  <c r="G208" i="63"/>
  <c r="R208" i="63" s="1"/>
  <c r="G2670" i="63"/>
  <c r="R2670" i="63" s="1"/>
  <c r="G204" i="63"/>
  <c r="R204" i="63" s="1"/>
  <c r="G205" i="63"/>
  <c r="R205" i="63" s="1"/>
  <c r="G2673" i="63"/>
  <c r="G203" i="63"/>
  <c r="R203" i="63" s="1"/>
  <c r="G2675" i="63"/>
  <c r="R2675" i="63" s="1"/>
  <c r="G2676" i="63"/>
  <c r="G2677" i="63"/>
  <c r="G202" i="63"/>
  <c r="R202" i="63" s="1"/>
  <c r="G200" i="63"/>
  <c r="G2680" i="63"/>
  <c r="G2681" i="63"/>
  <c r="R2681" i="63" s="1"/>
  <c r="G2682" i="63"/>
  <c r="G2683" i="63"/>
  <c r="G2684" i="63"/>
  <c r="G2685" i="63"/>
  <c r="G2686" i="63"/>
  <c r="G2639" i="63"/>
  <c r="R2639" i="63" s="1"/>
  <c r="G193" i="63"/>
  <c r="R193" i="63" s="1"/>
  <c r="G196" i="63"/>
  <c r="R196" i="63" s="1"/>
  <c r="G188" i="63"/>
  <c r="R188" i="63" s="1"/>
  <c r="G190" i="63"/>
  <c r="R190" i="63" s="1"/>
  <c r="G2692" i="63"/>
  <c r="G2630" i="63"/>
  <c r="R2630" i="63" s="1"/>
  <c r="G187" i="63"/>
  <c r="R187" i="63" s="1"/>
  <c r="G2695" i="63"/>
  <c r="G186" i="63"/>
  <c r="R186" i="63" s="1"/>
  <c r="G185" i="63"/>
  <c r="G2698" i="63"/>
  <c r="G2699" i="63"/>
  <c r="G2700" i="63"/>
  <c r="G2701" i="63"/>
  <c r="R2701" i="63" s="1"/>
  <c r="G184" i="63"/>
  <c r="R184" i="63" s="1"/>
  <c r="G2703" i="63"/>
  <c r="G2704" i="63"/>
  <c r="R2704" i="63" s="1"/>
  <c r="G181" i="63"/>
  <c r="R181" i="63" s="1"/>
  <c r="G183" i="63"/>
  <c r="R183" i="63" s="1"/>
  <c r="G2707" i="63"/>
  <c r="G2708" i="63"/>
  <c r="G2620" i="63"/>
  <c r="R2620" i="63" s="1"/>
  <c r="G177" i="63"/>
  <c r="R177" i="63" s="1"/>
  <c r="G178" i="63"/>
  <c r="R178" i="63" s="1"/>
  <c r="G180" i="63"/>
  <c r="R180" i="63" s="1"/>
  <c r="G2713" i="63"/>
  <c r="G176" i="63"/>
  <c r="G2715" i="63"/>
  <c r="G2716" i="63"/>
  <c r="G175" i="63"/>
  <c r="G173" i="63"/>
  <c r="R173" i="63" s="1"/>
  <c r="G174" i="63"/>
  <c r="G2720" i="63"/>
  <c r="G2596" i="63"/>
  <c r="R2596" i="63" s="1"/>
  <c r="G2722" i="63"/>
  <c r="G171" i="63"/>
  <c r="G169" i="63"/>
  <c r="G170" i="63"/>
  <c r="G2594" i="63"/>
  <c r="R2594" i="63" s="1"/>
  <c r="G168" i="63"/>
  <c r="R168" i="63" s="1"/>
  <c r="G2585" i="63"/>
  <c r="R2585" i="63" s="1"/>
  <c r="G166" i="63"/>
  <c r="G2730" i="63"/>
  <c r="R2730" i="63" s="1"/>
  <c r="G164" i="63"/>
  <c r="R164" i="63" s="1"/>
  <c r="G2732" i="63"/>
  <c r="G2733" i="63"/>
  <c r="G2734" i="63"/>
  <c r="G2735" i="63"/>
  <c r="R2735" i="63" s="1"/>
  <c r="G2736" i="63"/>
  <c r="G163" i="63"/>
  <c r="R163" i="63" s="1"/>
  <c r="G2738" i="63"/>
  <c r="G2739" i="63"/>
  <c r="R2739" i="63" s="1"/>
  <c r="G2740" i="63"/>
  <c r="G2741" i="63"/>
  <c r="G2742" i="63"/>
  <c r="R2742" i="63" s="1"/>
  <c r="G162" i="63"/>
  <c r="R162" i="63" s="1"/>
  <c r="G148" i="63"/>
  <c r="R148" i="63" s="1"/>
  <c r="G151" i="63"/>
  <c r="R151" i="63" s="1"/>
  <c r="G154" i="63"/>
  <c r="G155" i="63"/>
  <c r="G156" i="63"/>
  <c r="R156" i="63" s="1"/>
  <c r="G2749" i="63"/>
  <c r="G157" i="63"/>
  <c r="G2751" i="63"/>
  <c r="G160" i="63"/>
  <c r="G2753" i="63"/>
  <c r="G2754" i="63"/>
  <c r="G2755" i="63"/>
  <c r="G2756" i="63"/>
  <c r="G2757" i="63"/>
  <c r="G146" i="63"/>
  <c r="R146" i="63" s="1"/>
  <c r="G138" i="63"/>
  <c r="R138" i="63" s="1"/>
  <c r="G139" i="63"/>
  <c r="R139" i="63" s="1"/>
  <c r="G2761" i="63"/>
  <c r="R2761" i="63" s="1"/>
  <c r="G141" i="63"/>
  <c r="R141" i="63" s="1"/>
  <c r="G143" i="63"/>
  <c r="G2764" i="63"/>
  <c r="R2764" i="63" s="1"/>
  <c r="G2765" i="63"/>
  <c r="G137" i="63"/>
  <c r="G135" i="63"/>
  <c r="R135" i="63" s="1"/>
  <c r="G2768" i="63"/>
  <c r="G2769" i="63"/>
  <c r="G133" i="63"/>
  <c r="G2771" i="63"/>
  <c r="G2772" i="63"/>
  <c r="G2577" i="63"/>
  <c r="R2577" i="63" s="1"/>
  <c r="G132" i="63"/>
  <c r="G2584" i="63"/>
  <c r="R2584" i="63" s="1"/>
  <c r="G2563" i="63"/>
  <c r="R2563" i="63" s="1"/>
  <c r="G2777" i="63"/>
  <c r="G2561" i="63"/>
  <c r="R2561" i="63" s="1"/>
  <c r="G2562" i="63"/>
  <c r="R2562" i="63" s="1"/>
  <c r="G130" i="63"/>
  <c r="R130" i="63" s="1"/>
  <c r="G2782" i="63"/>
  <c r="R2782" i="63" s="1"/>
  <c r="G2783" i="63"/>
  <c r="G2784" i="63"/>
  <c r="R2784" i="63" s="1"/>
  <c r="G2785" i="63"/>
  <c r="R2785" i="63" s="1"/>
  <c r="G2786" i="63"/>
  <c r="R2786" i="63" s="1"/>
  <c r="G2558" i="63"/>
  <c r="R2558" i="63" s="1"/>
  <c r="G2557" i="63"/>
  <c r="R2557" i="63" s="1"/>
  <c r="G129" i="63"/>
  <c r="R129" i="63" s="1"/>
  <c r="G2790" i="63"/>
  <c r="G2791" i="63"/>
  <c r="G2792" i="63"/>
  <c r="G128" i="63"/>
  <c r="G2794" i="63"/>
  <c r="G2556" i="63"/>
  <c r="R2556" i="63" s="1"/>
  <c r="G2545" i="63"/>
  <c r="R2545" i="63" s="1"/>
  <c r="G2797" i="63"/>
  <c r="G2798" i="63"/>
  <c r="G126" i="63"/>
  <c r="R126" i="63" s="1"/>
  <c r="G127" i="63"/>
  <c r="G2801" i="63"/>
  <c r="G2802" i="63"/>
  <c r="R2802" i="63" s="1"/>
  <c r="G2803" i="63"/>
  <c r="G2537" i="63"/>
  <c r="R2537" i="63" s="1"/>
  <c r="G2540" i="63"/>
  <c r="R2540" i="63" s="1"/>
  <c r="G2806" i="63"/>
  <c r="G125" i="63"/>
  <c r="R125" i="63" s="1"/>
  <c r="G2808" i="63"/>
  <c r="G2809" i="63"/>
  <c r="G2536" i="63"/>
  <c r="R2536" i="63" s="1"/>
  <c r="G121" i="63"/>
  <c r="G123" i="63"/>
  <c r="G119" i="63"/>
  <c r="G2814" i="63"/>
  <c r="R2814" i="63" s="1"/>
  <c r="G2535" i="63"/>
  <c r="R2535" i="63" s="1"/>
  <c r="G2816" i="63"/>
  <c r="R2816" i="63" s="1"/>
  <c r="G2817" i="63"/>
  <c r="R2817" i="63" s="1"/>
  <c r="G114" i="63"/>
  <c r="G2819" i="63"/>
  <c r="G2820" i="63"/>
  <c r="R2820" i="63" s="1"/>
  <c r="G2821" i="63"/>
  <c r="G108" i="63"/>
  <c r="R108" i="63" s="1"/>
  <c r="G113" i="63"/>
  <c r="G2526" i="63"/>
  <c r="R2526" i="63" s="1"/>
  <c r="G2825" i="63"/>
  <c r="G2518" i="63"/>
  <c r="R2518" i="63" s="1"/>
  <c r="G104" i="63"/>
  <c r="R104" i="63" s="1"/>
  <c r="G2828" i="63"/>
  <c r="R2828" i="63" s="1"/>
  <c r="G107" i="63"/>
  <c r="R107" i="63" s="1"/>
  <c r="G2830" i="63"/>
  <c r="G2831" i="63"/>
  <c r="G101" i="63"/>
  <c r="R101" i="63" s="1"/>
  <c r="G103" i="63"/>
  <c r="G2834" i="63"/>
  <c r="G2835" i="63"/>
  <c r="G2836" i="63"/>
  <c r="G96" i="63"/>
  <c r="R96" i="63" s="1"/>
  <c r="G97" i="63"/>
  <c r="R97" i="63" s="1"/>
  <c r="G2839" i="63"/>
  <c r="G100" i="63"/>
  <c r="R100" i="63" s="1"/>
  <c r="G2491" i="63"/>
  <c r="R2491" i="63" s="1"/>
  <c r="G2842" i="63"/>
  <c r="G2843" i="63"/>
  <c r="G2844" i="63"/>
  <c r="R2844" i="63" s="1"/>
  <c r="G94" i="63"/>
  <c r="G95" i="63"/>
  <c r="R95" i="63" s="1"/>
  <c r="G2489" i="63"/>
  <c r="R2489" i="63" s="1"/>
  <c r="G2473" i="63"/>
  <c r="R2473" i="63" s="1"/>
  <c r="G2474" i="63"/>
  <c r="R2474" i="63" s="1"/>
  <c r="G90" i="63"/>
  <c r="R90" i="63" s="1"/>
  <c r="G2856" i="63"/>
  <c r="G2857" i="63"/>
  <c r="G2859" i="63"/>
  <c r="R2859" i="63" s="1"/>
  <c r="G2861" i="63"/>
  <c r="G2862" i="63"/>
  <c r="R2862" i="63" s="1"/>
  <c r="G2864" i="63"/>
  <c r="R2864" i="63" s="1"/>
  <c r="G2865" i="63"/>
  <c r="G2866" i="63"/>
  <c r="R2866" i="63" s="1"/>
  <c r="G2867" i="63"/>
  <c r="G89" i="63"/>
  <c r="R89" i="63" s="1"/>
  <c r="G2870" i="63"/>
  <c r="G2469" i="63"/>
  <c r="R2469" i="63" s="1"/>
  <c r="G2873" i="63"/>
  <c r="G2874" i="63"/>
  <c r="G86" i="63"/>
  <c r="G2876" i="63"/>
  <c r="G2877" i="63"/>
  <c r="G2878" i="63"/>
  <c r="G2463" i="63"/>
  <c r="R2463" i="63" s="1"/>
  <c r="G2881" i="63"/>
  <c r="G81" i="63"/>
  <c r="R81" i="63" s="1"/>
  <c r="G82" i="63"/>
  <c r="R82" i="63" s="1"/>
  <c r="G80" i="63"/>
  <c r="G2885" i="63"/>
  <c r="G2886" i="63"/>
  <c r="G2443" i="63"/>
  <c r="R2443" i="63" s="1"/>
  <c r="G2888" i="63"/>
  <c r="G78" i="63"/>
  <c r="G2890" i="63"/>
  <c r="G2891" i="63"/>
  <c r="G2892" i="63"/>
  <c r="G77" i="63"/>
  <c r="G76" i="63"/>
  <c r="G1141" i="63"/>
  <c r="R1141" i="63" s="1"/>
  <c r="G2896" i="63"/>
  <c r="R2896" i="63" s="1"/>
  <c r="G2897" i="63"/>
  <c r="R2897" i="63" s="1"/>
  <c r="G2898" i="63"/>
  <c r="G2899" i="63"/>
  <c r="G72" i="63"/>
  <c r="G2902" i="63"/>
  <c r="G73" i="63"/>
  <c r="G2434" i="63"/>
  <c r="R2434" i="63" s="1"/>
  <c r="G3626" i="63"/>
  <c r="R3626" i="63" s="1"/>
  <c r="G2906" i="63"/>
  <c r="G2907" i="63"/>
  <c r="G2908" i="63"/>
  <c r="G2424" i="63"/>
  <c r="R2424" i="63" s="1"/>
  <c r="G68" i="63"/>
  <c r="R68" i="63" s="1"/>
  <c r="G66" i="63"/>
  <c r="R66" i="63" s="1"/>
  <c r="G67" i="63"/>
  <c r="R67" i="63" s="1"/>
  <c r="G2913" i="63"/>
  <c r="G2422" i="63"/>
  <c r="R2422" i="63" s="1"/>
  <c r="G2915" i="63"/>
  <c r="G61" i="63"/>
  <c r="R61" i="63" s="1"/>
  <c r="G56" i="63"/>
  <c r="R56" i="63" s="1"/>
  <c r="G60" i="63"/>
  <c r="G53" i="63"/>
  <c r="R53" i="63" s="1"/>
  <c r="G51" i="63"/>
  <c r="G2922" i="63"/>
  <c r="G2418" i="63"/>
  <c r="R2418" i="63" s="1"/>
  <c r="G2924" i="63"/>
  <c r="G2925" i="63"/>
  <c r="G2931" i="63"/>
  <c r="G2935" i="63"/>
  <c r="G2936" i="63"/>
  <c r="G2937" i="63"/>
  <c r="G2938" i="63"/>
  <c r="G2939" i="63"/>
  <c r="G2940" i="63"/>
  <c r="G2941" i="63"/>
  <c r="G42" i="63"/>
  <c r="R42" i="63" s="1"/>
  <c r="G2397" i="63"/>
  <c r="R2397" i="63" s="1"/>
  <c r="G2946" i="63"/>
  <c r="G2947" i="63"/>
  <c r="G40" i="63"/>
  <c r="R40" i="63" s="1"/>
  <c r="G2380" i="63"/>
  <c r="R2380" i="63" s="1"/>
  <c r="G38" i="63"/>
  <c r="R38" i="63" s="1"/>
  <c r="G2954" i="63"/>
  <c r="G2955" i="63"/>
  <c r="G2956" i="63"/>
  <c r="G2361" i="63"/>
  <c r="R2361" i="63" s="1"/>
  <c r="G2961" i="63"/>
  <c r="G2962" i="63"/>
  <c r="G2963" i="63"/>
  <c r="G2359" i="63"/>
  <c r="R2359" i="63" s="1"/>
  <c r="G2360" i="63"/>
  <c r="R2360" i="63" s="1"/>
  <c r="G2357" i="63"/>
  <c r="R2357" i="63" s="1"/>
  <c r="G2967" i="63"/>
  <c r="R2967" i="63" s="1"/>
  <c r="G2358" i="63"/>
  <c r="R2358" i="63" s="1"/>
  <c r="G2355" i="63"/>
  <c r="R2355" i="63" s="1"/>
  <c r="G2970" i="63"/>
  <c r="G2971" i="63"/>
  <c r="G2972" i="63"/>
  <c r="G2973" i="63"/>
  <c r="G2974" i="63"/>
  <c r="G2975" i="63"/>
  <c r="G2976" i="63"/>
  <c r="G2354" i="63"/>
  <c r="R2354" i="63" s="1"/>
  <c r="G2981" i="63"/>
  <c r="G2352" i="63"/>
  <c r="R2352" i="63" s="1"/>
  <c r="G2987" i="63"/>
  <c r="G31" i="63"/>
  <c r="R31" i="63" s="1"/>
  <c r="G2992" i="63"/>
  <c r="G2993" i="63"/>
  <c r="G2343" i="63"/>
  <c r="R2343" i="63" s="1"/>
  <c r="G2995" i="63"/>
  <c r="G2996" i="63"/>
  <c r="G2333" i="63"/>
  <c r="R2333" i="63" s="1"/>
  <c r="G2999" i="63"/>
  <c r="G2315" i="63"/>
  <c r="R2315" i="63" s="1"/>
  <c r="G2326" i="63"/>
  <c r="R2326" i="63" s="1"/>
  <c r="G2311" i="63"/>
  <c r="R2311" i="63" s="1"/>
  <c r="G3006" i="63"/>
  <c r="R3006" i="63" s="1"/>
  <c r="G3007" i="63"/>
  <c r="G3008" i="63"/>
  <c r="G3009" i="63"/>
  <c r="G2302" i="63"/>
  <c r="R2302" i="63" s="1"/>
  <c r="G29" i="63"/>
  <c r="R29" i="63" s="1"/>
  <c r="G3015" i="63"/>
  <c r="G3016" i="63"/>
  <c r="G2300" i="63"/>
  <c r="R2300" i="63" s="1"/>
  <c r="G2298" i="63"/>
  <c r="R2298" i="63" s="1"/>
  <c r="G3022" i="63"/>
  <c r="G2296" i="63"/>
  <c r="R2296" i="63" s="1"/>
  <c r="G2297" i="63"/>
  <c r="R2297" i="63" s="1"/>
  <c r="G25" i="63"/>
  <c r="R25" i="63" s="1"/>
  <c r="G2287" i="63"/>
  <c r="R2287" i="63" s="1"/>
  <c r="G3027" i="63"/>
  <c r="G3028" i="63"/>
  <c r="G3033" i="63"/>
  <c r="G24" i="63"/>
  <c r="R24" i="63" s="1"/>
  <c r="G3036" i="63"/>
  <c r="G3037" i="63"/>
  <c r="G3041" i="63"/>
  <c r="G3043" i="63"/>
  <c r="G2286" i="63"/>
  <c r="R2286" i="63" s="1"/>
  <c r="G3047" i="63"/>
  <c r="G21" i="63"/>
  <c r="R21" i="63" s="1"/>
  <c r="G3049" i="63"/>
  <c r="G3051" i="63"/>
  <c r="G2280" i="63"/>
  <c r="R2280" i="63" s="1"/>
  <c r="G2270" i="63"/>
  <c r="R2270" i="63" s="1"/>
  <c r="G3058" i="63"/>
  <c r="G19" i="63"/>
  <c r="R19" i="63" s="1"/>
  <c r="G3063" i="63"/>
  <c r="G2254" i="63"/>
  <c r="R2254" i="63" s="1"/>
  <c r="G18" i="63"/>
  <c r="R18" i="63" s="1"/>
  <c r="G3066" i="63"/>
  <c r="G3067" i="63"/>
  <c r="G2241" i="63"/>
  <c r="R2241" i="63" s="1"/>
  <c r="G3071" i="63"/>
  <c r="G2228" i="63"/>
  <c r="R2228" i="63" s="1"/>
  <c r="G3075" i="63"/>
  <c r="G3076" i="63"/>
  <c r="G3078" i="63"/>
  <c r="G2224" i="63"/>
  <c r="R2224" i="63" s="1"/>
  <c r="G3082" i="63"/>
  <c r="G3083" i="63"/>
  <c r="G3084" i="63"/>
  <c r="G3085" i="63"/>
  <c r="G3090" i="63"/>
  <c r="G17" i="63"/>
  <c r="G3093" i="63"/>
  <c r="G3094" i="63"/>
  <c r="G3095" i="63"/>
  <c r="G15" i="63"/>
  <c r="R15" i="63" s="1"/>
  <c r="G16" i="63"/>
  <c r="R16" i="63" s="1"/>
  <c r="G2216" i="63"/>
  <c r="R2216" i="63" s="1"/>
  <c r="G2223" i="63"/>
  <c r="R2223" i="63" s="1"/>
  <c r="G3611" i="63"/>
  <c r="R3611" i="63" s="1"/>
  <c r="G3107" i="63"/>
  <c r="G3608" i="63"/>
  <c r="R3608" i="63" s="1"/>
  <c r="G3114" i="63"/>
  <c r="G3594" i="63"/>
  <c r="R3594" i="63" s="1"/>
  <c r="G3118" i="63"/>
  <c r="G3119" i="63"/>
  <c r="G3120" i="63"/>
  <c r="G3121" i="63"/>
  <c r="G3122" i="63"/>
  <c r="G3123" i="63"/>
  <c r="G3124" i="63"/>
  <c r="G3125" i="63"/>
  <c r="G2201" i="63"/>
  <c r="R2201" i="63" s="1"/>
  <c r="G3127" i="63"/>
  <c r="G1147" i="63"/>
  <c r="R1147" i="63" s="1"/>
  <c r="G1148" i="63"/>
  <c r="R1148" i="63" s="1"/>
  <c r="G11" i="63"/>
  <c r="G3131" i="63"/>
  <c r="G2169" i="63"/>
  <c r="R2169" i="63" s="1"/>
  <c r="G3138" i="63"/>
  <c r="G1156" i="63"/>
  <c r="R1156" i="63" s="1"/>
  <c r="G1154" i="63"/>
  <c r="R1154" i="63" s="1"/>
  <c r="G3573" i="63"/>
  <c r="R3573" i="63" s="1"/>
  <c r="G2096" i="63"/>
  <c r="R2096" i="63" s="1"/>
  <c r="G3149" i="63"/>
  <c r="G3152" i="63"/>
  <c r="G1157" i="63"/>
  <c r="R1157" i="63" s="1"/>
  <c r="G3157" i="63"/>
  <c r="G3160" i="63"/>
  <c r="G3162" i="63"/>
  <c r="G2087" i="63"/>
  <c r="R2087" i="63" s="1"/>
  <c r="G1163" i="63"/>
  <c r="R1163" i="63" s="1"/>
  <c r="G3171" i="63"/>
  <c r="G3172" i="63"/>
  <c r="G3176" i="63"/>
  <c r="G3178" i="63"/>
  <c r="G3179" i="63"/>
  <c r="G3180" i="63"/>
  <c r="G2084" i="63"/>
  <c r="R2084" i="63" s="1"/>
  <c r="G75" i="63"/>
  <c r="G2059" i="63"/>
  <c r="R2059" i="63" s="1"/>
  <c r="G3648" i="63"/>
  <c r="R3648" i="63" s="1"/>
  <c r="G3187" i="63"/>
  <c r="G3191" i="63"/>
  <c r="G2048" i="63"/>
  <c r="R2048" i="63" s="1"/>
  <c r="G3197" i="63"/>
  <c r="G2013" i="63"/>
  <c r="R2013" i="63" s="1"/>
  <c r="G2017" i="63"/>
  <c r="R2017" i="63" s="1"/>
  <c r="G2039" i="63"/>
  <c r="R2039" i="63" s="1"/>
  <c r="G3206" i="63"/>
  <c r="G3207" i="63"/>
  <c r="G2010" i="63"/>
  <c r="R2010" i="63" s="1"/>
  <c r="G3211" i="63"/>
  <c r="G3213" i="63"/>
  <c r="G3217" i="63"/>
  <c r="G2002" i="63"/>
  <c r="R2002" i="63" s="1"/>
  <c r="G1995" i="63"/>
  <c r="R1995" i="63" s="1"/>
  <c r="G3222" i="63"/>
  <c r="G1988" i="63"/>
  <c r="R1988" i="63" s="1"/>
  <c r="G1968" i="63"/>
  <c r="R1968" i="63" s="1"/>
  <c r="G1939" i="63"/>
  <c r="R1939" i="63" s="1"/>
  <c r="G1960" i="63"/>
  <c r="R1960" i="63" s="1"/>
  <c r="G3236" i="63"/>
  <c r="G1919" i="63"/>
  <c r="R1919" i="63" s="1"/>
  <c r="G1926" i="63"/>
  <c r="R1926" i="63" s="1"/>
  <c r="G3239" i="63"/>
  <c r="G3652" i="63"/>
  <c r="R3652" i="63" s="1"/>
  <c r="G3243" i="63"/>
  <c r="G3244" i="63"/>
  <c r="G1913" i="63"/>
  <c r="R1913" i="63" s="1"/>
  <c r="G1267" i="63"/>
  <c r="R1267" i="63" s="1"/>
  <c r="G1274" i="63"/>
  <c r="R1274" i="63" s="1"/>
  <c r="G1277" i="63"/>
  <c r="R1277" i="63" s="1"/>
  <c r="G3544" i="63"/>
  <c r="R3544" i="63" s="1"/>
  <c r="G3259" i="63"/>
  <c r="G3260" i="63"/>
  <c r="G3261" i="63"/>
  <c r="G3262" i="63"/>
  <c r="G3263" i="63"/>
  <c r="G1284" i="63"/>
  <c r="R1284" i="63" s="1"/>
  <c r="G3266" i="63"/>
  <c r="G3267" i="63"/>
  <c r="G3269" i="63"/>
  <c r="G3271" i="63"/>
  <c r="G3272" i="63"/>
  <c r="G3273" i="63"/>
  <c r="G3532" i="63"/>
  <c r="R3532" i="63" s="1"/>
  <c r="G1893" i="63"/>
  <c r="R1893" i="63" s="1"/>
  <c r="G3280" i="63"/>
  <c r="G1291" i="63"/>
  <c r="R1291" i="63" s="1"/>
  <c r="G3282" i="63"/>
  <c r="G3525" i="63"/>
  <c r="R3525" i="63" s="1"/>
  <c r="G3289" i="63"/>
  <c r="G3290" i="63"/>
  <c r="G3507" i="63"/>
  <c r="R3507" i="63" s="1"/>
  <c r="G3294" i="63"/>
  <c r="G3296" i="63"/>
  <c r="G3299" i="63"/>
  <c r="G1832" i="63"/>
  <c r="R1832" i="63" s="1"/>
  <c r="G1324" i="63"/>
  <c r="R1324" i="63" s="1"/>
  <c r="G1293" i="63"/>
  <c r="R1293" i="63" s="1"/>
  <c r="G3310" i="63"/>
  <c r="G3311" i="63"/>
  <c r="G1763" i="63"/>
  <c r="R1763" i="63" s="1"/>
  <c r="G1312" i="63"/>
  <c r="R1312" i="63" s="1"/>
  <c r="G3315" i="63"/>
  <c r="G3316" i="63"/>
  <c r="G1344" i="63"/>
  <c r="R1344" i="63" s="1"/>
  <c r="G3487" i="63"/>
  <c r="R3487" i="63" s="1"/>
  <c r="G3325" i="63"/>
  <c r="G3326" i="63"/>
  <c r="G1734" i="63"/>
  <c r="R1734" i="63" s="1"/>
  <c r="G1652" i="63"/>
  <c r="R1652" i="63" s="1"/>
  <c r="G3477" i="63"/>
  <c r="R3477" i="63" s="1"/>
  <c r="G1595" i="63"/>
  <c r="R1595" i="63" s="1"/>
  <c r="G1596" i="63"/>
  <c r="R1596" i="63" s="1"/>
  <c r="G3344" i="63"/>
  <c r="G1391" i="63"/>
  <c r="R1391" i="63" s="1"/>
  <c r="G1388" i="63"/>
  <c r="R1388" i="63" s="1"/>
  <c r="G3457" i="63"/>
  <c r="R3457" i="63" s="1"/>
  <c r="G1392" i="63"/>
  <c r="R1392" i="63" s="1"/>
  <c r="G3353" i="63"/>
  <c r="G3454" i="63"/>
  <c r="R3454" i="63" s="1"/>
  <c r="G3358" i="63"/>
  <c r="G3359" i="63"/>
  <c r="G3360" i="63"/>
  <c r="G3361" i="63"/>
  <c r="G3451" i="63"/>
  <c r="R3451" i="63" s="1"/>
  <c r="G3364" i="63"/>
  <c r="G3365" i="63"/>
  <c r="G3366" i="63"/>
  <c r="G3448" i="63"/>
  <c r="R3448" i="63" s="1"/>
  <c r="G3370" i="63"/>
  <c r="G3371" i="63"/>
  <c r="G3435" i="63"/>
  <c r="R3435" i="63" s="1"/>
  <c r="G1404" i="63"/>
  <c r="R1404" i="63" s="1"/>
  <c r="G1421" i="63"/>
  <c r="R1421" i="63" s="1"/>
  <c r="G1549" i="63"/>
  <c r="R1549" i="63" s="1"/>
  <c r="G1434" i="63"/>
  <c r="R1434" i="63" s="1"/>
  <c r="G1451" i="63"/>
  <c r="R1451" i="63" s="1"/>
  <c r="G1538" i="63"/>
  <c r="R1538" i="63" s="1"/>
  <c r="G1426" i="63"/>
  <c r="R1426" i="63" s="1"/>
  <c r="G1576" i="63"/>
  <c r="R1576" i="63" s="1"/>
  <c r="G3390" i="63"/>
  <c r="R3390" i="63" s="1"/>
  <c r="G3391" i="63"/>
  <c r="G1251" i="63"/>
  <c r="R1251" i="63" s="1"/>
  <c r="G3376" i="63"/>
  <c r="G3397" i="63"/>
  <c r="G3398" i="63"/>
  <c r="G3399" i="63"/>
  <c r="G3403" i="63"/>
  <c r="G3425" i="63"/>
  <c r="R3425" i="63" s="1"/>
  <c r="G3404" i="63"/>
  <c r="G1560" i="63"/>
  <c r="R1560" i="63" s="1"/>
  <c r="G3405" i="63"/>
  <c r="G3427" i="63"/>
  <c r="R3427" i="63" s="1"/>
  <c r="G3434" i="63"/>
  <c r="R3434" i="63" s="1"/>
  <c r="G1565" i="63"/>
  <c r="R1565" i="63" s="1"/>
  <c r="G3406" i="63"/>
  <c r="G3413" i="63"/>
  <c r="R3413" i="63" s="1"/>
  <c r="G3408" i="63"/>
  <c r="R3408" i="63" s="1"/>
  <c r="G1461" i="63"/>
  <c r="R1461" i="63" s="1"/>
  <c r="G3410" i="63"/>
  <c r="G1463" i="63"/>
  <c r="R1463" i="63" s="1"/>
  <c r="G1455" i="63"/>
  <c r="R1455" i="63" s="1"/>
  <c r="G3407" i="63"/>
  <c r="R3407" i="63" s="1"/>
  <c r="G1499" i="63"/>
  <c r="R1499" i="63" s="1"/>
  <c r="G1476" i="63"/>
  <c r="R1476" i="63" s="1"/>
  <c r="G3417" i="63"/>
  <c r="G3418" i="63"/>
  <c r="G3419" i="63"/>
  <c r="G1427" i="63"/>
  <c r="R1427" i="63" s="1"/>
  <c r="G1583" i="63"/>
  <c r="R1583" i="63" s="1"/>
  <c r="G3424" i="63"/>
  <c r="R3424" i="63" s="1"/>
  <c r="G1561" i="63"/>
  <c r="R1561" i="63" s="1"/>
  <c r="G3426" i="63"/>
  <c r="G1550" i="63"/>
  <c r="R1550" i="63" s="1"/>
  <c r="G3428" i="63"/>
  <c r="G3429" i="63"/>
  <c r="G3430" i="63"/>
  <c r="G3431" i="63"/>
  <c r="G3432" i="63"/>
  <c r="G3433" i="63"/>
  <c r="G3378" i="63"/>
  <c r="R3378" i="63" s="1"/>
  <c r="G3436" i="63"/>
  <c r="G3437" i="63"/>
  <c r="G1424" i="63"/>
  <c r="R1424" i="63" s="1"/>
  <c r="G3441" i="63"/>
  <c r="R3441" i="63" s="1"/>
  <c r="G1403" i="63"/>
  <c r="R1403" i="63" s="1"/>
  <c r="G3444" i="63"/>
  <c r="G1397" i="63"/>
  <c r="R1397" i="63" s="1"/>
  <c r="G3446" i="63"/>
  <c r="G1584" i="63"/>
  <c r="R1584" i="63" s="1"/>
  <c r="G3449" i="63"/>
  <c r="G3450" i="63"/>
  <c r="R3450" i="63" s="1"/>
  <c r="G3453" i="63"/>
  <c r="G1038" i="63"/>
  <c r="R1038" i="63" s="1"/>
  <c r="G3462" i="63"/>
  <c r="G1594" i="63"/>
  <c r="R1594" i="63" s="1"/>
  <c r="G3465" i="63"/>
  <c r="G3466" i="63"/>
  <c r="G3467" i="63"/>
  <c r="G3468" i="63"/>
  <c r="G3470" i="63"/>
  <c r="G3473" i="63"/>
  <c r="G1369" i="63"/>
  <c r="R1369" i="63" s="1"/>
  <c r="G3475" i="63"/>
  <c r="G3476" i="63"/>
  <c r="G1638" i="63"/>
  <c r="R1638" i="63" s="1"/>
  <c r="G1646" i="63"/>
  <c r="R1646" i="63" s="1"/>
  <c r="G1636" i="63"/>
  <c r="R1636" i="63" s="1"/>
  <c r="G3480" i="63"/>
  <c r="G1352" i="63"/>
  <c r="R1352" i="63" s="1"/>
  <c r="G3482" i="63"/>
  <c r="G3484" i="63"/>
  <c r="G1348" i="63"/>
  <c r="R1348" i="63" s="1"/>
  <c r="G3486" i="63"/>
  <c r="G1754" i="63"/>
  <c r="R1754" i="63" s="1"/>
  <c r="G1759" i="63"/>
  <c r="R1759" i="63" s="1"/>
  <c r="G3490" i="63"/>
  <c r="G3491" i="63"/>
  <c r="G3492" i="63"/>
  <c r="G3493" i="63"/>
  <c r="G1813" i="63"/>
  <c r="R1813" i="63" s="1"/>
  <c r="G1771" i="63"/>
  <c r="R1771" i="63" s="1"/>
  <c r="G1801" i="63"/>
  <c r="R1801" i="63" s="1"/>
  <c r="G3501" i="63"/>
  <c r="G3502" i="63"/>
  <c r="G3503" i="63"/>
  <c r="G1844" i="63"/>
  <c r="R1844" i="63" s="1"/>
  <c r="G3505" i="63"/>
  <c r="G3506" i="63"/>
  <c r="G1885" i="63"/>
  <c r="R1885" i="63" s="1"/>
  <c r="G3513" i="63"/>
  <c r="R3513" i="63" s="1"/>
  <c r="G3515" i="63"/>
  <c r="G3516" i="63"/>
  <c r="G3517" i="63"/>
  <c r="G3519" i="63"/>
  <c r="G3520" i="63"/>
  <c r="G3522" i="63"/>
  <c r="G3526" i="63"/>
  <c r="G1846" i="63"/>
  <c r="R1846" i="63" s="1"/>
  <c r="G1265" i="63"/>
  <c r="R1265" i="63" s="1"/>
  <c r="G3531" i="63"/>
  <c r="G3534" i="63"/>
  <c r="G1896" i="63"/>
  <c r="R1896" i="63" s="1"/>
  <c r="G3540" i="63"/>
  <c r="G1907" i="63"/>
  <c r="R1907" i="63" s="1"/>
  <c r="G1433" i="63"/>
  <c r="R1433" i="63" s="1"/>
  <c r="G3548" i="63"/>
  <c r="G2164" i="63"/>
  <c r="R2164" i="63" s="1"/>
  <c r="G3553" i="63"/>
  <c r="G2165" i="63"/>
  <c r="R2165" i="63" s="1"/>
  <c r="G3557" i="63"/>
  <c r="G3558" i="63"/>
  <c r="G3559" i="63"/>
  <c r="G3563" i="63"/>
  <c r="G2044" i="63"/>
  <c r="R2044" i="63" s="1"/>
  <c r="G9" i="63"/>
  <c r="G2093" i="63"/>
  <c r="R2093" i="63" s="1"/>
  <c r="G3569" i="63"/>
  <c r="G3570" i="63"/>
  <c r="G2113" i="63"/>
  <c r="R2113" i="63" s="1"/>
  <c r="G3572" i="63"/>
  <c r="G10" i="63"/>
  <c r="R10" i="63" s="1"/>
  <c r="G2151" i="63"/>
  <c r="R2151" i="63" s="1"/>
  <c r="G1027" i="63"/>
  <c r="R1027" i="63" s="1"/>
  <c r="G2163" i="63"/>
  <c r="R2163" i="63" s="1"/>
  <c r="G2139" i="63"/>
  <c r="R2139" i="63" s="1"/>
  <c r="G3581" i="63"/>
  <c r="G3582" i="63"/>
  <c r="G3583" i="63"/>
  <c r="G3584" i="63"/>
  <c r="G3585" i="63"/>
  <c r="G3586" i="63"/>
  <c r="G3587" i="63"/>
  <c r="G3588" i="63"/>
  <c r="G2174" i="63"/>
  <c r="R2174" i="63" s="1"/>
  <c r="G2176" i="63"/>
  <c r="R2176" i="63" s="1"/>
  <c r="G2202" i="63"/>
  <c r="R2202" i="63" s="1"/>
  <c r="G3595" i="63"/>
  <c r="G3596" i="63"/>
  <c r="G3597" i="63"/>
  <c r="G3598" i="63"/>
  <c r="G3600" i="63"/>
  <c r="G3601" i="63"/>
  <c r="G3604" i="63"/>
  <c r="G3605" i="63"/>
  <c r="G3606" i="63"/>
  <c r="G2215" i="63"/>
  <c r="R2215" i="63" s="1"/>
  <c r="G3609" i="63"/>
  <c r="G2209" i="63"/>
  <c r="R2209" i="63" s="1"/>
  <c r="G3612" i="63"/>
  <c r="G3619" i="63"/>
  <c r="G3620" i="63"/>
  <c r="G3621" i="63"/>
  <c r="G3622" i="63"/>
  <c r="G2400" i="63"/>
  <c r="R2400" i="63" s="1"/>
  <c r="G3625" i="63"/>
  <c r="G2427" i="63"/>
  <c r="R2427" i="63" s="1"/>
  <c r="G3627" i="63"/>
  <c r="G3629" i="63"/>
  <c r="G3634" i="63"/>
  <c r="G3635" i="63"/>
  <c r="G1138" i="63"/>
  <c r="R1138" i="63" s="1"/>
  <c r="G3637" i="63"/>
  <c r="G3638" i="63"/>
  <c r="G3639" i="63"/>
  <c r="G1124" i="63"/>
  <c r="R1124" i="63" s="1"/>
  <c r="G1125" i="63"/>
  <c r="R1125" i="63" s="1"/>
  <c r="G1137" i="63"/>
  <c r="R1137" i="63" s="1"/>
  <c r="G3649" i="63"/>
  <c r="G3651" i="63"/>
  <c r="G3658" i="63"/>
  <c r="G1120" i="63"/>
  <c r="R1120" i="63" s="1"/>
  <c r="G3662" i="63"/>
  <c r="G1100" i="63"/>
  <c r="R1100" i="63" s="1"/>
  <c r="G1099" i="63"/>
  <c r="R1099" i="63" s="1"/>
  <c r="G3668" i="63"/>
  <c r="G3671" i="63"/>
  <c r="G1098" i="63"/>
  <c r="R1098" i="63" s="1"/>
  <c r="G3673" i="63"/>
  <c r="R3673" i="63" s="1"/>
  <c r="G1095" i="63"/>
  <c r="R1095" i="63" s="1"/>
  <c r="G3675" i="63"/>
  <c r="R3675" i="63" s="1"/>
  <c r="G3682" i="63"/>
  <c r="G3684" i="63"/>
  <c r="G3685" i="63"/>
  <c r="G3686" i="63"/>
  <c r="R3686" i="63" s="1"/>
  <c r="G3687" i="63"/>
  <c r="G1091" i="63"/>
  <c r="R1091" i="63" s="1"/>
  <c r="G3690" i="63"/>
  <c r="G3691" i="63"/>
  <c r="G3693" i="63"/>
  <c r="G3695" i="63"/>
  <c r="G1040" i="63"/>
  <c r="R1040" i="63" s="1"/>
  <c r="G1062" i="63"/>
  <c r="R1062" i="63" s="1"/>
  <c r="G3699" i="63"/>
  <c r="R3699" i="63" s="1"/>
  <c r="G3700" i="63"/>
  <c r="G3702" i="63"/>
  <c r="R3702" i="63" s="1"/>
  <c r="G3703" i="63"/>
  <c r="G3705" i="63"/>
  <c r="G3706" i="63"/>
  <c r="G3707" i="63"/>
  <c r="G3943" i="63"/>
  <c r="G3710" i="63"/>
  <c r="G3886" i="63"/>
  <c r="R3886" i="63" s="1"/>
  <c r="G971" i="63"/>
  <c r="R971" i="63" s="1"/>
  <c r="G3715" i="63"/>
  <c r="R3715" i="63" s="1"/>
  <c r="G3716" i="63"/>
  <c r="G3717" i="63"/>
  <c r="G3719" i="63"/>
  <c r="G1024" i="63"/>
  <c r="R1024" i="63" s="1"/>
  <c r="G3721" i="63"/>
  <c r="G3723" i="63"/>
  <c r="G3724" i="63"/>
  <c r="G1018" i="63"/>
  <c r="R1018" i="63" s="1"/>
  <c r="G3728" i="63"/>
  <c r="G3729" i="63"/>
  <c r="G3730" i="63"/>
  <c r="G3731" i="63"/>
  <c r="G3732" i="63"/>
  <c r="G3733" i="63"/>
  <c r="G3734" i="63"/>
  <c r="G3735" i="63"/>
  <c r="G3737" i="63"/>
  <c r="G1015" i="63"/>
  <c r="R1015" i="63" s="1"/>
  <c r="G3740" i="63"/>
  <c r="G3741" i="63"/>
  <c r="R3741" i="63" s="1"/>
  <c r="G3744" i="63"/>
  <c r="G3748" i="63"/>
  <c r="G3750" i="63"/>
  <c r="G3751" i="63"/>
  <c r="G3753" i="63"/>
  <c r="G3754" i="63"/>
  <c r="G3756" i="63"/>
  <c r="R3756" i="63" s="1"/>
  <c r="G1013" i="63"/>
  <c r="R1013" i="63" s="1"/>
  <c r="G1002" i="63"/>
  <c r="R1002" i="63" s="1"/>
  <c r="G3764" i="63"/>
  <c r="R3764" i="63" s="1"/>
  <c r="G3765" i="63"/>
  <c r="R3765" i="63" s="1"/>
  <c r="G3766" i="63"/>
  <c r="G1001" i="63"/>
  <c r="R1001" i="63" s="1"/>
  <c r="G1000" i="63"/>
  <c r="R1000" i="63" s="1"/>
  <c r="G3772" i="63"/>
  <c r="G3773" i="63"/>
  <c r="G3774" i="63"/>
  <c r="G3775" i="63"/>
  <c r="G3777" i="63"/>
  <c r="G999" i="63"/>
  <c r="R999" i="63" s="1"/>
  <c r="G3780" i="63"/>
  <c r="G3783" i="63"/>
  <c r="G3784" i="63"/>
  <c r="G3785" i="63"/>
  <c r="G3786" i="63"/>
  <c r="G3787" i="63"/>
  <c r="G3788" i="63"/>
  <c r="G3789" i="63"/>
  <c r="G3790" i="63"/>
  <c r="G3791" i="63"/>
  <c r="G3792" i="63"/>
  <c r="G3793" i="63"/>
  <c r="G3830" i="63"/>
  <c r="G3795" i="63"/>
  <c r="G3796" i="63"/>
  <c r="G3797" i="63"/>
  <c r="G3798" i="63"/>
  <c r="G3799" i="63"/>
  <c r="G3800" i="63"/>
  <c r="G3801" i="63"/>
  <c r="G3802" i="63"/>
  <c r="G3803" i="63"/>
  <c r="G3804" i="63"/>
  <c r="G3805" i="63"/>
  <c r="G3806" i="63"/>
  <c r="G3807" i="63"/>
  <c r="G3808" i="63"/>
  <c r="G3809" i="63"/>
  <c r="G3810" i="63"/>
  <c r="G3811" i="63"/>
  <c r="G3812" i="63"/>
  <c r="G3813" i="63"/>
  <c r="G3814" i="63"/>
  <c r="G3815" i="63"/>
  <c r="G3816" i="63"/>
  <c r="G3817" i="63"/>
  <c r="G3831" i="63"/>
  <c r="G3818" i="63"/>
  <c r="G3819" i="63"/>
  <c r="G3820" i="63"/>
  <c r="G3821" i="63"/>
  <c r="G3822" i="63"/>
  <c r="E3817" i="63"/>
  <c r="E3831" i="63"/>
  <c r="E3818" i="63"/>
  <c r="E3819" i="63"/>
  <c r="E3820" i="63"/>
  <c r="E3821" i="63"/>
  <c r="E3822" i="63"/>
  <c r="H3817" i="63"/>
  <c r="H3831" i="63"/>
  <c r="H3818" i="63"/>
  <c r="H3819" i="63"/>
  <c r="H3820" i="63"/>
  <c r="H3821" i="63"/>
  <c r="H3822" i="63"/>
  <c r="E3815" i="63"/>
  <c r="E3816" i="63"/>
  <c r="H3815" i="63"/>
  <c r="H3816" i="63"/>
  <c r="E3803" i="63"/>
  <c r="E3804" i="63"/>
  <c r="E3805" i="63"/>
  <c r="E3806" i="63"/>
  <c r="E3807" i="63"/>
  <c r="E3808" i="63"/>
  <c r="E3809" i="63"/>
  <c r="E3810" i="63"/>
  <c r="E3811" i="63"/>
  <c r="E3812" i="63"/>
  <c r="E3813" i="63"/>
  <c r="E3814" i="63"/>
  <c r="H3803" i="63"/>
  <c r="H3804" i="63"/>
  <c r="H3805" i="63"/>
  <c r="H3806" i="63"/>
  <c r="H3807" i="63"/>
  <c r="H3808" i="63"/>
  <c r="H3809" i="63"/>
  <c r="H3810" i="63"/>
  <c r="H3811" i="63"/>
  <c r="H3812" i="63"/>
  <c r="H3813" i="63"/>
  <c r="H3814" i="63"/>
  <c r="E3801" i="63"/>
  <c r="E3802" i="63"/>
  <c r="H3801" i="63"/>
  <c r="H3802" i="63"/>
  <c r="U2" i="63"/>
  <c r="E4201" i="63"/>
  <c r="E4200" i="63"/>
  <c r="E4199" i="63"/>
  <c r="E4194" i="63"/>
  <c r="E4193" i="63"/>
  <c r="E4191" i="63"/>
  <c r="E4185" i="63"/>
  <c r="E4188" i="63"/>
  <c r="E4184" i="63"/>
  <c r="E4180" i="63"/>
  <c r="E4174" i="63"/>
  <c r="E4173" i="63"/>
  <c r="E4172" i="63"/>
  <c r="E4169" i="63"/>
  <c r="E4170" i="63"/>
  <c r="E4166" i="63"/>
  <c r="E4167" i="63"/>
  <c r="E4168" i="63"/>
  <c r="E4165" i="63"/>
  <c r="E4162" i="63"/>
  <c r="E4161" i="63"/>
  <c r="E4160" i="63"/>
  <c r="E4153" i="63"/>
  <c r="E4159" i="63"/>
  <c r="E4151" i="63"/>
  <c r="E4148" i="63"/>
  <c r="E4147" i="63"/>
  <c r="E4145" i="63"/>
  <c r="E4139" i="63"/>
  <c r="E4144" i="63"/>
  <c r="E4134" i="63"/>
  <c r="E4125" i="63"/>
  <c r="E4128" i="63"/>
  <c r="E4130" i="63"/>
  <c r="E4132" i="63"/>
  <c r="E4133" i="63"/>
  <c r="E4122" i="63"/>
  <c r="E4120" i="63"/>
  <c r="E4121" i="63"/>
  <c r="E4115" i="63"/>
  <c r="E4119" i="63"/>
  <c r="E4108" i="63"/>
  <c r="E4110" i="63"/>
  <c r="E4112" i="63"/>
  <c r="E4106" i="63"/>
  <c r="E4073" i="63"/>
  <c r="E4079" i="63"/>
  <c r="E4080" i="63"/>
  <c r="E4084" i="63"/>
  <c r="E4085" i="63"/>
  <c r="E4092" i="63"/>
  <c r="E4094" i="63"/>
  <c r="E4096" i="63"/>
  <c r="E4097" i="63"/>
  <c r="E4098" i="63"/>
  <c r="E4104" i="63"/>
  <c r="E4105" i="63"/>
  <c r="E4049" i="63"/>
  <c r="E4052" i="63"/>
  <c r="E4059" i="63"/>
  <c r="E4067" i="63"/>
  <c r="E4068" i="63"/>
  <c r="E4069" i="63"/>
  <c r="E4071" i="63"/>
  <c r="E4043" i="63"/>
  <c r="E4044" i="63"/>
  <c r="E4042" i="63"/>
  <c r="E4040" i="63"/>
  <c r="E4035" i="63"/>
  <c r="E4027" i="63"/>
  <c r="E4032" i="63"/>
  <c r="E4033" i="63"/>
  <c r="E4034" i="63"/>
  <c r="E4025" i="63"/>
  <c r="E4022" i="63"/>
  <c r="E4024" i="63"/>
  <c r="E4019" i="63"/>
  <c r="E4020" i="63"/>
  <c r="E4018" i="63"/>
  <c r="E4016" i="63"/>
  <c r="E4014" i="63"/>
  <c r="E4015" i="63"/>
  <c r="E4012" i="63"/>
  <c r="E4008" i="63"/>
  <c r="E4001" i="63"/>
  <c r="E4000" i="63"/>
  <c r="E3998" i="63"/>
  <c r="E3999" i="63"/>
  <c r="E3994" i="63"/>
  <c r="E3996" i="63"/>
  <c r="E3997" i="63"/>
  <c r="E3992" i="63"/>
  <c r="E3990" i="63"/>
  <c r="E3981" i="63"/>
  <c r="E3982" i="63"/>
  <c r="E3986" i="63"/>
  <c r="E3988" i="63"/>
  <c r="E3977" i="63"/>
  <c r="E3975" i="63"/>
  <c r="E3974" i="63"/>
  <c r="E3973" i="63"/>
  <c r="E3971" i="63"/>
  <c r="E3972" i="63"/>
  <c r="E3961" i="63"/>
  <c r="E3970" i="63"/>
  <c r="E3960" i="63"/>
  <c r="E3956" i="63"/>
  <c r="E3957" i="63"/>
  <c r="E3949" i="63"/>
  <c r="E3948" i="63"/>
  <c r="E3946" i="63"/>
  <c r="E3944" i="63"/>
  <c r="E3939" i="63"/>
  <c r="E3938" i="63"/>
  <c r="E3934" i="63"/>
  <c r="E3933" i="63"/>
  <c r="E3931" i="63"/>
  <c r="E3928" i="63"/>
  <c r="E3927" i="63"/>
  <c r="E3922" i="63"/>
  <c r="E3923" i="63"/>
  <c r="E3925" i="63"/>
  <c r="E3915" i="63"/>
  <c r="E3912" i="63"/>
  <c r="E3910" i="63"/>
  <c r="E3911" i="63"/>
  <c r="E3901" i="63"/>
  <c r="E3903" i="63"/>
  <c r="E3904" i="63"/>
  <c r="E3896" i="63"/>
  <c r="E3898" i="63"/>
  <c r="E3892" i="63"/>
  <c r="E3894" i="63"/>
  <c r="E3895" i="63"/>
  <c r="E3889" i="63"/>
  <c r="E3890" i="63"/>
  <c r="E3887" i="63"/>
  <c r="E3888" i="63"/>
  <c r="E3879" i="63"/>
  <c r="E3880" i="63"/>
  <c r="E3878" i="63"/>
  <c r="E3870" i="63"/>
  <c r="E3871" i="63"/>
  <c r="E3872" i="63"/>
  <c r="E3873" i="63"/>
  <c r="E3875" i="63"/>
  <c r="E3877" i="63"/>
  <c r="E3866" i="63"/>
  <c r="E3869" i="63"/>
  <c r="E3864" i="63"/>
  <c r="E3865" i="63"/>
  <c r="E3862" i="63"/>
  <c r="E3857" i="63"/>
  <c r="E3855" i="63"/>
  <c r="E3854" i="63"/>
  <c r="E3781" i="63"/>
  <c r="E3782" i="63"/>
  <c r="E3853" i="63"/>
  <c r="E3779" i="63"/>
  <c r="E3776" i="63"/>
  <c r="E3767" i="63"/>
  <c r="E3769" i="63"/>
  <c r="E3770" i="63"/>
  <c r="E3763" i="63"/>
  <c r="E3760" i="63"/>
  <c r="E3759" i="63"/>
  <c r="E3757" i="63"/>
  <c r="E3758" i="63"/>
  <c r="E3755" i="63"/>
  <c r="E3749" i="63"/>
  <c r="E3752" i="63"/>
  <c r="E3746" i="63"/>
  <c r="E3747" i="63"/>
  <c r="E3745" i="63"/>
  <c r="E3743" i="63"/>
  <c r="E3742" i="63"/>
  <c r="E3736" i="63"/>
  <c r="E3739" i="63"/>
  <c r="E3727" i="63"/>
  <c r="E3725" i="63"/>
  <c r="E3714" i="63"/>
  <c r="E3718" i="63"/>
  <c r="E3722" i="63"/>
  <c r="E3713" i="63"/>
  <c r="E3711" i="63"/>
  <c r="E3708" i="63"/>
  <c r="E3704" i="63"/>
  <c r="E3701" i="63"/>
  <c r="E3694" i="63"/>
  <c r="E3698" i="63"/>
  <c r="E3692" i="63"/>
  <c r="E3689" i="63"/>
  <c r="E3683" i="63"/>
  <c r="E3681" i="63"/>
  <c r="E3680" i="63"/>
  <c r="E3679" i="63"/>
  <c r="E3678" i="63"/>
  <c r="E3677" i="63"/>
  <c r="E3670" i="63"/>
  <c r="E3676" i="63"/>
  <c r="E3669" i="63"/>
  <c r="E3666" i="63"/>
  <c r="E3665" i="63"/>
  <c r="E3663" i="63"/>
  <c r="E3660" i="63"/>
  <c r="E3659" i="63"/>
  <c r="E3656" i="63"/>
  <c r="E3657" i="63"/>
  <c r="E3655" i="63"/>
  <c r="E3654" i="63"/>
  <c r="E3653" i="63"/>
  <c r="E3650" i="63"/>
  <c r="E3647" i="63"/>
  <c r="E3645" i="63"/>
  <c r="E3646" i="63"/>
  <c r="E3641" i="63"/>
  <c r="E3640" i="63"/>
  <c r="E3633" i="63"/>
  <c r="E3632" i="63"/>
  <c r="E3631" i="63"/>
  <c r="E3630" i="63"/>
  <c r="E3624" i="63"/>
  <c r="E3623" i="63"/>
  <c r="E3618" i="63"/>
  <c r="E3617" i="63"/>
  <c r="E3616" i="63"/>
  <c r="E3614" i="63"/>
  <c r="E3615" i="63"/>
  <c r="E3613" i="63"/>
  <c r="E3610" i="63"/>
  <c r="E3603" i="63"/>
  <c r="E3607" i="63"/>
  <c r="E3593" i="63"/>
  <c r="E3599" i="63"/>
  <c r="E3602" i="63"/>
  <c r="E3590" i="63"/>
  <c r="E3578" i="63"/>
  <c r="E3589" i="63"/>
  <c r="E3576" i="63"/>
  <c r="E3577" i="63"/>
  <c r="E3575" i="63"/>
  <c r="E3574" i="63"/>
  <c r="E3571" i="63"/>
  <c r="E3566" i="63"/>
  <c r="E3564" i="63"/>
  <c r="E3561" i="63"/>
  <c r="E3562" i="63"/>
  <c r="E3556" i="63"/>
  <c r="E3555" i="63"/>
  <c r="E3552" i="63"/>
  <c r="E3551" i="63"/>
  <c r="E3549" i="63"/>
  <c r="E3550" i="63"/>
  <c r="E3546" i="63"/>
  <c r="E3545" i="63"/>
  <c r="E3542" i="63"/>
  <c r="E3538" i="63"/>
  <c r="E3539" i="63"/>
  <c r="E3537" i="63"/>
  <c r="E3536" i="63"/>
  <c r="E3535" i="63"/>
  <c r="E3533" i="63"/>
  <c r="E3530" i="63"/>
  <c r="E3529" i="63"/>
  <c r="E3528" i="63"/>
  <c r="E3527" i="63"/>
  <c r="E3524" i="63"/>
  <c r="E3523" i="63"/>
  <c r="E3518" i="63"/>
  <c r="E3521" i="63"/>
  <c r="E3514" i="63"/>
  <c r="E3512" i="63"/>
  <c r="E3508" i="63"/>
  <c r="E3509" i="63"/>
  <c r="E3511" i="63"/>
  <c r="E3497" i="63"/>
  <c r="E3504" i="63"/>
  <c r="E3496" i="63"/>
  <c r="E3494" i="63"/>
  <c r="E3495" i="63"/>
  <c r="E3488" i="63"/>
  <c r="E3483" i="63"/>
  <c r="E3479" i="63"/>
  <c r="E3478" i="63"/>
  <c r="E3472" i="63"/>
  <c r="E3471" i="63"/>
  <c r="E3460" i="63"/>
  <c r="E3461" i="63"/>
  <c r="E3464" i="63"/>
  <c r="E3459" i="63"/>
  <c r="E3456" i="63"/>
  <c r="E3455" i="63"/>
  <c r="E3452" i="63"/>
  <c r="E3447" i="63"/>
  <c r="E3442" i="63"/>
  <c r="E3422" i="63"/>
  <c r="E3420" i="63"/>
  <c r="E3402" i="63"/>
  <c r="E3401" i="63"/>
  <c r="E3400" i="63"/>
  <c r="E3395" i="63"/>
  <c r="E3396" i="63"/>
  <c r="E3394" i="63"/>
  <c r="E3393" i="63"/>
  <c r="E3387" i="63"/>
  <c r="E3383" i="63"/>
  <c r="E3377" i="63"/>
  <c r="E3375" i="63"/>
  <c r="E3374" i="63"/>
  <c r="E3372" i="63"/>
  <c r="E3373" i="63"/>
  <c r="E3369" i="63"/>
  <c r="E3367" i="63"/>
  <c r="E3363" i="63"/>
  <c r="E3362" i="63"/>
  <c r="E3357" i="63"/>
  <c r="E3356" i="63"/>
  <c r="E3354" i="63"/>
  <c r="E3355" i="63"/>
  <c r="E3352" i="63"/>
  <c r="E3351" i="63"/>
  <c r="E3350" i="63"/>
  <c r="E3349" i="63"/>
  <c r="E3348" i="63"/>
  <c r="E3347" i="63"/>
  <c r="E3345" i="63"/>
  <c r="E3343" i="63"/>
  <c r="E3341" i="63"/>
  <c r="E3339" i="63"/>
  <c r="E3338" i="63"/>
  <c r="E3333" i="63"/>
  <c r="E3331" i="63"/>
  <c r="E3330" i="63"/>
  <c r="E3328" i="63"/>
  <c r="E3329" i="63"/>
  <c r="E3327" i="63"/>
  <c r="E3324" i="63"/>
  <c r="E3321" i="63"/>
  <c r="E3320" i="63"/>
  <c r="E3319" i="63"/>
  <c r="E3317" i="63"/>
  <c r="E3318" i="63"/>
  <c r="E3312" i="63"/>
  <c r="E3309" i="63"/>
  <c r="E3306" i="63"/>
  <c r="E3305" i="63"/>
  <c r="E3304" i="63"/>
  <c r="E3301" i="63"/>
  <c r="E3302" i="63"/>
  <c r="E3300" i="63"/>
  <c r="E3297" i="63"/>
  <c r="E3298" i="63"/>
  <c r="E3292" i="63"/>
  <c r="E3295" i="63"/>
  <c r="E3291" i="63"/>
  <c r="E3284" i="63"/>
  <c r="E3286" i="63"/>
  <c r="E3287" i="63"/>
  <c r="E3288" i="63"/>
  <c r="E3283" i="63"/>
  <c r="E3279" i="63"/>
  <c r="E3278" i="63"/>
  <c r="E3275" i="63"/>
  <c r="E3276" i="63"/>
  <c r="E3274" i="63"/>
  <c r="E3270" i="63"/>
  <c r="E3265" i="63"/>
  <c r="E3258" i="63"/>
  <c r="E3257" i="63"/>
  <c r="E3256" i="63"/>
  <c r="E3255" i="63"/>
  <c r="E3254" i="63"/>
  <c r="E3253" i="63"/>
  <c r="E3252" i="63"/>
  <c r="E3250" i="63"/>
  <c r="E3251" i="63"/>
  <c r="E3249" i="63"/>
  <c r="E3248" i="63"/>
  <c r="E3245" i="63"/>
  <c r="E3246" i="63"/>
  <c r="E3242" i="63"/>
  <c r="E3241" i="63"/>
  <c r="E3240" i="63"/>
  <c r="E3235" i="63"/>
  <c r="E3232" i="63"/>
  <c r="E3229" i="63"/>
  <c r="E3230" i="63"/>
  <c r="E3231" i="63"/>
  <c r="E3225" i="63"/>
  <c r="E3227" i="63"/>
  <c r="E3221" i="63"/>
  <c r="E3223" i="63"/>
  <c r="E3224" i="63"/>
  <c r="E3216" i="63"/>
  <c r="E3220" i="63"/>
  <c r="E3214" i="63"/>
  <c r="E3215" i="63"/>
  <c r="E3212" i="63"/>
  <c r="E3209" i="63"/>
  <c r="E3208" i="63"/>
  <c r="E6" i="63"/>
  <c r="E3202" i="63"/>
  <c r="E3203" i="63"/>
  <c r="E3204" i="63"/>
  <c r="E3205" i="63"/>
  <c r="E3198" i="63"/>
  <c r="E3195" i="63"/>
  <c r="E3192" i="63"/>
  <c r="E3193" i="63"/>
  <c r="E3190" i="63"/>
  <c r="E7" i="63"/>
  <c r="E3189" i="63"/>
  <c r="E3188" i="63"/>
  <c r="E3186" i="63"/>
  <c r="E8" i="63"/>
  <c r="E3184" i="63"/>
  <c r="E3183" i="63"/>
  <c r="E3181" i="63"/>
  <c r="E3177" i="63"/>
  <c r="E3174" i="63"/>
  <c r="E3175" i="63"/>
  <c r="E3169" i="63"/>
  <c r="E3170" i="63"/>
  <c r="E3173" i="63"/>
  <c r="E3165" i="63"/>
  <c r="E3166" i="63"/>
  <c r="E3167" i="63"/>
  <c r="E3164" i="63"/>
  <c r="E3163" i="63"/>
  <c r="E3159" i="63"/>
  <c r="E3161" i="63"/>
  <c r="E3154" i="63"/>
  <c r="E3155" i="63"/>
  <c r="E3158" i="63"/>
  <c r="E3153" i="63"/>
  <c r="E3150" i="63"/>
  <c r="E3151" i="63"/>
  <c r="E3148" i="63"/>
  <c r="E3145" i="63"/>
  <c r="E3147" i="63"/>
  <c r="E3132" i="63"/>
  <c r="E3134" i="63"/>
  <c r="E3135" i="63"/>
  <c r="E3136" i="63"/>
  <c r="E3139" i="63"/>
  <c r="E3115" i="63"/>
  <c r="E3117" i="63"/>
  <c r="E3130" i="63"/>
  <c r="E3113" i="63"/>
  <c r="E12" i="63"/>
  <c r="E3112" i="63"/>
  <c r="E3108" i="63"/>
  <c r="E3111" i="63"/>
  <c r="E13" i="63"/>
  <c r="E3105" i="63"/>
  <c r="E3106" i="63"/>
  <c r="E3102" i="63"/>
  <c r="E3103" i="63"/>
  <c r="E3104" i="63"/>
  <c r="E14" i="63"/>
  <c r="E3101" i="63"/>
  <c r="E3098" i="63"/>
  <c r="E3097" i="63"/>
  <c r="E3096" i="63"/>
  <c r="E3088" i="63"/>
  <c r="E3089" i="63"/>
  <c r="E3091" i="63"/>
  <c r="E3092" i="63"/>
  <c r="E3086" i="63"/>
  <c r="E3087" i="63"/>
  <c r="E3080" i="63"/>
  <c r="E3081" i="63"/>
  <c r="E3074" i="63"/>
  <c r="E3077" i="63"/>
  <c r="E3073" i="63"/>
  <c r="E3069" i="63"/>
  <c r="E3068" i="63"/>
  <c r="E3065" i="63"/>
  <c r="E3061" i="63"/>
  <c r="E3062" i="63"/>
  <c r="E3060" i="63"/>
  <c r="E3059" i="63"/>
  <c r="E3056" i="63"/>
  <c r="E3055" i="63"/>
  <c r="E3053" i="63"/>
  <c r="E3052" i="63"/>
  <c r="E20" i="63"/>
  <c r="E3050" i="63"/>
  <c r="E3048" i="63"/>
  <c r="E3045" i="63"/>
  <c r="E3038" i="63"/>
  <c r="E3039" i="63"/>
  <c r="E3040" i="63"/>
  <c r="E3042" i="63"/>
  <c r="E3044" i="63"/>
  <c r="E3035" i="63"/>
  <c r="E23" i="63"/>
  <c r="E3032" i="63"/>
  <c r="E3034" i="63"/>
  <c r="E3030" i="63"/>
  <c r="E3031" i="63"/>
  <c r="E3029" i="63"/>
  <c r="E3020" i="63"/>
  <c r="E3025" i="63"/>
  <c r="E26" i="63"/>
  <c r="E27" i="63"/>
  <c r="E28" i="63"/>
  <c r="E3019" i="63"/>
  <c r="E3018" i="63"/>
  <c r="E3014" i="63"/>
  <c r="E30" i="63"/>
  <c r="E3011" i="63"/>
  <c r="E3012" i="63"/>
  <c r="E3010" i="63"/>
  <c r="E3005" i="63"/>
  <c r="E3003" i="63"/>
  <c r="E3000" i="63"/>
  <c r="E2998" i="63"/>
  <c r="E2991" i="63"/>
  <c r="E2988" i="63"/>
  <c r="E2989" i="63"/>
  <c r="E2990" i="63"/>
  <c r="E32" i="63"/>
  <c r="E2986" i="63"/>
  <c r="E2984" i="63"/>
  <c r="E2985" i="63"/>
  <c r="E33" i="63"/>
  <c r="E2980" i="63"/>
  <c r="E2983" i="63"/>
  <c r="E34" i="63"/>
  <c r="E2979" i="63"/>
  <c r="E2978" i="63"/>
  <c r="E2960" i="63"/>
  <c r="E2959" i="63"/>
  <c r="E35" i="63"/>
  <c r="E36" i="63"/>
  <c r="E37" i="63"/>
  <c r="E2958" i="63"/>
  <c r="E2948" i="63"/>
  <c r="E39" i="63"/>
  <c r="E2949" i="63"/>
  <c r="E2950" i="63"/>
  <c r="E2951" i="63"/>
  <c r="E2953" i="63"/>
  <c r="E2945" i="63"/>
  <c r="E41" i="63"/>
  <c r="E2943" i="63"/>
  <c r="E43" i="63"/>
  <c r="E2942" i="63"/>
  <c r="E2934" i="63"/>
  <c r="E2929" i="63"/>
  <c r="E2930" i="63"/>
  <c r="E2932" i="63"/>
  <c r="E2933" i="63"/>
  <c r="E44" i="63"/>
  <c r="E2928" i="63"/>
  <c r="E45" i="63"/>
  <c r="E46" i="63"/>
  <c r="E47" i="63"/>
  <c r="E48" i="63"/>
  <c r="E2926" i="63"/>
  <c r="E49" i="63"/>
  <c r="E50" i="63"/>
  <c r="E2921" i="63"/>
  <c r="E52" i="63"/>
  <c r="E2920" i="63"/>
  <c r="E54" i="63"/>
  <c r="E55" i="63"/>
  <c r="E2919" i="63"/>
  <c r="E2918" i="63"/>
  <c r="E57" i="63"/>
  <c r="E58" i="63"/>
  <c r="E59" i="63"/>
  <c r="E2912" i="63"/>
  <c r="E2916" i="63"/>
  <c r="E62" i="63"/>
  <c r="E63" i="63"/>
  <c r="E64" i="63"/>
  <c r="E65" i="63"/>
  <c r="E2917" i="63"/>
  <c r="E2910" i="63"/>
  <c r="E2911" i="63"/>
  <c r="E69" i="63"/>
  <c r="E70" i="63"/>
  <c r="E71" i="63"/>
  <c r="E2884" i="63"/>
  <c r="E2889" i="63"/>
  <c r="E2893" i="63"/>
  <c r="E74" i="63"/>
  <c r="E2894" i="63"/>
  <c r="E2895" i="63"/>
  <c r="E2900" i="63"/>
  <c r="E2901" i="63"/>
  <c r="E79" i="63"/>
  <c r="E2903" i="63"/>
  <c r="E2882" i="63"/>
  <c r="E2883" i="63"/>
  <c r="E83" i="63"/>
  <c r="E2880" i="63"/>
  <c r="E84" i="63"/>
  <c r="E85" i="63"/>
  <c r="E2875" i="63"/>
  <c r="E2872" i="63"/>
  <c r="E87" i="63"/>
  <c r="E88" i="63"/>
  <c r="E2869" i="63"/>
  <c r="E2854" i="63"/>
  <c r="E2855" i="63"/>
  <c r="E2858" i="63"/>
  <c r="E2860" i="63"/>
  <c r="E2863" i="63"/>
  <c r="E2868" i="63"/>
  <c r="E2853" i="63"/>
  <c r="E2850" i="63"/>
  <c r="E91" i="63"/>
  <c r="E2847" i="63"/>
  <c r="E92" i="63"/>
  <c r="E93" i="63"/>
  <c r="E2849" i="63"/>
  <c r="E2846" i="63"/>
  <c r="E2845" i="63"/>
  <c r="E2840" i="63"/>
  <c r="E2838" i="63"/>
  <c r="E98" i="63"/>
  <c r="E99" i="63"/>
  <c r="E2837" i="63"/>
  <c r="E2829" i="63"/>
  <c r="E102" i="63"/>
  <c r="E2832" i="63"/>
  <c r="E2833" i="63"/>
  <c r="E105" i="63"/>
  <c r="E106" i="63"/>
  <c r="E2827" i="63"/>
  <c r="E2823" i="63"/>
  <c r="E109" i="63"/>
  <c r="E110" i="63"/>
  <c r="E111" i="63"/>
  <c r="E112" i="63"/>
  <c r="E2818" i="63"/>
  <c r="E2822" i="63"/>
  <c r="E115" i="63"/>
  <c r="E116" i="63"/>
  <c r="E117" i="63"/>
  <c r="E118" i="63"/>
  <c r="E2813" i="63"/>
  <c r="E120" i="63"/>
  <c r="E2812" i="63"/>
  <c r="E122" i="63"/>
  <c r="E2811" i="63"/>
  <c r="E124" i="63"/>
  <c r="E2807" i="63"/>
  <c r="E2800" i="63"/>
  <c r="E2799" i="63"/>
  <c r="E2793" i="63"/>
  <c r="E2789" i="63"/>
  <c r="E2781" i="63"/>
  <c r="E131" i="63"/>
  <c r="E2779" i="63"/>
  <c r="E2774" i="63"/>
  <c r="E2770" i="63"/>
  <c r="E134" i="63"/>
  <c r="E2767" i="63"/>
  <c r="E136" i="63"/>
  <c r="E2762" i="63"/>
  <c r="E2763" i="63"/>
  <c r="E2766" i="63"/>
  <c r="E140" i="63"/>
  <c r="E2760" i="63"/>
  <c r="E142" i="63"/>
  <c r="E2758" i="63"/>
  <c r="E144" i="63"/>
  <c r="E145" i="63"/>
  <c r="E2759" i="63"/>
  <c r="E147" i="63"/>
  <c r="E2752" i="63"/>
  <c r="E149" i="63"/>
  <c r="E150" i="63"/>
  <c r="E2750" i="63"/>
  <c r="E152" i="63"/>
  <c r="E153" i="63"/>
  <c r="E2746" i="63"/>
  <c r="E2747" i="63"/>
  <c r="E2748" i="63"/>
  <c r="E2745" i="63"/>
  <c r="E158" i="63"/>
  <c r="E159" i="63"/>
  <c r="E2744" i="63"/>
  <c r="E161" i="63"/>
  <c r="E2731" i="63"/>
  <c r="E2737" i="63"/>
  <c r="E2743" i="63"/>
  <c r="E165" i="63"/>
  <c r="E2727" i="63"/>
  <c r="E167" i="63"/>
  <c r="E2729" i="63"/>
  <c r="E2718" i="63"/>
  <c r="E2719" i="63"/>
  <c r="E2723" i="63"/>
  <c r="E172" i="63"/>
  <c r="E2724" i="63"/>
  <c r="E2725" i="63"/>
  <c r="E2712" i="63"/>
  <c r="E2714" i="63"/>
  <c r="E2717" i="63"/>
  <c r="E2711" i="63"/>
  <c r="E179" i="63"/>
  <c r="E2706" i="63"/>
  <c r="E2710" i="63"/>
  <c r="E182" i="63"/>
  <c r="E2705" i="63"/>
  <c r="E2702" i="63"/>
  <c r="E2697" i="63"/>
  <c r="E2694" i="63"/>
  <c r="E2696" i="63"/>
  <c r="E2690" i="63"/>
  <c r="E189" i="63"/>
  <c r="E2691" i="63"/>
  <c r="E191" i="63"/>
  <c r="E192" i="63"/>
  <c r="E2688" i="63"/>
  <c r="E194" i="63"/>
  <c r="E195" i="63"/>
  <c r="E2689" i="63"/>
  <c r="E197" i="63"/>
  <c r="E198" i="63"/>
  <c r="E199" i="63"/>
  <c r="E2666" i="63"/>
  <c r="E201" i="63"/>
  <c r="E2667" i="63"/>
  <c r="E2669" i="63"/>
  <c r="E2671" i="63"/>
  <c r="E2672" i="63"/>
  <c r="E2674" i="63"/>
  <c r="E2678" i="63"/>
  <c r="E2679" i="63"/>
  <c r="E209" i="63"/>
  <c r="E210" i="63"/>
  <c r="E2665" i="63"/>
  <c r="E2663" i="63"/>
  <c r="E2664" i="63"/>
  <c r="E214" i="63"/>
  <c r="E2658" i="63"/>
  <c r="E2656" i="63"/>
  <c r="E2657" i="63"/>
  <c r="E218" i="63"/>
  <c r="E219" i="63"/>
  <c r="E2654" i="63"/>
  <c r="E221" i="63"/>
  <c r="E2652" i="63"/>
  <c r="E2651" i="63"/>
  <c r="E2647" i="63"/>
  <c r="E2645" i="63"/>
  <c r="E226" i="63"/>
  <c r="E2642" i="63"/>
  <c r="E2643" i="63"/>
  <c r="E2644" i="63"/>
  <c r="E2640" i="63"/>
  <c r="E2641" i="63"/>
  <c r="E232" i="63"/>
  <c r="E2638" i="63"/>
  <c r="E2634" i="63"/>
  <c r="E235" i="63"/>
  <c r="E236" i="63"/>
  <c r="E237" i="63"/>
  <c r="E2633" i="63"/>
  <c r="E239" i="63"/>
  <c r="E240" i="63"/>
  <c r="E241" i="63"/>
  <c r="E242" i="63"/>
  <c r="E2632" i="63"/>
  <c r="E244" i="63"/>
  <c r="E245" i="63"/>
  <c r="E2629" i="63"/>
  <c r="E2626" i="63"/>
  <c r="E248" i="63"/>
  <c r="E249" i="63"/>
  <c r="E250" i="63"/>
  <c r="E2617" i="63"/>
  <c r="E2623" i="63"/>
  <c r="E2624" i="63"/>
  <c r="E2625" i="63"/>
  <c r="E255" i="63"/>
  <c r="E256" i="63"/>
  <c r="E2614" i="63"/>
  <c r="E2611" i="63"/>
  <c r="E2610" i="63"/>
  <c r="E260" i="63"/>
  <c r="E2605" i="63"/>
  <c r="E2608" i="63"/>
  <c r="E263" i="63"/>
  <c r="E2602" i="63"/>
  <c r="E2603" i="63"/>
  <c r="E2600" i="63"/>
  <c r="E2601" i="63"/>
  <c r="E268" i="63"/>
  <c r="E2587" i="63"/>
  <c r="E2588" i="63"/>
  <c r="E2589" i="63"/>
  <c r="E2581" i="63"/>
  <c r="E273" i="63"/>
  <c r="E2580" i="63"/>
  <c r="E275" i="63"/>
  <c r="E2578" i="63"/>
  <c r="E2576" i="63"/>
  <c r="E278" i="63"/>
  <c r="E2560" i="63"/>
  <c r="E2564" i="63"/>
  <c r="E281" i="63"/>
  <c r="E2554" i="63"/>
  <c r="E283" i="63"/>
  <c r="E2553" i="63"/>
  <c r="E2548" i="63"/>
  <c r="E2546" i="63"/>
  <c r="E287" i="63"/>
  <c r="E2542" i="63"/>
  <c r="E2543" i="63"/>
  <c r="E290" i="63"/>
  <c r="E2541" i="63"/>
  <c r="E292" i="63"/>
  <c r="E2538" i="63"/>
  <c r="E2530" i="63"/>
  <c r="E295" i="63"/>
  <c r="E2528" i="63"/>
  <c r="E2509" i="63"/>
  <c r="E2510" i="63"/>
  <c r="E2521" i="63"/>
  <c r="E2525" i="63"/>
  <c r="E301" i="63"/>
  <c r="E302" i="63"/>
  <c r="E2508" i="63"/>
  <c r="E2501" i="63"/>
  <c r="E305" i="63"/>
  <c r="E2496" i="63"/>
  <c r="E2499" i="63"/>
  <c r="E2493" i="63"/>
  <c r="E309" i="63"/>
  <c r="E2486" i="63"/>
  <c r="E2488" i="63"/>
  <c r="E2484" i="63"/>
  <c r="E2480" i="63"/>
  <c r="E2477" i="63"/>
  <c r="E2478" i="63"/>
  <c r="E2479" i="63"/>
  <c r="E2475" i="63"/>
  <c r="E2470" i="63"/>
  <c r="E319" i="63"/>
  <c r="E320" i="63"/>
  <c r="E2465" i="63"/>
  <c r="E322" i="63"/>
  <c r="E2457" i="63"/>
  <c r="E324" i="63"/>
  <c r="E2450" i="63"/>
  <c r="E2453" i="63"/>
  <c r="E2455" i="63"/>
  <c r="E2449" i="63"/>
  <c r="E2448" i="63"/>
  <c r="E2447" i="63"/>
  <c r="E331" i="63"/>
  <c r="E2445" i="63"/>
  <c r="E2446" i="63"/>
  <c r="E2442" i="63"/>
  <c r="E2444" i="63"/>
  <c r="E2441" i="63"/>
  <c r="E2439" i="63"/>
  <c r="E2437" i="63"/>
  <c r="E2438" i="63"/>
  <c r="E2436" i="63"/>
  <c r="E2433" i="63"/>
  <c r="E2435" i="63"/>
  <c r="E2432" i="63"/>
  <c r="E2431" i="63"/>
  <c r="E345" i="63"/>
  <c r="E2425" i="63"/>
  <c r="E2428" i="63"/>
  <c r="E2429" i="63"/>
  <c r="E349" i="63"/>
  <c r="E2430" i="63"/>
  <c r="E2420" i="63"/>
  <c r="E2411" i="63"/>
  <c r="E2412" i="63"/>
  <c r="E2415" i="63"/>
  <c r="E355" i="63"/>
  <c r="E356" i="63"/>
  <c r="E357" i="63"/>
  <c r="E358" i="63"/>
  <c r="E359" i="63"/>
  <c r="E360" i="63"/>
  <c r="E2406" i="63"/>
  <c r="E2405" i="63"/>
  <c r="E363" i="63"/>
  <c r="E364" i="63"/>
  <c r="E2402" i="63"/>
  <c r="E366" i="63"/>
  <c r="E2399" i="63"/>
  <c r="E368" i="63"/>
  <c r="E2394" i="63"/>
  <c r="E2393" i="63"/>
  <c r="E371" i="63"/>
  <c r="E2392" i="63"/>
  <c r="E2391" i="63"/>
  <c r="E2386" i="63"/>
  <c r="E2389" i="63"/>
  <c r="E2385" i="63"/>
  <c r="E2378" i="63"/>
  <c r="E2379" i="63"/>
  <c r="E2375" i="63"/>
  <c r="E380" i="63"/>
  <c r="E2374" i="63"/>
  <c r="E382" i="63"/>
  <c r="E383" i="63"/>
  <c r="E384" i="63"/>
  <c r="E2366" i="63"/>
  <c r="E2368" i="63"/>
  <c r="E2353" i="63"/>
  <c r="E2356" i="63"/>
  <c r="E389" i="63"/>
  <c r="E2350" i="63"/>
  <c r="E2351" i="63"/>
  <c r="E392" i="63"/>
  <c r="E393" i="63"/>
  <c r="E394" i="63"/>
  <c r="E2349" i="63"/>
  <c r="E2348" i="63"/>
  <c r="E2341" i="63"/>
  <c r="E398" i="63"/>
  <c r="E2346" i="63"/>
  <c r="E2347" i="63"/>
  <c r="E2336" i="63"/>
  <c r="E2340" i="63"/>
  <c r="E403" i="63"/>
  <c r="E2330" i="63"/>
  <c r="E2331" i="63"/>
  <c r="E2329" i="63"/>
  <c r="E2323" i="63"/>
  <c r="E2328" i="63"/>
  <c r="E409" i="63"/>
  <c r="E410" i="63"/>
  <c r="E411" i="63"/>
  <c r="E412" i="63"/>
  <c r="E413" i="63"/>
  <c r="E414" i="63"/>
  <c r="E2309" i="63"/>
  <c r="E416" i="63"/>
  <c r="E2310" i="63"/>
  <c r="E2316" i="63"/>
  <c r="E2305" i="63"/>
  <c r="E2306" i="63"/>
  <c r="E421" i="63"/>
  <c r="E2304" i="63"/>
  <c r="E2303" i="63"/>
  <c r="E424" i="63"/>
  <c r="E425" i="63"/>
  <c r="E2299" i="63"/>
  <c r="E427" i="63"/>
  <c r="E428" i="63"/>
  <c r="E429" i="63"/>
  <c r="E2290" i="63"/>
  <c r="E431" i="63"/>
  <c r="E432" i="63"/>
  <c r="E433" i="63"/>
  <c r="E2285" i="63"/>
  <c r="E435" i="63"/>
  <c r="E2284" i="63"/>
  <c r="E437" i="63"/>
  <c r="E2283" i="63"/>
  <c r="E2282" i="63"/>
  <c r="E2279" i="63"/>
  <c r="E2271" i="63"/>
  <c r="E2272" i="63"/>
  <c r="E2274" i="63"/>
  <c r="E2275" i="63"/>
  <c r="E445" i="63"/>
  <c r="E2269" i="63"/>
  <c r="E2266" i="63"/>
  <c r="E2268" i="63"/>
  <c r="E449" i="63"/>
  <c r="E450" i="63"/>
  <c r="E2265" i="63"/>
  <c r="E452" i="63"/>
  <c r="E2264" i="63"/>
  <c r="E2250" i="63"/>
  <c r="E2255" i="63"/>
  <c r="E2256" i="63"/>
  <c r="E2257" i="63"/>
  <c r="E2261" i="63"/>
  <c r="E2263" i="63"/>
  <c r="E2248" i="63"/>
  <c r="E2246" i="63"/>
  <c r="E461" i="63"/>
  <c r="E2247" i="63"/>
  <c r="E2183" i="63"/>
  <c r="E2187" i="63"/>
  <c r="E2188" i="63"/>
  <c r="E2189" i="63"/>
  <c r="E2192" i="63"/>
  <c r="E2194" i="63"/>
  <c r="E2196" i="63"/>
  <c r="E2212" i="63"/>
  <c r="E2213" i="63"/>
  <c r="E2220" i="63"/>
  <c r="E2232" i="63"/>
  <c r="E2233" i="63"/>
  <c r="E2236" i="63"/>
  <c r="E2237" i="63"/>
  <c r="E2238" i="63"/>
  <c r="E2239" i="63"/>
  <c r="E2240" i="63"/>
  <c r="E2242" i="63"/>
  <c r="E2243" i="63"/>
  <c r="E482" i="63"/>
  <c r="E483" i="63"/>
  <c r="E2182" i="63"/>
  <c r="E485" i="63"/>
  <c r="E486" i="63"/>
  <c r="E4127" i="63"/>
  <c r="E488" i="63"/>
  <c r="E2178" i="63"/>
  <c r="E490" i="63"/>
  <c r="E491" i="63"/>
  <c r="E492" i="63"/>
  <c r="E493" i="63"/>
  <c r="E494" i="63"/>
  <c r="E2177" i="63"/>
  <c r="E496" i="63"/>
  <c r="E497" i="63"/>
  <c r="E2173" i="63"/>
  <c r="E499" i="63"/>
  <c r="E500" i="63"/>
  <c r="E501" i="63"/>
  <c r="E2172" i="63"/>
  <c r="E503" i="63"/>
  <c r="E504" i="63"/>
  <c r="E505" i="63"/>
  <c r="E2170" i="63"/>
  <c r="E2168" i="63"/>
  <c r="E4111" i="63"/>
  <c r="E2150" i="63"/>
  <c r="E2157" i="63"/>
  <c r="E2160" i="63"/>
  <c r="E2149" i="63"/>
  <c r="E513" i="63"/>
  <c r="E514" i="63"/>
  <c r="E2148" i="63"/>
  <c r="E516" i="63"/>
  <c r="E2147" i="63"/>
  <c r="E2146" i="63"/>
  <c r="E519" i="63"/>
  <c r="E520" i="63"/>
  <c r="E2145" i="63"/>
  <c r="E522" i="63"/>
  <c r="E2143" i="63"/>
  <c r="E2134" i="63"/>
  <c r="E525" i="63"/>
  <c r="E526" i="63"/>
  <c r="E2133" i="63"/>
  <c r="E2132" i="63"/>
  <c r="E529" i="63"/>
  <c r="E530" i="63"/>
  <c r="E531" i="63"/>
  <c r="E532" i="63"/>
  <c r="E533" i="63"/>
  <c r="E534" i="63"/>
  <c r="E535" i="63"/>
  <c r="E536" i="63"/>
  <c r="E537" i="63"/>
  <c r="E538" i="63"/>
  <c r="E539" i="63"/>
  <c r="E2131" i="63"/>
  <c r="E541" i="63"/>
  <c r="E542" i="63"/>
  <c r="E2129" i="63"/>
  <c r="E544" i="63"/>
  <c r="E2127" i="63"/>
  <c r="E4103" i="63"/>
  <c r="E2126" i="63"/>
  <c r="E548" i="63"/>
  <c r="E549" i="63"/>
  <c r="E2125" i="63"/>
  <c r="E4102" i="63"/>
  <c r="E552" i="63"/>
  <c r="E2123" i="63"/>
  <c r="E2124" i="63"/>
  <c r="E4099" i="63"/>
  <c r="E556" i="63"/>
  <c r="E4095" i="63"/>
  <c r="E558" i="63"/>
  <c r="E2122" i="63"/>
  <c r="E560" i="63"/>
  <c r="E2120" i="63"/>
  <c r="E2121" i="63"/>
  <c r="E563" i="63"/>
  <c r="E564" i="63"/>
  <c r="E2116" i="63"/>
  <c r="E566" i="63"/>
  <c r="E2117" i="63"/>
  <c r="E2118" i="63"/>
  <c r="E2119" i="63"/>
  <c r="E2115" i="63"/>
  <c r="E2114" i="63"/>
  <c r="E2111" i="63"/>
  <c r="E573" i="63"/>
  <c r="E574" i="63"/>
  <c r="E575" i="63"/>
  <c r="E576" i="63"/>
  <c r="E4087" i="63"/>
  <c r="E2108" i="63"/>
  <c r="E579" i="63"/>
  <c r="E4072" i="63"/>
  <c r="E2107" i="63"/>
  <c r="E582" i="63"/>
  <c r="E2106" i="63"/>
  <c r="E2105" i="63"/>
  <c r="E4064" i="63"/>
  <c r="E2101" i="63"/>
  <c r="E587" i="63"/>
  <c r="E588" i="63"/>
  <c r="E2098" i="63"/>
  <c r="E2099" i="63"/>
  <c r="E2097" i="63"/>
  <c r="E592" i="63"/>
  <c r="E2083" i="63"/>
  <c r="E594" i="63"/>
  <c r="E2082" i="63"/>
  <c r="E2081" i="63"/>
  <c r="E2080" i="63"/>
  <c r="E4062" i="63"/>
  <c r="E599" i="63"/>
  <c r="E2065" i="63"/>
  <c r="E2066" i="63"/>
  <c r="E4056" i="63"/>
  <c r="E2057" i="63"/>
  <c r="E604" i="63"/>
  <c r="E605" i="63"/>
  <c r="E606" i="63"/>
  <c r="E607" i="63"/>
  <c r="E608" i="63"/>
  <c r="E609" i="63"/>
  <c r="E2055" i="63"/>
  <c r="E611" i="63"/>
  <c r="E2051" i="63"/>
  <c r="E2052" i="63"/>
  <c r="E614" i="63"/>
  <c r="E2047" i="63"/>
  <c r="E4055" i="63"/>
  <c r="E617" i="63"/>
  <c r="E2049" i="63"/>
  <c r="E4053" i="63"/>
  <c r="E620" i="63"/>
  <c r="E4047" i="63"/>
  <c r="E2042" i="63"/>
  <c r="E2045" i="63"/>
  <c r="E2041" i="63"/>
  <c r="E2040" i="63"/>
  <c r="E626" i="63"/>
  <c r="E627" i="63"/>
  <c r="E2037" i="63"/>
  <c r="E629" i="63"/>
  <c r="E630" i="63"/>
  <c r="E631" i="63"/>
  <c r="E632" i="63"/>
  <c r="E633" i="63"/>
  <c r="E2036" i="63"/>
  <c r="E635" i="63"/>
  <c r="E4045" i="63"/>
  <c r="E637" i="63"/>
  <c r="E2032" i="63"/>
  <c r="E639" i="63"/>
  <c r="E640" i="63"/>
  <c r="E641" i="63"/>
  <c r="E642" i="63"/>
  <c r="E2031" i="63"/>
  <c r="E644" i="63"/>
  <c r="E2027" i="63"/>
  <c r="E2028" i="63"/>
  <c r="E2023" i="63"/>
  <c r="E2025" i="63"/>
  <c r="E649" i="63"/>
  <c r="E2022" i="63"/>
  <c r="E2016" i="63"/>
  <c r="E652" i="63"/>
  <c r="E2009" i="63"/>
  <c r="E2011" i="63"/>
  <c r="E2006" i="63"/>
  <c r="E2007" i="63"/>
  <c r="E657" i="63"/>
  <c r="E2005" i="63"/>
  <c r="E2003" i="63"/>
  <c r="E660" i="63"/>
  <c r="E2004" i="63"/>
  <c r="E662" i="63"/>
  <c r="E4041" i="63"/>
  <c r="E2001" i="63"/>
  <c r="E665" i="63"/>
  <c r="E1993" i="63"/>
  <c r="E1998" i="63"/>
  <c r="E2000" i="63"/>
  <c r="E669" i="63"/>
  <c r="E670" i="63"/>
  <c r="E1991" i="63"/>
  <c r="E672" i="63"/>
  <c r="E4038" i="63"/>
  <c r="E674" i="63"/>
  <c r="E1986" i="63"/>
  <c r="E1987" i="63"/>
  <c r="E1989" i="63"/>
  <c r="E678" i="63"/>
  <c r="E679" i="63"/>
  <c r="E680" i="63"/>
  <c r="E1985" i="63"/>
  <c r="E682" i="63"/>
  <c r="E683" i="63"/>
  <c r="E4037" i="63"/>
  <c r="E685" i="63"/>
  <c r="E1973" i="63"/>
  <c r="E1974" i="63"/>
  <c r="E688" i="63"/>
  <c r="E689" i="63"/>
  <c r="E690" i="63"/>
  <c r="E1980" i="63"/>
  <c r="E1982" i="63"/>
  <c r="E1983" i="63"/>
  <c r="E1971" i="63"/>
  <c r="E1970" i="63"/>
  <c r="E1969" i="63"/>
  <c r="E4036" i="63"/>
  <c r="E1965" i="63"/>
  <c r="E1966" i="63"/>
  <c r="E700" i="63"/>
  <c r="E701" i="63"/>
  <c r="E1963" i="63"/>
  <c r="E1952" i="63"/>
  <c r="E704" i="63"/>
  <c r="E1953" i="63"/>
  <c r="E1958" i="63"/>
  <c r="E707" i="63"/>
  <c r="E708" i="63"/>
  <c r="E709" i="63"/>
  <c r="E1951" i="63"/>
  <c r="E1949" i="63"/>
  <c r="E712" i="63"/>
  <c r="E4026" i="63"/>
  <c r="E1947" i="63"/>
  <c r="E1948" i="63"/>
  <c r="E4023" i="63"/>
  <c r="E717" i="63"/>
  <c r="E718" i="63"/>
  <c r="E719" i="63"/>
  <c r="E1944" i="63"/>
  <c r="E1945" i="63"/>
  <c r="E1946" i="63"/>
  <c r="E723" i="63"/>
  <c r="E1941" i="63"/>
  <c r="E1942" i="63"/>
  <c r="E1943" i="63"/>
  <c r="E727" i="63"/>
  <c r="E728" i="63"/>
  <c r="E729" i="63"/>
  <c r="E1940" i="63"/>
  <c r="E731" i="63"/>
  <c r="E732" i="63"/>
  <c r="E733" i="63"/>
  <c r="E1933" i="63"/>
  <c r="E1936" i="63"/>
  <c r="E736" i="63"/>
  <c r="E737" i="63"/>
  <c r="E738" i="63"/>
  <c r="E739" i="63"/>
  <c r="E740" i="63"/>
  <c r="E1932" i="63"/>
  <c r="E1931" i="63"/>
  <c r="E1930" i="63"/>
  <c r="E744" i="63"/>
  <c r="E745" i="63"/>
  <c r="E746" i="63"/>
  <c r="E747" i="63"/>
  <c r="E748" i="63"/>
  <c r="E1923" i="63"/>
  <c r="E750" i="63"/>
  <c r="E751" i="63"/>
  <c r="E752" i="63"/>
  <c r="E4013" i="63"/>
  <c r="E1921" i="63"/>
  <c r="E755" i="63"/>
  <c r="E1922" i="63"/>
  <c r="E1918" i="63"/>
  <c r="E1920" i="63"/>
  <c r="E759" i="63"/>
  <c r="E760" i="63"/>
  <c r="E761" i="63"/>
  <c r="E762" i="63"/>
  <c r="E763" i="63"/>
  <c r="E1917" i="63"/>
  <c r="E765" i="63"/>
  <c r="E1915" i="63"/>
  <c r="E1914" i="63"/>
  <c r="E768" i="63"/>
  <c r="E769" i="63"/>
  <c r="E1911" i="63"/>
  <c r="E1912" i="63"/>
  <c r="E1910" i="63"/>
  <c r="E1908" i="63"/>
  <c r="E1909" i="63"/>
  <c r="E775" i="63"/>
  <c r="E1892" i="63"/>
  <c r="E777" i="63"/>
  <c r="E778" i="63"/>
  <c r="E779" i="63"/>
  <c r="E1897" i="63"/>
  <c r="E781" i="63"/>
  <c r="E4010" i="63"/>
  <c r="E1889" i="63"/>
  <c r="E1888" i="63"/>
  <c r="E785" i="63"/>
  <c r="E1883" i="63"/>
  <c r="E787" i="63"/>
  <c r="E1882" i="63"/>
  <c r="E4009" i="63"/>
  <c r="E790" i="63"/>
  <c r="E1880" i="63"/>
  <c r="E792" i="63"/>
  <c r="E793" i="63"/>
  <c r="E794" i="63"/>
  <c r="E1870" i="63"/>
  <c r="E796" i="63"/>
  <c r="E797" i="63"/>
  <c r="E798" i="63"/>
  <c r="E799" i="63"/>
  <c r="E800" i="63"/>
  <c r="E801" i="63"/>
  <c r="E802" i="63"/>
  <c r="E803" i="63"/>
  <c r="E1867" i="63"/>
  <c r="E1868" i="63"/>
  <c r="E1866" i="63"/>
  <c r="E1862" i="63"/>
  <c r="E808" i="63"/>
  <c r="E1856" i="63"/>
  <c r="E4007" i="63"/>
  <c r="E3989" i="63"/>
  <c r="E812" i="63"/>
  <c r="E1848" i="63"/>
  <c r="E814" i="63"/>
  <c r="E815" i="63"/>
  <c r="E1850" i="63"/>
  <c r="E817" i="63"/>
  <c r="E818" i="63"/>
  <c r="E819" i="63"/>
  <c r="E820" i="63"/>
  <c r="E3985" i="63"/>
  <c r="E1825" i="63"/>
  <c r="E1829" i="63"/>
  <c r="E1834" i="63"/>
  <c r="E1835" i="63"/>
  <c r="E1838" i="63"/>
  <c r="E1840" i="63"/>
  <c r="E828" i="63"/>
  <c r="E1845" i="63"/>
  <c r="E830" i="63"/>
  <c r="E3984" i="63"/>
  <c r="E832" i="63"/>
  <c r="E833" i="63"/>
  <c r="E1819" i="63"/>
  <c r="E835" i="63"/>
  <c r="E3983" i="63"/>
  <c r="E3980" i="63"/>
  <c r="E1814" i="63"/>
  <c r="E1815" i="63"/>
  <c r="E840" i="63"/>
  <c r="E841" i="63"/>
  <c r="E842" i="63"/>
  <c r="E3976" i="63"/>
  <c r="E1788" i="63"/>
  <c r="E1789" i="63"/>
  <c r="E1812" i="63"/>
  <c r="E847" i="63"/>
  <c r="E848" i="63"/>
  <c r="E3968" i="63"/>
  <c r="E1786" i="63"/>
  <c r="E851" i="63"/>
  <c r="E852" i="63"/>
  <c r="E853" i="63"/>
  <c r="E3966" i="63"/>
  <c r="E1785" i="63"/>
  <c r="E856" i="63"/>
  <c r="E1783" i="63"/>
  <c r="E858" i="63"/>
  <c r="E859" i="63"/>
  <c r="E860" i="63"/>
  <c r="E861" i="63"/>
  <c r="E862" i="63"/>
  <c r="E863" i="63"/>
  <c r="E864" i="63"/>
  <c r="E865" i="63"/>
  <c r="E866" i="63"/>
  <c r="E1782" i="63"/>
  <c r="E1780" i="63"/>
  <c r="E869" i="63"/>
  <c r="E870" i="63"/>
  <c r="E1777" i="63"/>
  <c r="E872" i="63"/>
  <c r="E1779" i="63"/>
  <c r="E874" i="63"/>
  <c r="E3965" i="63"/>
  <c r="E1776" i="63"/>
  <c r="E877" i="63"/>
  <c r="E878" i="63"/>
  <c r="E879" i="63"/>
  <c r="E1774" i="63"/>
  <c r="E881" i="63"/>
  <c r="E882" i="63"/>
  <c r="E883" i="63"/>
  <c r="E884" i="63"/>
  <c r="E1773" i="63"/>
  <c r="E3963" i="63"/>
  <c r="E887" i="63"/>
  <c r="E888" i="63"/>
  <c r="E889" i="63"/>
  <c r="E890" i="63"/>
  <c r="E1772" i="63"/>
  <c r="E1767" i="63"/>
  <c r="E893" i="63"/>
  <c r="E894" i="63"/>
  <c r="E895" i="63"/>
  <c r="E3962" i="63"/>
  <c r="E897" i="63"/>
  <c r="E3955" i="63"/>
  <c r="E899" i="63"/>
  <c r="E900" i="63"/>
  <c r="E901" i="63"/>
  <c r="E3954" i="63"/>
  <c r="E1764" i="63"/>
  <c r="E904" i="63"/>
  <c r="E905" i="63"/>
  <c r="E906" i="63"/>
  <c r="E907" i="63"/>
  <c r="E1765" i="63"/>
  <c r="E909" i="63"/>
  <c r="E910" i="63"/>
  <c r="E911" i="63"/>
  <c r="E912" i="63"/>
  <c r="E913" i="63"/>
  <c r="E914" i="63"/>
  <c r="E915" i="63"/>
  <c r="E916" i="63"/>
  <c r="E1762" i="63"/>
  <c r="E918" i="63"/>
  <c r="E919" i="63"/>
  <c r="E920" i="63"/>
  <c r="E1756" i="63"/>
  <c r="E1760" i="63"/>
  <c r="E3953" i="63"/>
  <c r="E1761" i="63"/>
  <c r="E1752" i="63"/>
  <c r="E3940" i="63"/>
  <c r="E927" i="63"/>
  <c r="E1744" i="63"/>
  <c r="E929" i="63"/>
  <c r="E930" i="63"/>
  <c r="E931" i="63"/>
  <c r="E932" i="63"/>
  <c r="E933" i="63"/>
  <c r="E934" i="63"/>
  <c r="E935" i="63"/>
  <c r="E1738" i="63"/>
  <c r="E1739" i="63"/>
  <c r="E938" i="63"/>
  <c r="E939" i="63"/>
  <c r="E1737" i="63"/>
  <c r="E941" i="63"/>
  <c r="E1729" i="63"/>
  <c r="E1727" i="63"/>
  <c r="E1728" i="63"/>
  <c r="E1725" i="63"/>
  <c r="E946" i="63"/>
  <c r="E947" i="63"/>
  <c r="E3936" i="63"/>
  <c r="E1724" i="63"/>
  <c r="E950" i="63"/>
  <c r="E951" i="63"/>
  <c r="E1723" i="63"/>
  <c r="E3932" i="63"/>
  <c r="E954" i="63"/>
  <c r="E3924" i="63"/>
  <c r="E956" i="63"/>
  <c r="E1720" i="63"/>
  <c r="E3913" i="63"/>
  <c r="E959" i="63"/>
  <c r="E3914" i="63"/>
  <c r="E961" i="63"/>
  <c r="E962" i="63"/>
  <c r="E963" i="63"/>
  <c r="E964" i="63"/>
  <c r="E3897" i="63"/>
  <c r="E3906" i="63"/>
  <c r="E967" i="63"/>
  <c r="E968" i="63"/>
  <c r="E969" i="63"/>
  <c r="E970" i="63"/>
  <c r="E3891" i="63"/>
  <c r="E972" i="63"/>
  <c r="E973" i="63"/>
  <c r="E3884" i="63"/>
  <c r="E1719" i="63"/>
  <c r="E976" i="63"/>
  <c r="E977" i="63"/>
  <c r="E1718" i="63"/>
  <c r="E979" i="63"/>
  <c r="E980" i="63"/>
  <c r="E3861" i="63"/>
  <c r="E982" i="63"/>
  <c r="E983" i="63"/>
  <c r="E984" i="63"/>
  <c r="E985" i="63"/>
  <c r="E986" i="63"/>
  <c r="E1715" i="63"/>
  <c r="E1717" i="63"/>
  <c r="E989" i="63"/>
  <c r="E990" i="63"/>
  <c r="E991" i="63"/>
  <c r="E992" i="63"/>
  <c r="E993" i="63"/>
  <c r="E994" i="63"/>
  <c r="E995" i="63"/>
  <c r="E996" i="63"/>
  <c r="E997" i="63"/>
  <c r="E998" i="63"/>
  <c r="E3762" i="63"/>
  <c r="E3768" i="63"/>
  <c r="E3771" i="63"/>
  <c r="E3778" i="63"/>
  <c r="E1003" i="63"/>
  <c r="E1711" i="63"/>
  <c r="E1712" i="63"/>
  <c r="E1006" i="63"/>
  <c r="E1710" i="63"/>
  <c r="E1008" i="63"/>
  <c r="E1009" i="63"/>
  <c r="E1010" i="63"/>
  <c r="E1709" i="63"/>
  <c r="E1012" i="63"/>
  <c r="E3761" i="63"/>
  <c r="E1708" i="63"/>
  <c r="E3738" i="63"/>
  <c r="E1706" i="63"/>
  <c r="E1707" i="63"/>
  <c r="E3726" i="63"/>
  <c r="E1705" i="63"/>
  <c r="E1704" i="63"/>
  <c r="E1703" i="63"/>
  <c r="E1022" i="63"/>
  <c r="E1023" i="63"/>
  <c r="E3720" i="63"/>
  <c r="E1025" i="63"/>
  <c r="E1702" i="63"/>
  <c r="E3712" i="63"/>
  <c r="E1028" i="63"/>
  <c r="E1029" i="63"/>
  <c r="E1030" i="63"/>
  <c r="E1031" i="63"/>
  <c r="E1032" i="63"/>
  <c r="E1701" i="63"/>
  <c r="E1034" i="63"/>
  <c r="E1035" i="63"/>
  <c r="E1700" i="63"/>
  <c r="E1699" i="63"/>
  <c r="E3709" i="63"/>
  <c r="E1039" i="63"/>
  <c r="E3697" i="63"/>
  <c r="E1041" i="63"/>
  <c r="E1042" i="63"/>
  <c r="E1043" i="63"/>
  <c r="E1044" i="63"/>
  <c r="E1045" i="63"/>
  <c r="E1046" i="63"/>
  <c r="E1047" i="63"/>
  <c r="E1048" i="63"/>
  <c r="E1049" i="63"/>
  <c r="E1050" i="63"/>
  <c r="E1051" i="63"/>
  <c r="E1680" i="63"/>
  <c r="E1683" i="63"/>
  <c r="E1686" i="63"/>
  <c r="E1688" i="63"/>
  <c r="E1689" i="63"/>
  <c r="E1057" i="63"/>
  <c r="E1058" i="63"/>
  <c r="E1059" i="63"/>
  <c r="E1060" i="63"/>
  <c r="E1061" i="63"/>
  <c r="E3696" i="63"/>
  <c r="E1063" i="63"/>
  <c r="E1064" i="63"/>
  <c r="E1065" i="63"/>
  <c r="E1066" i="63"/>
  <c r="E1067" i="63"/>
  <c r="E1068" i="63"/>
  <c r="E1069" i="63"/>
  <c r="E1070" i="63"/>
  <c r="E1071" i="63"/>
  <c r="E1072" i="63"/>
  <c r="E1690" i="63"/>
  <c r="E1074" i="63"/>
  <c r="E1692" i="63"/>
  <c r="E1695" i="63"/>
  <c r="E1696" i="63"/>
  <c r="E1078" i="63"/>
  <c r="E1079" i="63"/>
  <c r="E1697" i="63"/>
  <c r="E1698" i="63"/>
  <c r="E1082" i="63"/>
  <c r="E1083" i="63"/>
  <c r="E1084" i="63"/>
  <c r="E1085" i="63"/>
  <c r="E1679" i="63"/>
  <c r="E1087" i="63"/>
  <c r="E1088" i="63"/>
  <c r="E1678" i="63"/>
  <c r="E1090" i="63"/>
  <c r="E3688" i="63"/>
  <c r="E1676" i="63"/>
  <c r="E1093" i="63"/>
  <c r="E1674" i="63"/>
  <c r="E3674" i="63"/>
  <c r="E1669" i="63"/>
  <c r="E1673" i="63"/>
  <c r="E3672" i="63"/>
  <c r="E3664" i="63"/>
  <c r="E3667" i="63"/>
  <c r="E1668" i="63"/>
  <c r="E1102" i="63"/>
  <c r="E1667" i="63"/>
  <c r="E1666" i="63"/>
  <c r="E1665" i="63"/>
  <c r="E1659" i="63"/>
  <c r="E1662" i="63"/>
  <c r="E1663" i="63"/>
  <c r="E1109" i="63"/>
  <c r="E1664" i="63"/>
  <c r="E1657" i="63"/>
  <c r="E1112" i="63"/>
  <c r="E1656" i="63"/>
  <c r="E1651" i="63"/>
  <c r="E1653" i="63"/>
  <c r="E1654" i="63"/>
  <c r="E1117" i="63"/>
  <c r="E1655" i="63"/>
  <c r="E1119" i="63"/>
  <c r="E3661" i="63"/>
  <c r="E1649" i="63"/>
  <c r="E1648" i="63"/>
  <c r="E1123" i="63"/>
  <c r="E3643" i="63"/>
  <c r="E3644" i="63"/>
  <c r="E1644" i="63"/>
  <c r="E1647" i="63"/>
  <c r="E1643" i="63"/>
  <c r="E1129" i="63"/>
  <c r="E1641" i="63"/>
  <c r="E1637" i="63"/>
  <c r="E1635" i="63"/>
  <c r="E1631" i="63"/>
  <c r="E1632" i="63"/>
  <c r="E1634" i="63"/>
  <c r="E1630" i="63"/>
  <c r="E3642" i="63"/>
  <c r="E3636" i="63"/>
  <c r="E1628" i="63"/>
  <c r="E1140" i="63"/>
  <c r="E3628" i="63"/>
  <c r="E1627" i="63"/>
  <c r="E1623" i="63"/>
  <c r="E1144" i="63"/>
  <c r="E1624" i="63"/>
  <c r="E1621" i="63"/>
  <c r="E3591" i="63"/>
  <c r="E3592" i="63"/>
  <c r="E1149" i="63"/>
  <c r="E1617" i="63"/>
  <c r="E1615" i="63"/>
  <c r="E1610" i="63"/>
  <c r="E1613" i="63"/>
  <c r="E3580" i="63"/>
  <c r="E1155" i="63"/>
  <c r="E3579" i="63"/>
  <c r="E3568" i="63"/>
  <c r="E1606" i="63"/>
  <c r="E1159" i="63"/>
  <c r="E1609" i="63"/>
  <c r="E1605" i="63"/>
  <c r="E1162" i="63"/>
  <c r="E3567" i="63"/>
  <c r="E1164" i="63"/>
  <c r="E1165" i="63"/>
  <c r="E1166" i="63"/>
  <c r="E1603" i="63"/>
  <c r="E1599" i="63"/>
  <c r="E1600" i="63"/>
  <c r="E1602" i="63"/>
  <c r="E1171" i="63"/>
  <c r="E1172" i="63"/>
  <c r="E1173" i="63"/>
  <c r="E1174" i="63"/>
  <c r="E1175" i="63"/>
  <c r="E1546" i="63"/>
  <c r="E1547" i="63"/>
  <c r="E1178" i="63"/>
  <c r="E1179" i="63"/>
  <c r="E1180" i="63"/>
  <c r="E1554" i="63"/>
  <c r="E1556" i="63"/>
  <c r="E1557" i="63"/>
  <c r="E1559" i="63"/>
  <c r="E1567" i="63"/>
  <c r="E1186" i="63"/>
  <c r="E1187" i="63"/>
  <c r="E1188" i="63"/>
  <c r="E1189" i="63"/>
  <c r="E1568" i="63"/>
  <c r="E1191" i="63"/>
  <c r="E1192" i="63"/>
  <c r="E1193" i="63"/>
  <c r="E1569" i="63"/>
  <c r="E1195" i="63"/>
  <c r="E1570" i="63"/>
  <c r="E1197" i="63"/>
  <c r="E1198" i="63"/>
  <c r="E1199" i="63"/>
  <c r="E1200" i="63"/>
  <c r="E1571" i="63"/>
  <c r="E1575" i="63"/>
  <c r="E1578" i="63"/>
  <c r="E1204" i="63"/>
  <c r="E1580" i="63"/>
  <c r="E1581" i="63"/>
  <c r="E1207" i="63"/>
  <c r="E1585" i="63"/>
  <c r="E1209" i="63"/>
  <c r="E1586" i="63"/>
  <c r="E1211" i="63"/>
  <c r="E1212" i="63"/>
  <c r="E1213" i="63"/>
  <c r="E1214" i="63"/>
  <c r="E1587" i="63"/>
  <c r="E1216" i="63"/>
  <c r="E1217" i="63"/>
  <c r="E1588" i="63"/>
  <c r="E1589" i="63"/>
  <c r="E1220" i="63"/>
  <c r="E1221" i="63"/>
  <c r="E1222" i="63"/>
  <c r="E1223" i="63"/>
  <c r="E1224" i="63"/>
  <c r="E1225" i="63"/>
  <c r="E1226" i="63"/>
  <c r="E1227" i="63"/>
  <c r="E1228" i="63"/>
  <c r="E1229" i="63"/>
  <c r="E1230" i="63"/>
  <c r="E1590" i="63"/>
  <c r="E1232" i="63"/>
  <c r="E1233" i="63"/>
  <c r="E1234" i="63"/>
  <c r="E1235" i="63"/>
  <c r="E1592" i="63"/>
  <c r="E1237" i="63"/>
  <c r="E1238" i="63"/>
  <c r="E1239" i="63"/>
  <c r="E1240" i="63"/>
  <c r="E1241" i="63"/>
  <c r="E1242" i="63"/>
  <c r="E1243" i="63"/>
  <c r="E1244" i="63"/>
  <c r="E1245" i="63"/>
  <c r="E1544" i="63"/>
  <c r="E1247" i="63"/>
  <c r="E1543" i="63"/>
  <c r="E1249" i="63"/>
  <c r="E1542" i="63"/>
  <c r="E3565" i="63"/>
  <c r="E1252" i="63"/>
  <c r="E1541" i="63"/>
  <c r="E1254" i="63"/>
  <c r="E1255" i="63"/>
  <c r="E1256" i="63"/>
  <c r="E1257" i="63"/>
  <c r="E1258" i="63"/>
  <c r="E1259" i="63"/>
  <c r="E1540" i="63"/>
  <c r="E1261" i="63"/>
  <c r="E1537" i="63"/>
  <c r="E1535" i="63"/>
  <c r="E1264" i="63"/>
  <c r="E3560" i="63"/>
  <c r="E1266" i="63"/>
  <c r="E3554" i="63"/>
  <c r="E1268" i="63"/>
  <c r="E1269" i="63"/>
  <c r="E1270" i="63"/>
  <c r="E1534" i="63"/>
  <c r="E1272" i="63"/>
  <c r="E1273" i="63"/>
  <c r="E3547" i="63"/>
  <c r="E1275" i="63"/>
  <c r="E1533" i="63"/>
  <c r="E3543" i="63"/>
  <c r="E1278" i="63"/>
  <c r="E1531" i="63"/>
  <c r="E1280" i="63"/>
  <c r="E1532" i="63"/>
  <c r="E1282" i="63"/>
  <c r="E1530" i="63"/>
  <c r="E3541" i="63"/>
  <c r="E1285" i="63"/>
  <c r="E1286" i="63"/>
  <c r="E1529" i="63"/>
  <c r="E1288" i="63"/>
  <c r="E1289" i="63"/>
  <c r="E1290" i="63"/>
  <c r="E3510" i="63"/>
  <c r="E1292" i="63"/>
  <c r="E3500" i="63"/>
  <c r="E1522" i="63"/>
  <c r="E1526" i="63"/>
  <c r="E1296" i="63"/>
  <c r="E1297" i="63"/>
  <c r="E1298" i="63"/>
  <c r="E1299" i="63"/>
  <c r="E1521" i="63"/>
  <c r="E1301" i="63"/>
  <c r="E1302" i="63"/>
  <c r="E1520" i="63"/>
  <c r="E1304" i="63"/>
  <c r="E1519" i="63"/>
  <c r="E1518" i="63"/>
  <c r="E1307" i="63"/>
  <c r="E1308" i="63"/>
  <c r="E1309" i="63"/>
  <c r="E1310" i="63"/>
  <c r="E1517" i="63"/>
  <c r="E3499" i="63"/>
  <c r="E1516" i="63"/>
  <c r="E1314" i="63"/>
  <c r="E1315" i="63"/>
  <c r="E1316" i="63"/>
  <c r="E1508" i="63"/>
  <c r="E1509" i="63"/>
  <c r="E1510" i="63"/>
  <c r="E1511" i="63"/>
  <c r="E1513" i="63"/>
  <c r="E1514" i="63"/>
  <c r="E1515" i="63"/>
  <c r="E3498" i="63"/>
  <c r="E1325" i="63"/>
  <c r="E1326" i="63"/>
  <c r="E1327" i="63"/>
  <c r="E1328" i="63"/>
  <c r="E1329" i="63"/>
  <c r="E1330" i="63"/>
  <c r="E1331" i="63"/>
  <c r="E1332" i="63"/>
  <c r="E1333" i="63"/>
  <c r="E1334" i="63"/>
  <c r="E1335" i="63"/>
  <c r="E1336" i="63"/>
  <c r="E1507" i="63"/>
  <c r="E1490" i="63"/>
  <c r="E1493" i="63"/>
  <c r="E1500" i="63"/>
  <c r="E1341" i="63"/>
  <c r="E1342" i="63"/>
  <c r="E1343" i="63"/>
  <c r="E3489" i="63"/>
  <c r="E1345" i="63"/>
  <c r="E1346" i="63"/>
  <c r="E1347" i="63"/>
  <c r="E3485" i="63"/>
  <c r="E1489" i="63"/>
  <c r="E1487" i="63"/>
  <c r="E1488" i="63"/>
  <c r="E3481" i="63"/>
  <c r="E1353" i="63"/>
  <c r="E1354" i="63"/>
  <c r="E1485" i="63"/>
  <c r="E1356" i="63"/>
  <c r="E1483" i="63"/>
  <c r="E1358" i="63"/>
  <c r="E1481" i="63"/>
  <c r="E1360" i="63"/>
  <c r="E1361" i="63"/>
  <c r="E1362" i="63"/>
  <c r="E1363" i="63"/>
  <c r="E1364" i="63"/>
  <c r="E1365" i="63"/>
  <c r="E1366" i="63"/>
  <c r="E1367" i="63"/>
  <c r="E1480" i="63"/>
  <c r="E3474" i="63"/>
  <c r="E1479" i="63"/>
  <c r="E1477" i="63"/>
  <c r="E1372" i="63"/>
  <c r="E1373" i="63"/>
  <c r="E1374" i="63"/>
  <c r="E1472" i="63"/>
  <c r="E1473" i="63"/>
  <c r="E1474" i="63"/>
  <c r="E1378" i="63"/>
  <c r="E1475" i="63"/>
  <c r="E1380" i="63"/>
  <c r="E1381" i="63"/>
  <c r="E1471" i="63"/>
  <c r="E1383" i="63"/>
  <c r="E1384" i="63"/>
  <c r="E1385" i="63"/>
  <c r="E1469" i="63"/>
  <c r="E1470" i="63"/>
  <c r="E3463" i="63"/>
  <c r="E1465" i="63"/>
  <c r="E1466" i="63"/>
  <c r="E3469" i="63"/>
  <c r="E3458" i="63"/>
  <c r="E1393" i="63"/>
  <c r="E1464" i="63"/>
  <c r="E1395" i="63"/>
  <c r="E1396" i="63"/>
  <c r="E3445" i="63"/>
  <c r="E1456" i="63"/>
  <c r="E1457" i="63"/>
  <c r="E1400" i="63"/>
  <c r="E1401" i="63"/>
  <c r="E1402" i="63"/>
  <c r="E3443" i="63"/>
  <c r="E3440" i="63"/>
  <c r="E1450" i="63"/>
  <c r="E1448" i="63"/>
  <c r="E1407" i="63"/>
  <c r="E1408" i="63"/>
  <c r="E1409" i="63"/>
  <c r="E1410" i="63"/>
  <c r="E1443" i="63"/>
  <c r="E1444" i="63"/>
  <c r="E1445" i="63"/>
  <c r="E1446" i="63"/>
  <c r="E1415" i="63"/>
  <c r="E1447" i="63"/>
  <c r="E1442" i="63"/>
  <c r="E1418" i="63"/>
  <c r="E1430" i="63"/>
  <c r="E1438" i="63"/>
  <c r="E3423" i="63"/>
  <c r="E1422" i="63"/>
  <c r="E1423" i="63"/>
  <c r="E3438" i="63"/>
  <c r="E1425" i="63"/>
  <c r="E3439" i="63"/>
  <c r="E3421" i="63"/>
  <c r="E1428" i="63"/>
  <c r="E1429" i="63"/>
  <c r="E1420" i="63"/>
  <c r="E1431" i="63"/>
  <c r="E1432" i="63"/>
  <c r="E3415" i="63"/>
  <c r="E3416" i="63"/>
  <c r="E1435" i="63"/>
  <c r="E1436" i="63"/>
  <c r="E1437" i="63"/>
  <c r="E1419" i="63"/>
  <c r="E1439" i="63"/>
  <c r="E1440" i="63"/>
  <c r="E1441" i="63"/>
  <c r="E1413" i="63"/>
  <c r="E1414" i="63"/>
  <c r="E1416" i="63"/>
  <c r="E1417" i="63"/>
  <c r="E1412" i="63"/>
  <c r="E1406" i="63"/>
  <c r="E1411" i="63"/>
  <c r="E1449" i="63"/>
  <c r="E1405" i="63"/>
  <c r="E3412" i="63"/>
  <c r="E1452" i="63"/>
  <c r="E1453" i="63"/>
  <c r="E1454" i="63"/>
  <c r="E3414" i="63"/>
  <c r="E1399" i="63"/>
  <c r="E1398" i="63"/>
  <c r="E1458" i="63"/>
  <c r="E1459" i="63"/>
  <c r="E1460" i="63"/>
  <c r="E3411" i="63"/>
  <c r="E1462" i="63"/>
  <c r="E3409" i="63"/>
  <c r="E1389" i="63"/>
  <c r="E1390" i="63"/>
  <c r="E1394" i="63"/>
  <c r="E1467" i="63"/>
  <c r="E1468" i="63"/>
  <c r="E1386" i="63"/>
  <c r="E1387" i="63"/>
  <c r="E1379" i="63"/>
  <c r="E1382" i="63"/>
  <c r="E1377" i="63"/>
  <c r="E1376" i="63"/>
  <c r="E1375" i="63"/>
  <c r="E3392" i="63"/>
  <c r="E1371" i="63"/>
  <c r="E1478" i="63"/>
  <c r="E1370" i="63"/>
  <c r="E1359" i="63"/>
  <c r="E1368" i="63"/>
  <c r="E1482" i="63"/>
  <c r="E1357" i="63"/>
  <c r="E1484" i="63"/>
  <c r="E1355" i="63"/>
  <c r="E1486" i="63"/>
  <c r="E1350" i="63"/>
  <c r="E1351" i="63"/>
  <c r="E1340" i="63"/>
  <c r="E1349" i="63"/>
  <c r="E1491" i="63"/>
  <c r="E1492" i="63"/>
  <c r="E1338" i="63"/>
  <c r="E1494" i="63"/>
  <c r="E1495" i="63"/>
  <c r="E1496" i="63"/>
  <c r="E1497" i="63"/>
  <c r="E1498" i="63"/>
  <c r="E3389" i="63"/>
  <c r="E1339" i="63"/>
  <c r="E1501" i="63"/>
  <c r="E1502" i="63"/>
  <c r="E1503" i="63"/>
  <c r="E1504" i="63"/>
  <c r="E1505" i="63"/>
  <c r="E1506" i="63"/>
  <c r="E1337" i="63"/>
  <c r="E1323" i="63"/>
  <c r="E1321" i="63"/>
  <c r="E1322" i="63"/>
  <c r="E1319" i="63"/>
  <c r="E1512" i="63"/>
  <c r="E1320" i="63"/>
  <c r="E1295" i="63"/>
  <c r="E1300" i="63"/>
  <c r="E1303" i="63"/>
  <c r="E1305" i="63"/>
  <c r="E1306" i="63"/>
  <c r="E1311" i="63"/>
  <c r="E1313" i="63"/>
  <c r="E1317" i="63"/>
  <c r="E1318" i="63"/>
  <c r="E1523" i="63"/>
  <c r="E1524" i="63"/>
  <c r="E1525" i="63"/>
  <c r="E1294" i="63"/>
  <c r="E1527" i="63"/>
  <c r="E1528" i="63"/>
  <c r="E1281" i="63"/>
  <c r="E1283" i="63"/>
  <c r="E1287" i="63"/>
  <c r="E1279" i="63"/>
  <c r="E1276" i="63"/>
  <c r="E1263" i="63"/>
  <c r="E1271" i="63"/>
  <c r="E1536" i="63"/>
  <c r="E1262" i="63"/>
  <c r="E3388" i="63"/>
  <c r="E1539" i="63"/>
  <c r="E1246" i="63"/>
  <c r="E1248" i="63"/>
  <c r="E1250" i="63"/>
  <c r="E1253" i="63"/>
  <c r="E1260" i="63"/>
  <c r="E1545" i="63"/>
  <c r="E1231" i="63"/>
  <c r="E1236" i="63"/>
  <c r="E1548" i="63"/>
  <c r="E3386" i="63"/>
  <c r="E3385" i="63"/>
  <c r="E1551" i="63"/>
  <c r="E1552" i="63"/>
  <c r="E1553" i="63"/>
  <c r="E1219" i="63"/>
  <c r="E1555" i="63"/>
  <c r="E1210" i="63"/>
  <c r="E1215" i="63"/>
  <c r="E1558" i="63"/>
  <c r="E1218" i="63"/>
  <c r="E3382" i="63"/>
  <c r="E3384" i="63"/>
  <c r="E1562" i="63"/>
  <c r="E1563" i="63"/>
  <c r="E1564" i="63"/>
  <c r="E3381" i="63"/>
  <c r="E1566" i="63"/>
  <c r="E1206" i="63"/>
  <c r="E1208" i="63"/>
  <c r="E1203" i="63"/>
  <c r="E1205" i="63"/>
  <c r="E1202" i="63"/>
  <c r="E1572" i="63"/>
  <c r="E1573" i="63"/>
  <c r="E1574" i="63"/>
  <c r="E1201" i="63"/>
  <c r="E3380" i="63"/>
  <c r="E1577" i="63"/>
  <c r="E1196" i="63"/>
  <c r="E1579" i="63"/>
  <c r="E1190" i="63"/>
  <c r="E1194" i="63"/>
  <c r="E1582" i="63"/>
  <c r="E3379" i="63"/>
  <c r="E3368" i="63"/>
  <c r="E1185" i="63"/>
  <c r="E1183" i="63"/>
  <c r="E1184" i="63"/>
  <c r="E1182" i="63"/>
  <c r="E1177" i="63"/>
  <c r="E1181" i="63"/>
  <c r="E1591" i="63"/>
  <c r="E1176" i="63"/>
  <c r="E1593" i="63"/>
  <c r="E3340" i="63"/>
  <c r="E3342" i="63"/>
  <c r="E3346" i="63"/>
  <c r="E1597" i="63"/>
  <c r="E1598" i="63"/>
  <c r="E1167" i="63"/>
  <c r="E1168" i="63"/>
  <c r="E1601" i="63"/>
  <c r="E1169" i="63"/>
  <c r="E1170" i="63"/>
  <c r="E1604" i="63"/>
  <c r="E1143" i="63"/>
  <c r="E1145" i="63"/>
  <c r="E1607" i="63"/>
  <c r="E1608" i="63"/>
  <c r="E1146" i="63"/>
  <c r="E1150" i="63"/>
  <c r="E1611" i="63"/>
  <c r="E1612" i="63"/>
  <c r="E1151" i="63"/>
  <c r="E1614" i="63"/>
  <c r="E1152" i="63"/>
  <c r="E1616" i="63"/>
  <c r="E1153" i="63"/>
  <c r="E1618" i="63"/>
  <c r="E1619" i="63"/>
  <c r="E1620" i="63"/>
  <c r="E1158" i="63"/>
  <c r="E1622" i="63"/>
  <c r="E1160" i="63"/>
  <c r="E1161" i="63"/>
  <c r="E1625" i="63"/>
  <c r="E1626" i="63"/>
  <c r="E1142" i="63"/>
  <c r="E1139" i="63"/>
  <c r="E1629" i="63"/>
  <c r="E1136" i="63"/>
  <c r="E1135" i="63"/>
  <c r="E1134" i="63"/>
  <c r="E1633" i="63"/>
  <c r="E1133" i="63"/>
  <c r="E1132" i="63"/>
  <c r="E3337" i="63"/>
  <c r="E1131" i="63"/>
  <c r="E3336" i="63"/>
  <c r="E1639" i="63"/>
  <c r="E1640" i="63"/>
  <c r="E1130" i="63"/>
  <c r="E1642" i="63"/>
  <c r="E1127" i="63"/>
  <c r="E1128" i="63"/>
  <c r="E1645" i="63"/>
  <c r="E3335" i="63"/>
  <c r="E1121" i="63"/>
  <c r="E1122" i="63"/>
  <c r="E1126" i="63"/>
  <c r="E1650" i="63"/>
  <c r="E1118" i="63"/>
  <c r="E3334" i="63"/>
  <c r="E1111" i="63"/>
  <c r="E1113" i="63"/>
  <c r="E1114" i="63"/>
  <c r="E1115" i="63"/>
  <c r="E1116" i="63"/>
  <c r="E1658" i="63"/>
  <c r="E1105" i="63"/>
  <c r="E1660" i="63"/>
  <c r="E1661" i="63"/>
  <c r="E1106" i="63"/>
  <c r="E1107" i="63"/>
  <c r="E1108" i="63"/>
  <c r="E1110" i="63"/>
  <c r="E1104" i="63"/>
  <c r="E1103" i="63"/>
  <c r="E1097" i="63"/>
  <c r="E1101" i="63"/>
  <c r="E1670" i="63"/>
  <c r="E1671" i="63"/>
  <c r="E1672" i="63"/>
  <c r="E1096" i="63"/>
  <c r="E1094" i="63"/>
  <c r="E1675" i="63"/>
  <c r="E1089" i="63"/>
  <c r="E1677" i="63"/>
  <c r="E1092" i="63"/>
  <c r="E1086" i="63"/>
  <c r="E1081" i="63"/>
  <c r="E1681" i="63"/>
  <c r="E1682" i="63"/>
  <c r="E1080" i="63"/>
  <c r="E1684" i="63"/>
  <c r="E1685" i="63"/>
  <c r="E1077" i="63"/>
  <c r="E1687" i="63"/>
  <c r="E1076" i="63"/>
  <c r="E1075" i="63"/>
  <c r="E1073" i="63"/>
  <c r="E1691" i="63"/>
  <c r="E1056" i="63"/>
  <c r="E1693" i="63"/>
  <c r="E1694" i="63"/>
  <c r="E1055" i="63"/>
  <c r="E1033" i="63"/>
  <c r="E1036" i="63"/>
  <c r="E1037" i="63"/>
  <c r="E1052" i="63"/>
  <c r="E1053" i="63"/>
  <c r="E1054" i="63"/>
  <c r="E1017" i="63"/>
  <c r="E1019" i="63"/>
  <c r="E1020" i="63"/>
  <c r="E1021" i="63"/>
  <c r="E1026" i="63"/>
  <c r="E1016" i="63"/>
  <c r="E1014" i="63"/>
  <c r="E1011" i="63"/>
  <c r="E1007" i="63"/>
  <c r="E1004" i="63"/>
  <c r="E1005" i="63"/>
  <c r="E1713" i="63"/>
  <c r="E1714" i="63"/>
  <c r="E988" i="63"/>
  <c r="E1716" i="63"/>
  <c r="E987" i="63"/>
  <c r="E957" i="63"/>
  <c r="E975" i="63"/>
  <c r="E978" i="63"/>
  <c r="E1721" i="63"/>
  <c r="E1722" i="63"/>
  <c r="E949" i="63"/>
  <c r="E952" i="63"/>
  <c r="E945" i="63"/>
  <c r="E1726" i="63"/>
  <c r="E944" i="63"/>
  <c r="E942" i="63"/>
  <c r="E943" i="63"/>
  <c r="E1730" i="63"/>
  <c r="E1731" i="63"/>
  <c r="E1732" i="63"/>
  <c r="E1733" i="63"/>
  <c r="E3332" i="63"/>
  <c r="E1735" i="63"/>
  <c r="E1736" i="63"/>
  <c r="E936" i="63"/>
  <c r="E937" i="63"/>
  <c r="E940" i="63"/>
  <c r="E1740" i="63"/>
  <c r="E1741" i="63"/>
  <c r="E1742" i="63"/>
  <c r="E1743" i="63"/>
  <c r="E928" i="63"/>
  <c r="E1745" i="63"/>
  <c r="E1746" i="63"/>
  <c r="E1747" i="63"/>
  <c r="E1748" i="63"/>
  <c r="E1749" i="63"/>
  <c r="E1750" i="63"/>
  <c r="E1751" i="63"/>
  <c r="E925" i="63"/>
  <c r="E1753" i="63"/>
  <c r="E3323" i="63"/>
  <c r="E1755" i="63"/>
  <c r="E924" i="63"/>
  <c r="E1757" i="63"/>
  <c r="E1758" i="63"/>
  <c r="E3322" i="63"/>
  <c r="E908" i="63"/>
  <c r="E917" i="63"/>
  <c r="E921" i="63"/>
  <c r="E3314" i="63"/>
  <c r="E922" i="63"/>
  <c r="E903" i="63"/>
  <c r="E1766" i="63"/>
  <c r="E892" i="63"/>
  <c r="E1768" i="63"/>
  <c r="E1769" i="63"/>
  <c r="E1770" i="63"/>
  <c r="E3313" i="63"/>
  <c r="E891" i="63"/>
  <c r="E885" i="63"/>
  <c r="E880" i="63"/>
  <c r="E1775" i="63"/>
  <c r="E873" i="63"/>
  <c r="E876" i="63"/>
  <c r="E1778" i="63"/>
  <c r="E871" i="63"/>
  <c r="E868" i="63"/>
  <c r="E1781" i="63"/>
  <c r="E867" i="63"/>
  <c r="E857" i="63"/>
  <c r="E1784" i="63"/>
  <c r="E855" i="63"/>
  <c r="E850" i="63"/>
  <c r="E1787" i="63"/>
  <c r="E845" i="63"/>
  <c r="E846" i="63"/>
  <c r="E1790" i="63"/>
  <c r="E1791" i="63"/>
  <c r="E1792" i="63"/>
  <c r="E1793" i="63"/>
  <c r="E1794" i="63"/>
  <c r="E1795" i="63"/>
  <c r="E1796" i="63"/>
  <c r="E1797" i="63"/>
  <c r="E1798" i="63"/>
  <c r="E1799" i="63"/>
  <c r="E1800" i="63"/>
  <c r="E3308" i="63"/>
  <c r="E1802" i="63"/>
  <c r="E1803" i="63"/>
  <c r="E1804" i="63"/>
  <c r="E1805" i="63"/>
  <c r="E1806" i="63"/>
  <c r="E1807" i="63"/>
  <c r="E1808" i="63"/>
  <c r="E1809" i="63"/>
  <c r="E1810" i="63"/>
  <c r="E1811" i="63"/>
  <c r="E844" i="63"/>
  <c r="E3307" i="63"/>
  <c r="E839" i="63"/>
  <c r="E834" i="63"/>
  <c r="E1816" i="63"/>
  <c r="E1817" i="63"/>
  <c r="E1818" i="63"/>
  <c r="E838" i="63"/>
  <c r="E1820" i="63"/>
  <c r="E1821" i="63"/>
  <c r="E1822" i="63"/>
  <c r="E1823" i="63"/>
  <c r="E1824" i="63"/>
  <c r="E829" i="63"/>
  <c r="E1826" i="63"/>
  <c r="E1827" i="63"/>
  <c r="E1828" i="63"/>
  <c r="E827" i="63"/>
  <c r="E1830" i="63"/>
  <c r="E1831" i="63"/>
  <c r="E3303" i="63"/>
  <c r="E1833" i="63"/>
  <c r="E826" i="63"/>
  <c r="E825" i="63"/>
  <c r="E1836" i="63"/>
  <c r="E1837" i="63"/>
  <c r="E824" i="63"/>
  <c r="E1839" i="63"/>
  <c r="E823" i="63"/>
  <c r="E1841" i="63"/>
  <c r="E1842" i="63"/>
  <c r="E1843" i="63"/>
  <c r="E3285" i="63"/>
  <c r="E822" i="63"/>
  <c r="E3293" i="63"/>
  <c r="E1847" i="63"/>
  <c r="E813" i="63"/>
  <c r="E1849" i="63"/>
  <c r="E816" i="63"/>
  <c r="E1851" i="63"/>
  <c r="E1852" i="63"/>
  <c r="E1853" i="63"/>
  <c r="E1854" i="63"/>
  <c r="E1855" i="63"/>
  <c r="E809" i="63"/>
  <c r="E1857" i="63"/>
  <c r="E1858" i="63"/>
  <c r="E1859" i="63"/>
  <c r="E1860" i="63"/>
  <c r="E1861" i="63"/>
  <c r="E807" i="63"/>
  <c r="E1863" i="63"/>
  <c r="E1864" i="63"/>
  <c r="E1865" i="63"/>
  <c r="E795" i="63"/>
  <c r="E804" i="63"/>
  <c r="E805" i="63"/>
  <c r="E1869" i="63"/>
  <c r="E806" i="63"/>
  <c r="E1871" i="63"/>
  <c r="E1872" i="63"/>
  <c r="E1873" i="63"/>
  <c r="E1874" i="63"/>
  <c r="E1875" i="63"/>
  <c r="E1876" i="63"/>
  <c r="E1877" i="63"/>
  <c r="E1878" i="63"/>
  <c r="E1879" i="63"/>
  <c r="E791" i="63"/>
  <c r="E1881" i="63"/>
  <c r="E786" i="63"/>
  <c r="E788" i="63"/>
  <c r="E1884" i="63"/>
  <c r="E3281" i="63"/>
  <c r="E1886" i="63"/>
  <c r="E1887" i="63"/>
  <c r="E783" i="63"/>
  <c r="E784" i="63"/>
  <c r="E1890" i="63"/>
  <c r="E1891" i="63"/>
  <c r="E780" i="63"/>
  <c r="E3277" i="63"/>
  <c r="E1894" i="63"/>
  <c r="E1895" i="63"/>
  <c r="E3268" i="63"/>
  <c r="E776" i="63"/>
  <c r="E1898" i="63"/>
  <c r="E1899" i="63"/>
  <c r="E1900" i="63"/>
  <c r="E1901" i="63"/>
  <c r="E1902" i="63"/>
  <c r="E1903" i="63"/>
  <c r="E1904" i="63"/>
  <c r="E1905" i="63"/>
  <c r="E1906" i="63"/>
  <c r="E3264" i="63"/>
  <c r="E767" i="63"/>
  <c r="E770" i="63"/>
  <c r="E771" i="63"/>
  <c r="E772" i="63"/>
  <c r="E773" i="63"/>
  <c r="E3247" i="63"/>
  <c r="E774" i="63"/>
  <c r="E758" i="63"/>
  <c r="E1916" i="63"/>
  <c r="E764" i="63"/>
  <c r="E766" i="63"/>
  <c r="E3238" i="63"/>
  <c r="E749" i="63"/>
  <c r="E754" i="63"/>
  <c r="E756" i="63"/>
  <c r="E757" i="63"/>
  <c r="E1924" i="63"/>
  <c r="E1925" i="63"/>
  <c r="E3237" i="63"/>
  <c r="E1927" i="63"/>
  <c r="E1928" i="63"/>
  <c r="E1929" i="63"/>
  <c r="E743" i="63"/>
  <c r="E735" i="63"/>
  <c r="E741" i="63"/>
  <c r="E742" i="63"/>
  <c r="E1934" i="63"/>
  <c r="E1935" i="63"/>
  <c r="E734" i="63"/>
  <c r="E1937" i="63"/>
  <c r="E1938" i="63"/>
  <c r="E3234" i="63"/>
  <c r="E722" i="63"/>
  <c r="E724" i="63"/>
  <c r="E725" i="63"/>
  <c r="E726" i="63"/>
  <c r="E730" i="63"/>
  <c r="E720" i="63"/>
  <c r="E721" i="63"/>
  <c r="E715" i="63"/>
  <c r="E714" i="63"/>
  <c r="E711" i="63"/>
  <c r="E1950" i="63"/>
  <c r="E705" i="63"/>
  <c r="E706" i="63"/>
  <c r="E710" i="63"/>
  <c r="E1954" i="63"/>
  <c r="E1955" i="63"/>
  <c r="E1956" i="63"/>
  <c r="E1957" i="63"/>
  <c r="E703" i="63"/>
  <c r="E1959" i="63"/>
  <c r="E3233" i="63"/>
  <c r="E1961" i="63"/>
  <c r="E1962" i="63"/>
  <c r="E702" i="63"/>
  <c r="E1964" i="63"/>
  <c r="E699" i="63"/>
  <c r="E694" i="63"/>
  <c r="E1967" i="63"/>
  <c r="E3228" i="63"/>
  <c r="E695" i="63"/>
  <c r="E696" i="63"/>
  <c r="E698" i="63"/>
  <c r="E1972" i="63"/>
  <c r="E692" i="63"/>
  <c r="E693" i="63"/>
  <c r="E1975" i="63"/>
  <c r="E1976" i="63"/>
  <c r="E1977" i="63"/>
  <c r="E1978" i="63"/>
  <c r="E1979" i="63"/>
  <c r="E691" i="63"/>
  <c r="E1981" i="63"/>
  <c r="E686" i="63"/>
  <c r="E687" i="63"/>
  <c r="E1984" i="63"/>
  <c r="E671" i="63"/>
  <c r="E675" i="63"/>
  <c r="E676" i="63"/>
  <c r="E3226" i="63"/>
  <c r="E677" i="63"/>
  <c r="E1990" i="63"/>
  <c r="E681" i="63"/>
  <c r="E1992" i="63"/>
  <c r="E668" i="63"/>
  <c r="E1994" i="63"/>
  <c r="E3219" i="63"/>
  <c r="E1996" i="63"/>
  <c r="E1997" i="63"/>
  <c r="E667" i="63"/>
  <c r="E1999" i="63"/>
  <c r="E666" i="63"/>
  <c r="E661" i="63"/>
  <c r="E3218" i="63"/>
  <c r="E664" i="63"/>
  <c r="E656" i="63"/>
  <c r="E658" i="63"/>
  <c r="E659" i="63"/>
  <c r="E655" i="63"/>
  <c r="E2008" i="63"/>
  <c r="E654" i="63"/>
  <c r="E3210" i="63"/>
  <c r="E653" i="63"/>
  <c r="E2012" i="63"/>
  <c r="E3200" i="63"/>
  <c r="E2014" i="63"/>
  <c r="E2015" i="63"/>
  <c r="E651" i="63"/>
  <c r="E3201" i="63"/>
  <c r="E2018" i="63"/>
  <c r="E2019" i="63"/>
  <c r="E2020" i="63"/>
  <c r="E2021" i="63"/>
  <c r="E648" i="63"/>
  <c r="E650" i="63"/>
  <c r="E2024" i="63"/>
  <c r="E634" i="63"/>
  <c r="E2026" i="63"/>
  <c r="E638" i="63"/>
  <c r="E643" i="63"/>
  <c r="E2029" i="63"/>
  <c r="E2030" i="63"/>
  <c r="E645" i="63"/>
  <c r="E646" i="63"/>
  <c r="E2033" i="63"/>
  <c r="E2034" i="63"/>
  <c r="E2035" i="63"/>
  <c r="E647" i="63"/>
  <c r="E628" i="63"/>
  <c r="E2038" i="63"/>
  <c r="E3199" i="63"/>
  <c r="E623" i="63"/>
  <c r="E624" i="63"/>
  <c r="E625" i="63"/>
  <c r="E2043" i="63"/>
  <c r="E3196" i="63"/>
  <c r="E622" i="63"/>
  <c r="E2046" i="63"/>
  <c r="E618" i="63"/>
  <c r="E3194" i="63"/>
  <c r="E615" i="63"/>
  <c r="E2050" i="63"/>
  <c r="E612" i="63"/>
  <c r="E613" i="63"/>
  <c r="E2053" i="63"/>
  <c r="E2054" i="63"/>
  <c r="E610" i="63"/>
  <c r="E2056" i="63"/>
  <c r="E603" i="63"/>
  <c r="E2058" i="63"/>
  <c r="E3185" i="63"/>
  <c r="E2060" i="63"/>
  <c r="E2061" i="63"/>
  <c r="E2062" i="63"/>
  <c r="E2063" i="63"/>
  <c r="E2064" i="63"/>
  <c r="E600" i="63"/>
  <c r="E601" i="63"/>
  <c r="E2067" i="63"/>
  <c r="E2068" i="63"/>
  <c r="E2069" i="63"/>
  <c r="E2070" i="63"/>
  <c r="E2071" i="63"/>
  <c r="E2072" i="63"/>
  <c r="E2073" i="63"/>
  <c r="E2074" i="63"/>
  <c r="E2075" i="63"/>
  <c r="E2076" i="63"/>
  <c r="E2077" i="63"/>
  <c r="E2078" i="63"/>
  <c r="E2079" i="63"/>
  <c r="E596" i="63"/>
  <c r="E597" i="63"/>
  <c r="E593" i="63"/>
  <c r="E595" i="63"/>
  <c r="E3182" i="63"/>
  <c r="E2085" i="63"/>
  <c r="E2086" i="63"/>
  <c r="E3168" i="63"/>
  <c r="E2088" i="63"/>
  <c r="E2089" i="63"/>
  <c r="E2090" i="63"/>
  <c r="E2091" i="63"/>
  <c r="E2092" i="63"/>
  <c r="E3156" i="63"/>
  <c r="E2094" i="63"/>
  <c r="E2095" i="63"/>
  <c r="E3146" i="63"/>
  <c r="E591" i="63"/>
  <c r="E590" i="63"/>
  <c r="E589" i="63"/>
  <c r="E2100" i="63"/>
  <c r="E586" i="63"/>
  <c r="E2102" i="63"/>
  <c r="E2103" i="63"/>
  <c r="E2104" i="63"/>
  <c r="E583" i="63"/>
  <c r="E584" i="63"/>
  <c r="E578" i="63"/>
  <c r="E581" i="63"/>
  <c r="E2109" i="63"/>
  <c r="E2110" i="63"/>
  <c r="E572" i="63"/>
  <c r="E2112" i="63"/>
  <c r="E3144" i="63"/>
  <c r="E528" i="63"/>
  <c r="E540" i="63"/>
  <c r="E543" i="63"/>
  <c r="E545" i="63"/>
  <c r="E547" i="63"/>
  <c r="E550" i="63"/>
  <c r="E553" i="63"/>
  <c r="E554" i="63"/>
  <c r="E559" i="63"/>
  <c r="E561" i="63"/>
  <c r="E562" i="63"/>
  <c r="E565" i="63"/>
  <c r="E567" i="63"/>
  <c r="E568" i="63"/>
  <c r="E2128" i="63"/>
  <c r="E569" i="63"/>
  <c r="E2130" i="63"/>
  <c r="E570" i="63"/>
  <c r="E571" i="63"/>
  <c r="E524" i="63"/>
  <c r="E527" i="63"/>
  <c r="E2135" i="63"/>
  <c r="E2136" i="63"/>
  <c r="E2137" i="63"/>
  <c r="E2138" i="63"/>
  <c r="E3143" i="63"/>
  <c r="E2140" i="63"/>
  <c r="E2141" i="63"/>
  <c r="E2142" i="63"/>
  <c r="E511" i="63"/>
  <c r="E2144" i="63"/>
  <c r="E512" i="63"/>
  <c r="E515" i="63"/>
  <c r="E517" i="63"/>
  <c r="E518" i="63"/>
  <c r="E521" i="63"/>
  <c r="E523" i="63"/>
  <c r="E3142" i="63"/>
  <c r="E2152" i="63"/>
  <c r="E2153" i="63"/>
  <c r="E2154" i="63"/>
  <c r="E2155" i="63"/>
  <c r="E2156" i="63"/>
  <c r="E510" i="63"/>
  <c r="E2158" i="63"/>
  <c r="E2159" i="63"/>
  <c r="E509" i="63"/>
  <c r="E2161" i="63"/>
  <c r="E2162" i="63"/>
  <c r="E3140" i="63"/>
  <c r="E3141" i="63"/>
  <c r="E3137" i="63"/>
  <c r="E2166" i="63"/>
  <c r="E2167" i="63"/>
  <c r="E506" i="63"/>
  <c r="E3133" i="63"/>
  <c r="E507" i="63"/>
  <c r="E2171" i="63"/>
  <c r="E502" i="63"/>
  <c r="E498" i="63"/>
  <c r="E3129" i="63"/>
  <c r="E2175" i="63"/>
  <c r="E3128" i="63"/>
  <c r="E489" i="63"/>
  <c r="E495" i="63"/>
  <c r="E2179" i="63"/>
  <c r="E2180" i="63"/>
  <c r="E2181" i="63"/>
  <c r="E481" i="63"/>
  <c r="E484" i="63"/>
  <c r="E2184" i="63"/>
  <c r="E2185" i="63"/>
  <c r="E2186" i="63"/>
  <c r="E478" i="63"/>
  <c r="E479" i="63"/>
  <c r="E480" i="63"/>
  <c r="E2190" i="63"/>
  <c r="E2191" i="63"/>
  <c r="E477" i="63"/>
  <c r="E2193" i="63"/>
  <c r="E475" i="63"/>
  <c r="E2195" i="63"/>
  <c r="E476" i="63"/>
  <c r="E2197" i="63"/>
  <c r="E2198" i="63"/>
  <c r="E2199" i="63"/>
  <c r="E2200" i="63"/>
  <c r="E3126" i="63"/>
  <c r="E3116" i="63"/>
  <c r="E2203" i="63"/>
  <c r="E2204" i="63"/>
  <c r="E2205" i="63"/>
  <c r="E2206" i="63"/>
  <c r="E2207" i="63"/>
  <c r="E2208" i="63"/>
  <c r="E3110" i="63"/>
  <c r="E2210" i="63"/>
  <c r="E2211" i="63"/>
  <c r="E474" i="63"/>
  <c r="E473" i="63"/>
  <c r="E2214" i="63"/>
  <c r="E3109" i="63"/>
  <c r="E3100" i="63"/>
  <c r="E2217" i="63"/>
  <c r="E2218" i="63"/>
  <c r="E2219" i="63"/>
  <c r="E472" i="63"/>
  <c r="E2221" i="63"/>
  <c r="E2222" i="63"/>
  <c r="E3079" i="63"/>
  <c r="E3099" i="63"/>
  <c r="E2225" i="63"/>
  <c r="E2226" i="63"/>
  <c r="E2227" i="63"/>
  <c r="E3072" i="63"/>
  <c r="E2229" i="63"/>
  <c r="E2230" i="63"/>
  <c r="E2231" i="63"/>
  <c r="E471" i="63"/>
  <c r="E470" i="63"/>
  <c r="E2234" i="63"/>
  <c r="E2235" i="63"/>
  <c r="E465" i="63"/>
  <c r="E466" i="63"/>
  <c r="E467" i="63"/>
  <c r="E468" i="63"/>
  <c r="E469" i="63"/>
  <c r="E3070" i="63"/>
  <c r="E464" i="63"/>
  <c r="E2244" i="63"/>
  <c r="E2245" i="63"/>
  <c r="E462" i="63"/>
  <c r="E463" i="63"/>
  <c r="E460" i="63"/>
  <c r="E2249" i="63"/>
  <c r="E459" i="63"/>
  <c r="E2251" i="63"/>
  <c r="E2252" i="63"/>
  <c r="E2253" i="63"/>
  <c r="E3064" i="63"/>
  <c r="E458" i="63"/>
  <c r="E456" i="63"/>
  <c r="E457" i="63"/>
  <c r="E2258" i="63"/>
  <c r="E2259" i="63"/>
  <c r="E2260" i="63"/>
  <c r="E453" i="63"/>
  <c r="E2262" i="63"/>
  <c r="E454" i="63"/>
  <c r="E455" i="63"/>
  <c r="E448" i="63"/>
  <c r="E451" i="63"/>
  <c r="E2267" i="63"/>
  <c r="E446" i="63"/>
  <c r="E447" i="63"/>
  <c r="E3057" i="63"/>
  <c r="E444" i="63"/>
  <c r="E443" i="63"/>
  <c r="E2273" i="63"/>
  <c r="E442" i="63"/>
  <c r="E441" i="63"/>
  <c r="E2276" i="63"/>
  <c r="E2277" i="63"/>
  <c r="E2278" i="63"/>
  <c r="E440" i="63"/>
  <c r="E3054" i="63"/>
  <c r="E2281" i="63"/>
  <c r="E439" i="63"/>
  <c r="E436" i="63"/>
  <c r="E438" i="63"/>
  <c r="E434" i="63"/>
  <c r="E3026" i="63"/>
  <c r="E3046" i="63"/>
  <c r="E2288" i="63"/>
  <c r="E2289" i="63"/>
  <c r="E430" i="63"/>
  <c r="E2291" i="63"/>
  <c r="E2292" i="63"/>
  <c r="E2293" i="63"/>
  <c r="E2294" i="63"/>
  <c r="E2295" i="63"/>
  <c r="E3024" i="63"/>
  <c r="E3021" i="63"/>
  <c r="E3023" i="63"/>
  <c r="E426" i="63"/>
  <c r="E3017" i="63"/>
  <c r="E2301" i="63"/>
  <c r="E3013" i="63"/>
  <c r="E422" i="63"/>
  <c r="E423" i="63"/>
  <c r="E419" i="63"/>
  <c r="E420" i="63"/>
  <c r="E2307" i="63"/>
  <c r="E2308" i="63"/>
  <c r="E418" i="63"/>
  <c r="E417" i="63"/>
  <c r="E3004" i="63"/>
  <c r="E2312" i="63"/>
  <c r="E2313" i="63"/>
  <c r="E2314" i="63"/>
  <c r="E3002" i="63"/>
  <c r="E415" i="63"/>
  <c r="E2317" i="63"/>
  <c r="E2318" i="63"/>
  <c r="E2319" i="63"/>
  <c r="E2320" i="63"/>
  <c r="E2321" i="63"/>
  <c r="E2322" i="63"/>
  <c r="E408" i="63"/>
  <c r="E2324" i="63"/>
  <c r="E2325" i="63"/>
  <c r="E3001" i="63"/>
  <c r="E2327" i="63"/>
  <c r="E407" i="63"/>
  <c r="E405" i="63"/>
  <c r="E406" i="63"/>
  <c r="E404" i="63"/>
  <c r="E2332" i="63"/>
  <c r="E2997" i="63"/>
  <c r="E2334" i="63"/>
  <c r="E2335" i="63"/>
  <c r="E402" i="63"/>
  <c r="E2337" i="63"/>
  <c r="E2338" i="63"/>
  <c r="E2339" i="63"/>
  <c r="E400" i="63"/>
  <c r="E401" i="63"/>
  <c r="E2342" i="63"/>
  <c r="E2994" i="63"/>
  <c r="E2344" i="63"/>
  <c r="E2345" i="63"/>
  <c r="E387" i="63"/>
  <c r="E388" i="63"/>
  <c r="E390" i="63"/>
  <c r="E391" i="63"/>
  <c r="E395" i="63"/>
  <c r="E396" i="63"/>
  <c r="E2968" i="63"/>
  <c r="E397" i="63"/>
  <c r="E2969" i="63"/>
  <c r="E2977" i="63"/>
  <c r="E399" i="63"/>
  <c r="E2982" i="63"/>
  <c r="E2964" i="63"/>
  <c r="E2965" i="63"/>
  <c r="E2966" i="63"/>
  <c r="E2957" i="63"/>
  <c r="E2362" i="63"/>
  <c r="E2363" i="63"/>
  <c r="E2364" i="63"/>
  <c r="E2365" i="63"/>
  <c r="E386" i="63"/>
  <c r="E2367" i="63"/>
  <c r="E385" i="63"/>
  <c r="E2369" i="63"/>
  <c r="E2370" i="63"/>
  <c r="E2371" i="63"/>
  <c r="E2372" i="63"/>
  <c r="E2373" i="63"/>
  <c r="E379" i="63"/>
  <c r="E381" i="63"/>
  <c r="E2376" i="63"/>
  <c r="E2377" i="63"/>
  <c r="E377" i="63"/>
  <c r="E378" i="63"/>
  <c r="E2952" i="63"/>
  <c r="E2381" i="63"/>
  <c r="E2382" i="63"/>
  <c r="E2383" i="63"/>
  <c r="E2384" i="63"/>
  <c r="E376" i="63"/>
  <c r="E375" i="63"/>
  <c r="E2387" i="63"/>
  <c r="E2388" i="63"/>
  <c r="E374" i="63"/>
  <c r="E2390" i="63"/>
  <c r="E373" i="63"/>
  <c r="E369" i="63"/>
  <c r="E370" i="63"/>
  <c r="E372" i="63"/>
  <c r="E2395" i="63"/>
  <c r="E2396" i="63"/>
  <c r="E2944" i="63"/>
  <c r="E2398" i="63"/>
  <c r="E367" i="63"/>
  <c r="E2927" i="63"/>
  <c r="E2401" i="63"/>
  <c r="E365" i="63"/>
  <c r="E2403" i="63"/>
  <c r="E2404" i="63"/>
  <c r="E361" i="63"/>
  <c r="E362" i="63"/>
  <c r="E2407" i="63"/>
  <c r="E2408" i="63"/>
  <c r="E2409" i="63"/>
  <c r="E2410" i="63"/>
  <c r="E354" i="63"/>
  <c r="E352" i="63"/>
  <c r="E2413" i="63"/>
  <c r="E2414" i="63"/>
  <c r="E353" i="63"/>
  <c r="E2416" i="63"/>
  <c r="E2417" i="63"/>
  <c r="E2923" i="63"/>
  <c r="E2419" i="63"/>
  <c r="E351" i="63"/>
  <c r="E2421" i="63"/>
  <c r="E2909" i="63"/>
  <c r="E2423" i="63"/>
  <c r="E2914" i="63"/>
  <c r="E350" i="63"/>
  <c r="E2426" i="63"/>
  <c r="E2905" i="63"/>
  <c r="E348" i="63"/>
  <c r="E347" i="63"/>
  <c r="E338" i="63"/>
  <c r="E339" i="63"/>
  <c r="E340" i="63"/>
  <c r="E341" i="63"/>
  <c r="E2904" i="63"/>
  <c r="E342" i="63"/>
  <c r="E343" i="63"/>
  <c r="E344" i="63"/>
  <c r="E346" i="63"/>
  <c r="E337" i="63"/>
  <c r="E2440" i="63"/>
  <c r="E336" i="63"/>
  <c r="E335" i="63"/>
  <c r="E2887" i="63"/>
  <c r="E334" i="63"/>
  <c r="E329" i="63"/>
  <c r="E330" i="63"/>
  <c r="E332" i="63"/>
  <c r="E333" i="63"/>
  <c r="E327" i="63"/>
  <c r="E328" i="63"/>
  <c r="E2451" i="63"/>
  <c r="E2452" i="63"/>
  <c r="E326" i="63"/>
  <c r="E2454" i="63"/>
  <c r="E325" i="63"/>
  <c r="E2456" i="63"/>
  <c r="E323" i="63"/>
  <c r="E2458" i="63"/>
  <c r="E2459" i="63"/>
  <c r="E2460" i="63"/>
  <c r="E2461" i="63"/>
  <c r="E2462" i="63"/>
  <c r="E2879" i="63"/>
  <c r="E2464" i="63"/>
  <c r="E321" i="63"/>
  <c r="E2466" i="63"/>
  <c r="E2467" i="63"/>
  <c r="E2468" i="63"/>
  <c r="E2871" i="63"/>
  <c r="E318" i="63"/>
  <c r="E2471" i="63"/>
  <c r="E2472" i="63"/>
  <c r="E2851" i="63"/>
  <c r="E2852" i="63"/>
  <c r="E317" i="63"/>
  <c r="E2476" i="63"/>
  <c r="E315" i="63"/>
  <c r="E316" i="63"/>
  <c r="E314" i="63"/>
  <c r="E313" i="63"/>
  <c r="E2481" i="63"/>
  <c r="E2482" i="63"/>
  <c r="E2483" i="63"/>
  <c r="E312" i="63"/>
  <c r="E2485" i="63"/>
  <c r="E311" i="63"/>
  <c r="E2487" i="63"/>
  <c r="E310" i="63"/>
  <c r="E2848" i="63"/>
  <c r="E2490" i="63"/>
  <c r="E2841" i="63"/>
  <c r="E2492" i="63"/>
  <c r="E308" i="63"/>
  <c r="E2494" i="63"/>
  <c r="E2495" i="63"/>
  <c r="E307" i="63"/>
  <c r="E2497" i="63"/>
  <c r="E2498" i="63"/>
  <c r="E306" i="63"/>
  <c r="E2500" i="63"/>
  <c r="E304" i="63"/>
  <c r="E2502" i="63"/>
  <c r="E2503" i="63"/>
  <c r="E2504" i="63"/>
  <c r="E2505" i="63"/>
  <c r="E2506" i="63"/>
  <c r="E2507" i="63"/>
  <c r="E299" i="63"/>
  <c r="E300" i="63"/>
  <c r="E303" i="63"/>
  <c r="E2511" i="63"/>
  <c r="E2512" i="63"/>
  <c r="E2513" i="63"/>
  <c r="E2514" i="63"/>
  <c r="E2515" i="63"/>
  <c r="E2516" i="63"/>
  <c r="E2517" i="63"/>
  <c r="E2826" i="63"/>
  <c r="E2519" i="63"/>
  <c r="E2520" i="63"/>
  <c r="E298" i="63"/>
  <c r="E2522" i="63"/>
  <c r="E2523" i="63"/>
  <c r="E2524" i="63"/>
  <c r="E297" i="63"/>
  <c r="E2824" i="63"/>
  <c r="E2527" i="63"/>
  <c r="E296" i="63"/>
  <c r="E2529" i="63"/>
  <c r="E294" i="63"/>
  <c r="E2531" i="63"/>
  <c r="E2532" i="63"/>
  <c r="E2533" i="63"/>
  <c r="E2534" i="63"/>
  <c r="E2805" i="63"/>
  <c r="E2810" i="63"/>
  <c r="E2815" i="63"/>
  <c r="E288" i="63"/>
  <c r="E2539" i="63"/>
  <c r="E2804" i="63"/>
  <c r="E289" i="63"/>
  <c r="E291" i="63"/>
  <c r="E293" i="63"/>
  <c r="E2544" i="63"/>
  <c r="E2796" i="63"/>
  <c r="E286" i="63"/>
  <c r="E2547" i="63"/>
  <c r="E285" i="63"/>
  <c r="E2549" i="63"/>
  <c r="E2550" i="63"/>
  <c r="E2551" i="63"/>
  <c r="E2552" i="63"/>
  <c r="E282" i="63"/>
  <c r="E284" i="63"/>
  <c r="E2555" i="63"/>
  <c r="E2787" i="63"/>
  <c r="E2788" i="63"/>
  <c r="E2795" i="63"/>
  <c r="E2559" i="63"/>
  <c r="E279" i="63"/>
  <c r="E2776" i="63"/>
  <c r="E2778" i="63"/>
  <c r="E2780" i="63"/>
  <c r="E280" i="63"/>
  <c r="E2565" i="63"/>
  <c r="E2566" i="63"/>
  <c r="E2567" i="63"/>
  <c r="E2568" i="63"/>
  <c r="E2569" i="63"/>
  <c r="E2570" i="63"/>
  <c r="E2571" i="63"/>
  <c r="E2572" i="63"/>
  <c r="E2573" i="63"/>
  <c r="E2574" i="63"/>
  <c r="E2575" i="63"/>
  <c r="E276" i="63"/>
  <c r="E2775" i="63"/>
  <c r="E277" i="63"/>
  <c r="E2579" i="63"/>
  <c r="E274" i="63"/>
  <c r="E272" i="63"/>
  <c r="E2582" i="63"/>
  <c r="E2583" i="63"/>
  <c r="E2728" i="63"/>
  <c r="E2773" i="63"/>
  <c r="E2586" i="63"/>
  <c r="E271" i="63"/>
  <c r="E270" i="63"/>
  <c r="E269" i="63"/>
  <c r="E2590" i="63"/>
  <c r="E2591" i="63"/>
  <c r="E2592" i="63"/>
  <c r="E2593" i="63"/>
  <c r="E2726" i="63"/>
  <c r="E2595" i="63"/>
  <c r="E2721" i="63"/>
  <c r="E2597" i="63"/>
  <c r="E2598" i="63"/>
  <c r="E2599" i="63"/>
  <c r="E267" i="63"/>
  <c r="E265" i="63"/>
  <c r="E266" i="63"/>
  <c r="E264" i="63"/>
  <c r="E2604" i="63"/>
  <c r="E262" i="63"/>
  <c r="E2606" i="63"/>
  <c r="E2607" i="63"/>
  <c r="E259" i="63"/>
  <c r="E2609" i="63"/>
  <c r="E261" i="63"/>
  <c r="E257" i="63"/>
  <c r="E2612" i="63"/>
  <c r="E2613" i="63"/>
  <c r="E258" i="63"/>
  <c r="E2615" i="63"/>
  <c r="E2616" i="63"/>
  <c r="E254" i="63"/>
  <c r="E2618" i="63"/>
  <c r="E2619" i="63"/>
  <c r="E2709" i="63"/>
  <c r="E2621" i="63"/>
  <c r="E2622" i="63"/>
  <c r="E247" i="63"/>
  <c r="E251" i="63"/>
  <c r="E252" i="63"/>
  <c r="E253" i="63"/>
  <c r="E2627" i="63"/>
  <c r="E2628" i="63"/>
  <c r="E246" i="63"/>
  <c r="E2693" i="63"/>
  <c r="E2631" i="63"/>
  <c r="E234" i="63"/>
  <c r="E238" i="63"/>
  <c r="E243" i="63"/>
  <c r="E2635" i="63"/>
  <c r="E2636" i="63"/>
  <c r="E2637" i="63"/>
  <c r="E233" i="63"/>
  <c r="E2687" i="63"/>
  <c r="E230" i="63"/>
  <c r="E231" i="63"/>
  <c r="E227" i="63"/>
  <c r="E228" i="63"/>
  <c r="E229" i="63"/>
  <c r="E225" i="63"/>
  <c r="E2646" i="63"/>
  <c r="E224" i="63"/>
  <c r="E2648" i="63"/>
  <c r="E2649" i="63"/>
  <c r="E2650" i="63"/>
  <c r="E222" i="63"/>
  <c r="E223" i="63"/>
  <c r="E2653" i="63"/>
  <c r="E220" i="63"/>
  <c r="E2655" i="63"/>
  <c r="E216" i="63"/>
  <c r="E217" i="63"/>
  <c r="E215" i="63"/>
  <c r="E2659" i="63"/>
  <c r="E2660" i="63"/>
  <c r="E2661" i="63"/>
  <c r="E2662" i="63"/>
  <c r="E211" i="63"/>
  <c r="E212" i="63"/>
  <c r="E213" i="63"/>
  <c r="E206" i="63"/>
  <c r="E207" i="63"/>
  <c r="E2668" i="63"/>
  <c r="E208" i="63"/>
  <c r="E2670" i="63"/>
  <c r="E204" i="63"/>
  <c r="E205" i="63"/>
  <c r="E2673" i="63"/>
  <c r="E203" i="63"/>
  <c r="E2675" i="63"/>
  <c r="E2676" i="63"/>
  <c r="E2677" i="63"/>
  <c r="E202" i="63"/>
  <c r="E200" i="63"/>
  <c r="E2680" i="63"/>
  <c r="E2681" i="63"/>
  <c r="E2682" i="63"/>
  <c r="E2683" i="63"/>
  <c r="E2684" i="63"/>
  <c r="E2685" i="63"/>
  <c r="E2686" i="63"/>
  <c r="E2639" i="63"/>
  <c r="E193" i="63"/>
  <c r="E196" i="63"/>
  <c r="E188" i="63"/>
  <c r="E190" i="63"/>
  <c r="E2692" i="63"/>
  <c r="E2630" i="63"/>
  <c r="E187" i="63"/>
  <c r="E2695" i="63"/>
  <c r="E186" i="63"/>
  <c r="E185" i="63"/>
  <c r="E2698" i="63"/>
  <c r="E2699" i="63"/>
  <c r="E2700" i="63"/>
  <c r="E2701" i="63"/>
  <c r="E184" i="63"/>
  <c r="E2703" i="63"/>
  <c r="E2704" i="63"/>
  <c r="E181" i="63"/>
  <c r="E183" i="63"/>
  <c r="E2707" i="63"/>
  <c r="E2708" i="63"/>
  <c r="E2620" i="63"/>
  <c r="E177" i="63"/>
  <c r="E178" i="63"/>
  <c r="E180" i="63"/>
  <c r="E2713" i="63"/>
  <c r="E176" i="63"/>
  <c r="E2715" i="63"/>
  <c r="E2716" i="63"/>
  <c r="E175" i="63"/>
  <c r="E173" i="63"/>
  <c r="E174" i="63"/>
  <c r="E2720" i="63"/>
  <c r="E2596" i="63"/>
  <c r="E2722" i="63"/>
  <c r="E171" i="63"/>
  <c r="E169" i="63"/>
  <c r="E170" i="63"/>
  <c r="E2594" i="63"/>
  <c r="E168" i="63"/>
  <c r="E2585" i="63"/>
  <c r="E166" i="63"/>
  <c r="E2730" i="63"/>
  <c r="E164" i="63"/>
  <c r="E2732" i="63"/>
  <c r="E2733" i="63"/>
  <c r="E2734" i="63"/>
  <c r="E2735" i="63"/>
  <c r="E2736" i="63"/>
  <c r="E163" i="63"/>
  <c r="E2738" i="63"/>
  <c r="E2739" i="63"/>
  <c r="E2740" i="63"/>
  <c r="E2741" i="63"/>
  <c r="E2742" i="63"/>
  <c r="E162" i="63"/>
  <c r="E148" i="63"/>
  <c r="E151" i="63"/>
  <c r="E154" i="63"/>
  <c r="E155" i="63"/>
  <c r="E156" i="63"/>
  <c r="E2749" i="63"/>
  <c r="E157" i="63"/>
  <c r="E2751" i="63"/>
  <c r="E160" i="63"/>
  <c r="E2753" i="63"/>
  <c r="E2754" i="63"/>
  <c r="E2755" i="63"/>
  <c r="E2756" i="63"/>
  <c r="E2757" i="63"/>
  <c r="E146" i="63"/>
  <c r="E138" i="63"/>
  <c r="E139" i="63"/>
  <c r="E2761" i="63"/>
  <c r="E141" i="63"/>
  <c r="E143" i="63"/>
  <c r="E2764" i="63"/>
  <c r="E2765" i="63"/>
  <c r="E137" i="63"/>
  <c r="E135" i="63"/>
  <c r="E2768" i="63"/>
  <c r="E2769" i="63"/>
  <c r="E133" i="63"/>
  <c r="E2771" i="63"/>
  <c r="E2772" i="63"/>
  <c r="E2577" i="63"/>
  <c r="E132" i="63"/>
  <c r="E2584" i="63"/>
  <c r="E2563" i="63"/>
  <c r="E2777" i="63"/>
  <c r="E2561" i="63"/>
  <c r="E2562" i="63"/>
  <c r="E130" i="63"/>
  <c r="E2782" i="63"/>
  <c r="E2783" i="63"/>
  <c r="E2784" i="63"/>
  <c r="E2785" i="63"/>
  <c r="E2786" i="63"/>
  <c r="E2558" i="63"/>
  <c r="E2557" i="63"/>
  <c r="E129" i="63"/>
  <c r="E2790" i="63"/>
  <c r="E2791" i="63"/>
  <c r="E2792" i="63"/>
  <c r="E128" i="63"/>
  <c r="E2794" i="63"/>
  <c r="E2556" i="63"/>
  <c r="E2545" i="63"/>
  <c r="E2797" i="63"/>
  <c r="E2798" i="63"/>
  <c r="E126" i="63"/>
  <c r="E127" i="63"/>
  <c r="E2801" i="63"/>
  <c r="E2802" i="63"/>
  <c r="E2803" i="63"/>
  <c r="E2537" i="63"/>
  <c r="E2540" i="63"/>
  <c r="E2806" i="63"/>
  <c r="E125" i="63"/>
  <c r="E2808" i="63"/>
  <c r="E2809" i="63"/>
  <c r="E2536" i="63"/>
  <c r="E121" i="63"/>
  <c r="E123" i="63"/>
  <c r="E119" i="63"/>
  <c r="E2814" i="63"/>
  <c r="E2535" i="63"/>
  <c r="E2816" i="63"/>
  <c r="E2817" i="63"/>
  <c r="E114" i="63"/>
  <c r="E2819" i="63"/>
  <c r="E2820" i="63"/>
  <c r="E2821" i="63"/>
  <c r="E108" i="63"/>
  <c r="E113" i="63"/>
  <c r="E2526" i="63"/>
  <c r="E2825" i="63"/>
  <c r="E2518" i="63"/>
  <c r="E104" i="63"/>
  <c r="E2828" i="63"/>
  <c r="E107" i="63"/>
  <c r="E2830" i="63"/>
  <c r="E2831" i="63"/>
  <c r="E101" i="63"/>
  <c r="E103" i="63"/>
  <c r="E2834" i="63"/>
  <c r="E2835" i="63"/>
  <c r="E2836" i="63"/>
  <c r="E96" i="63"/>
  <c r="E97" i="63"/>
  <c r="E2839" i="63"/>
  <c r="E100" i="63"/>
  <c r="E2491" i="63"/>
  <c r="E2842" i="63"/>
  <c r="E2843" i="63"/>
  <c r="E2844" i="63"/>
  <c r="E94" i="63"/>
  <c r="E95" i="63"/>
  <c r="E2489" i="63"/>
  <c r="E2473" i="63"/>
  <c r="E2474" i="63"/>
  <c r="E90" i="63"/>
  <c r="E2856" i="63"/>
  <c r="E2857" i="63"/>
  <c r="E2859" i="63"/>
  <c r="E2861" i="63"/>
  <c r="E2862" i="63"/>
  <c r="E2864" i="63"/>
  <c r="E2865" i="63"/>
  <c r="E2866" i="63"/>
  <c r="E2867" i="63"/>
  <c r="E89" i="63"/>
  <c r="E2870" i="63"/>
  <c r="E2469" i="63"/>
  <c r="E2873" i="63"/>
  <c r="E2874" i="63"/>
  <c r="E86" i="63"/>
  <c r="E2876" i="63"/>
  <c r="E2877" i="63"/>
  <c r="E2878" i="63"/>
  <c r="E2463" i="63"/>
  <c r="E2881" i="63"/>
  <c r="E81" i="63"/>
  <c r="E82" i="63"/>
  <c r="E80" i="63"/>
  <c r="E2885" i="63"/>
  <c r="E2886" i="63"/>
  <c r="E2443" i="63"/>
  <c r="E2888" i="63"/>
  <c r="E78" i="63"/>
  <c r="E2890" i="63"/>
  <c r="E2891" i="63"/>
  <c r="E2892" i="63"/>
  <c r="E77" i="63"/>
  <c r="E76" i="63"/>
  <c r="E1141" i="63"/>
  <c r="E2896" i="63"/>
  <c r="E2897" i="63"/>
  <c r="E2898" i="63"/>
  <c r="E2899" i="63"/>
  <c r="E72" i="63"/>
  <c r="E2902" i="63"/>
  <c r="E73" i="63"/>
  <c r="E2434" i="63"/>
  <c r="E3626" i="63"/>
  <c r="E2906" i="63"/>
  <c r="E2907" i="63"/>
  <c r="E2908" i="63"/>
  <c r="E2424" i="63"/>
  <c r="E68" i="63"/>
  <c r="E66" i="63"/>
  <c r="E67" i="63"/>
  <c r="E2913" i="63"/>
  <c r="E2422" i="63"/>
  <c r="E2915" i="63"/>
  <c r="E61" i="63"/>
  <c r="E56" i="63"/>
  <c r="E60" i="63"/>
  <c r="E53" i="63"/>
  <c r="E51" i="63"/>
  <c r="E2922" i="63"/>
  <c r="E2418" i="63"/>
  <c r="E2924" i="63"/>
  <c r="E2925" i="63"/>
  <c r="E2931" i="63"/>
  <c r="E2935" i="63"/>
  <c r="E2936" i="63"/>
  <c r="E2937" i="63"/>
  <c r="E2938" i="63"/>
  <c r="E2939" i="63"/>
  <c r="E2940" i="63"/>
  <c r="E2941" i="63"/>
  <c r="E42" i="63"/>
  <c r="E2397" i="63"/>
  <c r="E2946" i="63"/>
  <c r="E2947" i="63"/>
  <c r="E40" i="63"/>
  <c r="E2380" i="63"/>
  <c r="E38" i="63"/>
  <c r="E2954" i="63"/>
  <c r="E2955" i="63"/>
  <c r="E2956" i="63"/>
  <c r="E2361" i="63"/>
  <c r="E2961" i="63"/>
  <c r="E2962" i="63"/>
  <c r="E2963" i="63"/>
  <c r="E2359" i="63"/>
  <c r="E2360" i="63"/>
  <c r="E2357" i="63"/>
  <c r="E2967" i="63"/>
  <c r="E2358" i="63"/>
  <c r="E2355" i="63"/>
  <c r="E2970" i="63"/>
  <c r="E2971" i="63"/>
  <c r="E2972" i="63"/>
  <c r="E2973" i="63"/>
  <c r="E2974" i="63"/>
  <c r="E2975" i="63"/>
  <c r="E2976" i="63"/>
  <c r="E2354" i="63"/>
  <c r="E2981" i="63"/>
  <c r="E2352" i="63"/>
  <c r="E2987" i="63"/>
  <c r="E31" i="63"/>
  <c r="E2992" i="63"/>
  <c r="E2993" i="63"/>
  <c r="E2343" i="63"/>
  <c r="E2995" i="63"/>
  <c r="E2996" i="63"/>
  <c r="E2333" i="63"/>
  <c r="E2999" i="63"/>
  <c r="E2315" i="63"/>
  <c r="E2326" i="63"/>
  <c r="E2311" i="63"/>
  <c r="E3006" i="63"/>
  <c r="E3007" i="63"/>
  <c r="E3008" i="63"/>
  <c r="E3009" i="63"/>
  <c r="E2302" i="63"/>
  <c r="E29" i="63"/>
  <c r="E3015" i="63"/>
  <c r="E3016" i="63"/>
  <c r="E2300" i="63"/>
  <c r="E2298" i="63"/>
  <c r="E3022" i="63"/>
  <c r="E2296" i="63"/>
  <c r="E2297" i="63"/>
  <c r="E25" i="63"/>
  <c r="E2287" i="63"/>
  <c r="E3027" i="63"/>
  <c r="E3028" i="63"/>
  <c r="E3033" i="63"/>
  <c r="E24" i="63"/>
  <c r="E3036" i="63"/>
  <c r="E3037" i="63"/>
  <c r="E3041" i="63"/>
  <c r="E3043" i="63"/>
  <c r="E2286" i="63"/>
  <c r="E3047" i="63"/>
  <c r="E21" i="63"/>
  <c r="E3049" i="63"/>
  <c r="E3051" i="63"/>
  <c r="E2280" i="63"/>
  <c r="E2270" i="63"/>
  <c r="E3058" i="63"/>
  <c r="E19" i="63"/>
  <c r="E3063" i="63"/>
  <c r="E2254" i="63"/>
  <c r="E18" i="63"/>
  <c r="E3066" i="63"/>
  <c r="E3067" i="63"/>
  <c r="E2241" i="63"/>
  <c r="E3071" i="63"/>
  <c r="E2228" i="63"/>
  <c r="E3075" i="63"/>
  <c r="E3076" i="63"/>
  <c r="E3078" i="63"/>
  <c r="E2224" i="63"/>
  <c r="E3082" i="63"/>
  <c r="E3083" i="63"/>
  <c r="E3084" i="63"/>
  <c r="E3085" i="63"/>
  <c r="E3090" i="63"/>
  <c r="E17" i="63"/>
  <c r="E3093" i="63"/>
  <c r="E3094" i="63"/>
  <c r="E3095" i="63"/>
  <c r="E15" i="63"/>
  <c r="E16" i="63"/>
  <c r="E2216" i="63"/>
  <c r="E2223" i="63"/>
  <c r="E3611" i="63"/>
  <c r="E3107" i="63"/>
  <c r="E3608" i="63"/>
  <c r="E3114" i="63"/>
  <c r="E3594" i="63"/>
  <c r="E3118" i="63"/>
  <c r="E3119" i="63"/>
  <c r="E3120" i="63"/>
  <c r="E3121" i="63"/>
  <c r="E3122" i="63"/>
  <c r="E3123" i="63"/>
  <c r="E3124" i="63"/>
  <c r="E3125" i="63"/>
  <c r="E2201" i="63"/>
  <c r="E3127" i="63"/>
  <c r="E1147" i="63"/>
  <c r="E1148" i="63"/>
  <c r="E11" i="63"/>
  <c r="E3131" i="63"/>
  <c r="E2169" i="63"/>
  <c r="E3138" i="63"/>
  <c r="E1156" i="63"/>
  <c r="E1154" i="63"/>
  <c r="E3573" i="63"/>
  <c r="E2096" i="63"/>
  <c r="E3149" i="63"/>
  <c r="E3152" i="63"/>
  <c r="E1157" i="63"/>
  <c r="E3157" i="63"/>
  <c r="E3160" i="63"/>
  <c r="E3162" i="63"/>
  <c r="E2087" i="63"/>
  <c r="E1163" i="63"/>
  <c r="E3171" i="63"/>
  <c r="E3172" i="63"/>
  <c r="E3176" i="63"/>
  <c r="E3178" i="63"/>
  <c r="E3179" i="63"/>
  <c r="E3180" i="63"/>
  <c r="E2084" i="63"/>
  <c r="E75" i="63"/>
  <c r="E2059" i="63"/>
  <c r="E3648" i="63"/>
  <c r="E3187" i="63"/>
  <c r="E3191" i="63"/>
  <c r="E2048" i="63"/>
  <c r="E3197" i="63"/>
  <c r="E2013" i="63"/>
  <c r="E2017" i="63"/>
  <c r="E2039" i="63"/>
  <c r="E3206" i="63"/>
  <c r="E3207" i="63"/>
  <c r="E2010" i="63"/>
  <c r="E3211" i="63"/>
  <c r="E3213" i="63"/>
  <c r="E3217" i="63"/>
  <c r="E2002" i="63"/>
  <c r="E1995" i="63"/>
  <c r="E3222" i="63"/>
  <c r="E1988" i="63"/>
  <c r="E1968" i="63"/>
  <c r="E1939" i="63"/>
  <c r="E1960" i="63"/>
  <c r="E3236" i="63"/>
  <c r="E1919" i="63"/>
  <c r="E1926" i="63"/>
  <c r="E3239" i="63"/>
  <c r="E3652" i="63"/>
  <c r="E3243" i="63"/>
  <c r="E3244" i="63"/>
  <c r="E1913" i="63"/>
  <c r="E1267" i="63"/>
  <c r="E1274" i="63"/>
  <c r="E1277" i="63"/>
  <c r="E3544" i="63"/>
  <c r="E3259" i="63"/>
  <c r="E3260" i="63"/>
  <c r="E3261" i="63"/>
  <c r="E3262" i="63"/>
  <c r="E3263" i="63"/>
  <c r="E1284" i="63"/>
  <c r="E3266" i="63"/>
  <c r="E3267" i="63"/>
  <c r="E3269" i="63"/>
  <c r="E3271" i="63"/>
  <c r="E3272" i="63"/>
  <c r="E3273" i="63"/>
  <c r="E3532" i="63"/>
  <c r="E1893" i="63"/>
  <c r="E3280" i="63"/>
  <c r="E1291" i="63"/>
  <c r="E3282" i="63"/>
  <c r="E3525" i="63"/>
  <c r="E3289" i="63"/>
  <c r="E3290" i="63"/>
  <c r="E3507" i="63"/>
  <c r="E3294" i="63"/>
  <c r="E3296" i="63"/>
  <c r="E3299" i="63"/>
  <c r="E1832" i="63"/>
  <c r="E1324" i="63"/>
  <c r="E1293" i="63"/>
  <c r="E3310" i="63"/>
  <c r="E3311" i="63"/>
  <c r="E1763" i="63"/>
  <c r="E1312" i="63"/>
  <c r="E3315" i="63"/>
  <c r="E3316" i="63"/>
  <c r="E1344" i="63"/>
  <c r="E3487" i="63"/>
  <c r="E3325" i="63"/>
  <c r="E3326" i="63"/>
  <c r="E1734" i="63"/>
  <c r="E1652" i="63"/>
  <c r="E3477" i="63"/>
  <c r="E1595" i="63"/>
  <c r="E1596" i="63"/>
  <c r="E3344" i="63"/>
  <c r="E1391" i="63"/>
  <c r="E1388" i="63"/>
  <c r="E3457" i="63"/>
  <c r="E1392" i="63"/>
  <c r="E3353" i="63"/>
  <c r="E3454" i="63"/>
  <c r="E3358" i="63"/>
  <c r="E3359" i="63"/>
  <c r="E3360" i="63"/>
  <c r="E3361" i="63"/>
  <c r="E3451" i="63"/>
  <c r="E3364" i="63"/>
  <c r="E3365" i="63"/>
  <c r="E3366" i="63"/>
  <c r="E3448" i="63"/>
  <c r="E3370" i="63"/>
  <c r="E3371" i="63"/>
  <c r="E3435" i="63"/>
  <c r="E1404" i="63"/>
  <c r="E1421" i="63"/>
  <c r="E1549" i="63"/>
  <c r="E1434" i="63"/>
  <c r="E1451" i="63"/>
  <c r="E1538" i="63"/>
  <c r="E1426" i="63"/>
  <c r="E1576" i="63"/>
  <c r="E3390" i="63"/>
  <c r="E3391" i="63"/>
  <c r="E1251" i="63"/>
  <c r="E3376" i="63"/>
  <c r="E3397" i="63"/>
  <c r="E3398" i="63"/>
  <c r="E3399" i="63"/>
  <c r="E3403" i="63"/>
  <c r="E3425" i="63"/>
  <c r="E3404" i="63"/>
  <c r="E1560" i="63"/>
  <c r="E3405" i="63"/>
  <c r="E3427" i="63"/>
  <c r="E3434" i="63"/>
  <c r="E1565" i="63"/>
  <c r="E3406" i="63"/>
  <c r="E3413" i="63"/>
  <c r="E3408" i="63"/>
  <c r="E1461" i="63"/>
  <c r="E3410" i="63"/>
  <c r="E1463" i="63"/>
  <c r="E1455" i="63"/>
  <c r="E3407" i="63"/>
  <c r="E1499" i="63"/>
  <c r="E1476" i="63"/>
  <c r="E3417" i="63"/>
  <c r="E3418" i="63"/>
  <c r="E3419" i="63"/>
  <c r="E1427" i="63"/>
  <c r="E1583" i="63"/>
  <c r="E3424" i="63"/>
  <c r="E1561" i="63"/>
  <c r="E3426" i="63"/>
  <c r="E1550" i="63"/>
  <c r="E3428" i="63"/>
  <c r="E3429" i="63"/>
  <c r="E3430" i="63"/>
  <c r="E3431" i="63"/>
  <c r="E3432" i="63"/>
  <c r="E3433" i="63"/>
  <c r="E3378" i="63"/>
  <c r="E3436" i="63"/>
  <c r="E3437" i="63"/>
  <c r="E1424" i="63"/>
  <c r="E3441" i="63"/>
  <c r="E1403" i="63"/>
  <c r="E3444" i="63"/>
  <c r="E1397" i="63"/>
  <c r="E3446" i="63"/>
  <c r="E1584" i="63"/>
  <c r="E3449" i="63"/>
  <c r="E3450" i="63"/>
  <c r="E3453" i="63"/>
  <c r="E1038" i="63"/>
  <c r="E3462" i="63"/>
  <c r="E1594" i="63"/>
  <c r="E3465" i="63"/>
  <c r="E3466" i="63"/>
  <c r="E3467" i="63"/>
  <c r="E3468" i="63"/>
  <c r="E3470" i="63"/>
  <c r="E3473" i="63"/>
  <c r="E1369" i="63"/>
  <c r="E3475" i="63"/>
  <c r="E3476" i="63"/>
  <c r="E1638" i="63"/>
  <c r="E1646" i="63"/>
  <c r="E1636" i="63"/>
  <c r="E3480" i="63"/>
  <c r="E1352" i="63"/>
  <c r="E3482" i="63"/>
  <c r="E3484" i="63"/>
  <c r="E1348" i="63"/>
  <c r="E3486" i="63"/>
  <c r="E1754" i="63"/>
  <c r="E1759" i="63"/>
  <c r="E3490" i="63"/>
  <c r="E3491" i="63"/>
  <c r="E3492" i="63"/>
  <c r="E3493" i="63"/>
  <c r="E1813" i="63"/>
  <c r="E1771" i="63"/>
  <c r="E1801" i="63"/>
  <c r="E3501" i="63"/>
  <c r="E3502" i="63"/>
  <c r="E3503" i="63"/>
  <c r="E1844" i="63"/>
  <c r="E3505" i="63"/>
  <c r="E3506" i="63"/>
  <c r="E1885" i="63"/>
  <c r="E3513" i="63"/>
  <c r="E3515" i="63"/>
  <c r="E3516" i="63"/>
  <c r="E3517" i="63"/>
  <c r="E3519" i="63"/>
  <c r="E3520" i="63"/>
  <c r="E3522" i="63"/>
  <c r="E3526" i="63"/>
  <c r="E1846" i="63"/>
  <c r="E1265" i="63"/>
  <c r="E3531" i="63"/>
  <c r="E3534" i="63"/>
  <c r="E1896" i="63"/>
  <c r="E3540" i="63"/>
  <c r="E1907" i="63"/>
  <c r="E1433" i="63"/>
  <c r="E3548" i="63"/>
  <c r="E2164" i="63"/>
  <c r="E3553" i="63"/>
  <c r="E2165" i="63"/>
  <c r="E3557" i="63"/>
  <c r="E3558" i="63"/>
  <c r="E3559" i="63"/>
  <c r="E3563" i="63"/>
  <c r="E2044" i="63"/>
  <c r="E9" i="63"/>
  <c r="E2093" i="63"/>
  <c r="E3569" i="63"/>
  <c r="E3570" i="63"/>
  <c r="E2113" i="63"/>
  <c r="E3572" i="63"/>
  <c r="E10" i="63"/>
  <c r="E2151" i="63"/>
  <c r="E1027" i="63"/>
  <c r="E2163" i="63"/>
  <c r="E2139" i="63"/>
  <c r="E3581" i="63"/>
  <c r="E3582" i="63"/>
  <c r="E3583" i="63"/>
  <c r="E3584" i="63"/>
  <c r="E3585" i="63"/>
  <c r="E3586" i="63"/>
  <c r="E3587" i="63"/>
  <c r="E3588" i="63"/>
  <c r="E2174" i="63"/>
  <c r="E2176" i="63"/>
  <c r="E2202" i="63"/>
  <c r="E3595" i="63"/>
  <c r="E3596" i="63"/>
  <c r="E3597" i="63"/>
  <c r="E3598" i="63"/>
  <c r="E3600" i="63"/>
  <c r="E3601" i="63"/>
  <c r="E3604" i="63"/>
  <c r="E3605" i="63"/>
  <c r="E3606" i="63"/>
  <c r="E2215" i="63"/>
  <c r="E3609" i="63"/>
  <c r="E2209" i="63"/>
  <c r="E3612" i="63"/>
  <c r="E3619" i="63"/>
  <c r="E3620" i="63"/>
  <c r="E3621" i="63"/>
  <c r="E3622" i="63"/>
  <c r="E2400" i="63"/>
  <c r="E3625" i="63"/>
  <c r="E2427" i="63"/>
  <c r="E3627" i="63"/>
  <c r="E3629" i="63"/>
  <c r="E3634" i="63"/>
  <c r="E3635" i="63"/>
  <c r="E1138" i="63"/>
  <c r="E3637" i="63"/>
  <c r="E3638" i="63"/>
  <c r="E3639" i="63"/>
  <c r="E1124" i="63"/>
  <c r="E1125" i="63"/>
  <c r="E1137" i="63"/>
  <c r="E3649" i="63"/>
  <c r="E3651" i="63"/>
  <c r="E3658" i="63"/>
  <c r="E1120" i="63"/>
  <c r="E3662" i="63"/>
  <c r="E1100" i="63"/>
  <c r="E1099" i="63"/>
  <c r="E3668" i="63"/>
  <c r="E3671" i="63"/>
  <c r="E1098" i="63"/>
  <c r="E3673" i="63"/>
  <c r="E1095" i="63"/>
  <c r="E3675" i="63"/>
  <c r="E3682" i="63"/>
  <c r="E3684" i="63"/>
  <c r="E3685" i="63"/>
  <c r="E3686" i="63"/>
  <c r="E3687" i="63"/>
  <c r="E1091" i="63"/>
  <c r="E3690" i="63"/>
  <c r="E3691" i="63"/>
  <c r="E3693" i="63"/>
  <c r="E3695" i="63"/>
  <c r="E1040" i="63"/>
  <c r="E1062" i="63"/>
  <c r="E3699" i="63"/>
  <c r="E3700" i="63"/>
  <c r="E3702" i="63"/>
  <c r="E3703" i="63"/>
  <c r="E3705" i="63"/>
  <c r="E3706" i="63"/>
  <c r="E3707" i="63"/>
  <c r="E3943" i="63"/>
  <c r="E3710" i="63"/>
  <c r="E3886" i="63"/>
  <c r="E971" i="63"/>
  <c r="E3715" i="63"/>
  <c r="E3716" i="63"/>
  <c r="E3717" i="63"/>
  <c r="E3719" i="63"/>
  <c r="E1024" i="63"/>
  <c r="E3721" i="63"/>
  <c r="E3723" i="63"/>
  <c r="E3724" i="63"/>
  <c r="E1018" i="63"/>
  <c r="E3728" i="63"/>
  <c r="E3729" i="63"/>
  <c r="E3730" i="63"/>
  <c r="E3731" i="63"/>
  <c r="E3732" i="63"/>
  <c r="E3733" i="63"/>
  <c r="E3734" i="63"/>
  <c r="E3735" i="63"/>
  <c r="E3737" i="63"/>
  <c r="E1015" i="63"/>
  <c r="E3740" i="63"/>
  <c r="E3741" i="63"/>
  <c r="E3744" i="63"/>
  <c r="E3748" i="63"/>
  <c r="E3750" i="63"/>
  <c r="E3751" i="63"/>
  <c r="E3753" i="63"/>
  <c r="E3754" i="63"/>
  <c r="E3756" i="63"/>
  <c r="E1013" i="63"/>
  <c r="E1002" i="63"/>
  <c r="E3764" i="63"/>
  <c r="E3765" i="63"/>
  <c r="E3766" i="63"/>
  <c r="E1001" i="63"/>
  <c r="E1000" i="63"/>
  <c r="E3772" i="63"/>
  <c r="E3773" i="63"/>
  <c r="E3774" i="63"/>
  <c r="E3775" i="63"/>
  <c r="E3777" i="63"/>
  <c r="E999" i="63"/>
  <c r="E3780" i="63"/>
  <c r="E3783" i="63"/>
  <c r="E3784" i="63"/>
  <c r="E3785" i="63"/>
  <c r="E3786" i="63"/>
  <c r="E3787" i="63"/>
  <c r="E3788" i="63"/>
  <c r="E3789" i="63"/>
  <c r="E3790" i="63"/>
  <c r="E3791" i="63"/>
  <c r="E3792" i="63"/>
  <c r="E3793" i="63"/>
  <c r="E3830" i="63"/>
  <c r="E3795" i="63"/>
  <c r="E3796" i="63"/>
  <c r="E3797" i="63"/>
  <c r="E3798" i="63"/>
  <c r="E3799" i="63"/>
  <c r="E3800" i="63"/>
  <c r="H4201" i="63"/>
  <c r="H4200" i="63"/>
  <c r="H4199" i="63"/>
  <c r="H4194" i="63"/>
  <c r="H4193" i="63"/>
  <c r="H4191" i="63"/>
  <c r="H4185" i="63"/>
  <c r="H4188" i="63"/>
  <c r="H4184" i="63"/>
  <c r="H4180" i="63"/>
  <c r="H4174" i="63"/>
  <c r="H4173" i="63"/>
  <c r="H4172" i="63"/>
  <c r="H4169" i="63"/>
  <c r="H4170" i="63"/>
  <c r="H4166" i="63"/>
  <c r="H4167" i="63"/>
  <c r="H4168" i="63"/>
  <c r="H4165" i="63"/>
  <c r="H4162" i="63"/>
  <c r="H4161" i="63"/>
  <c r="H4160" i="63"/>
  <c r="H4153" i="63"/>
  <c r="H4159" i="63"/>
  <c r="H4151" i="63"/>
  <c r="H4148" i="63"/>
  <c r="H4147" i="63"/>
  <c r="H4145" i="63"/>
  <c r="H4139" i="63"/>
  <c r="H4144" i="63"/>
  <c r="H4134" i="63"/>
  <c r="H4125" i="63"/>
  <c r="H4128" i="63"/>
  <c r="H4130" i="63"/>
  <c r="H4132" i="63"/>
  <c r="H4133" i="63"/>
  <c r="H4122" i="63"/>
  <c r="H4120" i="63"/>
  <c r="H4121" i="63"/>
  <c r="H4115" i="63"/>
  <c r="H4119" i="63"/>
  <c r="H4108" i="63"/>
  <c r="H4110" i="63"/>
  <c r="H4112" i="63"/>
  <c r="H4106" i="63"/>
  <c r="H4073" i="63"/>
  <c r="H4079" i="63"/>
  <c r="H4080" i="63"/>
  <c r="H4084" i="63"/>
  <c r="H4085" i="63"/>
  <c r="H4092" i="63"/>
  <c r="H4094" i="63"/>
  <c r="H4096" i="63"/>
  <c r="H4097" i="63"/>
  <c r="H4098" i="63"/>
  <c r="H4104" i="63"/>
  <c r="H4105" i="63"/>
  <c r="H4049" i="63"/>
  <c r="H4052" i="63"/>
  <c r="H4059" i="63"/>
  <c r="H4067" i="63"/>
  <c r="H4068" i="63"/>
  <c r="H4069" i="63"/>
  <c r="H4071" i="63"/>
  <c r="H4043" i="63"/>
  <c r="H4044" i="63"/>
  <c r="H4042" i="63"/>
  <c r="H4040" i="63"/>
  <c r="H4035" i="63"/>
  <c r="H4027" i="63"/>
  <c r="H4032" i="63"/>
  <c r="H4033" i="63"/>
  <c r="H4034" i="63"/>
  <c r="H4025" i="63"/>
  <c r="H4022" i="63"/>
  <c r="H4024" i="63"/>
  <c r="H4019" i="63"/>
  <c r="H4020" i="63"/>
  <c r="H4018" i="63"/>
  <c r="H4016" i="63"/>
  <c r="H4014" i="63"/>
  <c r="H4015" i="63"/>
  <c r="H4012" i="63"/>
  <c r="H4008" i="63"/>
  <c r="H4001" i="63"/>
  <c r="H4000" i="63"/>
  <c r="H3998" i="63"/>
  <c r="H3999" i="63"/>
  <c r="H3994" i="63"/>
  <c r="H3996" i="63"/>
  <c r="H3997" i="63"/>
  <c r="H3992" i="63"/>
  <c r="H3990" i="63"/>
  <c r="H3981" i="63"/>
  <c r="H3982" i="63"/>
  <c r="H3986" i="63"/>
  <c r="H3988" i="63"/>
  <c r="H3977" i="63"/>
  <c r="H3975" i="63"/>
  <c r="H3974" i="63"/>
  <c r="H3973" i="63"/>
  <c r="H3971" i="63"/>
  <c r="H3972" i="63"/>
  <c r="H3961" i="63"/>
  <c r="H3970" i="63"/>
  <c r="H3960" i="63"/>
  <c r="H3956" i="63"/>
  <c r="H3957" i="63"/>
  <c r="H3949" i="63"/>
  <c r="H3948" i="63"/>
  <c r="H3946" i="63"/>
  <c r="H3944" i="63"/>
  <c r="H3939" i="63"/>
  <c r="H3938" i="63"/>
  <c r="H3934" i="63"/>
  <c r="H3933" i="63"/>
  <c r="H3931" i="63"/>
  <c r="H3928" i="63"/>
  <c r="H3927" i="63"/>
  <c r="H3922" i="63"/>
  <c r="H3923" i="63"/>
  <c r="H3925" i="63"/>
  <c r="H3915" i="63"/>
  <c r="H3912" i="63"/>
  <c r="H3910" i="63"/>
  <c r="H3911" i="63"/>
  <c r="H3901" i="63"/>
  <c r="H3903" i="63"/>
  <c r="H3904" i="63"/>
  <c r="H3896" i="63"/>
  <c r="H3898" i="63"/>
  <c r="H3892" i="63"/>
  <c r="H3894" i="63"/>
  <c r="H3895" i="63"/>
  <c r="H3889" i="63"/>
  <c r="H3890" i="63"/>
  <c r="H3887" i="63"/>
  <c r="H3888" i="63"/>
  <c r="H3879" i="63"/>
  <c r="H3880" i="63"/>
  <c r="H3878" i="63"/>
  <c r="H3870" i="63"/>
  <c r="H3871" i="63"/>
  <c r="H3872" i="63"/>
  <c r="H3873" i="63"/>
  <c r="H3875" i="63"/>
  <c r="H3877" i="63"/>
  <c r="H3866" i="63"/>
  <c r="H3869" i="63"/>
  <c r="H3864" i="63"/>
  <c r="H3865" i="63"/>
  <c r="H3862" i="63"/>
  <c r="H3857" i="63"/>
  <c r="H3855" i="63"/>
  <c r="H3854" i="63"/>
  <c r="H3781" i="63"/>
  <c r="H3782" i="63"/>
  <c r="H3853" i="63"/>
  <c r="H3779" i="63"/>
  <c r="H3776" i="63"/>
  <c r="H3767" i="63"/>
  <c r="H3769" i="63"/>
  <c r="H3770" i="63"/>
  <c r="H3763" i="63"/>
  <c r="H3760" i="63"/>
  <c r="H3759" i="63"/>
  <c r="H3757" i="63"/>
  <c r="H3758" i="63"/>
  <c r="H3755" i="63"/>
  <c r="H3749" i="63"/>
  <c r="H3752" i="63"/>
  <c r="H3746" i="63"/>
  <c r="H3747" i="63"/>
  <c r="H3745" i="63"/>
  <c r="H3743" i="63"/>
  <c r="H3742" i="63"/>
  <c r="H3736" i="63"/>
  <c r="H3739" i="63"/>
  <c r="H3727" i="63"/>
  <c r="H3725" i="63"/>
  <c r="H3714" i="63"/>
  <c r="H3718" i="63"/>
  <c r="H3722" i="63"/>
  <c r="H3713" i="63"/>
  <c r="H3711" i="63"/>
  <c r="H3708" i="63"/>
  <c r="H3704" i="63"/>
  <c r="H3701" i="63"/>
  <c r="H3694" i="63"/>
  <c r="H3698" i="63"/>
  <c r="H3692" i="63"/>
  <c r="H3689" i="63"/>
  <c r="H3683" i="63"/>
  <c r="H3681" i="63"/>
  <c r="H3680" i="63"/>
  <c r="H3679" i="63"/>
  <c r="H3678" i="63"/>
  <c r="H3677" i="63"/>
  <c r="H3670" i="63"/>
  <c r="H3676" i="63"/>
  <c r="H3669" i="63"/>
  <c r="H3666" i="63"/>
  <c r="H3665" i="63"/>
  <c r="H3663" i="63"/>
  <c r="H3660" i="63"/>
  <c r="H3659" i="63"/>
  <c r="H3656" i="63"/>
  <c r="H3657" i="63"/>
  <c r="H3655" i="63"/>
  <c r="H3654" i="63"/>
  <c r="H3653" i="63"/>
  <c r="H3650" i="63"/>
  <c r="H3647" i="63"/>
  <c r="H3645" i="63"/>
  <c r="H3646" i="63"/>
  <c r="H3641" i="63"/>
  <c r="H3640" i="63"/>
  <c r="H3633" i="63"/>
  <c r="H3632" i="63"/>
  <c r="H3631" i="63"/>
  <c r="H3630" i="63"/>
  <c r="H3624" i="63"/>
  <c r="H3623" i="63"/>
  <c r="H3618" i="63"/>
  <c r="H3617" i="63"/>
  <c r="H3616" i="63"/>
  <c r="H3614" i="63"/>
  <c r="H3615" i="63"/>
  <c r="H3613" i="63"/>
  <c r="H3610" i="63"/>
  <c r="H3603" i="63"/>
  <c r="H3607" i="63"/>
  <c r="H3593" i="63"/>
  <c r="H3599" i="63"/>
  <c r="H3602" i="63"/>
  <c r="H3590" i="63"/>
  <c r="H3578" i="63"/>
  <c r="H3589" i="63"/>
  <c r="H3576" i="63"/>
  <c r="H3577" i="63"/>
  <c r="H3575" i="63"/>
  <c r="H3574" i="63"/>
  <c r="H3571" i="63"/>
  <c r="H3566" i="63"/>
  <c r="H3564" i="63"/>
  <c r="H3561" i="63"/>
  <c r="H3562" i="63"/>
  <c r="H3556" i="63"/>
  <c r="H3555" i="63"/>
  <c r="H3552" i="63"/>
  <c r="H3551" i="63"/>
  <c r="H3549" i="63"/>
  <c r="H3550" i="63"/>
  <c r="H3546" i="63"/>
  <c r="H3545" i="63"/>
  <c r="H3542" i="63"/>
  <c r="H3538" i="63"/>
  <c r="H3539" i="63"/>
  <c r="H3537" i="63"/>
  <c r="H3536" i="63"/>
  <c r="H3535" i="63"/>
  <c r="H3533" i="63"/>
  <c r="H3530" i="63"/>
  <c r="H3529" i="63"/>
  <c r="H3528" i="63"/>
  <c r="H3527" i="63"/>
  <c r="H3524" i="63"/>
  <c r="H3523" i="63"/>
  <c r="H3518" i="63"/>
  <c r="H3521" i="63"/>
  <c r="H3514" i="63"/>
  <c r="H3512" i="63"/>
  <c r="H3508" i="63"/>
  <c r="H3509" i="63"/>
  <c r="H3511" i="63"/>
  <c r="H3497" i="63"/>
  <c r="H3504" i="63"/>
  <c r="H3496" i="63"/>
  <c r="H3494" i="63"/>
  <c r="H3495" i="63"/>
  <c r="H3488" i="63"/>
  <c r="H3483" i="63"/>
  <c r="H3479" i="63"/>
  <c r="H3478" i="63"/>
  <c r="H3472" i="63"/>
  <c r="H3471" i="63"/>
  <c r="H3460" i="63"/>
  <c r="H3461" i="63"/>
  <c r="H3464" i="63"/>
  <c r="H3459" i="63"/>
  <c r="H3456" i="63"/>
  <c r="H3455" i="63"/>
  <c r="H3452" i="63"/>
  <c r="H3447" i="63"/>
  <c r="H3442" i="63"/>
  <c r="H3422" i="63"/>
  <c r="H3420" i="63"/>
  <c r="H3402" i="63"/>
  <c r="H3401" i="63"/>
  <c r="H3400" i="63"/>
  <c r="H3395" i="63"/>
  <c r="H3396" i="63"/>
  <c r="H3394" i="63"/>
  <c r="H3393" i="63"/>
  <c r="H3387" i="63"/>
  <c r="H3383" i="63"/>
  <c r="H3377" i="63"/>
  <c r="H3375" i="63"/>
  <c r="H3374" i="63"/>
  <c r="H3372" i="63"/>
  <c r="H3373" i="63"/>
  <c r="H3369" i="63"/>
  <c r="H3367" i="63"/>
  <c r="H3363" i="63"/>
  <c r="H3362" i="63"/>
  <c r="H3357" i="63"/>
  <c r="H3356" i="63"/>
  <c r="H3354" i="63"/>
  <c r="H3355" i="63"/>
  <c r="H3352" i="63"/>
  <c r="H3351" i="63"/>
  <c r="H3350" i="63"/>
  <c r="H3349" i="63"/>
  <c r="H3348" i="63"/>
  <c r="H3347" i="63"/>
  <c r="H3345" i="63"/>
  <c r="H3343" i="63"/>
  <c r="H3341" i="63"/>
  <c r="H3339" i="63"/>
  <c r="H3338" i="63"/>
  <c r="H3333" i="63"/>
  <c r="H3331" i="63"/>
  <c r="H3330" i="63"/>
  <c r="H3328" i="63"/>
  <c r="H3329" i="63"/>
  <c r="H3327" i="63"/>
  <c r="H3324" i="63"/>
  <c r="H3321" i="63"/>
  <c r="H3320" i="63"/>
  <c r="H3319" i="63"/>
  <c r="H3317" i="63"/>
  <c r="H3318" i="63"/>
  <c r="H3312" i="63"/>
  <c r="H3309" i="63"/>
  <c r="H3306" i="63"/>
  <c r="H3305" i="63"/>
  <c r="H3304" i="63"/>
  <c r="H3301" i="63"/>
  <c r="H3302" i="63"/>
  <c r="H3300" i="63"/>
  <c r="H3297" i="63"/>
  <c r="H3298" i="63"/>
  <c r="H3292" i="63"/>
  <c r="H3295" i="63"/>
  <c r="H3291" i="63"/>
  <c r="H3284" i="63"/>
  <c r="H3286" i="63"/>
  <c r="H3287" i="63"/>
  <c r="H3288" i="63"/>
  <c r="H3283" i="63"/>
  <c r="H3279" i="63"/>
  <c r="H3278" i="63"/>
  <c r="H3275" i="63"/>
  <c r="H3276" i="63"/>
  <c r="H3274" i="63"/>
  <c r="H3270" i="63"/>
  <c r="H3265" i="63"/>
  <c r="H3258" i="63"/>
  <c r="H3257" i="63"/>
  <c r="H3256" i="63"/>
  <c r="H3255" i="63"/>
  <c r="H3254" i="63"/>
  <c r="H3253" i="63"/>
  <c r="H3252" i="63"/>
  <c r="H3250" i="63"/>
  <c r="H3251" i="63"/>
  <c r="H3249" i="63"/>
  <c r="H3248" i="63"/>
  <c r="H3245" i="63"/>
  <c r="H3246" i="63"/>
  <c r="H3242" i="63"/>
  <c r="H3241" i="63"/>
  <c r="H3240" i="63"/>
  <c r="H3235" i="63"/>
  <c r="H3232" i="63"/>
  <c r="H3229" i="63"/>
  <c r="H3230" i="63"/>
  <c r="H3231" i="63"/>
  <c r="H3225" i="63"/>
  <c r="H3227" i="63"/>
  <c r="H3221" i="63"/>
  <c r="H3223" i="63"/>
  <c r="H3224" i="63"/>
  <c r="H3216" i="63"/>
  <c r="H3220" i="63"/>
  <c r="H3214" i="63"/>
  <c r="H3215" i="63"/>
  <c r="H3212" i="63"/>
  <c r="H3209" i="63"/>
  <c r="H3208" i="63"/>
  <c r="H6" i="63"/>
  <c r="H3202" i="63"/>
  <c r="H3203" i="63"/>
  <c r="H3204" i="63"/>
  <c r="H3205" i="63"/>
  <c r="H3198" i="63"/>
  <c r="H3195" i="63"/>
  <c r="H3192" i="63"/>
  <c r="H3193" i="63"/>
  <c r="H3190" i="63"/>
  <c r="H7" i="63"/>
  <c r="H3189" i="63"/>
  <c r="H3188" i="63"/>
  <c r="H3186" i="63"/>
  <c r="H8" i="63"/>
  <c r="H3184" i="63"/>
  <c r="H3183" i="63"/>
  <c r="H3181" i="63"/>
  <c r="H3177" i="63"/>
  <c r="H3174" i="63"/>
  <c r="H3175" i="63"/>
  <c r="H3169" i="63"/>
  <c r="H3170" i="63"/>
  <c r="H3173" i="63"/>
  <c r="H3165" i="63"/>
  <c r="H3166" i="63"/>
  <c r="H3167" i="63"/>
  <c r="H3164" i="63"/>
  <c r="H3163" i="63"/>
  <c r="H3159" i="63"/>
  <c r="H3161" i="63"/>
  <c r="H3154" i="63"/>
  <c r="H3155" i="63"/>
  <c r="H3158" i="63"/>
  <c r="H3153" i="63"/>
  <c r="H3150" i="63"/>
  <c r="H3151" i="63"/>
  <c r="H3148" i="63"/>
  <c r="H3145" i="63"/>
  <c r="H3147" i="63"/>
  <c r="H3132" i="63"/>
  <c r="H3134" i="63"/>
  <c r="H3135" i="63"/>
  <c r="H3136" i="63"/>
  <c r="H3139" i="63"/>
  <c r="H3115" i="63"/>
  <c r="H3117" i="63"/>
  <c r="H3130" i="63"/>
  <c r="H3113" i="63"/>
  <c r="H12" i="63"/>
  <c r="H3112" i="63"/>
  <c r="H3108" i="63"/>
  <c r="H3111" i="63"/>
  <c r="H13" i="63"/>
  <c r="H3105" i="63"/>
  <c r="H3106" i="63"/>
  <c r="H3102" i="63"/>
  <c r="H3103" i="63"/>
  <c r="H3104" i="63"/>
  <c r="H14" i="63"/>
  <c r="H3101" i="63"/>
  <c r="H3098" i="63"/>
  <c r="H3097" i="63"/>
  <c r="H3096" i="63"/>
  <c r="H3088" i="63"/>
  <c r="H3089" i="63"/>
  <c r="H3091" i="63"/>
  <c r="H3092" i="63"/>
  <c r="H3086" i="63"/>
  <c r="H3087" i="63"/>
  <c r="H3080" i="63"/>
  <c r="H3081" i="63"/>
  <c r="H3074" i="63"/>
  <c r="H3077" i="63"/>
  <c r="H3073" i="63"/>
  <c r="H3069" i="63"/>
  <c r="H3068" i="63"/>
  <c r="H3065" i="63"/>
  <c r="H3061" i="63"/>
  <c r="H3062" i="63"/>
  <c r="H3060" i="63"/>
  <c r="H3059" i="63"/>
  <c r="H3056" i="63"/>
  <c r="H3055" i="63"/>
  <c r="H3053" i="63"/>
  <c r="H3052" i="63"/>
  <c r="H20" i="63"/>
  <c r="H3050" i="63"/>
  <c r="H3048" i="63"/>
  <c r="H3045" i="63"/>
  <c r="H3038" i="63"/>
  <c r="H3039" i="63"/>
  <c r="H3040" i="63"/>
  <c r="H3042" i="63"/>
  <c r="H3044" i="63"/>
  <c r="H3035" i="63"/>
  <c r="H23" i="63"/>
  <c r="H3032" i="63"/>
  <c r="H3034" i="63"/>
  <c r="H3030" i="63"/>
  <c r="H3031" i="63"/>
  <c r="H3029" i="63"/>
  <c r="H3020" i="63"/>
  <c r="H3025" i="63"/>
  <c r="H26" i="63"/>
  <c r="H27" i="63"/>
  <c r="H28" i="63"/>
  <c r="H3019" i="63"/>
  <c r="H3018" i="63"/>
  <c r="H3014" i="63"/>
  <c r="H30" i="63"/>
  <c r="H3011" i="63"/>
  <c r="H3012" i="63"/>
  <c r="H3010" i="63"/>
  <c r="H3005" i="63"/>
  <c r="H3003" i="63"/>
  <c r="H3000" i="63"/>
  <c r="H2998" i="63"/>
  <c r="H2991" i="63"/>
  <c r="H2988" i="63"/>
  <c r="H2989" i="63"/>
  <c r="H2990" i="63"/>
  <c r="H32" i="63"/>
  <c r="H2986" i="63"/>
  <c r="H2984" i="63"/>
  <c r="H2985" i="63"/>
  <c r="H33" i="63"/>
  <c r="H2980" i="63"/>
  <c r="H2983" i="63"/>
  <c r="H34" i="63"/>
  <c r="H2979" i="63"/>
  <c r="H2978" i="63"/>
  <c r="H2960" i="63"/>
  <c r="H2959" i="63"/>
  <c r="H35" i="63"/>
  <c r="H36" i="63"/>
  <c r="H37" i="63"/>
  <c r="H2958" i="63"/>
  <c r="H2948" i="63"/>
  <c r="H39" i="63"/>
  <c r="H2949" i="63"/>
  <c r="H2950" i="63"/>
  <c r="H2951" i="63"/>
  <c r="H2953" i="63"/>
  <c r="H2945" i="63"/>
  <c r="H41" i="63"/>
  <c r="H2943" i="63"/>
  <c r="H43" i="63"/>
  <c r="H2942" i="63"/>
  <c r="H2934" i="63"/>
  <c r="H2929" i="63"/>
  <c r="H2930" i="63"/>
  <c r="H2932" i="63"/>
  <c r="H2933" i="63"/>
  <c r="H44" i="63"/>
  <c r="H2928" i="63"/>
  <c r="H45" i="63"/>
  <c r="H46" i="63"/>
  <c r="H47" i="63"/>
  <c r="H48" i="63"/>
  <c r="H2926" i="63"/>
  <c r="H49" i="63"/>
  <c r="H50" i="63"/>
  <c r="H2921" i="63"/>
  <c r="H52" i="63"/>
  <c r="H2920" i="63"/>
  <c r="H54" i="63"/>
  <c r="H55" i="63"/>
  <c r="H2919" i="63"/>
  <c r="H2918" i="63"/>
  <c r="H57" i="63"/>
  <c r="H58" i="63"/>
  <c r="H59" i="63"/>
  <c r="H2912" i="63"/>
  <c r="H2916" i="63"/>
  <c r="H62" i="63"/>
  <c r="H63" i="63"/>
  <c r="H64" i="63"/>
  <c r="H65" i="63"/>
  <c r="H2917" i="63"/>
  <c r="H2910" i="63"/>
  <c r="H2911" i="63"/>
  <c r="H69" i="63"/>
  <c r="H70" i="63"/>
  <c r="H71" i="63"/>
  <c r="H2884" i="63"/>
  <c r="H2889" i="63"/>
  <c r="H2893" i="63"/>
  <c r="H74" i="63"/>
  <c r="H2894" i="63"/>
  <c r="H2895" i="63"/>
  <c r="H2900" i="63"/>
  <c r="H2901" i="63"/>
  <c r="H79" i="63"/>
  <c r="H2903" i="63"/>
  <c r="H2882" i="63"/>
  <c r="H2883" i="63"/>
  <c r="H83" i="63"/>
  <c r="H2880" i="63"/>
  <c r="H84" i="63"/>
  <c r="H85" i="63"/>
  <c r="H2875" i="63"/>
  <c r="H2872" i="63"/>
  <c r="H87" i="63"/>
  <c r="H88" i="63"/>
  <c r="H2869" i="63"/>
  <c r="H2854" i="63"/>
  <c r="H2855" i="63"/>
  <c r="H2858" i="63"/>
  <c r="H2860" i="63"/>
  <c r="H2863" i="63"/>
  <c r="H2868" i="63"/>
  <c r="H2853" i="63"/>
  <c r="H2850" i="63"/>
  <c r="H91" i="63"/>
  <c r="H2847" i="63"/>
  <c r="H92" i="63"/>
  <c r="H93" i="63"/>
  <c r="H2849" i="63"/>
  <c r="H2846" i="63"/>
  <c r="H2845" i="63"/>
  <c r="H2840" i="63"/>
  <c r="H2838" i="63"/>
  <c r="H98" i="63"/>
  <c r="H99" i="63"/>
  <c r="H2837" i="63"/>
  <c r="H2829" i="63"/>
  <c r="H102" i="63"/>
  <c r="H2832" i="63"/>
  <c r="H2833" i="63"/>
  <c r="H105" i="63"/>
  <c r="H106" i="63"/>
  <c r="H2827" i="63"/>
  <c r="H2823" i="63"/>
  <c r="H109" i="63"/>
  <c r="H110" i="63"/>
  <c r="H111" i="63"/>
  <c r="H112" i="63"/>
  <c r="H2818" i="63"/>
  <c r="H2822" i="63"/>
  <c r="H115" i="63"/>
  <c r="H116" i="63"/>
  <c r="H117" i="63"/>
  <c r="H118" i="63"/>
  <c r="H2813" i="63"/>
  <c r="H120" i="63"/>
  <c r="H2812" i="63"/>
  <c r="H122" i="63"/>
  <c r="H2811" i="63"/>
  <c r="H124" i="63"/>
  <c r="H2807" i="63"/>
  <c r="H2800" i="63"/>
  <c r="H2799" i="63"/>
  <c r="H2793" i="63"/>
  <c r="H2789" i="63"/>
  <c r="H2781" i="63"/>
  <c r="H131" i="63"/>
  <c r="H2779" i="63"/>
  <c r="H2774" i="63"/>
  <c r="H2770" i="63"/>
  <c r="H134" i="63"/>
  <c r="H2767" i="63"/>
  <c r="H136" i="63"/>
  <c r="H2762" i="63"/>
  <c r="H2763" i="63"/>
  <c r="H2766" i="63"/>
  <c r="H140" i="63"/>
  <c r="H2760" i="63"/>
  <c r="H142" i="63"/>
  <c r="H2758" i="63"/>
  <c r="H144" i="63"/>
  <c r="H145" i="63"/>
  <c r="H2759" i="63"/>
  <c r="H147" i="63"/>
  <c r="H2752" i="63"/>
  <c r="H149" i="63"/>
  <c r="H150" i="63"/>
  <c r="H2750" i="63"/>
  <c r="H152" i="63"/>
  <c r="H153" i="63"/>
  <c r="H2746" i="63"/>
  <c r="H2747" i="63"/>
  <c r="H2748" i="63"/>
  <c r="H2745" i="63"/>
  <c r="H158" i="63"/>
  <c r="H159" i="63"/>
  <c r="H2744" i="63"/>
  <c r="H161" i="63"/>
  <c r="H2731" i="63"/>
  <c r="H2737" i="63"/>
  <c r="H2743" i="63"/>
  <c r="H165" i="63"/>
  <c r="H2727" i="63"/>
  <c r="H167" i="63"/>
  <c r="H2729" i="63"/>
  <c r="H2718" i="63"/>
  <c r="H2719" i="63"/>
  <c r="H2723" i="63"/>
  <c r="H172" i="63"/>
  <c r="H2724" i="63"/>
  <c r="H2725" i="63"/>
  <c r="H2712" i="63"/>
  <c r="H2714" i="63"/>
  <c r="H2717" i="63"/>
  <c r="H2711" i="63"/>
  <c r="H179" i="63"/>
  <c r="H2706" i="63"/>
  <c r="H2710" i="63"/>
  <c r="H182" i="63"/>
  <c r="H2705" i="63"/>
  <c r="H2702" i="63"/>
  <c r="H2697" i="63"/>
  <c r="H2694" i="63"/>
  <c r="H2696" i="63"/>
  <c r="H2690" i="63"/>
  <c r="H189" i="63"/>
  <c r="H2691" i="63"/>
  <c r="H191" i="63"/>
  <c r="H192" i="63"/>
  <c r="H2688" i="63"/>
  <c r="H194" i="63"/>
  <c r="H195" i="63"/>
  <c r="H2689" i="63"/>
  <c r="H197" i="63"/>
  <c r="H198" i="63"/>
  <c r="H199" i="63"/>
  <c r="H2666" i="63"/>
  <c r="H201" i="63"/>
  <c r="H2667" i="63"/>
  <c r="H2669" i="63"/>
  <c r="H2671" i="63"/>
  <c r="H2672" i="63"/>
  <c r="H2674" i="63"/>
  <c r="H2678" i="63"/>
  <c r="H2679" i="63"/>
  <c r="H209" i="63"/>
  <c r="H210" i="63"/>
  <c r="H2665" i="63"/>
  <c r="H2663" i="63"/>
  <c r="H2664" i="63"/>
  <c r="H214" i="63"/>
  <c r="H2658" i="63"/>
  <c r="H2656" i="63"/>
  <c r="H2657" i="63"/>
  <c r="H218" i="63"/>
  <c r="H219" i="63"/>
  <c r="H2654" i="63"/>
  <c r="H221" i="63"/>
  <c r="H2652" i="63"/>
  <c r="H2651" i="63"/>
  <c r="H2647" i="63"/>
  <c r="H2645" i="63"/>
  <c r="H226" i="63"/>
  <c r="H2642" i="63"/>
  <c r="H2643" i="63"/>
  <c r="H2644" i="63"/>
  <c r="H2640" i="63"/>
  <c r="H2641" i="63"/>
  <c r="H232" i="63"/>
  <c r="H2638" i="63"/>
  <c r="H2634" i="63"/>
  <c r="H235" i="63"/>
  <c r="H236" i="63"/>
  <c r="H237" i="63"/>
  <c r="H2633" i="63"/>
  <c r="H239" i="63"/>
  <c r="H240" i="63"/>
  <c r="H241" i="63"/>
  <c r="H242" i="63"/>
  <c r="H2632" i="63"/>
  <c r="H244" i="63"/>
  <c r="H245" i="63"/>
  <c r="H2629" i="63"/>
  <c r="H2626" i="63"/>
  <c r="H248" i="63"/>
  <c r="H249" i="63"/>
  <c r="H250" i="63"/>
  <c r="H2617" i="63"/>
  <c r="H2623" i="63"/>
  <c r="H2624" i="63"/>
  <c r="H2625" i="63"/>
  <c r="H255" i="63"/>
  <c r="H256" i="63"/>
  <c r="H2614" i="63"/>
  <c r="H2611" i="63"/>
  <c r="H2610" i="63"/>
  <c r="H260" i="63"/>
  <c r="H2605" i="63"/>
  <c r="H2608" i="63"/>
  <c r="H263" i="63"/>
  <c r="H2602" i="63"/>
  <c r="H2603" i="63"/>
  <c r="H2600" i="63"/>
  <c r="H2601" i="63"/>
  <c r="H268" i="63"/>
  <c r="H2587" i="63"/>
  <c r="H2588" i="63"/>
  <c r="H2589" i="63"/>
  <c r="H2581" i="63"/>
  <c r="H273" i="63"/>
  <c r="H2580" i="63"/>
  <c r="H275" i="63"/>
  <c r="H2578" i="63"/>
  <c r="H2576" i="63"/>
  <c r="H278" i="63"/>
  <c r="H2560" i="63"/>
  <c r="H2564" i="63"/>
  <c r="H281" i="63"/>
  <c r="H2554" i="63"/>
  <c r="H283" i="63"/>
  <c r="H2553" i="63"/>
  <c r="H2548" i="63"/>
  <c r="H2546" i="63"/>
  <c r="H287" i="63"/>
  <c r="H2542" i="63"/>
  <c r="H2543" i="63"/>
  <c r="H290" i="63"/>
  <c r="H2541" i="63"/>
  <c r="H292" i="63"/>
  <c r="H2538" i="63"/>
  <c r="H2530" i="63"/>
  <c r="H295" i="63"/>
  <c r="H2528" i="63"/>
  <c r="H2509" i="63"/>
  <c r="H2510" i="63"/>
  <c r="H2521" i="63"/>
  <c r="H2525" i="63"/>
  <c r="H301" i="63"/>
  <c r="H302" i="63"/>
  <c r="H2508" i="63"/>
  <c r="H2501" i="63"/>
  <c r="H305" i="63"/>
  <c r="H2496" i="63"/>
  <c r="H2499" i="63"/>
  <c r="H2493" i="63"/>
  <c r="H309" i="63"/>
  <c r="H2486" i="63"/>
  <c r="H2488" i="63"/>
  <c r="H2484" i="63"/>
  <c r="H2480" i="63"/>
  <c r="H2477" i="63"/>
  <c r="H2478" i="63"/>
  <c r="H2479" i="63"/>
  <c r="H2475" i="63"/>
  <c r="H2470" i="63"/>
  <c r="H319" i="63"/>
  <c r="H320" i="63"/>
  <c r="H2465" i="63"/>
  <c r="H322" i="63"/>
  <c r="H2457" i="63"/>
  <c r="H324" i="63"/>
  <c r="H2450" i="63"/>
  <c r="H2453" i="63"/>
  <c r="H2455" i="63"/>
  <c r="H2449" i="63"/>
  <c r="H2448" i="63"/>
  <c r="H2447" i="63"/>
  <c r="H331" i="63"/>
  <c r="H2445" i="63"/>
  <c r="H2446" i="63"/>
  <c r="H2442" i="63"/>
  <c r="H2444" i="63"/>
  <c r="H2441" i="63"/>
  <c r="H2439" i="63"/>
  <c r="H2437" i="63"/>
  <c r="H2438" i="63"/>
  <c r="H2436" i="63"/>
  <c r="H2433" i="63"/>
  <c r="H2435" i="63"/>
  <c r="H2432" i="63"/>
  <c r="H2431" i="63"/>
  <c r="H345" i="63"/>
  <c r="H2425" i="63"/>
  <c r="H2428" i="63"/>
  <c r="H2429" i="63"/>
  <c r="H349" i="63"/>
  <c r="H2430" i="63"/>
  <c r="H2420" i="63"/>
  <c r="H2411" i="63"/>
  <c r="H2412" i="63"/>
  <c r="H2415" i="63"/>
  <c r="H355" i="63"/>
  <c r="H356" i="63"/>
  <c r="H357" i="63"/>
  <c r="H358" i="63"/>
  <c r="H359" i="63"/>
  <c r="H360" i="63"/>
  <c r="H2406" i="63"/>
  <c r="H2405" i="63"/>
  <c r="H363" i="63"/>
  <c r="H364" i="63"/>
  <c r="H2402" i="63"/>
  <c r="H366" i="63"/>
  <c r="H2399" i="63"/>
  <c r="H368" i="63"/>
  <c r="H2394" i="63"/>
  <c r="H2393" i="63"/>
  <c r="H371" i="63"/>
  <c r="H2392" i="63"/>
  <c r="H2391" i="63"/>
  <c r="H2386" i="63"/>
  <c r="H2389" i="63"/>
  <c r="H2385" i="63"/>
  <c r="H2378" i="63"/>
  <c r="H2379" i="63"/>
  <c r="H2375" i="63"/>
  <c r="H380" i="63"/>
  <c r="H2374" i="63"/>
  <c r="H382" i="63"/>
  <c r="H383" i="63"/>
  <c r="H384" i="63"/>
  <c r="H2366" i="63"/>
  <c r="H2368" i="63"/>
  <c r="H2353" i="63"/>
  <c r="H2356" i="63"/>
  <c r="H389" i="63"/>
  <c r="H2350" i="63"/>
  <c r="H2351" i="63"/>
  <c r="H392" i="63"/>
  <c r="H393" i="63"/>
  <c r="H394" i="63"/>
  <c r="H2349" i="63"/>
  <c r="H2348" i="63"/>
  <c r="H2341" i="63"/>
  <c r="H398" i="63"/>
  <c r="H2346" i="63"/>
  <c r="H2347" i="63"/>
  <c r="H2336" i="63"/>
  <c r="H2340" i="63"/>
  <c r="H403" i="63"/>
  <c r="H2330" i="63"/>
  <c r="H2331" i="63"/>
  <c r="H2329" i="63"/>
  <c r="H2323" i="63"/>
  <c r="H2328" i="63"/>
  <c r="H409" i="63"/>
  <c r="H410" i="63"/>
  <c r="H411" i="63"/>
  <c r="H412" i="63"/>
  <c r="H413" i="63"/>
  <c r="H414" i="63"/>
  <c r="H2309" i="63"/>
  <c r="H416" i="63"/>
  <c r="H2310" i="63"/>
  <c r="H2316" i="63"/>
  <c r="H2305" i="63"/>
  <c r="H2306" i="63"/>
  <c r="H421" i="63"/>
  <c r="H2304" i="63"/>
  <c r="H2303" i="63"/>
  <c r="H424" i="63"/>
  <c r="H425" i="63"/>
  <c r="H2299" i="63"/>
  <c r="H427" i="63"/>
  <c r="H428" i="63"/>
  <c r="H429" i="63"/>
  <c r="H2290" i="63"/>
  <c r="H431" i="63"/>
  <c r="H432" i="63"/>
  <c r="H433" i="63"/>
  <c r="H2285" i="63"/>
  <c r="H435" i="63"/>
  <c r="H2284" i="63"/>
  <c r="H437" i="63"/>
  <c r="H2283" i="63"/>
  <c r="H2282" i="63"/>
  <c r="H2279" i="63"/>
  <c r="H2271" i="63"/>
  <c r="H2272" i="63"/>
  <c r="H2274" i="63"/>
  <c r="H2275" i="63"/>
  <c r="H445" i="63"/>
  <c r="H2269" i="63"/>
  <c r="H2266" i="63"/>
  <c r="H2268" i="63"/>
  <c r="H449" i="63"/>
  <c r="H450" i="63"/>
  <c r="H2265" i="63"/>
  <c r="H452" i="63"/>
  <c r="H2264" i="63"/>
  <c r="H2250" i="63"/>
  <c r="H2255" i="63"/>
  <c r="H2256" i="63"/>
  <c r="H2257" i="63"/>
  <c r="H2261" i="63"/>
  <c r="H2263" i="63"/>
  <c r="H2248" i="63"/>
  <c r="H2246" i="63"/>
  <c r="H461" i="63"/>
  <c r="H2247" i="63"/>
  <c r="H2183" i="63"/>
  <c r="H2187" i="63"/>
  <c r="H2188" i="63"/>
  <c r="H2189" i="63"/>
  <c r="H2192" i="63"/>
  <c r="H2194" i="63"/>
  <c r="H2196" i="63"/>
  <c r="H2212" i="63"/>
  <c r="H2213" i="63"/>
  <c r="H2220" i="63"/>
  <c r="H2232" i="63"/>
  <c r="H2233" i="63"/>
  <c r="H2236" i="63"/>
  <c r="H2237" i="63"/>
  <c r="H2238" i="63"/>
  <c r="H2239" i="63"/>
  <c r="H2240" i="63"/>
  <c r="H2242" i="63"/>
  <c r="H2243" i="63"/>
  <c r="H482" i="63"/>
  <c r="H483" i="63"/>
  <c r="H2182" i="63"/>
  <c r="H485" i="63"/>
  <c r="H486" i="63"/>
  <c r="H4127" i="63"/>
  <c r="H488" i="63"/>
  <c r="H2178" i="63"/>
  <c r="H490" i="63"/>
  <c r="H491" i="63"/>
  <c r="H492" i="63"/>
  <c r="H493" i="63"/>
  <c r="H494" i="63"/>
  <c r="H2177" i="63"/>
  <c r="H496" i="63"/>
  <c r="H497" i="63"/>
  <c r="H2173" i="63"/>
  <c r="H499" i="63"/>
  <c r="H500" i="63"/>
  <c r="H501" i="63"/>
  <c r="H2172" i="63"/>
  <c r="H503" i="63"/>
  <c r="H504" i="63"/>
  <c r="H505" i="63"/>
  <c r="H2170" i="63"/>
  <c r="H2168" i="63"/>
  <c r="H4111" i="63"/>
  <c r="H2150" i="63"/>
  <c r="H2157" i="63"/>
  <c r="H2160" i="63"/>
  <c r="H2149" i="63"/>
  <c r="H513" i="63"/>
  <c r="H514" i="63"/>
  <c r="H2148" i="63"/>
  <c r="H516" i="63"/>
  <c r="H2147" i="63"/>
  <c r="H2146" i="63"/>
  <c r="H519" i="63"/>
  <c r="H520" i="63"/>
  <c r="H2145" i="63"/>
  <c r="H522" i="63"/>
  <c r="H2143" i="63"/>
  <c r="H2134" i="63"/>
  <c r="H525" i="63"/>
  <c r="H526" i="63"/>
  <c r="H2133" i="63"/>
  <c r="H2132" i="63"/>
  <c r="H529" i="63"/>
  <c r="H530" i="63"/>
  <c r="H531" i="63"/>
  <c r="H532" i="63"/>
  <c r="H533" i="63"/>
  <c r="H534" i="63"/>
  <c r="H535" i="63"/>
  <c r="H536" i="63"/>
  <c r="H537" i="63"/>
  <c r="H538" i="63"/>
  <c r="H539" i="63"/>
  <c r="H2131" i="63"/>
  <c r="H541" i="63"/>
  <c r="H542" i="63"/>
  <c r="H2129" i="63"/>
  <c r="H544" i="63"/>
  <c r="H2127" i="63"/>
  <c r="H4103" i="63"/>
  <c r="H2126" i="63"/>
  <c r="H548" i="63"/>
  <c r="H549" i="63"/>
  <c r="H2125" i="63"/>
  <c r="H4102" i="63"/>
  <c r="H552" i="63"/>
  <c r="H2123" i="63"/>
  <c r="H2124" i="63"/>
  <c r="H4099" i="63"/>
  <c r="H556" i="63"/>
  <c r="H4095" i="63"/>
  <c r="H558" i="63"/>
  <c r="H2122" i="63"/>
  <c r="H560" i="63"/>
  <c r="H2120" i="63"/>
  <c r="H2121" i="63"/>
  <c r="H563" i="63"/>
  <c r="H564" i="63"/>
  <c r="H2116" i="63"/>
  <c r="H566" i="63"/>
  <c r="H2117" i="63"/>
  <c r="H2118" i="63"/>
  <c r="H2119" i="63"/>
  <c r="H2115" i="63"/>
  <c r="H2114" i="63"/>
  <c r="H2111" i="63"/>
  <c r="H573" i="63"/>
  <c r="H574" i="63"/>
  <c r="H575" i="63"/>
  <c r="H576" i="63"/>
  <c r="H4087" i="63"/>
  <c r="H2108" i="63"/>
  <c r="H579" i="63"/>
  <c r="H4072" i="63"/>
  <c r="H2107" i="63"/>
  <c r="H582" i="63"/>
  <c r="H2106" i="63"/>
  <c r="H2105" i="63"/>
  <c r="H4064" i="63"/>
  <c r="H2101" i="63"/>
  <c r="H587" i="63"/>
  <c r="H588" i="63"/>
  <c r="H2098" i="63"/>
  <c r="H2099" i="63"/>
  <c r="H2097" i="63"/>
  <c r="H592" i="63"/>
  <c r="H2083" i="63"/>
  <c r="H594" i="63"/>
  <c r="H2082" i="63"/>
  <c r="H2081" i="63"/>
  <c r="H2080" i="63"/>
  <c r="H4062" i="63"/>
  <c r="H599" i="63"/>
  <c r="H2065" i="63"/>
  <c r="H2066" i="63"/>
  <c r="H4056" i="63"/>
  <c r="H2057" i="63"/>
  <c r="H604" i="63"/>
  <c r="H605" i="63"/>
  <c r="H606" i="63"/>
  <c r="H607" i="63"/>
  <c r="H608" i="63"/>
  <c r="H609" i="63"/>
  <c r="H2055" i="63"/>
  <c r="H611" i="63"/>
  <c r="H2051" i="63"/>
  <c r="H2052" i="63"/>
  <c r="H614" i="63"/>
  <c r="H2047" i="63"/>
  <c r="H4055" i="63"/>
  <c r="H617" i="63"/>
  <c r="H2049" i="63"/>
  <c r="H4053" i="63"/>
  <c r="H620" i="63"/>
  <c r="H4047" i="63"/>
  <c r="H2042" i="63"/>
  <c r="H2045" i="63"/>
  <c r="H2041" i="63"/>
  <c r="H2040" i="63"/>
  <c r="H626" i="63"/>
  <c r="H627" i="63"/>
  <c r="H2037" i="63"/>
  <c r="H629" i="63"/>
  <c r="H630" i="63"/>
  <c r="H631" i="63"/>
  <c r="H632" i="63"/>
  <c r="H633" i="63"/>
  <c r="H2036" i="63"/>
  <c r="H635" i="63"/>
  <c r="H4045" i="63"/>
  <c r="H637" i="63"/>
  <c r="H2032" i="63"/>
  <c r="H639" i="63"/>
  <c r="H640" i="63"/>
  <c r="H641" i="63"/>
  <c r="H642" i="63"/>
  <c r="H2031" i="63"/>
  <c r="H644" i="63"/>
  <c r="H2027" i="63"/>
  <c r="H2028" i="63"/>
  <c r="H2023" i="63"/>
  <c r="H2025" i="63"/>
  <c r="H649" i="63"/>
  <c r="H2022" i="63"/>
  <c r="H2016" i="63"/>
  <c r="H652" i="63"/>
  <c r="H2009" i="63"/>
  <c r="H2011" i="63"/>
  <c r="H2006" i="63"/>
  <c r="H2007" i="63"/>
  <c r="H657" i="63"/>
  <c r="H2005" i="63"/>
  <c r="H2003" i="63"/>
  <c r="H660" i="63"/>
  <c r="H2004" i="63"/>
  <c r="H662" i="63"/>
  <c r="H4041" i="63"/>
  <c r="H2001" i="63"/>
  <c r="H665" i="63"/>
  <c r="H1993" i="63"/>
  <c r="H1998" i="63"/>
  <c r="H2000" i="63"/>
  <c r="H669" i="63"/>
  <c r="H670" i="63"/>
  <c r="H1991" i="63"/>
  <c r="H672" i="63"/>
  <c r="H4038" i="63"/>
  <c r="H674" i="63"/>
  <c r="H1986" i="63"/>
  <c r="H1987" i="63"/>
  <c r="H1989" i="63"/>
  <c r="H678" i="63"/>
  <c r="H679" i="63"/>
  <c r="H680" i="63"/>
  <c r="H1985" i="63"/>
  <c r="H682" i="63"/>
  <c r="H683" i="63"/>
  <c r="H4037" i="63"/>
  <c r="H685" i="63"/>
  <c r="H1973" i="63"/>
  <c r="H1974" i="63"/>
  <c r="H688" i="63"/>
  <c r="H689" i="63"/>
  <c r="H690" i="63"/>
  <c r="H1980" i="63"/>
  <c r="H1982" i="63"/>
  <c r="H1983" i="63"/>
  <c r="H1971" i="63"/>
  <c r="H1970" i="63"/>
  <c r="H1969" i="63"/>
  <c r="H4036" i="63"/>
  <c r="H1965" i="63"/>
  <c r="H1966" i="63"/>
  <c r="H700" i="63"/>
  <c r="H701" i="63"/>
  <c r="H1963" i="63"/>
  <c r="H1952" i="63"/>
  <c r="H704" i="63"/>
  <c r="H1953" i="63"/>
  <c r="H1958" i="63"/>
  <c r="H707" i="63"/>
  <c r="H708" i="63"/>
  <c r="H709" i="63"/>
  <c r="H1951" i="63"/>
  <c r="H1949" i="63"/>
  <c r="H712" i="63"/>
  <c r="H4026" i="63"/>
  <c r="H1947" i="63"/>
  <c r="H1948" i="63"/>
  <c r="H4023" i="63"/>
  <c r="H717" i="63"/>
  <c r="H718" i="63"/>
  <c r="H719" i="63"/>
  <c r="H1944" i="63"/>
  <c r="H1945" i="63"/>
  <c r="H1946" i="63"/>
  <c r="H723" i="63"/>
  <c r="H1941" i="63"/>
  <c r="H1942" i="63"/>
  <c r="H1943" i="63"/>
  <c r="H727" i="63"/>
  <c r="H728" i="63"/>
  <c r="H729" i="63"/>
  <c r="H1940" i="63"/>
  <c r="H731" i="63"/>
  <c r="H732" i="63"/>
  <c r="H733" i="63"/>
  <c r="H1933" i="63"/>
  <c r="H1936" i="63"/>
  <c r="H736" i="63"/>
  <c r="H737" i="63"/>
  <c r="H738" i="63"/>
  <c r="H739" i="63"/>
  <c r="H740" i="63"/>
  <c r="H1932" i="63"/>
  <c r="H1931" i="63"/>
  <c r="H1930" i="63"/>
  <c r="H744" i="63"/>
  <c r="H745" i="63"/>
  <c r="H746" i="63"/>
  <c r="H747" i="63"/>
  <c r="H748" i="63"/>
  <c r="H1923" i="63"/>
  <c r="H750" i="63"/>
  <c r="H751" i="63"/>
  <c r="H752" i="63"/>
  <c r="H4013" i="63"/>
  <c r="H1921" i="63"/>
  <c r="H755" i="63"/>
  <c r="H1922" i="63"/>
  <c r="H1918" i="63"/>
  <c r="H1920" i="63"/>
  <c r="H759" i="63"/>
  <c r="H760" i="63"/>
  <c r="H761" i="63"/>
  <c r="H762" i="63"/>
  <c r="H763" i="63"/>
  <c r="H1917" i="63"/>
  <c r="H765" i="63"/>
  <c r="H1915" i="63"/>
  <c r="H1914" i="63"/>
  <c r="H768" i="63"/>
  <c r="H769" i="63"/>
  <c r="H1911" i="63"/>
  <c r="H1912" i="63"/>
  <c r="H1910" i="63"/>
  <c r="H1908" i="63"/>
  <c r="H1909" i="63"/>
  <c r="H775" i="63"/>
  <c r="H1892" i="63"/>
  <c r="H777" i="63"/>
  <c r="H778" i="63"/>
  <c r="H779" i="63"/>
  <c r="H1897" i="63"/>
  <c r="H781" i="63"/>
  <c r="H4010" i="63"/>
  <c r="H1889" i="63"/>
  <c r="H1888" i="63"/>
  <c r="H785" i="63"/>
  <c r="H1883" i="63"/>
  <c r="H787" i="63"/>
  <c r="H1882" i="63"/>
  <c r="H4009" i="63"/>
  <c r="H790" i="63"/>
  <c r="H1880" i="63"/>
  <c r="H792" i="63"/>
  <c r="H793" i="63"/>
  <c r="H794" i="63"/>
  <c r="H1870" i="63"/>
  <c r="H796" i="63"/>
  <c r="H797" i="63"/>
  <c r="H798" i="63"/>
  <c r="H799" i="63"/>
  <c r="H800" i="63"/>
  <c r="H801" i="63"/>
  <c r="H802" i="63"/>
  <c r="H803" i="63"/>
  <c r="H1867" i="63"/>
  <c r="H1868" i="63"/>
  <c r="H1866" i="63"/>
  <c r="H1862" i="63"/>
  <c r="H808" i="63"/>
  <c r="H1856" i="63"/>
  <c r="H4007" i="63"/>
  <c r="H3989" i="63"/>
  <c r="H812" i="63"/>
  <c r="H1848" i="63"/>
  <c r="H814" i="63"/>
  <c r="H815" i="63"/>
  <c r="H1850" i="63"/>
  <c r="H817" i="63"/>
  <c r="H818" i="63"/>
  <c r="H819" i="63"/>
  <c r="H820" i="63"/>
  <c r="H3985" i="63"/>
  <c r="H1825" i="63"/>
  <c r="H1829" i="63"/>
  <c r="H1834" i="63"/>
  <c r="H1835" i="63"/>
  <c r="H1838" i="63"/>
  <c r="H1840" i="63"/>
  <c r="H828" i="63"/>
  <c r="H1845" i="63"/>
  <c r="H830" i="63"/>
  <c r="H3984" i="63"/>
  <c r="H832" i="63"/>
  <c r="H833" i="63"/>
  <c r="H1819" i="63"/>
  <c r="H835" i="63"/>
  <c r="H3983" i="63"/>
  <c r="H3980" i="63"/>
  <c r="H1814" i="63"/>
  <c r="H1815" i="63"/>
  <c r="H840" i="63"/>
  <c r="H841" i="63"/>
  <c r="H842" i="63"/>
  <c r="H3976" i="63"/>
  <c r="H1788" i="63"/>
  <c r="H1789" i="63"/>
  <c r="H1812" i="63"/>
  <c r="H847" i="63"/>
  <c r="H848" i="63"/>
  <c r="H3968" i="63"/>
  <c r="H1786" i="63"/>
  <c r="H851" i="63"/>
  <c r="H852" i="63"/>
  <c r="H853" i="63"/>
  <c r="H3966" i="63"/>
  <c r="H1785" i="63"/>
  <c r="H856" i="63"/>
  <c r="H1783" i="63"/>
  <c r="H858" i="63"/>
  <c r="H859" i="63"/>
  <c r="H860" i="63"/>
  <c r="H861" i="63"/>
  <c r="H862" i="63"/>
  <c r="H863" i="63"/>
  <c r="H864" i="63"/>
  <c r="H865" i="63"/>
  <c r="H866" i="63"/>
  <c r="H1782" i="63"/>
  <c r="H1780" i="63"/>
  <c r="H869" i="63"/>
  <c r="H870" i="63"/>
  <c r="H1777" i="63"/>
  <c r="H872" i="63"/>
  <c r="H1779" i="63"/>
  <c r="H874" i="63"/>
  <c r="H3965" i="63"/>
  <c r="H1776" i="63"/>
  <c r="H877" i="63"/>
  <c r="H878" i="63"/>
  <c r="H879" i="63"/>
  <c r="H1774" i="63"/>
  <c r="H881" i="63"/>
  <c r="H882" i="63"/>
  <c r="H883" i="63"/>
  <c r="H884" i="63"/>
  <c r="H1773" i="63"/>
  <c r="H3963" i="63"/>
  <c r="H887" i="63"/>
  <c r="H888" i="63"/>
  <c r="H889" i="63"/>
  <c r="H890" i="63"/>
  <c r="H1772" i="63"/>
  <c r="H1767" i="63"/>
  <c r="H893" i="63"/>
  <c r="H894" i="63"/>
  <c r="H895" i="63"/>
  <c r="H3962" i="63"/>
  <c r="H897" i="63"/>
  <c r="H3955" i="63"/>
  <c r="H899" i="63"/>
  <c r="H900" i="63"/>
  <c r="H901" i="63"/>
  <c r="H3954" i="63"/>
  <c r="H1764" i="63"/>
  <c r="H904" i="63"/>
  <c r="H905" i="63"/>
  <c r="H906" i="63"/>
  <c r="H907" i="63"/>
  <c r="H1765" i="63"/>
  <c r="H909" i="63"/>
  <c r="H910" i="63"/>
  <c r="H911" i="63"/>
  <c r="H912" i="63"/>
  <c r="H913" i="63"/>
  <c r="H914" i="63"/>
  <c r="H915" i="63"/>
  <c r="H916" i="63"/>
  <c r="H1762" i="63"/>
  <c r="H918" i="63"/>
  <c r="H919" i="63"/>
  <c r="H920" i="63"/>
  <c r="H1756" i="63"/>
  <c r="H1760" i="63"/>
  <c r="H3953" i="63"/>
  <c r="H1761" i="63"/>
  <c r="H1752" i="63"/>
  <c r="H3940" i="63"/>
  <c r="H927" i="63"/>
  <c r="H1744" i="63"/>
  <c r="H929" i="63"/>
  <c r="H930" i="63"/>
  <c r="H931" i="63"/>
  <c r="H932" i="63"/>
  <c r="H933" i="63"/>
  <c r="H934" i="63"/>
  <c r="H935" i="63"/>
  <c r="H1738" i="63"/>
  <c r="H1739" i="63"/>
  <c r="H938" i="63"/>
  <c r="H939" i="63"/>
  <c r="H1737" i="63"/>
  <c r="H941" i="63"/>
  <c r="H1729" i="63"/>
  <c r="H1727" i="63"/>
  <c r="H1728" i="63"/>
  <c r="H1725" i="63"/>
  <c r="H946" i="63"/>
  <c r="H947" i="63"/>
  <c r="H3936" i="63"/>
  <c r="H1724" i="63"/>
  <c r="H950" i="63"/>
  <c r="H951" i="63"/>
  <c r="H1723" i="63"/>
  <c r="H3932" i="63"/>
  <c r="H954" i="63"/>
  <c r="H3924" i="63"/>
  <c r="H956" i="63"/>
  <c r="H1720" i="63"/>
  <c r="H3913" i="63"/>
  <c r="H959" i="63"/>
  <c r="H3914" i="63"/>
  <c r="H961" i="63"/>
  <c r="H962" i="63"/>
  <c r="H963" i="63"/>
  <c r="H964" i="63"/>
  <c r="H3897" i="63"/>
  <c r="H3906" i="63"/>
  <c r="H967" i="63"/>
  <c r="H968" i="63"/>
  <c r="H969" i="63"/>
  <c r="H970" i="63"/>
  <c r="H3891" i="63"/>
  <c r="H972" i="63"/>
  <c r="H973" i="63"/>
  <c r="H3884" i="63"/>
  <c r="H1719" i="63"/>
  <c r="H976" i="63"/>
  <c r="H977" i="63"/>
  <c r="H1718" i="63"/>
  <c r="H979" i="63"/>
  <c r="H980" i="63"/>
  <c r="H3861" i="63"/>
  <c r="H982" i="63"/>
  <c r="H983" i="63"/>
  <c r="H984" i="63"/>
  <c r="H985" i="63"/>
  <c r="H986" i="63"/>
  <c r="H1715" i="63"/>
  <c r="H1717" i="63"/>
  <c r="H989" i="63"/>
  <c r="H990" i="63"/>
  <c r="H991" i="63"/>
  <c r="H992" i="63"/>
  <c r="H993" i="63"/>
  <c r="H994" i="63"/>
  <c r="H995" i="63"/>
  <c r="H996" i="63"/>
  <c r="H997" i="63"/>
  <c r="H998" i="63"/>
  <c r="H3762" i="63"/>
  <c r="H3768" i="63"/>
  <c r="H3771" i="63"/>
  <c r="H3778" i="63"/>
  <c r="H1003" i="63"/>
  <c r="H1711" i="63"/>
  <c r="H1712" i="63"/>
  <c r="H1006" i="63"/>
  <c r="H1710" i="63"/>
  <c r="H1008" i="63"/>
  <c r="H1009" i="63"/>
  <c r="H1010" i="63"/>
  <c r="H1709" i="63"/>
  <c r="H1012" i="63"/>
  <c r="H3761" i="63"/>
  <c r="H1708" i="63"/>
  <c r="H3738" i="63"/>
  <c r="H1706" i="63"/>
  <c r="H1707" i="63"/>
  <c r="H3726" i="63"/>
  <c r="H1705" i="63"/>
  <c r="H1704" i="63"/>
  <c r="H1703" i="63"/>
  <c r="H1022" i="63"/>
  <c r="H1023" i="63"/>
  <c r="H3720" i="63"/>
  <c r="H1025" i="63"/>
  <c r="H1702" i="63"/>
  <c r="H3712" i="63"/>
  <c r="H1028" i="63"/>
  <c r="H1029" i="63"/>
  <c r="H1030" i="63"/>
  <c r="H1031" i="63"/>
  <c r="H1032" i="63"/>
  <c r="H1701" i="63"/>
  <c r="H1034" i="63"/>
  <c r="H1035" i="63"/>
  <c r="H1700" i="63"/>
  <c r="H1699" i="63"/>
  <c r="H3709" i="63"/>
  <c r="H1039" i="63"/>
  <c r="H3697" i="63"/>
  <c r="H1041" i="63"/>
  <c r="H1042" i="63"/>
  <c r="H1043" i="63"/>
  <c r="H1044" i="63"/>
  <c r="H1045" i="63"/>
  <c r="H1046" i="63"/>
  <c r="H1047" i="63"/>
  <c r="H1048" i="63"/>
  <c r="H1049" i="63"/>
  <c r="H1050" i="63"/>
  <c r="H1051" i="63"/>
  <c r="H1680" i="63"/>
  <c r="H1683" i="63"/>
  <c r="H1686" i="63"/>
  <c r="H1688" i="63"/>
  <c r="H1689" i="63"/>
  <c r="H1057" i="63"/>
  <c r="H1058" i="63"/>
  <c r="H1059" i="63"/>
  <c r="H1060" i="63"/>
  <c r="H1061" i="63"/>
  <c r="H3696" i="63"/>
  <c r="H1063" i="63"/>
  <c r="H1064" i="63"/>
  <c r="H1065" i="63"/>
  <c r="H1066" i="63"/>
  <c r="H1067" i="63"/>
  <c r="H1068" i="63"/>
  <c r="H1069" i="63"/>
  <c r="H1070" i="63"/>
  <c r="H1071" i="63"/>
  <c r="H1072" i="63"/>
  <c r="H1690" i="63"/>
  <c r="H1074" i="63"/>
  <c r="H1692" i="63"/>
  <c r="H1695" i="63"/>
  <c r="H1696" i="63"/>
  <c r="H1078" i="63"/>
  <c r="H1079" i="63"/>
  <c r="H1697" i="63"/>
  <c r="H1698" i="63"/>
  <c r="H1082" i="63"/>
  <c r="H1083" i="63"/>
  <c r="H1084" i="63"/>
  <c r="H1085" i="63"/>
  <c r="H1679" i="63"/>
  <c r="H1087" i="63"/>
  <c r="H1088" i="63"/>
  <c r="H1678" i="63"/>
  <c r="H1090" i="63"/>
  <c r="H3688" i="63"/>
  <c r="H1676" i="63"/>
  <c r="H1093" i="63"/>
  <c r="H1674" i="63"/>
  <c r="H3674" i="63"/>
  <c r="H1669" i="63"/>
  <c r="H1673" i="63"/>
  <c r="H3672" i="63"/>
  <c r="H3664" i="63"/>
  <c r="H3667" i="63"/>
  <c r="H1668" i="63"/>
  <c r="H1102" i="63"/>
  <c r="H1667" i="63"/>
  <c r="H1666" i="63"/>
  <c r="H1665" i="63"/>
  <c r="H1659" i="63"/>
  <c r="H1662" i="63"/>
  <c r="H1663" i="63"/>
  <c r="H1109" i="63"/>
  <c r="H1664" i="63"/>
  <c r="H1657" i="63"/>
  <c r="H1112" i="63"/>
  <c r="H1656" i="63"/>
  <c r="H1651" i="63"/>
  <c r="H1653" i="63"/>
  <c r="H1654" i="63"/>
  <c r="H1117" i="63"/>
  <c r="H1655" i="63"/>
  <c r="H1119" i="63"/>
  <c r="H3661" i="63"/>
  <c r="H1649" i="63"/>
  <c r="H1648" i="63"/>
  <c r="H1123" i="63"/>
  <c r="H3643" i="63"/>
  <c r="H3644" i="63"/>
  <c r="H1644" i="63"/>
  <c r="H1647" i="63"/>
  <c r="H1643" i="63"/>
  <c r="H1129" i="63"/>
  <c r="H1641" i="63"/>
  <c r="H1637" i="63"/>
  <c r="H1635" i="63"/>
  <c r="H1631" i="63"/>
  <c r="H1632" i="63"/>
  <c r="H1634" i="63"/>
  <c r="H1630" i="63"/>
  <c r="H3642" i="63"/>
  <c r="H3636" i="63"/>
  <c r="H1628" i="63"/>
  <c r="H1140" i="63"/>
  <c r="H3628" i="63"/>
  <c r="H1627" i="63"/>
  <c r="H1623" i="63"/>
  <c r="H1144" i="63"/>
  <c r="H1624" i="63"/>
  <c r="H1621" i="63"/>
  <c r="H3591" i="63"/>
  <c r="H3592" i="63"/>
  <c r="H1149" i="63"/>
  <c r="H1617" i="63"/>
  <c r="H1615" i="63"/>
  <c r="H1610" i="63"/>
  <c r="H1613" i="63"/>
  <c r="H3580" i="63"/>
  <c r="H1155" i="63"/>
  <c r="H3579" i="63"/>
  <c r="H3568" i="63"/>
  <c r="H1606" i="63"/>
  <c r="H1159" i="63"/>
  <c r="H1609" i="63"/>
  <c r="H1605" i="63"/>
  <c r="H1162" i="63"/>
  <c r="H3567" i="63"/>
  <c r="H1164" i="63"/>
  <c r="H1165" i="63"/>
  <c r="H1166" i="63"/>
  <c r="H1603" i="63"/>
  <c r="H1599" i="63"/>
  <c r="H1600" i="63"/>
  <c r="H1602" i="63"/>
  <c r="H1171" i="63"/>
  <c r="H1172" i="63"/>
  <c r="H1173" i="63"/>
  <c r="H1174" i="63"/>
  <c r="H1175" i="63"/>
  <c r="H1546" i="63"/>
  <c r="H1547" i="63"/>
  <c r="H1178" i="63"/>
  <c r="H1179" i="63"/>
  <c r="H1180" i="63"/>
  <c r="H1554" i="63"/>
  <c r="H1556" i="63"/>
  <c r="H1557" i="63"/>
  <c r="H1559" i="63"/>
  <c r="H1567" i="63"/>
  <c r="H1186" i="63"/>
  <c r="H1187" i="63"/>
  <c r="H1188" i="63"/>
  <c r="H1189" i="63"/>
  <c r="H1568" i="63"/>
  <c r="H1191" i="63"/>
  <c r="H1192" i="63"/>
  <c r="H1193" i="63"/>
  <c r="H1569" i="63"/>
  <c r="H1195" i="63"/>
  <c r="H1570" i="63"/>
  <c r="H1197" i="63"/>
  <c r="H1198" i="63"/>
  <c r="H1199" i="63"/>
  <c r="H1200" i="63"/>
  <c r="H1571" i="63"/>
  <c r="H1575" i="63"/>
  <c r="H1578" i="63"/>
  <c r="H1204" i="63"/>
  <c r="H1580" i="63"/>
  <c r="H1581" i="63"/>
  <c r="H1207" i="63"/>
  <c r="H1585" i="63"/>
  <c r="H1209" i="63"/>
  <c r="H1586" i="63"/>
  <c r="H1211" i="63"/>
  <c r="H1212" i="63"/>
  <c r="H1213" i="63"/>
  <c r="H1214" i="63"/>
  <c r="H1587" i="63"/>
  <c r="H1216" i="63"/>
  <c r="H1217" i="63"/>
  <c r="H1588" i="63"/>
  <c r="H1589" i="63"/>
  <c r="H1220" i="63"/>
  <c r="H1221" i="63"/>
  <c r="H1222" i="63"/>
  <c r="H1223" i="63"/>
  <c r="H1224" i="63"/>
  <c r="H1225" i="63"/>
  <c r="H1226" i="63"/>
  <c r="H1227" i="63"/>
  <c r="H1228" i="63"/>
  <c r="H1229" i="63"/>
  <c r="H1230" i="63"/>
  <c r="H1590" i="63"/>
  <c r="H1232" i="63"/>
  <c r="H1233" i="63"/>
  <c r="H1234" i="63"/>
  <c r="H1235" i="63"/>
  <c r="H1592" i="63"/>
  <c r="H1237" i="63"/>
  <c r="H1238" i="63"/>
  <c r="H1239" i="63"/>
  <c r="H1240" i="63"/>
  <c r="H1241" i="63"/>
  <c r="H1242" i="63"/>
  <c r="H1243" i="63"/>
  <c r="H1244" i="63"/>
  <c r="H1245" i="63"/>
  <c r="H1544" i="63"/>
  <c r="H1247" i="63"/>
  <c r="H1543" i="63"/>
  <c r="H1249" i="63"/>
  <c r="H1542" i="63"/>
  <c r="H3565" i="63"/>
  <c r="H1252" i="63"/>
  <c r="H1541" i="63"/>
  <c r="H1254" i="63"/>
  <c r="H1255" i="63"/>
  <c r="H1256" i="63"/>
  <c r="H1257" i="63"/>
  <c r="H1258" i="63"/>
  <c r="H1259" i="63"/>
  <c r="H1540" i="63"/>
  <c r="H1261" i="63"/>
  <c r="H1537" i="63"/>
  <c r="H1535" i="63"/>
  <c r="H1264" i="63"/>
  <c r="H3560" i="63"/>
  <c r="H1266" i="63"/>
  <c r="H3554" i="63"/>
  <c r="H1268" i="63"/>
  <c r="H1269" i="63"/>
  <c r="H1270" i="63"/>
  <c r="H1534" i="63"/>
  <c r="H1272" i="63"/>
  <c r="H1273" i="63"/>
  <c r="H3547" i="63"/>
  <c r="H1275" i="63"/>
  <c r="H1533" i="63"/>
  <c r="H3543" i="63"/>
  <c r="H1278" i="63"/>
  <c r="H1531" i="63"/>
  <c r="H1280" i="63"/>
  <c r="H1532" i="63"/>
  <c r="H1282" i="63"/>
  <c r="H1530" i="63"/>
  <c r="H3541" i="63"/>
  <c r="H1285" i="63"/>
  <c r="H1286" i="63"/>
  <c r="H1529" i="63"/>
  <c r="H1288" i="63"/>
  <c r="H1289" i="63"/>
  <c r="H1290" i="63"/>
  <c r="H3510" i="63"/>
  <c r="H1292" i="63"/>
  <c r="H3500" i="63"/>
  <c r="H1522" i="63"/>
  <c r="H1526" i="63"/>
  <c r="H1296" i="63"/>
  <c r="H1297" i="63"/>
  <c r="H1298" i="63"/>
  <c r="H1299" i="63"/>
  <c r="H1521" i="63"/>
  <c r="H1301" i="63"/>
  <c r="H1302" i="63"/>
  <c r="H1520" i="63"/>
  <c r="H1304" i="63"/>
  <c r="H1519" i="63"/>
  <c r="H1518" i="63"/>
  <c r="H1307" i="63"/>
  <c r="H1308" i="63"/>
  <c r="H1309" i="63"/>
  <c r="H1310" i="63"/>
  <c r="H1517" i="63"/>
  <c r="H3499" i="63"/>
  <c r="H1516" i="63"/>
  <c r="H1314" i="63"/>
  <c r="H1315" i="63"/>
  <c r="H1316" i="63"/>
  <c r="H1508" i="63"/>
  <c r="H1509" i="63"/>
  <c r="H1510" i="63"/>
  <c r="H1511" i="63"/>
  <c r="H1513" i="63"/>
  <c r="H1514" i="63"/>
  <c r="H1515" i="63"/>
  <c r="H3498" i="63"/>
  <c r="H1325" i="63"/>
  <c r="H1326" i="63"/>
  <c r="H1327" i="63"/>
  <c r="H1328" i="63"/>
  <c r="H1329" i="63"/>
  <c r="H1330" i="63"/>
  <c r="H1331" i="63"/>
  <c r="H1332" i="63"/>
  <c r="H1333" i="63"/>
  <c r="H1334" i="63"/>
  <c r="H1335" i="63"/>
  <c r="H1336" i="63"/>
  <c r="H1507" i="63"/>
  <c r="H1490" i="63"/>
  <c r="H1493" i="63"/>
  <c r="H1500" i="63"/>
  <c r="H1341" i="63"/>
  <c r="H1342" i="63"/>
  <c r="H1343" i="63"/>
  <c r="H3489" i="63"/>
  <c r="H1345" i="63"/>
  <c r="H1346" i="63"/>
  <c r="H1347" i="63"/>
  <c r="H3485" i="63"/>
  <c r="H1489" i="63"/>
  <c r="H1487" i="63"/>
  <c r="H1488" i="63"/>
  <c r="H3481" i="63"/>
  <c r="H1353" i="63"/>
  <c r="H1354" i="63"/>
  <c r="H1485" i="63"/>
  <c r="H1356" i="63"/>
  <c r="H1483" i="63"/>
  <c r="H1358" i="63"/>
  <c r="H1481" i="63"/>
  <c r="H1360" i="63"/>
  <c r="H1361" i="63"/>
  <c r="H1362" i="63"/>
  <c r="H1363" i="63"/>
  <c r="H1364" i="63"/>
  <c r="H1365" i="63"/>
  <c r="H1366" i="63"/>
  <c r="H1367" i="63"/>
  <c r="H1480" i="63"/>
  <c r="H3474" i="63"/>
  <c r="H1479" i="63"/>
  <c r="H1477" i="63"/>
  <c r="H1372" i="63"/>
  <c r="H1373" i="63"/>
  <c r="H1374" i="63"/>
  <c r="H1472" i="63"/>
  <c r="H1473" i="63"/>
  <c r="H1474" i="63"/>
  <c r="H1378" i="63"/>
  <c r="H1475" i="63"/>
  <c r="H1380" i="63"/>
  <c r="H1381" i="63"/>
  <c r="H1471" i="63"/>
  <c r="H1383" i="63"/>
  <c r="H1384" i="63"/>
  <c r="H1385" i="63"/>
  <c r="H1469" i="63"/>
  <c r="H1470" i="63"/>
  <c r="H3463" i="63"/>
  <c r="H1465" i="63"/>
  <c r="H1466" i="63"/>
  <c r="H3469" i="63"/>
  <c r="H3458" i="63"/>
  <c r="H1393" i="63"/>
  <c r="H1464" i="63"/>
  <c r="H1395" i="63"/>
  <c r="H1396" i="63"/>
  <c r="H3445" i="63"/>
  <c r="H1456" i="63"/>
  <c r="H1457" i="63"/>
  <c r="H1400" i="63"/>
  <c r="H1401" i="63"/>
  <c r="H1402" i="63"/>
  <c r="H3443" i="63"/>
  <c r="H3440" i="63"/>
  <c r="H1450" i="63"/>
  <c r="H1448" i="63"/>
  <c r="H1407" i="63"/>
  <c r="H1408" i="63"/>
  <c r="H1409" i="63"/>
  <c r="H1410" i="63"/>
  <c r="H1443" i="63"/>
  <c r="H1444" i="63"/>
  <c r="H1445" i="63"/>
  <c r="H1446" i="63"/>
  <c r="H1415" i="63"/>
  <c r="H1447" i="63"/>
  <c r="H1442" i="63"/>
  <c r="H1418" i="63"/>
  <c r="H1430" i="63"/>
  <c r="H1438" i="63"/>
  <c r="H3423" i="63"/>
  <c r="H1422" i="63"/>
  <c r="H1423" i="63"/>
  <c r="H3438" i="63"/>
  <c r="H1425" i="63"/>
  <c r="H3439" i="63"/>
  <c r="H3421" i="63"/>
  <c r="H1428" i="63"/>
  <c r="H1429" i="63"/>
  <c r="H1420" i="63"/>
  <c r="H1431" i="63"/>
  <c r="H1432" i="63"/>
  <c r="H3415" i="63"/>
  <c r="H3416" i="63"/>
  <c r="H1435" i="63"/>
  <c r="H1436" i="63"/>
  <c r="H1437" i="63"/>
  <c r="H1419" i="63"/>
  <c r="H1439" i="63"/>
  <c r="H1440" i="63"/>
  <c r="H1441" i="63"/>
  <c r="H1413" i="63"/>
  <c r="H1414" i="63"/>
  <c r="H1416" i="63"/>
  <c r="H1417" i="63"/>
  <c r="H1412" i="63"/>
  <c r="H1406" i="63"/>
  <c r="H1411" i="63"/>
  <c r="H1449" i="63"/>
  <c r="H1405" i="63"/>
  <c r="H3412" i="63"/>
  <c r="H1452" i="63"/>
  <c r="H1453" i="63"/>
  <c r="H1454" i="63"/>
  <c r="H3414" i="63"/>
  <c r="H1399" i="63"/>
  <c r="H1398" i="63"/>
  <c r="H1458" i="63"/>
  <c r="H1459" i="63"/>
  <c r="H1460" i="63"/>
  <c r="H3411" i="63"/>
  <c r="H1462" i="63"/>
  <c r="H3409" i="63"/>
  <c r="H1389" i="63"/>
  <c r="H1390" i="63"/>
  <c r="H1394" i="63"/>
  <c r="H1467" i="63"/>
  <c r="H1468" i="63"/>
  <c r="H1386" i="63"/>
  <c r="H1387" i="63"/>
  <c r="H1379" i="63"/>
  <c r="H1382" i="63"/>
  <c r="H1377" i="63"/>
  <c r="H1376" i="63"/>
  <c r="H1375" i="63"/>
  <c r="H3392" i="63"/>
  <c r="H1371" i="63"/>
  <c r="H1478" i="63"/>
  <c r="H1370" i="63"/>
  <c r="H1359" i="63"/>
  <c r="H1368" i="63"/>
  <c r="H1482" i="63"/>
  <c r="H1357" i="63"/>
  <c r="H1484" i="63"/>
  <c r="H1355" i="63"/>
  <c r="H1486" i="63"/>
  <c r="H1350" i="63"/>
  <c r="H1351" i="63"/>
  <c r="H1340" i="63"/>
  <c r="H1349" i="63"/>
  <c r="H1491" i="63"/>
  <c r="H1492" i="63"/>
  <c r="H1338" i="63"/>
  <c r="H1494" i="63"/>
  <c r="H1495" i="63"/>
  <c r="H1496" i="63"/>
  <c r="H1497" i="63"/>
  <c r="H1498" i="63"/>
  <c r="H3389" i="63"/>
  <c r="H1339" i="63"/>
  <c r="H1501" i="63"/>
  <c r="H1502" i="63"/>
  <c r="H1503" i="63"/>
  <c r="H1504" i="63"/>
  <c r="H1505" i="63"/>
  <c r="H1506" i="63"/>
  <c r="H1337" i="63"/>
  <c r="H1323" i="63"/>
  <c r="H1321" i="63"/>
  <c r="H1322" i="63"/>
  <c r="H1319" i="63"/>
  <c r="H1512" i="63"/>
  <c r="H1320" i="63"/>
  <c r="H1295" i="63"/>
  <c r="H1300" i="63"/>
  <c r="H1303" i="63"/>
  <c r="H1305" i="63"/>
  <c r="H1306" i="63"/>
  <c r="H1311" i="63"/>
  <c r="H1313" i="63"/>
  <c r="H1317" i="63"/>
  <c r="H1318" i="63"/>
  <c r="H1523" i="63"/>
  <c r="H1524" i="63"/>
  <c r="H1525" i="63"/>
  <c r="H1294" i="63"/>
  <c r="H1527" i="63"/>
  <c r="H1528" i="63"/>
  <c r="H1281" i="63"/>
  <c r="H1283" i="63"/>
  <c r="H1287" i="63"/>
  <c r="H1279" i="63"/>
  <c r="H1276" i="63"/>
  <c r="H1263" i="63"/>
  <c r="H1271" i="63"/>
  <c r="H1536" i="63"/>
  <c r="H1262" i="63"/>
  <c r="H3388" i="63"/>
  <c r="H1539" i="63"/>
  <c r="H1246" i="63"/>
  <c r="H1248" i="63"/>
  <c r="H1250" i="63"/>
  <c r="H1253" i="63"/>
  <c r="H1260" i="63"/>
  <c r="H1545" i="63"/>
  <c r="H1231" i="63"/>
  <c r="H1236" i="63"/>
  <c r="H1548" i="63"/>
  <c r="H3386" i="63"/>
  <c r="H3385" i="63"/>
  <c r="H1551" i="63"/>
  <c r="H1552" i="63"/>
  <c r="H1553" i="63"/>
  <c r="H1219" i="63"/>
  <c r="H1555" i="63"/>
  <c r="H1210" i="63"/>
  <c r="H1215" i="63"/>
  <c r="H1558" i="63"/>
  <c r="H1218" i="63"/>
  <c r="H3382" i="63"/>
  <c r="H3384" i="63"/>
  <c r="H1562" i="63"/>
  <c r="H1563" i="63"/>
  <c r="H1564" i="63"/>
  <c r="H3381" i="63"/>
  <c r="H1566" i="63"/>
  <c r="H1206" i="63"/>
  <c r="H1208" i="63"/>
  <c r="H1203" i="63"/>
  <c r="H1205" i="63"/>
  <c r="H1202" i="63"/>
  <c r="H1572" i="63"/>
  <c r="H1573" i="63"/>
  <c r="H1574" i="63"/>
  <c r="H1201" i="63"/>
  <c r="H3380" i="63"/>
  <c r="H1577" i="63"/>
  <c r="H1196" i="63"/>
  <c r="H1579" i="63"/>
  <c r="H1190" i="63"/>
  <c r="H1194" i="63"/>
  <c r="H1582" i="63"/>
  <c r="H3379" i="63"/>
  <c r="H3368" i="63"/>
  <c r="H1185" i="63"/>
  <c r="H1183" i="63"/>
  <c r="H1184" i="63"/>
  <c r="H1182" i="63"/>
  <c r="H1177" i="63"/>
  <c r="H1181" i="63"/>
  <c r="H1591" i="63"/>
  <c r="H1176" i="63"/>
  <c r="H1593" i="63"/>
  <c r="H3340" i="63"/>
  <c r="H3342" i="63"/>
  <c r="H3346" i="63"/>
  <c r="H1597" i="63"/>
  <c r="H1598" i="63"/>
  <c r="H1167" i="63"/>
  <c r="H1168" i="63"/>
  <c r="H1601" i="63"/>
  <c r="H1169" i="63"/>
  <c r="H1170" i="63"/>
  <c r="H1604" i="63"/>
  <c r="H1143" i="63"/>
  <c r="H1145" i="63"/>
  <c r="H1607" i="63"/>
  <c r="H1608" i="63"/>
  <c r="H1146" i="63"/>
  <c r="H1150" i="63"/>
  <c r="H1611" i="63"/>
  <c r="H1612" i="63"/>
  <c r="H1151" i="63"/>
  <c r="H1614" i="63"/>
  <c r="H1152" i="63"/>
  <c r="H1616" i="63"/>
  <c r="H1153" i="63"/>
  <c r="H1618" i="63"/>
  <c r="H1619" i="63"/>
  <c r="H1620" i="63"/>
  <c r="H1158" i="63"/>
  <c r="H1622" i="63"/>
  <c r="H1160" i="63"/>
  <c r="H1161" i="63"/>
  <c r="H1625" i="63"/>
  <c r="H1626" i="63"/>
  <c r="H1142" i="63"/>
  <c r="H1139" i="63"/>
  <c r="H1629" i="63"/>
  <c r="H1136" i="63"/>
  <c r="H1135" i="63"/>
  <c r="H1134" i="63"/>
  <c r="H1633" i="63"/>
  <c r="H1133" i="63"/>
  <c r="H1132" i="63"/>
  <c r="H3337" i="63"/>
  <c r="H1131" i="63"/>
  <c r="H3336" i="63"/>
  <c r="H1639" i="63"/>
  <c r="H1640" i="63"/>
  <c r="H1130" i="63"/>
  <c r="H1642" i="63"/>
  <c r="H1127" i="63"/>
  <c r="H1128" i="63"/>
  <c r="H1645" i="63"/>
  <c r="H3335" i="63"/>
  <c r="H1121" i="63"/>
  <c r="H1122" i="63"/>
  <c r="H1126" i="63"/>
  <c r="H1650" i="63"/>
  <c r="H1118" i="63"/>
  <c r="H3334" i="63"/>
  <c r="H1111" i="63"/>
  <c r="H1113" i="63"/>
  <c r="H1114" i="63"/>
  <c r="H1115" i="63"/>
  <c r="H1116" i="63"/>
  <c r="H1658" i="63"/>
  <c r="H1105" i="63"/>
  <c r="H1660" i="63"/>
  <c r="H1661" i="63"/>
  <c r="H1106" i="63"/>
  <c r="H1107" i="63"/>
  <c r="H1108" i="63"/>
  <c r="H1110" i="63"/>
  <c r="H1104" i="63"/>
  <c r="H1103" i="63"/>
  <c r="H1097" i="63"/>
  <c r="H1101" i="63"/>
  <c r="H1670" i="63"/>
  <c r="H1671" i="63"/>
  <c r="H1672" i="63"/>
  <c r="H1096" i="63"/>
  <c r="H1094" i="63"/>
  <c r="H1675" i="63"/>
  <c r="H1089" i="63"/>
  <c r="H1677" i="63"/>
  <c r="H1092" i="63"/>
  <c r="H1086" i="63"/>
  <c r="H1081" i="63"/>
  <c r="H1681" i="63"/>
  <c r="H1682" i="63"/>
  <c r="H1080" i="63"/>
  <c r="H1684" i="63"/>
  <c r="H1685" i="63"/>
  <c r="H1077" i="63"/>
  <c r="H1687" i="63"/>
  <c r="H1076" i="63"/>
  <c r="H1075" i="63"/>
  <c r="H1073" i="63"/>
  <c r="H1691" i="63"/>
  <c r="H1056" i="63"/>
  <c r="H1693" i="63"/>
  <c r="H1694" i="63"/>
  <c r="H1055" i="63"/>
  <c r="H1033" i="63"/>
  <c r="H1036" i="63"/>
  <c r="H1037" i="63"/>
  <c r="H1052" i="63"/>
  <c r="H1053" i="63"/>
  <c r="H1054" i="63"/>
  <c r="H1017" i="63"/>
  <c r="H1019" i="63"/>
  <c r="H1020" i="63"/>
  <c r="H1021" i="63"/>
  <c r="H1026" i="63"/>
  <c r="H1016" i="63"/>
  <c r="H1014" i="63"/>
  <c r="H1011" i="63"/>
  <c r="H1007" i="63"/>
  <c r="H1004" i="63"/>
  <c r="H1005" i="63"/>
  <c r="H1713" i="63"/>
  <c r="H1714" i="63"/>
  <c r="H988" i="63"/>
  <c r="H1716" i="63"/>
  <c r="H987" i="63"/>
  <c r="H957" i="63"/>
  <c r="H975" i="63"/>
  <c r="H978" i="63"/>
  <c r="H1721" i="63"/>
  <c r="H1722" i="63"/>
  <c r="H949" i="63"/>
  <c r="H952" i="63"/>
  <c r="H945" i="63"/>
  <c r="H1726" i="63"/>
  <c r="H944" i="63"/>
  <c r="H942" i="63"/>
  <c r="H943" i="63"/>
  <c r="H1730" i="63"/>
  <c r="H1731" i="63"/>
  <c r="H1732" i="63"/>
  <c r="H1733" i="63"/>
  <c r="H3332" i="63"/>
  <c r="H1735" i="63"/>
  <c r="H1736" i="63"/>
  <c r="H936" i="63"/>
  <c r="H937" i="63"/>
  <c r="H940" i="63"/>
  <c r="H1740" i="63"/>
  <c r="H1741" i="63"/>
  <c r="H1742" i="63"/>
  <c r="H1743" i="63"/>
  <c r="H928" i="63"/>
  <c r="H1745" i="63"/>
  <c r="H1746" i="63"/>
  <c r="H1747" i="63"/>
  <c r="H1748" i="63"/>
  <c r="H1749" i="63"/>
  <c r="H1750" i="63"/>
  <c r="H1751" i="63"/>
  <c r="H925" i="63"/>
  <c r="H1753" i="63"/>
  <c r="H3323" i="63"/>
  <c r="H1755" i="63"/>
  <c r="H924" i="63"/>
  <c r="H1757" i="63"/>
  <c r="H1758" i="63"/>
  <c r="H3322" i="63"/>
  <c r="H908" i="63"/>
  <c r="H917" i="63"/>
  <c r="H921" i="63"/>
  <c r="H3314" i="63"/>
  <c r="H922" i="63"/>
  <c r="H903" i="63"/>
  <c r="H1766" i="63"/>
  <c r="H892" i="63"/>
  <c r="H1768" i="63"/>
  <c r="H1769" i="63"/>
  <c r="H1770" i="63"/>
  <c r="H3313" i="63"/>
  <c r="H891" i="63"/>
  <c r="H885" i="63"/>
  <c r="H880" i="63"/>
  <c r="H1775" i="63"/>
  <c r="H873" i="63"/>
  <c r="H876" i="63"/>
  <c r="H1778" i="63"/>
  <c r="H871" i="63"/>
  <c r="H868" i="63"/>
  <c r="H1781" i="63"/>
  <c r="H867" i="63"/>
  <c r="H857" i="63"/>
  <c r="H1784" i="63"/>
  <c r="H855" i="63"/>
  <c r="H850" i="63"/>
  <c r="H1787" i="63"/>
  <c r="H845" i="63"/>
  <c r="H846" i="63"/>
  <c r="H1790" i="63"/>
  <c r="H1791" i="63"/>
  <c r="H1792" i="63"/>
  <c r="H1793" i="63"/>
  <c r="H1794" i="63"/>
  <c r="H1795" i="63"/>
  <c r="H1796" i="63"/>
  <c r="H1797" i="63"/>
  <c r="H1798" i="63"/>
  <c r="H1799" i="63"/>
  <c r="H1800" i="63"/>
  <c r="H3308" i="63"/>
  <c r="H1802" i="63"/>
  <c r="H1803" i="63"/>
  <c r="H1804" i="63"/>
  <c r="H1805" i="63"/>
  <c r="H1806" i="63"/>
  <c r="H1807" i="63"/>
  <c r="H1808" i="63"/>
  <c r="H1809" i="63"/>
  <c r="H1810" i="63"/>
  <c r="H1811" i="63"/>
  <c r="H844" i="63"/>
  <c r="H3307" i="63"/>
  <c r="H839" i="63"/>
  <c r="H834" i="63"/>
  <c r="H1816" i="63"/>
  <c r="H1817" i="63"/>
  <c r="H1818" i="63"/>
  <c r="H838" i="63"/>
  <c r="H1820" i="63"/>
  <c r="H1821" i="63"/>
  <c r="H1822" i="63"/>
  <c r="H1823" i="63"/>
  <c r="H1824" i="63"/>
  <c r="H829" i="63"/>
  <c r="H1826" i="63"/>
  <c r="H1827" i="63"/>
  <c r="H1828" i="63"/>
  <c r="H827" i="63"/>
  <c r="H1830" i="63"/>
  <c r="H1831" i="63"/>
  <c r="H3303" i="63"/>
  <c r="H1833" i="63"/>
  <c r="H826" i="63"/>
  <c r="H825" i="63"/>
  <c r="H1836" i="63"/>
  <c r="H1837" i="63"/>
  <c r="H824" i="63"/>
  <c r="H1839" i="63"/>
  <c r="H823" i="63"/>
  <c r="H1841" i="63"/>
  <c r="H1842" i="63"/>
  <c r="H1843" i="63"/>
  <c r="H3285" i="63"/>
  <c r="H822" i="63"/>
  <c r="H3293" i="63"/>
  <c r="H1847" i="63"/>
  <c r="H813" i="63"/>
  <c r="H1849" i="63"/>
  <c r="H816" i="63"/>
  <c r="H1851" i="63"/>
  <c r="H1852" i="63"/>
  <c r="H1853" i="63"/>
  <c r="H1854" i="63"/>
  <c r="H1855" i="63"/>
  <c r="H809" i="63"/>
  <c r="H1857" i="63"/>
  <c r="H1858" i="63"/>
  <c r="H1859" i="63"/>
  <c r="H1860" i="63"/>
  <c r="H1861" i="63"/>
  <c r="H807" i="63"/>
  <c r="H1863" i="63"/>
  <c r="H1864" i="63"/>
  <c r="H1865" i="63"/>
  <c r="H795" i="63"/>
  <c r="H804" i="63"/>
  <c r="H805" i="63"/>
  <c r="H1869" i="63"/>
  <c r="H806" i="63"/>
  <c r="H1871" i="63"/>
  <c r="H1872" i="63"/>
  <c r="H1873" i="63"/>
  <c r="H1874" i="63"/>
  <c r="H1875" i="63"/>
  <c r="H1876" i="63"/>
  <c r="H1877" i="63"/>
  <c r="H1878" i="63"/>
  <c r="H1879" i="63"/>
  <c r="H791" i="63"/>
  <c r="H1881" i="63"/>
  <c r="H786" i="63"/>
  <c r="H788" i="63"/>
  <c r="H1884" i="63"/>
  <c r="H3281" i="63"/>
  <c r="H1886" i="63"/>
  <c r="H1887" i="63"/>
  <c r="H783" i="63"/>
  <c r="H784" i="63"/>
  <c r="H1890" i="63"/>
  <c r="H1891" i="63"/>
  <c r="H780" i="63"/>
  <c r="H3277" i="63"/>
  <c r="H1894" i="63"/>
  <c r="H1895" i="63"/>
  <c r="H3268" i="63"/>
  <c r="H776" i="63"/>
  <c r="H1898" i="63"/>
  <c r="H1899" i="63"/>
  <c r="H1900" i="63"/>
  <c r="H1901" i="63"/>
  <c r="H1902" i="63"/>
  <c r="H1903" i="63"/>
  <c r="H1904" i="63"/>
  <c r="H1905" i="63"/>
  <c r="H1906" i="63"/>
  <c r="H3264" i="63"/>
  <c r="H767" i="63"/>
  <c r="H770" i="63"/>
  <c r="H771" i="63"/>
  <c r="H772" i="63"/>
  <c r="H773" i="63"/>
  <c r="H3247" i="63"/>
  <c r="H774" i="63"/>
  <c r="H758" i="63"/>
  <c r="H1916" i="63"/>
  <c r="H764" i="63"/>
  <c r="H766" i="63"/>
  <c r="H3238" i="63"/>
  <c r="H749" i="63"/>
  <c r="H754" i="63"/>
  <c r="H756" i="63"/>
  <c r="H757" i="63"/>
  <c r="H1924" i="63"/>
  <c r="H1925" i="63"/>
  <c r="H3237" i="63"/>
  <c r="H1927" i="63"/>
  <c r="H1928" i="63"/>
  <c r="H1929" i="63"/>
  <c r="H743" i="63"/>
  <c r="H735" i="63"/>
  <c r="H741" i="63"/>
  <c r="H742" i="63"/>
  <c r="H1934" i="63"/>
  <c r="H1935" i="63"/>
  <c r="H734" i="63"/>
  <c r="H1937" i="63"/>
  <c r="H1938" i="63"/>
  <c r="H3234" i="63"/>
  <c r="H722" i="63"/>
  <c r="H724" i="63"/>
  <c r="H725" i="63"/>
  <c r="H726" i="63"/>
  <c r="H730" i="63"/>
  <c r="H720" i="63"/>
  <c r="H721" i="63"/>
  <c r="H715" i="63"/>
  <c r="H714" i="63"/>
  <c r="H711" i="63"/>
  <c r="H1950" i="63"/>
  <c r="H705" i="63"/>
  <c r="H706" i="63"/>
  <c r="H710" i="63"/>
  <c r="H1954" i="63"/>
  <c r="H1955" i="63"/>
  <c r="H1956" i="63"/>
  <c r="H1957" i="63"/>
  <c r="H703" i="63"/>
  <c r="H1959" i="63"/>
  <c r="H3233" i="63"/>
  <c r="H1961" i="63"/>
  <c r="H1962" i="63"/>
  <c r="H702" i="63"/>
  <c r="H1964" i="63"/>
  <c r="H699" i="63"/>
  <c r="H694" i="63"/>
  <c r="H1967" i="63"/>
  <c r="H3228" i="63"/>
  <c r="H695" i="63"/>
  <c r="H696" i="63"/>
  <c r="H698" i="63"/>
  <c r="H1972" i="63"/>
  <c r="H692" i="63"/>
  <c r="H693" i="63"/>
  <c r="H1975" i="63"/>
  <c r="H1976" i="63"/>
  <c r="H1977" i="63"/>
  <c r="H1978" i="63"/>
  <c r="H1979" i="63"/>
  <c r="H691" i="63"/>
  <c r="H1981" i="63"/>
  <c r="H686" i="63"/>
  <c r="H687" i="63"/>
  <c r="H1984" i="63"/>
  <c r="H671" i="63"/>
  <c r="H675" i="63"/>
  <c r="H676" i="63"/>
  <c r="H3226" i="63"/>
  <c r="H677" i="63"/>
  <c r="H1990" i="63"/>
  <c r="H681" i="63"/>
  <c r="H1992" i="63"/>
  <c r="H668" i="63"/>
  <c r="H1994" i="63"/>
  <c r="H3219" i="63"/>
  <c r="H1996" i="63"/>
  <c r="H1997" i="63"/>
  <c r="H667" i="63"/>
  <c r="H1999" i="63"/>
  <c r="H666" i="63"/>
  <c r="H661" i="63"/>
  <c r="H3218" i="63"/>
  <c r="H664" i="63"/>
  <c r="H656" i="63"/>
  <c r="H658" i="63"/>
  <c r="H659" i="63"/>
  <c r="H655" i="63"/>
  <c r="H2008" i="63"/>
  <c r="H654" i="63"/>
  <c r="H3210" i="63"/>
  <c r="H653" i="63"/>
  <c r="H2012" i="63"/>
  <c r="H3200" i="63"/>
  <c r="H2014" i="63"/>
  <c r="H2015" i="63"/>
  <c r="H651" i="63"/>
  <c r="H3201" i="63"/>
  <c r="H2018" i="63"/>
  <c r="H2019" i="63"/>
  <c r="H2020" i="63"/>
  <c r="H2021" i="63"/>
  <c r="H648" i="63"/>
  <c r="H650" i="63"/>
  <c r="H2024" i="63"/>
  <c r="H634" i="63"/>
  <c r="H2026" i="63"/>
  <c r="H638" i="63"/>
  <c r="H643" i="63"/>
  <c r="H2029" i="63"/>
  <c r="H2030" i="63"/>
  <c r="H645" i="63"/>
  <c r="H646" i="63"/>
  <c r="H2033" i="63"/>
  <c r="H2034" i="63"/>
  <c r="H2035" i="63"/>
  <c r="H647" i="63"/>
  <c r="H628" i="63"/>
  <c r="H2038" i="63"/>
  <c r="H3199" i="63"/>
  <c r="H623" i="63"/>
  <c r="H624" i="63"/>
  <c r="H625" i="63"/>
  <c r="H2043" i="63"/>
  <c r="H3196" i="63"/>
  <c r="H622" i="63"/>
  <c r="H2046" i="63"/>
  <c r="H618" i="63"/>
  <c r="H3194" i="63"/>
  <c r="H615" i="63"/>
  <c r="H2050" i="63"/>
  <c r="H612" i="63"/>
  <c r="H613" i="63"/>
  <c r="H2053" i="63"/>
  <c r="H2054" i="63"/>
  <c r="H610" i="63"/>
  <c r="H2056" i="63"/>
  <c r="H603" i="63"/>
  <c r="H2058" i="63"/>
  <c r="H3185" i="63"/>
  <c r="H2060" i="63"/>
  <c r="H2061" i="63"/>
  <c r="H2062" i="63"/>
  <c r="H2063" i="63"/>
  <c r="H2064" i="63"/>
  <c r="H600" i="63"/>
  <c r="H601" i="63"/>
  <c r="H2067" i="63"/>
  <c r="H2068" i="63"/>
  <c r="H2069" i="63"/>
  <c r="H2070" i="63"/>
  <c r="H2071" i="63"/>
  <c r="H2072" i="63"/>
  <c r="H2073" i="63"/>
  <c r="H2074" i="63"/>
  <c r="H2075" i="63"/>
  <c r="H2076" i="63"/>
  <c r="H2077" i="63"/>
  <c r="H2078" i="63"/>
  <c r="H2079" i="63"/>
  <c r="H596" i="63"/>
  <c r="H597" i="63"/>
  <c r="H593" i="63"/>
  <c r="H595" i="63"/>
  <c r="H3182" i="63"/>
  <c r="H2085" i="63"/>
  <c r="H2086" i="63"/>
  <c r="H3168" i="63"/>
  <c r="H2088" i="63"/>
  <c r="H2089" i="63"/>
  <c r="H2090" i="63"/>
  <c r="H2091" i="63"/>
  <c r="H2092" i="63"/>
  <c r="H3156" i="63"/>
  <c r="H2094" i="63"/>
  <c r="H2095" i="63"/>
  <c r="H3146" i="63"/>
  <c r="H591" i="63"/>
  <c r="H590" i="63"/>
  <c r="H589" i="63"/>
  <c r="H2100" i="63"/>
  <c r="H586" i="63"/>
  <c r="H2102" i="63"/>
  <c r="H2103" i="63"/>
  <c r="H2104" i="63"/>
  <c r="H583" i="63"/>
  <c r="H584" i="63"/>
  <c r="H578" i="63"/>
  <c r="H581" i="63"/>
  <c r="H2109" i="63"/>
  <c r="H2110" i="63"/>
  <c r="H572" i="63"/>
  <c r="H2112" i="63"/>
  <c r="H3144" i="63"/>
  <c r="H528" i="63"/>
  <c r="H540" i="63"/>
  <c r="H543" i="63"/>
  <c r="H545" i="63"/>
  <c r="H547" i="63"/>
  <c r="H550" i="63"/>
  <c r="H553" i="63"/>
  <c r="H554" i="63"/>
  <c r="H559" i="63"/>
  <c r="H561" i="63"/>
  <c r="H562" i="63"/>
  <c r="H565" i="63"/>
  <c r="H567" i="63"/>
  <c r="H568" i="63"/>
  <c r="H2128" i="63"/>
  <c r="H569" i="63"/>
  <c r="H2130" i="63"/>
  <c r="H570" i="63"/>
  <c r="H571" i="63"/>
  <c r="H524" i="63"/>
  <c r="H527" i="63"/>
  <c r="H2135" i="63"/>
  <c r="H2136" i="63"/>
  <c r="H2137" i="63"/>
  <c r="H2138" i="63"/>
  <c r="H3143" i="63"/>
  <c r="H2140" i="63"/>
  <c r="H2141" i="63"/>
  <c r="H2142" i="63"/>
  <c r="H511" i="63"/>
  <c r="H2144" i="63"/>
  <c r="H512" i="63"/>
  <c r="H515" i="63"/>
  <c r="H517" i="63"/>
  <c r="H518" i="63"/>
  <c r="H521" i="63"/>
  <c r="H523" i="63"/>
  <c r="H3142" i="63"/>
  <c r="H2152" i="63"/>
  <c r="H2153" i="63"/>
  <c r="H2154" i="63"/>
  <c r="H2155" i="63"/>
  <c r="H2156" i="63"/>
  <c r="H510" i="63"/>
  <c r="H2158" i="63"/>
  <c r="H2159" i="63"/>
  <c r="H509" i="63"/>
  <c r="H2161" i="63"/>
  <c r="H2162" i="63"/>
  <c r="H3140" i="63"/>
  <c r="H3141" i="63"/>
  <c r="H3137" i="63"/>
  <c r="H2166" i="63"/>
  <c r="H2167" i="63"/>
  <c r="H506" i="63"/>
  <c r="H3133" i="63"/>
  <c r="H507" i="63"/>
  <c r="H2171" i="63"/>
  <c r="H502" i="63"/>
  <c r="H498" i="63"/>
  <c r="H3129" i="63"/>
  <c r="H2175" i="63"/>
  <c r="H3128" i="63"/>
  <c r="H489" i="63"/>
  <c r="H495" i="63"/>
  <c r="H2179" i="63"/>
  <c r="H2180" i="63"/>
  <c r="H2181" i="63"/>
  <c r="H481" i="63"/>
  <c r="H484" i="63"/>
  <c r="H2184" i="63"/>
  <c r="H2185" i="63"/>
  <c r="H2186" i="63"/>
  <c r="H478" i="63"/>
  <c r="H479" i="63"/>
  <c r="H480" i="63"/>
  <c r="H2190" i="63"/>
  <c r="H2191" i="63"/>
  <c r="H477" i="63"/>
  <c r="H2193" i="63"/>
  <c r="H475" i="63"/>
  <c r="H2195" i="63"/>
  <c r="H476" i="63"/>
  <c r="H2197" i="63"/>
  <c r="H2198" i="63"/>
  <c r="H2199" i="63"/>
  <c r="H2200" i="63"/>
  <c r="H3126" i="63"/>
  <c r="H3116" i="63"/>
  <c r="H2203" i="63"/>
  <c r="H2204" i="63"/>
  <c r="H2205" i="63"/>
  <c r="H2206" i="63"/>
  <c r="H2207" i="63"/>
  <c r="H2208" i="63"/>
  <c r="H3110" i="63"/>
  <c r="H2210" i="63"/>
  <c r="H2211" i="63"/>
  <c r="H474" i="63"/>
  <c r="H473" i="63"/>
  <c r="H2214" i="63"/>
  <c r="H3109" i="63"/>
  <c r="H3100" i="63"/>
  <c r="H2217" i="63"/>
  <c r="H2218" i="63"/>
  <c r="H2219" i="63"/>
  <c r="H472" i="63"/>
  <c r="H2221" i="63"/>
  <c r="H2222" i="63"/>
  <c r="H3079" i="63"/>
  <c r="H3099" i="63"/>
  <c r="H2225" i="63"/>
  <c r="H2226" i="63"/>
  <c r="H2227" i="63"/>
  <c r="H3072" i="63"/>
  <c r="H2229" i="63"/>
  <c r="H2230" i="63"/>
  <c r="H2231" i="63"/>
  <c r="H471" i="63"/>
  <c r="H470" i="63"/>
  <c r="H2234" i="63"/>
  <c r="H2235" i="63"/>
  <c r="H465" i="63"/>
  <c r="H466" i="63"/>
  <c r="H467" i="63"/>
  <c r="H468" i="63"/>
  <c r="H469" i="63"/>
  <c r="H3070" i="63"/>
  <c r="H464" i="63"/>
  <c r="H2244" i="63"/>
  <c r="H2245" i="63"/>
  <c r="H462" i="63"/>
  <c r="H463" i="63"/>
  <c r="H460" i="63"/>
  <c r="H2249" i="63"/>
  <c r="H459" i="63"/>
  <c r="H2251" i="63"/>
  <c r="H2252" i="63"/>
  <c r="H2253" i="63"/>
  <c r="H3064" i="63"/>
  <c r="H458" i="63"/>
  <c r="H456" i="63"/>
  <c r="H457" i="63"/>
  <c r="H2258" i="63"/>
  <c r="H2259" i="63"/>
  <c r="H2260" i="63"/>
  <c r="H453" i="63"/>
  <c r="H2262" i="63"/>
  <c r="H454" i="63"/>
  <c r="H455" i="63"/>
  <c r="H448" i="63"/>
  <c r="H451" i="63"/>
  <c r="H2267" i="63"/>
  <c r="H446" i="63"/>
  <c r="H447" i="63"/>
  <c r="H3057" i="63"/>
  <c r="H444" i="63"/>
  <c r="H443" i="63"/>
  <c r="H2273" i="63"/>
  <c r="H442" i="63"/>
  <c r="H441" i="63"/>
  <c r="H2276" i="63"/>
  <c r="H2277" i="63"/>
  <c r="H2278" i="63"/>
  <c r="H440" i="63"/>
  <c r="H3054" i="63"/>
  <c r="H2281" i="63"/>
  <c r="H439" i="63"/>
  <c r="H436" i="63"/>
  <c r="H438" i="63"/>
  <c r="H434" i="63"/>
  <c r="H3026" i="63"/>
  <c r="H3046" i="63"/>
  <c r="H2288" i="63"/>
  <c r="H2289" i="63"/>
  <c r="H430" i="63"/>
  <c r="H2291" i="63"/>
  <c r="H2292" i="63"/>
  <c r="H2293" i="63"/>
  <c r="H2294" i="63"/>
  <c r="H2295" i="63"/>
  <c r="H3024" i="63"/>
  <c r="H3021" i="63"/>
  <c r="H3023" i="63"/>
  <c r="H426" i="63"/>
  <c r="H3017" i="63"/>
  <c r="H2301" i="63"/>
  <c r="H3013" i="63"/>
  <c r="H422" i="63"/>
  <c r="H423" i="63"/>
  <c r="H419" i="63"/>
  <c r="H420" i="63"/>
  <c r="H2307" i="63"/>
  <c r="H2308" i="63"/>
  <c r="H418" i="63"/>
  <c r="H417" i="63"/>
  <c r="H3004" i="63"/>
  <c r="H2312" i="63"/>
  <c r="H2313" i="63"/>
  <c r="H2314" i="63"/>
  <c r="H3002" i="63"/>
  <c r="H415" i="63"/>
  <c r="H2317" i="63"/>
  <c r="H2318" i="63"/>
  <c r="H2319" i="63"/>
  <c r="H2320" i="63"/>
  <c r="H2321" i="63"/>
  <c r="H2322" i="63"/>
  <c r="H408" i="63"/>
  <c r="H2324" i="63"/>
  <c r="H2325" i="63"/>
  <c r="H3001" i="63"/>
  <c r="H2327" i="63"/>
  <c r="H407" i="63"/>
  <c r="H405" i="63"/>
  <c r="H406" i="63"/>
  <c r="H404" i="63"/>
  <c r="H2332" i="63"/>
  <c r="H2997" i="63"/>
  <c r="H2334" i="63"/>
  <c r="H2335" i="63"/>
  <c r="H402" i="63"/>
  <c r="H2337" i="63"/>
  <c r="H2338" i="63"/>
  <c r="H2339" i="63"/>
  <c r="H400" i="63"/>
  <c r="H401" i="63"/>
  <c r="H2342" i="63"/>
  <c r="H2994" i="63"/>
  <c r="H2344" i="63"/>
  <c r="H2345" i="63"/>
  <c r="H387" i="63"/>
  <c r="H388" i="63"/>
  <c r="H390" i="63"/>
  <c r="H391" i="63"/>
  <c r="H395" i="63"/>
  <c r="H396" i="63"/>
  <c r="H2968" i="63"/>
  <c r="H397" i="63"/>
  <c r="H2969" i="63"/>
  <c r="H2977" i="63"/>
  <c r="H399" i="63"/>
  <c r="H2982" i="63"/>
  <c r="H2964" i="63"/>
  <c r="H2965" i="63"/>
  <c r="H2966" i="63"/>
  <c r="H2957" i="63"/>
  <c r="H2362" i="63"/>
  <c r="H2363" i="63"/>
  <c r="H2364" i="63"/>
  <c r="H2365" i="63"/>
  <c r="H386" i="63"/>
  <c r="H2367" i="63"/>
  <c r="H385" i="63"/>
  <c r="H2369" i="63"/>
  <c r="H2370" i="63"/>
  <c r="H2371" i="63"/>
  <c r="H2372" i="63"/>
  <c r="H2373" i="63"/>
  <c r="H379" i="63"/>
  <c r="H381" i="63"/>
  <c r="H2376" i="63"/>
  <c r="H2377" i="63"/>
  <c r="H377" i="63"/>
  <c r="H378" i="63"/>
  <c r="H2952" i="63"/>
  <c r="H2381" i="63"/>
  <c r="H2382" i="63"/>
  <c r="H2383" i="63"/>
  <c r="H2384" i="63"/>
  <c r="H376" i="63"/>
  <c r="H375" i="63"/>
  <c r="H2387" i="63"/>
  <c r="H2388" i="63"/>
  <c r="H374" i="63"/>
  <c r="H2390" i="63"/>
  <c r="H373" i="63"/>
  <c r="H369" i="63"/>
  <c r="H370" i="63"/>
  <c r="H372" i="63"/>
  <c r="H2395" i="63"/>
  <c r="H2396" i="63"/>
  <c r="H2944" i="63"/>
  <c r="H2398" i="63"/>
  <c r="H367" i="63"/>
  <c r="H2927" i="63"/>
  <c r="H2401" i="63"/>
  <c r="H365" i="63"/>
  <c r="H2403" i="63"/>
  <c r="H2404" i="63"/>
  <c r="H361" i="63"/>
  <c r="H362" i="63"/>
  <c r="H2407" i="63"/>
  <c r="H2408" i="63"/>
  <c r="H2409" i="63"/>
  <c r="H2410" i="63"/>
  <c r="H354" i="63"/>
  <c r="H352" i="63"/>
  <c r="H2413" i="63"/>
  <c r="H2414" i="63"/>
  <c r="H353" i="63"/>
  <c r="H2416" i="63"/>
  <c r="H2417" i="63"/>
  <c r="H2923" i="63"/>
  <c r="H2419" i="63"/>
  <c r="H351" i="63"/>
  <c r="H2421" i="63"/>
  <c r="H2909" i="63"/>
  <c r="H2423" i="63"/>
  <c r="H2914" i="63"/>
  <c r="H350" i="63"/>
  <c r="H2426" i="63"/>
  <c r="H2905" i="63"/>
  <c r="H348" i="63"/>
  <c r="H347" i="63"/>
  <c r="H338" i="63"/>
  <c r="H339" i="63"/>
  <c r="H340" i="63"/>
  <c r="H341" i="63"/>
  <c r="H2904" i="63"/>
  <c r="H342" i="63"/>
  <c r="H343" i="63"/>
  <c r="H344" i="63"/>
  <c r="H346" i="63"/>
  <c r="H337" i="63"/>
  <c r="H2440" i="63"/>
  <c r="H336" i="63"/>
  <c r="H335" i="63"/>
  <c r="H2887" i="63"/>
  <c r="H334" i="63"/>
  <c r="H329" i="63"/>
  <c r="H330" i="63"/>
  <c r="H332" i="63"/>
  <c r="H333" i="63"/>
  <c r="H327" i="63"/>
  <c r="H328" i="63"/>
  <c r="H2451" i="63"/>
  <c r="H2452" i="63"/>
  <c r="H326" i="63"/>
  <c r="H2454" i="63"/>
  <c r="H325" i="63"/>
  <c r="H2456" i="63"/>
  <c r="H323" i="63"/>
  <c r="H2458" i="63"/>
  <c r="H2459" i="63"/>
  <c r="H2460" i="63"/>
  <c r="H2461" i="63"/>
  <c r="H2462" i="63"/>
  <c r="H2879" i="63"/>
  <c r="H2464" i="63"/>
  <c r="H321" i="63"/>
  <c r="H2466" i="63"/>
  <c r="H2467" i="63"/>
  <c r="H2468" i="63"/>
  <c r="H2871" i="63"/>
  <c r="H318" i="63"/>
  <c r="H2471" i="63"/>
  <c r="H2472" i="63"/>
  <c r="H2851" i="63"/>
  <c r="H2852" i="63"/>
  <c r="H317" i="63"/>
  <c r="H2476" i="63"/>
  <c r="H315" i="63"/>
  <c r="H316" i="63"/>
  <c r="H314" i="63"/>
  <c r="H313" i="63"/>
  <c r="H2481" i="63"/>
  <c r="H2482" i="63"/>
  <c r="H2483" i="63"/>
  <c r="H312" i="63"/>
  <c r="H2485" i="63"/>
  <c r="H311" i="63"/>
  <c r="H2487" i="63"/>
  <c r="H310" i="63"/>
  <c r="H2848" i="63"/>
  <c r="H2490" i="63"/>
  <c r="H2841" i="63"/>
  <c r="H2492" i="63"/>
  <c r="H308" i="63"/>
  <c r="H2494" i="63"/>
  <c r="H2495" i="63"/>
  <c r="H307" i="63"/>
  <c r="H2497" i="63"/>
  <c r="H2498" i="63"/>
  <c r="H306" i="63"/>
  <c r="H2500" i="63"/>
  <c r="H304" i="63"/>
  <c r="H2502" i="63"/>
  <c r="H2503" i="63"/>
  <c r="H2504" i="63"/>
  <c r="H2505" i="63"/>
  <c r="H2506" i="63"/>
  <c r="H2507" i="63"/>
  <c r="H299" i="63"/>
  <c r="H300" i="63"/>
  <c r="H303" i="63"/>
  <c r="H2511" i="63"/>
  <c r="H2512" i="63"/>
  <c r="H2513" i="63"/>
  <c r="H2514" i="63"/>
  <c r="H2515" i="63"/>
  <c r="H2516" i="63"/>
  <c r="H2517" i="63"/>
  <c r="H2826" i="63"/>
  <c r="H2519" i="63"/>
  <c r="H2520" i="63"/>
  <c r="H298" i="63"/>
  <c r="H2522" i="63"/>
  <c r="H2523" i="63"/>
  <c r="H2524" i="63"/>
  <c r="H297" i="63"/>
  <c r="H2824" i="63"/>
  <c r="H2527" i="63"/>
  <c r="H296" i="63"/>
  <c r="H2529" i="63"/>
  <c r="H294" i="63"/>
  <c r="H2531" i="63"/>
  <c r="H2532" i="63"/>
  <c r="H2533" i="63"/>
  <c r="H2534" i="63"/>
  <c r="H2805" i="63"/>
  <c r="H2810" i="63"/>
  <c r="H2815" i="63"/>
  <c r="H288" i="63"/>
  <c r="H2539" i="63"/>
  <c r="H2804" i="63"/>
  <c r="H289" i="63"/>
  <c r="H291" i="63"/>
  <c r="H293" i="63"/>
  <c r="H2544" i="63"/>
  <c r="H2796" i="63"/>
  <c r="H286" i="63"/>
  <c r="H2547" i="63"/>
  <c r="H285" i="63"/>
  <c r="H2549" i="63"/>
  <c r="H2550" i="63"/>
  <c r="H2551" i="63"/>
  <c r="H2552" i="63"/>
  <c r="H282" i="63"/>
  <c r="H284" i="63"/>
  <c r="H2555" i="63"/>
  <c r="H2787" i="63"/>
  <c r="H2788" i="63"/>
  <c r="H2795" i="63"/>
  <c r="H2559" i="63"/>
  <c r="H279" i="63"/>
  <c r="H2776" i="63"/>
  <c r="H2778" i="63"/>
  <c r="H2780" i="63"/>
  <c r="H280" i="63"/>
  <c r="H2565" i="63"/>
  <c r="H2566" i="63"/>
  <c r="H2567" i="63"/>
  <c r="H2568" i="63"/>
  <c r="H2569" i="63"/>
  <c r="H2570" i="63"/>
  <c r="H2571" i="63"/>
  <c r="H2572" i="63"/>
  <c r="H2573" i="63"/>
  <c r="H2574" i="63"/>
  <c r="H2575" i="63"/>
  <c r="H276" i="63"/>
  <c r="H2775" i="63"/>
  <c r="H277" i="63"/>
  <c r="H2579" i="63"/>
  <c r="H274" i="63"/>
  <c r="H272" i="63"/>
  <c r="H2582" i="63"/>
  <c r="H2583" i="63"/>
  <c r="H2728" i="63"/>
  <c r="H2773" i="63"/>
  <c r="H2586" i="63"/>
  <c r="H271" i="63"/>
  <c r="H270" i="63"/>
  <c r="H269" i="63"/>
  <c r="H2590" i="63"/>
  <c r="H2591" i="63"/>
  <c r="H2592" i="63"/>
  <c r="H2593" i="63"/>
  <c r="H2726" i="63"/>
  <c r="H2595" i="63"/>
  <c r="H2721" i="63"/>
  <c r="H2597" i="63"/>
  <c r="H2598" i="63"/>
  <c r="H2599" i="63"/>
  <c r="H267" i="63"/>
  <c r="H265" i="63"/>
  <c r="H266" i="63"/>
  <c r="H264" i="63"/>
  <c r="H2604" i="63"/>
  <c r="H262" i="63"/>
  <c r="H2606" i="63"/>
  <c r="H2607" i="63"/>
  <c r="H259" i="63"/>
  <c r="H2609" i="63"/>
  <c r="H261" i="63"/>
  <c r="H257" i="63"/>
  <c r="H2612" i="63"/>
  <c r="H2613" i="63"/>
  <c r="H258" i="63"/>
  <c r="H2615" i="63"/>
  <c r="H2616" i="63"/>
  <c r="H254" i="63"/>
  <c r="H2618" i="63"/>
  <c r="H2619" i="63"/>
  <c r="H2709" i="63"/>
  <c r="H2621" i="63"/>
  <c r="H2622" i="63"/>
  <c r="H247" i="63"/>
  <c r="H251" i="63"/>
  <c r="H252" i="63"/>
  <c r="H253" i="63"/>
  <c r="H2627" i="63"/>
  <c r="H2628" i="63"/>
  <c r="H246" i="63"/>
  <c r="H2693" i="63"/>
  <c r="H2631" i="63"/>
  <c r="H234" i="63"/>
  <c r="H238" i="63"/>
  <c r="H243" i="63"/>
  <c r="H2635" i="63"/>
  <c r="H2636" i="63"/>
  <c r="H2637" i="63"/>
  <c r="H233" i="63"/>
  <c r="H2687" i="63"/>
  <c r="H230" i="63"/>
  <c r="H231" i="63"/>
  <c r="H227" i="63"/>
  <c r="H228" i="63"/>
  <c r="H229" i="63"/>
  <c r="H225" i="63"/>
  <c r="H2646" i="63"/>
  <c r="H224" i="63"/>
  <c r="H2648" i="63"/>
  <c r="H2649" i="63"/>
  <c r="H2650" i="63"/>
  <c r="H222" i="63"/>
  <c r="H223" i="63"/>
  <c r="H2653" i="63"/>
  <c r="H220" i="63"/>
  <c r="H2655" i="63"/>
  <c r="H216" i="63"/>
  <c r="H217" i="63"/>
  <c r="H215" i="63"/>
  <c r="H2659" i="63"/>
  <c r="H2660" i="63"/>
  <c r="H2661" i="63"/>
  <c r="H2662" i="63"/>
  <c r="H211" i="63"/>
  <c r="H212" i="63"/>
  <c r="H213" i="63"/>
  <c r="H206" i="63"/>
  <c r="H207" i="63"/>
  <c r="H2668" i="63"/>
  <c r="H208" i="63"/>
  <c r="H2670" i="63"/>
  <c r="H204" i="63"/>
  <c r="H205" i="63"/>
  <c r="H2673" i="63"/>
  <c r="H203" i="63"/>
  <c r="H2675" i="63"/>
  <c r="H2676" i="63"/>
  <c r="H2677" i="63"/>
  <c r="H202" i="63"/>
  <c r="H200" i="63"/>
  <c r="H2680" i="63"/>
  <c r="H2681" i="63"/>
  <c r="H2682" i="63"/>
  <c r="H2683" i="63"/>
  <c r="H2684" i="63"/>
  <c r="H2685" i="63"/>
  <c r="H2686" i="63"/>
  <c r="H2639" i="63"/>
  <c r="H193" i="63"/>
  <c r="H196" i="63"/>
  <c r="H188" i="63"/>
  <c r="H190" i="63"/>
  <c r="H2692" i="63"/>
  <c r="H2630" i="63"/>
  <c r="H187" i="63"/>
  <c r="H2695" i="63"/>
  <c r="H186" i="63"/>
  <c r="H185" i="63"/>
  <c r="H2698" i="63"/>
  <c r="H2699" i="63"/>
  <c r="H2700" i="63"/>
  <c r="H2701" i="63"/>
  <c r="H184" i="63"/>
  <c r="H2703" i="63"/>
  <c r="H2704" i="63"/>
  <c r="H181" i="63"/>
  <c r="H183" i="63"/>
  <c r="H2707" i="63"/>
  <c r="H2708" i="63"/>
  <c r="H2620" i="63"/>
  <c r="H177" i="63"/>
  <c r="H178" i="63"/>
  <c r="H180" i="63"/>
  <c r="H2713" i="63"/>
  <c r="H176" i="63"/>
  <c r="H2715" i="63"/>
  <c r="H2716" i="63"/>
  <c r="H175" i="63"/>
  <c r="H173" i="63"/>
  <c r="H174" i="63"/>
  <c r="H2720" i="63"/>
  <c r="H2596" i="63"/>
  <c r="H2722" i="63"/>
  <c r="H171" i="63"/>
  <c r="H169" i="63"/>
  <c r="H170" i="63"/>
  <c r="H2594" i="63"/>
  <c r="H168" i="63"/>
  <c r="H2585" i="63"/>
  <c r="H166" i="63"/>
  <c r="H2730" i="63"/>
  <c r="H164" i="63"/>
  <c r="H2732" i="63"/>
  <c r="H2733" i="63"/>
  <c r="H2734" i="63"/>
  <c r="H2735" i="63"/>
  <c r="H2736" i="63"/>
  <c r="H163" i="63"/>
  <c r="H2738" i="63"/>
  <c r="H2739" i="63"/>
  <c r="H2740" i="63"/>
  <c r="H2741" i="63"/>
  <c r="H2742" i="63"/>
  <c r="H162" i="63"/>
  <c r="H148" i="63"/>
  <c r="H151" i="63"/>
  <c r="H154" i="63"/>
  <c r="H155" i="63"/>
  <c r="H156" i="63"/>
  <c r="H2749" i="63"/>
  <c r="H157" i="63"/>
  <c r="H2751" i="63"/>
  <c r="H160" i="63"/>
  <c r="H2753" i="63"/>
  <c r="H2754" i="63"/>
  <c r="H2755" i="63"/>
  <c r="H2756" i="63"/>
  <c r="H2757" i="63"/>
  <c r="H146" i="63"/>
  <c r="H138" i="63"/>
  <c r="H139" i="63"/>
  <c r="H2761" i="63"/>
  <c r="H141" i="63"/>
  <c r="H143" i="63"/>
  <c r="H2764" i="63"/>
  <c r="H2765" i="63"/>
  <c r="H137" i="63"/>
  <c r="H135" i="63"/>
  <c r="H2768" i="63"/>
  <c r="H2769" i="63"/>
  <c r="H133" i="63"/>
  <c r="H2771" i="63"/>
  <c r="H2772" i="63"/>
  <c r="H2577" i="63"/>
  <c r="H132" i="63"/>
  <c r="H2584" i="63"/>
  <c r="H2563" i="63"/>
  <c r="H2777" i="63"/>
  <c r="H2561" i="63"/>
  <c r="H2562" i="63"/>
  <c r="H130" i="63"/>
  <c r="H2782" i="63"/>
  <c r="H2783" i="63"/>
  <c r="H2784" i="63"/>
  <c r="H2785" i="63"/>
  <c r="H2786" i="63"/>
  <c r="H2558" i="63"/>
  <c r="H2557" i="63"/>
  <c r="H129" i="63"/>
  <c r="H2790" i="63"/>
  <c r="H2791" i="63"/>
  <c r="H2792" i="63"/>
  <c r="H128" i="63"/>
  <c r="H2794" i="63"/>
  <c r="H2556" i="63"/>
  <c r="H2545" i="63"/>
  <c r="H2797" i="63"/>
  <c r="H2798" i="63"/>
  <c r="H126" i="63"/>
  <c r="H127" i="63"/>
  <c r="H2801" i="63"/>
  <c r="H2802" i="63"/>
  <c r="H2803" i="63"/>
  <c r="H2537" i="63"/>
  <c r="H2540" i="63"/>
  <c r="H2806" i="63"/>
  <c r="H125" i="63"/>
  <c r="H2808" i="63"/>
  <c r="H2809" i="63"/>
  <c r="H2536" i="63"/>
  <c r="H121" i="63"/>
  <c r="H123" i="63"/>
  <c r="H119" i="63"/>
  <c r="H2814" i="63"/>
  <c r="H2535" i="63"/>
  <c r="H2816" i="63"/>
  <c r="H2817" i="63"/>
  <c r="H114" i="63"/>
  <c r="H2819" i="63"/>
  <c r="H2820" i="63"/>
  <c r="H2821" i="63"/>
  <c r="H108" i="63"/>
  <c r="H113" i="63"/>
  <c r="H2526" i="63"/>
  <c r="H2825" i="63"/>
  <c r="H2518" i="63"/>
  <c r="H104" i="63"/>
  <c r="H2828" i="63"/>
  <c r="H107" i="63"/>
  <c r="H2830" i="63"/>
  <c r="H2831" i="63"/>
  <c r="H101" i="63"/>
  <c r="H103" i="63"/>
  <c r="H2834" i="63"/>
  <c r="H2835" i="63"/>
  <c r="H2836" i="63"/>
  <c r="H96" i="63"/>
  <c r="H97" i="63"/>
  <c r="H2839" i="63"/>
  <c r="H100" i="63"/>
  <c r="H2491" i="63"/>
  <c r="H2842" i="63"/>
  <c r="H2843" i="63"/>
  <c r="H2844" i="63"/>
  <c r="H94" i="63"/>
  <c r="H95" i="63"/>
  <c r="H2489" i="63"/>
  <c r="H2473" i="63"/>
  <c r="H2474" i="63"/>
  <c r="H90" i="63"/>
  <c r="H2856" i="63"/>
  <c r="H2857" i="63"/>
  <c r="H2859" i="63"/>
  <c r="H2861" i="63"/>
  <c r="H2862" i="63"/>
  <c r="H2864" i="63"/>
  <c r="H2865" i="63"/>
  <c r="H2866" i="63"/>
  <c r="H2867" i="63"/>
  <c r="H89" i="63"/>
  <c r="H2870" i="63"/>
  <c r="H2469" i="63"/>
  <c r="H2873" i="63"/>
  <c r="H2874" i="63"/>
  <c r="H86" i="63"/>
  <c r="H2876" i="63"/>
  <c r="H2877" i="63"/>
  <c r="H2878" i="63"/>
  <c r="H2463" i="63"/>
  <c r="H2881" i="63"/>
  <c r="H81" i="63"/>
  <c r="H82" i="63"/>
  <c r="H80" i="63"/>
  <c r="H2885" i="63"/>
  <c r="H2886" i="63"/>
  <c r="H2443" i="63"/>
  <c r="H2888" i="63"/>
  <c r="H78" i="63"/>
  <c r="H2890" i="63"/>
  <c r="H2891" i="63"/>
  <c r="H2892" i="63"/>
  <c r="H77" i="63"/>
  <c r="H76" i="63"/>
  <c r="H1141" i="63"/>
  <c r="H2896" i="63"/>
  <c r="H2897" i="63"/>
  <c r="H2898" i="63"/>
  <c r="H2899" i="63"/>
  <c r="H72" i="63"/>
  <c r="H2902" i="63"/>
  <c r="H73" i="63"/>
  <c r="H2434" i="63"/>
  <c r="H3626" i="63"/>
  <c r="H2906" i="63"/>
  <c r="H2907" i="63"/>
  <c r="H2908" i="63"/>
  <c r="H2424" i="63"/>
  <c r="H68" i="63"/>
  <c r="H66" i="63"/>
  <c r="H67" i="63"/>
  <c r="H2913" i="63"/>
  <c r="H2422" i="63"/>
  <c r="H2915" i="63"/>
  <c r="H61" i="63"/>
  <c r="H56" i="63"/>
  <c r="H60" i="63"/>
  <c r="H53" i="63"/>
  <c r="H51" i="63"/>
  <c r="H2922" i="63"/>
  <c r="H2418" i="63"/>
  <c r="H2924" i="63"/>
  <c r="H2925" i="63"/>
  <c r="H2931" i="63"/>
  <c r="H2935" i="63"/>
  <c r="H2936" i="63"/>
  <c r="H2937" i="63"/>
  <c r="H2938" i="63"/>
  <c r="H2939" i="63"/>
  <c r="H2940" i="63"/>
  <c r="H2941" i="63"/>
  <c r="H42" i="63"/>
  <c r="H2397" i="63"/>
  <c r="H2946" i="63"/>
  <c r="H2947" i="63"/>
  <c r="H40" i="63"/>
  <c r="H2380" i="63"/>
  <c r="H38" i="63"/>
  <c r="H2954" i="63"/>
  <c r="H2955" i="63"/>
  <c r="H2956" i="63"/>
  <c r="H2361" i="63"/>
  <c r="H2961" i="63"/>
  <c r="H2962" i="63"/>
  <c r="H2963" i="63"/>
  <c r="H2359" i="63"/>
  <c r="H2360" i="63"/>
  <c r="H2357" i="63"/>
  <c r="H2967" i="63"/>
  <c r="H2358" i="63"/>
  <c r="H2355" i="63"/>
  <c r="H2970" i="63"/>
  <c r="H2971" i="63"/>
  <c r="H2972" i="63"/>
  <c r="H2973" i="63"/>
  <c r="H2974" i="63"/>
  <c r="H2975" i="63"/>
  <c r="H2976" i="63"/>
  <c r="H2354" i="63"/>
  <c r="H2981" i="63"/>
  <c r="H2352" i="63"/>
  <c r="H2987" i="63"/>
  <c r="H31" i="63"/>
  <c r="H2992" i="63"/>
  <c r="H2993" i="63"/>
  <c r="H2343" i="63"/>
  <c r="H2995" i="63"/>
  <c r="H2996" i="63"/>
  <c r="H2333" i="63"/>
  <c r="H2999" i="63"/>
  <c r="H2315" i="63"/>
  <c r="H2326" i="63"/>
  <c r="H2311" i="63"/>
  <c r="H3006" i="63"/>
  <c r="H3007" i="63"/>
  <c r="H3008" i="63"/>
  <c r="H3009" i="63"/>
  <c r="H2302" i="63"/>
  <c r="H29" i="63"/>
  <c r="H3015" i="63"/>
  <c r="H3016" i="63"/>
  <c r="H2300" i="63"/>
  <c r="H2298" i="63"/>
  <c r="H3022" i="63"/>
  <c r="H2296" i="63"/>
  <c r="H2297" i="63"/>
  <c r="H25" i="63"/>
  <c r="H2287" i="63"/>
  <c r="H3027" i="63"/>
  <c r="H3028" i="63"/>
  <c r="H3033" i="63"/>
  <c r="H24" i="63"/>
  <c r="H3036" i="63"/>
  <c r="H3037" i="63"/>
  <c r="H3041" i="63"/>
  <c r="H3043" i="63"/>
  <c r="H2286" i="63"/>
  <c r="H3047" i="63"/>
  <c r="H21" i="63"/>
  <c r="H3049" i="63"/>
  <c r="H3051" i="63"/>
  <c r="H2280" i="63"/>
  <c r="H2270" i="63"/>
  <c r="H3058" i="63"/>
  <c r="H19" i="63"/>
  <c r="H3063" i="63"/>
  <c r="H2254" i="63"/>
  <c r="H18" i="63"/>
  <c r="H3066" i="63"/>
  <c r="H3067" i="63"/>
  <c r="H2241" i="63"/>
  <c r="H3071" i="63"/>
  <c r="H2228" i="63"/>
  <c r="H3075" i="63"/>
  <c r="H3076" i="63"/>
  <c r="H3078" i="63"/>
  <c r="H2224" i="63"/>
  <c r="H3082" i="63"/>
  <c r="H3083" i="63"/>
  <c r="H3084" i="63"/>
  <c r="H3085" i="63"/>
  <c r="H3090" i="63"/>
  <c r="H17" i="63"/>
  <c r="H3093" i="63"/>
  <c r="H3094" i="63"/>
  <c r="H3095" i="63"/>
  <c r="H15" i="63"/>
  <c r="H16" i="63"/>
  <c r="H2216" i="63"/>
  <c r="H2223" i="63"/>
  <c r="H3611" i="63"/>
  <c r="H3107" i="63"/>
  <c r="H3608" i="63"/>
  <c r="H3114" i="63"/>
  <c r="H3594" i="63"/>
  <c r="H3118" i="63"/>
  <c r="H3119" i="63"/>
  <c r="H3120" i="63"/>
  <c r="H3121" i="63"/>
  <c r="H3122" i="63"/>
  <c r="H3123" i="63"/>
  <c r="H3124" i="63"/>
  <c r="H3125" i="63"/>
  <c r="H2201" i="63"/>
  <c r="H3127" i="63"/>
  <c r="H1147" i="63"/>
  <c r="H1148" i="63"/>
  <c r="H11" i="63"/>
  <c r="H3131" i="63"/>
  <c r="H2169" i="63"/>
  <c r="H3138" i="63"/>
  <c r="H1156" i="63"/>
  <c r="H1154" i="63"/>
  <c r="H3573" i="63"/>
  <c r="H2096" i="63"/>
  <c r="H3149" i="63"/>
  <c r="H3152" i="63"/>
  <c r="H1157" i="63"/>
  <c r="H3157" i="63"/>
  <c r="H3160" i="63"/>
  <c r="H3162" i="63"/>
  <c r="H2087" i="63"/>
  <c r="H1163" i="63"/>
  <c r="H3171" i="63"/>
  <c r="H3172" i="63"/>
  <c r="H3176" i="63"/>
  <c r="H3178" i="63"/>
  <c r="H3179" i="63"/>
  <c r="H3180" i="63"/>
  <c r="H2084" i="63"/>
  <c r="H75" i="63"/>
  <c r="H2059" i="63"/>
  <c r="H3648" i="63"/>
  <c r="H3187" i="63"/>
  <c r="H3191" i="63"/>
  <c r="H2048" i="63"/>
  <c r="H3197" i="63"/>
  <c r="H2013" i="63"/>
  <c r="H2017" i="63"/>
  <c r="H2039" i="63"/>
  <c r="H3206" i="63"/>
  <c r="H3207" i="63"/>
  <c r="H2010" i="63"/>
  <c r="H3211" i="63"/>
  <c r="H3213" i="63"/>
  <c r="H3217" i="63"/>
  <c r="H2002" i="63"/>
  <c r="H1995" i="63"/>
  <c r="H3222" i="63"/>
  <c r="H1988" i="63"/>
  <c r="H1968" i="63"/>
  <c r="H1939" i="63"/>
  <c r="H1960" i="63"/>
  <c r="H3236" i="63"/>
  <c r="H1919" i="63"/>
  <c r="H1926" i="63"/>
  <c r="H3239" i="63"/>
  <c r="H3652" i="63"/>
  <c r="H3243" i="63"/>
  <c r="H3244" i="63"/>
  <c r="H1913" i="63"/>
  <c r="H1267" i="63"/>
  <c r="H1274" i="63"/>
  <c r="H1277" i="63"/>
  <c r="H3544" i="63"/>
  <c r="H3259" i="63"/>
  <c r="H3260" i="63"/>
  <c r="H3261" i="63"/>
  <c r="H3262" i="63"/>
  <c r="H3263" i="63"/>
  <c r="H1284" i="63"/>
  <c r="H3266" i="63"/>
  <c r="H3267" i="63"/>
  <c r="H3269" i="63"/>
  <c r="H3271" i="63"/>
  <c r="H3272" i="63"/>
  <c r="H3273" i="63"/>
  <c r="H3532" i="63"/>
  <c r="H1893" i="63"/>
  <c r="H3280" i="63"/>
  <c r="H1291" i="63"/>
  <c r="H3282" i="63"/>
  <c r="H3525" i="63"/>
  <c r="H3289" i="63"/>
  <c r="H3290" i="63"/>
  <c r="H3507" i="63"/>
  <c r="H3294" i="63"/>
  <c r="H3296" i="63"/>
  <c r="H3299" i="63"/>
  <c r="H1832" i="63"/>
  <c r="H1324" i="63"/>
  <c r="H1293" i="63"/>
  <c r="H3310" i="63"/>
  <c r="H3311" i="63"/>
  <c r="H1763" i="63"/>
  <c r="H1312" i="63"/>
  <c r="H3315" i="63"/>
  <c r="H3316" i="63"/>
  <c r="H1344" i="63"/>
  <c r="H3487" i="63"/>
  <c r="H3325" i="63"/>
  <c r="H3326" i="63"/>
  <c r="H1734" i="63"/>
  <c r="H1652" i="63"/>
  <c r="H3477" i="63"/>
  <c r="H1595" i="63"/>
  <c r="H1596" i="63"/>
  <c r="H3344" i="63"/>
  <c r="H1391" i="63"/>
  <c r="H1388" i="63"/>
  <c r="H3457" i="63"/>
  <c r="H1392" i="63"/>
  <c r="H3353" i="63"/>
  <c r="H3454" i="63"/>
  <c r="H3358" i="63"/>
  <c r="H3359" i="63"/>
  <c r="H3360" i="63"/>
  <c r="H3361" i="63"/>
  <c r="H3451" i="63"/>
  <c r="H3364" i="63"/>
  <c r="H3365" i="63"/>
  <c r="H3366" i="63"/>
  <c r="H3448" i="63"/>
  <c r="H3370" i="63"/>
  <c r="H3371" i="63"/>
  <c r="H3435" i="63"/>
  <c r="H1404" i="63"/>
  <c r="H1421" i="63"/>
  <c r="H1549" i="63"/>
  <c r="H1434" i="63"/>
  <c r="H1451" i="63"/>
  <c r="H1538" i="63"/>
  <c r="H1426" i="63"/>
  <c r="H1576" i="63"/>
  <c r="H3390" i="63"/>
  <c r="H3391" i="63"/>
  <c r="H1251" i="63"/>
  <c r="H3376" i="63"/>
  <c r="H3397" i="63"/>
  <c r="H3398" i="63"/>
  <c r="H3399" i="63"/>
  <c r="H3403" i="63"/>
  <c r="H3425" i="63"/>
  <c r="H3404" i="63"/>
  <c r="H1560" i="63"/>
  <c r="H3405" i="63"/>
  <c r="H3427" i="63"/>
  <c r="H3434" i="63"/>
  <c r="H1565" i="63"/>
  <c r="H3406" i="63"/>
  <c r="H3413" i="63"/>
  <c r="H3408" i="63"/>
  <c r="H1461" i="63"/>
  <c r="H3410" i="63"/>
  <c r="H1463" i="63"/>
  <c r="H1455" i="63"/>
  <c r="H3407" i="63"/>
  <c r="H1499" i="63"/>
  <c r="H1476" i="63"/>
  <c r="H3417" i="63"/>
  <c r="H3418" i="63"/>
  <c r="H3419" i="63"/>
  <c r="H1427" i="63"/>
  <c r="H1583" i="63"/>
  <c r="H3424" i="63"/>
  <c r="H1561" i="63"/>
  <c r="H3426" i="63"/>
  <c r="H1550" i="63"/>
  <c r="H3428" i="63"/>
  <c r="H3429" i="63"/>
  <c r="H3430" i="63"/>
  <c r="H3431" i="63"/>
  <c r="H3432" i="63"/>
  <c r="H3433" i="63"/>
  <c r="H3378" i="63"/>
  <c r="H3436" i="63"/>
  <c r="H3437" i="63"/>
  <c r="H1424" i="63"/>
  <c r="H3441" i="63"/>
  <c r="H1403" i="63"/>
  <c r="H3444" i="63"/>
  <c r="H1397" i="63"/>
  <c r="H3446" i="63"/>
  <c r="H1584" i="63"/>
  <c r="H3449" i="63"/>
  <c r="H3450" i="63"/>
  <c r="H3453" i="63"/>
  <c r="H1038" i="63"/>
  <c r="H3462" i="63"/>
  <c r="H1594" i="63"/>
  <c r="H3465" i="63"/>
  <c r="H3466" i="63"/>
  <c r="H3467" i="63"/>
  <c r="H3468" i="63"/>
  <c r="H3470" i="63"/>
  <c r="H3473" i="63"/>
  <c r="H1369" i="63"/>
  <c r="H3475" i="63"/>
  <c r="H3476" i="63"/>
  <c r="H1638" i="63"/>
  <c r="H1646" i="63"/>
  <c r="H1636" i="63"/>
  <c r="H3480" i="63"/>
  <c r="H1352" i="63"/>
  <c r="H3482" i="63"/>
  <c r="H3484" i="63"/>
  <c r="H1348" i="63"/>
  <c r="H3486" i="63"/>
  <c r="H1754" i="63"/>
  <c r="H1759" i="63"/>
  <c r="H3490" i="63"/>
  <c r="H3491" i="63"/>
  <c r="H3492" i="63"/>
  <c r="H3493" i="63"/>
  <c r="H1813" i="63"/>
  <c r="H1771" i="63"/>
  <c r="H1801" i="63"/>
  <c r="H3501" i="63"/>
  <c r="H3502" i="63"/>
  <c r="H3503" i="63"/>
  <c r="H1844" i="63"/>
  <c r="H3505" i="63"/>
  <c r="H3506" i="63"/>
  <c r="H1885" i="63"/>
  <c r="H3513" i="63"/>
  <c r="H3515" i="63"/>
  <c r="H3516" i="63"/>
  <c r="H3517" i="63"/>
  <c r="H3519" i="63"/>
  <c r="H3520" i="63"/>
  <c r="H3522" i="63"/>
  <c r="H3526" i="63"/>
  <c r="H1846" i="63"/>
  <c r="H1265" i="63"/>
  <c r="H3531" i="63"/>
  <c r="H3534" i="63"/>
  <c r="H1896" i="63"/>
  <c r="H3540" i="63"/>
  <c r="H1907" i="63"/>
  <c r="H1433" i="63"/>
  <c r="H3548" i="63"/>
  <c r="H2164" i="63"/>
  <c r="H3553" i="63"/>
  <c r="H2165" i="63"/>
  <c r="H3557" i="63"/>
  <c r="H3558" i="63"/>
  <c r="H3559" i="63"/>
  <c r="H3563" i="63"/>
  <c r="H2044" i="63"/>
  <c r="H9" i="63"/>
  <c r="H2093" i="63"/>
  <c r="H3569" i="63"/>
  <c r="H3570" i="63"/>
  <c r="H2113" i="63"/>
  <c r="H3572" i="63"/>
  <c r="H10" i="63"/>
  <c r="H2151" i="63"/>
  <c r="H1027" i="63"/>
  <c r="H2163" i="63"/>
  <c r="H2139" i="63"/>
  <c r="H3581" i="63"/>
  <c r="H3582" i="63"/>
  <c r="H3583" i="63"/>
  <c r="H3584" i="63"/>
  <c r="H3585" i="63"/>
  <c r="H3586" i="63"/>
  <c r="H3587" i="63"/>
  <c r="H3588" i="63"/>
  <c r="H2174" i="63"/>
  <c r="H2176" i="63"/>
  <c r="H2202" i="63"/>
  <c r="H3595" i="63"/>
  <c r="H3596" i="63"/>
  <c r="H3597" i="63"/>
  <c r="H3598" i="63"/>
  <c r="H3600" i="63"/>
  <c r="H3601" i="63"/>
  <c r="H3604" i="63"/>
  <c r="H3605" i="63"/>
  <c r="H3606" i="63"/>
  <c r="H2215" i="63"/>
  <c r="H3609" i="63"/>
  <c r="H2209" i="63"/>
  <c r="H3612" i="63"/>
  <c r="H3619" i="63"/>
  <c r="H3620" i="63"/>
  <c r="H3621" i="63"/>
  <c r="H3622" i="63"/>
  <c r="H2400" i="63"/>
  <c r="H3625" i="63"/>
  <c r="H2427" i="63"/>
  <c r="H3627" i="63"/>
  <c r="H3629" i="63"/>
  <c r="H3634" i="63"/>
  <c r="H3635" i="63"/>
  <c r="H1138" i="63"/>
  <c r="H3637" i="63"/>
  <c r="H3638" i="63"/>
  <c r="H3639" i="63"/>
  <c r="H1124" i="63"/>
  <c r="H1125" i="63"/>
  <c r="H1137" i="63"/>
  <c r="H3649" i="63"/>
  <c r="H3651" i="63"/>
  <c r="H3658" i="63"/>
  <c r="H1120" i="63"/>
  <c r="H3662" i="63"/>
  <c r="H1100" i="63"/>
  <c r="H1099" i="63"/>
  <c r="H3668" i="63"/>
  <c r="H3671" i="63"/>
  <c r="H1098" i="63"/>
  <c r="H3673" i="63"/>
  <c r="H1095" i="63"/>
  <c r="H3675" i="63"/>
  <c r="H3682" i="63"/>
  <c r="H3684" i="63"/>
  <c r="H3685" i="63"/>
  <c r="H3686" i="63"/>
  <c r="H3687" i="63"/>
  <c r="H1091" i="63"/>
  <c r="H3690" i="63"/>
  <c r="H3691" i="63"/>
  <c r="H3693" i="63"/>
  <c r="H3695" i="63"/>
  <c r="H1040" i="63"/>
  <c r="H1062" i="63"/>
  <c r="H3699" i="63"/>
  <c r="H3700" i="63"/>
  <c r="H3702" i="63"/>
  <c r="H3703" i="63"/>
  <c r="H3705" i="63"/>
  <c r="H3706" i="63"/>
  <c r="H3707" i="63"/>
  <c r="H3943" i="63"/>
  <c r="H3710" i="63"/>
  <c r="H3886" i="63"/>
  <c r="H971" i="63"/>
  <c r="H3715" i="63"/>
  <c r="H3716" i="63"/>
  <c r="H3717" i="63"/>
  <c r="H3719" i="63"/>
  <c r="H1024" i="63"/>
  <c r="H3721" i="63"/>
  <c r="H3723" i="63"/>
  <c r="H3724" i="63"/>
  <c r="H1018" i="63"/>
  <c r="H3728" i="63"/>
  <c r="H3729" i="63"/>
  <c r="H3730" i="63"/>
  <c r="H3731" i="63"/>
  <c r="H3732" i="63"/>
  <c r="H3733" i="63"/>
  <c r="H3734" i="63"/>
  <c r="H3735" i="63"/>
  <c r="H3737" i="63"/>
  <c r="H1015" i="63"/>
  <c r="H3740" i="63"/>
  <c r="H3741" i="63"/>
  <c r="H3744" i="63"/>
  <c r="H3748" i="63"/>
  <c r="H3750" i="63"/>
  <c r="H3751" i="63"/>
  <c r="H3753" i="63"/>
  <c r="H3754" i="63"/>
  <c r="H3756" i="63"/>
  <c r="H1013" i="63"/>
  <c r="H1002" i="63"/>
  <c r="H3764" i="63"/>
  <c r="H3765" i="63"/>
  <c r="H3766" i="63"/>
  <c r="H1001" i="63"/>
  <c r="H1000" i="63"/>
  <c r="H3772" i="63"/>
  <c r="H3773" i="63"/>
  <c r="H3774" i="63"/>
  <c r="H3775" i="63"/>
  <c r="H3777" i="63"/>
  <c r="H999" i="63"/>
  <c r="H3780" i="63"/>
  <c r="H3783" i="63"/>
  <c r="H3784" i="63"/>
  <c r="H3785" i="63"/>
  <c r="H3786" i="63"/>
  <c r="H3787" i="63"/>
  <c r="H3788" i="63"/>
  <c r="H3789" i="63"/>
  <c r="H3790" i="63"/>
  <c r="H3791" i="63"/>
  <c r="H3792" i="63"/>
  <c r="H3793" i="63"/>
  <c r="H3830" i="63"/>
  <c r="H3795" i="63"/>
  <c r="H3796" i="63"/>
  <c r="H3797" i="63"/>
  <c r="H3798" i="63"/>
  <c r="H3799" i="63"/>
  <c r="H3800" i="63"/>
  <c r="B3797" i="63"/>
  <c r="B3796" i="63"/>
  <c r="B3790" i="63"/>
  <c r="B3787" i="63"/>
  <c r="B3730" i="63"/>
  <c r="B3733" i="63"/>
  <c r="B3699" i="63"/>
  <c r="B3721" i="63"/>
  <c r="B3723" i="63"/>
  <c r="B3773" i="63"/>
  <c r="B3772" i="63"/>
  <c r="B1000" i="63"/>
  <c r="B3753" i="63"/>
  <c r="B3943" i="63"/>
  <c r="B3717" i="63"/>
  <c r="B3716" i="63"/>
  <c r="B3700" i="63"/>
  <c r="B3684" i="63"/>
  <c r="B3662" i="63"/>
  <c r="B3668" i="63"/>
  <c r="B1099" i="63"/>
  <c r="B3651" i="63"/>
  <c r="B3634" i="63"/>
  <c r="B3635" i="63"/>
  <c r="B1138" i="63"/>
  <c r="B3027" i="63"/>
  <c r="B1292" i="63"/>
  <c r="B1286" i="63"/>
  <c r="B3547" i="63"/>
  <c r="B1531" i="63"/>
  <c r="B1530" i="63"/>
  <c r="B3541" i="63"/>
  <c r="B1285" i="63"/>
  <c r="B4194" i="63"/>
  <c r="B4193" i="63"/>
  <c r="B4162" i="63"/>
  <c r="B4132" i="63"/>
  <c r="B4133" i="63"/>
  <c r="B4092" i="63"/>
  <c r="B4105" i="63"/>
  <c r="B4049" i="63"/>
  <c r="B4042" i="63"/>
  <c r="B4034" i="63"/>
  <c r="B4025" i="63"/>
  <c r="B3999" i="63"/>
  <c r="B3961" i="63"/>
  <c r="B3948" i="63"/>
  <c r="B3925" i="63"/>
  <c r="B3898" i="63"/>
  <c r="B3776" i="63"/>
  <c r="B3767" i="63"/>
  <c r="B3745" i="63"/>
  <c r="B3743" i="63"/>
  <c r="B3714" i="63"/>
  <c r="B3711" i="63"/>
  <c r="B3708" i="63"/>
  <c r="B3679" i="63"/>
  <c r="B3678" i="63"/>
  <c r="B3657" i="63"/>
  <c r="B3655" i="63"/>
  <c r="B3654" i="63"/>
  <c r="B3640" i="63"/>
  <c r="B3618" i="63"/>
  <c r="B3593" i="63"/>
  <c r="B3575" i="63"/>
  <c r="B3574" i="63"/>
  <c r="B3551" i="63"/>
  <c r="B3549" i="63"/>
  <c r="B3537" i="63"/>
  <c r="B3536" i="63"/>
  <c r="B3523" i="63"/>
  <c r="B3521" i="63"/>
  <c r="B3509" i="63"/>
  <c r="B3461" i="63"/>
  <c r="B3420" i="63"/>
  <c r="B3372" i="63"/>
  <c r="B3354" i="63"/>
  <c r="B3352" i="63"/>
  <c r="B3312" i="63"/>
  <c r="B3300" i="63"/>
  <c r="B3297" i="63"/>
  <c r="B3291" i="63"/>
  <c r="B3276" i="63"/>
  <c r="B3215" i="63"/>
  <c r="B3202" i="63"/>
  <c r="B3193" i="63"/>
  <c r="B7" i="63"/>
  <c r="B3177" i="63"/>
  <c r="B3170" i="63"/>
  <c r="B3173" i="63"/>
  <c r="B3161" i="63"/>
  <c r="B3158" i="63"/>
  <c r="B3132" i="63"/>
  <c r="B3115" i="63"/>
  <c r="B3130" i="63"/>
  <c r="B3098" i="63"/>
  <c r="B3039" i="63"/>
  <c r="B3032" i="63"/>
  <c r="B3012" i="63"/>
  <c r="B3000" i="63"/>
  <c r="B44" i="63"/>
  <c r="B52" i="63"/>
  <c r="B57" i="63"/>
  <c r="B65" i="63"/>
  <c r="B2917" i="63"/>
  <c r="B2900" i="63"/>
  <c r="B2880" i="63"/>
  <c r="B2869" i="63"/>
  <c r="B2853" i="63"/>
  <c r="B2849" i="63"/>
  <c r="B2827" i="63"/>
  <c r="B2812" i="63"/>
  <c r="B2793" i="63"/>
  <c r="B2767" i="63"/>
  <c r="B142" i="63"/>
  <c r="B2758" i="63"/>
  <c r="B2750" i="63"/>
  <c r="B159" i="63"/>
  <c r="B2725" i="63"/>
  <c r="B2712" i="63"/>
  <c r="B2705" i="63"/>
  <c r="B191" i="63"/>
  <c r="B197" i="63"/>
  <c r="B2669" i="63"/>
  <c r="B2658" i="63"/>
  <c r="B221" i="63"/>
  <c r="B2651" i="63"/>
  <c r="B2644" i="63"/>
  <c r="B2633" i="63"/>
  <c r="B239" i="63"/>
  <c r="B2626" i="63"/>
  <c r="B255" i="63"/>
  <c r="B263" i="63"/>
  <c r="B2601" i="63"/>
  <c r="B2560" i="63"/>
  <c r="B287" i="63"/>
  <c r="B295" i="63"/>
  <c r="B302" i="63"/>
  <c r="B2488" i="63"/>
  <c r="B319" i="63"/>
  <c r="B2455" i="63"/>
  <c r="B331" i="63"/>
  <c r="B2446" i="63"/>
  <c r="B2444" i="63"/>
  <c r="B2374" i="63"/>
  <c r="B2341" i="63"/>
  <c r="B398" i="63"/>
  <c r="B2192" i="63"/>
  <c r="B2212" i="63"/>
  <c r="B2239" i="63"/>
  <c r="B483" i="63"/>
  <c r="B486" i="63"/>
  <c r="B494" i="63"/>
  <c r="B496" i="63"/>
  <c r="B2172" i="63"/>
  <c r="B4111" i="63"/>
  <c r="B2157" i="63"/>
  <c r="B2148" i="63"/>
  <c r="B2146" i="63"/>
  <c r="B2134" i="63"/>
  <c r="B534" i="63"/>
  <c r="B542" i="63"/>
  <c r="B2125" i="63"/>
  <c r="B2099" i="63"/>
  <c r="B614" i="63"/>
  <c r="B2037" i="63"/>
  <c r="B652" i="63"/>
  <c r="B660" i="63"/>
  <c r="B1987" i="63"/>
  <c r="B1918" i="63"/>
  <c r="B4009" i="63"/>
  <c r="B799" i="63"/>
  <c r="B835" i="63"/>
  <c r="B863" i="63"/>
  <c r="B932" i="63"/>
  <c r="B1727" i="63"/>
  <c r="B3936" i="63"/>
  <c r="B956" i="63"/>
  <c r="B964" i="63"/>
  <c r="B972" i="63"/>
  <c r="B996" i="63"/>
  <c r="B1710" i="63"/>
  <c r="B1012" i="63"/>
  <c r="B1032" i="63"/>
  <c r="B1044" i="63"/>
  <c r="B1060" i="63"/>
  <c r="B1695" i="63"/>
  <c r="B1676" i="63"/>
  <c r="B1102" i="63"/>
  <c r="B1663" i="63"/>
  <c r="B1641" i="63"/>
  <c r="B1621" i="63"/>
  <c r="B1162" i="63"/>
  <c r="B1178" i="63"/>
  <c r="B1554" i="63"/>
  <c r="B1557" i="63"/>
  <c r="B1569" i="63"/>
  <c r="B1197" i="63"/>
  <c r="B3627" i="63"/>
  <c r="B3625" i="63"/>
  <c r="B3586" i="63"/>
  <c r="B3522" i="63"/>
  <c r="B1369" i="63"/>
  <c r="B3444" i="63"/>
  <c r="B3428" i="63"/>
  <c r="B3172" i="63"/>
  <c r="B1147" i="63"/>
  <c r="B15" i="63"/>
  <c r="B3548" i="63"/>
  <c r="B3596" i="63"/>
  <c r="B1403" i="63"/>
  <c r="B3353" i="63"/>
  <c r="B2084" i="63"/>
  <c r="B3325" i="63"/>
  <c r="B3391" i="63"/>
  <c r="B1538" i="63"/>
  <c r="B3487" i="63"/>
  <c r="B1154" i="63"/>
  <c r="B3125" i="63"/>
  <c r="B3608" i="63"/>
  <c r="B3093" i="63"/>
  <c r="B1638" i="63"/>
  <c r="B3534" i="63"/>
  <c r="B3502" i="63"/>
  <c r="B3299" i="63"/>
  <c r="B3470" i="63"/>
  <c r="B3403" i="63"/>
  <c r="B1392" i="63"/>
  <c r="B1157" i="63"/>
  <c r="B3124" i="63"/>
  <c r="B3076" i="63"/>
  <c r="B18" i="63"/>
  <c r="B9" i="63"/>
  <c r="B3609" i="63"/>
  <c r="B1348" i="63"/>
  <c r="B3451" i="63"/>
  <c r="B1995" i="63"/>
  <c r="B3187" i="63"/>
  <c r="B17" i="63"/>
  <c r="B3075" i="63"/>
  <c r="B3028" i="63"/>
  <c r="B2352" i="63"/>
  <c r="B2357" i="63"/>
  <c r="B16" i="63"/>
  <c r="B3484" i="63"/>
  <c r="B1388" i="63"/>
  <c r="B1960" i="63"/>
  <c r="B3648" i="63"/>
  <c r="B3611" i="63"/>
  <c r="B3058" i="63"/>
  <c r="B3588" i="63"/>
  <c r="B3595" i="63"/>
  <c r="B2163" i="63"/>
  <c r="B1771" i="63"/>
  <c r="B2113" i="63"/>
  <c r="B2359" i="63"/>
  <c r="B2936" i="63"/>
  <c r="B2792" i="63"/>
  <c r="B2563" i="63"/>
  <c r="B148" i="63"/>
  <c r="B2585" i="63"/>
  <c r="B234" i="63"/>
  <c r="B310" i="63"/>
  <c r="B334" i="63"/>
  <c r="B2414" i="63"/>
  <c r="B2382" i="63"/>
  <c r="B386" i="63"/>
  <c r="B395" i="63"/>
  <c r="B2318" i="63"/>
  <c r="B3013" i="63"/>
  <c r="B3026" i="63"/>
  <c r="B3057" i="63"/>
  <c r="B2222" i="63"/>
  <c r="B2206" i="63"/>
  <c r="B2190" i="63"/>
  <c r="B3129" i="63"/>
  <c r="B2158" i="63"/>
  <c r="B567" i="63"/>
  <c r="B2094" i="63"/>
  <c r="B2046" i="63"/>
  <c r="B2030" i="63"/>
  <c r="B686" i="63"/>
  <c r="B694" i="63"/>
  <c r="B767" i="63"/>
  <c r="B1876" i="63"/>
  <c r="B1860" i="63"/>
  <c r="B1828" i="63"/>
  <c r="B1796" i="63"/>
  <c r="B868" i="63"/>
  <c r="B922" i="63"/>
  <c r="B1732" i="63"/>
  <c r="B1097" i="63"/>
  <c r="B3334" i="63"/>
  <c r="B1620" i="63"/>
  <c r="B1182" i="63"/>
  <c r="B1572" i="63"/>
  <c r="B1210" i="63"/>
  <c r="B1294" i="63"/>
  <c r="B1295" i="63"/>
  <c r="B1482" i="63"/>
  <c r="B1394" i="63"/>
  <c r="B1405" i="63"/>
  <c r="B1418" i="63"/>
  <c r="B1402" i="63"/>
  <c r="B1469" i="63"/>
  <c r="B1479" i="63"/>
  <c r="B1354" i="63"/>
  <c r="B1308" i="63"/>
  <c r="B3652" i="63"/>
  <c r="B3436" i="63"/>
  <c r="B3376" i="63"/>
  <c r="B2963" i="63"/>
  <c r="B347" i="63"/>
  <c r="B2413" i="63"/>
  <c r="B2381" i="63"/>
  <c r="B2365" i="63"/>
  <c r="B2997" i="63"/>
  <c r="B2317" i="63"/>
  <c r="B434" i="63"/>
  <c r="B447" i="63"/>
  <c r="B466" i="63"/>
  <c r="B498" i="63"/>
  <c r="B510" i="63"/>
  <c r="B2141" i="63"/>
  <c r="B3156" i="63"/>
  <c r="B2077" i="63"/>
  <c r="B2061" i="63"/>
  <c r="B622" i="63"/>
  <c r="B2029" i="63"/>
  <c r="B1981" i="63"/>
  <c r="B699" i="63"/>
  <c r="B711" i="63"/>
  <c r="B1891" i="63"/>
  <c r="B1875" i="63"/>
  <c r="B1859" i="63"/>
  <c r="B1843" i="63"/>
  <c r="B1827" i="63"/>
  <c r="B1811" i="63"/>
  <c r="B871" i="63"/>
  <c r="B3314" i="63"/>
  <c r="B1731" i="63"/>
  <c r="B988" i="63"/>
  <c r="B1103" i="63"/>
  <c r="B1118" i="63"/>
  <c r="B1132" i="63"/>
  <c r="B1170" i="63"/>
  <c r="B1184" i="63"/>
  <c r="B1202" i="63"/>
  <c r="B1555" i="63"/>
  <c r="B1539" i="63"/>
  <c r="B3429" i="63"/>
  <c r="B2202" i="63"/>
  <c r="B3476" i="63"/>
  <c r="B1352" i="63"/>
  <c r="B1427" i="63"/>
  <c r="B3515" i="63"/>
  <c r="B3311" i="63"/>
  <c r="B2924" i="63"/>
  <c r="B1277" i="63"/>
  <c r="B3516" i="63"/>
  <c r="B1421" i="63"/>
  <c r="B1596" i="63"/>
  <c r="B3326" i="63"/>
  <c r="B3397" i="63"/>
  <c r="B2048" i="63"/>
  <c r="B3262" i="63"/>
  <c r="B3118" i="63"/>
  <c r="B2241" i="63"/>
  <c r="B3007" i="63"/>
  <c r="B31" i="63"/>
  <c r="B3465" i="63"/>
  <c r="B1433" i="63"/>
  <c r="B3406" i="63"/>
  <c r="B3433" i="63"/>
  <c r="B3501" i="63"/>
  <c r="B1893" i="63"/>
  <c r="B3261" i="63"/>
  <c r="B3149" i="63"/>
  <c r="B2280" i="63"/>
  <c r="B3022" i="63"/>
  <c r="B2976" i="63"/>
  <c r="B3273" i="63"/>
  <c r="B3407" i="63"/>
  <c r="B3490" i="63"/>
  <c r="B1595" i="63"/>
  <c r="B1293" i="63"/>
  <c r="B1968" i="63"/>
  <c r="B3180" i="63"/>
  <c r="B3084" i="63"/>
  <c r="B3037" i="63"/>
  <c r="B2298" i="63"/>
  <c r="B3491" i="63"/>
  <c r="B3621" i="63"/>
  <c r="B1907" i="63"/>
  <c r="B3425" i="63"/>
  <c r="B3453" i="63"/>
  <c r="B3365" i="63"/>
  <c r="B3427" i="63"/>
  <c r="B3211" i="63"/>
  <c r="B2216" i="63"/>
  <c r="B3083" i="63"/>
  <c r="B2311" i="63"/>
  <c r="B2468" i="63"/>
  <c r="B2914" i="63"/>
  <c r="B2344" i="63"/>
  <c r="B407" i="63"/>
  <c r="B3024" i="63"/>
  <c r="B3054" i="63"/>
  <c r="B3572" i="63"/>
  <c r="B2165" i="63"/>
  <c r="B3410" i="63"/>
  <c r="B10" i="63"/>
  <c r="B3525" i="63"/>
  <c r="B60" i="63"/>
  <c r="B2902" i="63"/>
  <c r="B2886" i="63"/>
  <c r="B2870" i="63"/>
  <c r="B97" i="63"/>
  <c r="B108" i="63"/>
  <c r="B146" i="63"/>
  <c r="B177" i="63"/>
  <c r="B187" i="63"/>
  <c r="B202" i="63"/>
  <c r="B2662" i="63"/>
  <c r="B2646" i="63"/>
  <c r="B2598" i="63"/>
  <c r="B2566" i="63"/>
  <c r="B2550" i="63"/>
  <c r="B2534" i="63"/>
  <c r="B2502" i="63"/>
  <c r="B311" i="63"/>
  <c r="B2472" i="63"/>
  <c r="B335" i="63"/>
  <c r="B348" i="63"/>
  <c r="B2396" i="63"/>
  <c r="B2952" i="63"/>
  <c r="B2252" i="63"/>
  <c r="B465" i="63"/>
  <c r="B2140" i="63"/>
  <c r="B2092" i="63"/>
  <c r="B2076" i="63"/>
  <c r="B643" i="63"/>
  <c r="B2012" i="63"/>
  <c r="B691" i="63"/>
  <c r="B1934" i="63"/>
  <c r="B1411" i="63"/>
  <c r="B1518" i="63"/>
  <c r="B56" i="63"/>
  <c r="B72" i="63"/>
  <c r="B2540" i="63"/>
  <c r="B2577" i="63"/>
  <c r="B2757" i="63"/>
  <c r="B170" i="63"/>
  <c r="B2620" i="63"/>
  <c r="B2630" i="63"/>
  <c r="B2661" i="63"/>
  <c r="B225" i="63"/>
  <c r="B2597" i="63"/>
  <c r="B272" i="63"/>
  <c r="B2549" i="63"/>
  <c r="B2474" i="63"/>
  <c r="B2820" i="63"/>
  <c r="B2537" i="63"/>
  <c r="B2557" i="63"/>
  <c r="B2772" i="63"/>
  <c r="B2756" i="63"/>
  <c r="B169" i="63"/>
  <c r="B2708" i="63"/>
  <c r="B2692" i="63"/>
  <c r="B2660" i="63"/>
  <c r="B229" i="63"/>
  <c r="B2628" i="63"/>
  <c r="B2721" i="63"/>
  <c r="B274" i="63"/>
  <c r="B280" i="63"/>
  <c r="B2532" i="63"/>
  <c r="B2516" i="63"/>
  <c r="B312" i="63"/>
  <c r="B2454" i="63"/>
  <c r="B2426" i="63"/>
  <c r="B377" i="63"/>
  <c r="B2362" i="63"/>
  <c r="B387" i="63"/>
  <c r="B2314" i="63"/>
  <c r="B439" i="63"/>
  <c r="B451" i="63"/>
  <c r="B459" i="63"/>
  <c r="B2218" i="63"/>
  <c r="B3116" i="63"/>
  <c r="B2186" i="63"/>
  <c r="B507" i="63"/>
  <c r="B2154" i="63"/>
  <c r="B2138" i="63"/>
  <c r="B559" i="63"/>
  <c r="B2090" i="63"/>
  <c r="B2074" i="63"/>
  <c r="B625" i="63"/>
  <c r="B2026" i="63"/>
  <c r="B3210" i="63"/>
  <c r="B1994" i="63"/>
  <c r="B1978" i="63"/>
  <c r="B714" i="63"/>
  <c r="B741" i="63"/>
  <c r="B749" i="63"/>
  <c r="B809" i="63"/>
  <c r="B1808" i="63"/>
  <c r="B1005" i="63"/>
  <c r="B1168" i="63"/>
  <c r="B1322" i="63"/>
  <c r="B1494" i="63"/>
  <c r="B1462" i="63"/>
  <c r="B1420" i="63"/>
  <c r="B1446" i="63"/>
  <c r="B1456" i="63"/>
  <c r="B1366" i="63"/>
  <c r="B1487" i="63"/>
  <c r="B1334" i="63"/>
  <c r="B1509" i="63"/>
  <c r="B2931" i="63"/>
  <c r="B2915" i="63"/>
  <c r="B82" i="63"/>
  <c r="B2867" i="63"/>
  <c r="B2835" i="63"/>
  <c r="B2803" i="63"/>
  <c r="B2755" i="63"/>
  <c r="B2739" i="63"/>
  <c r="B2707" i="63"/>
  <c r="B190" i="63"/>
  <c r="B228" i="63"/>
  <c r="B2627" i="63"/>
  <c r="B257" i="63"/>
  <c r="B2579" i="63"/>
  <c r="B2531" i="63"/>
  <c r="B2515" i="63"/>
  <c r="B306" i="63"/>
  <c r="B2483" i="63"/>
  <c r="B2871" i="63"/>
  <c r="B2249" i="63"/>
  <c r="B2217" i="63"/>
  <c r="B3126" i="63"/>
  <c r="B1903" i="63"/>
  <c r="B1871" i="63"/>
  <c r="B1823" i="63"/>
  <c r="B1807" i="63"/>
  <c r="B1791" i="63"/>
  <c r="B3322" i="63"/>
  <c r="B1743" i="63"/>
  <c r="B944" i="63"/>
  <c r="B1004" i="63"/>
  <c r="B1055" i="63"/>
  <c r="B1086" i="63"/>
  <c r="B1107" i="63"/>
  <c r="B1121" i="63"/>
  <c r="B1152" i="63"/>
  <c r="B1167" i="63"/>
  <c r="B1551" i="63"/>
  <c r="B1523" i="63"/>
  <c r="B1338" i="63"/>
  <c r="B1417" i="63"/>
  <c r="B1381" i="63"/>
  <c r="B1489" i="63"/>
  <c r="B1333" i="63"/>
  <c r="B1508" i="63"/>
  <c r="B2184" i="63"/>
  <c r="B506" i="63"/>
  <c r="B2136" i="63"/>
  <c r="B553" i="63"/>
  <c r="B2024" i="63"/>
  <c r="B766" i="63"/>
  <c r="B1902" i="63"/>
  <c r="B1886" i="63"/>
  <c r="B806" i="63"/>
  <c r="B1854" i="63"/>
  <c r="B1806" i="63"/>
  <c r="B880" i="63"/>
  <c r="B1758" i="63"/>
  <c r="B1007" i="63"/>
  <c r="B1694" i="63"/>
  <c r="B1092" i="63"/>
  <c r="B1106" i="63"/>
  <c r="B3335" i="63"/>
  <c r="B1598" i="63"/>
  <c r="B1582" i="63"/>
  <c r="B1566" i="63"/>
  <c r="B3385" i="63"/>
  <c r="B1323" i="63"/>
  <c r="B1492" i="63"/>
  <c r="B3392" i="63"/>
  <c r="B1416" i="63"/>
  <c r="B1428" i="63"/>
  <c r="B1380" i="63"/>
  <c r="B1364" i="63"/>
  <c r="B3485" i="63"/>
  <c r="B2973" i="63"/>
  <c r="B764" i="63"/>
  <c r="B1901" i="63"/>
  <c r="B3281" i="63"/>
  <c r="B1869" i="63"/>
  <c r="B1837" i="63"/>
  <c r="B1821" i="63"/>
  <c r="B1805" i="63"/>
  <c r="B885" i="63"/>
  <c r="B1757" i="63"/>
  <c r="B1693" i="63"/>
  <c r="B1629" i="63"/>
  <c r="B1597" i="63"/>
  <c r="B3381" i="63"/>
  <c r="B3386" i="63"/>
  <c r="B1271" i="63"/>
  <c r="B1491" i="63"/>
  <c r="B1375" i="63"/>
  <c r="B1459" i="63"/>
  <c r="B1414" i="63"/>
  <c r="B3421" i="63"/>
  <c r="B1443" i="63"/>
  <c r="B1475" i="63"/>
  <c r="B1363" i="63"/>
  <c r="B1347" i="63"/>
  <c r="B1331" i="63"/>
  <c r="B1301" i="63"/>
  <c r="B2326" i="63"/>
  <c r="B2972" i="63"/>
  <c r="B101" i="63"/>
  <c r="B2768" i="63"/>
  <c r="B193" i="63"/>
  <c r="B276" i="63"/>
  <c r="B279" i="63"/>
  <c r="B313" i="63"/>
  <c r="B346" i="63"/>
  <c r="B2909" i="63"/>
  <c r="B362" i="63"/>
  <c r="B2964" i="63"/>
  <c r="B417" i="63"/>
  <c r="B2294" i="63"/>
  <c r="B462" i="63"/>
  <c r="B2230" i="63"/>
  <c r="B527" i="63"/>
  <c r="B547" i="63"/>
  <c r="B2086" i="63"/>
  <c r="B2070" i="63"/>
  <c r="B2054" i="63"/>
  <c r="B648" i="63"/>
  <c r="B659" i="63"/>
  <c r="B1990" i="63"/>
  <c r="B703" i="63"/>
  <c r="B743" i="63"/>
  <c r="B1916" i="63"/>
  <c r="B805" i="63"/>
  <c r="B1852" i="63"/>
  <c r="B1836" i="63"/>
  <c r="B1820" i="63"/>
  <c r="B1804" i="63"/>
  <c r="B924" i="63"/>
  <c r="B1014" i="63"/>
  <c r="B1139" i="63"/>
  <c r="B1612" i="63"/>
  <c r="B1190" i="63"/>
  <c r="B1263" i="63"/>
  <c r="B1346" i="63"/>
  <c r="B1521" i="63"/>
  <c r="B2361" i="63"/>
  <c r="B66" i="63"/>
  <c r="B1141" i="63"/>
  <c r="B2463" i="63"/>
  <c r="B95" i="63"/>
  <c r="B2535" i="63"/>
  <c r="B126" i="63"/>
  <c r="B2783" i="63"/>
  <c r="B135" i="63"/>
  <c r="B2751" i="63"/>
  <c r="B2735" i="63"/>
  <c r="B174" i="63"/>
  <c r="B2639" i="63"/>
  <c r="B204" i="63"/>
  <c r="B2655" i="63"/>
  <c r="B247" i="63"/>
  <c r="B2559" i="63"/>
  <c r="B293" i="63"/>
  <c r="B2527" i="63"/>
  <c r="B2511" i="63"/>
  <c r="B2421" i="63"/>
  <c r="B361" i="63"/>
  <c r="B2982" i="63"/>
  <c r="B401" i="63"/>
  <c r="B2325" i="63"/>
  <c r="B418" i="63"/>
  <c r="B2293" i="63"/>
  <c r="B2245" i="63"/>
  <c r="B2229" i="63"/>
  <c r="B473" i="63"/>
  <c r="B2197" i="63"/>
  <c r="B3137" i="63"/>
  <c r="B545" i="63"/>
  <c r="B2069" i="63"/>
  <c r="B2053" i="63"/>
  <c r="B2021" i="63"/>
  <c r="B658" i="63"/>
  <c r="B692" i="63"/>
  <c r="B1957" i="63"/>
  <c r="B1276" i="63"/>
  <c r="B3171" i="63"/>
  <c r="B1576" i="63"/>
  <c r="B3563" i="63"/>
  <c r="B3239" i="63"/>
  <c r="B3207" i="63"/>
  <c r="B3095" i="63"/>
  <c r="B21" i="63"/>
  <c r="B2970" i="63"/>
  <c r="B42" i="63"/>
  <c r="B76" i="63"/>
  <c r="B2878" i="63"/>
  <c r="B2862" i="63"/>
  <c r="B94" i="63"/>
  <c r="B2814" i="63"/>
  <c r="B2798" i="63"/>
  <c r="B2782" i="63"/>
  <c r="B157" i="63"/>
  <c r="B2734" i="63"/>
  <c r="B184" i="63"/>
  <c r="B2670" i="63"/>
  <c r="B220" i="63"/>
  <c r="B233" i="63"/>
  <c r="B2622" i="63"/>
  <c r="B2795" i="63"/>
  <c r="B2824" i="63"/>
  <c r="B303" i="63"/>
  <c r="B2494" i="63"/>
  <c r="B316" i="63"/>
  <c r="B2404" i="63"/>
  <c r="B2372" i="63"/>
  <c r="B399" i="63"/>
  <c r="B400" i="63"/>
  <c r="B2324" i="63"/>
  <c r="B2308" i="63"/>
  <c r="B2292" i="63"/>
  <c r="B2276" i="63"/>
  <c r="B3072" i="63"/>
  <c r="B474" i="63"/>
  <c r="B476" i="63"/>
  <c r="B3141" i="63"/>
  <c r="B518" i="63"/>
  <c r="B571" i="63"/>
  <c r="B543" i="63"/>
  <c r="B2100" i="63"/>
  <c r="B2068" i="63"/>
  <c r="B613" i="63"/>
  <c r="B647" i="63"/>
  <c r="B656" i="63"/>
  <c r="B1972" i="63"/>
  <c r="B725" i="63"/>
  <c r="B1898" i="63"/>
  <c r="B786" i="63"/>
  <c r="B816" i="63"/>
  <c r="B1818" i="63"/>
  <c r="B1802" i="63"/>
  <c r="B850" i="63"/>
  <c r="B3323" i="63"/>
  <c r="B937" i="63"/>
  <c r="B1722" i="63"/>
  <c r="B1026" i="63"/>
  <c r="B1073" i="63"/>
  <c r="B1094" i="63"/>
  <c r="B1658" i="63"/>
  <c r="B1626" i="63"/>
  <c r="B1150" i="63"/>
  <c r="B3340" i="63"/>
  <c r="B1196" i="63"/>
  <c r="B1231" i="63"/>
  <c r="B1279" i="63"/>
  <c r="B1504" i="63"/>
  <c r="B2941" i="63"/>
  <c r="B2925" i="63"/>
  <c r="B77" i="63"/>
  <c r="B107" i="63"/>
  <c r="B2797" i="63"/>
  <c r="B2733" i="63"/>
  <c r="B2701" i="63"/>
  <c r="B2685" i="63"/>
  <c r="B208" i="63"/>
  <c r="B2637" i="63"/>
  <c r="B262" i="63"/>
  <c r="B269" i="63"/>
  <c r="B2573" i="63"/>
  <c r="B2788" i="63"/>
  <c r="B300" i="63"/>
  <c r="B315" i="63"/>
  <c r="B342" i="63"/>
  <c r="B2419" i="63"/>
  <c r="B2403" i="63"/>
  <c r="B2977" i="63"/>
  <c r="B2339" i="63"/>
  <c r="B2291" i="63"/>
  <c r="B441" i="63"/>
  <c r="B2259" i="63"/>
  <c r="B2227" i="63"/>
  <c r="B2179" i="63"/>
  <c r="B517" i="63"/>
  <c r="B570" i="63"/>
  <c r="B540" i="63"/>
  <c r="B589" i="63"/>
  <c r="B595" i="63"/>
  <c r="B612" i="63"/>
  <c r="B664" i="63"/>
  <c r="B676" i="63"/>
  <c r="B698" i="63"/>
  <c r="B1955" i="63"/>
  <c r="B724" i="63"/>
  <c r="B1305" i="63"/>
  <c r="B1350" i="63"/>
  <c r="B1423" i="63"/>
  <c r="B3469" i="63"/>
  <c r="B1327" i="63"/>
  <c r="B1517" i="63"/>
  <c r="B2286" i="63"/>
  <c r="B29" i="63"/>
  <c r="B2954" i="63"/>
  <c r="B2908" i="63"/>
  <c r="B2892" i="63"/>
  <c r="B2876" i="63"/>
  <c r="B2828" i="63"/>
  <c r="B2562" i="63"/>
  <c r="B2764" i="63"/>
  <c r="B2716" i="63"/>
  <c r="B2684" i="63"/>
  <c r="B2668" i="63"/>
  <c r="B2709" i="63"/>
  <c r="B2604" i="63"/>
  <c r="B270" i="63"/>
  <c r="B2572" i="63"/>
  <c r="B2787" i="63"/>
  <c r="B2804" i="63"/>
  <c r="B299" i="63"/>
  <c r="B2476" i="63"/>
  <c r="B2462" i="63"/>
  <c r="B722" i="63"/>
  <c r="B791" i="63"/>
  <c r="B1864" i="63"/>
  <c r="B978" i="63"/>
  <c r="B1076" i="63"/>
  <c r="B1672" i="63"/>
  <c r="B3380" i="63"/>
  <c r="B1283" i="63"/>
  <c r="B1303" i="63"/>
  <c r="B1486" i="63"/>
  <c r="B1387" i="63"/>
  <c r="B1454" i="63"/>
  <c r="B1419" i="63"/>
  <c r="B1422" i="63"/>
  <c r="B1358" i="63"/>
  <c r="B1310" i="63"/>
  <c r="B2461" i="63"/>
  <c r="B332" i="63"/>
  <c r="B1925" i="63"/>
  <c r="B1501" i="63"/>
  <c r="B1386" i="63"/>
  <c r="B1453" i="63"/>
  <c r="B1450" i="63"/>
  <c r="B1373" i="63"/>
  <c r="B1483" i="63"/>
  <c r="B1341" i="63"/>
  <c r="B1325" i="63"/>
  <c r="B2938" i="63"/>
  <c r="B2890" i="63"/>
  <c r="B2874" i="63"/>
  <c r="B2518" i="63"/>
  <c r="B2536" i="63"/>
  <c r="B2794" i="63"/>
  <c r="B2561" i="63"/>
  <c r="B141" i="63"/>
  <c r="B154" i="63"/>
  <c r="B2730" i="63"/>
  <c r="B176" i="63"/>
  <c r="B206" i="63"/>
  <c r="B2650" i="63"/>
  <c r="B266" i="63"/>
  <c r="B288" i="63"/>
  <c r="B2522" i="63"/>
  <c r="B2490" i="63"/>
  <c r="B330" i="63"/>
  <c r="B443" i="63"/>
  <c r="B2208" i="63"/>
  <c r="B2064" i="63"/>
  <c r="B3228" i="63"/>
  <c r="B1924" i="63"/>
  <c r="B1894" i="63"/>
  <c r="B3293" i="63"/>
  <c r="B1830" i="63"/>
  <c r="B839" i="63"/>
  <c r="B867" i="63"/>
  <c r="B1766" i="63"/>
  <c r="B1750" i="63"/>
  <c r="B3332" i="63"/>
  <c r="B1017" i="63"/>
  <c r="B1670" i="63"/>
  <c r="B1113" i="63"/>
  <c r="B3336" i="63"/>
  <c r="B1574" i="63"/>
  <c r="B1558" i="63"/>
  <c r="B1250" i="63"/>
  <c r="B1484" i="63"/>
  <c r="B1468" i="63"/>
  <c r="B1438" i="63"/>
  <c r="B3440" i="63"/>
  <c r="B3463" i="63"/>
  <c r="B1372" i="63"/>
  <c r="B1500" i="63"/>
  <c r="B3498" i="63"/>
  <c r="B2995" i="63"/>
  <c r="B2981" i="63"/>
  <c r="B2777" i="63"/>
  <c r="B151" i="63"/>
  <c r="B166" i="63"/>
  <c r="B2505" i="63"/>
  <c r="B2851" i="63"/>
  <c r="B353" i="63"/>
  <c r="B367" i="63"/>
  <c r="B2383" i="63"/>
  <c r="B2367" i="63"/>
  <c r="B396" i="63"/>
  <c r="B2335" i="63"/>
  <c r="B2319" i="63"/>
  <c r="B422" i="63"/>
  <c r="B444" i="63"/>
  <c r="B3079" i="63"/>
  <c r="B2207" i="63"/>
  <c r="B2191" i="63"/>
  <c r="B2175" i="63"/>
  <c r="B2159" i="63"/>
  <c r="B568" i="63"/>
  <c r="B572" i="63"/>
  <c r="B2095" i="63"/>
  <c r="B645" i="63"/>
  <c r="B2015" i="63"/>
  <c r="B1999" i="63"/>
  <c r="B687" i="63"/>
  <c r="B770" i="63"/>
  <c r="B3277" i="63"/>
  <c r="B1861" i="63"/>
  <c r="B822" i="63"/>
  <c r="B827" i="63"/>
  <c r="B3307" i="63"/>
  <c r="B1797" i="63"/>
  <c r="B1781" i="63"/>
  <c r="B1749" i="63"/>
  <c r="B1733" i="63"/>
  <c r="B987" i="63"/>
  <c r="B1054" i="63"/>
  <c r="B1158" i="63"/>
  <c r="B1143" i="63"/>
  <c r="B1573" i="63"/>
  <c r="B1215" i="63"/>
  <c r="B1309" i="63"/>
  <c r="B1526" i="63"/>
  <c r="B1522" i="63"/>
  <c r="B1034" i="63"/>
  <c r="B709" i="63"/>
  <c r="B2250" i="63"/>
  <c r="B2548" i="63"/>
  <c r="B2822" i="63"/>
  <c r="B1654" i="63"/>
  <c r="B3401" i="63"/>
  <c r="B4145" i="63"/>
  <c r="B781" i="63"/>
  <c r="B1914" i="63"/>
  <c r="B751" i="63"/>
  <c r="B719" i="63"/>
  <c r="B1952" i="63"/>
  <c r="B1974" i="63"/>
  <c r="B1991" i="63"/>
  <c r="B639" i="63"/>
  <c r="B607" i="63"/>
  <c r="B2097" i="63"/>
  <c r="B575" i="63"/>
  <c r="B2122" i="63"/>
  <c r="B2160" i="63"/>
  <c r="B2177" i="63"/>
  <c r="B2183" i="63"/>
  <c r="B432" i="63"/>
  <c r="B2347" i="63"/>
  <c r="B384" i="63"/>
  <c r="B368" i="63"/>
  <c r="B2436" i="63"/>
  <c r="B2453" i="63"/>
  <c r="B2486" i="63"/>
  <c r="B2530" i="63"/>
  <c r="B278" i="63"/>
  <c r="B2608" i="63"/>
  <c r="B198" i="63"/>
  <c r="B182" i="63"/>
  <c r="B2727" i="63"/>
  <c r="B109" i="63"/>
  <c r="B3779" i="63"/>
  <c r="B3871" i="63"/>
  <c r="B4071" i="63"/>
  <c r="B4080" i="63"/>
  <c r="B4200" i="63"/>
  <c r="B906" i="63"/>
  <c r="B847" i="63"/>
  <c r="B533" i="63"/>
  <c r="B1947" i="63"/>
  <c r="B2115" i="63"/>
  <c r="B3970" i="63"/>
  <c r="B4052" i="63"/>
  <c r="B124" i="63"/>
  <c r="B98" i="63"/>
  <c r="B2863" i="63"/>
  <c r="B2882" i="63"/>
  <c r="B46" i="63"/>
  <c r="B35" i="63"/>
  <c r="B3010" i="63"/>
  <c r="B3174" i="63"/>
  <c r="B3229" i="63"/>
  <c r="B3975" i="63"/>
  <c r="B4008" i="63"/>
  <c r="B1235" i="63"/>
  <c r="B1587" i="63"/>
  <c r="B1570" i="63"/>
  <c r="B3579" i="63"/>
  <c r="B1651" i="63"/>
  <c r="B991" i="63"/>
  <c r="B954" i="63"/>
  <c r="B1812" i="63"/>
  <c r="B1971" i="63"/>
  <c r="B532" i="63"/>
  <c r="B358" i="63"/>
  <c r="B283" i="63"/>
  <c r="B189" i="63"/>
  <c r="B2837" i="63"/>
  <c r="B305" i="63"/>
  <c r="B3068" i="63"/>
  <c r="B1662" i="63"/>
  <c r="B3688" i="63"/>
  <c r="B1059" i="63"/>
  <c r="B1709" i="63"/>
  <c r="B979" i="63"/>
  <c r="B963" i="63"/>
  <c r="B947" i="63"/>
  <c r="B915" i="63"/>
  <c r="B899" i="63"/>
  <c r="B883" i="63"/>
  <c r="B851" i="63"/>
  <c r="B819" i="63"/>
  <c r="B2501" i="63"/>
  <c r="B2542" i="63"/>
  <c r="B2581" i="63"/>
  <c r="B256" i="63"/>
  <c r="B240" i="63"/>
  <c r="B192" i="63"/>
  <c r="B2714" i="63"/>
  <c r="B2744" i="63"/>
  <c r="B2789" i="63"/>
  <c r="B117" i="63"/>
  <c r="B2832" i="63"/>
  <c r="B2850" i="63"/>
  <c r="B59" i="63"/>
  <c r="B2926" i="63"/>
  <c r="B2942" i="63"/>
  <c r="B2958" i="63"/>
  <c r="B3056" i="63"/>
  <c r="B3069" i="63"/>
  <c r="B3088" i="63"/>
  <c r="B3188" i="63"/>
  <c r="B3607" i="63"/>
  <c r="B3994" i="63"/>
  <c r="B4110" i="63"/>
  <c r="B4147" i="63"/>
  <c r="B4173" i="63"/>
  <c r="B1155" i="63"/>
  <c r="B1087" i="63"/>
  <c r="B990" i="63"/>
  <c r="B1910" i="63"/>
  <c r="B1983" i="63"/>
  <c r="B2283" i="63"/>
  <c r="B357" i="63"/>
  <c r="B2587" i="63"/>
  <c r="B2717" i="63"/>
  <c r="B3089" i="63"/>
  <c r="B3258" i="63"/>
  <c r="B872" i="63"/>
  <c r="B1897" i="63"/>
  <c r="B1915" i="63"/>
  <c r="B1933" i="63"/>
  <c r="B718" i="63"/>
  <c r="B670" i="63"/>
  <c r="B2032" i="63"/>
  <c r="B2042" i="63"/>
  <c r="B606" i="63"/>
  <c r="B2266" i="63"/>
  <c r="B431" i="63"/>
  <c r="B2309" i="63"/>
  <c r="B2346" i="63"/>
  <c r="B2399" i="63"/>
  <c r="B2450" i="63"/>
  <c r="B309" i="63"/>
  <c r="B2605" i="63"/>
  <c r="B245" i="63"/>
  <c r="B2710" i="63"/>
  <c r="B165" i="63"/>
  <c r="B149" i="63"/>
  <c r="B2813" i="63"/>
  <c r="B2823" i="63"/>
  <c r="B88" i="63"/>
  <c r="B2894" i="63"/>
  <c r="B64" i="63"/>
  <c r="B2921" i="63"/>
  <c r="B2960" i="63"/>
  <c r="B3018" i="63"/>
  <c r="B3035" i="63"/>
  <c r="B3086" i="63"/>
  <c r="B3102" i="63"/>
  <c r="B3167" i="63"/>
  <c r="B3183" i="63"/>
  <c r="B3235" i="63"/>
  <c r="B3249" i="63"/>
  <c r="B3305" i="63"/>
  <c r="B3321" i="63"/>
  <c r="B3339" i="63"/>
  <c r="B3396" i="63"/>
  <c r="B3495" i="63"/>
  <c r="B3746" i="63"/>
  <c r="B3853" i="63"/>
  <c r="B3870" i="63"/>
  <c r="B4201" i="63"/>
  <c r="B1213" i="63"/>
  <c r="B1635" i="63"/>
  <c r="B1679" i="63"/>
  <c r="B1688" i="63"/>
  <c r="B1023" i="63"/>
  <c r="B1717" i="63"/>
  <c r="B895" i="63"/>
  <c r="B832" i="63"/>
  <c r="B2147" i="63"/>
  <c r="B437" i="63"/>
  <c r="B2428" i="63"/>
  <c r="B2696" i="63"/>
  <c r="B3221" i="63"/>
  <c r="B900" i="63"/>
  <c r="B3680" i="63"/>
  <c r="B1085" i="63"/>
  <c r="B1720" i="63"/>
  <c r="B877" i="63"/>
  <c r="B861" i="63"/>
  <c r="B1845" i="63"/>
  <c r="B1848" i="63"/>
  <c r="B1889" i="63"/>
  <c r="B739" i="63"/>
  <c r="B723" i="63"/>
  <c r="B1980" i="63"/>
  <c r="B1986" i="63"/>
  <c r="B2003" i="63"/>
  <c r="B2031" i="63"/>
  <c r="B627" i="63"/>
  <c r="B579" i="63"/>
  <c r="B563" i="63"/>
  <c r="B2126" i="63"/>
  <c r="B499" i="63"/>
  <c r="B2306" i="63"/>
  <c r="B2356" i="63"/>
  <c r="B2392" i="63"/>
  <c r="B2984" i="63"/>
  <c r="B3111" i="63"/>
  <c r="B3528" i="63"/>
  <c r="B3589" i="63"/>
  <c r="B3613" i="63"/>
  <c r="B3631" i="63"/>
  <c r="B3565" i="63"/>
  <c r="B1212" i="63"/>
  <c r="B1172" i="63"/>
  <c r="B1610" i="63"/>
  <c r="B894" i="63"/>
  <c r="B3984" i="63"/>
  <c r="B2080" i="63"/>
  <c r="B516" i="63"/>
  <c r="B884" i="63"/>
  <c r="B682" i="63"/>
  <c r="B490" i="63"/>
  <c r="B411" i="63"/>
  <c r="B1117" i="63"/>
  <c r="B1683" i="63"/>
  <c r="B989" i="63"/>
  <c r="B1752" i="63"/>
  <c r="B909" i="63"/>
  <c r="B1882" i="63"/>
  <c r="B2105" i="63"/>
  <c r="B2118" i="63"/>
  <c r="B3155" i="63"/>
  <c r="B3189" i="63"/>
  <c r="B3241" i="63"/>
  <c r="B3887" i="63"/>
  <c r="B3901" i="63"/>
  <c r="B3933" i="63"/>
  <c r="B4108" i="63"/>
  <c r="B4148" i="63"/>
  <c r="B1230" i="63"/>
  <c r="B1171" i="63"/>
  <c r="B1615" i="63"/>
  <c r="B1680" i="63"/>
  <c r="B1704" i="63"/>
  <c r="B1729" i="63"/>
  <c r="B890" i="63"/>
  <c r="B1920" i="63"/>
  <c r="B2081" i="63"/>
  <c r="B2304" i="63"/>
  <c r="B2624" i="63"/>
  <c r="B83" i="63"/>
  <c r="B762" i="63"/>
  <c r="B2274" i="63"/>
  <c r="B2948" i="63"/>
  <c r="B3042" i="63"/>
  <c r="B3656" i="63"/>
  <c r="B941" i="63"/>
  <c r="B1789" i="63"/>
  <c r="B765" i="63"/>
  <c r="B717" i="63"/>
  <c r="B701" i="63"/>
  <c r="B669" i="63"/>
  <c r="B2009" i="63"/>
  <c r="B637" i="63"/>
  <c r="B4047" i="63"/>
  <c r="B605" i="63"/>
  <c r="B4095" i="63"/>
  <c r="B541" i="63"/>
  <c r="B493" i="63"/>
  <c r="B461" i="63"/>
  <c r="B2269" i="63"/>
  <c r="B2290" i="63"/>
  <c r="B414" i="63"/>
  <c r="B2411" i="63"/>
  <c r="B324" i="63"/>
  <c r="B2493" i="63"/>
  <c r="B292" i="63"/>
  <c r="B260" i="63"/>
  <c r="B244" i="63"/>
  <c r="B2643" i="63"/>
  <c r="B2663" i="63"/>
  <c r="B2689" i="63"/>
  <c r="B2706" i="63"/>
  <c r="B2752" i="63"/>
  <c r="B2774" i="63"/>
  <c r="B93" i="63"/>
  <c r="B87" i="63"/>
  <c r="B63" i="63"/>
  <c r="B2932" i="63"/>
  <c r="B3256" i="63"/>
  <c r="B3288" i="63"/>
  <c r="B3351" i="63"/>
  <c r="B3363" i="63"/>
  <c r="B3494" i="63"/>
  <c r="B1268" i="63"/>
  <c r="B1229" i="63"/>
  <c r="B1617" i="63"/>
  <c r="B1082" i="63"/>
  <c r="B938" i="63"/>
  <c r="B582" i="63"/>
  <c r="B501" i="63"/>
  <c r="B421" i="63"/>
  <c r="B2723" i="63"/>
  <c r="B746" i="63"/>
  <c r="B363" i="63"/>
  <c r="B2991" i="63"/>
  <c r="B1761" i="63"/>
  <c r="B1767" i="63"/>
  <c r="B1776" i="63"/>
  <c r="B828" i="63"/>
  <c r="B812" i="63"/>
  <c r="B796" i="63"/>
  <c r="B2448" i="63"/>
  <c r="B2811" i="63"/>
  <c r="B79" i="63"/>
  <c r="B3050" i="63"/>
  <c r="B3061" i="63"/>
  <c r="B3081" i="63"/>
  <c r="B3159" i="63"/>
  <c r="B3252" i="63"/>
  <c r="B3319" i="63"/>
  <c r="B3331" i="63"/>
  <c r="B3387" i="63"/>
  <c r="B3442" i="63"/>
  <c r="B3508" i="63"/>
  <c r="B3578" i="63"/>
  <c r="B3742" i="63"/>
  <c r="B3769" i="63"/>
  <c r="B3894" i="63"/>
  <c r="B3915" i="63"/>
  <c r="B3554" i="63"/>
  <c r="B1228" i="63"/>
  <c r="B1188" i="63"/>
  <c r="B1599" i="63"/>
  <c r="B3592" i="63"/>
  <c r="B1643" i="63"/>
  <c r="B3726" i="63"/>
  <c r="B1922" i="63"/>
  <c r="B2107" i="63"/>
  <c r="B2323" i="63"/>
  <c r="B2617" i="63"/>
  <c r="B70" i="63"/>
  <c r="B538" i="63"/>
  <c r="B161" i="63"/>
  <c r="B3153" i="63"/>
  <c r="B1631" i="63"/>
  <c r="B1668" i="63"/>
  <c r="B2442" i="63"/>
  <c r="B2470" i="63"/>
  <c r="B2546" i="63"/>
  <c r="B2652" i="63"/>
  <c r="B2674" i="63"/>
  <c r="B2799" i="63"/>
  <c r="B2980" i="63"/>
  <c r="B3003" i="63"/>
  <c r="B3025" i="63"/>
  <c r="B3038" i="63"/>
  <c r="B3060" i="63"/>
  <c r="B3139" i="63"/>
  <c r="B3169" i="63"/>
  <c r="B3242" i="63"/>
  <c r="B3577" i="63"/>
  <c r="B3660" i="63"/>
  <c r="B3681" i="63"/>
  <c r="B3698" i="63"/>
  <c r="B3725" i="63"/>
  <c r="B1719" i="63"/>
  <c r="B879" i="63"/>
  <c r="B815" i="63"/>
  <c r="B1931" i="63"/>
  <c r="B4072" i="63"/>
  <c r="B2329" i="63"/>
  <c r="B3561" i="63"/>
  <c r="B852" i="63"/>
  <c r="B145" i="63"/>
  <c r="B2833" i="63"/>
  <c r="B27" i="63"/>
  <c r="B1254" i="63"/>
  <c r="B1222" i="63"/>
  <c r="B1581" i="63"/>
  <c r="B1174" i="63"/>
  <c r="B1606" i="63"/>
  <c r="B1627" i="63"/>
  <c r="B1644" i="63"/>
  <c r="B1664" i="63"/>
  <c r="B1046" i="63"/>
  <c r="B1030" i="63"/>
  <c r="B1708" i="63"/>
  <c r="B998" i="63"/>
  <c r="B982" i="63"/>
  <c r="B3906" i="63"/>
  <c r="B918" i="63"/>
  <c r="B3954" i="63"/>
  <c r="B3966" i="63"/>
  <c r="B1814" i="63"/>
  <c r="B1825" i="63"/>
  <c r="B1866" i="63"/>
  <c r="B778" i="63"/>
  <c r="B4023" i="63"/>
  <c r="B700" i="63"/>
  <c r="B4037" i="63"/>
  <c r="B4045" i="63"/>
  <c r="B620" i="63"/>
  <c r="B604" i="63"/>
  <c r="B556" i="63"/>
  <c r="B2131" i="63"/>
  <c r="B492" i="63"/>
  <c r="B2237" i="63"/>
  <c r="B2246" i="63"/>
  <c r="B445" i="63"/>
  <c r="B2420" i="63"/>
  <c r="B2949" i="63"/>
  <c r="B2989" i="63"/>
  <c r="B3257" i="63"/>
  <c r="B3287" i="63"/>
  <c r="B3341" i="63"/>
  <c r="B3459" i="63"/>
  <c r="B3496" i="63"/>
  <c r="B3550" i="63"/>
  <c r="B3713" i="63"/>
  <c r="B3749" i="63"/>
  <c r="B3781" i="63"/>
  <c r="B3878" i="63"/>
  <c r="B3956" i="63"/>
  <c r="B3997" i="63"/>
  <c r="B4019" i="63"/>
  <c r="B4067" i="63"/>
  <c r="B1245" i="63"/>
  <c r="B1166" i="63"/>
  <c r="B878" i="63"/>
  <c r="B1932" i="63"/>
  <c r="B485" i="63"/>
  <c r="B2475" i="63"/>
  <c r="B2747" i="63"/>
  <c r="B2918" i="63"/>
  <c r="B356" i="63"/>
  <c r="B2959" i="63"/>
  <c r="B2986" i="63"/>
  <c r="B3011" i="63"/>
  <c r="B3034" i="63"/>
  <c r="B14" i="63"/>
  <c r="B3108" i="63"/>
  <c r="B3214" i="63"/>
  <c r="B3232" i="63"/>
  <c r="B3253" i="63"/>
  <c r="B3393" i="63"/>
  <c r="B3447" i="63"/>
  <c r="B3479" i="63"/>
  <c r="B3512" i="63"/>
  <c r="B3542" i="63"/>
  <c r="B3873" i="63"/>
  <c r="B3892" i="63"/>
  <c r="B3986" i="63"/>
  <c r="B4015" i="63"/>
  <c r="B4044" i="63"/>
  <c r="B1535" i="63"/>
  <c r="B1244" i="63"/>
  <c r="B1204" i="63"/>
  <c r="B1123" i="63"/>
  <c r="B3667" i="63"/>
  <c r="B3940" i="63"/>
  <c r="B740" i="63"/>
  <c r="B2028" i="63"/>
  <c r="B2116" i="63"/>
  <c r="B2182" i="63"/>
  <c r="B2351" i="63"/>
  <c r="B235" i="63"/>
  <c r="B2760" i="63"/>
  <c r="B2101" i="63"/>
  <c r="B522" i="63"/>
  <c r="B3694" i="63"/>
  <c r="B3759" i="63"/>
  <c r="B3864" i="63"/>
  <c r="B3889" i="63"/>
  <c r="B3973" i="63"/>
  <c r="B4000" i="63"/>
  <c r="B4032" i="63"/>
  <c r="B4159" i="63"/>
  <c r="B4184" i="63"/>
  <c r="B1537" i="63"/>
  <c r="B1039" i="63"/>
  <c r="B970" i="63"/>
  <c r="B800" i="63"/>
  <c r="B1943" i="63"/>
  <c r="B2027" i="63"/>
  <c r="B564" i="63"/>
  <c r="B2350" i="63"/>
  <c r="B48" i="63"/>
  <c r="B1965" i="63"/>
  <c r="B2022" i="63"/>
  <c r="B4056" i="63"/>
  <c r="B2349" i="63"/>
  <c r="B349" i="63"/>
  <c r="B2688" i="63"/>
  <c r="B3286" i="63"/>
  <c r="B1237" i="63"/>
  <c r="B1221" i="63"/>
  <c r="B1189" i="63"/>
  <c r="B1173" i="63"/>
  <c r="B1109" i="63"/>
  <c r="B1093" i="63"/>
  <c r="B1061" i="63"/>
  <c r="B1045" i="63"/>
  <c r="B1029" i="63"/>
  <c r="B3761" i="63"/>
  <c r="B1724" i="63"/>
  <c r="B1762" i="63"/>
  <c r="B901" i="63"/>
  <c r="B1773" i="63"/>
  <c r="B869" i="63"/>
  <c r="B853" i="63"/>
  <c r="B3980" i="63"/>
  <c r="B1868" i="63"/>
  <c r="B2430" i="63"/>
  <c r="B39" i="63"/>
  <c r="B3343" i="63"/>
  <c r="B3369" i="63"/>
  <c r="B3464" i="63"/>
  <c r="B3928" i="63"/>
  <c r="B3960" i="63"/>
  <c r="B3996" i="63"/>
  <c r="B4106" i="63"/>
  <c r="B4139" i="63"/>
  <c r="B1261" i="63"/>
  <c r="B1242" i="63"/>
  <c r="B1556" i="63"/>
  <c r="B3661" i="63"/>
  <c r="B3672" i="63"/>
  <c r="B1070" i="63"/>
  <c r="B3709" i="63"/>
  <c r="B2196" i="63"/>
  <c r="B2766" i="63"/>
  <c r="B1940" i="63"/>
  <c r="B1993" i="63"/>
  <c r="B2170" i="63"/>
  <c r="B427" i="63"/>
  <c r="B2375" i="63"/>
  <c r="B2543" i="63"/>
  <c r="B241" i="63"/>
  <c r="B2884" i="63"/>
  <c r="B3203" i="63"/>
  <c r="B874" i="63"/>
  <c r="B858" i="63"/>
  <c r="B794" i="63"/>
  <c r="B4010" i="63"/>
  <c r="B768" i="63"/>
  <c r="B704" i="63"/>
  <c r="B640" i="63"/>
  <c r="B2242" i="63"/>
  <c r="B3145" i="63"/>
  <c r="B3192" i="63"/>
  <c r="B3220" i="63"/>
  <c r="B3245" i="63"/>
  <c r="B3545" i="63"/>
  <c r="B3615" i="63"/>
  <c r="B3632" i="63"/>
  <c r="B3669" i="63"/>
  <c r="B3982" i="63"/>
  <c r="B4014" i="63"/>
  <c r="B4043" i="63"/>
  <c r="B4084" i="63"/>
  <c r="B4199" i="63"/>
  <c r="B1540" i="63"/>
  <c r="B1220" i="63"/>
  <c r="B1068" i="63"/>
  <c r="B1700" i="63"/>
  <c r="B912" i="63"/>
  <c r="B862" i="63"/>
  <c r="B630" i="63"/>
  <c r="B2194" i="63"/>
  <c r="B2389" i="63"/>
  <c r="B219" i="63"/>
  <c r="B2800" i="63"/>
  <c r="B3630" i="63"/>
  <c r="B3727" i="63"/>
  <c r="B3760" i="63"/>
  <c r="B3869" i="63"/>
  <c r="B1240" i="63"/>
  <c r="B1199" i="63"/>
  <c r="B1628" i="63"/>
  <c r="B3778" i="63"/>
  <c r="B959" i="63"/>
  <c r="B787" i="63"/>
  <c r="B1951" i="63"/>
  <c r="B629" i="63"/>
  <c r="B548" i="63"/>
  <c r="B2255" i="63"/>
  <c r="B2386" i="63"/>
  <c r="B2672" i="63"/>
  <c r="B2943" i="63"/>
  <c r="B6" i="64" l="1"/>
  <c r="B7" i="64"/>
  <c r="C14" i="106"/>
  <c r="R4201" i="63"/>
  <c r="B2567" i="63"/>
  <c r="B2615" i="63"/>
  <c r="B1495" i="63"/>
  <c r="B2023" i="63"/>
  <c r="B834" i="63"/>
  <c r="B1223" i="63"/>
  <c r="B1253" i="63"/>
  <c r="B1534" i="63"/>
  <c r="B1591" i="63"/>
  <c r="B3015" i="63"/>
  <c r="B3718" i="63"/>
  <c r="B1047" i="63"/>
  <c r="D3702" i="63"/>
  <c r="B3702" i="63"/>
  <c r="D3686" i="63"/>
  <c r="B3686" i="63"/>
  <c r="D3622" i="63"/>
  <c r="B3622" i="63"/>
  <c r="D3462" i="63"/>
  <c r="B3462" i="63"/>
  <c r="D2201" i="63"/>
  <c r="B2201" i="63"/>
  <c r="D3094" i="63"/>
  <c r="B3094" i="63"/>
  <c r="D2839" i="63"/>
  <c r="B2839" i="63"/>
  <c r="D125" i="63"/>
  <c r="B125" i="63"/>
  <c r="D2584" i="63"/>
  <c r="B2584" i="63"/>
  <c r="D168" i="63"/>
  <c r="B168" i="63"/>
  <c r="D200" i="63"/>
  <c r="B200" i="63"/>
  <c r="D224" i="63"/>
  <c r="B224" i="63"/>
  <c r="D2519" i="63"/>
  <c r="B2519" i="63"/>
  <c r="D2471" i="63"/>
  <c r="B2471" i="63"/>
  <c r="D2423" i="63"/>
  <c r="B2423" i="63"/>
  <c r="D381" i="63"/>
  <c r="B381" i="63"/>
  <c r="D2327" i="63"/>
  <c r="B2327" i="63"/>
  <c r="D440" i="63"/>
  <c r="B440" i="63"/>
  <c r="D2231" i="63"/>
  <c r="B2231" i="63"/>
  <c r="D484" i="63"/>
  <c r="B484" i="63"/>
  <c r="D3142" i="63"/>
  <c r="B3142" i="63"/>
  <c r="D2103" i="63"/>
  <c r="B2103" i="63"/>
  <c r="D2071" i="63"/>
  <c r="B2071" i="63"/>
  <c r="D3199" i="63"/>
  <c r="B3199" i="63"/>
  <c r="D655" i="63"/>
  <c r="B655" i="63"/>
  <c r="D1975" i="63"/>
  <c r="B1975" i="63"/>
  <c r="D726" i="63"/>
  <c r="B726" i="63"/>
  <c r="D772" i="63"/>
  <c r="B772" i="63"/>
  <c r="D1879" i="63"/>
  <c r="B1879" i="63"/>
  <c r="D1847" i="63"/>
  <c r="B1847" i="63"/>
  <c r="D1799" i="63"/>
  <c r="B1799" i="63"/>
  <c r="D892" i="63"/>
  <c r="B892" i="63"/>
  <c r="D975" i="63"/>
  <c r="B975" i="63"/>
  <c r="D1687" i="63"/>
  <c r="B1687" i="63"/>
  <c r="D1671" i="63"/>
  <c r="B1671" i="63"/>
  <c r="D1639" i="63"/>
  <c r="B1639" i="63"/>
  <c r="D1160" i="63"/>
  <c r="B1160" i="63"/>
  <c r="D1607" i="63"/>
  <c r="B1607" i="63"/>
  <c r="D1370" i="63"/>
  <c r="B1370" i="63"/>
  <c r="D1255" i="63"/>
  <c r="B1255" i="63"/>
  <c r="D1239" i="63"/>
  <c r="B1239" i="63"/>
  <c r="D1207" i="63"/>
  <c r="B1207" i="63"/>
  <c r="D1159" i="63"/>
  <c r="B1159" i="63"/>
  <c r="D1647" i="63"/>
  <c r="B1647" i="63"/>
  <c r="D1079" i="63"/>
  <c r="B1079" i="63"/>
  <c r="D1815" i="63"/>
  <c r="B1815" i="63"/>
  <c r="D1862" i="63"/>
  <c r="B1862" i="63"/>
  <c r="D759" i="63"/>
  <c r="B759" i="63"/>
  <c r="D727" i="63"/>
  <c r="B727" i="63"/>
  <c r="D1970" i="63"/>
  <c r="B1970" i="63"/>
  <c r="D4041" i="63"/>
  <c r="B4041" i="63"/>
  <c r="D2047" i="63"/>
  <c r="B2047" i="63"/>
  <c r="D2117" i="63"/>
  <c r="B2117" i="63"/>
  <c r="D535" i="63"/>
  <c r="B535" i="63"/>
  <c r="D4127" i="63"/>
  <c r="B4127" i="63"/>
  <c r="D2279" i="63"/>
  <c r="B2279" i="63"/>
  <c r="D2328" i="63"/>
  <c r="B2328" i="63"/>
  <c r="D2385" i="63"/>
  <c r="B2385" i="63"/>
  <c r="D2431" i="63"/>
  <c r="B2431" i="63"/>
  <c r="D2528" i="63"/>
  <c r="B2528" i="63"/>
  <c r="D2950" i="63"/>
  <c r="B2950" i="63"/>
  <c r="D2988" i="63"/>
  <c r="B2988" i="63"/>
  <c r="B3044" i="63"/>
  <c r="D3044" i="63"/>
  <c r="D3106" i="63"/>
  <c r="B3106" i="63"/>
  <c r="D3150" i="63"/>
  <c r="B3150" i="63"/>
  <c r="D3186" i="63"/>
  <c r="B3186" i="63"/>
  <c r="D3223" i="63"/>
  <c r="B3223" i="63"/>
  <c r="B3250" i="63"/>
  <c r="D3250" i="63"/>
  <c r="D3298" i="63"/>
  <c r="B3298" i="63"/>
  <c r="D3328" i="63"/>
  <c r="B3328" i="63"/>
  <c r="D3362" i="63"/>
  <c r="B3362" i="63"/>
  <c r="D3511" i="63"/>
  <c r="B3511" i="63"/>
  <c r="D3527" i="63"/>
  <c r="B3527" i="63"/>
  <c r="D3538" i="63"/>
  <c r="B3538" i="63"/>
  <c r="D3562" i="63"/>
  <c r="B3562" i="63"/>
  <c r="D3610" i="63"/>
  <c r="B3610" i="63"/>
  <c r="B3647" i="63"/>
  <c r="D3647" i="63"/>
  <c r="D3692" i="63"/>
  <c r="B3692" i="63"/>
  <c r="B3758" i="63"/>
  <c r="D3758" i="63"/>
  <c r="D3888" i="63"/>
  <c r="B3888" i="63"/>
  <c r="D3944" i="63"/>
  <c r="B3944" i="63"/>
  <c r="D3977" i="63"/>
  <c r="B3977" i="63"/>
  <c r="D4012" i="63"/>
  <c r="B4012" i="63"/>
  <c r="D4040" i="63"/>
  <c r="B4040" i="63"/>
  <c r="D4161" i="63"/>
  <c r="B4161" i="63"/>
  <c r="D4191" i="63"/>
  <c r="B4191" i="63"/>
  <c r="D1885" i="63"/>
  <c r="B1885" i="63"/>
  <c r="D1926" i="63"/>
  <c r="B1926" i="63"/>
  <c r="D3222" i="63"/>
  <c r="B3222" i="63"/>
  <c r="D3206" i="63"/>
  <c r="B3206" i="63"/>
  <c r="D3047" i="63"/>
  <c r="B3047" i="63"/>
  <c r="D2935" i="63"/>
  <c r="B2935" i="63"/>
  <c r="D53" i="63"/>
  <c r="B53" i="63"/>
  <c r="D73" i="63"/>
  <c r="B73" i="63"/>
  <c r="D2443" i="63"/>
  <c r="B2443" i="63"/>
  <c r="D113" i="63"/>
  <c r="B113" i="63"/>
  <c r="D2791" i="63"/>
  <c r="B2791" i="63"/>
  <c r="D162" i="63"/>
  <c r="B162" i="63"/>
  <c r="D178" i="63"/>
  <c r="B178" i="63"/>
  <c r="D211" i="63"/>
  <c r="B211" i="63"/>
  <c r="D2631" i="63"/>
  <c r="B2631" i="63"/>
  <c r="D2487" i="63"/>
  <c r="B2487" i="63"/>
  <c r="D337" i="63"/>
  <c r="B337" i="63"/>
  <c r="D373" i="63"/>
  <c r="B373" i="63"/>
  <c r="D2994" i="63"/>
  <c r="B2994" i="63"/>
  <c r="D2295" i="63"/>
  <c r="B2295" i="63"/>
  <c r="D463" i="63"/>
  <c r="B463" i="63"/>
  <c r="D2199" i="63"/>
  <c r="B2199" i="63"/>
  <c r="D2167" i="63"/>
  <c r="B2167" i="63"/>
  <c r="D550" i="63"/>
  <c r="B550" i="63"/>
  <c r="D3168" i="63"/>
  <c r="B3168" i="63"/>
  <c r="D610" i="63"/>
  <c r="B610" i="63"/>
  <c r="D650" i="63"/>
  <c r="B650" i="63"/>
  <c r="D681" i="63"/>
  <c r="B681" i="63"/>
  <c r="D1959" i="63"/>
  <c r="B1959" i="63"/>
  <c r="D1927" i="63"/>
  <c r="B1927" i="63"/>
  <c r="D1895" i="63"/>
  <c r="B1895" i="63"/>
  <c r="D1863" i="63"/>
  <c r="B1863" i="63"/>
  <c r="D1831" i="63"/>
  <c r="B1831" i="63"/>
  <c r="D1751" i="63"/>
  <c r="B1751" i="63"/>
  <c r="D1201" i="63"/>
  <c r="B1201" i="63"/>
  <c r="D1218" i="63"/>
  <c r="B1218" i="63"/>
  <c r="D1527" i="63"/>
  <c r="B1527" i="63"/>
  <c r="D1319" i="63"/>
  <c r="B1319" i="63"/>
  <c r="D3409" i="63"/>
  <c r="B3409" i="63"/>
  <c r="D1406" i="63"/>
  <c r="B1406" i="63"/>
  <c r="D1415" i="63"/>
  <c r="B1415" i="63"/>
  <c r="D1457" i="63"/>
  <c r="B1457" i="63"/>
  <c r="D1383" i="63"/>
  <c r="B1383" i="63"/>
  <c r="D1367" i="63"/>
  <c r="B1367" i="63"/>
  <c r="D1488" i="63"/>
  <c r="B1488" i="63"/>
  <c r="D1335" i="63"/>
  <c r="B1335" i="63"/>
  <c r="D1510" i="63"/>
  <c r="B1510" i="63"/>
  <c r="D1520" i="63"/>
  <c r="B1520" i="63"/>
  <c r="D1529" i="63"/>
  <c r="B1529" i="63"/>
  <c r="D3738" i="63"/>
  <c r="B3738" i="63"/>
  <c r="D967" i="63"/>
  <c r="B967" i="63"/>
  <c r="D599" i="63"/>
  <c r="B599" i="63"/>
  <c r="D4102" i="63"/>
  <c r="B4102" i="63"/>
  <c r="D503" i="63"/>
  <c r="B503" i="63"/>
  <c r="D2213" i="63"/>
  <c r="B2213" i="63"/>
  <c r="D2256" i="63"/>
  <c r="B2256" i="63"/>
  <c r="D424" i="63"/>
  <c r="B424" i="63"/>
  <c r="D392" i="63"/>
  <c r="B392" i="63"/>
  <c r="D360" i="63"/>
  <c r="B360" i="63"/>
  <c r="D2449" i="63"/>
  <c r="B2449" i="63"/>
  <c r="D2484" i="63"/>
  <c r="B2484" i="63"/>
  <c r="D2564" i="63"/>
  <c r="B2564" i="63"/>
  <c r="D2602" i="63"/>
  <c r="B2602" i="63"/>
  <c r="D232" i="63"/>
  <c r="B232" i="63"/>
  <c r="D2666" i="63"/>
  <c r="B2666" i="63"/>
  <c r="D2729" i="63"/>
  <c r="B2729" i="63"/>
  <c r="D136" i="63"/>
  <c r="B136" i="63"/>
  <c r="D110" i="63"/>
  <c r="B110" i="63"/>
  <c r="D3348" i="63"/>
  <c r="B3348" i="63"/>
  <c r="D3830" i="63"/>
  <c r="B3830" i="63"/>
  <c r="D3814" i="63"/>
  <c r="B3814" i="63"/>
  <c r="D3558" i="63"/>
  <c r="B3558" i="63"/>
  <c r="D3404" i="63"/>
  <c r="B3404" i="63"/>
  <c r="D3366" i="63"/>
  <c r="B3366" i="63"/>
  <c r="D3078" i="63"/>
  <c r="B3078" i="63"/>
  <c r="D2999" i="63"/>
  <c r="B2999" i="63"/>
  <c r="D2967" i="63"/>
  <c r="B2967" i="63"/>
  <c r="D2695" i="63"/>
  <c r="B2695" i="63"/>
  <c r="D2599" i="63"/>
  <c r="B2599" i="63"/>
  <c r="D2583" i="63"/>
  <c r="B2583" i="63"/>
  <c r="D2551" i="63"/>
  <c r="B2551" i="63"/>
  <c r="D2503" i="63"/>
  <c r="B2503" i="63"/>
  <c r="D325" i="63"/>
  <c r="B325" i="63"/>
  <c r="D2407" i="63"/>
  <c r="B2407" i="63"/>
  <c r="D2965" i="63"/>
  <c r="B2965" i="63"/>
  <c r="D3004" i="63"/>
  <c r="B3004" i="63"/>
  <c r="D454" i="63"/>
  <c r="B454" i="63"/>
  <c r="D3109" i="63"/>
  <c r="B3109" i="63"/>
  <c r="D2135" i="63"/>
  <c r="B2135" i="63"/>
  <c r="D857" i="63"/>
  <c r="B857" i="63"/>
  <c r="D1735" i="63"/>
  <c r="B1735" i="63"/>
  <c r="D1019" i="63"/>
  <c r="B1019" i="63"/>
  <c r="D1114" i="63"/>
  <c r="B1114" i="63"/>
  <c r="D1431" i="63"/>
  <c r="B1431" i="63"/>
  <c r="D1191" i="63"/>
  <c r="B1191" i="63"/>
  <c r="D1175" i="63"/>
  <c r="B1175" i="63"/>
  <c r="D1623" i="63"/>
  <c r="B1623" i="63"/>
  <c r="D1657" i="63"/>
  <c r="B1657" i="63"/>
  <c r="D3674" i="63"/>
  <c r="B3674" i="63"/>
  <c r="D1063" i="63"/>
  <c r="B1063" i="63"/>
  <c r="D1031" i="63"/>
  <c r="B1031" i="63"/>
  <c r="D3762" i="63"/>
  <c r="B3762" i="63"/>
  <c r="D983" i="63"/>
  <c r="B983" i="63"/>
  <c r="D951" i="63"/>
  <c r="B951" i="63"/>
  <c r="D935" i="63"/>
  <c r="B935" i="63"/>
  <c r="D919" i="63"/>
  <c r="B919" i="63"/>
  <c r="D1764" i="63"/>
  <c r="B1764" i="63"/>
  <c r="D887" i="63"/>
  <c r="B887" i="63"/>
  <c r="D1785" i="63"/>
  <c r="B1785" i="63"/>
  <c r="D1829" i="63"/>
  <c r="B1829" i="63"/>
  <c r="D1880" i="63"/>
  <c r="B1880" i="63"/>
  <c r="D775" i="63"/>
  <c r="B775" i="63"/>
  <c r="D1930" i="63"/>
  <c r="B1930" i="63"/>
  <c r="D1949" i="63"/>
  <c r="B1949" i="63"/>
  <c r="D679" i="63"/>
  <c r="B679" i="63"/>
  <c r="D631" i="63"/>
  <c r="B631" i="63"/>
  <c r="D2106" i="63"/>
  <c r="B2106" i="63"/>
  <c r="D519" i="63"/>
  <c r="B519" i="63"/>
  <c r="D2656" i="63"/>
  <c r="B2656" i="63"/>
  <c r="D2702" i="63"/>
  <c r="B2702" i="63"/>
  <c r="D152" i="63"/>
  <c r="B152" i="63"/>
  <c r="B122" i="63"/>
  <c r="D122" i="63"/>
  <c r="D2845" i="63"/>
  <c r="B2845" i="63"/>
  <c r="D2855" i="63"/>
  <c r="B2855" i="63"/>
  <c r="D2901" i="63"/>
  <c r="B2901" i="63"/>
  <c r="D2928" i="63"/>
  <c r="B2928" i="63"/>
  <c r="D2979" i="63"/>
  <c r="B2979" i="63"/>
  <c r="D28" i="63"/>
  <c r="B28" i="63"/>
  <c r="D3055" i="63"/>
  <c r="B3055" i="63"/>
  <c r="D3091" i="63"/>
  <c r="B3091" i="63"/>
  <c r="D3204" i="63"/>
  <c r="B3204" i="63"/>
  <c r="D3377" i="63"/>
  <c r="B3377" i="63"/>
  <c r="D3857" i="63"/>
  <c r="B3857" i="63"/>
  <c r="D3912" i="63"/>
  <c r="B3912" i="63"/>
  <c r="D4094" i="63"/>
  <c r="B4094" i="63"/>
  <c r="B3526" i="63"/>
  <c r="B2962" i="63"/>
  <c r="D2962" i="63"/>
  <c r="D2786" i="63"/>
  <c r="B2786" i="63"/>
  <c r="B286" i="63"/>
  <c r="D286" i="63"/>
  <c r="D2210" i="63"/>
  <c r="B2210" i="63"/>
  <c r="B594" i="63"/>
  <c r="D594" i="63"/>
  <c r="B601" i="63"/>
  <c r="D1219" i="63"/>
  <c r="D2866" i="63"/>
  <c r="B2866" i="63"/>
  <c r="D215" i="63"/>
  <c r="B215" i="63"/>
  <c r="B375" i="63"/>
  <c r="D375" i="63"/>
  <c r="B3388" i="63"/>
  <c r="D3388" i="63"/>
  <c r="B1298" i="63"/>
  <c r="D1298" i="63"/>
  <c r="B1659" i="63"/>
  <c r="D1659" i="63"/>
  <c r="B2305" i="63"/>
  <c r="D2305" i="63"/>
  <c r="B2499" i="63"/>
  <c r="D2499" i="63"/>
  <c r="D179" i="63"/>
  <c r="B179" i="63"/>
  <c r="B37" i="63"/>
  <c r="D37" i="63"/>
  <c r="D3254" i="63"/>
  <c r="B3254" i="63"/>
  <c r="D3866" i="63"/>
  <c r="B3866" i="63"/>
  <c r="B2834" i="63"/>
  <c r="B1506" i="63"/>
  <c r="B1410" i="63"/>
  <c r="B3005" i="63"/>
  <c r="D2059" i="63"/>
  <c r="B1561" i="63"/>
  <c r="D1561" i="63"/>
  <c r="D1391" i="63"/>
  <c r="B1391" i="63"/>
  <c r="B1939" i="63"/>
  <c r="D1939" i="63"/>
  <c r="D2738" i="63"/>
  <c r="B2738" i="63"/>
  <c r="D294" i="63"/>
  <c r="B294" i="63"/>
  <c r="B464" i="63"/>
  <c r="D464" i="63"/>
  <c r="D1778" i="63"/>
  <c r="B1778" i="63"/>
  <c r="B530" i="63"/>
  <c r="D530" i="63"/>
  <c r="B403" i="63"/>
  <c r="D403" i="63"/>
  <c r="D2610" i="63"/>
  <c r="B2610" i="63"/>
  <c r="B2893" i="63"/>
  <c r="D2893" i="63"/>
  <c r="D3190" i="63"/>
  <c r="B3190" i="63"/>
  <c r="B3739" i="63"/>
  <c r="D3739" i="63"/>
  <c r="B818" i="63"/>
  <c r="D2930" i="63"/>
  <c r="D3320" i="63"/>
  <c r="B1013" i="63"/>
  <c r="D1013" i="63"/>
  <c r="B3569" i="63"/>
  <c r="D3569" i="63"/>
  <c r="D2422" i="63"/>
  <c r="B2422" i="63"/>
  <c r="B133" i="63"/>
  <c r="D133" i="63"/>
  <c r="B227" i="63"/>
  <c r="D227" i="63"/>
  <c r="B2514" i="63"/>
  <c r="D2514" i="63"/>
  <c r="B2969" i="63"/>
  <c r="D2969" i="63"/>
  <c r="D2258" i="63"/>
  <c r="B2258" i="63"/>
  <c r="D528" i="63"/>
  <c r="B528" i="63"/>
  <c r="B1890" i="63"/>
  <c r="D1890" i="63"/>
  <c r="D1588" i="63"/>
  <c r="B1588" i="63"/>
  <c r="D1074" i="63"/>
  <c r="B1074" i="63"/>
  <c r="D1958" i="63"/>
  <c r="B1958" i="63"/>
  <c r="B3701" i="63"/>
  <c r="D3701" i="63"/>
  <c r="B3636" i="63"/>
  <c r="D1618" i="63"/>
  <c r="D4103" i="63"/>
  <c r="D3585" i="63"/>
  <c r="B3585" i="63"/>
  <c r="D1759" i="63"/>
  <c r="B1759" i="63"/>
  <c r="D3441" i="63"/>
  <c r="B3441" i="63"/>
  <c r="B3361" i="63"/>
  <c r="D3361" i="63"/>
  <c r="D3217" i="63"/>
  <c r="B3217" i="63"/>
  <c r="B2287" i="63"/>
  <c r="D2287" i="63"/>
  <c r="B81" i="63"/>
  <c r="D81" i="63"/>
  <c r="D2722" i="63"/>
  <c r="B2722" i="63"/>
  <c r="B277" i="63"/>
  <c r="D277" i="63"/>
  <c r="D365" i="63"/>
  <c r="B365" i="63"/>
  <c r="B590" i="63"/>
  <c r="D590" i="63"/>
  <c r="D642" i="63"/>
  <c r="B642" i="63"/>
  <c r="B514" i="63"/>
  <c r="D514" i="63"/>
  <c r="B435" i="63"/>
  <c r="D435" i="63"/>
  <c r="D2438" i="63"/>
  <c r="B2438" i="63"/>
  <c r="B2632" i="63"/>
  <c r="D2632" i="63"/>
  <c r="B147" i="63"/>
  <c r="D147" i="63"/>
  <c r="D62" i="63"/>
  <c r="B62" i="63"/>
  <c r="D3077" i="63"/>
  <c r="B3077" i="63"/>
  <c r="D3209" i="63"/>
  <c r="B3209" i="63"/>
  <c r="B3614" i="63"/>
  <c r="D3614" i="63"/>
  <c r="B261" i="63"/>
  <c r="B106" i="63"/>
  <c r="D1906" i="63"/>
  <c r="D3895" i="63"/>
  <c r="B3841" i="63"/>
  <c r="D3841" i="63"/>
  <c r="B3649" i="63"/>
  <c r="D3649" i="63"/>
  <c r="D1461" i="63"/>
  <c r="B1461" i="63"/>
  <c r="B2482" i="63"/>
  <c r="D2482" i="63"/>
  <c r="B2370" i="63"/>
  <c r="D2370" i="63"/>
  <c r="D442" i="63"/>
  <c r="B442" i="63"/>
  <c r="B2162" i="63"/>
  <c r="D2162" i="63"/>
  <c r="B2130" i="63"/>
  <c r="D2130" i="63"/>
  <c r="B2034" i="63"/>
  <c r="D2034" i="63"/>
  <c r="D756" i="63"/>
  <c r="B756" i="63"/>
  <c r="D1858" i="63"/>
  <c r="B1858" i="63"/>
  <c r="B1794" i="63"/>
  <c r="D1794" i="63"/>
  <c r="D1037" i="63"/>
  <c r="B1037" i="63"/>
  <c r="B1169" i="63"/>
  <c r="D1169" i="63"/>
  <c r="D1349" i="63"/>
  <c r="B1349" i="63"/>
  <c r="D1378" i="63"/>
  <c r="B1378" i="63"/>
  <c r="D1282" i="63"/>
  <c r="B1282" i="63"/>
  <c r="D1602" i="63"/>
  <c r="B1602" i="63"/>
  <c r="B1702" i="63"/>
  <c r="D1702" i="63"/>
  <c r="B674" i="63"/>
  <c r="D674" i="63"/>
  <c r="B593" i="63"/>
  <c r="B962" i="63"/>
  <c r="D3793" i="63"/>
  <c r="D1346" i="63"/>
  <c r="D2270" i="63"/>
  <c r="B2270" i="63"/>
  <c r="D2946" i="63"/>
  <c r="B2946" i="63"/>
  <c r="D2802" i="63"/>
  <c r="B2802" i="63"/>
  <c r="D253" i="63"/>
  <c r="B253" i="63"/>
  <c r="B2923" i="63"/>
  <c r="D2923" i="63"/>
  <c r="D515" i="63"/>
  <c r="B515" i="63"/>
  <c r="D1314" i="63"/>
  <c r="B1314" i="63"/>
  <c r="B1575" i="63"/>
  <c r="D1575" i="63"/>
  <c r="B1648" i="63"/>
  <c r="D1648" i="63"/>
  <c r="B1058" i="63"/>
  <c r="D1058" i="63"/>
  <c r="D1010" i="63"/>
  <c r="B1010" i="63"/>
  <c r="D946" i="63"/>
  <c r="B946" i="63"/>
  <c r="D1786" i="63"/>
  <c r="B1786" i="63"/>
  <c r="D1946" i="63"/>
  <c r="B1946" i="63"/>
  <c r="D2108" i="63"/>
  <c r="B2108" i="63"/>
  <c r="B2265" i="63"/>
  <c r="D2265" i="63"/>
  <c r="B275" i="63"/>
  <c r="D275" i="63"/>
  <c r="B3505" i="63"/>
  <c r="B1318" i="63"/>
  <c r="D3777" i="63"/>
  <c r="B3777" i="63"/>
  <c r="D3553" i="63"/>
  <c r="B3553" i="63"/>
  <c r="B188" i="63"/>
  <c r="D188" i="63"/>
  <c r="D2778" i="63"/>
  <c r="B2778" i="63"/>
  <c r="B328" i="63"/>
  <c r="D328" i="63"/>
  <c r="D2322" i="63"/>
  <c r="B2322" i="63"/>
  <c r="B2226" i="63"/>
  <c r="D2226" i="63"/>
  <c r="D2050" i="63"/>
  <c r="B2050" i="63"/>
  <c r="D1714" i="63"/>
  <c r="B1714" i="63"/>
  <c r="D930" i="63"/>
  <c r="B930" i="63"/>
  <c r="B866" i="63"/>
  <c r="D866" i="63"/>
  <c r="D1911" i="63"/>
  <c r="B1911" i="63"/>
  <c r="D2005" i="63"/>
  <c r="B2005" i="63"/>
  <c r="D2121" i="63"/>
  <c r="B2121" i="63"/>
  <c r="D2173" i="63"/>
  <c r="B2173" i="63"/>
  <c r="B371" i="63"/>
  <c r="D371" i="63"/>
  <c r="D2541" i="63"/>
  <c r="B2541" i="63"/>
  <c r="D195" i="63"/>
  <c r="B195" i="63"/>
  <c r="B92" i="63"/>
  <c r="D92" i="63"/>
  <c r="D3231" i="63"/>
  <c r="B3231" i="63"/>
  <c r="D3571" i="63"/>
  <c r="B3571" i="63"/>
  <c r="B1267" i="63"/>
  <c r="B690" i="63"/>
  <c r="D696" i="63"/>
  <c r="B2754" i="63"/>
  <c r="D2754" i="63"/>
  <c r="D1874" i="63"/>
  <c r="B1874" i="63"/>
  <c r="D1810" i="63"/>
  <c r="B1810" i="63"/>
  <c r="B1730" i="63"/>
  <c r="D1730" i="63"/>
  <c r="D1183" i="63"/>
  <c r="B1183" i="63"/>
  <c r="D3439" i="63"/>
  <c r="B3439" i="63"/>
  <c r="B1186" i="63"/>
  <c r="D1186" i="63"/>
  <c r="D882" i="63"/>
  <c r="B882" i="63"/>
  <c r="B3333" i="63"/>
  <c r="D3333" i="63"/>
  <c r="B3530" i="63"/>
  <c r="D3530" i="63"/>
  <c r="D3650" i="63"/>
  <c r="B3650" i="63"/>
  <c r="D4018" i="63"/>
  <c r="B4018" i="63"/>
  <c r="D3825" i="63"/>
  <c r="B3825" i="63"/>
  <c r="D3729" i="63"/>
  <c r="B3729" i="63"/>
  <c r="D3601" i="63"/>
  <c r="B3601" i="63"/>
  <c r="B1763" i="63"/>
  <c r="D1763" i="63"/>
  <c r="B420" i="63"/>
  <c r="D420" i="63"/>
  <c r="D495" i="63"/>
  <c r="B495" i="63"/>
  <c r="B2018" i="63"/>
  <c r="D2018" i="63"/>
  <c r="B1104" i="63"/>
  <c r="D1104" i="63"/>
  <c r="B738" i="63"/>
  <c r="D738" i="63"/>
  <c r="B626" i="63"/>
  <c r="D626" i="63"/>
  <c r="B482" i="63"/>
  <c r="D482" i="63"/>
  <c r="D2353" i="63"/>
  <c r="B2353" i="63"/>
  <c r="D2457" i="63"/>
  <c r="B2457" i="63"/>
  <c r="D2642" i="63"/>
  <c r="B2642" i="63"/>
  <c r="D2779" i="63"/>
  <c r="B2779" i="63"/>
  <c r="D3020" i="63"/>
  <c r="B3020" i="63"/>
  <c r="B3175" i="63"/>
  <c r="D3175" i="63"/>
  <c r="B3452" i="63"/>
  <c r="D3452" i="63"/>
  <c r="D3923" i="63"/>
  <c r="B3923" i="63"/>
  <c r="B1542" i="63"/>
  <c r="B183" i="63"/>
  <c r="D183" i="63"/>
  <c r="D2726" i="63"/>
  <c r="B2726" i="63"/>
  <c r="D2466" i="63"/>
  <c r="B2466" i="63"/>
  <c r="D2338" i="63"/>
  <c r="B2338" i="63"/>
  <c r="B475" i="63"/>
  <c r="D475" i="63"/>
  <c r="B3218" i="63"/>
  <c r="D3218" i="63"/>
  <c r="B1458" i="63"/>
  <c r="D1458" i="63"/>
  <c r="B1330" i="63"/>
  <c r="D1330" i="63"/>
  <c r="B1234" i="63"/>
  <c r="D1234" i="63"/>
  <c r="D3580" i="63"/>
  <c r="B3580" i="63"/>
  <c r="D1042" i="63"/>
  <c r="B1042" i="63"/>
  <c r="D1883" i="63"/>
  <c r="B1883" i="63"/>
  <c r="D3763" i="63"/>
  <c r="B3763" i="63"/>
  <c r="B3473" i="63"/>
  <c r="B2343" i="63"/>
  <c r="B2904" i="63"/>
  <c r="B1718" i="63"/>
  <c r="B1954" i="63"/>
  <c r="D1954" i="63"/>
  <c r="D1842" i="63"/>
  <c r="B1842" i="63"/>
  <c r="B921" i="63"/>
  <c r="D921" i="63"/>
  <c r="D1650" i="63"/>
  <c r="B1650" i="63"/>
  <c r="B1205" i="63"/>
  <c r="D1205" i="63"/>
  <c r="D1376" i="63"/>
  <c r="B1376" i="63"/>
  <c r="D1362" i="63"/>
  <c r="B1362" i="63"/>
  <c r="B1266" i="63"/>
  <c r="D1266" i="63"/>
  <c r="D914" i="63"/>
  <c r="B914" i="63"/>
  <c r="D33" i="63"/>
  <c r="B33" i="63"/>
  <c r="D3136" i="63"/>
  <c r="B3136" i="63"/>
  <c r="B3304" i="63"/>
  <c r="D3304" i="63"/>
  <c r="D3483" i="63"/>
  <c r="B3483" i="63"/>
  <c r="D3633" i="63"/>
  <c r="B3633" i="63"/>
  <c r="D4069" i="63"/>
  <c r="B4069" i="63"/>
  <c r="B1133" i="63"/>
  <c r="D2737" i="63"/>
  <c r="D1291" i="63"/>
  <c r="B1291" i="63"/>
  <c r="D1163" i="63"/>
  <c r="B1163" i="63"/>
  <c r="D203" i="63"/>
  <c r="B203" i="63"/>
  <c r="B1826" i="63"/>
  <c r="D1826" i="63"/>
  <c r="B1746" i="63"/>
  <c r="D1746" i="63"/>
  <c r="B1413" i="63"/>
  <c r="D1413" i="63"/>
  <c r="D1090" i="63"/>
  <c r="B1090" i="63"/>
  <c r="D3105" i="63"/>
  <c r="B3105" i="63"/>
  <c r="D3279" i="63"/>
  <c r="B3279" i="63"/>
  <c r="D3676" i="63"/>
  <c r="B3676" i="63"/>
  <c r="B3949" i="63"/>
  <c r="D3949" i="63"/>
  <c r="B4079" i="63"/>
  <c r="D4079" i="63"/>
  <c r="B4167" i="63"/>
  <c r="D4167" i="63"/>
  <c r="B114" i="63"/>
  <c r="B1464" i="63"/>
  <c r="D2039" i="63"/>
  <c r="B2039" i="63"/>
  <c r="D2898" i="63"/>
  <c r="B2898" i="63"/>
  <c r="D1938" i="63"/>
  <c r="B1938" i="63"/>
  <c r="B1682" i="63"/>
  <c r="D1682" i="63"/>
  <c r="B3955" i="63"/>
  <c r="D3955" i="63"/>
  <c r="B1819" i="63"/>
  <c r="D1819" i="63"/>
  <c r="B1921" i="63"/>
  <c r="D1921" i="63"/>
  <c r="D2055" i="63"/>
  <c r="B2055" i="63"/>
  <c r="D2189" i="63"/>
  <c r="B2189" i="63"/>
  <c r="D355" i="63"/>
  <c r="B355" i="63"/>
  <c r="B2665" i="63"/>
  <c r="D2665" i="63"/>
  <c r="D2872" i="63"/>
  <c r="B2872" i="63"/>
  <c r="D3096" i="63"/>
  <c r="B3096" i="63"/>
  <c r="B2498" i="63"/>
  <c r="B802" i="63"/>
  <c r="B3809" i="63"/>
  <c r="D3809" i="63"/>
  <c r="D1062" i="63"/>
  <c r="B1062" i="63"/>
  <c r="B430" i="63"/>
  <c r="D430" i="63"/>
  <c r="D675" i="63"/>
  <c r="B675" i="63"/>
  <c r="D994" i="63"/>
  <c r="B994" i="63"/>
  <c r="D3990" i="63"/>
  <c r="B3990" i="63"/>
  <c r="D4125" i="63"/>
  <c r="B4125" i="63"/>
  <c r="D3121" i="63"/>
  <c r="B3798" i="63"/>
  <c r="B2469" i="63"/>
  <c r="B138" i="63"/>
  <c r="B2805" i="63"/>
  <c r="B3734" i="63"/>
  <c r="B1426" i="63"/>
  <c r="B1002" i="63"/>
  <c r="B999" i="63"/>
  <c r="D3174" i="63"/>
  <c r="D3927" i="63"/>
  <c r="D3533" i="63"/>
  <c r="O3808" i="63"/>
  <c r="J3808" i="63"/>
  <c r="O3792" i="63"/>
  <c r="J3792" i="63"/>
  <c r="O3744" i="63"/>
  <c r="J3744" i="63"/>
  <c r="O3728" i="63"/>
  <c r="J3728" i="63"/>
  <c r="O971" i="63"/>
  <c r="J971" i="63"/>
  <c r="O1040" i="63"/>
  <c r="J1040" i="63"/>
  <c r="O1100" i="63"/>
  <c r="J1100" i="63"/>
  <c r="O3600" i="63"/>
  <c r="J3600" i="63"/>
  <c r="O3584" i="63"/>
  <c r="J3584" i="63"/>
  <c r="O2093" i="63"/>
  <c r="J2093" i="63"/>
  <c r="O3520" i="63"/>
  <c r="J3520" i="63"/>
  <c r="O1844" i="63"/>
  <c r="J1844" i="63"/>
  <c r="O1424" i="63"/>
  <c r="J1424" i="63"/>
  <c r="O3424" i="63"/>
  <c r="J3424" i="63"/>
  <c r="O3408" i="63"/>
  <c r="J3408" i="63"/>
  <c r="O3399" i="63"/>
  <c r="J3399" i="63"/>
  <c r="O1549" i="63"/>
  <c r="J1549" i="63"/>
  <c r="O3360" i="63"/>
  <c r="J3360" i="63"/>
  <c r="O3344" i="63"/>
  <c r="J3344" i="63"/>
  <c r="O3296" i="63"/>
  <c r="J3296" i="63"/>
  <c r="O3280" i="63"/>
  <c r="J3280" i="63"/>
  <c r="O3819" i="63"/>
  <c r="J3819" i="63"/>
  <c r="O3804" i="63"/>
  <c r="J3804" i="63"/>
  <c r="O3788" i="63"/>
  <c r="J3788" i="63"/>
  <c r="O3772" i="63"/>
  <c r="J3772" i="63"/>
  <c r="O3756" i="63"/>
  <c r="J3756" i="63"/>
  <c r="O3740" i="63"/>
  <c r="J3740" i="63"/>
  <c r="O3724" i="63"/>
  <c r="J3724" i="63"/>
  <c r="O3943" i="63"/>
  <c r="J3943" i="63"/>
  <c r="O1137" i="63"/>
  <c r="J1137" i="63"/>
  <c r="O3612" i="63"/>
  <c r="J3612" i="63"/>
  <c r="O3596" i="63"/>
  <c r="J3596" i="63"/>
  <c r="O2044" i="63"/>
  <c r="J2044" i="63"/>
  <c r="O3548" i="63"/>
  <c r="J3548" i="63"/>
  <c r="O3516" i="63"/>
  <c r="J3516" i="63"/>
  <c r="O1801" i="63"/>
  <c r="J1801" i="63"/>
  <c r="O3484" i="63"/>
  <c r="J3484" i="63"/>
  <c r="O3468" i="63"/>
  <c r="J3468" i="63"/>
  <c r="O3436" i="63"/>
  <c r="J3436" i="63"/>
  <c r="O3434" i="63"/>
  <c r="J3434" i="63"/>
  <c r="O3376" i="63"/>
  <c r="J3376" i="63"/>
  <c r="O3435" i="63"/>
  <c r="J3435" i="63"/>
  <c r="O1595" i="63"/>
  <c r="J1595" i="63"/>
  <c r="O1293" i="63"/>
  <c r="J1293" i="63"/>
  <c r="O3507" i="63"/>
  <c r="J3507" i="63"/>
  <c r="O3260" i="63"/>
  <c r="J3260" i="63"/>
  <c r="O3244" i="63"/>
  <c r="J3244" i="63"/>
  <c r="O1968" i="63"/>
  <c r="J1968" i="63"/>
  <c r="O2048" i="63"/>
  <c r="J2048" i="63"/>
  <c r="O3180" i="63"/>
  <c r="J3180" i="63"/>
  <c r="O2223" i="63"/>
  <c r="J2223" i="63"/>
  <c r="O3084" i="63"/>
  <c r="J3084" i="63"/>
  <c r="O3037" i="63"/>
  <c r="J3037" i="63"/>
  <c r="O2298" i="63"/>
  <c r="J2298" i="63"/>
  <c r="O2973" i="63"/>
  <c r="J2973" i="63"/>
  <c r="O2361" i="63"/>
  <c r="J2361" i="63"/>
  <c r="O2941" i="63"/>
  <c r="J2941" i="63"/>
  <c r="O2925" i="63"/>
  <c r="J2925" i="63"/>
  <c r="O2424" i="63"/>
  <c r="J2424" i="63"/>
  <c r="O77" i="63"/>
  <c r="J77" i="63"/>
  <c r="O2877" i="63"/>
  <c r="J2877" i="63"/>
  <c r="O2861" i="63"/>
  <c r="J2861" i="63"/>
  <c r="O107" i="63"/>
  <c r="J107" i="63"/>
  <c r="O119" i="63"/>
  <c r="J119" i="63"/>
  <c r="O2797" i="63"/>
  <c r="J2797" i="63"/>
  <c r="O130" i="63"/>
  <c r="J130" i="63"/>
  <c r="O2765" i="63"/>
  <c r="J2765" i="63"/>
  <c r="O2749" i="63"/>
  <c r="J2749" i="63"/>
  <c r="O2733" i="63"/>
  <c r="J2733" i="63"/>
  <c r="O175" i="63"/>
  <c r="J175" i="63"/>
  <c r="O2701" i="63"/>
  <c r="J2701" i="63"/>
  <c r="O2685" i="63"/>
  <c r="J2685" i="63"/>
  <c r="O208" i="63"/>
  <c r="J208" i="63"/>
  <c r="O2653" i="63"/>
  <c r="J2653" i="63"/>
  <c r="O2637" i="63"/>
  <c r="J2637" i="63"/>
  <c r="O2621" i="63"/>
  <c r="J2621" i="63"/>
  <c r="O262" i="63"/>
  <c r="J262" i="63"/>
  <c r="O269" i="63"/>
  <c r="J269" i="63"/>
  <c r="O2573" i="63"/>
  <c r="J2573" i="63"/>
  <c r="O2788" i="63"/>
  <c r="J2788" i="63"/>
  <c r="O289" i="63"/>
  <c r="J289" i="63"/>
  <c r="O297" i="63"/>
  <c r="J297" i="63"/>
  <c r="O300" i="63"/>
  <c r="J300" i="63"/>
  <c r="O308" i="63"/>
  <c r="J308" i="63"/>
  <c r="O315" i="63"/>
  <c r="J315" i="63"/>
  <c r="O2461" i="63"/>
  <c r="J2461" i="63"/>
  <c r="O329" i="63"/>
  <c r="J329" i="63"/>
  <c r="O347" i="63"/>
  <c r="J347" i="63"/>
  <c r="O2413" i="63"/>
  <c r="J2413" i="63"/>
  <c r="O2944" i="63"/>
  <c r="J2944" i="63"/>
  <c r="O2381" i="63"/>
  <c r="J2381" i="63"/>
  <c r="O2365" i="63"/>
  <c r="J2365" i="63"/>
  <c r="O391" i="63"/>
  <c r="J391" i="63"/>
  <c r="O2997" i="63"/>
  <c r="J2997" i="63"/>
  <c r="O2317" i="63"/>
  <c r="J2317" i="63"/>
  <c r="O2301" i="63"/>
  <c r="J2301" i="63"/>
  <c r="O434" i="63"/>
  <c r="J434" i="63"/>
  <c r="O447" i="63"/>
  <c r="J447" i="63"/>
  <c r="O2253" i="63"/>
  <c r="J2253" i="63"/>
  <c r="O466" i="63"/>
  <c r="J466" i="63"/>
  <c r="O2221" i="63"/>
  <c r="J2221" i="63"/>
  <c r="O2205" i="63"/>
  <c r="J2205" i="63"/>
  <c r="O480" i="63"/>
  <c r="J480" i="63"/>
  <c r="O498" i="63"/>
  <c r="J498" i="63"/>
  <c r="O510" i="63"/>
  <c r="J510" i="63"/>
  <c r="O2141" i="63"/>
  <c r="J2141" i="63"/>
  <c r="O565" i="63"/>
  <c r="J565" i="63"/>
  <c r="O2109" i="63"/>
  <c r="J2109" i="63"/>
  <c r="O3156" i="63"/>
  <c r="J3156" i="63"/>
  <c r="O2077" i="63"/>
  <c r="J2077" i="63"/>
  <c r="O2061" i="63"/>
  <c r="J2061" i="63"/>
  <c r="O622" i="63"/>
  <c r="J622" i="63"/>
  <c r="O2029" i="63"/>
  <c r="J2029" i="63"/>
  <c r="O3200" i="63"/>
  <c r="J3200" i="63"/>
  <c r="O1997" i="63"/>
  <c r="J1997" i="63"/>
  <c r="O1981" i="63"/>
  <c r="J1981" i="63"/>
  <c r="O699" i="63"/>
  <c r="J699" i="63"/>
  <c r="O711" i="63"/>
  <c r="J711" i="63"/>
  <c r="O742" i="63"/>
  <c r="J742" i="63"/>
  <c r="O764" i="63"/>
  <c r="J764" i="63"/>
  <c r="O1901" i="63"/>
  <c r="J1901" i="63"/>
  <c r="O3281" i="63"/>
  <c r="J3281" i="63"/>
  <c r="O1869" i="63"/>
  <c r="J1869" i="63"/>
  <c r="O1853" i="63"/>
  <c r="J1853" i="63"/>
  <c r="O1837" i="63"/>
  <c r="J1837" i="63"/>
  <c r="O1821" i="63"/>
  <c r="J1821" i="63"/>
  <c r="O1805" i="63"/>
  <c r="J1805" i="63"/>
  <c r="O846" i="63"/>
  <c r="J846" i="63"/>
  <c r="O885" i="63"/>
  <c r="J885" i="63"/>
  <c r="O1757" i="63"/>
  <c r="J1757" i="63"/>
  <c r="O1741" i="63"/>
  <c r="J1741" i="63"/>
  <c r="O945" i="63"/>
  <c r="J945" i="63"/>
  <c r="O1011" i="63"/>
  <c r="J1011" i="63"/>
  <c r="O1693" i="63"/>
  <c r="J1693" i="63"/>
  <c r="O1677" i="63"/>
  <c r="J1677" i="63"/>
  <c r="O1661" i="63"/>
  <c r="J1661" i="63"/>
  <c r="O1645" i="63"/>
  <c r="J1645" i="63"/>
  <c r="O1629" i="63"/>
  <c r="J1629" i="63"/>
  <c r="O1151" i="63"/>
  <c r="J1151" i="63"/>
  <c r="O1597" i="63"/>
  <c r="J1597" i="63"/>
  <c r="O1194" i="63"/>
  <c r="J1194" i="63"/>
  <c r="O3381" i="63"/>
  <c r="J3381" i="63"/>
  <c r="O3386" i="63"/>
  <c r="J3386" i="63"/>
  <c r="O1276" i="63"/>
  <c r="J1276" i="63"/>
  <c r="O1305" i="63"/>
  <c r="J1305" i="63"/>
  <c r="O1501" i="63"/>
  <c r="J1501" i="63"/>
  <c r="O1355" i="63"/>
  <c r="J1355" i="63"/>
  <c r="O1386" i="63"/>
  <c r="J1386" i="63"/>
  <c r="O1453" i="63"/>
  <c r="J1453" i="63"/>
  <c r="O1437" i="63"/>
  <c r="J1437" i="63"/>
  <c r="O3423" i="63"/>
  <c r="J3423" i="63"/>
  <c r="O1450" i="63"/>
  <c r="J1450" i="63"/>
  <c r="O1465" i="63"/>
  <c r="J1465" i="63"/>
  <c r="O1373" i="63"/>
  <c r="J1373" i="63"/>
  <c r="O1483" i="63"/>
  <c r="J1483" i="63"/>
  <c r="O1341" i="63"/>
  <c r="J1341" i="63"/>
  <c r="O1325" i="63"/>
  <c r="J1325" i="63"/>
  <c r="O1309" i="63"/>
  <c r="J1309" i="63"/>
  <c r="O3500" i="63"/>
  <c r="J3500" i="63"/>
  <c r="O3543" i="63"/>
  <c r="J3543" i="63"/>
  <c r="O1261" i="63"/>
  <c r="J1261" i="63"/>
  <c r="O1245" i="63"/>
  <c r="J1245" i="63"/>
  <c r="O1229" i="63"/>
  <c r="J1229" i="63"/>
  <c r="O1213" i="63"/>
  <c r="J1213" i="63"/>
  <c r="O1197" i="63"/>
  <c r="J1197" i="63"/>
  <c r="O1554" i="63"/>
  <c r="J1554" i="63"/>
  <c r="O1165" i="63"/>
  <c r="J1165" i="63"/>
  <c r="O1149" i="63"/>
  <c r="J1149" i="63"/>
  <c r="O1631" i="63"/>
  <c r="J1631" i="63"/>
  <c r="O1117" i="63"/>
  <c r="J1117" i="63"/>
  <c r="O1668" i="63"/>
  <c r="J1668" i="63"/>
  <c r="O1085" i="63"/>
  <c r="J1085" i="63"/>
  <c r="O1069" i="63"/>
  <c r="J1069" i="63"/>
  <c r="O1683" i="63"/>
  <c r="J1683" i="63"/>
  <c r="O1699" i="63"/>
  <c r="J1699" i="63"/>
  <c r="O1703" i="63"/>
  <c r="J1703" i="63"/>
  <c r="O1712" i="63"/>
  <c r="J1712" i="63"/>
  <c r="O989" i="63"/>
  <c r="J989" i="63"/>
  <c r="O973" i="63"/>
  <c r="J973" i="63"/>
  <c r="O1720" i="63"/>
  <c r="J1720" i="63"/>
  <c r="O941" i="63"/>
  <c r="J941" i="63"/>
  <c r="O1752" i="63"/>
  <c r="J1752" i="63"/>
  <c r="O909" i="63"/>
  <c r="J909" i="63"/>
  <c r="O893" i="63"/>
  <c r="J893" i="63"/>
  <c r="O877" i="63"/>
  <c r="J877" i="63"/>
  <c r="O861" i="63"/>
  <c r="J861" i="63"/>
  <c r="O1789" i="63"/>
  <c r="J1789" i="63"/>
  <c r="O1845" i="63"/>
  <c r="J1845" i="63"/>
  <c r="O1848" i="63"/>
  <c r="J1848" i="63"/>
  <c r="O797" i="63"/>
  <c r="J797" i="63"/>
  <c r="O781" i="63"/>
  <c r="J781" i="63"/>
  <c r="O765" i="63"/>
  <c r="J765" i="63"/>
  <c r="O1923" i="63"/>
  <c r="J1923" i="63"/>
  <c r="O733" i="63"/>
  <c r="J733" i="63"/>
  <c r="O717" i="63"/>
  <c r="J717" i="63"/>
  <c r="O701" i="63"/>
  <c r="J701" i="63"/>
  <c r="O685" i="63"/>
  <c r="J685" i="63"/>
  <c r="O669" i="63"/>
  <c r="J669" i="63"/>
  <c r="O2009" i="63"/>
  <c r="J2009" i="63"/>
  <c r="O637" i="63"/>
  <c r="J637" i="63"/>
  <c r="O4047" i="63"/>
  <c r="J4047" i="63"/>
  <c r="O605" i="63"/>
  <c r="J605" i="63"/>
  <c r="O2098" i="63"/>
  <c r="J2098" i="63"/>
  <c r="O573" i="63"/>
  <c r="J573" i="63"/>
  <c r="O4095" i="63"/>
  <c r="J4095" i="63"/>
  <c r="O541" i="63"/>
  <c r="J541" i="63"/>
  <c r="O525" i="63"/>
  <c r="J525" i="63"/>
  <c r="O2150" i="63"/>
  <c r="J2150" i="63"/>
  <c r="O493" i="63"/>
  <c r="J493" i="63"/>
  <c r="O2238" i="63"/>
  <c r="J2238" i="63"/>
  <c r="O461" i="63"/>
  <c r="J461" i="63"/>
  <c r="O2269" i="63"/>
  <c r="J2269" i="63"/>
  <c r="O2290" i="63"/>
  <c r="J2290" i="63"/>
  <c r="O414" i="63"/>
  <c r="J414" i="63"/>
  <c r="O398" i="63"/>
  <c r="J398" i="63"/>
  <c r="O382" i="63"/>
  <c r="J382" i="63"/>
  <c r="O366" i="63"/>
  <c r="J366" i="63"/>
  <c r="O2430" i="63"/>
  <c r="J2430" i="63"/>
  <c r="O2442" i="63"/>
  <c r="J2442" i="63"/>
  <c r="O2470" i="63"/>
  <c r="J2470" i="63"/>
  <c r="O302" i="63"/>
  <c r="J302" i="63"/>
  <c r="O2546" i="63"/>
  <c r="J2546" i="63"/>
  <c r="O2588" i="63"/>
  <c r="J2588" i="63"/>
  <c r="O2625" i="63"/>
  <c r="J2625" i="63"/>
  <c r="O2633" i="63"/>
  <c r="J2633" i="63"/>
  <c r="O2652" i="63"/>
  <c r="J2652" i="63"/>
  <c r="O2674" i="63"/>
  <c r="J2674" i="63"/>
  <c r="O2691" i="63"/>
  <c r="J2691" i="63"/>
  <c r="O2725" i="63"/>
  <c r="J2725" i="63"/>
  <c r="O158" i="63"/>
  <c r="J158" i="63"/>
  <c r="O142" i="63"/>
  <c r="J142" i="63"/>
  <c r="O2799" i="63"/>
  <c r="J2799" i="63"/>
  <c r="O115" i="63"/>
  <c r="J115" i="63"/>
  <c r="O2829" i="63"/>
  <c r="J2829" i="63"/>
  <c r="O2853" i="63"/>
  <c r="J2853" i="63"/>
  <c r="O57" i="63"/>
  <c r="J57" i="63"/>
  <c r="O2943" i="63"/>
  <c r="J2943" i="63"/>
  <c r="O2959" i="63"/>
  <c r="J2959" i="63"/>
  <c r="O2986" i="63"/>
  <c r="J2986" i="63"/>
  <c r="O3011" i="63"/>
  <c r="J3011" i="63"/>
  <c r="O3034" i="63"/>
  <c r="J3034" i="63"/>
  <c r="O3065" i="63"/>
  <c r="J3065" i="63"/>
  <c r="O3080" i="63"/>
  <c r="J3080" i="63"/>
  <c r="O14" i="63"/>
  <c r="J14" i="63"/>
  <c r="O3108" i="63"/>
  <c r="J3108" i="63"/>
  <c r="O3163" i="63"/>
  <c r="J3163" i="63"/>
  <c r="O3193" i="63"/>
  <c r="J3193" i="63"/>
  <c r="O3214" i="63"/>
  <c r="J3214" i="63"/>
  <c r="O3232" i="63"/>
  <c r="J3232" i="63"/>
  <c r="O3306" i="63"/>
  <c r="J3306" i="63"/>
  <c r="O3343" i="63"/>
  <c r="J3343" i="63"/>
  <c r="O3352" i="63"/>
  <c r="J3352" i="63"/>
  <c r="O3369" i="63"/>
  <c r="J3369" i="63"/>
  <c r="O3464" i="63"/>
  <c r="J3464" i="63"/>
  <c r="O3537" i="63"/>
  <c r="J3537" i="63"/>
  <c r="O3551" i="63"/>
  <c r="J3551" i="63"/>
  <c r="O3574" i="63"/>
  <c r="J3574" i="63"/>
  <c r="O3641" i="63"/>
  <c r="J3641" i="63"/>
  <c r="O3656" i="63"/>
  <c r="J3656" i="63"/>
  <c r="O3680" i="63"/>
  <c r="J3680" i="63"/>
  <c r="O3747" i="63"/>
  <c r="J3747" i="63"/>
  <c r="O3779" i="63"/>
  <c r="J3779" i="63"/>
  <c r="O3871" i="63"/>
  <c r="J3871" i="63"/>
  <c r="O3896" i="63"/>
  <c r="J3896" i="63"/>
  <c r="O3931" i="63"/>
  <c r="J3931" i="63"/>
  <c r="O3961" i="63"/>
  <c r="J3961" i="63"/>
  <c r="O3994" i="63"/>
  <c r="J3994" i="63"/>
  <c r="O4025" i="63"/>
  <c r="J4025" i="63"/>
  <c r="O4049" i="63"/>
  <c r="J4049" i="63"/>
  <c r="O4110" i="63"/>
  <c r="J4110" i="63"/>
  <c r="O4147" i="63"/>
  <c r="J4147" i="63"/>
  <c r="O4173" i="63"/>
  <c r="J4173" i="63"/>
  <c r="O2139" i="63"/>
  <c r="J2139" i="63"/>
  <c r="O1284" i="63"/>
  <c r="J1284" i="63"/>
  <c r="O2017" i="63"/>
  <c r="J2017" i="63"/>
  <c r="O75" i="63"/>
  <c r="J75" i="63"/>
  <c r="O2087" i="63"/>
  <c r="J2087" i="63"/>
  <c r="O3152" i="63"/>
  <c r="J3152" i="63"/>
  <c r="O3120" i="63"/>
  <c r="J3120" i="63"/>
  <c r="O2228" i="63"/>
  <c r="J2228" i="63"/>
  <c r="O3041" i="63"/>
  <c r="J3041" i="63"/>
  <c r="O25" i="63"/>
  <c r="J25" i="63"/>
  <c r="O3009" i="63"/>
  <c r="J3009" i="63"/>
  <c r="O2993" i="63"/>
  <c r="J2993" i="63"/>
  <c r="O2354" i="63"/>
  <c r="J2354" i="63"/>
  <c r="O2961" i="63"/>
  <c r="J2961" i="63"/>
  <c r="O2913" i="63"/>
  <c r="J2913" i="63"/>
  <c r="O2897" i="63"/>
  <c r="J2897" i="63"/>
  <c r="O2881" i="63"/>
  <c r="J2881" i="63"/>
  <c r="O2865" i="63"/>
  <c r="J2865" i="63"/>
  <c r="O103" i="63"/>
  <c r="J103" i="63"/>
  <c r="O2817" i="63"/>
  <c r="J2817" i="63"/>
  <c r="O2801" i="63"/>
  <c r="J2801" i="63"/>
  <c r="O2785" i="63"/>
  <c r="J2785" i="63"/>
  <c r="O2769" i="63"/>
  <c r="J2769" i="63"/>
  <c r="O2753" i="63"/>
  <c r="J2753" i="63"/>
  <c r="O163" i="63"/>
  <c r="J163" i="63"/>
  <c r="O2596" i="63"/>
  <c r="J2596" i="63"/>
  <c r="O181" i="63"/>
  <c r="J181" i="63"/>
  <c r="O196" i="63"/>
  <c r="J196" i="63"/>
  <c r="O2673" i="63"/>
  <c r="J2673" i="63"/>
  <c r="O217" i="63"/>
  <c r="J217" i="63"/>
  <c r="O231" i="63"/>
  <c r="J231" i="63"/>
  <c r="O252" i="63"/>
  <c r="J252" i="63"/>
  <c r="O2609" i="63"/>
  <c r="J2609" i="63"/>
  <c r="O2593" i="63"/>
  <c r="J2593" i="63"/>
  <c r="O2775" i="63"/>
  <c r="J2775" i="63"/>
  <c r="O2776" i="63"/>
  <c r="J2776" i="63"/>
  <c r="O2796" i="63"/>
  <c r="J2796" i="63"/>
  <c r="O2529" i="63"/>
  <c r="J2529" i="63"/>
  <c r="O2513" i="63"/>
  <c r="J2513" i="63"/>
  <c r="O2497" i="63"/>
  <c r="J2497" i="63"/>
  <c r="O2481" i="63"/>
  <c r="J2481" i="63"/>
  <c r="O321" i="63"/>
  <c r="J321" i="63"/>
  <c r="O327" i="63"/>
  <c r="J327" i="63"/>
  <c r="O341" i="63"/>
  <c r="J341" i="63"/>
  <c r="O2417" i="63"/>
  <c r="J2417" i="63"/>
  <c r="O2401" i="63"/>
  <c r="J2401" i="63"/>
  <c r="O376" i="63"/>
  <c r="J376" i="63"/>
  <c r="O2369" i="63"/>
  <c r="J2369" i="63"/>
  <c r="O397" i="63"/>
  <c r="J397" i="63"/>
  <c r="O2337" i="63"/>
  <c r="J2337" i="63"/>
  <c r="O2321" i="63"/>
  <c r="J2321" i="63"/>
  <c r="O419" i="63"/>
  <c r="J419" i="63"/>
  <c r="O2289" i="63"/>
  <c r="J2289" i="63"/>
  <c r="O2273" i="63"/>
  <c r="J2273" i="63"/>
  <c r="O457" i="63"/>
  <c r="J457" i="63"/>
  <c r="O3070" i="63"/>
  <c r="J3070" i="63"/>
  <c r="O2225" i="63"/>
  <c r="J2225" i="63"/>
  <c r="O3110" i="63"/>
  <c r="J3110" i="63"/>
  <c r="O2193" i="63"/>
  <c r="J2193" i="63"/>
  <c r="O489" i="63"/>
  <c r="J489" i="63"/>
  <c r="O2161" i="63"/>
  <c r="J2161" i="63"/>
  <c r="O512" i="63"/>
  <c r="J512" i="63"/>
  <c r="O569" i="63"/>
  <c r="J569" i="63"/>
  <c r="O3144" i="63"/>
  <c r="J3144" i="63"/>
  <c r="O591" i="63"/>
  <c r="J591" i="63"/>
  <c r="O597" i="63"/>
  <c r="J597" i="63"/>
  <c r="O600" i="63"/>
  <c r="J600" i="63"/>
  <c r="O615" i="63"/>
  <c r="J615" i="63"/>
  <c r="O2033" i="63"/>
  <c r="J2033" i="63"/>
  <c r="O3201" i="63"/>
  <c r="J3201" i="63"/>
  <c r="O661" i="63"/>
  <c r="J661" i="63"/>
  <c r="O671" i="63"/>
  <c r="J671" i="63"/>
  <c r="O695" i="63"/>
  <c r="J695" i="63"/>
  <c r="O710" i="63"/>
  <c r="J710" i="63"/>
  <c r="O1937" i="63"/>
  <c r="J1937" i="63"/>
  <c r="O754" i="63"/>
  <c r="J754" i="63"/>
  <c r="O1905" i="63"/>
  <c r="J1905" i="63"/>
  <c r="O784" i="63"/>
  <c r="J784" i="63"/>
  <c r="O1873" i="63"/>
  <c r="J1873" i="63"/>
  <c r="O1857" i="63"/>
  <c r="J1857" i="63"/>
  <c r="O1841" i="63"/>
  <c r="J1841" i="63"/>
  <c r="O829" i="63"/>
  <c r="J829" i="63"/>
  <c r="O1809" i="63"/>
  <c r="J1809" i="63"/>
  <c r="O1793" i="63"/>
  <c r="J1793" i="63"/>
  <c r="O876" i="63"/>
  <c r="J876" i="63"/>
  <c r="O917" i="63"/>
  <c r="J917" i="63"/>
  <c r="O1745" i="63"/>
  <c r="J1745" i="63"/>
  <c r="O943" i="63"/>
  <c r="J943" i="63"/>
  <c r="O1713" i="63"/>
  <c r="J1713" i="63"/>
  <c r="O1036" i="63"/>
  <c r="J1036" i="63"/>
  <c r="O1681" i="63"/>
  <c r="J1681" i="63"/>
  <c r="O1110" i="63"/>
  <c r="J1110" i="63"/>
  <c r="O1126" i="63"/>
  <c r="J1126" i="63"/>
  <c r="O1633" i="63"/>
  <c r="J1633" i="63"/>
  <c r="O1153" i="63"/>
  <c r="J1153" i="63"/>
  <c r="O1601" i="63"/>
  <c r="J1601" i="63"/>
  <c r="O1185" i="63"/>
  <c r="J1185" i="63"/>
  <c r="O1203" i="63"/>
  <c r="J1203" i="63"/>
  <c r="O1553" i="63"/>
  <c r="J1553" i="63"/>
  <c r="O1262" i="63"/>
  <c r="J1262" i="63"/>
  <c r="O1317" i="63"/>
  <c r="J1317" i="63"/>
  <c r="O1505" i="63"/>
  <c r="J1505" i="63"/>
  <c r="O1340" i="63"/>
  <c r="J1340" i="63"/>
  <c r="O1377" i="63"/>
  <c r="J1377" i="63"/>
  <c r="O1398" i="63"/>
  <c r="J1398" i="63"/>
  <c r="O1441" i="63"/>
  <c r="J1441" i="63"/>
  <c r="O1425" i="63"/>
  <c r="J1425" i="63"/>
  <c r="O1409" i="63"/>
  <c r="J1409" i="63"/>
  <c r="O1393" i="63"/>
  <c r="J1393" i="63"/>
  <c r="O1474" i="63"/>
  <c r="J1474" i="63"/>
  <c r="O1361" i="63"/>
  <c r="J1361" i="63"/>
  <c r="O1345" i="63"/>
  <c r="J1345" i="63"/>
  <c r="O1329" i="63"/>
  <c r="J1329" i="63"/>
  <c r="O1516" i="63"/>
  <c r="J1516" i="63"/>
  <c r="O1297" i="63"/>
  <c r="J1297" i="63"/>
  <c r="O1532" i="63"/>
  <c r="J1532" i="63"/>
  <c r="O3560" i="63"/>
  <c r="J3560" i="63"/>
  <c r="O1249" i="63"/>
  <c r="J1249" i="63"/>
  <c r="O1233" i="63"/>
  <c r="J1233" i="63"/>
  <c r="O1217" i="63"/>
  <c r="J1217" i="63"/>
  <c r="O1571" i="63"/>
  <c r="J1571" i="63"/>
  <c r="O1567" i="63"/>
  <c r="J1567" i="63"/>
  <c r="O1600" i="63"/>
  <c r="J1600" i="63"/>
  <c r="O1613" i="63"/>
  <c r="J1613" i="63"/>
  <c r="O3642" i="63"/>
  <c r="J3642" i="63"/>
  <c r="O1649" i="63"/>
  <c r="J1649" i="63"/>
  <c r="O1665" i="63"/>
  <c r="J1665" i="63"/>
  <c r="O1678" i="63"/>
  <c r="J1678" i="63"/>
  <c r="O1690" i="63"/>
  <c r="J1690" i="63"/>
  <c r="O1057" i="63"/>
  <c r="J1057" i="63"/>
  <c r="O1041" i="63"/>
  <c r="J1041" i="63"/>
  <c r="O1025" i="63"/>
  <c r="J1025" i="63"/>
  <c r="O1009" i="63"/>
  <c r="J1009" i="63"/>
  <c r="O993" i="63"/>
  <c r="J993" i="63"/>
  <c r="O977" i="63"/>
  <c r="J977" i="63"/>
  <c r="O961" i="63"/>
  <c r="J961" i="63"/>
  <c r="O1725" i="63"/>
  <c r="J1725" i="63"/>
  <c r="O929" i="63"/>
  <c r="J929" i="63"/>
  <c r="O913" i="63"/>
  <c r="J913" i="63"/>
  <c r="O897" i="63"/>
  <c r="J897" i="63"/>
  <c r="O881" i="63"/>
  <c r="J881" i="63"/>
  <c r="O865" i="63"/>
  <c r="J865" i="63"/>
  <c r="O3968" i="63"/>
  <c r="J3968" i="63"/>
  <c r="O833" i="63"/>
  <c r="J833" i="63"/>
  <c r="O817" i="63"/>
  <c r="J817" i="63"/>
  <c r="O801" i="63"/>
  <c r="J801" i="63"/>
  <c r="O785" i="63"/>
  <c r="J785" i="63"/>
  <c r="O769" i="63"/>
  <c r="J769" i="63"/>
  <c r="O4013" i="63"/>
  <c r="J4013" i="63"/>
  <c r="O737" i="63"/>
  <c r="J737" i="63"/>
  <c r="O1945" i="63"/>
  <c r="J1945" i="63"/>
  <c r="O1953" i="63"/>
  <c r="J1953" i="63"/>
  <c r="O689" i="63"/>
  <c r="J689" i="63"/>
  <c r="O4038" i="63"/>
  <c r="J4038" i="63"/>
  <c r="O657" i="63"/>
  <c r="J657" i="63"/>
  <c r="O641" i="63"/>
  <c r="J641" i="63"/>
  <c r="O2040" i="63"/>
  <c r="J2040" i="63"/>
  <c r="O609" i="63"/>
  <c r="J609" i="63"/>
  <c r="O2083" i="63"/>
  <c r="J2083" i="63"/>
  <c r="O4087" i="63"/>
  <c r="J4087" i="63"/>
  <c r="O2120" i="63"/>
  <c r="J2120" i="63"/>
  <c r="O2127" i="63"/>
  <c r="J2127" i="63"/>
  <c r="O529" i="63"/>
  <c r="J529" i="63"/>
  <c r="O513" i="63"/>
  <c r="J513" i="63"/>
  <c r="O497" i="63"/>
  <c r="J497" i="63"/>
  <c r="O2243" i="63"/>
  <c r="J2243" i="63"/>
  <c r="O2188" i="63"/>
  <c r="J2188" i="63"/>
  <c r="O450" i="63"/>
  <c r="J450" i="63"/>
  <c r="O2285" i="63"/>
  <c r="J2285" i="63"/>
  <c r="O2316" i="63"/>
  <c r="J2316" i="63"/>
  <c r="O2340" i="63"/>
  <c r="J2340" i="63"/>
  <c r="O2368" i="63"/>
  <c r="J2368" i="63"/>
  <c r="O2393" i="63"/>
  <c r="J2393" i="63"/>
  <c r="O2415" i="63"/>
  <c r="J2415" i="63"/>
  <c r="O2437" i="63"/>
  <c r="J2437" i="63"/>
  <c r="O322" i="63"/>
  <c r="J322" i="63"/>
  <c r="O2496" i="63"/>
  <c r="J2496" i="63"/>
  <c r="O290" i="63"/>
  <c r="J290" i="63"/>
  <c r="O2580" i="63"/>
  <c r="J2580" i="63"/>
  <c r="O2611" i="63"/>
  <c r="J2611" i="63"/>
  <c r="O242" i="63"/>
  <c r="J242" i="63"/>
  <c r="O226" i="63"/>
  <c r="J226" i="63"/>
  <c r="O210" i="63"/>
  <c r="J210" i="63"/>
  <c r="O194" i="63"/>
  <c r="J194" i="63"/>
  <c r="O2711" i="63"/>
  <c r="J2711" i="63"/>
  <c r="O2731" i="63"/>
  <c r="J2731" i="63"/>
  <c r="O2759" i="63"/>
  <c r="J2759" i="63"/>
  <c r="O131" i="63"/>
  <c r="J131" i="63"/>
  <c r="O105" i="63"/>
  <c r="J105" i="63"/>
  <c r="O2847" i="63"/>
  <c r="J2847" i="63"/>
  <c r="O2875" i="63"/>
  <c r="J2875" i="63"/>
  <c r="O2889" i="63"/>
  <c r="J2889" i="63"/>
  <c r="O2916" i="63"/>
  <c r="J2916" i="63"/>
  <c r="O49" i="63"/>
  <c r="J49" i="63"/>
  <c r="O2929" i="63"/>
  <c r="J2929" i="63"/>
  <c r="O3045" i="63"/>
  <c r="J3045" i="63"/>
  <c r="O3062" i="63"/>
  <c r="J3062" i="63"/>
  <c r="O3074" i="63"/>
  <c r="J3074" i="63"/>
  <c r="O3097" i="63"/>
  <c r="J3097" i="63"/>
  <c r="O13" i="63"/>
  <c r="J13" i="63"/>
  <c r="O3135" i="63"/>
  <c r="J3135" i="63"/>
  <c r="O3212" i="63"/>
  <c r="J3212" i="63"/>
  <c r="O3230" i="63"/>
  <c r="J3230" i="63"/>
  <c r="O3246" i="63"/>
  <c r="J3246" i="63"/>
  <c r="O3255" i="63"/>
  <c r="J3255" i="63"/>
  <c r="O3338" i="63"/>
  <c r="J3338" i="63"/>
  <c r="O3394" i="63"/>
  <c r="J3394" i="63"/>
  <c r="O3455" i="63"/>
  <c r="J3455" i="63"/>
  <c r="O3488" i="63"/>
  <c r="J3488" i="63"/>
  <c r="O3514" i="63"/>
  <c r="J3514" i="63"/>
  <c r="O3546" i="63"/>
  <c r="J3546" i="63"/>
  <c r="O3602" i="63"/>
  <c r="J3602" i="63"/>
  <c r="O3616" i="63"/>
  <c r="J3616" i="63"/>
  <c r="O3653" i="63"/>
  <c r="J3653" i="63"/>
  <c r="O3670" i="63"/>
  <c r="J3670" i="63"/>
  <c r="O3736" i="63"/>
  <c r="J3736" i="63"/>
  <c r="O3770" i="63"/>
  <c r="J3770" i="63"/>
  <c r="O3877" i="63"/>
  <c r="J3877" i="63"/>
  <c r="O3922" i="63"/>
  <c r="J3922" i="63"/>
  <c r="O3957" i="63"/>
  <c r="J3957" i="63"/>
  <c r="O3992" i="63"/>
  <c r="J3992" i="63"/>
  <c r="O4020" i="63"/>
  <c r="J4020" i="63"/>
  <c r="O4068" i="63"/>
  <c r="J4068" i="63"/>
  <c r="O4073" i="63"/>
  <c r="J4073" i="63"/>
  <c r="O4134" i="63"/>
  <c r="J4134" i="63"/>
  <c r="O4166" i="63"/>
  <c r="J4166" i="63"/>
  <c r="O3825" i="63"/>
  <c r="J3825" i="63"/>
  <c r="O3822" i="63"/>
  <c r="J3822" i="63"/>
  <c r="O3807" i="63"/>
  <c r="J3807" i="63"/>
  <c r="O3791" i="63"/>
  <c r="J3791" i="63"/>
  <c r="O3775" i="63"/>
  <c r="J3775" i="63"/>
  <c r="O3886" i="63"/>
  <c r="J3886" i="63"/>
  <c r="O3695" i="63"/>
  <c r="J3695" i="63"/>
  <c r="O3583" i="63"/>
  <c r="J3583" i="63"/>
  <c r="O1896" i="63"/>
  <c r="J1896" i="63"/>
  <c r="O3519" i="63"/>
  <c r="J3519" i="63"/>
  <c r="O3503" i="63"/>
  <c r="J3503" i="63"/>
  <c r="O1754" i="63"/>
  <c r="J1754" i="63"/>
  <c r="O1038" i="63"/>
  <c r="J1038" i="63"/>
  <c r="O3413" i="63"/>
  <c r="J3413" i="63"/>
  <c r="O3398" i="63"/>
  <c r="J3398" i="63"/>
  <c r="O3359" i="63"/>
  <c r="J3359" i="63"/>
  <c r="O3311" i="63"/>
  <c r="J3311" i="63"/>
  <c r="O3794" i="63"/>
  <c r="J3794" i="63"/>
  <c r="O3816" i="63"/>
  <c r="J3816" i="63"/>
  <c r="O3800" i="63"/>
  <c r="J3800" i="63"/>
  <c r="O3784" i="63"/>
  <c r="J3784" i="63"/>
  <c r="O1001" i="63"/>
  <c r="J1001" i="63"/>
  <c r="O1024" i="63"/>
  <c r="J1024" i="63"/>
  <c r="O1091" i="63"/>
  <c r="J1091" i="63"/>
  <c r="O1098" i="63"/>
  <c r="J1098" i="63"/>
  <c r="O2400" i="63"/>
  <c r="J2400" i="63"/>
  <c r="O2215" i="63"/>
  <c r="J2215" i="63"/>
  <c r="O2176" i="63"/>
  <c r="J2176" i="63"/>
  <c r="O3480" i="63"/>
  <c r="J3480" i="63"/>
  <c r="O1584" i="63"/>
  <c r="J1584" i="63"/>
  <c r="O3432" i="63"/>
  <c r="J3432" i="63"/>
  <c r="O1476" i="63"/>
  <c r="J1476" i="63"/>
  <c r="O3390" i="63"/>
  <c r="J3390" i="63"/>
  <c r="O3448" i="63"/>
  <c r="J3448" i="63"/>
  <c r="O3477" i="63"/>
  <c r="J3477" i="63"/>
  <c r="O3272" i="63"/>
  <c r="J3272" i="63"/>
  <c r="O1274" i="63"/>
  <c r="J1274" i="63"/>
  <c r="O3176" i="63"/>
  <c r="J3176" i="63"/>
  <c r="O3160" i="63"/>
  <c r="J3160" i="63"/>
  <c r="O3573" i="63"/>
  <c r="J3573" i="63"/>
  <c r="O1147" i="63"/>
  <c r="J1147" i="63"/>
  <c r="O15" i="63"/>
  <c r="J15" i="63"/>
  <c r="O2254" i="63"/>
  <c r="J2254" i="63"/>
  <c r="O3049" i="63"/>
  <c r="J3049" i="63"/>
  <c r="O3840" i="63"/>
  <c r="J3840" i="63"/>
  <c r="O3263" i="63"/>
  <c r="J3263" i="63"/>
  <c r="O1913" i="63"/>
  <c r="J1913" i="63"/>
  <c r="O2013" i="63"/>
  <c r="J2013" i="63"/>
  <c r="O3119" i="63"/>
  <c r="J3119" i="63"/>
  <c r="O3071" i="63"/>
  <c r="J3071" i="63"/>
  <c r="O2297" i="63"/>
  <c r="J2297" i="63"/>
  <c r="O3008" i="63"/>
  <c r="J3008" i="63"/>
  <c r="O2992" i="63"/>
  <c r="J2992" i="63"/>
  <c r="O2976" i="63"/>
  <c r="J2976" i="63"/>
  <c r="O2397" i="63"/>
  <c r="J2397" i="63"/>
  <c r="O67" i="63"/>
  <c r="J67" i="63"/>
  <c r="O2896" i="63"/>
  <c r="J2896" i="63"/>
  <c r="O2864" i="63"/>
  <c r="J2864" i="63"/>
  <c r="O2489" i="63"/>
  <c r="J2489" i="63"/>
  <c r="O101" i="63"/>
  <c r="J101" i="63"/>
  <c r="O2816" i="63"/>
  <c r="J2816" i="63"/>
  <c r="O127" i="63"/>
  <c r="J127" i="63"/>
  <c r="O2784" i="63"/>
  <c r="J2784" i="63"/>
  <c r="O2768" i="63"/>
  <c r="J2768" i="63"/>
  <c r="O160" i="63"/>
  <c r="J160" i="63"/>
  <c r="O2736" i="63"/>
  <c r="J2736" i="63"/>
  <c r="O2720" i="63"/>
  <c r="J2720" i="63"/>
  <c r="O2704" i="63"/>
  <c r="J2704" i="63"/>
  <c r="O193" i="63"/>
  <c r="J193" i="63"/>
  <c r="O205" i="63"/>
  <c r="J205" i="63"/>
  <c r="O216" i="63"/>
  <c r="J216" i="63"/>
  <c r="O230" i="63"/>
  <c r="J230" i="63"/>
  <c r="O251" i="63"/>
  <c r="J251" i="63"/>
  <c r="O259" i="63"/>
  <c r="J259" i="63"/>
  <c r="O2592" i="63"/>
  <c r="J2592" i="63"/>
  <c r="O276" i="63"/>
  <c r="J276" i="63"/>
  <c r="O279" i="63"/>
  <c r="J279" i="63"/>
  <c r="O2544" i="63"/>
  <c r="J2544" i="63"/>
  <c r="O296" i="63"/>
  <c r="J296" i="63"/>
  <c r="O2512" i="63"/>
  <c r="J2512" i="63"/>
  <c r="O307" i="63"/>
  <c r="J307" i="63"/>
  <c r="O313" i="63"/>
  <c r="J313" i="63"/>
  <c r="O2464" i="63"/>
  <c r="J2464" i="63"/>
  <c r="O333" i="63"/>
  <c r="J333" i="63"/>
  <c r="O340" i="63"/>
  <c r="J340" i="63"/>
  <c r="O2416" i="63"/>
  <c r="J2416" i="63"/>
  <c r="O2927" i="63"/>
  <c r="J2927" i="63"/>
  <c r="O2384" i="63"/>
  <c r="J2384" i="63"/>
  <c r="O385" i="63"/>
  <c r="J385" i="63"/>
  <c r="O2968" i="63"/>
  <c r="J2968" i="63"/>
  <c r="O402" i="63"/>
  <c r="J402" i="63"/>
  <c r="O2320" i="63"/>
  <c r="J2320" i="63"/>
  <c r="O423" i="63"/>
  <c r="J423" i="63"/>
  <c r="O2288" i="63"/>
  <c r="J2288" i="63"/>
  <c r="O443" i="63"/>
  <c r="J443" i="63"/>
  <c r="O456" i="63"/>
  <c r="J456" i="63"/>
  <c r="O469" i="63"/>
  <c r="J469" i="63"/>
  <c r="O3099" i="63"/>
  <c r="J3099" i="63"/>
  <c r="O2208" i="63"/>
  <c r="J2208" i="63"/>
  <c r="O477" i="63"/>
  <c r="J477" i="63"/>
  <c r="O3128" i="63"/>
  <c r="J3128" i="63"/>
  <c r="O509" i="63"/>
  <c r="J509" i="63"/>
  <c r="O2144" i="63"/>
  <c r="J2144" i="63"/>
  <c r="O2128" i="63"/>
  <c r="J2128" i="63"/>
  <c r="O2112" i="63"/>
  <c r="J2112" i="63"/>
  <c r="O3146" i="63"/>
  <c r="J3146" i="63"/>
  <c r="O596" i="63"/>
  <c r="J596" i="63"/>
  <c r="O2064" i="63"/>
  <c r="J2064" i="63"/>
  <c r="O3194" i="63"/>
  <c r="J3194" i="63"/>
  <c r="O646" i="63"/>
  <c r="J646" i="63"/>
  <c r="O651" i="63"/>
  <c r="J651" i="63"/>
  <c r="O666" i="63"/>
  <c r="J666" i="63"/>
  <c r="O1984" i="63"/>
  <c r="J1984" i="63"/>
  <c r="O3228" i="63"/>
  <c r="J3228" i="63"/>
  <c r="O706" i="63"/>
  <c r="J706" i="63"/>
  <c r="O734" i="63"/>
  <c r="J734" i="63"/>
  <c r="O749" i="63"/>
  <c r="J749" i="63"/>
  <c r="O1904" i="63"/>
  <c r="J1904" i="63"/>
  <c r="O783" i="63"/>
  <c r="J783" i="63"/>
  <c r="O1872" i="63"/>
  <c r="J1872" i="63"/>
  <c r="O809" i="63"/>
  <c r="J809" i="63"/>
  <c r="O823" i="63"/>
  <c r="J823" i="63"/>
  <c r="O1824" i="63"/>
  <c r="J1824" i="63"/>
  <c r="O1808" i="63"/>
  <c r="J1808" i="63"/>
  <c r="O1792" i="63"/>
  <c r="J1792" i="63"/>
  <c r="O873" i="63"/>
  <c r="J873" i="63"/>
  <c r="O908" i="63"/>
  <c r="J908" i="63"/>
  <c r="O928" i="63"/>
  <c r="J928" i="63"/>
  <c r="O942" i="63"/>
  <c r="J942" i="63"/>
  <c r="O1005" i="63"/>
  <c r="J1005" i="63"/>
  <c r="O1033" i="63"/>
  <c r="J1033" i="63"/>
  <c r="O1081" i="63"/>
  <c r="J1081" i="63"/>
  <c r="O1108" i="63"/>
  <c r="J1108" i="63"/>
  <c r="O1122" i="63"/>
  <c r="J1122" i="63"/>
  <c r="O1134" i="63"/>
  <c r="J1134" i="63"/>
  <c r="O1616" i="63"/>
  <c r="J1616" i="63"/>
  <c r="O1168" i="63"/>
  <c r="J1168" i="63"/>
  <c r="O3368" i="63"/>
  <c r="J3368" i="63"/>
  <c r="O1208" i="63"/>
  <c r="J1208" i="63"/>
  <c r="O1552" i="63"/>
  <c r="J1552" i="63"/>
  <c r="O1536" i="63"/>
  <c r="J1536" i="63"/>
  <c r="O1313" i="63"/>
  <c r="J1313" i="63"/>
  <c r="O1504" i="63"/>
  <c r="J1504" i="63"/>
  <c r="O1351" i="63"/>
  <c r="J1351" i="63"/>
  <c r="O1382" i="63"/>
  <c r="J1382" i="63"/>
  <c r="O1399" i="63"/>
  <c r="J1399" i="63"/>
  <c r="O1440" i="63"/>
  <c r="J1440" i="63"/>
  <c r="O3438" i="63"/>
  <c r="J3438" i="63"/>
  <c r="O1408" i="63"/>
  <c r="J1408" i="63"/>
  <c r="O3458" i="63"/>
  <c r="J3458" i="63"/>
  <c r="O1473" i="63"/>
  <c r="J1473" i="63"/>
  <c r="O1360" i="63"/>
  <c r="J1360" i="63"/>
  <c r="O3489" i="63"/>
  <c r="J3489" i="63"/>
  <c r="O1328" i="63"/>
  <c r="J1328" i="63"/>
  <c r="O3499" i="63"/>
  <c r="J3499" i="63"/>
  <c r="O1296" i="63"/>
  <c r="J1296" i="63"/>
  <c r="O1280" i="63"/>
  <c r="J1280" i="63"/>
  <c r="O1264" i="63"/>
  <c r="J1264" i="63"/>
  <c r="O1543" i="63"/>
  <c r="J1543" i="63"/>
  <c r="O1232" i="63"/>
  <c r="J1232" i="63"/>
  <c r="O1216" i="63"/>
  <c r="J1216" i="63"/>
  <c r="O1200" i="63"/>
  <c r="J1200" i="63"/>
  <c r="O1559" i="63"/>
  <c r="J1559" i="63"/>
  <c r="O1599" i="63"/>
  <c r="J1599" i="63"/>
  <c r="O1610" i="63"/>
  <c r="J1610" i="63"/>
  <c r="O1630" i="63"/>
  <c r="J1630" i="63"/>
  <c r="O3661" i="63"/>
  <c r="J3661" i="63"/>
  <c r="O1666" i="63"/>
  <c r="J1666" i="63"/>
  <c r="O1088" i="63"/>
  <c r="J1088" i="63"/>
  <c r="O1072" i="63"/>
  <c r="J1072" i="63"/>
  <c r="O1689" i="63"/>
  <c r="J1689" i="63"/>
  <c r="O3697" i="63"/>
  <c r="J3697" i="63"/>
  <c r="O3720" i="63"/>
  <c r="J3720" i="63"/>
  <c r="O1008" i="63"/>
  <c r="J1008" i="63"/>
  <c r="O992" i="63"/>
  <c r="J992" i="63"/>
  <c r="O976" i="63"/>
  <c r="J976" i="63"/>
  <c r="O3914" i="63"/>
  <c r="J3914" i="63"/>
  <c r="O1728" i="63"/>
  <c r="J1728" i="63"/>
  <c r="O1744" i="63"/>
  <c r="J1744" i="63"/>
  <c r="O912" i="63"/>
  <c r="J912" i="63"/>
  <c r="O3962" i="63"/>
  <c r="J3962" i="63"/>
  <c r="O1774" i="63"/>
  <c r="J1774" i="63"/>
  <c r="O864" i="63"/>
  <c r="J864" i="63"/>
  <c r="O848" i="63"/>
  <c r="J848" i="63"/>
  <c r="O832" i="63"/>
  <c r="J832" i="63"/>
  <c r="O1850" i="63"/>
  <c r="J1850" i="63"/>
  <c r="O800" i="63"/>
  <c r="J800" i="63"/>
  <c r="O1888" i="63"/>
  <c r="J1888" i="63"/>
  <c r="O768" i="63"/>
  <c r="J768" i="63"/>
  <c r="O752" i="63"/>
  <c r="J752" i="63"/>
  <c r="O736" i="63"/>
  <c r="J736" i="63"/>
  <c r="O1944" i="63"/>
  <c r="J1944" i="63"/>
  <c r="O704" i="63"/>
  <c r="J704" i="63"/>
  <c r="O688" i="63"/>
  <c r="J688" i="63"/>
  <c r="O672" i="63"/>
  <c r="J672" i="63"/>
  <c r="O2007" i="63"/>
  <c r="J2007" i="63"/>
  <c r="O640" i="63"/>
  <c r="J640" i="63"/>
  <c r="O2041" i="63"/>
  <c r="J2041" i="63"/>
  <c r="O608" i="63"/>
  <c r="J608" i="63"/>
  <c r="O592" i="63"/>
  <c r="J592" i="63"/>
  <c r="O576" i="63"/>
  <c r="J576" i="63"/>
  <c r="O560" i="63"/>
  <c r="J560" i="63"/>
  <c r="O544" i="63"/>
  <c r="J544" i="63"/>
  <c r="O2132" i="63"/>
  <c r="J2132" i="63"/>
  <c r="O2149" i="63"/>
  <c r="J2149" i="63"/>
  <c r="O496" i="63"/>
  <c r="J496" i="63"/>
  <c r="O2242" i="63"/>
  <c r="J2242" i="63"/>
  <c r="O2187" i="63"/>
  <c r="J2187" i="63"/>
  <c r="O449" i="63"/>
  <c r="J449" i="63"/>
  <c r="O433" i="63"/>
  <c r="J433" i="63"/>
  <c r="O2310" i="63"/>
  <c r="J2310" i="63"/>
  <c r="O2336" i="63"/>
  <c r="J2336" i="63"/>
  <c r="O2366" i="63"/>
  <c r="J2366" i="63"/>
  <c r="O2394" i="63"/>
  <c r="J2394" i="63"/>
  <c r="O2412" i="63"/>
  <c r="J2412" i="63"/>
  <c r="O2439" i="63"/>
  <c r="J2439" i="63"/>
  <c r="O2465" i="63"/>
  <c r="J2465" i="63"/>
  <c r="O305" i="63"/>
  <c r="J305" i="63"/>
  <c r="O2543" i="63"/>
  <c r="J2543" i="63"/>
  <c r="O273" i="63"/>
  <c r="J273" i="63"/>
  <c r="O2614" i="63"/>
  <c r="J2614" i="63"/>
  <c r="O241" i="63"/>
  <c r="J241" i="63"/>
  <c r="O2645" i="63"/>
  <c r="J2645" i="63"/>
  <c r="O209" i="63"/>
  <c r="J209" i="63"/>
  <c r="O2688" i="63"/>
  <c r="J2688" i="63"/>
  <c r="O2717" i="63"/>
  <c r="J2717" i="63"/>
  <c r="O161" i="63"/>
  <c r="J161" i="63"/>
  <c r="O145" i="63"/>
  <c r="J145" i="63"/>
  <c r="O2781" i="63"/>
  <c r="J2781" i="63"/>
  <c r="O118" i="63"/>
  <c r="J118" i="63"/>
  <c r="O2833" i="63"/>
  <c r="J2833" i="63"/>
  <c r="O91" i="63"/>
  <c r="J91" i="63"/>
  <c r="O85" i="63"/>
  <c r="J85" i="63"/>
  <c r="O2884" i="63"/>
  <c r="J2884" i="63"/>
  <c r="O2912" i="63"/>
  <c r="J2912" i="63"/>
  <c r="O2934" i="63"/>
  <c r="J2934" i="63"/>
  <c r="O36" i="63"/>
  <c r="J36" i="63"/>
  <c r="O2985" i="63"/>
  <c r="J2985" i="63"/>
  <c r="O3010" i="63"/>
  <c r="J3010" i="63"/>
  <c r="O3029" i="63"/>
  <c r="J3029" i="63"/>
  <c r="O3048" i="63"/>
  <c r="J3048" i="63"/>
  <c r="O3098" i="63"/>
  <c r="J3098" i="63"/>
  <c r="O3134" i="63"/>
  <c r="J3134" i="63"/>
  <c r="O3154" i="63"/>
  <c r="J3154" i="63"/>
  <c r="O3174" i="63"/>
  <c r="J3174" i="63"/>
  <c r="O3229" i="63"/>
  <c r="J3229" i="63"/>
  <c r="O3245" i="63"/>
  <c r="J3245" i="63"/>
  <c r="O3283" i="63"/>
  <c r="J3283" i="63"/>
  <c r="O3305" i="63"/>
  <c r="J3305" i="63"/>
  <c r="O3321" i="63"/>
  <c r="J3321" i="63"/>
  <c r="O3339" i="63"/>
  <c r="J3339" i="63"/>
  <c r="O3350" i="63"/>
  <c r="J3350" i="63"/>
  <c r="O3396" i="63"/>
  <c r="J3396" i="63"/>
  <c r="O3495" i="63"/>
  <c r="J3495" i="63"/>
  <c r="O3533" i="63"/>
  <c r="J3533" i="63"/>
  <c r="O3599" i="63"/>
  <c r="J3599" i="63"/>
  <c r="O3617" i="63"/>
  <c r="J3617" i="63"/>
  <c r="O3640" i="63"/>
  <c r="J3640" i="63"/>
  <c r="O3654" i="63"/>
  <c r="J3654" i="63"/>
  <c r="O3677" i="63"/>
  <c r="J3677" i="63"/>
  <c r="O3704" i="63"/>
  <c r="J3704" i="63"/>
  <c r="O3742" i="63"/>
  <c r="J3742" i="63"/>
  <c r="O3769" i="63"/>
  <c r="J3769" i="63"/>
  <c r="O3875" i="63"/>
  <c r="J3875" i="63"/>
  <c r="O3894" i="63"/>
  <c r="J3894" i="63"/>
  <c r="O3927" i="63"/>
  <c r="J3927" i="63"/>
  <c r="O3956" i="63"/>
  <c r="J3956" i="63"/>
  <c r="O3997" i="63"/>
  <c r="J3997" i="63"/>
  <c r="O4019" i="63"/>
  <c r="J4019" i="63"/>
  <c r="O4067" i="63"/>
  <c r="J4067" i="63"/>
  <c r="O4144" i="63"/>
  <c r="J4144" i="63"/>
  <c r="O4170" i="63"/>
  <c r="J4170" i="63"/>
  <c r="O3824" i="63"/>
  <c r="J3824" i="63"/>
  <c r="O3821" i="63"/>
  <c r="J3821" i="63"/>
  <c r="O3806" i="63"/>
  <c r="J3806" i="63"/>
  <c r="O3790" i="63"/>
  <c r="J3790" i="63"/>
  <c r="O3774" i="63"/>
  <c r="J3774" i="63"/>
  <c r="O1018" i="63"/>
  <c r="J1018" i="63"/>
  <c r="O3710" i="63"/>
  <c r="J3710" i="63"/>
  <c r="O3662" i="63"/>
  <c r="J3662" i="63"/>
  <c r="O3598" i="63"/>
  <c r="J3598" i="63"/>
  <c r="O3582" i="63"/>
  <c r="J3582" i="63"/>
  <c r="O2164" i="63"/>
  <c r="J2164" i="63"/>
  <c r="O3534" i="63"/>
  <c r="J3534" i="63"/>
  <c r="O3502" i="63"/>
  <c r="J3502" i="63"/>
  <c r="O3486" i="63"/>
  <c r="J3486" i="63"/>
  <c r="O3470" i="63"/>
  <c r="J3470" i="63"/>
  <c r="O1583" i="63"/>
  <c r="J1583" i="63"/>
  <c r="O3406" i="63"/>
  <c r="J3406" i="63"/>
  <c r="O1421" i="63"/>
  <c r="J1421" i="63"/>
  <c r="O3358" i="63"/>
  <c r="J3358" i="63"/>
  <c r="O1596" i="63"/>
  <c r="J1596" i="63"/>
  <c r="O3326" i="63"/>
  <c r="J3326" i="63"/>
  <c r="O3310" i="63"/>
  <c r="J3310" i="63"/>
  <c r="O3294" i="63"/>
  <c r="J3294" i="63"/>
  <c r="O3262" i="63"/>
  <c r="J3262" i="63"/>
  <c r="O2084" i="63"/>
  <c r="J2084" i="63"/>
  <c r="O3118" i="63"/>
  <c r="J3118" i="63"/>
  <c r="O2241" i="63"/>
  <c r="J2241" i="63"/>
  <c r="O2296" i="63"/>
  <c r="J2296" i="63"/>
  <c r="O3007" i="63"/>
  <c r="J3007" i="63"/>
  <c r="O31" i="63"/>
  <c r="J31" i="63"/>
  <c r="O2975" i="63"/>
  <c r="J2975" i="63"/>
  <c r="O66" i="63"/>
  <c r="J66" i="63"/>
  <c r="O1141" i="63"/>
  <c r="J1141" i="63"/>
  <c r="O2463" i="63"/>
  <c r="J2463" i="63"/>
  <c r="O95" i="63"/>
  <c r="J95" i="63"/>
  <c r="O2831" i="63"/>
  <c r="J2831" i="63"/>
  <c r="O2535" i="63"/>
  <c r="J2535" i="63"/>
  <c r="O126" i="63"/>
  <c r="J126" i="63"/>
  <c r="O2783" i="63"/>
  <c r="J2783" i="63"/>
  <c r="O135" i="63"/>
  <c r="J135" i="63"/>
  <c r="O2751" i="63"/>
  <c r="J2751" i="63"/>
  <c r="O2735" i="63"/>
  <c r="J2735" i="63"/>
  <c r="O174" i="63"/>
  <c r="J174" i="63"/>
  <c r="O2703" i="63"/>
  <c r="J2703" i="63"/>
  <c r="O2639" i="63"/>
  <c r="J2639" i="63"/>
  <c r="O204" i="63"/>
  <c r="J204" i="63"/>
  <c r="O2655" i="63"/>
  <c r="J2655" i="63"/>
  <c r="O2687" i="63"/>
  <c r="J2687" i="63"/>
  <c r="O247" i="63"/>
  <c r="J247" i="63"/>
  <c r="O2607" i="63"/>
  <c r="J2607" i="63"/>
  <c r="O2591" i="63"/>
  <c r="J2591" i="63"/>
  <c r="O2575" i="63"/>
  <c r="J2575" i="63"/>
  <c r="O2559" i="63"/>
  <c r="J2559" i="63"/>
  <c r="O293" i="63"/>
  <c r="J293" i="63"/>
  <c r="O2527" i="63"/>
  <c r="J2527" i="63"/>
  <c r="O2511" i="63"/>
  <c r="J2511" i="63"/>
  <c r="O2495" i="63"/>
  <c r="J2495" i="63"/>
  <c r="O314" i="63"/>
  <c r="J314" i="63"/>
  <c r="O2879" i="63"/>
  <c r="J2879" i="63"/>
  <c r="O332" i="63"/>
  <c r="J332" i="63"/>
  <c r="O339" i="63"/>
  <c r="J339" i="63"/>
  <c r="O353" i="63"/>
  <c r="J353" i="63"/>
  <c r="O367" i="63"/>
  <c r="J367" i="63"/>
  <c r="O2383" i="63"/>
  <c r="J2383" i="63"/>
  <c r="O2367" i="63"/>
  <c r="J2367" i="63"/>
  <c r="O396" i="63"/>
  <c r="J396" i="63"/>
  <c r="O2335" i="63"/>
  <c r="J2335" i="63"/>
  <c r="O2319" i="63"/>
  <c r="J2319" i="63"/>
  <c r="O422" i="63"/>
  <c r="J422" i="63"/>
  <c r="O3046" i="63"/>
  <c r="J3046" i="63"/>
  <c r="O444" i="63"/>
  <c r="J444" i="63"/>
  <c r="O458" i="63"/>
  <c r="J458" i="63"/>
  <c r="O468" i="63"/>
  <c r="J468" i="63"/>
  <c r="O3079" i="63"/>
  <c r="J3079" i="63"/>
  <c r="O2207" i="63"/>
  <c r="J2207" i="63"/>
  <c r="O2191" i="63"/>
  <c r="J2191" i="63"/>
  <c r="O2175" i="63"/>
  <c r="J2175" i="63"/>
  <c r="O2159" i="63"/>
  <c r="J2159" i="63"/>
  <c r="O511" i="63"/>
  <c r="J511" i="63"/>
  <c r="O568" i="63"/>
  <c r="J568" i="63"/>
  <c r="O572" i="63"/>
  <c r="J572" i="63"/>
  <c r="O2095" i="63"/>
  <c r="J2095" i="63"/>
  <c r="O2079" i="63"/>
  <c r="J2079" i="63"/>
  <c r="O2063" i="63"/>
  <c r="J2063" i="63"/>
  <c r="O618" i="63"/>
  <c r="J618" i="63"/>
  <c r="O645" i="63"/>
  <c r="J645" i="63"/>
  <c r="O2015" i="63"/>
  <c r="J2015" i="63"/>
  <c r="O1999" i="63"/>
  <c r="J1999" i="63"/>
  <c r="O687" i="63"/>
  <c r="J687" i="63"/>
  <c r="O1967" i="63"/>
  <c r="J1967" i="63"/>
  <c r="O705" i="63"/>
  <c r="J705" i="63"/>
  <c r="O1935" i="63"/>
  <c r="J1935" i="63"/>
  <c r="O3238" i="63"/>
  <c r="J3238" i="63"/>
  <c r="O1903" i="63"/>
  <c r="J1903" i="63"/>
  <c r="O1887" i="63"/>
  <c r="J1887" i="63"/>
  <c r="O1871" i="63"/>
  <c r="J1871" i="63"/>
  <c r="O1855" i="63"/>
  <c r="J1855" i="63"/>
  <c r="O1839" i="63"/>
  <c r="J1839" i="63"/>
  <c r="O1823" i="63"/>
  <c r="J1823" i="63"/>
  <c r="O1807" i="63"/>
  <c r="J1807" i="63"/>
  <c r="O1791" i="63"/>
  <c r="J1791" i="63"/>
  <c r="O1775" i="63"/>
  <c r="J1775" i="63"/>
  <c r="O3322" i="63"/>
  <c r="J3322" i="63"/>
  <c r="O1743" i="63"/>
  <c r="J1743" i="63"/>
  <c r="O944" i="63"/>
  <c r="J944" i="63"/>
  <c r="O1004" i="63"/>
  <c r="J1004" i="63"/>
  <c r="O1055" i="63"/>
  <c r="J1055" i="63"/>
  <c r="O1086" i="63"/>
  <c r="J1086" i="63"/>
  <c r="O1107" i="63"/>
  <c r="J1107" i="63"/>
  <c r="O1121" i="63"/>
  <c r="J1121" i="63"/>
  <c r="O1135" i="63"/>
  <c r="J1135" i="63"/>
  <c r="O1152" i="63"/>
  <c r="J1152" i="63"/>
  <c r="O1167" i="63"/>
  <c r="J1167" i="63"/>
  <c r="O3379" i="63"/>
  <c r="J3379" i="63"/>
  <c r="O1206" i="63"/>
  <c r="J1206" i="63"/>
  <c r="O1551" i="63"/>
  <c r="J1551" i="63"/>
  <c r="O1271" i="63"/>
  <c r="J1271" i="63"/>
  <c r="O1311" i="63"/>
  <c r="J1311" i="63"/>
  <c r="O1503" i="63"/>
  <c r="J1503" i="63"/>
  <c r="O1350" i="63"/>
  <c r="J1350" i="63"/>
  <c r="O1379" i="63"/>
  <c r="J1379" i="63"/>
  <c r="O3414" i="63"/>
  <c r="J3414" i="63"/>
  <c r="O1439" i="63"/>
  <c r="J1439" i="63"/>
  <c r="O1423" i="63"/>
  <c r="J1423" i="63"/>
  <c r="O1407" i="63"/>
  <c r="J1407" i="63"/>
  <c r="O3469" i="63"/>
  <c r="J3469" i="63"/>
  <c r="O1472" i="63"/>
  <c r="J1472" i="63"/>
  <c r="O1481" i="63"/>
  <c r="J1481" i="63"/>
  <c r="O1343" i="63"/>
  <c r="J1343" i="63"/>
  <c r="O1327" i="63"/>
  <c r="J1327" i="63"/>
  <c r="O1517" i="63"/>
  <c r="J1517" i="63"/>
  <c r="O1526" i="63"/>
  <c r="J1526" i="63"/>
  <c r="O1531" i="63"/>
  <c r="J1531" i="63"/>
  <c r="O1535" i="63"/>
  <c r="J1535" i="63"/>
  <c r="O1247" i="63"/>
  <c r="J1247" i="63"/>
  <c r="O1590" i="63"/>
  <c r="J1590" i="63"/>
  <c r="O1587" i="63"/>
  <c r="J1587" i="63"/>
  <c r="O1199" i="63"/>
  <c r="J1199" i="63"/>
  <c r="O1557" i="63"/>
  <c r="J1557" i="63"/>
  <c r="O1603" i="63"/>
  <c r="J1603" i="63"/>
  <c r="O1615" i="63"/>
  <c r="J1615" i="63"/>
  <c r="O1634" i="63"/>
  <c r="J1634" i="63"/>
  <c r="O1119" i="63"/>
  <c r="J1119" i="63"/>
  <c r="O1667" i="63"/>
  <c r="J1667" i="63"/>
  <c r="O1087" i="63"/>
  <c r="J1087" i="63"/>
  <c r="O1071" i="63"/>
  <c r="J1071" i="63"/>
  <c r="O1688" i="63"/>
  <c r="J1688" i="63"/>
  <c r="O1039" i="63"/>
  <c r="J1039" i="63"/>
  <c r="O1023" i="63"/>
  <c r="J1023" i="63"/>
  <c r="O1710" i="63"/>
  <c r="J1710" i="63"/>
  <c r="O991" i="63"/>
  <c r="J991" i="63"/>
  <c r="O1719" i="63"/>
  <c r="J1719" i="63"/>
  <c r="O959" i="63"/>
  <c r="J959" i="63"/>
  <c r="O1727" i="63"/>
  <c r="J1727" i="63"/>
  <c r="O927" i="63"/>
  <c r="J927" i="63"/>
  <c r="O911" i="63"/>
  <c r="J911" i="63"/>
  <c r="O895" i="63"/>
  <c r="J895" i="63"/>
  <c r="O879" i="63"/>
  <c r="J879" i="63"/>
  <c r="O863" i="63"/>
  <c r="J863" i="63"/>
  <c r="O847" i="63"/>
  <c r="J847" i="63"/>
  <c r="O3984" i="63"/>
  <c r="J3984" i="63"/>
  <c r="O815" i="63"/>
  <c r="J815" i="63"/>
  <c r="O799" i="63"/>
  <c r="J799" i="63"/>
  <c r="O1889" i="63"/>
  <c r="J1889" i="63"/>
  <c r="O1914" i="63"/>
  <c r="J1914" i="63"/>
  <c r="O751" i="63"/>
  <c r="J751" i="63"/>
  <c r="O1936" i="63"/>
  <c r="J1936" i="63"/>
  <c r="O719" i="63"/>
  <c r="J719" i="63"/>
  <c r="O1952" i="63"/>
  <c r="J1952" i="63"/>
  <c r="O1974" i="63"/>
  <c r="J1974" i="63"/>
  <c r="O1991" i="63"/>
  <c r="J1991" i="63"/>
  <c r="O2006" i="63"/>
  <c r="J2006" i="63"/>
  <c r="O639" i="63"/>
  <c r="J639" i="63"/>
  <c r="O2045" i="63"/>
  <c r="J2045" i="63"/>
  <c r="O607" i="63"/>
  <c r="J607" i="63"/>
  <c r="O2097" i="63"/>
  <c r="J2097" i="63"/>
  <c r="O575" i="63"/>
  <c r="J575" i="63"/>
  <c r="O2122" i="63"/>
  <c r="J2122" i="63"/>
  <c r="O2129" i="63"/>
  <c r="J2129" i="63"/>
  <c r="O2133" i="63"/>
  <c r="J2133" i="63"/>
  <c r="O2160" i="63"/>
  <c r="J2160" i="63"/>
  <c r="O2177" i="63"/>
  <c r="J2177" i="63"/>
  <c r="O2240" i="63"/>
  <c r="J2240" i="63"/>
  <c r="O2183" i="63"/>
  <c r="J2183" i="63"/>
  <c r="O2268" i="63"/>
  <c r="J2268" i="63"/>
  <c r="O432" i="63"/>
  <c r="J432" i="63"/>
  <c r="O416" i="63"/>
  <c r="J416" i="63"/>
  <c r="O2347" i="63"/>
  <c r="J2347" i="63"/>
  <c r="O384" i="63"/>
  <c r="J384" i="63"/>
  <c r="O368" i="63"/>
  <c r="J368" i="63"/>
  <c r="O2411" i="63"/>
  <c r="J2411" i="63"/>
  <c r="O2441" i="63"/>
  <c r="J2441" i="63"/>
  <c r="O320" i="63"/>
  <c r="J320" i="63"/>
  <c r="O2501" i="63"/>
  <c r="J2501" i="63"/>
  <c r="O2542" i="63"/>
  <c r="J2542" i="63"/>
  <c r="O2581" i="63"/>
  <c r="J2581" i="63"/>
  <c r="O256" i="63"/>
  <c r="J256" i="63"/>
  <c r="O240" i="63"/>
  <c r="J240" i="63"/>
  <c r="O2647" i="63"/>
  <c r="J2647" i="63"/>
  <c r="O2679" i="63"/>
  <c r="J2679" i="63"/>
  <c r="O192" i="63"/>
  <c r="J192" i="63"/>
  <c r="O2714" i="63"/>
  <c r="J2714" i="63"/>
  <c r="O2744" i="63"/>
  <c r="J2744" i="63"/>
  <c r="O144" i="63"/>
  <c r="J144" i="63"/>
  <c r="O2789" i="63"/>
  <c r="J2789" i="63"/>
  <c r="O117" i="63"/>
  <c r="J117" i="63"/>
  <c r="O2832" i="63"/>
  <c r="J2832" i="63"/>
  <c r="O2850" i="63"/>
  <c r="J2850" i="63"/>
  <c r="O84" i="63"/>
  <c r="J84" i="63"/>
  <c r="O59" i="63"/>
  <c r="J59" i="63"/>
  <c r="O2926" i="63"/>
  <c r="J2926" i="63"/>
  <c r="O2942" i="63"/>
  <c r="J2942" i="63"/>
  <c r="O2984" i="63"/>
  <c r="J2984" i="63"/>
  <c r="O3012" i="63"/>
  <c r="J3012" i="63"/>
  <c r="O3031" i="63"/>
  <c r="J3031" i="63"/>
  <c r="O3101" i="63"/>
  <c r="J3101" i="63"/>
  <c r="O3111" i="63"/>
  <c r="J3111" i="63"/>
  <c r="O3132" i="63"/>
  <c r="J3132" i="63"/>
  <c r="O3161" i="63"/>
  <c r="J3161" i="63"/>
  <c r="O3215" i="63"/>
  <c r="J3215" i="63"/>
  <c r="O3248" i="63"/>
  <c r="J3248" i="63"/>
  <c r="O3256" i="63"/>
  <c r="J3256" i="63"/>
  <c r="O3288" i="63"/>
  <c r="J3288" i="63"/>
  <c r="O3351" i="63"/>
  <c r="J3351" i="63"/>
  <c r="O3363" i="63"/>
  <c r="J3363" i="63"/>
  <c r="O3395" i="63"/>
  <c r="J3395" i="63"/>
  <c r="O3456" i="63"/>
  <c r="J3456" i="63"/>
  <c r="O3494" i="63"/>
  <c r="J3494" i="63"/>
  <c r="O3535" i="63"/>
  <c r="J3535" i="63"/>
  <c r="O3550" i="63"/>
  <c r="J3550" i="63"/>
  <c r="O3655" i="63"/>
  <c r="J3655" i="63"/>
  <c r="O3678" i="63"/>
  <c r="J3678" i="63"/>
  <c r="O3708" i="63"/>
  <c r="J3708" i="63"/>
  <c r="O3743" i="63"/>
  <c r="J3743" i="63"/>
  <c r="O3767" i="63"/>
  <c r="J3767" i="63"/>
  <c r="O3873" i="63"/>
  <c r="J3873" i="63"/>
  <c r="O3892" i="63"/>
  <c r="J3892" i="63"/>
  <c r="O3928" i="63"/>
  <c r="J3928" i="63"/>
  <c r="O3960" i="63"/>
  <c r="J3960" i="63"/>
  <c r="O3996" i="63"/>
  <c r="J3996" i="63"/>
  <c r="O4024" i="63"/>
  <c r="J4024" i="63"/>
  <c r="O4059" i="63"/>
  <c r="J4059" i="63"/>
  <c r="O4106" i="63"/>
  <c r="J4106" i="63"/>
  <c r="O4139" i="63"/>
  <c r="J4139" i="63"/>
  <c r="O4169" i="63"/>
  <c r="J4169" i="63"/>
  <c r="O3823" i="63"/>
  <c r="J3823" i="63"/>
  <c r="O3829" i="63"/>
  <c r="J3829" i="63"/>
  <c r="O3838" i="63"/>
  <c r="J3838" i="63"/>
  <c r="O3831" i="63"/>
  <c r="J3831" i="63"/>
  <c r="O3802" i="63"/>
  <c r="J3802" i="63"/>
  <c r="O3786" i="63"/>
  <c r="J3786" i="63"/>
  <c r="O3754" i="63"/>
  <c r="J3754" i="63"/>
  <c r="O1015" i="63"/>
  <c r="J1015" i="63"/>
  <c r="O3706" i="63"/>
  <c r="J3706" i="63"/>
  <c r="O3690" i="63"/>
  <c r="J3690" i="63"/>
  <c r="O1095" i="63"/>
  <c r="J1095" i="63"/>
  <c r="O3658" i="63"/>
  <c r="J3658" i="63"/>
  <c r="O1124" i="63"/>
  <c r="J1124" i="63"/>
  <c r="O2427" i="63"/>
  <c r="J2427" i="63"/>
  <c r="O1027" i="63"/>
  <c r="J1027" i="63"/>
  <c r="O1265" i="63"/>
  <c r="J1265" i="63"/>
  <c r="O1813" i="63"/>
  <c r="J1813" i="63"/>
  <c r="O3482" i="63"/>
  <c r="J3482" i="63"/>
  <c r="O3466" i="63"/>
  <c r="J3466" i="63"/>
  <c r="O3450" i="63"/>
  <c r="J3450" i="63"/>
  <c r="O3378" i="63"/>
  <c r="J3378" i="63"/>
  <c r="O3418" i="63"/>
  <c r="J3418" i="63"/>
  <c r="O1251" i="63"/>
  <c r="J1251" i="63"/>
  <c r="O3370" i="63"/>
  <c r="J3370" i="63"/>
  <c r="O1344" i="63"/>
  <c r="J1344" i="63"/>
  <c r="O3290" i="63"/>
  <c r="J3290" i="63"/>
  <c r="O3033" i="63"/>
  <c r="J3033" i="63"/>
  <c r="O2300" i="63"/>
  <c r="J2300" i="63"/>
  <c r="O2315" i="63"/>
  <c r="J2315" i="63"/>
  <c r="O2355" i="63"/>
  <c r="J2355" i="63"/>
  <c r="O38" i="63"/>
  <c r="J38" i="63"/>
  <c r="O2937" i="63"/>
  <c r="J2937" i="63"/>
  <c r="O51" i="63"/>
  <c r="J51" i="63"/>
  <c r="O3626" i="63"/>
  <c r="J3626" i="63"/>
  <c r="O78" i="63"/>
  <c r="J78" i="63"/>
  <c r="O2873" i="63"/>
  <c r="J2873" i="63"/>
  <c r="O2857" i="63"/>
  <c r="J2857" i="63"/>
  <c r="O2491" i="63"/>
  <c r="J2491" i="63"/>
  <c r="O2825" i="63"/>
  <c r="J2825" i="63"/>
  <c r="O2809" i="63"/>
  <c r="J2809" i="63"/>
  <c r="O128" i="63"/>
  <c r="J128" i="63"/>
  <c r="O2777" i="63"/>
  <c r="J2777" i="63"/>
  <c r="O2761" i="63"/>
  <c r="J2761" i="63"/>
  <c r="O151" i="63"/>
  <c r="J151" i="63"/>
  <c r="O166" i="63"/>
  <c r="J166" i="63"/>
  <c r="O2713" i="63"/>
  <c r="J2713" i="63"/>
  <c r="O185" i="63"/>
  <c r="J185" i="63"/>
  <c r="O2681" i="63"/>
  <c r="J2681" i="63"/>
  <c r="O213" i="63"/>
  <c r="J213" i="63"/>
  <c r="O2649" i="63"/>
  <c r="J2649" i="63"/>
  <c r="O238" i="63"/>
  <c r="J238" i="63"/>
  <c r="O254" i="63"/>
  <c r="J254" i="63"/>
  <c r="O265" i="63"/>
  <c r="J265" i="63"/>
  <c r="O2773" i="63"/>
  <c r="J2773" i="63"/>
  <c r="O2569" i="63"/>
  <c r="J2569" i="63"/>
  <c r="O282" i="63"/>
  <c r="J282" i="63"/>
  <c r="O2815" i="63"/>
  <c r="J2815" i="63"/>
  <c r="O298" i="63"/>
  <c r="J298" i="63"/>
  <c r="O2505" i="63"/>
  <c r="J2505" i="63"/>
  <c r="O2848" i="63"/>
  <c r="J2848" i="63"/>
  <c r="O2851" i="63"/>
  <c r="J2851" i="63"/>
  <c r="O323" i="63"/>
  <c r="J323" i="63"/>
  <c r="O336" i="63"/>
  <c r="J336" i="63"/>
  <c r="O350" i="63"/>
  <c r="J350" i="63"/>
  <c r="O2409" i="63"/>
  <c r="J2409" i="63"/>
  <c r="O370" i="63"/>
  <c r="J370" i="63"/>
  <c r="O2377" i="63"/>
  <c r="J2377" i="63"/>
  <c r="O2957" i="63"/>
  <c r="J2957" i="63"/>
  <c r="O2345" i="63"/>
  <c r="J2345" i="63"/>
  <c r="O405" i="63"/>
  <c r="J405" i="63"/>
  <c r="O2313" i="63"/>
  <c r="J2313" i="63"/>
  <c r="O3021" i="63"/>
  <c r="J3021" i="63"/>
  <c r="O2281" i="63"/>
  <c r="J2281" i="63"/>
  <c r="O448" i="63"/>
  <c r="J448" i="63"/>
  <c r="O2249" i="63"/>
  <c r="J2249" i="63"/>
  <c r="O470" i="63"/>
  <c r="J470" i="63"/>
  <c r="O2217" i="63"/>
  <c r="J2217" i="63"/>
  <c r="O3126" i="63"/>
  <c r="J3126" i="63"/>
  <c r="O2185" i="63"/>
  <c r="J2185" i="63"/>
  <c r="O3133" i="63"/>
  <c r="J3133" i="63"/>
  <c r="O2153" i="63"/>
  <c r="J2153" i="63"/>
  <c r="O2137" i="63"/>
  <c r="J2137" i="63"/>
  <c r="O554" i="63"/>
  <c r="J554" i="63"/>
  <c r="O583" i="63"/>
  <c r="J583" i="63"/>
  <c r="O2089" i="63"/>
  <c r="J2089" i="63"/>
  <c r="O2073" i="63"/>
  <c r="J2073" i="63"/>
  <c r="O603" i="63"/>
  <c r="J603" i="63"/>
  <c r="O624" i="63"/>
  <c r="J624" i="63"/>
  <c r="O634" i="63"/>
  <c r="J634" i="63"/>
  <c r="O654" i="63"/>
  <c r="J654" i="63"/>
  <c r="O668" i="63"/>
  <c r="J668" i="63"/>
  <c r="O1977" i="63"/>
  <c r="J1977" i="63"/>
  <c r="O1961" i="63"/>
  <c r="J1961" i="63"/>
  <c r="O720" i="63"/>
  <c r="J720" i="63"/>
  <c r="O1929" i="63"/>
  <c r="J1929" i="63"/>
  <c r="O3247" i="63"/>
  <c r="J3247" i="63"/>
  <c r="O776" i="63"/>
  <c r="J776" i="63"/>
  <c r="O1881" i="63"/>
  <c r="J1881" i="63"/>
  <c r="O1865" i="63"/>
  <c r="J1865" i="63"/>
  <c r="O1849" i="63"/>
  <c r="J1849" i="63"/>
  <c r="O1833" i="63"/>
  <c r="J1833" i="63"/>
  <c r="O1817" i="63"/>
  <c r="J1817" i="63"/>
  <c r="O3308" i="63"/>
  <c r="J3308" i="63"/>
  <c r="O855" i="63"/>
  <c r="J855" i="63"/>
  <c r="O1769" i="63"/>
  <c r="J1769" i="63"/>
  <c r="O1753" i="63"/>
  <c r="J1753" i="63"/>
  <c r="O936" i="63"/>
  <c r="J936" i="63"/>
  <c r="O1721" i="63"/>
  <c r="J1721" i="63"/>
  <c r="O1021" i="63"/>
  <c r="J1021" i="63"/>
  <c r="O1075" i="63"/>
  <c r="J1075" i="63"/>
  <c r="O1096" i="63"/>
  <c r="J1096" i="63"/>
  <c r="O1116" i="63"/>
  <c r="J1116" i="63"/>
  <c r="O1130" i="63"/>
  <c r="J1130" i="63"/>
  <c r="O1625" i="63"/>
  <c r="J1625" i="63"/>
  <c r="O1146" i="63"/>
  <c r="J1146" i="63"/>
  <c r="O1593" i="63"/>
  <c r="J1593" i="63"/>
  <c r="O1577" i="63"/>
  <c r="J1577" i="63"/>
  <c r="O3384" i="63"/>
  <c r="J3384" i="63"/>
  <c r="O1545" i="63"/>
  <c r="J1545" i="63"/>
  <c r="O1281" i="63"/>
  <c r="J1281" i="63"/>
  <c r="O1320" i="63"/>
  <c r="J1320" i="63"/>
  <c r="O1497" i="63"/>
  <c r="J1497" i="63"/>
  <c r="O1368" i="63"/>
  <c r="J1368" i="63"/>
  <c r="O1390" i="63"/>
  <c r="J1390" i="63"/>
  <c r="O1449" i="63"/>
  <c r="J1449" i="63"/>
  <c r="O3415" i="63"/>
  <c r="J3415" i="63"/>
  <c r="O1442" i="63"/>
  <c r="J1442" i="63"/>
  <c r="O1401" i="63"/>
  <c r="J1401" i="63"/>
  <c r="O1385" i="63"/>
  <c r="J1385" i="63"/>
  <c r="O3474" i="63"/>
  <c r="J3474" i="63"/>
  <c r="O1353" i="63"/>
  <c r="J1353" i="63"/>
  <c r="O1507" i="63"/>
  <c r="J1507" i="63"/>
  <c r="O1513" i="63"/>
  <c r="J1513" i="63"/>
  <c r="O1519" i="63"/>
  <c r="J1519" i="63"/>
  <c r="O1289" i="63"/>
  <c r="J1289" i="63"/>
  <c r="O1273" i="63"/>
  <c r="J1273" i="63"/>
  <c r="O1257" i="63"/>
  <c r="J1257" i="63"/>
  <c r="O1241" i="63"/>
  <c r="J1241" i="63"/>
  <c r="O1225" i="63"/>
  <c r="J1225" i="63"/>
  <c r="O1209" i="63"/>
  <c r="J1209" i="63"/>
  <c r="O1193" i="63"/>
  <c r="J1193" i="63"/>
  <c r="O1547" i="63"/>
  <c r="J1547" i="63"/>
  <c r="O1605" i="63"/>
  <c r="J1605" i="63"/>
  <c r="O1624" i="63"/>
  <c r="J1624" i="63"/>
  <c r="O1129" i="63"/>
  <c r="J1129" i="63"/>
  <c r="O1656" i="63"/>
  <c r="J1656" i="63"/>
  <c r="O1673" i="63"/>
  <c r="J1673" i="63"/>
  <c r="O1698" i="63"/>
  <c r="J1698" i="63"/>
  <c r="O1065" i="63"/>
  <c r="J1065" i="63"/>
  <c r="O1049" i="63"/>
  <c r="J1049" i="63"/>
  <c r="O1701" i="63"/>
  <c r="J1701" i="63"/>
  <c r="O1707" i="63"/>
  <c r="J1707" i="63"/>
  <c r="O3771" i="63"/>
  <c r="J3771" i="63"/>
  <c r="O985" i="63"/>
  <c r="J985" i="63"/>
  <c r="O969" i="63"/>
  <c r="J969" i="63"/>
  <c r="O3932" i="63"/>
  <c r="J3932" i="63"/>
  <c r="O1739" i="63"/>
  <c r="J1739" i="63"/>
  <c r="O1756" i="63"/>
  <c r="J1756" i="63"/>
  <c r="O905" i="63"/>
  <c r="J905" i="63"/>
  <c r="O889" i="63"/>
  <c r="J889" i="63"/>
  <c r="O1779" i="63"/>
  <c r="J1779" i="63"/>
  <c r="O1783" i="63"/>
  <c r="J1783" i="63"/>
  <c r="O841" i="63"/>
  <c r="J841" i="63"/>
  <c r="O1835" i="63"/>
  <c r="J1835" i="63"/>
  <c r="O1856" i="63"/>
  <c r="J1856" i="63"/>
  <c r="O793" i="63"/>
  <c r="J793" i="63"/>
  <c r="O777" i="63"/>
  <c r="J777" i="63"/>
  <c r="O761" i="63"/>
  <c r="J761" i="63"/>
  <c r="O745" i="63"/>
  <c r="J745" i="63"/>
  <c r="O729" i="63"/>
  <c r="J729" i="63"/>
  <c r="O4026" i="63"/>
  <c r="J4026" i="63"/>
  <c r="O4036" i="63"/>
  <c r="J4036" i="63"/>
  <c r="O1985" i="63"/>
  <c r="J1985" i="63"/>
  <c r="O665" i="63"/>
  <c r="J665" i="63"/>
  <c r="O649" i="63"/>
  <c r="J649" i="63"/>
  <c r="O633" i="63"/>
  <c r="J633" i="63"/>
  <c r="O617" i="63"/>
  <c r="J617" i="63"/>
  <c r="O2066" i="63"/>
  <c r="J2066" i="63"/>
  <c r="O4064" i="63"/>
  <c r="J4064" i="63"/>
  <c r="O2119" i="63"/>
  <c r="J2119" i="63"/>
  <c r="O2123" i="63"/>
  <c r="J2123" i="63"/>
  <c r="O537" i="63"/>
  <c r="J537" i="63"/>
  <c r="O2145" i="63"/>
  <c r="J2145" i="63"/>
  <c r="O505" i="63"/>
  <c r="J505" i="63"/>
  <c r="O2178" i="63"/>
  <c r="J2178" i="63"/>
  <c r="O2232" i="63"/>
  <c r="J2232" i="63"/>
  <c r="O2261" i="63"/>
  <c r="J2261" i="63"/>
  <c r="O2272" i="63"/>
  <c r="J2272" i="63"/>
  <c r="O2299" i="63"/>
  <c r="J2299" i="63"/>
  <c r="O410" i="63"/>
  <c r="J410" i="63"/>
  <c r="O394" i="63"/>
  <c r="J394" i="63"/>
  <c r="O2379" i="63"/>
  <c r="J2379" i="63"/>
  <c r="O2405" i="63"/>
  <c r="J2405" i="63"/>
  <c r="O2425" i="63"/>
  <c r="J2425" i="63"/>
  <c r="O2447" i="63"/>
  <c r="J2447" i="63"/>
  <c r="O2477" i="63"/>
  <c r="J2477" i="63"/>
  <c r="O2510" i="63"/>
  <c r="J2510" i="63"/>
  <c r="O2554" i="63"/>
  <c r="J2554" i="63"/>
  <c r="O2600" i="63"/>
  <c r="J2600" i="63"/>
  <c r="O250" i="63"/>
  <c r="J250" i="63"/>
  <c r="O2634" i="63"/>
  <c r="J2634" i="63"/>
  <c r="O218" i="63"/>
  <c r="J218" i="63"/>
  <c r="O2667" i="63"/>
  <c r="J2667" i="63"/>
  <c r="O2694" i="63"/>
  <c r="J2694" i="63"/>
  <c r="O2719" i="63"/>
  <c r="J2719" i="63"/>
  <c r="O2746" i="63"/>
  <c r="J2746" i="63"/>
  <c r="O2763" i="63"/>
  <c r="J2763" i="63"/>
  <c r="O112" i="63"/>
  <c r="J112" i="63"/>
  <c r="O2838" i="63"/>
  <c r="J2838" i="63"/>
  <c r="O2860" i="63"/>
  <c r="J2860" i="63"/>
  <c r="O2903" i="63"/>
  <c r="J2903" i="63"/>
  <c r="O2910" i="63"/>
  <c r="J2910" i="63"/>
  <c r="O54" i="63"/>
  <c r="J54" i="63"/>
  <c r="O2953" i="63"/>
  <c r="J2953" i="63"/>
  <c r="O2990" i="63"/>
  <c r="J2990" i="63"/>
  <c r="O3019" i="63"/>
  <c r="J3019" i="63"/>
  <c r="O3052" i="63"/>
  <c r="J3052" i="63"/>
  <c r="O3113" i="63"/>
  <c r="J3113" i="63"/>
  <c r="O3148" i="63"/>
  <c r="J3148" i="63"/>
  <c r="O3166" i="63"/>
  <c r="J3166" i="63"/>
  <c r="O3184" i="63"/>
  <c r="J3184" i="63"/>
  <c r="O3295" i="63"/>
  <c r="J3295" i="63"/>
  <c r="O3318" i="63"/>
  <c r="J3318" i="63"/>
  <c r="O3345" i="63"/>
  <c r="J3345" i="63"/>
  <c r="O3356" i="63"/>
  <c r="J3356" i="63"/>
  <c r="O3374" i="63"/>
  <c r="J3374" i="63"/>
  <c r="O3402" i="63"/>
  <c r="J3402" i="63"/>
  <c r="O3471" i="63"/>
  <c r="J3471" i="63"/>
  <c r="O3497" i="63"/>
  <c r="J3497" i="63"/>
  <c r="O3555" i="63"/>
  <c r="J3555" i="63"/>
  <c r="O3576" i="63"/>
  <c r="J3576" i="63"/>
  <c r="O3646" i="63"/>
  <c r="J3646" i="63"/>
  <c r="O3663" i="63"/>
  <c r="J3663" i="63"/>
  <c r="O3683" i="63"/>
  <c r="J3683" i="63"/>
  <c r="O3722" i="63"/>
  <c r="J3722" i="63"/>
  <c r="O3854" i="63"/>
  <c r="J3854" i="63"/>
  <c r="O3880" i="63"/>
  <c r="J3880" i="63"/>
  <c r="O3911" i="63"/>
  <c r="J3911" i="63"/>
  <c r="O3938" i="63"/>
  <c r="J3938" i="63"/>
  <c r="O3974" i="63"/>
  <c r="J3974" i="63"/>
  <c r="O4001" i="63"/>
  <c r="J4001" i="63"/>
  <c r="O4027" i="63"/>
  <c r="J4027" i="63"/>
  <c r="O4097" i="63"/>
  <c r="J4097" i="63"/>
  <c r="O4121" i="63"/>
  <c r="J4121" i="63"/>
  <c r="O4153" i="63"/>
  <c r="J4153" i="63"/>
  <c r="O4188" i="63"/>
  <c r="J4188" i="63"/>
  <c r="O3834" i="63"/>
  <c r="J3834" i="63"/>
  <c r="O3837" i="63"/>
  <c r="J3837" i="63"/>
  <c r="O3812" i="63"/>
  <c r="J3812" i="63"/>
  <c r="O3796" i="63"/>
  <c r="J3796" i="63"/>
  <c r="O3780" i="63"/>
  <c r="J3780" i="63"/>
  <c r="O3764" i="63"/>
  <c r="J3764" i="63"/>
  <c r="O3748" i="63"/>
  <c r="J3748" i="63"/>
  <c r="O3732" i="63"/>
  <c r="J3732" i="63"/>
  <c r="O3716" i="63"/>
  <c r="J3716" i="63"/>
  <c r="O3700" i="63"/>
  <c r="J3700" i="63"/>
  <c r="O3684" i="63"/>
  <c r="J3684" i="63"/>
  <c r="O3668" i="63"/>
  <c r="J3668" i="63"/>
  <c r="O1138" i="63"/>
  <c r="J1138" i="63"/>
  <c r="O3620" i="63"/>
  <c r="J3620" i="63"/>
  <c r="O3604" i="63"/>
  <c r="J3604" i="63"/>
  <c r="O3588" i="63"/>
  <c r="J3588" i="63"/>
  <c r="O3572" i="63"/>
  <c r="J3572" i="63"/>
  <c r="O2165" i="63"/>
  <c r="J2165" i="63"/>
  <c r="O3540" i="63"/>
  <c r="J3540" i="63"/>
  <c r="O3492" i="63"/>
  <c r="J3492" i="63"/>
  <c r="O3476" i="63"/>
  <c r="J3476" i="63"/>
  <c r="O3444" i="63"/>
  <c r="J3444" i="63"/>
  <c r="O3428" i="63"/>
  <c r="J3428" i="63"/>
  <c r="O1455" i="63"/>
  <c r="J1455" i="63"/>
  <c r="O3403" i="63"/>
  <c r="J3403" i="63"/>
  <c r="O1451" i="63"/>
  <c r="J1451" i="63"/>
  <c r="O3364" i="63"/>
  <c r="J3364" i="63"/>
  <c r="O1392" i="63"/>
  <c r="J1392" i="63"/>
  <c r="O1734" i="63"/>
  <c r="J1734" i="63"/>
  <c r="O3316" i="63"/>
  <c r="J3316" i="63"/>
  <c r="O3525" i="63"/>
  <c r="J3525" i="63"/>
  <c r="O3236" i="63"/>
  <c r="J3236" i="63"/>
  <c r="O3172" i="63"/>
  <c r="J3172" i="63"/>
  <c r="O1157" i="63"/>
  <c r="J1157" i="63"/>
  <c r="O1156" i="63"/>
  <c r="J1156" i="63"/>
  <c r="O3124" i="63"/>
  <c r="J3124" i="63"/>
  <c r="O3076" i="63"/>
  <c r="J3076" i="63"/>
  <c r="O19" i="63"/>
  <c r="J19" i="63"/>
  <c r="O2302" i="63"/>
  <c r="J2302" i="63"/>
  <c r="O2333" i="63"/>
  <c r="J2333" i="63"/>
  <c r="O2981" i="63"/>
  <c r="J2981" i="63"/>
  <c r="O2360" i="63"/>
  <c r="J2360" i="63"/>
  <c r="O56" i="63"/>
  <c r="J56" i="63"/>
  <c r="O72" i="63"/>
  <c r="J72" i="63"/>
  <c r="O2885" i="63"/>
  <c r="J2885" i="63"/>
  <c r="O89" i="63"/>
  <c r="J89" i="63"/>
  <c r="O90" i="63"/>
  <c r="J90" i="63"/>
  <c r="O96" i="63"/>
  <c r="J96" i="63"/>
  <c r="O2821" i="63"/>
  <c r="J2821" i="63"/>
  <c r="O2540" i="63"/>
  <c r="J2540" i="63"/>
  <c r="O129" i="63"/>
  <c r="J129" i="63"/>
  <c r="O2577" i="63"/>
  <c r="J2577" i="63"/>
  <c r="O2757" i="63"/>
  <c r="J2757" i="63"/>
  <c r="O2741" i="63"/>
  <c r="J2741" i="63"/>
  <c r="O170" i="63"/>
  <c r="J170" i="63"/>
  <c r="O2620" i="63"/>
  <c r="J2620" i="63"/>
  <c r="O2630" i="63"/>
  <c r="J2630" i="63"/>
  <c r="O2677" i="63"/>
  <c r="J2677" i="63"/>
  <c r="O2661" i="63"/>
  <c r="J2661" i="63"/>
  <c r="O225" i="63"/>
  <c r="J225" i="63"/>
  <c r="O246" i="63"/>
  <c r="J246" i="63"/>
  <c r="O2613" i="63"/>
  <c r="J2613" i="63"/>
  <c r="O2597" i="63"/>
  <c r="J2597" i="63"/>
  <c r="O272" i="63"/>
  <c r="J272" i="63"/>
  <c r="O2565" i="63"/>
  <c r="J2565" i="63"/>
  <c r="O2549" i="63"/>
  <c r="J2549" i="63"/>
  <c r="O2533" i="63"/>
  <c r="J2533" i="63"/>
  <c r="O2517" i="63"/>
  <c r="J2517" i="63"/>
  <c r="O304" i="63"/>
  <c r="J304" i="63"/>
  <c r="O2485" i="63"/>
  <c r="J2485" i="63"/>
  <c r="O2871" i="63"/>
  <c r="J2871" i="63"/>
  <c r="O326" i="63"/>
  <c r="J326" i="63"/>
  <c r="O344" i="63"/>
  <c r="J344" i="63"/>
  <c r="O2421" i="63"/>
  <c r="J2421" i="63"/>
  <c r="O361" i="63"/>
  <c r="J361" i="63"/>
  <c r="O374" i="63"/>
  <c r="J374" i="63"/>
  <c r="O2373" i="63"/>
  <c r="J2373" i="63"/>
  <c r="O2982" i="63"/>
  <c r="J2982" i="63"/>
  <c r="O401" i="63"/>
  <c r="J401" i="63"/>
  <c r="O2325" i="63"/>
  <c r="J2325" i="63"/>
  <c r="O418" i="63"/>
  <c r="J418" i="63"/>
  <c r="O2293" i="63"/>
  <c r="J2293" i="63"/>
  <c r="O2277" i="63"/>
  <c r="J2277" i="63"/>
  <c r="O453" i="63"/>
  <c r="J453" i="63"/>
  <c r="O2245" i="63"/>
  <c r="J2245" i="63"/>
  <c r="O2229" i="63"/>
  <c r="J2229" i="63"/>
  <c r="O473" i="63"/>
  <c r="J473" i="63"/>
  <c r="O2197" i="63"/>
  <c r="J2197" i="63"/>
  <c r="O2181" i="63"/>
  <c r="J2181" i="63"/>
  <c r="O3137" i="63"/>
  <c r="J3137" i="63"/>
  <c r="O521" i="63"/>
  <c r="J521" i="63"/>
  <c r="O524" i="63"/>
  <c r="J524" i="63"/>
  <c r="O545" i="63"/>
  <c r="J545" i="63"/>
  <c r="O586" i="63"/>
  <c r="J586" i="63"/>
  <c r="O2085" i="63"/>
  <c r="J2085" i="63"/>
  <c r="O2069" i="63"/>
  <c r="J2069" i="63"/>
  <c r="O2053" i="63"/>
  <c r="J2053" i="63"/>
  <c r="O628" i="63"/>
  <c r="J628" i="63"/>
  <c r="O2021" i="63"/>
  <c r="J2021" i="63"/>
  <c r="O658" i="63"/>
  <c r="J658" i="63"/>
  <c r="O677" i="63"/>
  <c r="J677" i="63"/>
  <c r="O692" i="63"/>
  <c r="J692" i="63"/>
  <c r="O1957" i="63"/>
  <c r="J1957" i="63"/>
  <c r="O724" i="63"/>
  <c r="J724" i="63"/>
  <c r="O1925" i="63"/>
  <c r="J1925" i="63"/>
  <c r="O770" i="63"/>
  <c r="J770" i="63"/>
  <c r="O3277" i="63"/>
  <c r="J3277" i="63"/>
  <c r="O1877" i="63"/>
  <c r="J1877" i="63"/>
  <c r="O1861" i="63"/>
  <c r="J1861" i="63"/>
  <c r="O822" i="63"/>
  <c r="J822" i="63"/>
  <c r="O827" i="63"/>
  <c r="J827" i="63"/>
  <c r="O3307" i="63"/>
  <c r="J3307" i="63"/>
  <c r="O1797" i="63"/>
  <c r="J1797" i="63"/>
  <c r="O1781" i="63"/>
  <c r="J1781" i="63"/>
  <c r="O903" i="63"/>
  <c r="J903" i="63"/>
  <c r="O1749" i="63"/>
  <c r="J1749" i="63"/>
  <c r="O1733" i="63"/>
  <c r="J1733" i="63"/>
  <c r="O987" i="63"/>
  <c r="J987" i="63"/>
  <c r="O1054" i="63"/>
  <c r="J1054" i="63"/>
  <c r="O1685" i="63"/>
  <c r="J1685" i="63"/>
  <c r="O1101" i="63"/>
  <c r="J1101" i="63"/>
  <c r="O1111" i="63"/>
  <c r="J1111" i="63"/>
  <c r="O1131" i="63"/>
  <c r="J1131" i="63"/>
  <c r="O1158" i="63"/>
  <c r="J1158" i="63"/>
  <c r="O1143" i="63"/>
  <c r="J1143" i="63"/>
  <c r="O1177" i="63"/>
  <c r="J1177" i="63"/>
  <c r="O1573" i="63"/>
  <c r="J1573" i="63"/>
  <c r="O1215" i="63"/>
  <c r="J1215" i="63"/>
  <c r="O1248" i="63"/>
  <c r="J1248" i="63"/>
  <c r="O1525" i="63"/>
  <c r="J1525" i="63"/>
  <c r="O1321" i="63"/>
  <c r="J1321" i="63"/>
  <c r="O1338" i="63"/>
  <c r="J1338" i="63"/>
  <c r="O1371" i="63"/>
  <c r="J1371" i="63"/>
  <c r="O3411" i="63"/>
  <c r="J3411" i="63"/>
  <c r="O1417" i="63"/>
  <c r="J1417" i="63"/>
  <c r="O1429" i="63"/>
  <c r="J1429" i="63"/>
  <c r="O1445" i="63"/>
  <c r="J1445" i="63"/>
  <c r="O3445" i="63"/>
  <c r="J3445" i="63"/>
  <c r="O1381" i="63"/>
  <c r="J1381" i="63"/>
  <c r="O1365" i="63"/>
  <c r="J1365" i="63"/>
  <c r="O1489" i="63"/>
  <c r="J1489" i="63"/>
  <c r="O1333" i="63"/>
  <c r="J1333" i="63"/>
  <c r="O1508" i="63"/>
  <c r="J1508" i="63"/>
  <c r="O1301" i="63"/>
  <c r="J1301" i="63"/>
  <c r="O1285" i="63"/>
  <c r="J1285" i="63"/>
  <c r="O1269" i="63"/>
  <c r="J1269" i="63"/>
  <c r="O1541" i="63"/>
  <c r="J1541" i="63"/>
  <c r="O1237" i="63"/>
  <c r="J1237" i="63"/>
  <c r="O1221" i="63"/>
  <c r="J1221" i="63"/>
  <c r="O1580" i="63"/>
  <c r="J1580" i="63"/>
  <c r="O1189" i="63"/>
  <c r="J1189" i="63"/>
  <c r="O1173" i="63"/>
  <c r="J1173" i="63"/>
  <c r="O3568" i="63"/>
  <c r="J3568" i="63"/>
  <c r="O3628" i="63"/>
  <c r="J3628" i="63"/>
  <c r="O3644" i="63"/>
  <c r="J3644" i="63"/>
  <c r="O1109" i="63"/>
  <c r="J1109" i="63"/>
  <c r="O1093" i="63"/>
  <c r="J1093" i="63"/>
  <c r="O1696" i="63"/>
  <c r="J1696" i="63"/>
  <c r="O1061" i="63"/>
  <c r="J1061" i="63"/>
  <c r="O1045" i="63"/>
  <c r="J1045" i="63"/>
  <c r="O1029" i="63"/>
  <c r="J1029" i="63"/>
  <c r="O3761" i="63"/>
  <c r="J3761" i="63"/>
  <c r="O997" i="63"/>
  <c r="J997" i="63"/>
  <c r="O3861" i="63"/>
  <c r="J3861" i="63"/>
  <c r="O3897" i="63"/>
  <c r="J3897" i="63"/>
  <c r="O1724" i="63"/>
  <c r="J1724" i="63"/>
  <c r="O933" i="63"/>
  <c r="J933" i="63"/>
  <c r="O1762" i="63"/>
  <c r="J1762" i="63"/>
  <c r="O901" i="63"/>
  <c r="J901" i="63"/>
  <c r="O1773" i="63"/>
  <c r="J1773" i="63"/>
  <c r="O869" i="63"/>
  <c r="J869" i="63"/>
  <c r="O853" i="63"/>
  <c r="J853" i="63"/>
  <c r="O3980" i="63"/>
  <c r="J3980" i="63"/>
  <c r="O3985" i="63"/>
  <c r="J3985" i="63"/>
  <c r="O1868" i="63"/>
  <c r="J1868" i="63"/>
  <c r="O4009" i="63"/>
  <c r="J4009" i="63"/>
  <c r="O1908" i="63"/>
  <c r="J1908" i="63"/>
  <c r="O1918" i="63"/>
  <c r="J1918" i="63"/>
  <c r="O1932" i="63"/>
  <c r="J1932" i="63"/>
  <c r="O1942" i="63"/>
  <c r="J1942" i="63"/>
  <c r="O709" i="63"/>
  <c r="J709" i="63"/>
  <c r="O1983" i="63"/>
  <c r="J1983" i="63"/>
  <c r="O1989" i="63"/>
  <c r="J1989" i="63"/>
  <c r="O2004" i="63"/>
  <c r="J2004" i="63"/>
  <c r="O2027" i="63"/>
  <c r="J2027" i="63"/>
  <c r="O629" i="63"/>
  <c r="J629" i="63"/>
  <c r="O2052" i="63"/>
  <c r="J2052" i="63"/>
  <c r="O2080" i="63"/>
  <c r="J2080" i="63"/>
  <c r="O2107" i="63"/>
  <c r="J2107" i="63"/>
  <c r="O2116" i="63"/>
  <c r="J2116" i="63"/>
  <c r="O549" i="63"/>
  <c r="J549" i="63"/>
  <c r="O533" i="63"/>
  <c r="J533" i="63"/>
  <c r="O2147" i="63"/>
  <c r="J2147" i="63"/>
  <c r="O501" i="63"/>
  <c r="J501" i="63"/>
  <c r="O485" i="63"/>
  <c r="J485" i="63"/>
  <c r="O2196" i="63"/>
  <c r="J2196" i="63"/>
  <c r="O2250" i="63"/>
  <c r="J2250" i="63"/>
  <c r="O2283" i="63"/>
  <c r="J2283" i="63"/>
  <c r="O2304" i="63"/>
  <c r="J2304" i="63"/>
  <c r="O2329" i="63"/>
  <c r="J2329" i="63"/>
  <c r="O2350" i="63"/>
  <c r="J2350" i="63"/>
  <c r="O2386" i="63"/>
  <c r="J2386" i="63"/>
  <c r="O358" i="63"/>
  <c r="J358" i="63"/>
  <c r="O2435" i="63"/>
  <c r="J2435" i="63"/>
  <c r="O2453" i="63"/>
  <c r="J2453" i="63"/>
  <c r="O2486" i="63"/>
  <c r="J2486" i="63"/>
  <c r="O2530" i="63"/>
  <c r="J2530" i="63"/>
  <c r="O278" i="63"/>
  <c r="J278" i="63"/>
  <c r="O2608" i="63"/>
  <c r="J2608" i="63"/>
  <c r="O2629" i="63"/>
  <c r="J2629" i="63"/>
  <c r="O2640" i="63"/>
  <c r="J2640" i="63"/>
  <c r="O214" i="63"/>
  <c r="J214" i="63"/>
  <c r="O198" i="63"/>
  <c r="J198" i="63"/>
  <c r="O182" i="63"/>
  <c r="J182" i="63"/>
  <c r="O2727" i="63"/>
  <c r="J2727" i="63"/>
  <c r="O150" i="63"/>
  <c r="J150" i="63"/>
  <c r="O134" i="63"/>
  <c r="J134" i="63"/>
  <c r="O120" i="63"/>
  <c r="J120" i="63"/>
  <c r="O109" i="63"/>
  <c r="J109" i="63"/>
  <c r="O2849" i="63"/>
  <c r="J2849" i="63"/>
  <c r="O2869" i="63"/>
  <c r="J2869" i="63"/>
  <c r="O2895" i="63"/>
  <c r="J2895" i="63"/>
  <c r="O65" i="63"/>
  <c r="J65" i="63"/>
  <c r="O44" i="63"/>
  <c r="J44" i="63"/>
  <c r="O39" i="63"/>
  <c r="J39" i="63"/>
  <c r="O34" i="63"/>
  <c r="J34" i="63"/>
  <c r="O2998" i="63"/>
  <c r="J2998" i="63"/>
  <c r="O3040" i="63"/>
  <c r="J3040" i="63"/>
  <c r="O3056" i="63"/>
  <c r="J3056" i="63"/>
  <c r="O3069" i="63"/>
  <c r="J3069" i="63"/>
  <c r="O3088" i="63"/>
  <c r="J3088" i="63"/>
  <c r="O3117" i="63"/>
  <c r="J3117" i="63"/>
  <c r="O3158" i="63"/>
  <c r="J3158" i="63"/>
  <c r="O3170" i="63"/>
  <c r="J3170" i="63"/>
  <c r="O3188" i="63"/>
  <c r="J3188" i="63"/>
  <c r="O3202" i="63"/>
  <c r="J3202" i="63"/>
  <c r="O3242" i="63"/>
  <c r="J3242" i="63"/>
  <c r="O3275" i="63"/>
  <c r="J3275" i="63"/>
  <c r="O3300" i="63"/>
  <c r="J3300" i="63"/>
  <c r="O3330" i="63"/>
  <c r="J3330" i="63"/>
  <c r="O3422" i="63"/>
  <c r="J3422" i="63"/>
  <c r="O3564" i="63"/>
  <c r="J3564" i="63"/>
  <c r="O3578" i="63"/>
  <c r="J3578" i="63"/>
  <c r="O3666" i="63"/>
  <c r="J3666" i="63"/>
  <c r="O3698" i="63"/>
  <c r="J3698" i="63"/>
  <c r="O3725" i="63"/>
  <c r="J3725" i="63"/>
  <c r="O3865" i="63"/>
  <c r="J3865" i="63"/>
  <c r="O3890" i="63"/>
  <c r="J3890" i="63"/>
  <c r="O3946" i="63"/>
  <c r="J3946" i="63"/>
  <c r="O3986" i="63"/>
  <c r="J3986" i="63"/>
  <c r="O4015" i="63"/>
  <c r="J4015" i="63"/>
  <c r="O4044" i="63"/>
  <c r="J4044" i="63"/>
  <c r="O4085" i="63"/>
  <c r="J4085" i="63"/>
  <c r="O4132" i="63"/>
  <c r="J4132" i="63"/>
  <c r="O4194" i="63"/>
  <c r="J4194" i="63"/>
  <c r="O3809" i="63"/>
  <c r="J3809" i="63"/>
  <c r="O3793" i="63"/>
  <c r="J3793" i="63"/>
  <c r="O3777" i="63"/>
  <c r="J3777" i="63"/>
  <c r="O1013" i="63"/>
  <c r="J1013" i="63"/>
  <c r="O3729" i="63"/>
  <c r="J3729" i="63"/>
  <c r="O1062" i="63"/>
  <c r="J1062" i="63"/>
  <c r="O3649" i="63"/>
  <c r="J3649" i="63"/>
  <c r="O3601" i="63"/>
  <c r="J3601" i="63"/>
  <c r="O3585" i="63"/>
  <c r="J3585" i="63"/>
  <c r="O3569" i="63"/>
  <c r="J3569" i="63"/>
  <c r="O3553" i="63"/>
  <c r="J3553" i="63"/>
  <c r="O3505" i="63"/>
  <c r="J3505" i="63"/>
  <c r="O1759" i="63"/>
  <c r="J1759" i="63"/>
  <c r="O3473" i="63"/>
  <c r="J3473" i="63"/>
  <c r="O3441" i="63"/>
  <c r="J3441" i="63"/>
  <c r="O1561" i="63"/>
  <c r="J1561" i="63"/>
  <c r="O1461" i="63"/>
  <c r="J1461" i="63"/>
  <c r="O3361" i="63"/>
  <c r="J3361" i="63"/>
  <c r="O1391" i="63"/>
  <c r="J1391" i="63"/>
  <c r="O1763" i="63"/>
  <c r="J1763" i="63"/>
  <c r="O1291" i="63"/>
  <c r="J1291" i="63"/>
  <c r="O1267" i="63"/>
  <c r="J1267" i="63"/>
  <c r="O1939" i="63"/>
  <c r="J1939" i="63"/>
  <c r="O3217" i="63"/>
  <c r="J3217" i="63"/>
  <c r="O2039" i="63"/>
  <c r="J2039" i="63"/>
  <c r="O2059" i="63"/>
  <c r="J2059" i="63"/>
  <c r="O1163" i="63"/>
  <c r="J1163" i="63"/>
  <c r="O3121" i="63"/>
  <c r="J3121" i="63"/>
  <c r="O2270" i="63"/>
  <c r="J2270" i="63"/>
  <c r="O2287" i="63"/>
  <c r="J2287" i="63"/>
  <c r="O2343" i="63"/>
  <c r="J2343" i="63"/>
  <c r="O2962" i="63"/>
  <c r="J2962" i="63"/>
  <c r="O2946" i="63"/>
  <c r="J2946" i="63"/>
  <c r="O2422" i="63"/>
  <c r="J2422" i="63"/>
  <c r="O2898" i="63"/>
  <c r="J2898" i="63"/>
  <c r="O81" i="63"/>
  <c r="J81" i="63"/>
  <c r="O2866" i="63"/>
  <c r="J2866" i="63"/>
  <c r="O2834" i="63"/>
  <c r="J2834" i="63"/>
  <c r="O114" i="63"/>
  <c r="J114" i="63"/>
  <c r="O2802" i="63"/>
  <c r="J2802" i="63"/>
  <c r="O2786" i="63"/>
  <c r="J2786" i="63"/>
  <c r="O133" i="63"/>
  <c r="J133" i="63"/>
  <c r="O2754" i="63"/>
  <c r="J2754" i="63"/>
  <c r="O2738" i="63"/>
  <c r="J2738" i="63"/>
  <c r="O2722" i="63"/>
  <c r="J2722" i="63"/>
  <c r="O183" i="63"/>
  <c r="J183" i="63"/>
  <c r="O188" i="63"/>
  <c r="J188" i="63"/>
  <c r="O203" i="63"/>
  <c r="J203" i="63"/>
  <c r="O215" i="63"/>
  <c r="J215" i="63"/>
  <c r="O227" i="63"/>
  <c r="J227" i="63"/>
  <c r="O253" i="63"/>
  <c r="J253" i="63"/>
  <c r="O261" i="63"/>
  <c r="J261" i="63"/>
  <c r="O2726" i="63"/>
  <c r="J2726" i="63"/>
  <c r="O277" i="63"/>
  <c r="J277" i="63"/>
  <c r="O2778" i="63"/>
  <c r="J2778" i="63"/>
  <c r="O286" i="63"/>
  <c r="J286" i="63"/>
  <c r="O294" i="63"/>
  <c r="J294" i="63"/>
  <c r="O2514" i="63"/>
  <c r="J2514" i="63"/>
  <c r="O2498" i="63"/>
  <c r="J2498" i="63"/>
  <c r="O2482" i="63"/>
  <c r="J2482" i="63"/>
  <c r="O2466" i="63"/>
  <c r="J2466" i="63"/>
  <c r="O328" i="63"/>
  <c r="J328" i="63"/>
  <c r="O2904" i="63"/>
  <c r="J2904" i="63"/>
  <c r="O2923" i="63"/>
  <c r="J2923" i="63"/>
  <c r="O365" i="63"/>
  <c r="J365" i="63"/>
  <c r="O375" i="63"/>
  <c r="J375" i="63"/>
  <c r="O2370" i="63"/>
  <c r="J2370" i="63"/>
  <c r="O2969" i="63"/>
  <c r="J2969" i="63"/>
  <c r="O2338" i="63"/>
  <c r="J2338" i="63"/>
  <c r="O2322" i="63"/>
  <c r="J2322" i="63"/>
  <c r="O420" i="63"/>
  <c r="J420" i="63"/>
  <c r="O430" i="63"/>
  <c r="J430" i="63"/>
  <c r="O442" i="63"/>
  <c r="J442" i="63"/>
  <c r="O2258" i="63"/>
  <c r="J2258" i="63"/>
  <c r="O464" i="63"/>
  <c r="J464" i="63"/>
  <c r="O2226" i="63"/>
  <c r="J2226" i="63"/>
  <c r="O2210" i="63"/>
  <c r="J2210" i="63"/>
  <c r="O475" i="63"/>
  <c r="J475" i="63"/>
  <c r="O495" i="63"/>
  <c r="J495" i="63"/>
  <c r="O2162" i="63"/>
  <c r="J2162" i="63"/>
  <c r="O515" i="63"/>
  <c r="J515" i="63"/>
  <c r="O2130" i="63"/>
  <c r="J2130" i="63"/>
  <c r="O528" i="63"/>
  <c r="J528" i="63"/>
  <c r="O590" i="63"/>
  <c r="J590" i="63"/>
  <c r="O593" i="63"/>
  <c r="J593" i="63"/>
  <c r="O601" i="63"/>
  <c r="J601" i="63"/>
  <c r="O2050" i="63"/>
  <c r="J2050" i="63"/>
  <c r="O2034" i="63"/>
  <c r="J2034" i="63"/>
  <c r="O2018" i="63"/>
  <c r="J2018" i="63"/>
  <c r="O3218" i="63"/>
  <c r="J3218" i="63"/>
  <c r="O675" i="63"/>
  <c r="J675" i="63"/>
  <c r="O696" i="63"/>
  <c r="J696" i="63"/>
  <c r="O1954" i="63"/>
  <c r="J1954" i="63"/>
  <c r="O1938" i="63"/>
  <c r="J1938" i="63"/>
  <c r="O756" i="63"/>
  <c r="J756" i="63"/>
  <c r="O1906" i="63"/>
  <c r="J1906" i="63"/>
  <c r="O1890" i="63"/>
  <c r="J1890" i="63"/>
  <c r="O1874" i="63"/>
  <c r="J1874" i="63"/>
  <c r="O1858" i="63"/>
  <c r="J1858" i="63"/>
  <c r="O1842" i="63"/>
  <c r="J1842" i="63"/>
  <c r="O1826" i="63"/>
  <c r="J1826" i="63"/>
  <c r="O1810" i="63"/>
  <c r="J1810" i="63"/>
  <c r="O1794" i="63"/>
  <c r="J1794" i="63"/>
  <c r="O1778" i="63"/>
  <c r="J1778" i="63"/>
  <c r="O921" i="63"/>
  <c r="J921" i="63"/>
  <c r="O1746" i="63"/>
  <c r="J1746" i="63"/>
  <c r="O1730" i="63"/>
  <c r="J1730" i="63"/>
  <c r="O1714" i="63"/>
  <c r="J1714" i="63"/>
  <c r="O1037" i="63"/>
  <c r="J1037" i="63"/>
  <c r="O1682" i="63"/>
  <c r="J1682" i="63"/>
  <c r="O1104" i="63"/>
  <c r="J1104" i="63"/>
  <c r="O1650" i="63"/>
  <c r="J1650" i="63"/>
  <c r="O1133" i="63"/>
  <c r="J1133" i="63"/>
  <c r="O1618" i="63"/>
  <c r="J1618" i="63"/>
  <c r="O1169" i="63"/>
  <c r="J1169" i="63"/>
  <c r="O1183" i="63"/>
  <c r="J1183" i="63"/>
  <c r="O1205" i="63"/>
  <c r="J1205" i="63"/>
  <c r="O1219" i="63"/>
  <c r="J1219" i="63"/>
  <c r="O3388" i="63"/>
  <c r="J3388" i="63"/>
  <c r="O1318" i="63"/>
  <c r="J1318" i="63"/>
  <c r="O1506" i="63"/>
  <c r="J1506" i="63"/>
  <c r="O1349" i="63"/>
  <c r="J1349" i="63"/>
  <c r="O1376" i="63"/>
  <c r="J1376" i="63"/>
  <c r="O1458" i="63"/>
  <c r="J1458" i="63"/>
  <c r="O1413" i="63"/>
  <c r="J1413" i="63"/>
  <c r="O3439" i="63"/>
  <c r="J3439" i="63"/>
  <c r="O1410" i="63"/>
  <c r="J1410" i="63"/>
  <c r="O1464" i="63"/>
  <c r="J1464" i="63"/>
  <c r="O1378" i="63"/>
  <c r="J1378" i="63"/>
  <c r="O1362" i="63"/>
  <c r="J1362" i="63"/>
  <c r="O1346" i="63"/>
  <c r="J1346" i="63"/>
  <c r="O1330" i="63"/>
  <c r="J1330" i="63"/>
  <c r="O1314" i="63"/>
  <c r="J1314" i="63"/>
  <c r="O1298" i="63"/>
  <c r="J1298" i="63"/>
  <c r="O1282" i="63"/>
  <c r="J1282" i="63"/>
  <c r="O1266" i="63"/>
  <c r="J1266" i="63"/>
  <c r="O1542" i="63"/>
  <c r="J1542" i="63"/>
  <c r="O1234" i="63"/>
  <c r="J1234" i="63"/>
  <c r="O1588" i="63"/>
  <c r="J1588" i="63"/>
  <c r="O1575" i="63"/>
  <c r="J1575" i="63"/>
  <c r="O1186" i="63"/>
  <c r="J1186" i="63"/>
  <c r="O1602" i="63"/>
  <c r="J1602" i="63"/>
  <c r="O3580" i="63"/>
  <c r="J3580" i="63"/>
  <c r="O3636" i="63"/>
  <c r="J3636" i="63"/>
  <c r="O1648" i="63"/>
  <c r="J1648" i="63"/>
  <c r="O1659" i="63"/>
  <c r="J1659" i="63"/>
  <c r="O1090" i="63"/>
  <c r="J1090" i="63"/>
  <c r="O1074" i="63"/>
  <c r="J1074" i="63"/>
  <c r="O1058" i="63"/>
  <c r="J1058" i="63"/>
  <c r="O1042" i="63"/>
  <c r="J1042" i="63"/>
  <c r="O1702" i="63"/>
  <c r="J1702" i="63"/>
  <c r="O1010" i="63"/>
  <c r="J1010" i="63"/>
  <c r="O994" i="63"/>
  <c r="J994" i="63"/>
  <c r="O1718" i="63"/>
  <c r="J1718" i="63"/>
  <c r="O962" i="63"/>
  <c r="J962" i="63"/>
  <c r="O946" i="63"/>
  <c r="J946" i="63"/>
  <c r="O930" i="63"/>
  <c r="J930" i="63"/>
  <c r="O914" i="63"/>
  <c r="J914" i="63"/>
  <c r="O3955" i="63"/>
  <c r="J3955" i="63"/>
  <c r="O882" i="63"/>
  <c r="J882" i="63"/>
  <c r="O866" i="63"/>
  <c r="J866" i="63"/>
  <c r="O1786" i="63"/>
  <c r="J1786" i="63"/>
  <c r="O1819" i="63"/>
  <c r="J1819" i="63"/>
  <c r="O818" i="63"/>
  <c r="J818" i="63"/>
  <c r="O802" i="63"/>
  <c r="J802" i="63"/>
  <c r="O1883" i="63"/>
  <c r="J1883" i="63"/>
  <c r="O1911" i="63"/>
  <c r="J1911" i="63"/>
  <c r="O1921" i="63"/>
  <c r="J1921" i="63"/>
  <c r="O738" i="63"/>
  <c r="J738" i="63"/>
  <c r="O1946" i="63"/>
  <c r="J1946" i="63"/>
  <c r="O1958" i="63"/>
  <c r="J1958" i="63"/>
  <c r="O690" i="63"/>
  <c r="J690" i="63"/>
  <c r="O674" i="63"/>
  <c r="J674" i="63"/>
  <c r="O2005" i="63"/>
  <c r="J2005" i="63"/>
  <c r="O642" i="63"/>
  <c r="J642" i="63"/>
  <c r="O626" i="63"/>
  <c r="J626" i="63"/>
  <c r="O2055" i="63"/>
  <c r="J2055" i="63"/>
  <c r="O594" i="63"/>
  <c r="J594" i="63"/>
  <c r="O2108" i="63"/>
  <c r="J2108" i="63"/>
  <c r="O2121" i="63"/>
  <c r="J2121" i="63"/>
  <c r="O4103" i="63"/>
  <c r="J4103" i="63"/>
  <c r="O530" i="63"/>
  <c r="J530" i="63"/>
  <c r="O514" i="63"/>
  <c r="J514" i="63"/>
  <c r="O2173" i="63"/>
  <c r="J2173" i="63"/>
  <c r="O482" i="63"/>
  <c r="J482" i="63"/>
  <c r="O2189" i="63"/>
  <c r="J2189" i="63"/>
  <c r="O2265" i="63"/>
  <c r="J2265" i="63"/>
  <c r="O435" i="63"/>
  <c r="J435" i="63"/>
  <c r="O2305" i="63"/>
  <c r="J2305" i="63"/>
  <c r="O403" i="63"/>
  <c r="J403" i="63"/>
  <c r="O2353" i="63"/>
  <c r="J2353" i="63"/>
  <c r="O371" i="63"/>
  <c r="J371" i="63"/>
  <c r="O355" i="63"/>
  <c r="J355" i="63"/>
  <c r="O2438" i="63"/>
  <c r="J2438" i="63"/>
  <c r="O2457" i="63"/>
  <c r="J2457" i="63"/>
  <c r="O2499" i="63"/>
  <c r="J2499" i="63"/>
  <c r="O2541" i="63"/>
  <c r="J2541" i="63"/>
  <c r="O275" i="63"/>
  <c r="J275" i="63"/>
  <c r="O2610" i="63"/>
  <c r="J2610" i="63"/>
  <c r="O2632" i="63"/>
  <c r="J2632" i="63"/>
  <c r="O2642" i="63"/>
  <c r="J2642" i="63"/>
  <c r="O2665" i="63"/>
  <c r="J2665" i="63"/>
  <c r="O195" i="63"/>
  <c r="J195" i="63"/>
  <c r="O179" i="63"/>
  <c r="J179" i="63"/>
  <c r="O2737" i="63"/>
  <c r="J2737" i="63"/>
  <c r="O147" i="63"/>
  <c r="J147" i="63"/>
  <c r="O2779" i="63"/>
  <c r="J2779" i="63"/>
  <c r="O106" i="63"/>
  <c r="J106" i="63"/>
  <c r="O92" i="63"/>
  <c r="J92" i="63"/>
  <c r="O2872" i="63"/>
  <c r="J2872" i="63"/>
  <c r="O2893" i="63"/>
  <c r="J2893" i="63"/>
  <c r="O62" i="63"/>
  <c r="J62" i="63"/>
  <c r="O2930" i="63"/>
  <c r="J2930" i="63"/>
  <c r="O37" i="63"/>
  <c r="J37" i="63"/>
  <c r="O33" i="63"/>
  <c r="J33" i="63"/>
  <c r="O3005" i="63"/>
  <c r="J3005" i="63"/>
  <c r="O3020" i="63"/>
  <c r="J3020" i="63"/>
  <c r="O3077" i="63"/>
  <c r="J3077" i="63"/>
  <c r="O3096" i="63"/>
  <c r="J3096" i="63"/>
  <c r="O3105" i="63"/>
  <c r="J3105" i="63"/>
  <c r="O3136" i="63"/>
  <c r="J3136" i="63"/>
  <c r="O3175" i="63"/>
  <c r="J3175" i="63"/>
  <c r="O3190" i="63"/>
  <c r="J3190" i="63"/>
  <c r="O3209" i="63"/>
  <c r="J3209" i="63"/>
  <c r="O3231" i="63"/>
  <c r="J3231" i="63"/>
  <c r="O3254" i="63"/>
  <c r="J3254" i="63"/>
  <c r="O3279" i="63"/>
  <c r="J3279" i="63"/>
  <c r="O3304" i="63"/>
  <c r="J3304" i="63"/>
  <c r="O3320" i="63"/>
  <c r="J3320" i="63"/>
  <c r="O3333" i="63"/>
  <c r="J3333" i="63"/>
  <c r="O3452" i="63"/>
  <c r="J3452" i="63"/>
  <c r="O3483" i="63"/>
  <c r="J3483" i="63"/>
  <c r="O3530" i="63"/>
  <c r="J3530" i="63"/>
  <c r="O3571" i="63"/>
  <c r="J3571" i="63"/>
  <c r="O3614" i="63"/>
  <c r="J3614" i="63"/>
  <c r="O3633" i="63"/>
  <c r="J3633" i="63"/>
  <c r="O3650" i="63"/>
  <c r="J3650" i="63"/>
  <c r="O3676" i="63"/>
  <c r="J3676" i="63"/>
  <c r="O3701" i="63"/>
  <c r="J3701" i="63"/>
  <c r="O3739" i="63"/>
  <c r="J3739" i="63"/>
  <c r="O3763" i="63"/>
  <c r="J3763" i="63"/>
  <c r="O3866" i="63"/>
  <c r="J3866" i="63"/>
  <c r="O3895" i="63"/>
  <c r="J3895" i="63"/>
  <c r="O3923" i="63"/>
  <c r="J3923" i="63"/>
  <c r="O3949" i="63"/>
  <c r="J3949" i="63"/>
  <c r="O3990" i="63"/>
  <c r="J3990" i="63"/>
  <c r="O4018" i="63"/>
  <c r="J4018" i="63"/>
  <c r="O4069" i="63"/>
  <c r="J4069" i="63"/>
  <c r="O4079" i="63"/>
  <c r="J4079" i="63"/>
  <c r="O4125" i="63"/>
  <c r="J4125" i="63"/>
  <c r="O4167" i="63"/>
  <c r="J4167" i="63"/>
  <c r="O4201" i="63"/>
  <c r="J4201" i="63"/>
  <c r="O3820" i="63"/>
  <c r="J3820" i="63"/>
  <c r="O3805" i="63"/>
  <c r="J3805" i="63"/>
  <c r="O3789" i="63"/>
  <c r="J3789" i="63"/>
  <c r="O3773" i="63"/>
  <c r="J3773" i="63"/>
  <c r="O3741" i="63"/>
  <c r="J3741" i="63"/>
  <c r="O3693" i="63"/>
  <c r="J3693" i="63"/>
  <c r="O1120" i="63"/>
  <c r="J1120" i="63"/>
  <c r="O3629" i="63"/>
  <c r="J3629" i="63"/>
  <c r="O3597" i="63"/>
  <c r="J3597" i="63"/>
  <c r="O3581" i="63"/>
  <c r="J3581" i="63"/>
  <c r="O9" i="63"/>
  <c r="J9" i="63"/>
  <c r="O3517" i="63"/>
  <c r="J3517" i="63"/>
  <c r="O3501" i="63"/>
  <c r="J3501" i="63"/>
  <c r="O1348" i="63"/>
  <c r="J1348" i="63"/>
  <c r="O3453" i="63"/>
  <c r="J3453" i="63"/>
  <c r="O3437" i="63"/>
  <c r="J3437" i="63"/>
  <c r="O1427" i="63"/>
  <c r="J1427" i="63"/>
  <c r="O1565" i="63"/>
  <c r="J1565" i="63"/>
  <c r="O3397" i="63"/>
  <c r="J3397" i="63"/>
  <c r="O1404" i="63"/>
  <c r="J1404" i="63"/>
  <c r="O3454" i="63"/>
  <c r="J3454" i="63"/>
  <c r="O3325" i="63"/>
  <c r="J3325" i="63"/>
  <c r="O1893" i="63"/>
  <c r="J1893" i="63"/>
  <c r="O3261" i="63"/>
  <c r="J3261" i="63"/>
  <c r="O3213" i="63"/>
  <c r="J3213" i="63"/>
  <c r="O3197" i="63"/>
  <c r="J3197" i="63"/>
  <c r="O3149" i="63"/>
  <c r="J3149" i="63"/>
  <c r="O2169" i="63"/>
  <c r="J2169" i="63"/>
  <c r="O3594" i="63"/>
  <c r="J3594" i="63"/>
  <c r="O3085" i="63"/>
  <c r="J3085" i="63"/>
  <c r="O2280" i="63"/>
  <c r="J2280" i="63"/>
  <c r="O3022" i="63"/>
  <c r="J3022" i="63"/>
  <c r="O3006" i="63"/>
  <c r="J3006" i="63"/>
  <c r="O2974" i="63"/>
  <c r="J2974" i="63"/>
  <c r="O42" i="63"/>
  <c r="J42" i="63"/>
  <c r="O68" i="63"/>
  <c r="J68" i="63"/>
  <c r="O76" i="63"/>
  <c r="J76" i="63"/>
  <c r="O2878" i="63"/>
  <c r="J2878" i="63"/>
  <c r="O2862" i="63"/>
  <c r="J2862" i="63"/>
  <c r="O94" i="63"/>
  <c r="J94" i="63"/>
  <c r="O2830" i="63"/>
  <c r="J2830" i="63"/>
  <c r="O2814" i="63"/>
  <c r="J2814" i="63"/>
  <c r="O2798" i="63"/>
  <c r="J2798" i="63"/>
  <c r="O2782" i="63"/>
  <c r="J2782" i="63"/>
  <c r="O137" i="63"/>
  <c r="J137" i="63"/>
  <c r="O157" i="63"/>
  <c r="J157" i="63"/>
  <c r="O2734" i="63"/>
  <c r="J2734" i="63"/>
  <c r="O173" i="63"/>
  <c r="J173" i="63"/>
  <c r="O184" i="63"/>
  <c r="J184" i="63"/>
  <c r="O2686" i="63"/>
  <c r="J2686" i="63"/>
  <c r="O2670" i="63"/>
  <c r="J2670" i="63"/>
  <c r="O220" i="63"/>
  <c r="J220" i="63"/>
  <c r="O233" i="63"/>
  <c r="J233" i="63"/>
  <c r="O2622" i="63"/>
  <c r="J2622" i="63"/>
  <c r="O2606" i="63"/>
  <c r="J2606" i="63"/>
  <c r="O2590" i="63"/>
  <c r="J2590" i="63"/>
  <c r="O2574" i="63"/>
  <c r="J2574" i="63"/>
  <c r="O2795" i="63"/>
  <c r="J2795" i="63"/>
  <c r="O291" i="63"/>
  <c r="J291" i="63"/>
  <c r="O2824" i="63"/>
  <c r="J2824" i="63"/>
  <c r="O303" i="63"/>
  <c r="J303" i="63"/>
  <c r="O2494" i="63"/>
  <c r="J2494" i="63"/>
  <c r="O316" i="63"/>
  <c r="J316" i="63"/>
  <c r="O2462" i="63"/>
  <c r="J2462" i="63"/>
  <c r="O330" i="63"/>
  <c r="J330" i="63"/>
  <c r="O338" i="63"/>
  <c r="J338" i="63"/>
  <c r="O2414" i="63"/>
  <c r="J2414" i="63"/>
  <c r="O2398" i="63"/>
  <c r="J2398" i="63"/>
  <c r="O2382" i="63"/>
  <c r="J2382" i="63"/>
  <c r="O386" i="63"/>
  <c r="J386" i="63"/>
  <c r="O395" i="63"/>
  <c r="J395" i="63"/>
  <c r="O2334" i="63"/>
  <c r="J2334" i="63"/>
  <c r="O2318" i="63"/>
  <c r="J2318" i="63"/>
  <c r="O3013" i="63"/>
  <c r="J3013" i="63"/>
  <c r="O3026" i="63"/>
  <c r="J3026" i="63"/>
  <c r="O3057" i="63"/>
  <c r="J3057" i="63"/>
  <c r="O3064" i="63"/>
  <c r="J3064" i="63"/>
  <c r="O467" i="63"/>
  <c r="J467" i="63"/>
  <c r="O2222" i="63"/>
  <c r="J2222" i="63"/>
  <c r="O2206" i="63"/>
  <c r="J2206" i="63"/>
  <c r="O2190" i="63"/>
  <c r="J2190" i="63"/>
  <c r="O3129" i="63"/>
  <c r="J3129" i="63"/>
  <c r="O2158" i="63"/>
  <c r="J2158" i="63"/>
  <c r="O2142" i="63"/>
  <c r="J2142" i="63"/>
  <c r="O567" i="63"/>
  <c r="J567" i="63"/>
  <c r="O2110" i="63"/>
  <c r="J2110" i="63"/>
  <c r="O2094" i="63"/>
  <c r="J2094" i="63"/>
  <c r="O2078" i="63"/>
  <c r="J2078" i="63"/>
  <c r="O2062" i="63"/>
  <c r="J2062" i="63"/>
  <c r="O2046" i="63"/>
  <c r="J2046" i="63"/>
  <c r="O2030" i="63"/>
  <c r="J2030" i="63"/>
  <c r="O2014" i="63"/>
  <c r="J2014" i="63"/>
  <c r="O667" i="63"/>
  <c r="J667" i="63"/>
  <c r="O686" i="63"/>
  <c r="J686" i="63"/>
  <c r="O694" i="63"/>
  <c r="J694" i="63"/>
  <c r="O1950" i="63"/>
  <c r="J1950" i="63"/>
  <c r="O1934" i="63"/>
  <c r="J1934" i="63"/>
  <c r="O766" i="63"/>
  <c r="J766" i="63"/>
  <c r="O1902" i="63"/>
  <c r="J1902" i="63"/>
  <c r="O1886" i="63"/>
  <c r="J1886" i="63"/>
  <c r="O806" i="63"/>
  <c r="J806" i="63"/>
  <c r="O1854" i="63"/>
  <c r="J1854" i="63"/>
  <c r="O824" i="63"/>
  <c r="J824" i="63"/>
  <c r="O1822" i="63"/>
  <c r="J1822" i="63"/>
  <c r="O1806" i="63"/>
  <c r="J1806" i="63"/>
  <c r="O1790" i="63"/>
  <c r="J1790" i="63"/>
  <c r="O880" i="63"/>
  <c r="J880" i="63"/>
  <c r="O1758" i="63"/>
  <c r="J1758" i="63"/>
  <c r="O1742" i="63"/>
  <c r="J1742" i="63"/>
  <c r="O1726" i="63"/>
  <c r="J1726" i="63"/>
  <c r="O1007" i="63"/>
  <c r="J1007" i="63"/>
  <c r="O1694" i="63"/>
  <c r="J1694" i="63"/>
  <c r="O1092" i="63"/>
  <c r="J1092" i="63"/>
  <c r="O1106" i="63"/>
  <c r="J1106" i="63"/>
  <c r="O3335" i="63"/>
  <c r="J3335" i="63"/>
  <c r="O1136" i="63"/>
  <c r="J1136" i="63"/>
  <c r="O1614" i="63"/>
  <c r="J1614" i="63"/>
  <c r="O1598" i="63"/>
  <c r="J1598" i="63"/>
  <c r="O1582" i="63"/>
  <c r="J1582" i="63"/>
  <c r="O3818" i="63"/>
  <c r="J3818" i="63"/>
  <c r="O3803" i="63"/>
  <c r="J3803" i="63"/>
  <c r="O3787" i="63"/>
  <c r="J3787" i="63"/>
  <c r="O1000" i="63"/>
  <c r="J1000" i="63"/>
  <c r="O3723" i="63"/>
  <c r="J3723" i="63"/>
  <c r="O3707" i="63"/>
  <c r="J3707" i="63"/>
  <c r="O3691" i="63"/>
  <c r="J3691" i="63"/>
  <c r="O3675" i="63"/>
  <c r="J3675" i="63"/>
  <c r="O1125" i="63"/>
  <c r="J1125" i="63"/>
  <c r="O3627" i="63"/>
  <c r="J3627" i="63"/>
  <c r="O2209" i="63"/>
  <c r="J2209" i="63"/>
  <c r="O3595" i="63"/>
  <c r="J3595" i="63"/>
  <c r="O2163" i="63"/>
  <c r="J2163" i="63"/>
  <c r="O3563" i="63"/>
  <c r="J3563" i="63"/>
  <c r="O3531" i="63"/>
  <c r="J3531" i="63"/>
  <c r="O3515" i="63"/>
  <c r="J3515" i="63"/>
  <c r="O1771" i="63"/>
  <c r="J1771" i="63"/>
  <c r="O3467" i="63"/>
  <c r="J3467" i="63"/>
  <c r="O3419" i="63"/>
  <c r="J3419" i="63"/>
  <c r="O3427" i="63"/>
  <c r="J3427" i="63"/>
  <c r="O3371" i="63"/>
  <c r="J3371" i="63"/>
  <c r="O3487" i="63"/>
  <c r="J3487" i="63"/>
  <c r="O1324" i="63"/>
  <c r="J1324" i="63"/>
  <c r="O3532" i="63"/>
  <c r="J3532" i="63"/>
  <c r="O3544" i="63"/>
  <c r="J3544" i="63"/>
  <c r="O1988" i="63"/>
  <c r="J1988" i="63"/>
  <c r="O2010" i="63"/>
  <c r="J2010" i="63"/>
  <c r="O3178" i="63"/>
  <c r="J3178" i="63"/>
  <c r="O3162" i="63"/>
  <c r="J3162" i="63"/>
  <c r="O2096" i="63"/>
  <c r="J2096" i="63"/>
  <c r="O11" i="63"/>
  <c r="J11" i="63"/>
  <c r="O3114" i="63"/>
  <c r="J3114" i="63"/>
  <c r="O3082" i="63"/>
  <c r="J3082" i="63"/>
  <c r="O3066" i="63"/>
  <c r="J3066" i="63"/>
  <c r="O3051" i="63"/>
  <c r="J3051" i="63"/>
  <c r="O24" i="63"/>
  <c r="J24" i="63"/>
  <c r="O2987" i="63"/>
  <c r="J2987" i="63"/>
  <c r="O2971" i="63"/>
  <c r="J2971" i="63"/>
  <c r="O2955" i="63"/>
  <c r="J2955" i="63"/>
  <c r="O2939" i="63"/>
  <c r="J2939" i="63"/>
  <c r="O2418" i="63"/>
  <c r="J2418" i="63"/>
  <c r="O2907" i="63"/>
  <c r="J2907" i="63"/>
  <c r="O2891" i="63"/>
  <c r="J2891" i="63"/>
  <c r="O86" i="63"/>
  <c r="J86" i="63"/>
  <c r="O2859" i="63"/>
  <c r="J2859" i="63"/>
  <c r="O2843" i="63"/>
  <c r="J2843" i="63"/>
  <c r="O104" i="63"/>
  <c r="J104" i="63"/>
  <c r="O121" i="63"/>
  <c r="J121" i="63"/>
  <c r="O2556" i="63"/>
  <c r="J2556" i="63"/>
  <c r="O143" i="63"/>
  <c r="J143" i="63"/>
  <c r="O155" i="63"/>
  <c r="J155" i="63"/>
  <c r="O164" i="63"/>
  <c r="J164" i="63"/>
  <c r="O2715" i="63"/>
  <c r="J2715" i="63"/>
  <c r="O2699" i="63"/>
  <c r="J2699" i="63"/>
  <c r="O2683" i="63"/>
  <c r="J2683" i="63"/>
  <c r="O207" i="63"/>
  <c r="J207" i="63"/>
  <c r="O222" i="63"/>
  <c r="J222" i="63"/>
  <c r="O2635" i="63"/>
  <c r="J2635" i="63"/>
  <c r="O2619" i="63"/>
  <c r="J2619" i="63"/>
  <c r="O264" i="63"/>
  <c r="J264" i="63"/>
  <c r="O271" i="63"/>
  <c r="J271" i="63"/>
  <c r="O2571" i="63"/>
  <c r="J2571" i="63"/>
  <c r="O2555" i="63"/>
  <c r="J2555" i="63"/>
  <c r="O2539" i="63"/>
  <c r="J2539" i="63"/>
  <c r="O2523" i="63"/>
  <c r="J2523" i="63"/>
  <c r="O2507" i="63"/>
  <c r="J2507" i="63"/>
  <c r="O2841" i="63"/>
  <c r="J2841" i="63"/>
  <c r="O317" i="63"/>
  <c r="J317" i="63"/>
  <c r="O2459" i="63"/>
  <c r="J2459" i="63"/>
  <c r="O2887" i="63"/>
  <c r="J2887" i="63"/>
  <c r="O2905" i="63"/>
  <c r="J2905" i="63"/>
  <c r="O354" i="63"/>
  <c r="J354" i="63"/>
  <c r="O2395" i="63"/>
  <c r="J2395" i="63"/>
  <c r="O378" i="63"/>
  <c r="J378" i="63"/>
  <c r="O2363" i="63"/>
  <c r="J2363" i="63"/>
  <c r="O388" i="63"/>
  <c r="J388" i="63"/>
  <c r="O404" i="63"/>
  <c r="J404" i="63"/>
  <c r="O3002" i="63"/>
  <c r="J3002" i="63"/>
  <c r="O426" i="63"/>
  <c r="J426" i="63"/>
  <c r="O436" i="63"/>
  <c r="J436" i="63"/>
  <c r="O2267" i="63"/>
  <c r="J2267" i="63"/>
  <c r="O2251" i="63"/>
  <c r="J2251" i="63"/>
  <c r="O2235" i="63"/>
  <c r="J2235" i="63"/>
  <c r="O2219" i="63"/>
  <c r="J2219" i="63"/>
  <c r="O2203" i="63"/>
  <c r="J2203" i="63"/>
  <c r="O478" i="63"/>
  <c r="J478" i="63"/>
  <c r="O2171" i="63"/>
  <c r="J2171" i="63"/>
  <c r="O2155" i="63"/>
  <c r="J2155" i="63"/>
  <c r="O3143" i="63"/>
  <c r="J3143" i="63"/>
  <c r="O561" i="63"/>
  <c r="J561" i="63"/>
  <c r="O578" i="63"/>
  <c r="J578" i="63"/>
  <c r="O2091" i="63"/>
  <c r="J2091" i="63"/>
  <c r="O2075" i="63"/>
  <c r="J2075" i="63"/>
  <c r="O3185" i="63"/>
  <c r="J3185" i="63"/>
  <c r="O2043" i="63"/>
  <c r="J2043" i="63"/>
  <c r="O638" i="63"/>
  <c r="J638" i="63"/>
  <c r="O653" i="63"/>
  <c r="J653" i="63"/>
  <c r="O3219" i="63"/>
  <c r="J3219" i="63"/>
  <c r="O1979" i="63"/>
  <c r="J1979" i="63"/>
  <c r="O702" i="63"/>
  <c r="J702" i="63"/>
  <c r="O715" i="63"/>
  <c r="J715" i="63"/>
  <c r="O735" i="63"/>
  <c r="J735" i="63"/>
  <c r="O758" i="63"/>
  <c r="J758" i="63"/>
  <c r="O1899" i="63"/>
  <c r="J1899" i="63"/>
  <c r="O788" i="63"/>
  <c r="J788" i="63"/>
  <c r="O804" i="63"/>
  <c r="J804" i="63"/>
  <c r="O1851" i="63"/>
  <c r="J1851" i="63"/>
  <c r="O825" i="63"/>
  <c r="J825" i="63"/>
  <c r="O838" i="63"/>
  <c r="J838" i="63"/>
  <c r="O1803" i="63"/>
  <c r="J1803" i="63"/>
  <c r="O1787" i="63"/>
  <c r="J1787" i="63"/>
  <c r="O3313" i="63"/>
  <c r="J3313" i="63"/>
  <c r="O1755" i="63"/>
  <c r="J1755" i="63"/>
  <c r="O940" i="63"/>
  <c r="J940" i="63"/>
  <c r="O949" i="63"/>
  <c r="J949" i="63"/>
  <c r="O1016" i="63"/>
  <c r="J1016" i="63"/>
  <c r="O1691" i="63"/>
  <c r="J1691" i="63"/>
  <c r="O1675" i="63"/>
  <c r="J1675" i="63"/>
  <c r="O1105" i="63"/>
  <c r="J1105" i="63"/>
  <c r="O1127" i="63"/>
  <c r="J1127" i="63"/>
  <c r="O1142" i="63"/>
  <c r="J1142" i="63"/>
  <c r="O1611" i="63"/>
  <c r="J1611" i="63"/>
  <c r="O3342" i="63"/>
  <c r="J3342" i="63"/>
  <c r="O1579" i="63"/>
  <c r="J1579" i="63"/>
  <c r="O1563" i="63"/>
  <c r="J1563" i="63"/>
  <c r="O1236" i="63"/>
  <c r="J1236" i="63"/>
  <c r="O1287" i="63"/>
  <c r="J1287" i="63"/>
  <c r="O1300" i="63"/>
  <c r="J1300" i="63"/>
  <c r="O3389" i="63"/>
  <c r="J3389" i="63"/>
  <c r="O1357" i="63"/>
  <c r="J1357" i="63"/>
  <c r="O1467" i="63"/>
  <c r="J1467" i="63"/>
  <c r="O3412" i="63"/>
  <c r="J3412" i="63"/>
  <c r="O1435" i="63"/>
  <c r="J1435" i="63"/>
  <c r="O1430" i="63"/>
  <c r="J1430" i="63"/>
  <c r="O3443" i="63"/>
  <c r="J3443" i="63"/>
  <c r="O1470" i="63"/>
  <c r="J1470" i="63"/>
  <c r="O1477" i="63"/>
  <c r="J1477" i="63"/>
  <c r="O1485" i="63"/>
  <c r="J1485" i="63"/>
  <c r="O1493" i="63"/>
  <c r="J1493" i="63"/>
  <c r="O1515" i="63"/>
  <c r="J1515" i="63"/>
  <c r="O1307" i="63"/>
  <c r="J1307" i="63"/>
  <c r="O3510" i="63"/>
  <c r="J3510" i="63"/>
  <c r="O1275" i="63"/>
  <c r="J1275" i="63"/>
  <c r="O1259" i="63"/>
  <c r="J1259" i="63"/>
  <c r="O1243" i="63"/>
  <c r="J1243" i="63"/>
  <c r="O1227" i="63"/>
  <c r="J1227" i="63"/>
  <c r="O1211" i="63"/>
  <c r="J1211" i="63"/>
  <c r="O1195" i="63"/>
  <c r="J1195" i="63"/>
  <c r="O1179" i="63"/>
  <c r="J1179" i="63"/>
  <c r="O3567" i="63"/>
  <c r="J3567" i="63"/>
  <c r="O3591" i="63"/>
  <c r="J3591" i="63"/>
  <c r="O1637" i="63"/>
  <c r="J1637" i="63"/>
  <c r="O1653" i="63"/>
  <c r="J1653" i="63"/>
  <c r="O3664" i="63"/>
  <c r="J3664" i="63"/>
  <c r="O1083" i="63"/>
  <c r="J1083" i="63"/>
  <c r="O1067" i="63"/>
  <c r="J1067" i="63"/>
  <c r="O1051" i="63"/>
  <c r="J1051" i="63"/>
  <c r="O1035" i="63"/>
  <c r="J1035" i="63"/>
  <c r="O1705" i="63"/>
  <c r="J1705" i="63"/>
  <c r="O1003" i="63"/>
  <c r="J1003" i="63"/>
  <c r="O1715" i="63"/>
  <c r="J1715" i="63"/>
  <c r="O3891" i="63"/>
  <c r="J3891" i="63"/>
  <c r="O3924" i="63"/>
  <c r="J3924" i="63"/>
  <c r="O939" i="63"/>
  <c r="J939" i="63"/>
  <c r="O3953" i="63"/>
  <c r="J3953" i="63"/>
  <c r="O907" i="63"/>
  <c r="J907" i="63"/>
  <c r="O1772" i="63"/>
  <c r="J1772" i="63"/>
  <c r="O3965" i="63"/>
  <c r="J3965" i="63"/>
  <c r="O859" i="63"/>
  <c r="J859" i="63"/>
  <c r="O3976" i="63"/>
  <c r="J3976" i="63"/>
  <c r="O1840" i="63"/>
  <c r="J1840" i="63"/>
  <c r="O3989" i="63"/>
  <c r="J3989" i="63"/>
  <c r="O1870" i="63"/>
  <c r="J1870" i="63"/>
  <c r="O779" i="63"/>
  <c r="J779" i="63"/>
  <c r="O763" i="63"/>
  <c r="J763" i="63"/>
  <c r="O747" i="63"/>
  <c r="J747" i="63"/>
  <c r="O731" i="63"/>
  <c r="J731" i="63"/>
  <c r="O1948" i="63"/>
  <c r="J1948" i="63"/>
  <c r="O1966" i="63"/>
  <c r="J1966" i="63"/>
  <c r="O683" i="63"/>
  <c r="J683" i="63"/>
  <c r="O1998" i="63"/>
  <c r="J1998" i="63"/>
  <c r="O2016" i="63"/>
  <c r="J2016" i="63"/>
  <c r="O635" i="63"/>
  <c r="J635" i="63"/>
  <c r="O4053" i="63"/>
  <c r="J4053" i="63"/>
  <c r="O2057" i="63"/>
  <c r="J2057" i="63"/>
  <c r="O587" i="63"/>
  <c r="J587" i="63"/>
  <c r="O2114" i="63"/>
  <c r="J2114" i="63"/>
  <c r="O4099" i="63"/>
  <c r="J4099" i="63"/>
  <c r="O539" i="63"/>
  <c r="J539" i="63"/>
  <c r="O2143" i="63"/>
  <c r="J2143" i="63"/>
  <c r="O2168" i="63"/>
  <c r="J2168" i="63"/>
  <c r="O491" i="63"/>
  <c r="J491" i="63"/>
  <c r="O2236" i="63"/>
  <c r="J2236" i="63"/>
  <c r="O2248" i="63"/>
  <c r="J2248" i="63"/>
  <c r="O2275" i="63"/>
  <c r="J2275" i="63"/>
  <c r="O428" i="63"/>
  <c r="J428" i="63"/>
  <c r="O412" i="63"/>
  <c r="J412" i="63"/>
  <c r="O2348" i="63"/>
  <c r="J2348" i="63"/>
  <c r="O380" i="63"/>
  <c r="J380" i="63"/>
  <c r="O364" i="63"/>
  <c r="J364" i="63"/>
  <c r="O2429" i="63"/>
  <c r="J2429" i="63"/>
  <c r="O2445" i="63"/>
  <c r="J2445" i="63"/>
  <c r="O2479" i="63"/>
  <c r="J2479" i="63"/>
  <c r="O2525" i="63"/>
  <c r="J2525" i="63"/>
  <c r="O2553" i="63"/>
  <c r="J2553" i="63"/>
  <c r="O268" i="63"/>
  <c r="J268" i="63"/>
  <c r="O2623" i="63"/>
  <c r="J2623" i="63"/>
  <c r="O236" i="63"/>
  <c r="J236" i="63"/>
  <c r="O2654" i="63"/>
  <c r="J2654" i="63"/>
  <c r="O2671" i="63"/>
  <c r="J2671" i="63"/>
  <c r="O2690" i="63"/>
  <c r="J2690" i="63"/>
  <c r="O172" i="63"/>
  <c r="J172" i="63"/>
  <c r="O2748" i="63"/>
  <c r="J2748" i="63"/>
  <c r="O140" i="63"/>
  <c r="J140" i="63"/>
  <c r="O2807" i="63"/>
  <c r="J2807" i="63"/>
  <c r="O2818" i="63"/>
  <c r="J2818" i="63"/>
  <c r="O99" i="63"/>
  <c r="J99" i="63"/>
  <c r="O2868" i="63"/>
  <c r="J2868" i="63"/>
  <c r="O2883" i="63"/>
  <c r="J2883" i="63"/>
  <c r="O69" i="63"/>
  <c r="J69" i="63"/>
  <c r="O2919" i="63"/>
  <c r="J2919" i="63"/>
  <c r="O47" i="63"/>
  <c r="J47" i="63"/>
  <c r="O2945" i="63"/>
  <c r="J2945" i="63"/>
  <c r="O3014" i="63"/>
  <c r="J3014" i="63"/>
  <c r="O23" i="63"/>
  <c r="J23" i="63"/>
  <c r="O20" i="63"/>
  <c r="J20" i="63"/>
  <c r="O3087" i="63"/>
  <c r="J3087" i="63"/>
  <c r="O3103" i="63"/>
  <c r="J3103" i="63"/>
  <c r="O12" i="63"/>
  <c r="J12" i="63"/>
  <c r="O3181" i="63"/>
  <c r="J3181" i="63"/>
  <c r="O3195" i="63"/>
  <c r="J3195" i="63"/>
  <c r="O3216" i="63"/>
  <c r="J3216" i="63"/>
  <c r="O3265" i="63"/>
  <c r="J3265" i="63"/>
  <c r="O3284" i="63"/>
  <c r="J3284" i="63"/>
  <c r="O3309" i="63"/>
  <c r="J3309" i="63"/>
  <c r="O3355" i="63"/>
  <c r="J3355" i="63"/>
  <c r="O3373" i="63"/>
  <c r="J3373" i="63"/>
  <c r="O3460" i="63"/>
  <c r="J3460" i="63"/>
  <c r="O3518" i="63"/>
  <c r="J3518" i="63"/>
  <c r="O3603" i="63"/>
  <c r="J3603" i="63"/>
  <c r="O3623" i="63"/>
  <c r="J3623" i="63"/>
  <c r="O3659" i="63"/>
  <c r="J3659" i="63"/>
  <c r="O3752" i="63"/>
  <c r="J3752" i="63"/>
  <c r="O3782" i="63"/>
  <c r="J3782" i="63"/>
  <c r="O3903" i="63"/>
  <c r="J3903" i="63"/>
  <c r="O3934" i="63"/>
  <c r="J3934" i="63"/>
  <c r="O3971" i="63"/>
  <c r="J3971" i="63"/>
  <c r="O3998" i="63"/>
  <c r="J3998" i="63"/>
  <c r="O4033" i="63"/>
  <c r="J4033" i="63"/>
  <c r="O4104" i="63"/>
  <c r="J4104" i="63"/>
  <c r="O4119" i="63"/>
  <c r="J4119" i="63"/>
  <c r="O4151" i="63"/>
  <c r="J4151" i="63"/>
  <c r="O4180" i="63"/>
  <c r="J4180" i="63"/>
  <c r="O3817" i="63"/>
  <c r="J3817" i="63"/>
  <c r="O3801" i="63"/>
  <c r="J3801" i="63"/>
  <c r="O3785" i="63"/>
  <c r="J3785" i="63"/>
  <c r="O3753" i="63"/>
  <c r="J3753" i="63"/>
  <c r="O3737" i="63"/>
  <c r="J3737" i="63"/>
  <c r="O3721" i="63"/>
  <c r="J3721" i="63"/>
  <c r="O3705" i="63"/>
  <c r="J3705" i="63"/>
  <c r="O3673" i="63"/>
  <c r="J3673" i="63"/>
  <c r="O3625" i="63"/>
  <c r="J3625" i="63"/>
  <c r="O3609" i="63"/>
  <c r="J3609" i="63"/>
  <c r="O2202" i="63"/>
  <c r="J2202" i="63"/>
  <c r="O1846" i="63"/>
  <c r="J1846" i="63"/>
  <c r="O3513" i="63"/>
  <c r="J3513" i="63"/>
  <c r="O1352" i="63"/>
  <c r="J1352" i="63"/>
  <c r="O3465" i="63"/>
  <c r="J3465" i="63"/>
  <c r="O3449" i="63"/>
  <c r="J3449" i="63"/>
  <c r="O3433" i="63"/>
  <c r="J3433" i="63"/>
  <c r="O3417" i="63"/>
  <c r="J3417" i="63"/>
  <c r="O3405" i="63"/>
  <c r="J3405" i="63"/>
  <c r="O3391" i="63"/>
  <c r="J3391" i="63"/>
  <c r="O3353" i="63"/>
  <c r="J3353" i="63"/>
  <c r="O3289" i="63"/>
  <c r="J3289" i="63"/>
  <c r="O3273" i="63"/>
  <c r="J3273" i="63"/>
  <c r="O1277" i="63"/>
  <c r="J1277" i="63"/>
  <c r="O3652" i="63"/>
  <c r="J3652" i="63"/>
  <c r="O1148" i="63"/>
  <c r="J1148" i="63"/>
  <c r="O16" i="63"/>
  <c r="J16" i="63"/>
  <c r="O18" i="63"/>
  <c r="J18" i="63"/>
  <c r="O2326" i="63"/>
  <c r="J2326" i="63"/>
  <c r="O2970" i="63"/>
  <c r="J2970" i="63"/>
  <c r="O2954" i="63"/>
  <c r="J2954" i="63"/>
  <c r="O2938" i="63"/>
  <c r="J2938" i="63"/>
  <c r="O2922" i="63"/>
  <c r="J2922" i="63"/>
  <c r="O2906" i="63"/>
  <c r="J2906" i="63"/>
  <c r="O2890" i="63"/>
  <c r="J2890" i="63"/>
  <c r="O2874" i="63"/>
  <c r="J2874" i="63"/>
  <c r="O2842" i="63"/>
  <c r="J2842" i="63"/>
  <c r="O2518" i="63"/>
  <c r="J2518" i="63"/>
  <c r="O2536" i="63"/>
  <c r="J2536" i="63"/>
  <c r="O2794" i="63"/>
  <c r="J2794" i="63"/>
  <c r="O2561" i="63"/>
  <c r="J2561" i="63"/>
  <c r="O141" i="63"/>
  <c r="J141" i="63"/>
  <c r="O154" i="63"/>
  <c r="J154" i="63"/>
  <c r="O2730" i="63"/>
  <c r="J2730" i="63"/>
  <c r="O176" i="63"/>
  <c r="J176" i="63"/>
  <c r="O3815" i="63"/>
  <c r="J3815" i="63"/>
  <c r="O3799" i="63"/>
  <c r="J3799" i="63"/>
  <c r="O3783" i="63"/>
  <c r="J3783" i="63"/>
  <c r="O3751" i="63"/>
  <c r="J3751" i="63"/>
  <c r="O3735" i="63"/>
  <c r="J3735" i="63"/>
  <c r="O3719" i="63"/>
  <c r="J3719" i="63"/>
  <c r="O3703" i="63"/>
  <c r="J3703" i="63"/>
  <c r="O3687" i="63"/>
  <c r="J3687" i="63"/>
  <c r="O3671" i="63"/>
  <c r="J3671" i="63"/>
  <c r="O3639" i="63"/>
  <c r="J3639" i="63"/>
  <c r="O2174" i="63"/>
  <c r="J2174" i="63"/>
  <c r="O2151" i="63"/>
  <c r="J2151" i="63"/>
  <c r="O3559" i="63"/>
  <c r="J3559" i="63"/>
  <c r="O1433" i="63"/>
  <c r="J1433" i="63"/>
  <c r="O1636" i="63"/>
  <c r="J1636" i="63"/>
  <c r="O1594" i="63"/>
  <c r="J1594" i="63"/>
  <c r="O3431" i="63"/>
  <c r="J3431" i="63"/>
  <c r="O1499" i="63"/>
  <c r="J1499" i="63"/>
  <c r="O1560" i="63"/>
  <c r="J1560" i="63"/>
  <c r="O1576" i="63"/>
  <c r="J1576" i="63"/>
  <c r="O1652" i="63"/>
  <c r="J1652" i="63"/>
  <c r="O1832" i="63"/>
  <c r="J1832" i="63"/>
  <c r="O3271" i="63"/>
  <c r="J3271" i="63"/>
  <c r="O3239" i="63"/>
  <c r="J3239" i="63"/>
  <c r="O3207" i="63"/>
  <c r="J3207" i="63"/>
  <c r="O3191" i="63"/>
  <c r="J3191" i="63"/>
  <c r="O3127" i="63"/>
  <c r="J3127" i="63"/>
  <c r="O3095" i="63"/>
  <c r="J3095" i="63"/>
  <c r="O2224" i="63"/>
  <c r="J2224" i="63"/>
  <c r="O3063" i="63"/>
  <c r="J3063" i="63"/>
  <c r="O21" i="63"/>
  <c r="J21" i="63"/>
  <c r="O3016" i="63"/>
  <c r="J3016" i="63"/>
  <c r="O2358" i="63"/>
  <c r="J2358" i="63"/>
  <c r="O2380" i="63"/>
  <c r="J2380" i="63"/>
  <c r="O2936" i="63"/>
  <c r="J2936" i="63"/>
  <c r="O2434" i="63"/>
  <c r="J2434" i="63"/>
  <c r="O2888" i="63"/>
  <c r="J2888" i="63"/>
  <c r="O2856" i="63"/>
  <c r="J2856" i="63"/>
  <c r="O100" i="63"/>
  <c r="J100" i="63"/>
  <c r="O2526" i="63"/>
  <c r="J2526" i="63"/>
  <c r="O2808" i="63"/>
  <c r="J2808" i="63"/>
  <c r="O2792" i="63"/>
  <c r="J2792" i="63"/>
  <c r="O2563" i="63"/>
  <c r="J2563" i="63"/>
  <c r="O139" i="63"/>
  <c r="J139" i="63"/>
  <c r="O148" i="63"/>
  <c r="J148" i="63"/>
  <c r="O2585" i="63"/>
  <c r="J2585" i="63"/>
  <c r="O180" i="63"/>
  <c r="J180" i="63"/>
  <c r="O186" i="63"/>
  <c r="J186" i="63"/>
  <c r="O2680" i="63"/>
  <c r="J2680" i="63"/>
  <c r="O212" i="63"/>
  <c r="J212" i="63"/>
  <c r="O2648" i="63"/>
  <c r="J2648" i="63"/>
  <c r="O234" i="63"/>
  <c r="J234" i="63"/>
  <c r="O2616" i="63"/>
  <c r="J2616" i="63"/>
  <c r="O267" i="63"/>
  <c r="J267" i="63"/>
  <c r="O2728" i="63"/>
  <c r="J2728" i="63"/>
  <c r="O2568" i="63"/>
  <c r="J2568" i="63"/>
  <c r="O2552" i="63"/>
  <c r="J2552" i="63"/>
  <c r="O2810" i="63"/>
  <c r="J2810" i="63"/>
  <c r="O2520" i="63"/>
  <c r="J2520" i="63"/>
  <c r="O2504" i="63"/>
  <c r="J2504" i="63"/>
  <c r="O310" i="63"/>
  <c r="J310" i="63"/>
  <c r="O2472" i="63"/>
  <c r="J2472" i="63"/>
  <c r="O2456" i="63"/>
  <c r="J2456" i="63"/>
  <c r="O2440" i="63"/>
  <c r="J2440" i="63"/>
  <c r="O2914" i="63"/>
  <c r="J2914" i="63"/>
  <c r="O2408" i="63"/>
  <c r="J2408" i="63"/>
  <c r="O369" i="63"/>
  <c r="J369" i="63"/>
  <c r="O2376" i="63"/>
  <c r="J2376" i="63"/>
  <c r="O2966" i="63"/>
  <c r="J2966" i="63"/>
  <c r="O2344" i="63"/>
  <c r="J2344" i="63"/>
  <c r="O407" i="63"/>
  <c r="J407" i="63"/>
  <c r="O2312" i="63"/>
  <c r="J2312" i="63"/>
  <c r="O3024" i="63"/>
  <c r="J3024" i="63"/>
  <c r="O3054" i="63"/>
  <c r="J3054" i="63"/>
  <c r="O455" i="63"/>
  <c r="J455" i="63"/>
  <c r="O460" i="63"/>
  <c r="J460" i="63"/>
  <c r="O471" i="63"/>
  <c r="J471" i="63"/>
  <c r="O3100" i="63"/>
  <c r="J3100" i="63"/>
  <c r="O2200" i="63"/>
  <c r="J2200" i="63"/>
  <c r="O2184" i="63"/>
  <c r="J2184" i="63"/>
  <c r="O506" i="63"/>
  <c r="J506" i="63"/>
  <c r="O2152" i="63"/>
  <c r="J2152" i="63"/>
  <c r="O2136" i="63"/>
  <c r="J2136" i="63"/>
  <c r="O553" i="63"/>
  <c r="J553" i="63"/>
  <c r="O2104" i="63"/>
  <c r="J2104" i="63"/>
  <c r="O2088" i="63"/>
  <c r="J2088" i="63"/>
  <c r="O2072" i="63"/>
  <c r="J2072" i="63"/>
  <c r="O2056" i="63"/>
  <c r="J2056" i="63"/>
  <c r="O623" i="63"/>
  <c r="J623" i="63"/>
  <c r="O2024" i="63"/>
  <c r="J2024" i="63"/>
  <c r="O2008" i="63"/>
  <c r="J2008" i="63"/>
  <c r="O1992" i="63"/>
  <c r="J1992" i="63"/>
  <c r="O1976" i="63"/>
  <c r="J1976" i="63"/>
  <c r="O3233" i="63"/>
  <c r="J3233" i="63"/>
  <c r="O730" i="63"/>
  <c r="J730" i="63"/>
  <c r="O1928" i="63"/>
  <c r="J1928" i="63"/>
  <c r="O773" i="63"/>
  <c r="J773" i="63"/>
  <c r="O3268" i="63"/>
  <c r="J3268" i="63"/>
  <c r="O791" i="63"/>
  <c r="J791" i="63"/>
  <c r="O1864" i="63"/>
  <c r="J1864" i="63"/>
  <c r="O813" i="63"/>
  <c r="J813" i="63"/>
  <c r="O3303" i="63"/>
  <c r="J3303" i="63"/>
  <c r="O1816" i="63"/>
  <c r="J1816" i="63"/>
  <c r="O1800" i="63"/>
  <c r="J1800" i="63"/>
  <c r="O1784" i="63"/>
  <c r="J1784" i="63"/>
  <c r="O1768" i="63"/>
  <c r="J1768" i="63"/>
  <c r="O925" i="63"/>
  <c r="J925" i="63"/>
  <c r="O1736" i="63"/>
  <c r="J1736" i="63"/>
  <c r="O978" i="63"/>
  <c r="J978" i="63"/>
  <c r="O1020" i="63"/>
  <c r="J1020" i="63"/>
  <c r="O1076" i="63"/>
  <c r="J1076" i="63"/>
  <c r="O1672" i="63"/>
  <c r="J1672" i="63"/>
  <c r="O1115" i="63"/>
  <c r="J1115" i="63"/>
  <c r="O1640" i="63"/>
  <c r="J1640" i="63"/>
  <c r="O1161" i="63"/>
  <c r="J1161" i="63"/>
  <c r="O1608" i="63"/>
  <c r="J1608" i="63"/>
  <c r="O1176" i="63"/>
  <c r="J1176" i="63"/>
  <c r="O3380" i="63"/>
  <c r="J3380" i="63"/>
  <c r="O3382" i="63"/>
  <c r="J3382" i="63"/>
  <c r="O1260" i="63"/>
  <c r="J1260" i="63"/>
  <c r="O1528" i="63"/>
  <c r="J1528" i="63"/>
  <c r="O1512" i="63"/>
  <c r="J1512" i="63"/>
  <c r="O1496" i="63"/>
  <c r="J1496" i="63"/>
  <c r="O1359" i="63"/>
  <c r="J1359" i="63"/>
  <c r="O1389" i="63"/>
  <c r="J1389" i="63"/>
  <c r="O1411" i="63"/>
  <c r="J1411" i="63"/>
  <c r="O1432" i="63"/>
  <c r="J1432" i="63"/>
  <c r="O1447" i="63"/>
  <c r="J1447" i="63"/>
  <c r="O1400" i="63"/>
  <c r="J1400" i="63"/>
  <c r="O1384" i="63"/>
  <c r="J1384" i="63"/>
  <c r="O1480" i="63"/>
  <c r="J1480" i="63"/>
  <c r="O3481" i="63"/>
  <c r="J3481" i="63"/>
  <c r="O1336" i="63"/>
  <c r="J1336" i="63"/>
  <c r="O1511" i="63"/>
  <c r="J1511" i="63"/>
  <c r="O1304" i="63"/>
  <c r="J1304" i="63"/>
  <c r="O1288" i="63"/>
  <c r="J1288" i="63"/>
  <c r="O1272" i="63"/>
  <c r="J1272" i="63"/>
  <c r="O1256" i="63"/>
  <c r="J1256" i="63"/>
  <c r="O1240" i="63"/>
  <c r="J1240" i="63"/>
  <c r="O1224" i="63"/>
  <c r="J1224" i="63"/>
  <c r="O1585" i="63"/>
  <c r="J1585" i="63"/>
  <c r="O1192" i="63"/>
  <c r="J1192" i="63"/>
  <c r="O1546" i="63"/>
  <c r="J1546" i="63"/>
  <c r="O1609" i="63"/>
  <c r="J1609" i="63"/>
  <c r="O1144" i="63"/>
  <c r="J1144" i="63"/>
  <c r="O1643" i="63"/>
  <c r="J1643" i="63"/>
  <c r="O1112" i="63"/>
  <c r="J1112" i="63"/>
  <c r="O1669" i="63"/>
  <c r="J1669" i="63"/>
  <c r="O1697" i="63"/>
  <c r="J1697" i="63"/>
  <c r="O1064" i="63"/>
  <c r="J1064" i="63"/>
  <c r="O1048" i="63"/>
  <c r="J1048" i="63"/>
  <c r="O1032" i="63"/>
  <c r="J1032" i="63"/>
  <c r="O1706" i="63"/>
  <c r="J1706" i="63"/>
  <c r="O3768" i="63"/>
  <c r="J3768" i="63"/>
  <c r="O984" i="63"/>
  <c r="J984" i="63"/>
  <c r="O968" i="63"/>
  <c r="J968" i="63"/>
  <c r="O1723" i="63"/>
  <c r="J1723" i="63"/>
  <c r="O1738" i="63"/>
  <c r="J1738" i="63"/>
  <c r="O920" i="63"/>
  <c r="J920" i="63"/>
  <c r="O904" i="63"/>
  <c r="J904" i="63"/>
  <c r="O888" i="63"/>
  <c r="J888" i="63"/>
  <c r="O872" i="63"/>
  <c r="J872" i="63"/>
  <c r="O856" i="63"/>
  <c r="J856" i="63"/>
  <c r="O840" i="63"/>
  <c r="J840" i="63"/>
  <c r="O1834" i="63"/>
  <c r="J1834" i="63"/>
  <c r="O808" i="63"/>
  <c r="J808" i="63"/>
  <c r="O792" i="63"/>
  <c r="J792" i="63"/>
  <c r="O1892" i="63"/>
  <c r="J1892" i="63"/>
  <c r="O760" i="63"/>
  <c r="J760" i="63"/>
  <c r="O744" i="63"/>
  <c r="J744" i="63"/>
  <c r="O728" i="63"/>
  <c r="J728" i="63"/>
  <c r="O712" i="63"/>
  <c r="J712" i="63"/>
  <c r="O1969" i="63"/>
  <c r="J1969" i="63"/>
  <c r="O680" i="63"/>
  <c r="J680" i="63"/>
  <c r="O2001" i="63"/>
  <c r="J2001" i="63"/>
  <c r="O2025" i="63"/>
  <c r="J2025" i="63"/>
  <c r="O632" i="63"/>
  <c r="J632" i="63"/>
  <c r="O4055" i="63"/>
  <c r="J4055" i="63"/>
  <c r="O2065" i="63"/>
  <c r="J2065" i="63"/>
  <c r="O2105" i="63"/>
  <c r="J2105" i="63"/>
  <c r="O2118" i="63"/>
  <c r="J2118" i="63"/>
  <c r="O552" i="63"/>
  <c r="J552" i="63"/>
  <c r="O536" i="63"/>
  <c r="J536" i="63"/>
  <c r="O520" i="63"/>
  <c r="J520" i="63"/>
  <c r="O504" i="63"/>
  <c r="J504" i="63"/>
  <c r="O488" i="63"/>
  <c r="J488" i="63"/>
  <c r="O2220" i="63"/>
  <c r="J2220" i="63"/>
  <c r="O2257" i="63"/>
  <c r="J2257" i="63"/>
  <c r="O2271" i="63"/>
  <c r="J2271" i="63"/>
  <c r="O425" i="63"/>
  <c r="J425" i="63"/>
  <c r="O409" i="63"/>
  <c r="J409" i="63"/>
  <c r="O393" i="63"/>
  <c r="J393" i="63"/>
  <c r="O2378" i="63"/>
  <c r="J2378" i="63"/>
  <c r="O2406" i="63"/>
  <c r="J2406" i="63"/>
  <c r="O345" i="63"/>
  <c r="J345" i="63"/>
  <c r="O2448" i="63"/>
  <c r="J2448" i="63"/>
  <c r="O2480" i="63"/>
  <c r="J2480" i="63"/>
  <c r="O2509" i="63"/>
  <c r="J2509" i="63"/>
  <c r="O281" i="63"/>
  <c r="J281" i="63"/>
  <c r="O2603" i="63"/>
  <c r="J2603" i="63"/>
  <c r="O249" i="63"/>
  <c r="J249" i="63"/>
  <c r="O2638" i="63"/>
  <c r="J2638" i="63"/>
  <c r="O2657" i="63"/>
  <c r="J2657" i="63"/>
  <c r="O201" i="63"/>
  <c r="J201" i="63"/>
  <c r="O2697" i="63"/>
  <c r="J2697" i="63"/>
  <c r="O2718" i="63"/>
  <c r="J2718" i="63"/>
  <c r="O3813" i="63"/>
  <c r="J3813" i="63"/>
  <c r="O3797" i="63"/>
  <c r="J3797" i="63"/>
  <c r="O3765" i="63"/>
  <c r="J3765" i="63"/>
  <c r="O3733" i="63"/>
  <c r="J3733" i="63"/>
  <c r="O3717" i="63"/>
  <c r="J3717" i="63"/>
  <c r="O3685" i="63"/>
  <c r="J3685" i="63"/>
  <c r="O3637" i="63"/>
  <c r="J3637" i="63"/>
  <c r="O3621" i="63"/>
  <c r="J3621" i="63"/>
  <c r="O3605" i="63"/>
  <c r="J3605" i="63"/>
  <c r="O10" i="63"/>
  <c r="J10" i="63"/>
  <c r="O3557" i="63"/>
  <c r="J3557" i="63"/>
  <c r="O1907" i="63"/>
  <c r="J1907" i="63"/>
  <c r="O3493" i="63"/>
  <c r="J3493" i="63"/>
  <c r="O1638" i="63"/>
  <c r="J1638" i="63"/>
  <c r="O1397" i="63"/>
  <c r="J1397" i="63"/>
  <c r="O3429" i="63"/>
  <c r="J3429" i="63"/>
  <c r="O3407" i="63"/>
  <c r="J3407" i="63"/>
  <c r="O3425" i="63"/>
  <c r="J3425" i="63"/>
  <c r="O1538" i="63"/>
  <c r="J1538" i="63"/>
  <c r="O3365" i="63"/>
  <c r="J3365" i="63"/>
  <c r="O3269" i="63"/>
  <c r="J3269" i="63"/>
  <c r="O1919" i="63"/>
  <c r="J1919" i="63"/>
  <c r="O3157" i="63"/>
  <c r="J3157" i="63"/>
  <c r="O1154" i="63"/>
  <c r="J1154" i="63"/>
  <c r="O3125" i="63"/>
  <c r="J3125" i="63"/>
  <c r="O3608" i="63"/>
  <c r="J3608" i="63"/>
  <c r="O3093" i="63"/>
  <c r="J3093" i="63"/>
  <c r="O2286" i="63"/>
  <c r="J2286" i="63"/>
  <c r="O29" i="63"/>
  <c r="J29" i="63"/>
  <c r="O2352" i="63"/>
  <c r="J2352" i="63"/>
  <c r="O2357" i="63"/>
  <c r="J2357" i="63"/>
  <c r="O60" i="63"/>
  <c r="J60" i="63"/>
  <c r="O2902" i="63"/>
  <c r="J2902" i="63"/>
  <c r="O2886" i="63"/>
  <c r="J2886" i="63"/>
  <c r="O2870" i="63"/>
  <c r="J2870" i="63"/>
  <c r="O97" i="63"/>
  <c r="J97" i="63"/>
  <c r="O108" i="63"/>
  <c r="J108" i="63"/>
  <c r="O2806" i="63"/>
  <c r="J2806" i="63"/>
  <c r="O2790" i="63"/>
  <c r="J2790" i="63"/>
  <c r="O132" i="63"/>
  <c r="J132" i="63"/>
  <c r="O146" i="63"/>
  <c r="J146" i="63"/>
  <c r="O2742" i="63"/>
  <c r="J2742" i="63"/>
  <c r="O2594" i="63"/>
  <c r="J2594" i="63"/>
  <c r="O177" i="63"/>
  <c r="J177" i="63"/>
  <c r="O187" i="63"/>
  <c r="J187" i="63"/>
  <c r="O202" i="63"/>
  <c r="J202" i="63"/>
  <c r="O2662" i="63"/>
  <c r="J2662" i="63"/>
  <c r="O2646" i="63"/>
  <c r="J2646" i="63"/>
  <c r="O2693" i="63"/>
  <c r="J2693" i="63"/>
  <c r="O258" i="63"/>
  <c r="J258" i="63"/>
  <c r="O2598" i="63"/>
  <c r="J2598" i="63"/>
  <c r="O2582" i="63"/>
  <c r="J2582" i="63"/>
  <c r="O2566" i="63"/>
  <c r="J2566" i="63"/>
  <c r="O2550" i="63"/>
  <c r="J2550" i="63"/>
  <c r="O2534" i="63"/>
  <c r="J2534" i="63"/>
  <c r="O2826" i="63"/>
  <c r="J2826" i="63"/>
  <c r="O2502" i="63"/>
  <c r="J2502" i="63"/>
  <c r="O311" i="63"/>
  <c r="J311" i="63"/>
  <c r="O318" i="63"/>
  <c r="J318" i="63"/>
  <c r="O2454" i="63"/>
  <c r="J2454" i="63"/>
  <c r="O346" i="63"/>
  <c r="J346" i="63"/>
  <c r="O2909" i="63"/>
  <c r="J2909" i="63"/>
  <c r="O362" i="63"/>
  <c r="J362" i="63"/>
  <c r="O2390" i="63"/>
  <c r="J2390" i="63"/>
  <c r="O379" i="63"/>
  <c r="J379" i="63"/>
  <c r="O2964" i="63"/>
  <c r="J2964" i="63"/>
  <c r="O2342" i="63"/>
  <c r="J2342" i="63"/>
  <c r="O3001" i="63"/>
  <c r="J3001" i="63"/>
  <c r="O417" i="63"/>
  <c r="J417" i="63"/>
  <c r="O2294" i="63"/>
  <c r="J2294" i="63"/>
  <c r="O2278" i="63"/>
  <c r="J2278" i="63"/>
  <c r="O2262" i="63"/>
  <c r="J2262" i="63"/>
  <c r="O462" i="63"/>
  <c r="J462" i="63"/>
  <c r="O2230" i="63"/>
  <c r="J2230" i="63"/>
  <c r="O2214" i="63"/>
  <c r="J2214" i="63"/>
  <c r="O2198" i="63"/>
  <c r="J2198" i="63"/>
  <c r="O481" i="63"/>
  <c r="J481" i="63"/>
  <c r="O2166" i="63"/>
  <c r="J2166" i="63"/>
  <c r="O523" i="63"/>
  <c r="J523" i="63"/>
  <c r="O527" i="63"/>
  <c r="J527" i="63"/>
  <c r="O547" i="63"/>
  <c r="J547" i="63"/>
  <c r="O2102" i="63"/>
  <c r="J2102" i="63"/>
  <c r="O2086" i="63"/>
  <c r="J2086" i="63"/>
  <c r="O2070" i="63"/>
  <c r="J2070" i="63"/>
  <c r="O2054" i="63"/>
  <c r="J2054" i="63"/>
  <c r="O2038" i="63"/>
  <c r="J2038" i="63"/>
  <c r="O648" i="63"/>
  <c r="J648" i="63"/>
  <c r="O659" i="63"/>
  <c r="J659" i="63"/>
  <c r="O1990" i="63"/>
  <c r="J1990" i="63"/>
  <c r="O693" i="63"/>
  <c r="J693" i="63"/>
  <c r="O703" i="63"/>
  <c r="J703" i="63"/>
  <c r="O725" i="63"/>
  <c r="J725" i="63"/>
  <c r="O3237" i="63"/>
  <c r="J3237" i="63"/>
  <c r="O771" i="63"/>
  <c r="J771" i="63"/>
  <c r="O1894" i="63"/>
  <c r="J1894" i="63"/>
  <c r="O1878" i="63"/>
  <c r="J1878" i="63"/>
  <c r="O807" i="63"/>
  <c r="J807" i="63"/>
  <c r="O3293" i="63"/>
  <c r="J3293" i="63"/>
  <c r="O1830" i="63"/>
  <c r="J1830" i="63"/>
  <c r="O839" i="63"/>
  <c r="J839" i="63"/>
  <c r="O1798" i="63"/>
  <c r="J1798" i="63"/>
  <c r="O867" i="63"/>
  <c r="J867" i="63"/>
  <c r="O1766" i="63"/>
  <c r="J1766" i="63"/>
  <c r="O1750" i="63"/>
  <c r="J1750" i="63"/>
  <c r="O3332" i="63"/>
  <c r="J3332" i="63"/>
  <c r="O957" i="63"/>
  <c r="J957" i="63"/>
  <c r="O1017" i="63"/>
  <c r="J1017" i="63"/>
  <c r="O1077" i="63"/>
  <c r="J1077" i="63"/>
  <c r="O1670" i="63"/>
  <c r="J1670" i="63"/>
  <c r="O1113" i="63"/>
  <c r="J1113" i="63"/>
  <c r="O3336" i="63"/>
  <c r="J3336" i="63"/>
  <c r="O1622" i="63"/>
  <c r="J1622" i="63"/>
  <c r="O1145" i="63"/>
  <c r="J1145" i="63"/>
  <c r="O1181" i="63"/>
  <c r="J1181" i="63"/>
  <c r="O1574" i="63"/>
  <c r="J1574" i="63"/>
  <c r="O1558" i="63"/>
  <c r="J1558" i="63"/>
  <c r="O1250" i="63"/>
  <c r="J1250" i="63"/>
  <c r="O1294" i="63"/>
  <c r="J1294" i="63"/>
  <c r="O1322" i="63"/>
  <c r="J1322" i="63"/>
  <c r="O1494" i="63"/>
  <c r="J1494" i="63"/>
  <c r="O1478" i="63"/>
  <c r="J1478" i="63"/>
  <c r="O1462" i="63"/>
  <c r="J1462" i="63"/>
  <c r="O1412" i="63"/>
  <c r="J1412" i="63"/>
  <c r="O3844" i="63"/>
  <c r="J3844" i="63"/>
  <c r="O3811" i="63"/>
  <c r="J3811" i="63"/>
  <c r="O3795" i="63"/>
  <c r="J3795" i="63"/>
  <c r="O3731" i="63"/>
  <c r="J3731" i="63"/>
  <c r="O3715" i="63"/>
  <c r="J3715" i="63"/>
  <c r="O3699" i="63"/>
  <c r="J3699" i="63"/>
  <c r="O1099" i="63"/>
  <c r="J1099" i="63"/>
  <c r="O3651" i="63"/>
  <c r="J3651" i="63"/>
  <c r="O3635" i="63"/>
  <c r="J3635" i="63"/>
  <c r="O3619" i="63"/>
  <c r="J3619" i="63"/>
  <c r="O3587" i="63"/>
  <c r="J3587" i="63"/>
  <c r="O2113" i="63"/>
  <c r="J2113" i="63"/>
  <c r="O3491" i="63"/>
  <c r="J3491" i="63"/>
  <c r="O3475" i="63"/>
  <c r="J3475" i="63"/>
  <c r="O1403" i="63"/>
  <c r="J1403" i="63"/>
  <c r="O1550" i="63"/>
  <c r="J1550" i="63"/>
  <c r="O1463" i="63"/>
  <c r="J1463" i="63"/>
  <c r="O1434" i="63"/>
  <c r="J1434" i="63"/>
  <c r="O3451" i="63"/>
  <c r="J3451" i="63"/>
  <c r="O3457" i="63"/>
  <c r="J3457" i="63"/>
  <c r="O3315" i="63"/>
  <c r="J3315" i="63"/>
  <c r="O3299" i="63"/>
  <c r="J3299" i="63"/>
  <c r="O3267" i="63"/>
  <c r="J3267" i="63"/>
  <c r="O1995" i="63"/>
  <c r="J1995" i="63"/>
  <c r="O3187" i="63"/>
  <c r="J3187" i="63"/>
  <c r="O3171" i="63"/>
  <c r="J3171" i="63"/>
  <c r="O3123" i="63"/>
  <c r="J3123" i="63"/>
  <c r="O3107" i="63"/>
  <c r="J3107" i="63"/>
  <c r="O17" i="63"/>
  <c r="J17" i="63"/>
  <c r="O3075" i="63"/>
  <c r="J3075" i="63"/>
  <c r="O3028" i="63"/>
  <c r="J3028" i="63"/>
  <c r="O2996" i="63"/>
  <c r="J2996" i="63"/>
  <c r="O2359" i="63"/>
  <c r="J2359" i="63"/>
  <c r="O61" i="63"/>
  <c r="J61" i="63"/>
  <c r="O80" i="63"/>
  <c r="J80" i="63"/>
  <c r="O2474" i="63"/>
  <c r="J2474" i="63"/>
  <c r="O2836" i="63"/>
  <c r="J2836" i="63"/>
  <c r="O2820" i="63"/>
  <c r="J2820" i="63"/>
  <c r="O2537" i="63"/>
  <c r="J2537" i="63"/>
  <c r="O2557" i="63"/>
  <c r="J2557" i="63"/>
  <c r="O2772" i="63"/>
  <c r="J2772" i="63"/>
  <c r="O2756" i="63"/>
  <c r="J2756" i="63"/>
  <c r="O2740" i="63"/>
  <c r="J2740" i="63"/>
  <c r="O169" i="63"/>
  <c r="J169" i="63"/>
  <c r="O2708" i="63"/>
  <c r="J2708" i="63"/>
  <c r="O2692" i="63"/>
  <c r="J2692" i="63"/>
  <c r="O2676" i="63"/>
  <c r="J2676" i="63"/>
  <c r="O2660" i="63"/>
  <c r="J2660" i="63"/>
  <c r="O229" i="63"/>
  <c r="J229" i="63"/>
  <c r="O2628" i="63"/>
  <c r="J2628" i="63"/>
  <c r="O2612" i="63"/>
  <c r="J2612" i="63"/>
  <c r="O2721" i="63"/>
  <c r="J2721" i="63"/>
  <c r="O274" i="63"/>
  <c r="J274" i="63"/>
  <c r="O280" i="63"/>
  <c r="J280" i="63"/>
  <c r="O285" i="63"/>
  <c r="J285" i="63"/>
  <c r="O2532" i="63"/>
  <c r="J2532" i="63"/>
  <c r="O2516" i="63"/>
  <c r="J2516" i="63"/>
  <c r="O2500" i="63"/>
  <c r="J2500" i="63"/>
  <c r="O312" i="63"/>
  <c r="J312" i="63"/>
  <c r="O2468" i="63"/>
  <c r="J2468" i="63"/>
  <c r="O2452" i="63"/>
  <c r="J2452" i="63"/>
  <c r="O343" i="63"/>
  <c r="J343" i="63"/>
  <c r="O351" i="63"/>
  <c r="J351" i="63"/>
  <c r="O2404" i="63"/>
  <c r="J2404" i="63"/>
  <c r="O2388" i="63"/>
  <c r="J2388" i="63"/>
  <c r="O2372" i="63"/>
  <c r="J2372" i="63"/>
  <c r="O399" i="63"/>
  <c r="J399" i="63"/>
  <c r="O400" i="63"/>
  <c r="J400" i="63"/>
  <c r="O2324" i="63"/>
  <c r="J2324" i="63"/>
  <c r="O2308" i="63"/>
  <c r="J2308" i="63"/>
  <c r="O2292" i="63"/>
  <c r="J2292" i="63"/>
  <c r="O2276" i="63"/>
  <c r="J2276" i="63"/>
  <c r="O2260" i="63"/>
  <c r="J2260" i="63"/>
  <c r="O2244" i="63"/>
  <c r="J2244" i="63"/>
  <c r="O3072" i="63"/>
  <c r="J3072" i="63"/>
  <c r="O474" i="63"/>
  <c r="J474" i="63"/>
  <c r="O476" i="63"/>
  <c r="J476" i="63"/>
  <c r="O2180" i="63"/>
  <c r="J2180" i="63"/>
  <c r="O3141" i="63"/>
  <c r="J3141" i="63"/>
  <c r="O518" i="63"/>
  <c r="J518" i="63"/>
  <c r="O571" i="63"/>
  <c r="J571" i="63"/>
  <c r="O543" i="63"/>
  <c r="J543" i="63"/>
  <c r="O2100" i="63"/>
  <c r="J2100" i="63"/>
  <c r="O3182" i="63"/>
  <c r="J3182" i="63"/>
  <c r="O2068" i="63"/>
  <c r="J2068" i="63"/>
  <c r="O613" i="63"/>
  <c r="J613" i="63"/>
  <c r="O647" i="63"/>
  <c r="J647" i="63"/>
  <c r="O2020" i="63"/>
  <c r="J2020" i="63"/>
  <c r="O656" i="63"/>
  <c r="J656" i="63"/>
  <c r="O3226" i="63"/>
  <c r="J3226" i="63"/>
  <c r="O1972" i="63"/>
  <c r="J1972" i="63"/>
  <c r="O1956" i="63"/>
  <c r="J1956" i="63"/>
  <c r="O722" i="63"/>
  <c r="J722" i="63"/>
  <c r="O1924" i="63"/>
  <c r="J1924" i="63"/>
  <c r="O767" i="63"/>
  <c r="J767" i="63"/>
  <c r="O780" i="63"/>
  <c r="J780" i="63"/>
  <c r="O1876" i="63"/>
  <c r="J1876" i="63"/>
  <c r="O1860" i="63"/>
  <c r="J1860" i="63"/>
  <c r="O3285" i="63"/>
  <c r="J3285" i="63"/>
  <c r="O1828" i="63"/>
  <c r="J1828" i="63"/>
  <c r="O844" i="63"/>
  <c r="J844" i="63"/>
  <c r="O1796" i="63"/>
  <c r="J1796" i="63"/>
  <c r="O868" i="63"/>
  <c r="J868" i="63"/>
  <c r="O922" i="63"/>
  <c r="J922" i="63"/>
  <c r="O1748" i="63"/>
  <c r="J1748" i="63"/>
  <c r="O1732" i="63"/>
  <c r="J1732" i="63"/>
  <c r="O1716" i="63"/>
  <c r="J1716" i="63"/>
  <c r="O1053" i="63"/>
  <c r="J1053" i="63"/>
  <c r="O1684" i="63"/>
  <c r="J1684" i="63"/>
  <c r="O1097" i="63"/>
  <c r="J1097" i="63"/>
  <c r="O3334" i="63"/>
  <c r="J3334" i="63"/>
  <c r="O3337" i="63"/>
  <c r="J3337" i="63"/>
  <c r="O1620" i="63"/>
  <c r="J1620" i="63"/>
  <c r="O1604" i="63"/>
  <c r="J1604" i="63"/>
  <c r="O1182" i="63"/>
  <c r="J1182" i="63"/>
  <c r="O1572" i="63"/>
  <c r="J1572" i="63"/>
  <c r="O1210" i="63"/>
  <c r="J1210" i="63"/>
  <c r="O1246" i="63"/>
  <c r="J1246" i="63"/>
  <c r="O1524" i="63"/>
  <c r="J1524" i="63"/>
  <c r="O1323" i="63"/>
  <c r="J1323" i="63"/>
  <c r="O1492" i="63"/>
  <c r="J1492" i="63"/>
  <c r="O3392" i="63"/>
  <c r="J3392" i="63"/>
  <c r="O1460" i="63"/>
  <c r="J1460" i="63"/>
  <c r="O1416" i="63"/>
  <c r="J1416" i="63"/>
  <c r="O1428" i="63"/>
  <c r="J1428" i="63"/>
  <c r="O1444" i="63"/>
  <c r="J1444" i="63"/>
  <c r="O1396" i="63"/>
  <c r="J1396" i="63"/>
  <c r="O1380" i="63"/>
  <c r="J1380" i="63"/>
  <c r="O1364" i="63"/>
  <c r="J1364" i="63"/>
  <c r="O3485" i="63"/>
  <c r="J3485" i="63"/>
  <c r="O1332" i="63"/>
  <c r="J1332" i="63"/>
  <c r="O1316" i="63"/>
  <c r="J1316" i="63"/>
  <c r="O1521" i="63"/>
  <c r="J1521" i="63"/>
  <c r="O3541" i="63"/>
  <c r="J3541" i="63"/>
  <c r="O1268" i="63"/>
  <c r="J1268" i="63"/>
  <c r="O1252" i="63"/>
  <c r="J1252" i="63"/>
  <c r="O1592" i="63"/>
  <c r="J1592" i="63"/>
  <c r="O1220" i="63"/>
  <c r="J1220" i="63"/>
  <c r="O1204" i="63"/>
  <c r="J1204" i="63"/>
  <c r="O1188" i="63"/>
  <c r="J1188" i="63"/>
  <c r="O1172" i="63"/>
  <c r="J1172" i="63"/>
  <c r="O3579" i="63"/>
  <c r="J3579" i="63"/>
  <c r="O1140" i="63"/>
  <c r="J1140" i="63"/>
  <c r="O3643" i="63"/>
  <c r="J3643" i="63"/>
  <c r="O1663" i="63"/>
  <c r="J1663" i="63"/>
  <c r="O1676" i="63"/>
  <c r="J1676" i="63"/>
  <c r="O1695" i="63"/>
  <c r="J1695" i="63"/>
  <c r="O1060" i="63"/>
  <c r="J1060" i="63"/>
  <c r="O1044" i="63"/>
  <c r="J1044" i="63"/>
  <c r="O3810" i="63"/>
  <c r="J3810" i="63"/>
  <c r="O3830" i="63"/>
  <c r="J3830" i="63"/>
  <c r="O999" i="63"/>
  <c r="J999" i="63"/>
  <c r="O1002" i="63"/>
  <c r="J1002" i="63"/>
  <c r="O3730" i="63"/>
  <c r="J3730" i="63"/>
  <c r="O3682" i="63"/>
  <c r="J3682" i="63"/>
  <c r="O3634" i="63"/>
  <c r="J3634" i="63"/>
  <c r="O3586" i="63"/>
  <c r="J3586" i="63"/>
  <c r="O3570" i="63"/>
  <c r="J3570" i="63"/>
  <c r="O3522" i="63"/>
  <c r="J3522" i="63"/>
  <c r="O3506" i="63"/>
  <c r="J3506" i="63"/>
  <c r="O3490" i="63"/>
  <c r="J3490" i="63"/>
  <c r="O1369" i="63"/>
  <c r="J1369" i="63"/>
  <c r="O3426" i="63"/>
  <c r="J3426" i="63"/>
  <c r="O3410" i="63"/>
  <c r="J3410" i="63"/>
  <c r="O1388" i="63"/>
  <c r="J1388" i="63"/>
  <c r="O1312" i="63"/>
  <c r="J1312" i="63"/>
  <c r="O3282" i="63"/>
  <c r="J3282" i="63"/>
  <c r="O3266" i="63"/>
  <c r="J3266" i="63"/>
  <c r="O1960" i="63"/>
  <c r="J1960" i="63"/>
  <c r="O2002" i="63"/>
  <c r="J2002" i="63"/>
  <c r="O3648" i="63"/>
  <c r="J3648" i="63"/>
  <c r="O3138" i="63"/>
  <c r="J3138" i="63"/>
  <c r="O3122" i="63"/>
  <c r="J3122" i="63"/>
  <c r="O3611" i="63"/>
  <c r="J3611" i="63"/>
  <c r="O3090" i="63"/>
  <c r="J3090" i="63"/>
  <c r="O3058" i="63"/>
  <c r="J3058" i="63"/>
  <c r="O3043" i="63"/>
  <c r="J3043" i="63"/>
  <c r="O3027" i="63"/>
  <c r="J3027" i="63"/>
  <c r="O2995" i="63"/>
  <c r="J2995" i="63"/>
  <c r="O2963" i="63"/>
  <c r="J2963" i="63"/>
  <c r="O2947" i="63"/>
  <c r="J2947" i="63"/>
  <c r="O2931" i="63"/>
  <c r="J2931" i="63"/>
  <c r="O2915" i="63"/>
  <c r="J2915" i="63"/>
  <c r="O2899" i="63"/>
  <c r="J2899" i="63"/>
  <c r="O82" i="63"/>
  <c r="J82" i="63"/>
  <c r="O2867" i="63"/>
  <c r="J2867" i="63"/>
  <c r="O2473" i="63"/>
  <c r="J2473" i="63"/>
  <c r="O2835" i="63"/>
  <c r="J2835" i="63"/>
  <c r="O2819" i="63"/>
  <c r="J2819" i="63"/>
  <c r="O2803" i="63"/>
  <c r="J2803" i="63"/>
  <c r="O2558" i="63"/>
  <c r="J2558" i="63"/>
  <c r="O2771" i="63"/>
  <c r="J2771" i="63"/>
  <c r="O2755" i="63"/>
  <c r="J2755" i="63"/>
  <c r="O2739" i="63"/>
  <c r="J2739" i="63"/>
  <c r="O171" i="63"/>
  <c r="J171" i="63"/>
  <c r="O2707" i="63"/>
  <c r="J2707" i="63"/>
  <c r="O190" i="63"/>
  <c r="J190" i="63"/>
  <c r="O2675" i="63"/>
  <c r="J2675" i="63"/>
  <c r="O2659" i="63"/>
  <c r="J2659" i="63"/>
  <c r="O228" i="63"/>
  <c r="J228" i="63"/>
  <c r="O2627" i="63"/>
  <c r="J2627" i="63"/>
  <c r="O257" i="63"/>
  <c r="J257" i="63"/>
  <c r="O2595" i="63"/>
  <c r="J2595" i="63"/>
  <c r="O2579" i="63"/>
  <c r="J2579" i="63"/>
  <c r="O2780" i="63"/>
  <c r="J2780" i="63"/>
  <c r="O2547" i="63"/>
  <c r="J2547" i="63"/>
  <c r="O2531" i="63"/>
  <c r="J2531" i="63"/>
  <c r="O2515" i="63"/>
  <c r="J2515" i="63"/>
  <c r="O306" i="63"/>
  <c r="J306" i="63"/>
  <c r="O2483" i="63"/>
  <c r="J2483" i="63"/>
  <c r="O2467" i="63"/>
  <c r="J2467" i="63"/>
  <c r="O2451" i="63"/>
  <c r="J2451" i="63"/>
  <c r="O342" i="63"/>
  <c r="J342" i="63"/>
  <c r="O2419" i="63"/>
  <c r="J2419" i="63"/>
  <c r="O2403" i="63"/>
  <c r="J2403" i="63"/>
  <c r="O2387" i="63"/>
  <c r="J2387" i="63"/>
  <c r="O2371" i="63"/>
  <c r="J2371" i="63"/>
  <c r="O2977" i="63"/>
  <c r="J2977" i="63"/>
  <c r="O2339" i="63"/>
  <c r="J2339" i="63"/>
  <c r="O408" i="63"/>
  <c r="J408" i="63"/>
  <c r="O2307" i="63"/>
  <c r="J2307" i="63"/>
  <c r="O2291" i="63"/>
  <c r="J2291" i="63"/>
  <c r="O441" i="63"/>
  <c r="J441" i="63"/>
  <c r="O2259" i="63"/>
  <c r="J2259" i="63"/>
  <c r="O2227" i="63"/>
  <c r="J2227" i="63"/>
  <c r="O2211" i="63"/>
  <c r="J2211" i="63"/>
  <c r="O2195" i="63"/>
  <c r="J2195" i="63"/>
  <c r="O2179" i="63"/>
  <c r="J2179" i="63"/>
  <c r="O3140" i="63"/>
  <c r="J3140" i="63"/>
  <c r="O517" i="63"/>
  <c r="J517" i="63"/>
  <c r="O570" i="63"/>
  <c r="J570" i="63"/>
  <c r="O540" i="63"/>
  <c r="J540" i="63"/>
  <c r="O589" i="63"/>
  <c r="J589" i="63"/>
  <c r="O595" i="63"/>
  <c r="J595" i="63"/>
  <c r="O2067" i="63"/>
  <c r="J2067" i="63"/>
  <c r="O612" i="63"/>
  <c r="J612" i="63"/>
  <c r="O2035" i="63"/>
  <c r="J2035" i="63"/>
  <c r="O2019" i="63"/>
  <c r="J2019" i="63"/>
  <c r="O664" i="63"/>
  <c r="J664" i="63"/>
  <c r="O676" i="63"/>
  <c r="J676" i="63"/>
  <c r="O698" i="63"/>
  <c r="J698" i="63"/>
  <c r="O1955" i="63"/>
  <c r="J1955" i="63"/>
  <c r="O3234" i="63"/>
  <c r="J3234" i="63"/>
  <c r="O757" i="63"/>
  <c r="J757" i="63"/>
  <c r="O3264" i="63"/>
  <c r="J3264" i="63"/>
  <c r="O1891" i="63"/>
  <c r="J1891" i="63"/>
  <c r="O1875" i="63"/>
  <c r="J1875" i="63"/>
  <c r="O1859" i="63"/>
  <c r="J1859" i="63"/>
  <c r="O1843" i="63"/>
  <c r="J1843" i="63"/>
  <c r="O1827" i="63"/>
  <c r="J1827" i="63"/>
  <c r="O1811" i="63"/>
  <c r="J1811" i="63"/>
  <c r="O1795" i="63"/>
  <c r="J1795" i="63"/>
  <c r="O871" i="63"/>
  <c r="J871" i="63"/>
  <c r="O3314" i="63"/>
  <c r="J3314" i="63"/>
  <c r="O1747" i="63"/>
  <c r="J1747" i="63"/>
  <c r="O1731" i="63"/>
  <c r="J1731" i="63"/>
  <c r="O988" i="63"/>
  <c r="J988" i="63"/>
  <c r="O1052" i="63"/>
  <c r="J1052" i="63"/>
  <c r="O1080" i="63"/>
  <c r="J1080" i="63"/>
  <c r="O1103" i="63"/>
  <c r="J1103" i="63"/>
  <c r="O1118" i="63"/>
  <c r="J1118" i="63"/>
  <c r="O1132" i="63"/>
  <c r="J1132" i="63"/>
  <c r="O1619" i="63"/>
  <c r="J1619" i="63"/>
  <c r="O1170" i="63"/>
  <c r="J1170" i="63"/>
  <c r="O1184" i="63"/>
  <c r="J1184" i="63"/>
  <c r="O1202" i="63"/>
  <c r="J1202" i="63"/>
  <c r="O1555" i="63"/>
  <c r="J1555" i="63"/>
  <c r="O1539" i="63"/>
  <c r="J1539" i="63"/>
  <c r="O1523" i="63"/>
  <c r="J1523" i="63"/>
  <c r="O1337" i="63"/>
  <c r="J1337" i="63"/>
  <c r="O1491" i="63"/>
  <c r="J1491" i="63"/>
  <c r="O1375" i="63"/>
  <c r="J1375" i="63"/>
  <c r="O1459" i="63"/>
  <c r="J1459" i="63"/>
  <c r="O1414" i="63"/>
  <c r="J1414" i="63"/>
  <c r="O3421" i="63"/>
  <c r="J3421" i="63"/>
  <c r="O1443" i="63"/>
  <c r="J1443" i="63"/>
  <c r="O1395" i="63"/>
  <c r="J1395" i="63"/>
  <c r="O1475" i="63"/>
  <c r="J1475" i="63"/>
  <c r="O1363" i="63"/>
  <c r="J1363" i="63"/>
  <c r="O1347" i="63"/>
  <c r="J1347" i="63"/>
  <c r="O1331" i="63"/>
  <c r="J1331" i="63"/>
  <c r="O1315" i="63"/>
  <c r="J1315" i="63"/>
  <c r="O1299" i="63"/>
  <c r="J1299" i="63"/>
  <c r="O1530" i="63"/>
  <c r="J1530" i="63"/>
  <c r="O3554" i="63"/>
  <c r="J3554" i="63"/>
  <c r="O3565" i="63"/>
  <c r="J3565" i="63"/>
  <c r="O1235" i="63"/>
  <c r="J1235" i="63"/>
  <c r="O1589" i="63"/>
  <c r="J1589" i="63"/>
  <c r="O1578" i="63"/>
  <c r="J1578" i="63"/>
  <c r="O1187" i="63"/>
  <c r="J1187" i="63"/>
  <c r="O1171" i="63"/>
  <c r="J1171" i="63"/>
  <c r="O1155" i="63"/>
  <c r="J1155" i="63"/>
  <c r="O1628" i="63"/>
  <c r="J1628" i="63"/>
  <c r="O1123" i="63"/>
  <c r="J1123" i="63"/>
  <c r="O1662" i="63"/>
  <c r="J1662" i="63"/>
  <c r="O3688" i="63"/>
  <c r="J3688" i="63"/>
  <c r="O1692" i="63"/>
  <c r="J1692" i="63"/>
  <c r="O1059" i="63"/>
  <c r="J1059" i="63"/>
  <c r="O1043" i="63"/>
  <c r="J1043" i="63"/>
  <c r="O3712" i="63"/>
  <c r="J3712" i="63"/>
  <c r="O1709" i="63"/>
  <c r="J1709" i="63"/>
  <c r="O995" i="63"/>
  <c r="J995" i="63"/>
  <c r="O979" i="63"/>
  <c r="J979" i="63"/>
  <c r="O963" i="63"/>
  <c r="J963" i="63"/>
  <c r="O947" i="63"/>
  <c r="J947" i="63"/>
  <c r="O931" i="63"/>
  <c r="J931" i="63"/>
  <c r="O915" i="63"/>
  <c r="J915" i="63"/>
  <c r="O899" i="63"/>
  <c r="J899" i="63"/>
  <c r="O883" i="63"/>
  <c r="J883" i="63"/>
  <c r="O1782" i="63"/>
  <c r="J1782" i="63"/>
  <c r="O851" i="63"/>
  <c r="J851" i="63"/>
  <c r="O835" i="63"/>
  <c r="J835" i="63"/>
  <c r="O819" i="63"/>
  <c r="J819" i="63"/>
  <c r="O803" i="63"/>
  <c r="J803" i="63"/>
  <c r="O787" i="63"/>
  <c r="J787" i="63"/>
  <c r="O1912" i="63"/>
  <c r="J1912" i="63"/>
  <c r="O755" i="63"/>
  <c r="J755" i="63"/>
  <c r="O739" i="63"/>
  <c r="J739" i="63"/>
  <c r="O723" i="63"/>
  <c r="J723" i="63"/>
  <c r="O707" i="63"/>
  <c r="J707" i="63"/>
  <c r="O1980" i="63"/>
  <c r="J1980" i="63"/>
  <c r="O1986" i="63"/>
  <c r="J1986" i="63"/>
  <c r="O2003" i="63"/>
  <c r="J2003" i="63"/>
  <c r="O2031" i="63"/>
  <c r="J2031" i="63"/>
  <c r="O627" i="63"/>
  <c r="J627" i="63"/>
  <c r="O611" i="63"/>
  <c r="J611" i="63"/>
  <c r="O2082" i="63"/>
  <c r="J2082" i="63"/>
  <c r="O579" i="63"/>
  <c r="J579" i="63"/>
  <c r="O563" i="63"/>
  <c r="J563" i="63"/>
  <c r="O2126" i="63"/>
  <c r="J2126" i="63"/>
  <c r="O531" i="63"/>
  <c r="J531" i="63"/>
  <c r="O2148" i="63"/>
  <c r="J2148" i="63"/>
  <c r="O499" i="63"/>
  <c r="J499" i="63"/>
  <c r="O483" i="63"/>
  <c r="J483" i="63"/>
  <c r="O2192" i="63"/>
  <c r="J2192" i="63"/>
  <c r="O452" i="63"/>
  <c r="J452" i="63"/>
  <c r="O2284" i="63"/>
  <c r="J2284" i="63"/>
  <c r="O2306" i="63"/>
  <c r="J2306" i="63"/>
  <c r="O2330" i="63"/>
  <c r="J2330" i="63"/>
  <c r="O2356" i="63"/>
  <c r="J2356" i="63"/>
  <c r="O2392" i="63"/>
  <c r="J2392" i="63"/>
  <c r="O356" i="63"/>
  <c r="J356" i="63"/>
  <c r="O2436" i="63"/>
  <c r="J2436" i="63"/>
  <c r="O324" i="63"/>
  <c r="J324" i="63"/>
  <c r="O2493" i="63"/>
  <c r="J2493" i="63"/>
  <c r="O292" i="63"/>
  <c r="J292" i="63"/>
  <c r="O2578" i="63"/>
  <c r="J2578" i="63"/>
  <c r="O260" i="63"/>
  <c r="J260" i="63"/>
  <c r="O244" i="63"/>
  <c r="J244" i="63"/>
  <c r="O2643" i="63"/>
  <c r="J2643" i="63"/>
  <c r="O3841" i="63"/>
  <c r="J3841" i="63"/>
  <c r="O1566" i="63"/>
  <c r="J1566" i="63"/>
  <c r="O3385" i="63"/>
  <c r="J3385" i="63"/>
  <c r="O1263" i="63"/>
  <c r="J1263" i="63"/>
  <c r="O1306" i="63"/>
  <c r="J1306" i="63"/>
  <c r="O1502" i="63"/>
  <c r="J1502" i="63"/>
  <c r="O1486" i="63"/>
  <c r="J1486" i="63"/>
  <c r="O1387" i="63"/>
  <c r="J1387" i="63"/>
  <c r="O1454" i="63"/>
  <c r="J1454" i="63"/>
  <c r="O1419" i="63"/>
  <c r="J1419" i="63"/>
  <c r="O1422" i="63"/>
  <c r="J1422" i="63"/>
  <c r="O1448" i="63"/>
  <c r="J1448" i="63"/>
  <c r="O1466" i="63"/>
  <c r="J1466" i="63"/>
  <c r="O1374" i="63"/>
  <c r="J1374" i="63"/>
  <c r="O1358" i="63"/>
  <c r="J1358" i="63"/>
  <c r="O1342" i="63"/>
  <c r="J1342" i="63"/>
  <c r="O1326" i="63"/>
  <c r="J1326" i="63"/>
  <c r="O1310" i="63"/>
  <c r="J1310" i="63"/>
  <c r="O1522" i="63"/>
  <c r="J1522" i="63"/>
  <c r="O1278" i="63"/>
  <c r="J1278" i="63"/>
  <c r="O1537" i="63"/>
  <c r="J1537" i="63"/>
  <c r="O1544" i="63"/>
  <c r="J1544" i="63"/>
  <c r="O1230" i="63"/>
  <c r="J1230" i="63"/>
  <c r="O1214" i="63"/>
  <c r="J1214" i="63"/>
  <c r="O1198" i="63"/>
  <c r="J1198" i="63"/>
  <c r="O1556" i="63"/>
  <c r="J1556" i="63"/>
  <c r="O1166" i="63"/>
  <c r="J1166" i="63"/>
  <c r="O1617" i="63"/>
  <c r="J1617" i="63"/>
  <c r="O1632" i="63"/>
  <c r="J1632" i="63"/>
  <c r="O1655" i="63"/>
  <c r="J1655" i="63"/>
  <c r="O1102" i="63"/>
  <c r="J1102" i="63"/>
  <c r="O1679" i="63"/>
  <c r="J1679" i="63"/>
  <c r="O1070" i="63"/>
  <c r="J1070" i="63"/>
  <c r="O1686" i="63"/>
  <c r="J1686" i="63"/>
  <c r="O3709" i="63"/>
  <c r="J3709" i="63"/>
  <c r="O1022" i="63"/>
  <c r="J1022" i="63"/>
  <c r="O1006" i="63"/>
  <c r="J1006" i="63"/>
  <c r="O990" i="63"/>
  <c r="J990" i="63"/>
  <c r="O3884" i="63"/>
  <c r="J3884" i="63"/>
  <c r="O3913" i="63"/>
  <c r="J3913" i="63"/>
  <c r="O1729" i="63"/>
  <c r="J1729" i="63"/>
  <c r="O3940" i="63"/>
  <c r="J3940" i="63"/>
  <c r="O910" i="63"/>
  <c r="J910" i="63"/>
  <c r="O894" i="63"/>
  <c r="J894" i="63"/>
  <c r="O878" i="63"/>
  <c r="J878" i="63"/>
  <c r="O862" i="63"/>
  <c r="J862" i="63"/>
  <c r="O1812" i="63"/>
  <c r="J1812" i="63"/>
  <c r="O830" i="63"/>
  <c r="J830" i="63"/>
  <c r="O814" i="63"/>
  <c r="J814" i="63"/>
  <c r="O798" i="63"/>
  <c r="J798" i="63"/>
  <c r="O4010" i="63"/>
  <c r="J4010" i="63"/>
  <c r="O1915" i="63"/>
  <c r="J1915" i="63"/>
  <c r="O750" i="63"/>
  <c r="J750" i="63"/>
  <c r="O1933" i="63"/>
  <c r="J1933" i="63"/>
  <c r="O718" i="63"/>
  <c r="J718" i="63"/>
  <c r="O1963" i="63"/>
  <c r="J1963" i="63"/>
  <c r="O1973" i="63"/>
  <c r="J1973" i="63"/>
  <c r="O670" i="63"/>
  <c r="J670" i="63"/>
  <c r="O2011" i="63"/>
  <c r="J2011" i="63"/>
  <c r="O2032" i="63"/>
  <c r="J2032" i="63"/>
  <c r="O2042" i="63"/>
  <c r="J2042" i="63"/>
  <c r="O606" i="63"/>
  <c r="J606" i="63"/>
  <c r="O2099" i="63"/>
  <c r="J2099" i="63"/>
  <c r="O574" i="63"/>
  <c r="J574" i="63"/>
  <c r="O558" i="63"/>
  <c r="J558" i="63"/>
  <c r="O542" i="63"/>
  <c r="J542" i="63"/>
  <c r="O526" i="63"/>
  <c r="J526" i="63"/>
  <c r="O2157" i="63"/>
  <c r="J2157" i="63"/>
  <c r="O494" i="63"/>
  <c r="J494" i="63"/>
  <c r="O2239" i="63"/>
  <c r="J2239" i="63"/>
  <c r="O2247" i="63"/>
  <c r="J2247" i="63"/>
  <c r="O2266" i="63"/>
  <c r="J2266" i="63"/>
  <c r="O431" i="63"/>
  <c r="J431" i="63"/>
  <c r="O2309" i="63"/>
  <c r="J2309" i="63"/>
  <c r="O2346" i="63"/>
  <c r="J2346" i="63"/>
  <c r="O383" i="63"/>
  <c r="J383" i="63"/>
  <c r="O2399" i="63"/>
  <c r="J2399" i="63"/>
  <c r="O2420" i="63"/>
  <c r="J2420" i="63"/>
  <c r="O2444" i="63"/>
  <c r="J2444" i="63"/>
  <c r="O319" i="63"/>
  <c r="J319" i="63"/>
  <c r="O2508" i="63"/>
  <c r="J2508" i="63"/>
  <c r="O287" i="63"/>
  <c r="J287" i="63"/>
  <c r="O2589" i="63"/>
  <c r="J2589" i="63"/>
  <c r="O255" i="63"/>
  <c r="J255" i="63"/>
  <c r="O239" i="63"/>
  <c r="J239" i="63"/>
  <c r="O2651" i="63"/>
  <c r="J2651" i="63"/>
  <c r="O2678" i="63"/>
  <c r="J2678" i="63"/>
  <c r="O191" i="63"/>
  <c r="J191" i="63"/>
  <c r="O2712" i="63"/>
  <c r="J2712" i="63"/>
  <c r="O159" i="63"/>
  <c r="J159" i="63"/>
  <c r="O2758" i="63"/>
  <c r="J2758" i="63"/>
  <c r="O2793" i="63"/>
  <c r="J2793" i="63"/>
  <c r="O116" i="63"/>
  <c r="J116" i="63"/>
  <c r="O102" i="63"/>
  <c r="J102" i="63"/>
  <c r="O2880" i="63"/>
  <c r="J2880" i="63"/>
  <c r="O71" i="63"/>
  <c r="J71" i="63"/>
  <c r="O58" i="63"/>
  <c r="J58" i="63"/>
  <c r="O43" i="63"/>
  <c r="J43" i="63"/>
  <c r="O35" i="63"/>
  <c r="J35" i="63"/>
  <c r="O3030" i="63"/>
  <c r="J3030" i="63"/>
  <c r="O3050" i="63"/>
  <c r="J3050" i="63"/>
  <c r="O3061" i="63"/>
  <c r="J3061" i="63"/>
  <c r="O3081" i="63"/>
  <c r="J3081" i="63"/>
  <c r="O3147" i="63"/>
  <c r="J3147" i="63"/>
  <c r="O3159" i="63"/>
  <c r="J3159" i="63"/>
  <c r="O3249" i="63"/>
  <c r="J3249" i="63"/>
  <c r="O3257" i="63"/>
  <c r="J3257" i="63"/>
  <c r="O3287" i="63"/>
  <c r="J3287" i="63"/>
  <c r="O3324" i="63"/>
  <c r="J3324" i="63"/>
  <c r="O3341" i="63"/>
  <c r="J3341" i="63"/>
  <c r="O3367" i="63"/>
  <c r="J3367" i="63"/>
  <c r="O3400" i="63"/>
  <c r="J3400" i="63"/>
  <c r="O3459" i="63"/>
  <c r="J3459" i="63"/>
  <c r="O3496" i="63"/>
  <c r="J3496" i="63"/>
  <c r="O3536" i="63"/>
  <c r="J3536" i="63"/>
  <c r="O3549" i="63"/>
  <c r="J3549" i="63"/>
  <c r="O3593" i="63"/>
  <c r="J3593" i="63"/>
  <c r="O3618" i="63"/>
  <c r="J3618" i="63"/>
  <c r="O3657" i="63"/>
  <c r="J3657" i="63"/>
  <c r="O3679" i="63"/>
  <c r="J3679" i="63"/>
  <c r="O3711" i="63"/>
  <c r="J3711" i="63"/>
  <c r="O3745" i="63"/>
  <c r="J3745" i="63"/>
  <c r="O3776" i="63"/>
  <c r="J3776" i="63"/>
  <c r="O3872" i="63"/>
  <c r="J3872" i="63"/>
  <c r="O3898" i="63"/>
  <c r="J3898" i="63"/>
  <c r="O3970" i="63"/>
  <c r="J3970" i="63"/>
  <c r="O4022" i="63"/>
  <c r="J4022" i="63"/>
  <c r="O4052" i="63"/>
  <c r="J4052" i="63"/>
  <c r="O4112" i="63"/>
  <c r="J4112" i="63"/>
  <c r="O4145" i="63"/>
  <c r="J4145" i="63"/>
  <c r="O4172" i="63"/>
  <c r="J4172" i="63"/>
  <c r="O3259" i="63"/>
  <c r="J3259" i="63"/>
  <c r="O3243" i="63"/>
  <c r="J3243" i="63"/>
  <c r="O3211" i="63"/>
  <c r="J3211" i="63"/>
  <c r="O3179" i="63"/>
  <c r="J3179" i="63"/>
  <c r="O3131" i="63"/>
  <c r="J3131" i="63"/>
  <c r="O2216" i="63"/>
  <c r="J2216" i="63"/>
  <c r="O3083" i="63"/>
  <c r="J3083" i="63"/>
  <c r="O3067" i="63"/>
  <c r="J3067" i="63"/>
  <c r="O3036" i="63"/>
  <c r="J3036" i="63"/>
  <c r="O2311" i="63"/>
  <c r="J2311" i="63"/>
  <c r="O2972" i="63"/>
  <c r="J2972" i="63"/>
  <c r="O2956" i="63"/>
  <c r="J2956" i="63"/>
  <c r="O2940" i="63"/>
  <c r="J2940" i="63"/>
  <c r="O2924" i="63"/>
  <c r="J2924" i="63"/>
  <c r="O2908" i="63"/>
  <c r="J2908" i="63"/>
  <c r="O2892" i="63"/>
  <c r="J2892" i="63"/>
  <c r="O2876" i="63"/>
  <c r="J2876" i="63"/>
  <c r="O2844" i="63"/>
  <c r="J2844" i="63"/>
  <c r="O2828" i="63"/>
  <c r="J2828" i="63"/>
  <c r="O123" i="63"/>
  <c r="J123" i="63"/>
  <c r="O2545" i="63"/>
  <c r="J2545" i="63"/>
  <c r="O2562" i="63"/>
  <c r="J2562" i="63"/>
  <c r="O2764" i="63"/>
  <c r="J2764" i="63"/>
  <c r="O156" i="63"/>
  <c r="J156" i="63"/>
  <c r="O2732" i="63"/>
  <c r="J2732" i="63"/>
  <c r="O2716" i="63"/>
  <c r="J2716" i="63"/>
  <c r="O2700" i="63"/>
  <c r="J2700" i="63"/>
  <c r="O2684" i="63"/>
  <c r="J2684" i="63"/>
  <c r="O2668" i="63"/>
  <c r="J2668" i="63"/>
  <c r="O223" i="63"/>
  <c r="J223" i="63"/>
  <c r="O2636" i="63"/>
  <c r="J2636" i="63"/>
  <c r="O2709" i="63"/>
  <c r="J2709" i="63"/>
  <c r="O2604" i="63"/>
  <c r="J2604" i="63"/>
  <c r="O270" i="63"/>
  <c r="J270" i="63"/>
  <c r="O2572" i="63"/>
  <c r="J2572" i="63"/>
  <c r="O2787" i="63"/>
  <c r="J2787" i="63"/>
  <c r="O2804" i="63"/>
  <c r="J2804" i="63"/>
  <c r="O2524" i="63"/>
  <c r="J2524" i="63"/>
  <c r="O299" i="63"/>
  <c r="J299" i="63"/>
  <c r="O2492" i="63"/>
  <c r="J2492" i="63"/>
  <c r="O2476" i="63"/>
  <c r="J2476" i="63"/>
  <c r="O2460" i="63"/>
  <c r="J2460" i="63"/>
  <c r="O334" i="63"/>
  <c r="J334" i="63"/>
  <c r="O348" i="63"/>
  <c r="J348" i="63"/>
  <c r="O352" i="63"/>
  <c r="J352" i="63"/>
  <c r="O2396" i="63"/>
  <c r="J2396" i="63"/>
  <c r="O2952" i="63"/>
  <c r="J2952" i="63"/>
  <c r="O2364" i="63"/>
  <c r="J2364" i="63"/>
  <c r="O390" i="63"/>
  <c r="J390" i="63"/>
  <c r="O2332" i="63"/>
  <c r="J2332" i="63"/>
  <c r="O415" i="63"/>
  <c r="J415" i="63"/>
  <c r="O3017" i="63"/>
  <c r="J3017" i="63"/>
  <c r="O438" i="63"/>
  <c r="J438" i="63"/>
  <c r="O446" i="63"/>
  <c r="J446" i="63"/>
  <c r="O2252" i="63"/>
  <c r="J2252" i="63"/>
  <c r="O465" i="63"/>
  <c r="J465" i="63"/>
  <c r="O472" i="63"/>
  <c r="J472" i="63"/>
  <c r="O2204" i="63"/>
  <c r="J2204" i="63"/>
  <c r="O479" i="63"/>
  <c r="J479" i="63"/>
  <c r="O502" i="63"/>
  <c r="J502" i="63"/>
  <c r="O2156" i="63"/>
  <c r="J2156" i="63"/>
  <c r="O2140" i="63"/>
  <c r="J2140" i="63"/>
  <c r="O562" i="63"/>
  <c r="J562" i="63"/>
  <c r="O581" i="63"/>
  <c r="J581" i="63"/>
  <c r="O2092" i="63"/>
  <c r="J2092" i="63"/>
  <c r="O2076" i="63"/>
  <c r="J2076" i="63"/>
  <c r="O2060" i="63"/>
  <c r="J2060" i="63"/>
  <c r="O3196" i="63"/>
  <c r="J3196" i="63"/>
  <c r="O643" i="63"/>
  <c r="J643" i="63"/>
  <c r="O2012" i="63"/>
  <c r="J2012" i="63"/>
  <c r="O1996" i="63"/>
  <c r="J1996" i="63"/>
  <c r="O691" i="63"/>
  <c r="J691" i="63"/>
  <c r="O1964" i="63"/>
  <c r="J1964" i="63"/>
  <c r="O714" i="63"/>
  <c r="J714" i="63"/>
  <c r="O741" i="63"/>
  <c r="J741" i="63"/>
  <c r="O1916" i="63"/>
  <c r="J1916" i="63"/>
  <c r="O1900" i="63"/>
  <c r="J1900" i="63"/>
  <c r="O1884" i="63"/>
  <c r="J1884" i="63"/>
  <c r="O805" i="63"/>
  <c r="J805" i="63"/>
  <c r="O1852" i="63"/>
  <c r="J1852" i="63"/>
  <c r="O1836" i="63"/>
  <c r="J1836" i="63"/>
  <c r="O1820" i="63"/>
  <c r="J1820" i="63"/>
  <c r="O1804" i="63"/>
  <c r="J1804" i="63"/>
  <c r="O845" i="63"/>
  <c r="J845" i="63"/>
  <c r="O891" i="63"/>
  <c r="J891" i="63"/>
  <c r="O924" i="63"/>
  <c r="J924" i="63"/>
  <c r="O1740" i="63"/>
  <c r="J1740" i="63"/>
  <c r="O952" i="63"/>
  <c r="J952" i="63"/>
  <c r="O1014" i="63"/>
  <c r="J1014" i="63"/>
  <c r="O1056" i="63"/>
  <c r="J1056" i="63"/>
  <c r="O1089" i="63"/>
  <c r="J1089" i="63"/>
  <c r="O1660" i="63"/>
  <c r="J1660" i="63"/>
  <c r="O1128" i="63"/>
  <c r="J1128" i="63"/>
  <c r="O1139" i="63"/>
  <c r="J1139" i="63"/>
  <c r="O1612" i="63"/>
  <c r="J1612" i="63"/>
  <c r="O3346" i="63"/>
  <c r="J3346" i="63"/>
  <c r="O1190" i="63"/>
  <c r="J1190" i="63"/>
  <c r="O1564" i="63"/>
  <c r="J1564" i="63"/>
  <c r="O1548" i="63"/>
  <c r="J1548" i="63"/>
  <c r="O1279" i="63"/>
  <c r="J1279" i="63"/>
  <c r="O1303" i="63"/>
  <c r="J1303" i="63"/>
  <c r="O1339" i="63"/>
  <c r="J1339" i="63"/>
  <c r="O1484" i="63"/>
  <c r="J1484" i="63"/>
  <c r="O1468" i="63"/>
  <c r="J1468" i="63"/>
  <c r="O1452" i="63"/>
  <c r="J1452" i="63"/>
  <c r="O1436" i="63"/>
  <c r="J1436" i="63"/>
  <c r="O1438" i="63"/>
  <c r="J1438" i="63"/>
  <c r="O3440" i="63"/>
  <c r="J3440" i="63"/>
  <c r="O3463" i="63"/>
  <c r="J3463" i="63"/>
  <c r="O1372" i="63"/>
  <c r="J1372" i="63"/>
  <c r="O1356" i="63"/>
  <c r="J1356" i="63"/>
  <c r="O1500" i="63"/>
  <c r="J1500" i="63"/>
  <c r="O3498" i="63"/>
  <c r="J3498" i="63"/>
  <c r="O1308" i="63"/>
  <c r="J1308" i="63"/>
  <c r="O1292" i="63"/>
  <c r="J1292" i="63"/>
  <c r="O1533" i="63"/>
  <c r="J1533" i="63"/>
  <c r="O1540" i="63"/>
  <c r="J1540" i="63"/>
  <c r="O1244" i="63"/>
  <c r="J1244" i="63"/>
  <c r="O1228" i="63"/>
  <c r="J1228" i="63"/>
  <c r="O1212" i="63"/>
  <c r="J1212" i="63"/>
  <c r="O1570" i="63"/>
  <c r="J1570" i="63"/>
  <c r="O1180" i="63"/>
  <c r="J1180" i="63"/>
  <c r="O1164" i="63"/>
  <c r="J1164" i="63"/>
  <c r="O3592" i="63"/>
  <c r="J3592" i="63"/>
  <c r="O1635" i="63"/>
  <c r="J1635" i="63"/>
  <c r="O1654" i="63"/>
  <c r="J1654" i="63"/>
  <c r="O3667" i="63"/>
  <c r="J3667" i="63"/>
  <c r="O1084" i="63"/>
  <c r="J1084" i="63"/>
  <c r="O1068" i="63"/>
  <c r="J1068" i="63"/>
  <c r="O1680" i="63"/>
  <c r="J1680" i="63"/>
  <c r="O1700" i="63"/>
  <c r="J1700" i="63"/>
  <c r="O1704" i="63"/>
  <c r="J1704" i="63"/>
  <c r="O1711" i="63"/>
  <c r="J1711" i="63"/>
  <c r="O1717" i="63"/>
  <c r="J1717" i="63"/>
  <c r="O972" i="63"/>
  <c r="J972" i="63"/>
  <c r="O956" i="63"/>
  <c r="J956" i="63"/>
  <c r="O1737" i="63"/>
  <c r="J1737" i="63"/>
  <c r="O1761" i="63"/>
  <c r="J1761" i="63"/>
  <c r="O1765" i="63"/>
  <c r="J1765" i="63"/>
  <c r="O1767" i="63"/>
  <c r="J1767" i="63"/>
  <c r="O1776" i="63"/>
  <c r="J1776" i="63"/>
  <c r="O860" i="63"/>
  <c r="J860" i="63"/>
  <c r="O1788" i="63"/>
  <c r="J1788" i="63"/>
  <c r="O828" i="63"/>
  <c r="J828" i="63"/>
  <c r="O812" i="63"/>
  <c r="J812" i="63"/>
  <c r="O796" i="63"/>
  <c r="J796" i="63"/>
  <c r="O1897" i="63"/>
  <c r="J1897" i="63"/>
  <c r="O1917" i="63"/>
  <c r="J1917" i="63"/>
  <c r="O748" i="63"/>
  <c r="J748" i="63"/>
  <c r="O732" i="63"/>
  <c r="J732" i="63"/>
  <c r="O4023" i="63"/>
  <c r="J4023" i="63"/>
  <c r="O700" i="63"/>
  <c r="J700" i="63"/>
  <c r="O4037" i="63"/>
  <c r="J4037" i="63"/>
  <c r="O2000" i="63"/>
  <c r="J2000" i="63"/>
  <c r="O652" i="63"/>
  <c r="J652" i="63"/>
  <c r="O4045" i="63"/>
  <c r="J4045" i="63"/>
  <c r="O620" i="63"/>
  <c r="J620" i="63"/>
  <c r="O604" i="63"/>
  <c r="J604" i="63"/>
  <c r="O588" i="63"/>
  <c r="J588" i="63"/>
  <c r="O2111" i="63"/>
  <c r="J2111" i="63"/>
  <c r="O556" i="63"/>
  <c r="J556" i="63"/>
  <c r="O2131" i="63"/>
  <c r="J2131" i="63"/>
  <c r="O2134" i="63"/>
  <c r="J2134" i="63"/>
  <c r="O4111" i="63"/>
  <c r="J4111" i="63"/>
  <c r="O492" i="63"/>
  <c r="J492" i="63"/>
  <c r="O2237" i="63"/>
  <c r="J2237" i="63"/>
  <c r="O2246" i="63"/>
  <c r="J2246" i="63"/>
  <c r="O445" i="63"/>
  <c r="J445" i="63"/>
  <c r="O429" i="63"/>
  <c r="J429" i="63"/>
  <c r="O413" i="63"/>
  <c r="J413" i="63"/>
  <c r="O2341" i="63"/>
  <c r="J2341" i="63"/>
  <c r="O2374" i="63"/>
  <c r="J2374" i="63"/>
  <c r="O2402" i="63"/>
  <c r="J2402" i="63"/>
  <c r="O349" i="63"/>
  <c r="J349" i="63"/>
  <c r="O2446" i="63"/>
  <c r="J2446" i="63"/>
  <c r="O2475" i="63"/>
  <c r="J2475" i="63"/>
  <c r="O301" i="63"/>
  <c r="J301" i="63"/>
  <c r="O2548" i="63"/>
  <c r="J2548" i="63"/>
  <c r="O2587" i="63"/>
  <c r="J2587" i="63"/>
  <c r="O2624" i="63"/>
  <c r="J2624" i="63"/>
  <c r="O237" i="63"/>
  <c r="J237" i="63"/>
  <c r="O221" i="63"/>
  <c r="J221" i="63"/>
  <c r="O2672" i="63"/>
  <c r="J2672" i="63"/>
  <c r="O189" i="63"/>
  <c r="J189" i="63"/>
  <c r="O2724" i="63"/>
  <c r="J2724" i="63"/>
  <c r="O2745" i="63"/>
  <c r="J2745" i="63"/>
  <c r="O2760" i="63"/>
  <c r="J2760" i="63"/>
  <c r="O2800" i="63"/>
  <c r="J2800" i="63"/>
  <c r="O2822" i="63"/>
  <c r="J2822" i="63"/>
  <c r="O2837" i="63"/>
  <c r="J2837" i="63"/>
  <c r="O83" i="63"/>
  <c r="J83" i="63"/>
  <c r="O70" i="63"/>
  <c r="J70" i="63"/>
  <c r="O2918" i="63"/>
  <c r="J2918" i="63"/>
  <c r="O48" i="63"/>
  <c r="J48" i="63"/>
  <c r="O41" i="63"/>
  <c r="J41" i="63"/>
  <c r="O30" i="63"/>
  <c r="J30" i="63"/>
  <c r="O3032" i="63"/>
  <c r="J3032" i="63"/>
  <c r="O3104" i="63"/>
  <c r="J3104" i="63"/>
  <c r="O3112" i="63"/>
  <c r="J3112" i="63"/>
  <c r="O3145" i="63"/>
  <c r="J3145" i="63"/>
  <c r="O3164" i="63"/>
  <c r="J3164" i="63"/>
  <c r="O3177" i="63"/>
  <c r="J3177" i="63"/>
  <c r="O3192" i="63"/>
  <c r="J3192" i="63"/>
  <c r="O3220" i="63"/>
  <c r="J3220" i="63"/>
  <c r="O3258" i="63"/>
  <c r="J3258" i="63"/>
  <c r="O3286" i="63"/>
  <c r="J3286" i="63"/>
  <c r="O3401" i="63"/>
  <c r="J3401" i="63"/>
  <c r="O3461" i="63"/>
  <c r="J3461" i="63"/>
  <c r="O3521" i="63"/>
  <c r="J3521" i="63"/>
  <c r="O3575" i="63"/>
  <c r="J3575" i="63"/>
  <c r="O3607" i="63"/>
  <c r="J3607" i="63"/>
  <c r="O3746" i="63"/>
  <c r="J3746" i="63"/>
  <c r="O3853" i="63"/>
  <c r="J3853" i="63"/>
  <c r="O3870" i="63"/>
  <c r="J3870" i="63"/>
  <c r="O3904" i="63"/>
  <c r="J3904" i="63"/>
  <c r="O3933" i="63"/>
  <c r="J3933" i="63"/>
  <c r="O3972" i="63"/>
  <c r="J3972" i="63"/>
  <c r="O3999" i="63"/>
  <c r="J3999" i="63"/>
  <c r="O4034" i="63"/>
  <c r="J4034" i="63"/>
  <c r="O4105" i="63"/>
  <c r="J4105" i="63"/>
  <c r="O4108" i="63"/>
  <c r="J4108" i="63"/>
  <c r="O4148" i="63"/>
  <c r="J4148" i="63"/>
  <c r="O4174" i="63"/>
  <c r="J4174" i="63"/>
  <c r="O3832" i="63"/>
  <c r="J3832" i="63"/>
  <c r="O2698" i="63"/>
  <c r="J2698" i="63"/>
  <c r="O2682" i="63"/>
  <c r="J2682" i="63"/>
  <c r="O206" i="63"/>
  <c r="J206" i="63"/>
  <c r="O2650" i="63"/>
  <c r="J2650" i="63"/>
  <c r="O243" i="63"/>
  <c r="J243" i="63"/>
  <c r="O2618" i="63"/>
  <c r="J2618" i="63"/>
  <c r="O266" i="63"/>
  <c r="J266" i="63"/>
  <c r="O2586" i="63"/>
  <c r="J2586" i="63"/>
  <c r="O2570" i="63"/>
  <c r="J2570" i="63"/>
  <c r="O284" i="63"/>
  <c r="J284" i="63"/>
  <c r="O288" i="63"/>
  <c r="J288" i="63"/>
  <c r="O2522" i="63"/>
  <c r="J2522" i="63"/>
  <c r="O2506" i="63"/>
  <c r="J2506" i="63"/>
  <c r="O2490" i="63"/>
  <c r="J2490" i="63"/>
  <c r="O2852" i="63"/>
  <c r="J2852" i="63"/>
  <c r="O2458" i="63"/>
  <c r="J2458" i="63"/>
  <c r="O335" i="63"/>
  <c r="J335" i="63"/>
  <c r="O2426" i="63"/>
  <c r="J2426" i="63"/>
  <c r="O2410" i="63"/>
  <c r="J2410" i="63"/>
  <c r="O372" i="63"/>
  <c r="J372" i="63"/>
  <c r="O377" i="63"/>
  <c r="J377" i="63"/>
  <c r="O2362" i="63"/>
  <c r="J2362" i="63"/>
  <c r="O387" i="63"/>
  <c r="J387" i="63"/>
  <c r="O406" i="63"/>
  <c r="J406" i="63"/>
  <c r="O2314" i="63"/>
  <c r="J2314" i="63"/>
  <c r="O3023" i="63"/>
  <c r="J3023" i="63"/>
  <c r="O439" i="63"/>
  <c r="J439" i="63"/>
  <c r="O451" i="63"/>
  <c r="J451" i="63"/>
  <c r="O459" i="63"/>
  <c r="J459" i="63"/>
  <c r="O2234" i="63"/>
  <c r="J2234" i="63"/>
  <c r="O2218" i="63"/>
  <c r="J2218" i="63"/>
  <c r="O3116" i="63"/>
  <c r="J3116" i="63"/>
  <c r="O2186" i="63"/>
  <c r="J2186" i="63"/>
  <c r="O507" i="63"/>
  <c r="J507" i="63"/>
  <c r="O2154" i="63"/>
  <c r="J2154" i="63"/>
  <c r="O2138" i="63"/>
  <c r="J2138" i="63"/>
  <c r="O559" i="63"/>
  <c r="J559" i="63"/>
  <c r="O584" i="63"/>
  <c r="J584" i="63"/>
  <c r="O2090" i="63"/>
  <c r="J2090" i="63"/>
  <c r="O2074" i="63"/>
  <c r="J2074" i="63"/>
  <c r="O2058" i="63"/>
  <c r="J2058" i="63"/>
  <c r="O625" i="63"/>
  <c r="J625" i="63"/>
  <c r="O2026" i="63"/>
  <c r="J2026" i="63"/>
  <c r="O3210" i="63"/>
  <c r="J3210" i="63"/>
  <c r="O1994" i="63"/>
  <c r="J1994" i="63"/>
  <c r="O1978" i="63"/>
  <c r="J1978" i="63"/>
  <c r="O1962" i="63"/>
  <c r="J1962" i="63"/>
  <c r="O721" i="63"/>
  <c r="J721" i="63"/>
  <c r="O743" i="63"/>
  <c r="J743" i="63"/>
  <c r="O774" i="63"/>
  <c r="J774" i="63"/>
  <c r="O1898" i="63"/>
  <c r="J1898" i="63"/>
  <c r="O786" i="63"/>
  <c r="J786" i="63"/>
  <c r="O795" i="63"/>
  <c r="J795" i="63"/>
  <c r="O816" i="63"/>
  <c r="J816" i="63"/>
  <c r="O826" i="63"/>
  <c r="J826" i="63"/>
  <c r="O1818" i="63"/>
  <c r="J1818" i="63"/>
  <c r="O1802" i="63"/>
  <c r="J1802" i="63"/>
  <c r="O850" i="63"/>
  <c r="J850" i="63"/>
  <c r="O1770" i="63"/>
  <c r="J1770" i="63"/>
  <c r="O3323" i="63"/>
  <c r="J3323" i="63"/>
  <c r="O937" i="63"/>
  <c r="J937" i="63"/>
  <c r="O1722" i="63"/>
  <c r="J1722" i="63"/>
  <c r="O1026" i="63"/>
  <c r="J1026" i="63"/>
  <c r="O1073" i="63"/>
  <c r="J1073" i="63"/>
  <c r="O1094" i="63"/>
  <c r="J1094" i="63"/>
  <c r="O1658" i="63"/>
  <c r="J1658" i="63"/>
  <c r="O1642" i="63"/>
  <c r="J1642" i="63"/>
  <c r="O1626" i="63"/>
  <c r="J1626" i="63"/>
  <c r="O1150" i="63"/>
  <c r="J1150" i="63"/>
  <c r="O3340" i="63"/>
  <c r="J3340" i="63"/>
  <c r="O1196" i="63"/>
  <c r="J1196" i="63"/>
  <c r="O1562" i="63"/>
  <c r="J1562" i="63"/>
  <c r="O1231" i="63"/>
  <c r="J1231" i="63"/>
  <c r="O1283" i="63"/>
  <c r="J1283" i="63"/>
  <c r="O1295" i="63"/>
  <c r="J1295" i="63"/>
  <c r="O1498" i="63"/>
  <c r="J1498" i="63"/>
  <c r="O1482" i="63"/>
  <c r="J1482" i="63"/>
  <c r="O1394" i="63"/>
  <c r="J1394" i="63"/>
  <c r="O1405" i="63"/>
  <c r="J1405" i="63"/>
  <c r="O3416" i="63"/>
  <c r="J3416" i="63"/>
  <c r="O1418" i="63"/>
  <c r="J1418" i="63"/>
  <c r="O1402" i="63"/>
  <c r="J1402" i="63"/>
  <c r="O1469" i="63"/>
  <c r="J1469" i="63"/>
  <c r="O1479" i="63"/>
  <c r="J1479" i="63"/>
  <c r="O1354" i="63"/>
  <c r="J1354" i="63"/>
  <c r="O1490" i="63"/>
  <c r="J1490" i="63"/>
  <c r="O1514" i="63"/>
  <c r="J1514" i="63"/>
  <c r="O1518" i="63"/>
  <c r="J1518" i="63"/>
  <c r="O1290" i="63"/>
  <c r="J1290" i="63"/>
  <c r="O3547" i="63"/>
  <c r="J3547" i="63"/>
  <c r="O1258" i="63"/>
  <c r="J1258" i="63"/>
  <c r="O1242" i="63"/>
  <c r="J1242" i="63"/>
  <c r="O1226" i="63"/>
  <c r="J1226" i="63"/>
  <c r="O1586" i="63"/>
  <c r="J1586" i="63"/>
  <c r="O1569" i="63"/>
  <c r="J1569" i="63"/>
  <c r="O1178" i="63"/>
  <c r="J1178" i="63"/>
  <c r="O1162" i="63"/>
  <c r="J1162" i="63"/>
  <c r="O1621" i="63"/>
  <c r="J1621" i="63"/>
  <c r="O1641" i="63"/>
  <c r="J1641" i="63"/>
  <c r="O1651" i="63"/>
  <c r="J1651" i="63"/>
  <c r="O3672" i="63"/>
  <c r="J3672" i="63"/>
  <c r="O1082" i="63"/>
  <c r="J1082" i="63"/>
  <c r="O1066" i="63"/>
  <c r="J1066" i="63"/>
  <c r="O1050" i="63"/>
  <c r="J1050" i="63"/>
  <c r="O1034" i="63"/>
  <c r="J1034" i="63"/>
  <c r="O3726" i="63"/>
  <c r="J3726" i="63"/>
  <c r="O3778" i="63"/>
  <c r="J3778" i="63"/>
  <c r="O986" i="63"/>
  <c r="J986" i="63"/>
  <c r="O970" i="63"/>
  <c r="J970" i="63"/>
  <c r="O954" i="63"/>
  <c r="J954" i="63"/>
  <c r="O938" i="63"/>
  <c r="J938" i="63"/>
  <c r="O1760" i="63"/>
  <c r="J1760" i="63"/>
  <c r="O906" i="63"/>
  <c r="J906" i="63"/>
  <c r="O890" i="63"/>
  <c r="J890" i="63"/>
  <c r="O874" i="63"/>
  <c r="J874" i="63"/>
  <c r="O858" i="63"/>
  <c r="J858" i="63"/>
  <c r="O842" i="63"/>
  <c r="J842" i="63"/>
  <c r="O1838" i="63"/>
  <c r="J1838" i="63"/>
  <c r="O4007" i="63"/>
  <c r="J4007" i="63"/>
  <c r="O794" i="63"/>
  <c r="J794" i="63"/>
  <c r="O778" i="63"/>
  <c r="J778" i="63"/>
  <c r="O762" i="63"/>
  <c r="J762" i="63"/>
  <c r="O746" i="63"/>
  <c r="J746" i="63"/>
  <c r="O1940" i="63"/>
  <c r="J1940" i="63"/>
  <c r="O1947" i="63"/>
  <c r="J1947" i="63"/>
  <c r="O1965" i="63"/>
  <c r="J1965" i="63"/>
  <c r="O682" i="63"/>
  <c r="J682" i="63"/>
  <c r="O1993" i="63"/>
  <c r="J1993" i="63"/>
  <c r="O2022" i="63"/>
  <c r="J2022" i="63"/>
  <c r="O2036" i="63"/>
  <c r="J2036" i="63"/>
  <c r="O2049" i="63"/>
  <c r="J2049" i="63"/>
  <c r="O4056" i="63"/>
  <c r="J4056" i="63"/>
  <c r="O2101" i="63"/>
  <c r="J2101" i="63"/>
  <c r="O2115" i="63"/>
  <c r="J2115" i="63"/>
  <c r="O2124" i="63"/>
  <c r="J2124" i="63"/>
  <c r="O538" i="63"/>
  <c r="J538" i="63"/>
  <c r="O522" i="63"/>
  <c r="J522" i="63"/>
  <c r="O2170" i="63"/>
  <c r="J2170" i="63"/>
  <c r="O490" i="63"/>
  <c r="J490" i="63"/>
  <c r="O2233" i="63"/>
  <c r="J2233" i="63"/>
  <c r="O2263" i="63"/>
  <c r="J2263" i="63"/>
  <c r="O2274" i="63"/>
  <c r="J2274" i="63"/>
  <c r="O427" i="63"/>
  <c r="J427" i="63"/>
  <c r="O411" i="63"/>
  <c r="J411" i="63"/>
  <c r="O2349" i="63"/>
  <c r="J2349" i="63"/>
  <c r="O2375" i="63"/>
  <c r="J2375" i="63"/>
  <c r="O363" i="63"/>
  <c r="J363" i="63"/>
  <c r="O2428" i="63"/>
  <c r="J2428" i="63"/>
  <c r="O331" i="63"/>
  <c r="J331" i="63"/>
  <c r="O2478" i="63"/>
  <c r="J2478" i="63"/>
  <c r="O2521" i="63"/>
  <c r="J2521" i="63"/>
  <c r="O283" i="63"/>
  <c r="J283" i="63"/>
  <c r="O2601" i="63"/>
  <c r="J2601" i="63"/>
  <c r="O2617" i="63"/>
  <c r="J2617" i="63"/>
  <c r="O235" i="63"/>
  <c r="J235" i="63"/>
  <c r="O219" i="63"/>
  <c r="J219" i="63"/>
  <c r="O2669" i="63"/>
  <c r="J2669" i="63"/>
  <c r="O2696" i="63"/>
  <c r="J2696" i="63"/>
  <c r="O2723" i="63"/>
  <c r="J2723" i="63"/>
  <c r="O2747" i="63"/>
  <c r="J2747" i="63"/>
  <c r="O2766" i="63"/>
  <c r="J2766" i="63"/>
  <c r="O124" i="63"/>
  <c r="J124" i="63"/>
  <c r="O98" i="63"/>
  <c r="J98" i="63"/>
  <c r="O2863" i="63"/>
  <c r="J2863" i="63"/>
  <c r="O2882" i="63"/>
  <c r="J2882" i="63"/>
  <c r="O2911" i="63"/>
  <c r="J2911" i="63"/>
  <c r="O55" i="63"/>
  <c r="J55" i="63"/>
  <c r="O46" i="63"/>
  <c r="J46" i="63"/>
  <c r="O2960" i="63"/>
  <c r="J2960" i="63"/>
  <c r="O32" i="63"/>
  <c r="J32" i="63"/>
  <c r="O3018" i="63"/>
  <c r="J3018" i="63"/>
  <c r="O3035" i="63"/>
  <c r="J3035" i="63"/>
  <c r="O3086" i="63"/>
  <c r="J3086" i="63"/>
  <c r="O3102" i="63"/>
  <c r="J3102" i="63"/>
  <c r="O3167" i="63"/>
  <c r="J3167" i="63"/>
  <c r="O3183" i="63"/>
  <c r="J3183" i="63"/>
  <c r="O3198" i="63"/>
  <c r="J3198" i="63"/>
  <c r="O3235" i="63"/>
  <c r="J3235" i="63"/>
  <c r="O3270" i="63"/>
  <c r="J3270" i="63"/>
  <c r="O3291" i="63"/>
  <c r="J3291" i="63"/>
  <c r="O3312" i="63"/>
  <c r="J3312" i="63"/>
  <c r="O3327" i="63"/>
  <c r="J3327" i="63"/>
  <c r="O3354" i="63"/>
  <c r="J3354" i="63"/>
  <c r="O3372" i="63"/>
  <c r="J3372" i="63"/>
  <c r="O3504" i="63"/>
  <c r="J3504" i="63"/>
  <c r="O3523" i="63"/>
  <c r="J3523" i="63"/>
  <c r="O3552" i="63"/>
  <c r="J3552" i="63"/>
  <c r="O3577" i="63"/>
  <c r="J3577" i="63"/>
  <c r="O3624" i="63"/>
  <c r="J3624" i="63"/>
  <c r="O3660" i="63"/>
  <c r="J3660" i="63"/>
  <c r="O3681" i="63"/>
  <c r="J3681" i="63"/>
  <c r="O3713" i="63"/>
  <c r="J3713" i="63"/>
  <c r="O3749" i="63"/>
  <c r="J3749" i="63"/>
  <c r="O3781" i="63"/>
  <c r="J3781" i="63"/>
  <c r="O3878" i="63"/>
  <c r="J3878" i="63"/>
  <c r="O3901" i="63"/>
  <c r="J3901" i="63"/>
  <c r="O3973" i="63"/>
  <c r="J3973" i="63"/>
  <c r="O4000" i="63"/>
  <c r="J4000" i="63"/>
  <c r="O4032" i="63"/>
  <c r="J4032" i="63"/>
  <c r="O4098" i="63"/>
  <c r="J4098" i="63"/>
  <c r="O4115" i="63"/>
  <c r="J4115" i="63"/>
  <c r="O4159" i="63"/>
  <c r="J4159" i="63"/>
  <c r="O4184" i="63"/>
  <c r="J4184" i="63"/>
  <c r="O153" i="63"/>
  <c r="J153" i="63"/>
  <c r="O2762" i="63"/>
  <c r="J2762" i="63"/>
  <c r="O2811" i="63"/>
  <c r="J2811" i="63"/>
  <c r="O111" i="63"/>
  <c r="J111" i="63"/>
  <c r="O2840" i="63"/>
  <c r="J2840" i="63"/>
  <c r="O2858" i="63"/>
  <c r="J2858" i="63"/>
  <c r="O79" i="63"/>
  <c r="J79" i="63"/>
  <c r="O2920" i="63"/>
  <c r="J2920" i="63"/>
  <c r="O45" i="63"/>
  <c r="J45" i="63"/>
  <c r="O2951" i="63"/>
  <c r="J2951" i="63"/>
  <c r="O2978" i="63"/>
  <c r="J2978" i="63"/>
  <c r="O2989" i="63"/>
  <c r="J2989" i="63"/>
  <c r="O3053" i="63"/>
  <c r="J3053" i="63"/>
  <c r="O3092" i="63"/>
  <c r="J3092" i="63"/>
  <c r="O3130" i="63"/>
  <c r="J3130" i="63"/>
  <c r="O3151" i="63"/>
  <c r="J3151" i="63"/>
  <c r="O3165" i="63"/>
  <c r="J3165" i="63"/>
  <c r="O8" i="63"/>
  <c r="J8" i="63"/>
  <c r="O3205" i="63"/>
  <c r="J3205" i="63"/>
  <c r="O3224" i="63"/>
  <c r="J3224" i="63"/>
  <c r="O3240" i="63"/>
  <c r="J3240" i="63"/>
  <c r="O3251" i="63"/>
  <c r="J3251" i="63"/>
  <c r="O3274" i="63"/>
  <c r="J3274" i="63"/>
  <c r="O3292" i="63"/>
  <c r="J3292" i="63"/>
  <c r="O3317" i="63"/>
  <c r="J3317" i="63"/>
  <c r="O3329" i="63"/>
  <c r="J3329" i="63"/>
  <c r="O3347" i="63"/>
  <c r="J3347" i="63"/>
  <c r="O3357" i="63"/>
  <c r="J3357" i="63"/>
  <c r="O3375" i="63"/>
  <c r="J3375" i="63"/>
  <c r="O3472" i="63"/>
  <c r="J3472" i="63"/>
  <c r="O3524" i="63"/>
  <c r="J3524" i="63"/>
  <c r="O3539" i="63"/>
  <c r="J3539" i="63"/>
  <c r="O3556" i="63"/>
  <c r="J3556" i="63"/>
  <c r="O3630" i="63"/>
  <c r="J3630" i="63"/>
  <c r="O3645" i="63"/>
  <c r="J3645" i="63"/>
  <c r="O3665" i="63"/>
  <c r="J3665" i="63"/>
  <c r="O3689" i="63"/>
  <c r="J3689" i="63"/>
  <c r="O3755" i="63"/>
  <c r="J3755" i="63"/>
  <c r="O3855" i="63"/>
  <c r="J3855" i="63"/>
  <c r="O3879" i="63"/>
  <c r="J3879" i="63"/>
  <c r="O3910" i="63"/>
  <c r="J3910" i="63"/>
  <c r="O3939" i="63"/>
  <c r="J3939" i="63"/>
  <c r="O3975" i="63"/>
  <c r="J3975" i="63"/>
  <c r="O4008" i="63"/>
  <c r="J4008" i="63"/>
  <c r="O4035" i="63"/>
  <c r="J4035" i="63"/>
  <c r="O4096" i="63"/>
  <c r="J4096" i="63"/>
  <c r="O4120" i="63"/>
  <c r="J4120" i="63"/>
  <c r="O4160" i="63"/>
  <c r="J4160" i="63"/>
  <c r="O4185" i="63"/>
  <c r="J4185" i="63"/>
  <c r="O3833" i="63"/>
  <c r="J3833" i="63"/>
  <c r="O3836" i="63"/>
  <c r="J3836" i="63"/>
  <c r="O3814" i="63"/>
  <c r="J3814" i="63"/>
  <c r="O3798" i="63"/>
  <c r="J3798" i="63"/>
  <c r="O3766" i="63"/>
  <c r="J3766" i="63"/>
  <c r="O3750" i="63"/>
  <c r="J3750" i="63"/>
  <c r="O3734" i="63"/>
  <c r="J3734" i="63"/>
  <c r="O3702" i="63"/>
  <c r="J3702" i="63"/>
  <c r="O3686" i="63"/>
  <c r="J3686" i="63"/>
  <c r="O3638" i="63"/>
  <c r="J3638" i="63"/>
  <c r="O3622" i="63"/>
  <c r="J3622" i="63"/>
  <c r="O3606" i="63"/>
  <c r="J3606" i="63"/>
  <c r="O3558" i="63"/>
  <c r="J3558" i="63"/>
  <c r="O3526" i="63"/>
  <c r="J3526" i="63"/>
  <c r="O1885" i="63"/>
  <c r="J1885" i="63"/>
  <c r="O1646" i="63"/>
  <c r="J1646" i="63"/>
  <c r="O3462" i="63"/>
  <c r="J3462" i="63"/>
  <c r="O3446" i="63"/>
  <c r="J3446" i="63"/>
  <c r="O3430" i="63"/>
  <c r="J3430" i="63"/>
  <c r="O3404" i="63"/>
  <c r="J3404" i="63"/>
  <c r="O1426" i="63"/>
  <c r="J1426" i="63"/>
  <c r="O3366" i="63"/>
  <c r="J3366" i="63"/>
  <c r="O1926" i="63"/>
  <c r="J1926" i="63"/>
  <c r="O3222" i="63"/>
  <c r="J3222" i="63"/>
  <c r="O3206" i="63"/>
  <c r="J3206" i="63"/>
  <c r="O2201" i="63"/>
  <c r="J2201" i="63"/>
  <c r="O3094" i="63"/>
  <c r="J3094" i="63"/>
  <c r="O3078" i="63"/>
  <c r="J3078" i="63"/>
  <c r="O3047" i="63"/>
  <c r="J3047" i="63"/>
  <c r="O3015" i="63"/>
  <c r="J3015" i="63"/>
  <c r="O2999" i="63"/>
  <c r="J2999" i="63"/>
  <c r="O2967" i="63"/>
  <c r="J2967" i="63"/>
  <c r="O40" i="63"/>
  <c r="J40" i="63"/>
  <c r="O2935" i="63"/>
  <c r="J2935" i="63"/>
  <c r="O53" i="63"/>
  <c r="J53" i="63"/>
  <c r="O73" i="63"/>
  <c r="J73" i="63"/>
  <c r="O2443" i="63"/>
  <c r="J2443" i="63"/>
  <c r="O2469" i="63"/>
  <c r="J2469" i="63"/>
  <c r="O2839" i="63"/>
  <c r="J2839" i="63"/>
  <c r="D3846" i="63"/>
  <c r="B3846" i="63"/>
  <c r="D3766" i="63"/>
  <c r="B3766" i="63"/>
  <c r="D3750" i="63"/>
  <c r="B3750" i="63"/>
  <c r="D3638" i="63"/>
  <c r="B3638" i="63"/>
  <c r="O1420" i="63"/>
  <c r="J1420" i="63"/>
  <c r="O1446" i="63"/>
  <c r="J1446" i="63"/>
  <c r="O1456" i="63"/>
  <c r="J1456" i="63"/>
  <c r="O1471" i="63"/>
  <c r="J1471" i="63"/>
  <c r="O1366" i="63"/>
  <c r="J1366" i="63"/>
  <c r="O1487" i="63"/>
  <c r="J1487" i="63"/>
  <c r="O1334" i="63"/>
  <c r="J1334" i="63"/>
  <c r="O1509" i="63"/>
  <c r="J1509" i="63"/>
  <c r="O1302" i="63"/>
  <c r="J1302" i="63"/>
  <c r="O1286" i="63"/>
  <c r="J1286" i="63"/>
  <c r="O1270" i="63"/>
  <c r="J1270" i="63"/>
  <c r="O1254" i="63"/>
  <c r="J1254" i="63"/>
  <c r="O1238" i="63"/>
  <c r="J1238" i="63"/>
  <c r="O1222" i="63"/>
  <c r="J1222" i="63"/>
  <c r="O1581" i="63"/>
  <c r="J1581" i="63"/>
  <c r="O1568" i="63"/>
  <c r="J1568" i="63"/>
  <c r="O1174" i="63"/>
  <c r="J1174" i="63"/>
  <c r="O1606" i="63"/>
  <c r="J1606" i="63"/>
  <c r="O1627" i="63"/>
  <c r="J1627" i="63"/>
  <c r="O1644" i="63"/>
  <c r="J1644" i="63"/>
  <c r="O1664" i="63"/>
  <c r="J1664" i="63"/>
  <c r="O1674" i="63"/>
  <c r="J1674" i="63"/>
  <c r="O1078" i="63"/>
  <c r="J1078" i="63"/>
  <c r="O3696" i="63"/>
  <c r="J3696" i="63"/>
  <c r="O1046" i="63"/>
  <c r="J1046" i="63"/>
  <c r="O1030" i="63"/>
  <c r="J1030" i="63"/>
  <c r="O1708" i="63"/>
  <c r="J1708" i="63"/>
  <c r="O998" i="63"/>
  <c r="J998" i="63"/>
  <c r="O982" i="63"/>
  <c r="J982" i="63"/>
  <c r="O3906" i="63"/>
  <c r="J3906" i="63"/>
  <c r="O950" i="63"/>
  <c r="J950" i="63"/>
  <c r="O934" i="63"/>
  <c r="J934" i="63"/>
  <c r="O918" i="63"/>
  <c r="J918" i="63"/>
  <c r="O3954" i="63"/>
  <c r="J3954" i="63"/>
  <c r="O3963" i="63"/>
  <c r="J3963" i="63"/>
  <c r="O870" i="63"/>
  <c r="J870" i="63"/>
  <c r="O3966" i="63"/>
  <c r="J3966" i="63"/>
  <c r="O1814" i="63"/>
  <c r="J1814" i="63"/>
  <c r="O1825" i="63"/>
  <c r="J1825" i="63"/>
  <c r="O1866" i="63"/>
  <c r="J1866" i="63"/>
  <c r="O790" i="63"/>
  <c r="J790" i="63"/>
  <c r="O1909" i="63"/>
  <c r="J1909" i="63"/>
  <c r="O1920" i="63"/>
  <c r="J1920" i="63"/>
  <c r="O1931" i="63"/>
  <c r="J1931" i="63"/>
  <c r="O1943" i="63"/>
  <c r="J1943" i="63"/>
  <c r="O1951" i="63"/>
  <c r="J1951" i="63"/>
  <c r="O1971" i="63"/>
  <c r="J1971" i="63"/>
  <c r="O678" i="63"/>
  <c r="J678" i="63"/>
  <c r="O662" i="63"/>
  <c r="J662" i="63"/>
  <c r="O2028" i="63"/>
  <c r="J2028" i="63"/>
  <c r="O630" i="63"/>
  <c r="J630" i="63"/>
  <c r="O614" i="63"/>
  <c r="J614" i="63"/>
  <c r="O4062" i="63"/>
  <c r="J4062" i="63"/>
  <c r="O582" i="63"/>
  <c r="J582" i="63"/>
  <c r="O566" i="63"/>
  <c r="J566" i="63"/>
  <c r="O2125" i="63"/>
  <c r="J2125" i="63"/>
  <c r="O534" i="63"/>
  <c r="J534" i="63"/>
  <c r="O2146" i="63"/>
  <c r="J2146" i="63"/>
  <c r="O2172" i="63"/>
  <c r="J2172" i="63"/>
  <c r="O486" i="63"/>
  <c r="J486" i="63"/>
  <c r="O2212" i="63"/>
  <c r="J2212" i="63"/>
  <c r="O2255" i="63"/>
  <c r="J2255" i="63"/>
  <c r="O2282" i="63"/>
  <c r="J2282" i="63"/>
  <c r="O2303" i="63"/>
  <c r="J2303" i="63"/>
  <c r="O2323" i="63"/>
  <c r="J2323" i="63"/>
  <c r="O2351" i="63"/>
  <c r="J2351" i="63"/>
  <c r="O2389" i="63"/>
  <c r="J2389" i="63"/>
  <c r="O359" i="63"/>
  <c r="J359" i="63"/>
  <c r="O2432" i="63"/>
  <c r="J2432" i="63"/>
  <c r="O2455" i="63"/>
  <c r="J2455" i="63"/>
  <c r="O2488" i="63"/>
  <c r="J2488" i="63"/>
  <c r="O295" i="63"/>
  <c r="J295" i="63"/>
  <c r="O2560" i="63"/>
  <c r="J2560" i="63"/>
  <c r="O263" i="63"/>
  <c r="J263" i="63"/>
  <c r="O2626" i="63"/>
  <c r="J2626" i="63"/>
  <c r="O2641" i="63"/>
  <c r="J2641" i="63"/>
  <c r="O2658" i="63"/>
  <c r="J2658" i="63"/>
  <c r="O199" i="63"/>
  <c r="J199" i="63"/>
  <c r="O2705" i="63"/>
  <c r="J2705" i="63"/>
  <c r="O167" i="63"/>
  <c r="J167" i="63"/>
  <c r="O2750" i="63"/>
  <c r="J2750" i="63"/>
  <c r="O2767" i="63"/>
  <c r="J2767" i="63"/>
  <c r="O2812" i="63"/>
  <c r="J2812" i="63"/>
  <c r="O2846" i="63"/>
  <c r="J2846" i="63"/>
  <c r="O2854" i="63"/>
  <c r="J2854" i="63"/>
  <c r="O2900" i="63"/>
  <c r="J2900" i="63"/>
  <c r="O2917" i="63"/>
  <c r="J2917" i="63"/>
  <c r="O52" i="63"/>
  <c r="J52" i="63"/>
  <c r="O2949" i="63"/>
  <c r="J2949" i="63"/>
  <c r="O2991" i="63"/>
  <c r="J2991" i="63"/>
  <c r="O27" i="63"/>
  <c r="J27" i="63"/>
  <c r="O3042" i="63"/>
  <c r="J3042" i="63"/>
  <c r="O3068" i="63"/>
  <c r="J3068" i="63"/>
  <c r="O3089" i="63"/>
  <c r="J3089" i="63"/>
  <c r="O3153" i="63"/>
  <c r="J3153" i="63"/>
  <c r="O3173" i="63"/>
  <c r="J3173" i="63"/>
  <c r="O3203" i="63"/>
  <c r="J3203" i="63"/>
  <c r="O3221" i="63"/>
  <c r="J3221" i="63"/>
  <c r="O3241" i="63"/>
  <c r="J3241" i="63"/>
  <c r="O3276" i="63"/>
  <c r="J3276" i="63"/>
  <c r="O3297" i="63"/>
  <c r="J3297" i="63"/>
  <c r="O3383" i="63"/>
  <c r="J3383" i="63"/>
  <c r="O3420" i="63"/>
  <c r="J3420" i="63"/>
  <c r="O3509" i="63"/>
  <c r="J3509" i="63"/>
  <c r="O3528" i="63"/>
  <c r="J3528" i="63"/>
  <c r="O3561" i="63"/>
  <c r="J3561" i="63"/>
  <c r="O3589" i="63"/>
  <c r="J3589" i="63"/>
  <c r="O3613" i="63"/>
  <c r="J3613" i="63"/>
  <c r="O3631" i="63"/>
  <c r="J3631" i="63"/>
  <c r="O3714" i="63"/>
  <c r="J3714" i="63"/>
  <c r="O3757" i="63"/>
  <c r="J3757" i="63"/>
  <c r="O3862" i="63"/>
  <c r="J3862" i="63"/>
  <c r="O3887" i="63"/>
  <c r="J3887" i="63"/>
  <c r="O3915" i="63"/>
  <c r="J3915" i="63"/>
  <c r="O3988" i="63"/>
  <c r="J3988" i="63"/>
  <c r="O4042" i="63"/>
  <c r="J4042" i="63"/>
  <c r="O4092" i="63"/>
  <c r="J4092" i="63"/>
  <c r="O4133" i="63"/>
  <c r="J4133" i="63"/>
  <c r="O4162" i="63"/>
  <c r="J4162" i="63"/>
  <c r="O4193" i="63"/>
  <c r="J4193" i="63"/>
  <c r="O3845" i="63"/>
  <c r="J3845" i="63"/>
  <c r="O1028" i="63"/>
  <c r="J1028" i="63"/>
  <c r="O1012" i="63"/>
  <c r="J1012" i="63"/>
  <c r="O996" i="63"/>
  <c r="J996" i="63"/>
  <c r="O980" i="63"/>
  <c r="J980" i="63"/>
  <c r="O964" i="63"/>
  <c r="J964" i="63"/>
  <c r="O3936" i="63"/>
  <c r="J3936" i="63"/>
  <c r="O932" i="63"/>
  <c r="J932" i="63"/>
  <c r="O916" i="63"/>
  <c r="J916" i="63"/>
  <c r="O900" i="63"/>
  <c r="J900" i="63"/>
  <c r="O884" i="63"/>
  <c r="J884" i="63"/>
  <c r="O1780" i="63"/>
  <c r="J1780" i="63"/>
  <c r="O852" i="63"/>
  <c r="J852" i="63"/>
  <c r="O3983" i="63"/>
  <c r="J3983" i="63"/>
  <c r="O820" i="63"/>
  <c r="J820" i="63"/>
  <c r="O1867" i="63"/>
  <c r="J1867" i="63"/>
  <c r="O1882" i="63"/>
  <c r="J1882" i="63"/>
  <c r="O1910" i="63"/>
  <c r="J1910" i="63"/>
  <c r="O1922" i="63"/>
  <c r="J1922" i="63"/>
  <c r="O740" i="63"/>
  <c r="J740" i="63"/>
  <c r="O1941" i="63"/>
  <c r="J1941" i="63"/>
  <c r="O708" i="63"/>
  <c r="J708" i="63"/>
  <c r="O1982" i="63"/>
  <c r="J1982" i="63"/>
  <c r="O1987" i="63"/>
  <c r="J1987" i="63"/>
  <c r="O660" i="63"/>
  <c r="J660" i="63"/>
  <c r="O644" i="63"/>
  <c r="J644" i="63"/>
  <c r="O2037" i="63"/>
  <c r="J2037" i="63"/>
  <c r="O2051" i="63"/>
  <c r="J2051" i="63"/>
  <c r="O2081" i="63"/>
  <c r="J2081" i="63"/>
  <c r="O4072" i="63"/>
  <c r="J4072" i="63"/>
  <c r="O564" i="63"/>
  <c r="J564" i="63"/>
  <c r="O548" i="63"/>
  <c r="J548" i="63"/>
  <c r="O532" i="63"/>
  <c r="J532" i="63"/>
  <c r="O516" i="63"/>
  <c r="J516" i="63"/>
  <c r="O500" i="63"/>
  <c r="J500" i="63"/>
  <c r="O2182" i="63"/>
  <c r="J2182" i="63"/>
  <c r="O2194" i="63"/>
  <c r="J2194" i="63"/>
  <c r="O2264" i="63"/>
  <c r="J2264" i="63"/>
  <c r="O437" i="63"/>
  <c r="J437" i="63"/>
  <c r="O421" i="63"/>
  <c r="J421" i="63"/>
  <c r="O2331" i="63"/>
  <c r="J2331" i="63"/>
  <c r="O389" i="63"/>
  <c r="J389" i="63"/>
  <c r="O2391" i="63"/>
  <c r="J2391" i="63"/>
  <c r="O357" i="63"/>
  <c r="J357" i="63"/>
  <c r="O2433" i="63"/>
  <c r="J2433" i="63"/>
  <c r="O2450" i="63"/>
  <c r="J2450" i="63"/>
  <c r="O309" i="63"/>
  <c r="J309" i="63"/>
  <c r="O2538" i="63"/>
  <c r="J2538" i="63"/>
  <c r="O2576" i="63"/>
  <c r="J2576" i="63"/>
  <c r="O2605" i="63"/>
  <c r="J2605" i="63"/>
  <c r="O245" i="63"/>
  <c r="J245" i="63"/>
  <c r="O2644" i="63"/>
  <c r="J2644" i="63"/>
  <c r="O2664" i="63"/>
  <c r="J2664" i="63"/>
  <c r="O197" i="63"/>
  <c r="J197" i="63"/>
  <c r="O2710" i="63"/>
  <c r="J2710" i="63"/>
  <c r="O165" i="63"/>
  <c r="J165" i="63"/>
  <c r="O149" i="63"/>
  <c r="J149" i="63"/>
  <c r="O2770" i="63"/>
  <c r="J2770" i="63"/>
  <c r="O2813" i="63"/>
  <c r="J2813" i="63"/>
  <c r="O2823" i="63"/>
  <c r="J2823" i="63"/>
  <c r="O88" i="63"/>
  <c r="J88" i="63"/>
  <c r="O2894" i="63"/>
  <c r="J2894" i="63"/>
  <c r="O64" i="63"/>
  <c r="J64" i="63"/>
  <c r="O2921" i="63"/>
  <c r="J2921" i="63"/>
  <c r="O2933" i="63"/>
  <c r="J2933" i="63"/>
  <c r="O2948" i="63"/>
  <c r="J2948" i="63"/>
  <c r="O2983" i="63"/>
  <c r="J2983" i="63"/>
  <c r="O3000" i="63"/>
  <c r="J3000" i="63"/>
  <c r="O26" i="63"/>
  <c r="J26" i="63"/>
  <c r="O3039" i="63"/>
  <c r="J3039" i="63"/>
  <c r="O3059" i="63"/>
  <c r="J3059" i="63"/>
  <c r="O3115" i="63"/>
  <c r="J3115" i="63"/>
  <c r="O3155" i="63"/>
  <c r="J3155" i="63"/>
  <c r="O3189" i="63"/>
  <c r="J3189" i="63"/>
  <c r="O6" i="63"/>
  <c r="J6" i="63"/>
  <c r="O3227" i="63"/>
  <c r="J3227" i="63"/>
  <c r="O3252" i="63"/>
  <c r="J3252" i="63"/>
  <c r="O3302" i="63"/>
  <c r="J3302" i="63"/>
  <c r="O3319" i="63"/>
  <c r="J3319" i="63"/>
  <c r="O3331" i="63"/>
  <c r="J3331" i="63"/>
  <c r="O3349" i="63"/>
  <c r="J3349" i="63"/>
  <c r="O3387" i="63"/>
  <c r="J3387" i="63"/>
  <c r="O3442" i="63"/>
  <c r="J3442" i="63"/>
  <c r="O3478" i="63"/>
  <c r="J3478" i="63"/>
  <c r="O3508" i="63"/>
  <c r="J3508" i="63"/>
  <c r="O3542" i="63"/>
  <c r="J3542" i="63"/>
  <c r="O3566" i="63"/>
  <c r="J3566" i="63"/>
  <c r="O3590" i="63"/>
  <c r="J3590" i="63"/>
  <c r="O3694" i="63"/>
  <c r="J3694" i="63"/>
  <c r="O3759" i="63"/>
  <c r="J3759" i="63"/>
  <c r="O3864" i="63"/>
  <c r="J3864" i="63"/>
  <c r="O3889" i="63"/>
  <c r="J3889" i="63"/>
  <c r="O3925" i="63"/>
  <c r="J3925" i="63"/>
  <c r="O3948" i="63"/>
  <c r="J3948" i="63"/>
  <c r="O3982" i="63"/>
  <c r="J3982" i="63"/>
  <c r="O4014" i="63"/>
  <c r="J4014" i="63"/>
  <c r="O4043" i="63"/>
  <c r="J4043" i="63"/>
  <c r="O4084" i="63"/>
  <c r="J4084" i="63"/>
  <c r="O4130" i="63"/>
  <c r="J4130" i="63"/>
  <c r="O4165" i="63"/>
  <c r="J4165" i="63"/>
  <c r="O4199" i="63"/>
  <c r="J4199" i="63"/>
  <c r="O3843" i="63"/>
  <c r="J3843" i="63"/>
  <c r="O2663" i="63"/>
  <c r="J2663" i="63"/>
  <c r="O2689" i="63"/>
  <c r="J2689" i="63"/>
  <c r="O2706" i="63"/>
  <c r="J2706" i="63"/>
  <c r="O2743" i="63"/>
  <c r="J2743" i="63"/>
  <c r="O2752" i="63"/>
  <c r="J2752" i="63"/>
  <c r="O2774" i="63"/>
  <c r="J2774" i="63"/>
  <c r="O2827" i="63"/>
  <c r="J2827" i="63"/>
  <c r="O93" i="63"/>
  <c r="J93" i="63"/>
  <c r="O87" i="63"/>
  <c r="J87" i="63"/>
  <c r="O74" i="63"/>
  <c r="J74" i="63"/>
  <c r="O63" i="63"/>
  <c r="J63" i="63"/>
  <c r="O50" i="63"/>
  <c r="J50" i="63"/>
  <c r="O2932" i="63"/>
  <c r="J2932" i="63"/>
  <c r="O2958" i="63"/>
  <c r="J2958" i="63"/>
  <c r="O2980" i="63"/>
  <c r="J2980" i="63"/>
  <c r="O3003" i="63"/>
  <c r="J3003" i="63"/>
  <c r="O3025" i="63"/>
  <c r="J3025" i="63"/>
  <c r="O3038" i="63"/>
  <c r="J3038" i="63"/>
  <c r="O3060" i="63"/>
  <c r="J3060" i="63"/>
  <c r="O3073" i="63"/>
  <c r="J3073" i="63"/>
  <c r="O3139" i="63"/>
  <c r="J3139" i="63"/>
  <c r="O3169" i="63"/>
  <c r="J3169" i="63"/>
  <c r="O7" i="63"/>
  <c r="J7" i="63"/>
  <c r="O3208" i="63"/>
  <c r="J3208" i="63"/>
  <c r="O3225" i="63"/>
  <c r="J3225" i="63"/>
  <c r="O3253" i="63"/>
  <c r="J3253" i="63"/>
  <c r="O3278" i="63"/>
  <c r="J3278" i="63"/>
  <c r="O3301" i="63"/>
  <c r="J3301" i="63"/>
  <c r="O3393" i="63"/>
  <c r="J3393" i="63"/>
  <c r="O3447" i="63"/>
  <c r="J3447" i="63"/>
  <c r="O3479" i="63"/>
  <c r="J3479" i="63"/>
  <c r="O3512" i="63"/>
  <c r="J3512" i="63"/>
  <c r="O3529" i="63"/>
  <c r="J3529" i="63"/>
  <c r="O3545" i="63"/>
  <c r="J3545" i="63"/>
  <c r="O3615" i="63"/>
  <c r="J3615" i="63"/>
  <c r="O3632" i="63"/>
  <c r="J3632" i="63"/>
  <c r="O3669" i="63"/>
  <c r="J3669" i="63"/>
  <c r="O3727" i="63"/>
  <c r="J3727" i="63"/>
  <c r="O3760" i="63"/>
  <c r="J3760" i="63"/>
  <c r="O3869" i="63"/>
  <c r="J3869" i="63"/>
  <c r="O3981" i="63"/>
  <c r="J3981" i="63"/>
  <c r="O4016" i="63"/>
  <c r="J4016" i="63"/>
  <c r="O4071" i="63"/>
  <c r="J4071" i="63"/>
  <c r="O4080" i="63"/>
  <c r="J4080" i="63"/>
  <c r="O4128" i="63"/>
  <c r="J4128" i="63"/>
  <c r="O4168" i="63"/>
  <c r="J4168" i="63"/>
  <c r="O4200" i="63"/>
  <c r="J4200" i="63"/>
  <c r="O3842" i="63"/>
  <c r="J3842" i="63"/>
  <c r="O3827" i="63"/>
  <c r="J3827" i="63"/>
  <c r="O3852" i="63"/>
  <c r="J3852" i="63"/>
  <c r="B3606" i="63"/>
  <c r="O3851" i="63"/>
  <c r="J3851" i="63"/>
  <c r="O113" i="63"/>
  <c r="J113" i="63"/>
  <c r="O125" i="63"/>
  <c r="J125" i="63"/>
  <c r="O2791" i="63"/>
  <c r="J2791" i="63"/>
  <c r="O2584" i="63"/>
  <c r="J2584" i="63"/>
  <c r="O138" i="63"/>
  <c r="J138" i="63"/>
  <c r="O162" i="63"/>
  <c r="J162" i="63"/>
  <c r="O168" i="63"/>
  <c r="J168" i="63"/>
  <c r="O178" i="63"/>
  <c r="J178" i="63"/>
  <c r="O2695" i="63"/>
  <c r="J2695" i="63"/>
  <c r="O200" i="63"/>
  <c r="J200" i="63"/>
  <c r="O211" i="63"/>
  <c r="J211" i="63"/>
  <c r="O224" i="63"/>
  <c r="J224" i="63"/>
  <c r="O2631" i="63"/>
  <c r="J2631" i="63"/>
  <c r="O2615" i="63"/>
  <c r="J2615" i="63"/>
  <c r="O2599" i="63"/>
  <c r="J2599" i="63"/>
  <c r="O2583" i="63"/>
  <c r="J2583" i="63"/>
  <c r="O2567" i="63"/>
  <c r="J2567" i="63"/>
  <c r="O2551" i="63"/>
  <c r="J2551" i="63"/>
  <c r="O2805" i="63"/>
  <c r="J2805" i="63"/>
  <c r="O2519" i="63"/>
  <c r="J2519" i="63"/>
  <c r="O2503" i="63"/>
  <c r="J2503" i="63"/>
  <c r="O2487" i="63"/>
  <c r="J2487" i="63"/>
  <c r="O2471" i="63"/>
  <c r="J2471" i="63"/>
  <c r="O325" i="63"/>
  <c r="J325" i="63"/>
  <c r="O337" i="63"/>
  <c r="J337" i="63"/>
  <c r="O2423" i="63"/>
  <c r="J2423" i="63"/>
  <c r="O2407" i="63"/>
  <c r="J2407" i="63"/>
  <c r="O373" i="63"/>
  <c r="J373" i="63"/>
  <c r="O381" i="63"/>
  <c r="J381" i="63"/>
  <c r="O2965" i="63"/>
  <c r="J2965" i="63"/>
  <c r="O2994" i="63"/>
  <c r="J2994" i="63"/>
  <c r="O2327" i="63"/>
  <c r="J2327" i="63"/>
  <c r="O3004" i="63"/>
  <c r="J3004" i="63"/>
  <c r="O2295" i="63"/>
  <c r="J2295" i="63"/>
  <c r="O440" i="63"/>
  <c r="J440" i="63"/>
  <c r="O454" i="63"/>
  <c r="J454" i="63"/>
  <c r="O463" i="63"/>
  <c r="J463" i="63"/>
  <c r="O2231" i="63"/>
  <c r="J2231" i="63"/>
  <c r="O3109" i="63"/>
  <c r="J3109" i="63"/>
  <c r="O2199" i="63"/>
  <c r="J2199" i="63"/>
  <c r="O484" i="63"/>
  <c r="J484" i="63"/>
  <c r="O2167" i="63"/>
  <c r="J2167" i="63"/>
  <c r="O3142" i="63"/>
  <c r="J3142" i="63"/>
  <c r="O2135" i="63"/>
  <c r="J2135" i="63"/>
  <c r="O550" i="63"/>
  <c r="J550" i="63"/>
  <c r="O2103" i="63"/>
  <c r="J2103" i="63"/>
  <c r="O3168" i="63"/>
  <c r="J3168" i="63"/>
  <c r="O2071" i="63"/>
  <c r="J2071" i="63"/>
  <c r="O610" i="63"/>
  <c r="J610" i="63"/>
  <c r="O3199" i="63"/>
  <c r="J3199" i="63"/>
  <c r="O650" i="63"/>
  <c r="J650" i="63"/>
  <c r="O655" i="63"/>
  <c r="J655" i="63"/>
  <c r="O681" i="63"/>
  <c r="J681" i="63"/>
  <c r="O1975" i="63"/>
  <c r="J1975" i="63"/>
  <c r="O1959" i="63"/>
  <c r="J1959" i="63"/>
  <c r="O726" i="63"/>
  <c r="J726" i="63"/>
  <c r="O1927" i="63"/>
  <c r="J1927" i="63"/>
  <c r="O772" i="63"/>
  <c r="J772" i="63"/>
  <c r="O1895" i="63"/>
  <c r="J1895" i="63"/>
  <c r="O1879" i="63"/>
  <c r="J1879" i="63"/>
  <c r="O1863" i="63"/>
  <c r="J1863" i="63"/>
  <c r="O1847" i="63"/>
  <c r="J1847" i="63"/>
  <c r="O1831" i="63"/>
  <c r="J1831" i="63"/>
  <c r="O834" i="63"/>
  <c r="J834" i="63"/>
  <c r="O1799" i="63"/>
  <c r="J1799" i="63"/>
  <c r="O857" i="63"/>
  <c r="J857" i="63"/>
  <c r="O892" i="63"/>
  <c r="J892" i="63"/>
  <c r="O1751" i="63"/>
  <c r="J1751" i="63"/>
  <c r="O1735" i="63"/>
  <c r="J1735" i="63"/>
  <c r="O975" i="63"/>
  <c r="J975" i="63"/>
  <c r="O1019" i="63"/>
  <c r="J1019" i="63"/>
  <c r="O1687" i="63"/>
  <c r="J1687" i="63"/>
  <c r="O1671" i="63"/>
  <c r="J1671" i="63"/>
  <c r="O1114" i="63"/>
  <c r="J1114" i="63"/>
  <c r="O1639" i="63"/>
  <c r="J1639" i="63"/>
  <c r="O1160" i="63"/>
  <c r="J1160" i="63"/>
  <c r="O1607" i="63"/>
  <c r="J1607" i="63"/>
  <c r="O1591" i="63"/>
  <c r="J1591" i="63"/>
  <c r="O1201" i="63"/>
  <c r="J1201" i="63"/>
  <c r="O1218" i="63"/>
  <c r="J1218" i="63"/>
  <c r="O1253" i="63"/>
  <c r="J1253" i="63"/>
  <c r="O1527" i="63"/>
  <c r="J1527" i="63"/>
  <c r="O1319" i="63"/>
  <c r="J1319" i="63"/>
  <c r="O1495" i="63"/>
  <c r="J1495" i="63"/>
  <c r="O1370" i="63"/>
  <c r="J1370" i="63"/>
  <c r="O3409" i="63"/>
  <c r="J3409" i="63"/>
  <c r="O1406" i="63"/>
  <c r="J1406" i="63"/>
  <c r="O1431" i="63"/>
  <c r="J1431" i="63"/>
  <c r="O1415" i="63"/>
  <c r="J1415" i="63"/>
  <c r="O1457" i="63"/>
  <c r="J1457" i="63"/>
  <c r="O1383" i="63"/>
  <c r="J1383" i="63"/>
  <c r="O1367" i="63"/>
  <c r="J1367" i="63"/>
  <c r="O1488" i="63"/>
  <c r="J1488" i="63"/>
  <c r="O1335" i="63"/>
  <c r="J1335" i="63"/>
  <c r="O1510" i="63"/>
  <c r="J1510" i="63"/>
  <c r="O1520" i="63"/>
  <c r="J1520" i="63"/>
  <c r="O1529" i="63"/>
  <c r="J1529" i="63"/>
  <c r="O1534" i="63"/>
  <c r="J1534" i="63"/>
  <c r="O1255" i="63"/>
  <c r="J1255" i="63"/>
  <c r="O1239" i="63"/>
  <c r="J1239" i="63"/>
  <c r="O1223" i="63"/>
  <c r="J1223" i="63"/>
  <c r="O1207" i="63"/>
  <c r="J1207" i="63"/>
  <c r="O1191" i="63"/>
  <c r="J1191" i="63"/>
  <c r="O1175" i="63"/>
  <c r="J1175" i="63"/>
  <c r="O1159" i="63"/>
  <c r="J1159" i="63"/>
  <c r="O1623" i="63"/>
  <c r="J1623" i="63"/>
  <c r="O1647" i="63"/>
  <c r="J1647" i="63"/>
  <c r="O1657" i="63"/>
  <c r="J1657" i="63"/>
  <c r="O3674" i="63"/>
  <c r="J3674" i="63"/>
  <c r="O1079" i="63"/>
  <c r="J1079" i="63"/>
  <c r="O1063" i="63"/>
  <c r="J1063" i="63"/>
  <c r="O1047" i="63"/>
  <c r="J1047" i="63"/>
  <c r="O1031" i="63"/>
  <c r="J1031" i="63"/>
  <c r="O3738" i="63"/>
  <c r="J3738" i="63"/>
  <c r="O3762" i="63"/>
  <c r="J3762" i="63"/>
  <c r="O983" i="63"/>
  <c r="J983" i="63"/>
  <c r="O967" i="63"/>
  <c r="J967" i="63"/>
  <c r="O951" i="63"/>
  <c r="J951" i="63"/>
  <c r="O935" i="63"/>
  <c r="J935" i="63"/>
  <c r="O919" i="63"/>
  <c r="J919" i="63"/>
  <c r="O1764" i="63"/>
  <c r="J1764" i="63"/>
  <c r="O887" i="63"/>
  <c r="J887" i="63"/>
  <c r="O1777" i="63"/>
  <c r="J1777" i="63"/>
  <c r="O1785" i="63"/>
  <c r="J1785" i="63"/>
  <c r="O1815" i="63"/>
  <c r="J1815" i="63"/>
  <c r="O1829" i="63"/>
  <c r="J1829" i="63"/>
  <c r="O1862" i="63"/>
  <c r="J1862" i="63"/>
  <c r="O1880" i="63"/>
  <c r="J1880" i="63"/>
  <c r="O775" i="63"/>
  <c r="J775" i="63"/>
  <c r="O759" i="63"/>
  <c r="J759" i="63"/>
  <c r="O1930" i="63"/>
  <c r="J1930" i="63"/>
  <c r="O727" i="63"/>
  <c r="J727" i="63"/>
  <c r="O1949" i="63"/>
  <c r="J1949" i="63"/>
  <c r="O1970" i="63"/>
  <c r="J1970" i="63"/>
  <c r="O679" i="63"/>
  <c r="J679" i="63"/>
  <c r="O4041" i="63"/>
  <c r="J4041" i="63"/>
  <c r="O2023" i="63"/>
  <c r="J2023" i="63"/>
  <c r="O631" i="63"/>
  <c r="J631" i="63"/>
  <c r="O2047" i="63"/>
  <c r="J2047" i="63"/>
  <c r="O599" i="63"/>
  <c r="J599" i="63"/>
  <c r="O2106" i="63"/>
  <c r="J2106" i="63"/>
  <c r="O2117" i="63"/>
  <c r="J2117" i="63"/>
  <c r="O4102" i="63"/>
  <c r="J4102" i="63"/>
  <c r="O535" i="63"/>
  <c r="J535" i="63"/>
  <c r="O519" i="63"/>
  <c r="J519" i="63"/>
  <c r="O503" i="63"/>
  <c r="J503" i="63"/>
  <c r="O4127" i="63"/>
  <c r="J4127" i="63"/>
  <c r="O2213" i="63"/>
  <c r="J2213" i="63"/>
  <c r="O2256" i="63"/>
  <c r="J2256" i="63"/>
  <c r="O2279" i="63"/>
  <c r="J2279" i="63"/>
  <c r="O424" i="63"/>
  <c r="J424" i="63"/>
  <c r="O2328" i="63"/>
  <c r="J2328" i="63"/>
  <c r="O392" i="63"/>
  <c r="J392" i="63"/>
  <c r="O2385" i="63"/>
  <c r="J2385" i="63"/>
  <c r="O360" i="63"/>
  <c r="J360" i="63"/>
  <c r="O2431" i="63"/>
  <c r="J2431" i="63"/>
  <c r="O2449" i="63"/>
  <c r="J2449" i="63"/>
  <c r="O2484" i="63"/>
  <c r="J2484" i="63"/>
  <c r="O2528" i="63"/>
  <c r="J2528" i="63"/>
  <c r="O2564" i="63"/>
  <c r="J2564" i="63"/>
  <c r="O2602" i="63"/>
  <c r="J2602" i="63"/>
  <c r="O248" i="63"/>
  <c r="J248" i="63"/>
  <c r="O232" i="63"/>
  <c r="J232" i="63"/>
  <c r="O2656" i="63"/>
  <c r="J2656" i="63"/>
  <c r="O2666" i="63"/>
  <c r="J2666" i="63"/>
  <c r="O2702" i="63"/>
  <c r="J2702" i="63"/>
  <c r="O2729" i="63"/>
  <c r="J2729" i="63"/>
  <c r="O152" i="63"/>
  <c r="J152" i="63"/>
  <c r="O136" i="63"/>
  <c r="J136" i="63"/>
  <c r="O122" i="63"/>
  <c r="J122" i="63"/>
  <c r="O110" i="63"/>
  <c r="J110" i="63"/>
  <c r="O2845" i="63"/>
  <c r="J2845" i="63"/>
  <c r="O2855" i="63"/>
  <c r="J2855" i="63"/>
  <c r="O2901" i="63"/>
  <c r="J2901" i="63"/>
  <c r="O2928" i="63"/>
  <c r="J2928" i="63"/>
  <c r="O2950" i="63"/>
  <c r="J2950" i="63"/>
  <c r="O2979" i="63"/>
  <c r="J2979" i="63"/>
  <c r="O2988" i="63"/>
  <c r="J2988" i="63"/>
  <c r="O28" i="63"/>
  <c r="J28" i="63"/>
  <c r="O3044" i="63"/>
  <c r="J3044" i="63"/>
  <c r="O3055" i="63"/>
  <c r="J3055" i="63"/>
  <c r="O3091" i="63"/>
  <c r="J3091" i="63"/>
  <c r="O3106" i="63"/>
  <c r="J3106" i="63"/>
  <c r="O3150" i="63"/>
  <c r="J3150" i="63"/>
  <c r="O3186" i="63"/>
  <c r="J3186" i="63"/>
  <c r="O3204" i="63"/>
  <c r="J3204" i="63"/>
  <c r="O3223" i="63"/>
  <c r="J3223" i="63"/>
  <c r="O3250" i="63"/>
  <c r="J3250" i="63"/>
  <c r="O3298" i="63"/>
  <c r="J3298" i="63"/>
  <c r="O3328" i="63"/>
  <c r="J3328" i="63"/>
  <c r="O3348" i="63"/>
  <c r="J3348" i="63"/>
  <c r="O3362" i="63"/>
  <c r="J3362" i="63"/>
  <c r="O3377" i="63"/>
  <c r="J3377" i="63"/>
  <c r="O3511" i="63"/>
  <c r="J3511" i="63"/>
  <c r="O3527" i="63"/>
  <c r="J3527" i="63"/>
  <c r="O3538" i="63"/>
  <c r="J3538" i="63"/>
  <c r="O3562" i="63"/>
  <c r="J3562" i="63"/>
  <c r="O3610" i="63"/>
  <c r="J3610" i="63"/>
  <c r="O3647" i="63"/>
  <c r="J3647" i="63"/>
  <c r="O3692" i="63"/>
  <c r="J3692" i="63"/>
  <c r="O3718" i="63"/>
  <c r="J3718" i="63"/>
  <c r="O3758" i="63"/>
  <c r="J3758" i="63"/>
  <c r="O3857" i="63"/>
  <c r="J3857" i="63"/>
  <c r="O3888" i="63"/>
  <c r="J3888" i="63"/>
  <c r="O3912" i="63"/>
  <c r="J3912" i="63"/>
  <c r="O3944" i="63"/>
  <c r="J3944" i="63"/>
  <c r="O3977" i="63"/>
  <c r="J3977" i="63"/>
  <c r="O4012" i="63"/>
  <c r="J4012" i="63"/>
  <c r="O4040" i="63"/>
  <c r="J4040" i="63"/>
  <c r="O4094" i="63"/>
  <c r="J4094" i="63"/>
  <c r="O4122" i="63"/>
  <c r="J4122" i="63"/>
  <c r="O4161" i="63"/>
  <c r="J4161" i="63"/>
  <c r="O4191" i="63"/>
  <c r="J4191" i="63"/>
  <c r="O3826" i="63"/>
  <c r="J3826" i="63"/>
  <c r="O3846" i="63"/>
  <c r="J3846" i="63"/>
  <c r="B3446" i="63"/>
  <c r="B40" i="63"/>
  <c r="O3847" i="63"/>
  <c r="J3847" i="63"/>
  <c r="O3850" i="63"/>
  <c r="J3850" i="63"/>
  <c r="O3849" i="63"/>
  <c r="J3849" i="63"/>
  <c r="O3848" i="63"/>
  <c r="J3848" i="63"/>
  <c r="O3839" i="63"/>
  <c r="J3839" i="63"/>
  <c r="O3828" i="63"/>
  <c r="J3828" i="63"/>
  <c r="O3858" i="63"/>
  <c r="J3858" i="63"/>
  <c r="O3835" i="63"/>
  <c r="J3835" i="63"/>
  <c r="B1646" i="63"/>
  <c r="B3430" i="63"/>
  <c r="O3856" i="63"/>
  <c r="J3856" i="63"/>
  <c r="D3812" i="63"/>
  <c r="D3428" i="63"/>
  <c r="D1539" i="63"/>
  <c r="D3764" i="63"/>
  <c r="D3780" i="63"/>
  <c r="D2165" i="63"/>
  <c r="D1455" i="63"/>
  <c r="D1138" i="63"/>
  <c r="D3604" i="63"/>
  <c r="D2591" i="63"/>
  <c r="D2463" i="63"/>
  <c r="D1132" i="63"/>
  <c r="D1043" i="63"/>
  <c r="D2403" i="63"/>
  <c r="D1475" i="63"/>
  <c r="D755" i="63"/>
  <c r="D1155" i="63"/>
  <c r="D1299" i="63"/>
  <c r="B3506" i="63"/>
  <c r="D1530" i="63"/>
  <c r="B3794" i="63"/>
  <c r="B3682" i="63"/>
  <c r="D1414" i="63"/>
  <c r="D563" i="63"/>
  <c r="D2650" i="63"/>
  <c r="D157" i="63"/>
  <c r="D798" i="63"/>
  <c r="D239" i="63"/>
  <c r="D3597" i="63"/>
  <c r="D3594" i="63"/>
  <c r="D2862" i="63"/>
  <c r="D2622" i="63"/>
  <c r="D558" i="63"/>
  <c r="D4145" i="63"/>
  <c r="D3581" i="63"/>
  <c r="D2974" i="63"/>
  <c r="D9" i="63"/>
  <c r="D3397" i="63"/>
  <c r="D3213" i="63"/>
  <c r="D1404" i="63"/>
  <c r="D3197" i="63"/>
  <c r="D42" i="63"/>
  <c r="D2814" i="63"/>
  <c r="D2110" i="63"/>
  <c r="D1933" i="63"/>
  <c r="D494" i="63"/>
  <c r="D3593" i="63"/>
  <c r="D3454" i="63"/>
  <c r="D2686" i="63"/>
  <c r="D2574" i="63"/>
  <c r="D330" i="63"/>
  <c r="D3026" i="63"/>
  <c r="D3693" i="63"/>
  <c r="D2280" i="63"/>
  <c r="D68" i="63"/>
  <c r="D2670" i="63"/>
  <c r="D2795" i="63"/>
  <c r="D338" i="63"/>
  <c r="D3501" i="63"/>
  <c r="D3325" i="63"/>
  <c r="D3149" i="63"/>
  <c r="D76" i="63"/>
  <c r="D137" i="63"/>
  <c r="D220" i="63"/>
  <c r="D291" i="63"/>
  <c r="D814" i="63"/>
  <c r="D2266" i="63"/>
  <c r="D3618" i="63"/>
  <c r="D3036" i="63"/>
  <c r="D3668" i="63"/>
  <c r="B3823" i="63"/>
  <c r="D3775" i="63"/>
  <c r="B3775" i="63"/>
  <c r="D3886" i="63"/>
  <c r="B3886" i="63"/>
  <c r="B3695" i="63"/>
  <c r="B3583" i="63"/>
  <c r="B1896" i="63"/>
  <c r="D3503" i="63"/>
  <c r="B3503" i="63"/>
  <c r="D1754" i="63"/>
  <c r="B1754" i="63"/>
  <c r="B3413" i="63"/>
  <c r="B3359" i="63"/>
  <c r="B3263" i="63"/>
  <c r="B1913" i="63"/>
  <c r="B2013" i="63"/>
  <c r="B3071" i="63"/>
  <c r="B2297" i="63"/>
  <c r="B3008" i="63"/>
  <c r="D2992" i="63"/>
  <c r="B2992" i="63"/>
  <c r="B2397" i="63"/>
  <c r="D2896" i="63"/>
  <c r="B2896" i="63"/>
  <c r="B2864" i="63"/>
  <c r="B2489" i="63"/>
  <c r="B2816" i="63"/>
  <c r="D127" i="63"/>
  <c r="B127" i="63"/>
  <c r="B2784" i="63"/>
  <c r="B160" i="63"/>
  <c r="B2736" i="63"/>
  <c r="D2720" i="63"/>
  <c r="B2720" i="63"/>
  <c r="B2704" i="63"/>
  <c r="B205" i="63"/>
  <c r="D216" i="63"/>
  <c r="B216" i="63"/>
  <c r="B230" i="63"/>
  <c r="B251" i="63"/>
  <c r="D259" i="63"/>
  <c r="B259" i="63"/>
  <c r="B2592" i="63"/>
  <c r="D2544" i="63"/>
  <c r="B2544" i="63"/>
  <c r="B296" i="63"/>
  <c r="B2512" i="63"/>
  <c r="D2464" i="63"/>
  <c r="B2464" i="63"/>
  <c r="D333" i="63"/>
  <c r="B333" i="63"/>
  <c r="B340" i="63"/>
  <c r="D2927" i="63"/>
  <c r="B2927" i="63"/>
  <c r="D2384" i="63"/>
  <c r="B2384" i="63"/>
  <c r="B385" i="63"/>
  <c r="B402" i="63"/>
  <c r="B2320" i="63"/>
  <c r="B423" i="63"/>
  <c r="B2288" i="63"/>
  <c r="D456" i="63"/>
  <c r="B456" i="63"/>
  <c r="D469" i="63"/>
  <c r="B469" i="63"/>
  <c r="B3099" i="63"/>
  <c r="D477" i="63"/>
  <c r="B477" i="63"/>
  <c r="D3128" i="63"/>
  <c r="B3128" i="63"/>
  <c r="B509" i="63"/>
  <c r="B2144" i="63"/>
  <c r="D2128" i="63"/>
  <c r="D2112" i="63"/>
  <c r="B2112" i="63"/>
  <c r="B3146" i="63"/>
  <c r="D596" i="63"/>
  <c r="B596" i="63"/>
  <c r="D3194" i="63"/>
  <c r="B3194" i="63"/>
  <c r="D646" i="63"/>
  <c r="B646" i="63"/>
  <c r="B651" i="63"/>
  <c r="B666" i="63"/>
  <c r="B1984" i="63"/>
  <c r="D706" i="63"/>
  <c r="B706" i="63"/>
  <c r="B734" i="63"/>
  <c r="D1904" i="63"/>
  <c r="B1904" i="63"/>
  <c r="B783" i="63"/>
  <c r="B1872" i="63"/>
  <c r="D823" i="63"/>
  <c r="B823" i="63"/>
  <c r="B1824" i="63"/>
  <c r="B1792" i="63"/>
  <c r="B873" i="63"/>
  <c r="D908" i="63"/>
  <c r="B908" i="63"/>
  <c r="B928" i="63"/>
  <c r="D942" i="63"/>
  <c r="B942" i="63"/>
  <c r="B1033" i="63"/>
  <c r="B1081" i="63"/>
  <c r="B1108" i="63"/>
  <c r="B1122" i="63"/>
  <c r="B1134" i="63"/>
  <c r="D1616" i="63"/>
  <c r="B1616" i="63"/>
  <c r="D3368" i="63"/>
  <c r="B3368" i="63"/>
  <c r="B1208" i="63"/>
  <c r="B1552" i="63"/>
  <c r="D1536" i="63"/>
  <c r="B1536" i="63"/>
  <c r="D1313" i="63"/>
  <c r="B1313" i="63"/>
  <c r="B1351" i="63"/>
  <c r="B1382" i="63"/>
  <c r="B1399" i="63"/>
  <c r="D1440" i="63"/>
  <c r="B1440" i="63"/>
  <c r="B3438" i="63"/>
  <c r="B1408" i="63"/>
  <c r="D3458" i="63"/>
  <c r="B3458" i="63"/>
  <c r="B1473" i="63"/>
  <c r="B1360" i="63"/>
  <c r="B3489" i="63"/>
  <c r="B1328" i="63"/>
  <c r="D3499" i="63"/>
  <c r="B3499" i="63"/>
  <c r="B1280" i="63"/>
  <c r="B1264" i="63"/>
  <c r="B1543" i="63"/>
  <c r="B1216" i="63"/>
  <c r="D1200" i="63"/>
  <c r="B1200" i="63"/>
  <c r="B1559" i="63"/>
  <c r="D1630" i="63"/>
  <c r="B1630" i="63"/>
  <c r="D1666" i="63"/>
  <c r="B1666" i="63"/>
  <c r="B1088" i="63"/>
  <c r="B1072" i="63"/>
  <c r="B1689" i="63"/>
  <c r="B3697" i="63"/>
  <c r="B3720" i="63"/>
  <c r="D1008" i="63"/>
  <c r="B1008" i="63"/>
  <c r="B992" i="63"/>
  <c r="B976" i="63"/>
  <c r="B3914" i="63"/>
  <c r="B1728" i="63"/>
  <c r="B1744" i="63"/>
  <c r="D3962" i="63"/>
  <c r="B3962" i="63"/>
  <c r="B1774" i="63"/>
  <c r="B864" i="63"/>
  <c r="B848" i="63"/>
  <c r="D1850" i="63"/>
  <c r="B1850" i="63"/>
  <c r="B1888" i="63"/>
  <c r="D736" i="63"/>
  <c r="B736" i="63"/>
  <c r="B1944" i="63"/>
  <c r="B688" i="63"/>
  <c r="D672" i="63"/>
  <c r="B672" i="63"/>
  <c r="B2007" i="63"/>
  <c r="D2041" i="63"/>
  <c r="B2041" i="63"/>
  <c r="D608" i="63"/>
  <c r="B608" i="63"/>
  <c r="B592" i="63"/>
  <c r="D576" i="63"/>
  <c r="B576" i="63"/>
  <c r="D560" i="63"/>
  <c r="B560" i="63"/>
  <c r="B544" i="63"/>
  <c r="D2132" i="63"/>
  <c r="B2132" i="63"/>
  <c r="D2187" i="63"/>
  <c r="B2187" i="63"/>
  <c r="D449" i="63"/>
  <c r="B449" i="63"/>
  <c r="D433" i="63"/>
  <c r="B433" i="63"/>
  <c r="D2310" i="63"/>
  <c r="B2310" i="63"/>
  <c r="D2336" i="63"/>
  <c r="B2336" i="63"/>
  <c r="D2366" i="63"/>
  <c r="B2366" i="63"/>
  <c r="D2412" i="63"/>
  <c r="B2412" i="63"/>
  <c r="D2439" i="63"/>
  <c r="B2439" i="63"/>
  <c r="D2465" i="63"/>
  <c r="B2465" i="63"/>
  <c r="D273" i="63"/>
  <c r="B273" i="63"/>
  <c r="D241" i="63"/>
  <c r="D2645" i="63"/>
  <c r="B2645" i="63"/>
  <c r="D209" i="63"/>
  <c r="B209" i="63"/>
  <c r="D2717" i="63"/>
  <c r="D2781" i="63"/>
  <c r="B2781" i="63"/>
  <c r="D118" i="63"/>
  <c r="B118" i="63"/>
  <c r="D91" i="63"/>
  <c r="B91" i="63"/>
  <c r="D85" i="63"/>
  <c r="B85" i="63"/>
  <c r="D2912" i="63"/>
  <c r="B2912" i="63"/>
  <c r="B1038" i="63"/>
  <c r="B3519" i="63"/>
  <c r="B3807" i="63"/>
  <c r="B67" i="63"/>
  <c r="B36" i="63"/>
  <c r="D3048" i="63"/>
  <c r="D2579" i="63"/>
  <c r="D2934" i="63"/>
  <c r="D3875" i="63"/>
  <c r="B3048" i="63"/>
  <c r="D36" i="63"/>
  <c r="B2934" i="63"/>
  <c r="B3029" i="63"/>
  <c r="D2985" i="63"/>
  <c r="D3229" i="63"/>
  <c r="B2985" i="63"/>
  <c r="D3828" i="63"/>
  <c r="D3629" i="63"/>
  <c r="D3495" i="63"/>
  <c r="D3716" i="63"/>
  <c r="D3444" i="63"/>
  <c r="B2796" i="63"/>
  <c r="B2916" i="63"/>
  <c r="D3584" i="63"/>
  <c r="B3584" i="63"/>
  <c r="D2093" i="63"/>
  <c r="B2093" i="63"/>
  <c r="D1844" i="63"/>
  <c r="B1844" i="63"/>
  <c r="D3424" i="63"/>
  <c r="B3424" i="63"/>
  <c r="B1549" i="63"/>
  <c r="D1549" i="63"/>
  <c r="B3360" i="63"/>
  <c r="D3360" i="63"/>
  <c r="B3344" i="63"/>
  <c r="D3344" i="63"/>
  <c r="D3280" i="63"/>
  <c r="B3280" i="63"/>
  <c r="B1284" i="63"/>
  <c r="D1284" i="63"/>
  <c r="D2017" i="63"/>
  <c r="B2017" i="63"/>
  <c r="B75" i="63"/>
  <c r="D75" i="63"/>
  <c r="D2087" i="63"/>
  <c r="B2087" i="63"/>
  <c r="B3152" i="63"/>
  <c r="D3152" i="63"/>
  <c r="D2228" i="63"/>
  <c r="B2228" i="63"/>
  <c r="D3041" i="63"/>
  <c r="B3041" i="63"/>
  <c r="B3009" i="63"/>
  <c r="D3009" i="63"/>
  <c r="D2993" i="63"/>
  <c r="B2993" i="63"/>
  <c r="D2354" i="63"/>
  <c r="B2354" i="63"/>
  <c r="D2961" i="63"/>
  <c r="B2961" i="63"/>
  <c r="B2913" i="63"/>
  <c r="D2913" i="63"/>
  <c r="B2897" i="63"/>
  <c r="D2897" i="63"/>
  <c r="D2865" i="63"/>
  <c r="B2865" i="63"/>
  <c r="D2817" i="63"/>
  <c r="B2817" i="63"/>
  <c r="D2801" i="63"/>
  <c r="B2801" i="63"/>
  <c r="B2785" i="63"/>
  <c r="D2785" i="63"/>
  <c r="D2769" i="63"/>
  <c r="B2769" i="63"/>
  <c r="B2753" i="63"/>
  <c r="D2753" i="63"/>
  <c r="D2596" i="63"/>
  <c r="B2596" i="63"/>
  <c r="D181" i="63"/>
  <c r="B181" i="63"/>
  <c r="D196" i="63"/>
  <c r="B196" i="63"/>
  <c r="B2673" i="63"/>
  <c r="D2673" i="63"/>
  <c r="D217" i="63"/>
  <c r="B217" i="63"/>
  <c r="D231" i="63"/>
  <c r="B252" i="63"/>
  <c r="D252" i="63"/>
  <c r="D2609" i="63"/>
  <c r="B2609" i="63"/>
  <c r="B2593" i="63"/>
  <c r="D2593" i="63"/>
  <c r="D2775" i="63"/>
  <c r="B2775" i="63"/>
  <c r="D2776" i="63"/>
  <c r="B2776" i="63"/>
  <c r="B2529" i="63"/>
  <c r="D2529" i="63"/>
  <c r="D2513" i="63"/>
  <c r="B2513" i="63"/>
  <c r="D2497" i="63"/>
  <c r="B2497" i="63"/>
  <c r="D2481" i="63"/>
  <c r="B2481" i="63"/>
  <c r="D321" i="63"/>
  <c r="B321" i="63"/>
  <c r="D327" i="63"/>
  <c r="B341" i="63"/>
  <c r="D341" i="63"/>
  <c r="B2417" i="63"/>
  <c r="D2417" i="63"/>
  <c r="D2401" i="63"/>
  <c r="B2401" i="63"/>
  <c r="B376" i="63"/>
  <c r="D376" i="63"/>
  <c r="D2369" i="63"/>
  <c r="B2369" i="63"/>
  <c r="B2337" i="63"/>
  <c r="D2337" i="63"/>
  <c r="D2321" i="63"/>
  <c r="B2321" i="63"/>
  <c r="D419" i="63"/>
  <c r="B419" i="63"/>
  <c r="D2289" i="63"/>
  <c r="B2289" i="63"/>
  <c r="B2273" i="63"/>
  <c r="D2273" i="63"/>
  <c r="D457" i="63"/>
  <c r="B457" i="63"/>
  <c r="D2225" i="63"/>
  <c r="B2225" i="63"/>
  <c r="D3110" i="63"/>
  <c r="B3110" i="63"/>
  <c r="D2193" i="63"/>
  <c r="B2193" i="63"/>
  <c r="D489" i="63"/>
  <c r="B489" i="63"/>
  <c r="D2161" i="63"/>
  <c r="B2161" i="63"/>
  <c r="B569" i="63"/>
  <c r="D569" i="63"/>
  <c r="B3144" i="63"/>
  <c r="D3144" i="63"/>
  <c r="B591" i="63"/>
  <c r="D591" i="63"/>
  <c r="D597" i="63"/>
  <c r="B597" i="63"/>
  <c r="D600" i="63"/>
  <c r="B600" i="63"/>
  <c r="B3201" i="63"/>
  <c r="D3201" i="63"/>
  <c r="D661" i="63"/>
  <c r="B661" i="63"/>
  <c r="B671" i="63"/>
  <c r="D671" i="63"/>
  <c r="D695" i="63"/>
  <c r="B695" i="63"/>
  <c r="D710" i="63"/>
  <c r="B710" i="63"/>
  <c r="D1937" i="63"/>
  <c r="B1937" i="63"/>
  <c r="D754" i="63"/>
  <c r="B754" i="63"/>
  <c r="B1905" i="63"/>
  <c r="D1905" i="63"/>
  <c r="D784" i="63"/>
  <c r="B784" i="63"/>
  <c r="B1873" i="63"/>
  <c r="D1873" i="63"/>
  <c r="D1857" i="63"/>
  <c r="B1857" i="63"/>
  <c r="D1841" i="63"/>
  <c r="B1841" i="63"/>
  <c r="B829" i="63"/>
  <c r="D829" i="63"/>
  <c r="D1809" i="63"/>
  <c r="B1809" i="63"/>
  <c r="D1793" i="63"/>
  <c r="B1793" i="63"/>
  <c r="D876" i="63"/>
  <c r="B876" i="63"/>
  <c r="D1745" i="63"/>
  <c r="B1745" i="63"/>
  <c r="D943" i="63"/>
  <c r="B943" i="63"/>
  <c r="D1713" i="63"/>
  <c r="B1713" i="63"/>
  <c r="D1036" i="63"/>
  <c r="B1036" i="63"/>
  <c r="D1681" i="63"/>
  <c r="B1681" i="63"/>
  <c r="D1110" i="63"/>
  <c r="B1110" i="63"/>
  <c r="B1126" i="63"/>
  <c r="D1126" i="63"/>
  <c r="B1633" i="63"/>
  <c r="B1153" i="63"/>
  <c r="D1153" i="63"/>
  <c r="D1601" i="63"/>
  <c r="B1601" i="63"/>
  <c r="D1185" i="63"/>
  <c r="B1185" i="63"/>
  <c r="D1553" i="63"/>
  <c r="B1553" i="63"/>
  <c r="D1262" i="63"/>
  <c r="B1262" i="63"/>
  <c r="D1317" i="63"/>
  <c r="B1317" i="63"/>
  <c r="B1505" i="63"/>
  <c r="D1505" i="63"/>
  <c r="D1340" i="63"/>
  <c r="B1340" i="63"/>
  <c r="B1398" i="63"/>
  <c r="D1398" i="63"/>
  <c r="D1441" i="63"/>
  <c r="B1441" i="63"/>
  <c r="B1425" i="63"/>
  <c r="D1425" i="63"/>
  <c r="D1409" i="63"/>
  <c r="B1409" i="63"/>
  <c r="D1393" i="63"/>
  <c r="B1393" i="63"/>
  <c r="D1361" i="63"/>
  <c r="B1361" i="63"/>
  <c r="D1345" i="63"/>
  <c r="B1345" i="63"/>
  <c r="D1329" i="63"/>
  <c r="B1329" i="63"/>
  <c r="D1516" i="63"/>
  <c r="B1516" i="63"/>
  <c r="D1297" i="63"/>
  <c r="B1297" i="63"/>
  <c r="D1532" i="63"/>
  <c r="B1532" i="63"/>
  <c r="B3560" i="63"/>
  <c r="D3560" i="63"/>
  <c r="D1249" i="63"/>
  <c r="B1249" i="63"/>
  <c r="D1233" i="63"/>
  <c r="B1233" i="63"/>
  <c r="D1217" i="63"/>
  <c r="B1217" i="63"/>
  <c r="D1571" i="63"/>
  <c r="B1571" i="63"/>
  <c r="D1567" i="63"/>
  <c r="B1567" i="63"/>
  <c r="D1600" i="63"/>
  <c r="B1600" i="63"/>
  <c r="D3642" i="63"/>
  <c r="B3642" i="63"/>
  <c r="D1649" i="63"/>
  <c r="B1649" i="63"/>
  <c r="B1678" i="63"/>
  <c r="D1678" i="63"/>
  <c r="B1690" i="63"/>
  <c r="D1690" i="63"/>
  <c r="D1057" i="63"/>
  <c r="B1057" i="63"/>
  <c r="D1041" i="63"/>
  <c r="B1041" i="63"/>
  <c r="D1025" i="63"/>
  <c r="B1025" i="63"/>
  <c r="B1009" i="63"/>
  <c r="D1009" i="63"/>
  <c r="D993" i="63"/>
  <c r="B993" i="63"/>
  <c r="D977" i="63"/>
  <c r="B977" i="63"/>
  <c r="D961" i="63"/>
  <c r="B961" i="63"/>
  <c r="D1725" i="63"/>
  <c r="B1725" i="63"/>
  <c r="D913" i="63"/>
  <c r="B913" i="63"/>
  <c r="B897" i="63"/>
  <c r="D897" i="63"/>
  <c r="D881" i="63"/>
  <c r="B881" i="63"/>
  <c r="D865" i="63"/>
  <c r="B865" i="63"/>
  <c r="D3968" i="63"/>
  <c r="B3968" i="63"/>
  <c r="D833" i="63"/>
  <c r="B833" i="63"/>
  <c r="D817" i="63"/>
  <c r="B817" i="63"/>
  <c r="D801" i="63"/>
  <c r="B801" i="63"/>
  <c r="D785" i="63"/>
  <c r="B785" i="63"/>
  <c r="D769" i="63"/>
  <c r="B769" i="63"/>
  <c r="D4013" i="63"/>
  <c r="B4013" i="63"/>
  <c r="B737" i="63"/>
  <c r="D737" i="63"/>
  <c r="D1945" i="63"/>
  <c r="B1945" i="63"/>
  <c r="D1953" i="63"/>
  <c r="B1953" i="63"/>
  <c r="B689" i="63"/>
  <c r="D689" i="63"/>
  <c r="D4038" i="63"/>
  <c r="B4038" i="63"/>
  <c r="B657" i="63"/>
  <c r="D657" i="63"/>
  <c r="B641" i="63"/>
  <c r="D641" i="63"/>
  <c r="D2040" i="63"/>
  <c r="B2040" i="63"/>
  <c r="D609" i="63"/>
  <c r="B609" i="63"/>
  <c r="D2083" i="63"/>
  <c r="B2083" i="63"/>
  <c r="D4087" i="63"/>
  <c r="B4087" i="63"/>
  <c r="D2120" i="63"/>
  <c r="B2120" i="63"/>
  <c r="B2127" i="63"/>
  <c r="D2127" i="63"/>
  <c r="D529" i="63"/>
  <c r="B529" i="63"/>
  <c r="D513" i="63"/>
  <c r="B513" i="63"/>
  <c r="D497" i="63"/>
  <c r="B497" i="63"/>
  <c r="B2188" i="63"/>
  <c r="D2188" i="63"/>
  <c r="D450" i="63"/>
  <c r="B450" i="63"/>
  <c r="D2285" i="63"/>
  <c r="B2285" i="63"/>
  <c r="B2316" i="63"/>
  <c r="D2316" i="63"/>
  <c r="D2340" i="63"/>
  <c r="B2340" i="63"/>
  <c r="D2368" i="63"/>
  <c r="B2368" i="63"/>
  <c r="B2393" i="63"/>
  <c r="D2393" i="63"/>
  <c r="D2415" i="63"/>
  <c r="B2415" i="63"/>
  <c r="B2437" i="63"/>
  <c r="D2437" i="63"/>
  <c r="D322" i="63"/>
  <c r="B322" i="63"/>
  <c r="D2496" i="63"/>
  <c r="B2496" i="63"/>
  <c r="B290" i="63"/>
  <c r="D290" i="63"/>
  <c r="B2580" i="63"/>
  <c r="D2580" i="63"/>
  <c r="D2611" i="63"/>
  <c r="B2611" i="63"/>
  <c r="D242" i="63"/>
  <c r="B242" i="63"/>
  <c r="D226" i="63"/>
  <c r="B226" i="63"/>
  <c r="D210" i="63"/>
  <c r="B210" i="63"/>
  <c r="D194" i="63"/>
  <c r="B194" i="63"/>
  <c r="D2711" i="63"/>
  <c r="B2711" i="63"/>
  <c r="D2731" i="63"/>
  <c r="B2731" i="63"/>
  <c r="D2759" i="63"/>
  <c r="B2759" i="63"/>
  <c r="B105" i="63"/>
  <c r="D105" i="63"/>
  <c r="D2847" i="63"/>
  <c r="B2847" i="63"/>
  <c r="D2875" i="63"/>
  <c r="B2875" i="63"/>
  <c r="D2889" i="63"/>
  <c r="B2889" i="63"/>
  <c r="D49" i="63"/>
  <c r="B49" i="63"/>
  <c r="D2929" i="63"/>
  <c r="B2929" i="63"/>
  <c r="D3045" i="63"/>
  <c r="B3045" i="63"/>
  <c r="B3062" i="63"/>
  <c r="D3062" i="63"/>
  <c r="D3074" i="63"/>
  <c r="B3074" i="63"/>
  <c r="D3097" i="63"/>
  <c r="B3097" i="63"/>
  <c r="D13" i="63"/>
  <c r="B13" i="63"/>
  <c r="B3135" i="63"/>
  <c r="D3135" i="63"/>
  <c r="B3212" i="63"/>
  <c r="D3212" i="63"/>
  <c r="D3230" i="63"/>
  <c r="B3230" i="63"/>
  <c r="D3246" i="63"/>
  <c r="B3246" i="63"/>
  <c r="B3255" i="63"/>
  <c r="D3255" i="63"/>
  <c r="D3394" i="63"/>
  <c r="B3394" i="63"/>
  <c r="D3455" i="63"/>
  <c r="B3455" i="63"/>
  <c r="D3488" i="63"/>
  <c r="B3488" i="63"/>
  <c r="B3514" i="63"/>
  <c r="D3514" i="63"/>
  <c r="B3546" i="63"/>
  <c r="D3546" i="63"/>
  <c r="D3602" i="63"/>
  <c r="B3602" i="63"/>
  <c r="D3616" i="63"/>
  <c r="D3653" i="63"/>
  <c r="B3653" i="63"/>
  <c r="D3670" i="63"/>
  <c r="B3670" i="63"/>
  <c r="D3736" i="63"/>
  <c r="B3736" i="63"/>
  <c r="D3770" i="63"/>
  <c r="B3770" i="63"/>
  <c r="B3877" i="63"/>
  <c r="D3877" i="63"/>
  <c r="D3922" i="63"/>
  <c r="B3922" i="63"/>
  <c r="D3957" i="63"/>
  <c r="B3957" i="63"/>
  <c r="D3992" i="63"/>
  <c r="B3992" i="63"/>
  <c r="D4020" i="63"/>
  <c r="B4020" i="63"/>
  <c r="B4068" i="63"/>
  <c r="D4068" i="63"/>
  <c r="D4073" i="63"/>
  <c r="B4073" i="63"/>
  <c r="D4134" i="63"/>
  <c r="B4134" i="63"/>
  <c r="D4166" i="63"/>
  <c r="B4166" i="63"/>
  <c r="B3616" i="63"/>
  <c r="D2881" i="63"/>
  <c r="D3792" i="63"/>
  <c r="B3792" i="63"/>
  <c r="D1040" i="63"/>
  <c r="B1040" i="63"/>
  <c r="D3120" i="63"/>
  <c r="B3824" i="63"/>
  <c r="D3824" i="63"/>
  <c r="B231" i="63"/>
  <c r="B917" i="63"/>
  <c r="B1377" i="63"/>
  <c r="D3728" i="63"/>
  <c r="B3728" i="63"/>
  <c r="B615" i="63"/>
  <c r="B929" i="63"/>
  <c r="B131" i="63"/>
  <c r="B3296" i="63"/>
  <c r="B397" i="63"/>
  <c r="D1633" i="63"/>
  <c r="B1100" i="63"/>
  <c r="D1100" i="63"/>
  <c r="B3600" i="63"/>
  <c r="D3744" i="63"/>
  <c r="B3744" i="63"/>
  <c r="B1203" i="63"/>
  <c r="D3840" i="63"/>
  <c r="B3840" i="63"/>
  <c r="B25" i="63"/>
  <c r="B163" i="63"/>
  <c r="B512" i="63"/>
  <c r="B2243" i="63"/>
  <c r="D1424" i="63"/>
  <c r="D3808" i="63"/>
  <c r="B3808" i="63"/>
  <c r="B3399" i="63"/>
  <c r="B327" i="63"/>
  <c r="B3338" i="63"/>
  <c r="B971" i="63"/>
  <c r="D971" i="63"/>
  <c r="D2033" i="63"/>
  <c r="D1613" i="63"/>
  <c r="B3408" i="63"/>
  <c r="B103" i="63"/>
  <c r="D3520" i="63"/>
  <c r="B3070" i="63"/>
  <c r="B1474" i="63"/>
  <c r="B1665" i="63"/>
  <c r="D496" i="63"/>
  <c r="D2833" i="63"/>
  <c r="D3010" i="63"/>
  <c r="D2045" i="63"/>
  <c r="D2679" i="63"/>
  <c r="D3844" i="63"/>
  <c r="D3684" i="63"/>
  <c r="D3748" i="63"/>
  <c r="D1451" i="63"/>
  <c r="D305" i="63"/>
  <c r="D3732" i="63"/>
  <c r="D3492" i="63"/>
  <c r="D3364" i="63"/>
  <c r="D1888" i="63"/>
  <c r="D3807" i="63"/>
  <c r="D624" i="63"/>
  <c r="B624" i="63"/>
  <c r="D936" i="63"/>
  <c r="B936" i="63"/>
  <c r="D890" i="63"/>
  <c r="D1993" i="63"/>
  <c r="D2874" i="63"/>
  <c r="D625" i="63"/>
  <c r="D1940" i="63"/>
  <c r="D1658" i="63"/>
  <c r="D451" i="63"/>
  <c r="D1722" i="63"/>
  <c r="D3832" i="63"/>
  <c r="B3832" i="63"/>
  <c r="D3816" i="63"/>
  <c r="B3816" i="63"/>
  <c r="B3784" i="63"/>
  <c r="D1098" i="63"/>
  <c r="B1098" i="63"/>
  <c r="B3477" i="63"/>
  <c r="D668" i="63"/>
  <c r="B668" i="63"/>
  <c r="D1929" i="63"/>
  <c r="B1929" i="63"/>
  <c r="D855" i="63"/>
  <c r="B855" i="63"/>
  <c r="B1769" i="63"/>
  <c r="D1096" i="63"/>
  <c r="B1096" i="63"/>
  <c r="D1116" i="63"/>
  <c r="D1625" i="63"/>
  <c r="B1625" i="63"/>
  <c r="D1545" i="63"/>
  <c r="B1281" i="63"/>
  <c r="D1320" i="63"/>
  <c r="B1320" i="63"/>
  <c r="D1368" i="63"/>
  <c r="B1368" i="63"/>
  <c r="D1390" i="63"/>
  <c r="D1442" i="63"/>
  <c r="B1442" i="63"/>
  <c r="D3474" i="63"/>
  <c r="B3474" i="63"/>
  <c r="D1273" i="63"/>
  <c r="B1273" i="63"/>
  <c r="B1257" i="63"/>
  <c r="B1225" i="63"/>
  <c r="D1605" i="63"/>
  <c r="B1605" i="63"/>
  <c r="D1656" i="63"/>
  <c r="B1656" i="63"/>
  <c r="B3771" i="63"/>
  <c r="D985" i="63"/>
  <c r="D969" i="63"/>
  <c r="B969" i="63"/>
  <c r="D905" i="63"/>
  <c r="B905" i="63"/>
  <c r="D1783" i="63"/>
  <c r="B1783" i="63"/>
  <c r="D1856" i="63"/>
  <c r="B761" i="63"/>
  <c r="D745" i="63"/>
  <c r="B745" i="63"/>
  <c r="D4026" i="63"/>
  <c r="B4026" i="63"/>
  <c r="B649" i="63"/>
  <c r="D2066" i="63"/>
  <c r="B2066" i="63"/>
  <c r="D505" i="63"/>
  <c r="B505" i="63"/>
  <c r="B2178" i="63"/>
  <c r="D2261" i="63"/>
  <c r="B2261" i="63"/>
  <c r="B394" i="63"/>
  <c r="D2425" i="63"/>
  <c r="B2425" i="63"/>
  <c r="D250" i="63"/>
  <c r="B250" i="63"/>
  <c r="B2634" i="63"/>
  <c r="D2667" i="63"/>
  <c r="B2667" i="63"/>
  <c r="D2763" i="63"/>
  <c r="B2763" i="63"/>
  <c r="B2838" i="63"/>
  <c r="B2953" i="63"/>
  <c r="D3019" i="63"/>
  <c r="B3019" i="63"/>
  <c r="B3148" i="63"/>
  <c r="B3318" i="63"/>
  <c r="D3497" i="63"/>
  <c r="B3497" i="63"/>
  <c r="B3646" i="63"/>
  <c r="D3683" i="63"/>
  <c r="B3683" i="63"/>
  <c r="B3880" i="63"/>
  <c r="D3974" i="63"/>
  <c r="B3974" i="63"/>
  <c r="D4153" i="63"/>
  <c r="B4153" i="63"/>
  <c r="D4188" i="63"/>
  <c r="B4188" i="63"/>
  <c r="B3851" i="63"/>
  <c r="B3858" i="63"/>
  <c r="B1707" i="63"/>
  <c r="B1881" i="63"/>
  <c r="B1024" i="63"/>
  <c r="B1476" i="63"/>
  <c r="B634" i="63"/>
  <c r="B3374" i="63"/>
  <c r="D3847" i="63"/>
  <c r="D3799" i="63"/>
  <c r="D3783" i="63"/>
  <c r="D3703" i="63"/>
  <c r="D2174" i="63"/>
  <c r="D2151" i="63"/>
  <c r="D1636" i="63"/>
  <c r="D1499" i="63"/>
  <c r="D1832" i="63"/>
  <c r="D21" i="63"/>
  <c r="D2358" i="63"/>
  <c r="D2936" i="63"/>
  <c r="D2888" i="63"/>
  <c r="D2856" i="63"/>
  <c r="D2563" i="63"/>
  <c r="D148" i="63"/>
  <c r="D2585" i="63"/>
  <c r="D2680" i="63"/>
  <c r="D212" i="63"/>
  <c r="D234" i="63"/>
  <c r="D2616" i="63"/>
  <c r="D267" i="63"/>
  <c r="D2520" i="63"/>
  <c r="D310" i="63"/>
  <c r="D2472" i="63"/>
  <c r="D2914" i="63"/>
  <c r="D2408" i="63"/>
  <c r="D2376" i="63"/>
  <c r="D2966" i="63"/>
  <c r="D2344" i="63"/>
  <c r="D455" i="63"/>
  <c r="D471" i="63"/>
  <c r="D3100" i="63"/>
  <c r="D2152" i="63"/>
  <c r="D553" i="63"/>
  <c r="D2104" i="63"/>
  <c r="D2088" i="63"/>
  <c r="D2008" i="63"/>
  <c r="D1976" i="63"/>
  <c r="D3233" i="63"/>
  <c r="D773" i="63"/>
  <c r="D1864" i="63"/>
  <c r="D813" i="63"/>
  <c r="D3303" i="63"/>
  <c r="D1784" i="63"/>
  <c r="D925" i="63"/>
  <c r="D1736" i="63"/>
  <c r="D978" i="63"/>
  <c r="D1020" i="63"/>
  <c r="D1115" i="63"/>
  <c r="D1640" i="63"/>
  <c r="D1608" i="63"/>
  <c r="D3380" i="63"/>
  <c r="D3382" i="63"/>
  <c r="D1528" i="63"/>
  <c r="D1512" i="63"/>
  <c r="B1512" i="63"/>
  <c r="D1496" i="63"/>
  <c r="D1359" i="63"/>
  <c r="D1389" i="63"/>
  <c r="B1389" i="63"/>
  <c r="D1411" i="63"/>
  <c r="D1400" i="63"/>
  <c r="B1400" i="63"/>
  <c r="D1384" i="63"/>
  <c r="B1384" i="63"/>
  <c r="D1480" i="63"/>
  <c r="D3481" i="63"/>
  <c r="B3481" i="63"/>
  <c r="D1336" i="63"/>
  <c r="D1511" i="63"/>
  <c r="B1511" i="63"/>
  <c r="D1304" i="63"/>
  <c r="B1304" i="63"/>
  <c r="D1288" i="63"/>
  <c r="D1256" i="63"/>
  <c r="B1256" i="63"/>
  <c r="D1240" i="63"/>
  <c r="D1224" i="63"/>
  <c r="B1224" i="63"/>
  <c r="D1585" i="63"/>
  <c r="B1585" i="63"/>
  <c r="D1546" i="63"/>
  <c r="D1609" i="63"/>
  <c r="B1609" i="63"/>
  <c r="D1144" i="63"/>
  <c r="B1144" i="63"/>
  <c r="D1643" i="63"/>
  <c r="D1112" i="63"/>
  <c r="D1669" i="63"/>
  <c r="B1669" i="63"/>
  <c r="D1697" i="63"/>
  <c r="B1697" i="63"/>
  <c r="D1064" i="63"/>
  <c r="B1064" i="63"/>
  <c r="D1032" i="63"/>
  <c r="D1706" i="63"/>
  <c r="B1706" i="63"/>
  <c r="D984" i="63"/>
  <c r="B984" i="63"/>
  <c r="D968" i="63"/>
  <c r="D1723" i="63"/>
  <c r="B1723" i="63"/>
  <c r="D920" i="63"/>
  <c r="D904" i="63"/>
  <c r="B904" i="63"/>
  <c r="D888" i="63"/>
  <c r="B856" i="63"/>
  <c r="D856" i="63"/>
  <c r="D840" i="63"/>
  <c r="B840" i="63"/>
  <c r="D808" i="63"/>
  <c r="B808" i="63"/>
  <c r="D792" i="63"/>
  <c r="D760" i="63"/>
  <c r="B760" i="63"/>
  <c r="D744" i="63"/>
  <c r="B744" i="63"/>
  <c r="D728" i="63"/>
  <c r="D680" i="63"/>
  <c r="B680" i="63"/>
  <c r="D2001" i="63"/>
  <c r="D2025" i="63"/>
  <c r="B2025" i="63"/>
  <c r="D2065" i="63"/>
  <c r="B2065" i="63"/>
  <c r="B536" i="63"/>
  <c r="D536" i="63"/>
  <c r="D520" i="63"/>
  <c r="D504" i="63"/>
  <c r="B504" i="63"/>
  <c r="D488" i="63"/>
  <c r="B488" i="63"/>
  <c r="D2220" i="63"/>
  <c r="B2220" i="63"/>
  <c r="D2257" i="63"/>
  <c r="D2271" i="63"/>
  <c r="B2271" i="63"/>
  <c r="D409" i="63"/>
  <c r="B409" i="63"/>
  <c r="D393" i="63"/>
  <c r="D2378" i="63"/>
  <c r="B2378" i="63"/>
  <c r="D345" i="63"/>
  <c r="B345" i="63"/>
  <c r="D2480" i="63"/>
  <c r="D2509" i="63"/>
  <c r="B2509" i="63"/>
  <c r="D281" i="63"/>
  <c r="D2603" i="63"/>
  <c r="B2603" i="63"/>
  <c r="D2638" i="63"/>
  <c r="B2638" i="63"/>
  <c r="D2697" i="63"/>
  <c r="B2697" i="63"/>
  <c r="D2718" i="63"/>
  <c r="B2718" i="63"/>
  <c r="D153" i="63"/>
  <c r="B153" i="63"/>
  <c r="D2762" i="63"/>
  <c r="B2762" i="63"/>
  <c r="D2811" i="63"/>
  <c r="D111" i="63"/>
  <c r="B111" i="63"/>
  <c r="D2858" i="63"/>
  <c r="B2858" i="63"/>
  <c r="D79" i="63"/>
  <c r="D2920" i="63"/>
  <c r="B2920" i="63"/>
  <c r="D2951" i="63"/>
  <c r="B2951" i="63"/>
  <c r="D2978" i="63"/>
  <c r="B2978" i="63"/>
  <c r="D3053" i="63"/>
  <c r="B3053" i="63"/>
  <c r="D3092" i="63"/>
  <c r="B3092" i="63"/>
  <c r="D3130" i="63"/>
  <c r="D3151" i="63"/>
  <c r="B3151" i="63"/>
  <c r="D8" i="63"/>
  <c r="D3205" i="63"/>
  <c r="D3224" i="63"/>
  <c r="B3224" i="63"/>
  <c r="D3240" i="63"/>
  <c r="D3274" i="63"/>
  <c r="B3274" i="63"/>
  <c r="D3292" i="63"/>
  <c r="D3317" i="63"/>
  <c r="B3317" i="63"/>
  <c r="D3329" i="63"/>
  <c r="B3329" i="63"/>
  <c r="D3347" i="63"/>
  <c r="D3357" i="63"/>
  <c r="D3375" i="63"/>
  <c r="B3375" i="63"/>
  <c r="D3472" i="63"/>
  <c r="D3524" i="63"/>
  <c r="B3524" i="63"/>
  <c r="D3539" i="63"/>
  <c r="B3539" i="63"/>
  <c r="D3556" i="63"/>
  <c r="B3556" i="63"/>
  <c r="D3630" i="63"/>
  <c r="D3645" i="63"/>
  <c r="B3645" i="63"/>
  <c r="B3665" i="63"/>
  <c r="D3665" i="63"/>
  <c r="D3689" i="63"/>
  <c r="B3689" i="63"/>
  <c r="D3755" i="63"/>
  <c r="B3755" i="63"/>
  <c r="D3855" i="63"/>
  <c r="B3855" i="63"/>
  <c r="D3879" i="63"/>
  <c r="B3879" i="63"/>
  <c r="D3910" i="63"/>
  <c r="B3910" i="63"/>
  <c r="D3939" i="63"/>
  <c r="D3975" i="63"/>
  <c r="D4035" i="63"/>
  <c r="B4035" i="63"/>
  <c r="D4096" i="63"/>
  <c r="B4096" i="63"/>
  <c r="D4120" i="63"/>
  <c r="B4120" i="63"/>
  <c r="D4185" i="63"/>
  <c r="B4185" i="63"/>
  <c r="D3850" i="63"/>
  <c r="B3719" i="63"/>
  <c r="B2151" i="63"/>
  <c r="B1499" i="63"/>
  <c r="B2380" i="63"/>
  <c r="B2808" i="63"/>
  <c r="B2648" i="63"/>
  <c r="B2200" i="63"/>
  <c r="B2056" i="63"/>
  <c r="B3268" i="63"/>
  <c r="B1736" i="63"/>
  <c r="B1176" i="63"/>
  <c r="B920" i="63"/>
  <c r="B1969" i="63"/>
  <c r="B3251" i="63"/>
  <c r="B3735" i="63"/>
  <c r="B2174" i="63"/>
  <c r="B3431" i="63"/>
  <c r="B2358" i="63"/>
  <c r="B2526" i="63"/>
  <c r="B212" i="63"/>
  <c r="B2504" i="63"/>
  <c r="B2966" i="63"/>
  <c r="B925" i="63"/>
  <c r="B1048" i="63"/>
  <c r="B281" i="63"/>
  <c r="B3357" i="63"/>
  <c r="B3939" i="63"/>
  <c r="D1738" i="63"/>
  <c r="D4008" i="63"/>
  <c r="D3207" i="63"/>
  <c r="B3271" i="63"/>
  <c r="B3127" i="63"/>
  <c r="B2520" i="63"/>
  <c r="B3100" i="63"/>
  <c r="B2072" i="63"/>
  <c r="B773" i="63"/>
  <c r="B1608" i="63"/>
  <c r="B1480" i="63"/>
  <c r="B1738" i="63"/>
  <c r="B1834" i="63"/>
  <c r="B712" i="63"/>
  <c r="B393" i="63"/>
  <c r="B3240" i="63"/>
  <c r="B4160" i="63"/>
  <c r="D1560" i="63"/>
  <c r="B3751" i="63"/>
  <c r="B100" i="63"/>
  <c r="B2680" i="63"/>
  <c r="B2376" i="63"/>
  <c r="B1768" i="63"/>
  <c r="B1359" i="63"/>
  <c r="B1272" i="63"/>
  <c r="B2840" i="63"/>
  <c r="B3347" i="63"/>
  <c r="D1576" i="63"/>
  <c r="B2810" i="63"/>
  <c r="B471" i="63"/>
  <c r="B2088" i="63"/>
  <c r="B1928" i="63"/>
  <c r="B1784" i="63"/>
  <c r="B1161" i="63"/>
  <c r="B1496" i="63"/>
  <c r="B728" i="63"/>
  <c r="B4055" i="63"/>
  <c r="B1594" i="63"/>
  <c r="B1832" i="63"/>
  <c r="B2856" i="63"/>
  <c r="B186" i="63"/>
  <c r="B2552" i="63"/>
  <c r="B369" i="63"/>
  <c r="B730" i="63"/>
  <c r="B1800" i="63"/>
  <c r="B1640" i="63"/>
  <c r="B1288" i="63"/>
  <c r="B1546" i="63"/>
  <c r="B201" i="63"/>
  <c r="B1636" i="63"/>
  <c r="B180" i="63"/>
  <c r="B2568" i="63"/>
  <c r="B2408" i="63"/>
  <c r="B460" i="63"/>
  <c r="B2104" i="63"/>
  <c r="B632" i="63"/>
  <c r="B520" i="63"/>
  <c r="B2480" i="63"/>
  <c r="B45" i="63"/>
  <c r="B3205" i="63"/>
  <c r="B3783" i="63"/>
  <c r="B3639" i="63"/>
  <c r="B1652" i="63"/>
  <c r="B3016" i="63"/>
  <c r="B455" i="63"/>
  <c r="B3233" i="63"/>
  <c r="B1816" i="63"/>
  <c r="B1115" i="63"/>
  <c r="B1192" i="63"/>
  <c r="B968" i="63"/>
  <c r="B425" i="63"/>
  <c r="B2657" i="63"/>
  <c r="D1176" i="63"/>
  <c r="D1192" i="63"/>
  <c r="D2406" i="63"/>
  <c r="D552" i="63"/>
  <c r="B3831" i="63"/>
  <c r="B3671" i="63"/>
  <c r="B3063" i="63"/>
  <c r="B2434" i="63"/>
  <c r="B2456" i="63"/>
  <c r="B2312" i="63"/>
  <c r="B2152" i="63"/>
  <c r="B1992" i="63"/>
  <c r="B813" i="63"/>
  <c r="B3768" i="63"/>
  <c r="B888" i="63"/>
  <c r="B1892" i="63"/>
  <c r="B2001" i="63"/>
  <c r="B552" i="63"/>
  <c r="B3292" i="63"/>
  <c r="D872" i="63"/>
  <c r="B3847" i="63"/>
  <c r="B3687" i="63"/>
  <c r="B2224" i="63"/>
  <c r="B139" i="63"/>
  <c r="B2616" i="63"/>
  <c r="B2008" i="63"/>
  <c r="B1020" i="63"/>
  <c r="B3382" i="63"/>
  <c r="B1432" i="63"/>
  <c r="B1112" i="63"/>
  <c r="B2257" i="63"/>
  <c r="B249" i="63"/>
  <c r="D3705" i="63"/>
  <c r="D3826" i="63"/>
  <c r="D82" i="63"/>
  <c r="D2794" i="63"/>
  <c r="D3353" i="63"/>
  <c r="B2176" i="63"/>
  <c r="B603" i="63"/>
  <c r="B3308" i="63"/>
  <c r="B1545" i="63"/>
  <c r="B1289" i="63"/>
  <c r="B1701" i="63"/>
  <c r="B777" i="63"/>
  <c r="B2145" i="63"/>
  <c r="B2600" i="63"/>
  <c r="D1833" i="63"/>
  <c r="D1021" i="63"/>
  <c r="D3415" i="63"/>
  <c r="D1353" i="63"/>
  <c r="D2145" i="63"/>
  <c r="D3356" i="63"/>
  <c r="D3402" i="63"/>
  <c r="D3854" i="63"/>
  <c r="D3911" i="63"/>
  <c r="B2215" i="63"/>
  <c r="B2073" i="63"/>
  <c r="B1817" i="63"/>
  <c r="B3384" i="63"/>
  <c r="B1519" i="63"/>
  <c r="B1049" i="63"/>
  <c r="B793" i="63"/>
  <c r="B537" i="63"/>
  <c r="B2554" i="63"/>
  <c r="B54" i="63"/>
  <c r="B3576" i="63"/>
  <c r="B4121" i="63"/>
  <c r="D3247" i="63"/>
  <c r="D1129" i="63"/>
  <c r="D1707" i="63"/>
  <c r="D2123" i="63"/>
  <c r="D4121" i="63"/>
  <c r="B2400" i="63"/>
  <c r="B3448" i="63"/>
  <c r="B2089" i="63"/>
  <c r="B1833" i="63"/>
  <c r="B1577" i="63"/>
  <c r="B1513" i="63"/>
  <c r="B1065" i="63"/>
  <c r="B1856" i="63"/>
  <c r="B2123" i="63"/>
  <c r="B2510" i="63"/>
  <c r="B2910" i="63"/>
  <c r="B3555" i="63"/>
  <c r="B4097" i="63"/>
  <c r="D1577" i="63"/>
  <c r="D1497" i="63"/>
  <c r="D1673" i="63"/>
  <c r="D2272" i="63"/>
  <c r="D394" i="63"/>
  <c r="D2746" i="63"/>
  <c r="D2860" i="63"/>
  <c r="D2910" i="63"/>
  <c r="D3722" i="63"/>
  <c r="D4027" i="63"/>
  <c r="B3390" i="63"/>
  <c r="B583" i="63"/>
  <c r="B1849" i="63"/>
  <c r="B1593" i="63"/>
  <c r="B1507" i="63"/>
  <c r="B1698" i="63"/>
  <c r="B1835" i="63"/>
  <c r="B2119" i="63"/>
  <c r="B2477" i="63"/>
  <c r="B2903" i="63"/>
  <c r="B3184" i="63"/>
  <c r="B4027" i="63"/>
  <c r="D3784" i="63"/>
  <c r="D1865" i="63"/>
  <c r="D1385" i="63"/>
  <c r="D1519" i="63"/>
  <c r="D1739" i="63"/>
  <c r="D761" i="63"/>
  <c r="D1985" i="63"/>
  <c r="D633" i="63"/>
  <c r="D112" i="63"/>
  <c r="D3113" i="63"/>
  <c r="D3663" i="63"/>
  <c r="B554" i="63"/>
  <c r="B1865" i="63"/>
  <c r="B1146" i="63"/>
  <c r="B1353" i="63"/>
  <c r="B1673" i="63"/>
  <c r="B841" i="63"/>
  <c r="B4064" i="63"/>
  <c r="B2447" i="63"/>
  <c r="B2860" i="63"/>
  <c r="B3166" i="63"/>
  <c r="B4001" i="63"/>
  <c r="D3391" i="63"/>
  <c r="D3090" i="63"/>
  <c r="D1977" i="63"/>
  <c r="D1281" i="63"/>
  <c r="D1257" i="63"/>
  <c r="D1209" i="63"/>
  <c r="D889" i="63"/>
  <c r="D841" i="63"/>
  <c r="D729" i="63"/>
  <c r="D2232" i="63"/>
  <c r="D2510" i="63"/>
  <c r="D2600" i="63"/>
  <c r="D2634" i="63"/>
  <c r="D1091" i="63"/>
  <c r="D720" i="63"/>
  <c r="D1507" i="63"/>
  <c r="D4064" i="63"/>
  <c r="D2953" i="63"/>
  <c r="B1091" i="63"/>
  <c r="B3432" i="63"/>
  <c r="B776" i="63"/>
  <c r="B1130" i="63"/>
  <c r="B1385" i="63"/>
  <c r="B1129" i="63"/>
  <c r="B1779" i="63"/>
  <c r="B617" i="63"/>
  <c r="B2405" i="63"/>
  <c r="B112" i="63"/>
  <c r="B3113" i="63"/>
  <c r="B3471" i="63"/>
  <c r="B3938" i="63"/>
  <c r="D1817" i="63"/>
  <c r="D1769" i="63"/>
  <c r="D1075" i="63"/>
  <c r="D1146" i="63"/>
  <c r="D1049" i="63"/>
  <c r="D2694" i="63"/>
  <c r="D3166" i="63"/>
  <c r="D3374" i="63"/>
  <c r="D3555" i="63"/>
  <c r="B1584" i="63"/>
  <c r="B3247" i="63"/>
  <c r="B1116" i="63"/>
  <c r="B1401" i="63"/>
  <c r="B1624" i="63"/>
  <c r="B889" i="63"/>
  <c r="B633" i="63"/>
  <c r="B2379" i="63"/>
  <c r="B3402" i="63"/>
  <c r="B3911" i="63"/>
  <c r="D3266" i="63"/>
  <c r="D2595" i="63"/>
  <c r="D1130" i="63"/>
  <c r="D1449" i="63"/>
  <c r="D793" i="63"/>
  <c r="D2299" i="63"/>
  <c r="D2379" i="63"/>
  <c r="D2447" i="63"/>
  <c r="D3880" i="63"/>
  <c r="D1001" i="63"/>
  <c r="D1024" i="63"/>
  <c r="D776" i="63"/>
  <c r="D1849" i="63"/>
  <c r="D1721" i="63"/>
  <c r="D3384" i="63"/>
  <c r="D1289" i="63"/>
  <c r="D1835" i="63"/>
  <c r="D537" i="63"/>
  <c r="D3938" i="63"/>
  <c r="B3480" i="63"/>
  <c r="B720" i="63"/>
  <c r="B1075" i="63"/>
  <c r="B3415" i="63"/>
  <c r="B1547" i="63"/>
  <c r="B1756" i="63"/>
  <c r="B665" i="63"/>
  <c r="B410" i="63"/>
  <c r="B2746" i="63"/>
  <c r="B3356" i="63"/>
  <c r="B3854" i="63"/>
  <c r="D2176" i="63"/>
  <c r="D1584" i="63"/>
  <c r="D3477" i="63"/>
  <c r="D1241" i="63"/>
  <c r="D1193" i="63"/>
  <c r="D1698" i="63"/>
  <c r="D3771" i="63"/>
  <c r="D1756" i="63"/>
  <c r="D665" i="63"/>
  <c r="D2903" i="63"/>
  <c r="D3345" i="63"/>
  <c r="D3471" i="63"/>
  <c r="D4001" i="63"/>
  <c r="B1961" i="63"/>
  <c r="B1021" i="63"/>
  <c r="B1449" i="63"/>
  <c r="B1193" i="63"/>
  <c r="B1739" i="63"/>
  <c r="B1985" i="63"/>
  <c r="B2299" i="63"/>
  <c r="B2719" i="63"/>
  <c r="B3052" i="63"/>
  <c r="B3345" i="63"/>
  <c r="D2400" i="63"/>
  <c r="D3480" i="63"/>
  <c r="D3448" i="63"/>
  <c r="D1701" i="63"/>
  <c r="D617" i="63"/>
  <c r="D2405" i="63"/>
  <c r="D218" i="63"/>
  <c r="D4097" i="63"/>
  <c r="B1001" i="63"/>
  <c r="B1977" i="63"/>
  <c r="B1721" i="63"/>
  <c r="B1390" i="63"/>
  <c r="B1209" i="63"/>
  <c r="B3932" i="63"/>
  <c r="B4036" i="63"/>
  <c r="B2272" i="63"/>
  <c r="B2694" i="63"/>
  <c r="B3722" i="63"/>
  <c r="D654" i="63"/>
  <c r="D1753" i="63"/>
  <c r="D1593" i="63"/>
  <c r="D1779" i="63"/>
  <c r="D2119" i="63"/>
  <c r="D2838" i="63"/>
  <c r="D54" i="63"/>
  <c r="D3184" i="63"/>
  <c r="D3318" i="63"/>
  <c r="D3646" i="63"/>
  <c r="D3800" i="63"/>
  <c r="D1961" i="63"/>
  <c r="D3308" i="63"/>
  <c r="D1401" i="63"/>
  <c r="D4036" i="63"/>
  <c r="D410" i="63"/>
  <c r="D2554" i="63"/>
  <c r="D3052" i="63"/>
  <c r="D3148" i="63"/>
  <c r="D352" i="63"/>
  <c r="D4174" i="63"/>
  <c r="B3800" i="63"/>
  <c r="B654" i="63"/>
  <c r="B1753" i="63"/>
  <c r="B1497" i="63"/>
  <c r="B1241" i="63"/>
  <c r="B985" i="63"/>
  <c r="B729" i="63"/>
  <c r="B2232" i="63"/>
  <c r="B218" i="63"/>
  <c r="B2990" i="63"/>
  <c r="B3295" i="63"/>
  <c r="B3663" i="63"/>
  <c r="D1881" i="63"/>
  <c r="D1624" i="63"/>
  <c r="D777" i="63"/>
  <c r="D2477" i="63"/>
  <c r="D3576" i="63"/>
  <c r="D1513" i="63"/>
  <c r="D1225" i="63"/>
  <c r="D1547" i="63"/>
  <c r="D1065" i="63"/>
  <c r="D3932" i="63"/>
  <c r="D649" i="63"/>
  <c r="D2178" i="63"/>
  <c r="D2719" i="63"/>
  <c r="D691" i="63"/>
  <c r="D1964" i="63"/>
  <c r="D1916" i="63"/>
  <c r="D1852" i="63"/>
  <c r="D1014" i="63"/>
  <c r="D3346" i="63"/>
  <c r="D1279" i="63"/>
  <c r="D1339" i="63"/>
  <c r="D1372" i="63"/>
  <c r="D1244" i="63"/>
  <c r="D3667" i="63"/>
  <c r="D1737" i="63"/>
  <c r="D748" i="63"/>
  <c r="D4023" i="63"/>
  <c r="D620" i="63"/>
  <c r="D2111" i="63"/>
  <c r="D2446" i="63"/>
  <c r="D2624" i="63"/>
  <c r="D2837" i="63"/>
  <c r="D3164" i="63"/>
  <c r="D3192" i="63"/>
  <c r="D3220" i="63"/>
  <c r="D3461" i="63"/>
  <c r="D3521" i="63"/>
  <c r="D3870" i="63"/>
  <c r="D4034" i="63"/>
  <c r="D4148" i="63"/>
  <c r="D3487" i="63"/>
  <c r="D334" i="63"/>
  <c r="D952" i="63"/>
  <c r="D1084" i="63"/>
  <c r="D1917" i="63"/>
  <c r="D492" i="63"/>
  <c r="D1324" i="63"/>
  <c r="D2012" i="63"/>
  <c r="D1228" i="63"/>
  <c r="D3592" i="63"/>
  <c r="D413" i="63"/>
  <c r="D3286" i="63"/>
  <c r="D4105" i="63"/>
  <c r="D1635" i="63"/>
  <c r="D1700" i="63"/>
  <c r="D189" i="63"/>
  <c r="D3817" i="63"/>
  <c r="D3787" i="63"/>
  <c r="D2956" i="63"/>
  <c r="D2709" i="63"/>
  <c r="D2396" i="63"/>
  <c r="D3017" i="63"/>
  <c r="D3104" i="63"/>
  <c r="D2311" i="63"/>
  <c r="D2908" i="63"/>
  <c r="D446" i="63"/>
  <c r="D1570" i="63"/>
  <c r="D429" i="63"/>
  <c r="D4108" i="63"/>
  <c r="D223" i="63"/>
  <c r="D1761" i="63"/>
  <c r="D828" i="63"/>
  <c r="D48" i="63"/>
  <c r="D1484" i="63"/>
  <c r="D221" i="63"/>
  <c r="D3819" i="63"/>
  <c r="D2209" i="63"/>
  <c r="D3067" i="63"/>
  <c r="D2252" i="63"/>
  <c r="D1089" i="63"/>
  <c r="D2822" i="63"/>
  <c r="D2716" i="63"/>
  <c r="D1452" i="63"/>
  <c r="D1540" i="63"/>
  <c r="D3371" i="63"/>
  <c r="D2545" i="63"/>
  <c r="D2140" i="63"/>
  <c r="D2475" i="63"/>
  <c r="D3904" i="63"/>
  <c r="D2787" i="63"/>
  <c r="D1356" i="63"/>
  <c r="D652" i="63"/>
  <c r="D2092" i="63"/>
  <c r="D2000" i="63"/>
  <c r="D3607" i="63"/>
  <c r="D2940" i="63"/>
  <c r="D2572" i="63"/>
  <c r="D438" i="63"/>
  <c r="D479" i="63"/>
  <c r="D956" i="63"/>
  <c r="D2237" i="63"/>
  <c r="D1740" i="63"/>
  <c r="D1212" i="63"/>
  <c r="D1897" i="63"/>
  <c r="D2892" i="63"/>
  <c r="D465" i="63"/>
  <c r="D1680" i="63"/>
  <c r="D2374" i="63"/>
  <c r="D3259" i="63"/>
  <c r="D156" i="63"/>
  <c r="D1139" i="63"/>
  <c r="D3112" i="63"/>
  <c r="D2672" i="63"/>
  <c r="D3211" i="63"/>
  <c r="D3083" i="63"/>
  <c r="D301" i="63"/>
  <c r="D3531" i="63"/>
  <c r="D714" i="63"/>
  <c r="D1548" i="63"/>
  <c r="D3145" i="63"/>
  <c r="D3595" i="63"/>
  <c r="D3440" i="63"/>
  <c r="D2724" i="63"/>
  <c r="D3575" i="63"/>
  <c r="D3933" i="63"/>
  <c r="D1308" i="63"/>
  <c r="D3419" i="63"/>
  <c r="D3243" i="63"/>
  <c r="D2364" i="63"/>
  <c r="D237" i="63"/>
  <c r="D1765" i="63"/>
  <c r="B3850" i="63"/>
  <c r="D2202" i="63"/>
  <c r="D3834" i="63"/>
  <c r="D3818" i="63"/>
  <c r="D3802" i="63"/>
  <c r="D3786" i="63"/>
  <c r="D1015" i="63"/>
  <c r="D3690" i="63"/>
  <c r="D3658" i="63"/>
  <c r="D1124" i="63"/>
  <c r="D2427" i="63"/>
  <c r="D1027" i="63"/>
  <c r="D1813" i="63"/>
  <c r="D3466" i="63"/>
  <c r="D3450" i="63"/>
  <c r="D3378" i="63"/>
  <c r="D3418" i="63"/>
  <c r="D1251" i="63"/>
  <c r="D3370" i="63"/>
  <c r="D1344" i="63"/>
  <c r="D3178" i="63"/>
  <c r="D2096" i="63"/>
  <c r="D11" i="63"/>
  <c r="D3114" i="63"/>
  <c r="D3082" i="63"/>
  <c r="D3066" i="63"/>
  <c r="D3051" i="63"/>
  <c r="D2987" i="63"/>
  <c r="D2971" i="63"/>
  <c r="D2955" i="63"/>
  <c r="D2939" i="63"/>
  <c r="D2418" i="63"/>
  <c r="D2907" i="63"/>
  <c r="D2859" i="63"/>
  <c r="D2843" i="63"/>
  <c r="D104" i="63"/>
  <c r="D121" i="63"/>
  <c r="D2556" i="63"/>
  <c r="D143" i="63"/>
  <c r="D155" i="63"/>
  <c r="D2715" i="63"/>
  <c r="D2683" i="63"/>
  <c r="D207" i="63"/>
  <c r="D222" i="63"/>
  <c r="D2619" i="63"/>
  <c r="D264" i="63"/>
  <c r="D2571" i="63"/>
  <c r="D2507" i="63"/>
  <c r="D2841" i="63"/>
  <c r="D317" i="63"/>
  <c r="D2459" i="63"/>
  <c r="D2905" i="63"/>
  <c r="D354" i="63"/>
  <c r="D2395" i="63"/>
  <c r="D378" i="63"/>
  <c r="D2363" i="63"/>
  <c r="D388" i="63"/>
  <c r="D3002" i="63"/>
  <c r="D426" i="63"/>
  <c r="D2251" i="63"/>
  <c r="D2219" i="63"/>
  <c r="D2203" i="63"/>
  <c r="D478" i="63"/>
  <c r="D2171" i="63"/>
  <c r="D2155" i="63"/>
  <c r="D3143" i="63"/>
  <c r="D561" i="63"/>
  <c r="D578" i="63"/>
  <c r="D2091" i="63"/>
  <c r="D2075" i="63"/>
  <c r="D3185" i="63"/>
  <c r="D2043" i="63"/>
  <c r="D638" i="63"/>
  <c r="D653" i="63"/>
  <c r="D3219" i="63"/>
  <c r="D1979" i="63"/>
  <c r="D702" i="63"/>
  <c r="D715" i="63"/>
  <c r="D735" i="63"/>
  <c r="D758" i="63"/>
  <c r="D1899" i="63"/>
  <c r="D788" i="63"/>
  <c r="D804" i="63"/>
  <c r="D1851" i="63"/>
  <c r="D838" i="63"/>
  <c r="D1803" i="63"/>
  <c r="D1787" i="63"/>
  <c r="D3313" i="63"/>
  <c r="D1755" i="63"/>
  <c r="D940" i="63"/>
  <c r="D1016" i="63"/>
  <c r="D1691" i="63"/>
  <c r="D1675" i="63"/>
  <c r="D1142" i="63"/>
  <c r="D3342" i="63"/>
  <c r="D1579" i="63"/>
  <c r="D1563" i="63"/>
  <c r="D1236" i="63"/>
  <c r="D1287" i="63"/>
  <c r="D1300" i="63"/>
  <c r="D3389" i="63"/>
  <c r="D1467" i="63"/>
  <c r="D3412" i="63"/>
  <c r="D1435" i="63"/>
  <c r="B1435" i="63"/>
  <c r="D1430" i="63"/>
  <c r="B1430" i="63"/>
  <c r="D3443" i="63"/>
  <c r="B3443" i="63"/>
  <c r="D1470" i="63"/>
  <c r="B1470" i="63"/>
  <c r="D1477" i="63"/>
  <c r="B1477" i="63"/>
  <c r="D1485" i="63"/>
  <c r="B1485" i="63"/>
  <c r="D1493" i="63"/>
  <c r="B1493" i="63"/>
  <c r="D1515" i="63"/>
  <c r="B1515" i="63"/>
  <c r="D1307" i="63"/>
  <c r="B1307" i="63"/>
  <c r="D3510" i="63"/>
  <c r="B3510" i="63"/>
  <c r="D1275" i="63"/>
  <c r="B1275" i="63"/>
  <c r="D1259" i="63"/>
  <c r="B1259" i="63"/>
  <c r="D1243" i="63"/>
  <c r="B1243" i="63"/>
  <c r="D1227" i="63"/>
  <c r="B1227" i="63"/>
  <c r="D1211" i="63"/>
  <c r="B1211" i="63"/>
  <c r="D1195" i="63"/>
  <c r="B1195" i="63"/>
  <c r="D1179" i="63"/>
  <c r="B1179" i="63"/>
  <c r="D3567" i="63"/>
  <c r="B3567" i="63"/>
  <c r="D3591" i="63"/>
  <c r="B3591" i="63"/>
  <c r="D1637" i="63"/>
  <c r="B1637" i="63"/>
  <c r="D1653" i="63"/>
  <c r="B1653" i="63"/>
  <c r="D3664" i="63"/>
  <c r="B3664" i="63"/>
  <c r="D1083" i="63"/>
  <c r="B1083" i="63"/>
  <c r="D1067" i="63"/>
  <c r="B1067" i="63"/>
  <c r="D1051" i="63"/>
  <c r="B1051" i="63"/>
  <c r="D1035" i="63"/>
  <c r="B1035" i="63"/>
  <c r="D1705" i="63"/>
  <c r="B1705" i="63"/>
  <c r="D1003" i="63"/>
  <c r="B1003" i="63"/>
  <c r="D1715" i="63"/>
  <c r="B1715" i="63"/>
  <c r="D3891" i="63"/>
  <c r="B3891" i="63"/>
  <c r="D3924" i="63"/>
  <c r="B3924" i="63"/>
  <c r="D939" i="63"/>
  <c r="B939" i="63"/>
  <c r="D3953" i="63"/>
  <c r="B3953" i="63"/>
  <c r="D907" i="63"/>
  <c r="B907" i="63"/>
  <c r="D1772" i="63"/>
  <c r="B1772" i="63"/>
  <c r="D3965" i="63"/>
  <c r="B3965" i="63"/>
  <c r="D859" i="63"/>
  <c r="B859" i="63"/>
  <c r="D3976" i="63"/>
  <c r="B3976" i="63"/>
  <c r="D1840" i="63"/>
  <c r="B1840" i="63"/>
  <c r="D3989" i="63"/>
  <c r="B3989" i="63"/>
  <c r="D1870" i="63"/>
  <c r="B1870" i="63"/>
  <c r="D779" i="63"/>
  <c r="B779" i="63"/>
  <c r="D763" i="63"/>
  <c r="B763" i="63"/>
  <c r="D747" i="63"/>
  <c r="B747" i="63"/>
  <c r="D731" i="63"/>
  <c r="B731" i="63"/>
  <c r="D1948" i="63"/>
  <c r="B1948" i="63"/>
  <c r="D1966" i="63"/>
  <c r="B1966" i="63"/>
  <c r="D683" i="63"/>
  <c r="B683" i="63"/>
  <c r="D1998" i="63"/>
  <c r="B1998" i="63"/>
  <c r="D2016" i="63"/>
  <c r="B2016" i="63"/>
  <c r="D635" i="63"/>
  <c r="B635" i="63"/>
  <c r="D4053" i="63"/>
  <c r="B4053" i="63"/>
  <c r="D2057" i="63"/>
  <c r="B2057" i="63"/>
  <c r="D587" i="63"/>
  <c r="B587" i="63"/>
  <c r="D2114" i="63"/>
  <c r="B2114" i="63"/>
  <c r="D4099" i="63"/>
  <c r="B4099" i="63"/>
  <c r="D539" i="63"/>
  <c r="B539" i="63"/>
  <c r="D2143" i="63"/>
  <c r="B2143" i="63"/>
  <c r="D2168" i="63"/>
  <c r="B2168" i="63"/>
  <c r="D491" i="63"/>
  <c r="B491" i="63"/>
  <c r="D2236" i="63"/>
  <c r="B2236" i="63"/>
  <c r="D2248" i="63"/>
  <c r="B2248" i="63"/>
  <c r="D2275" i="63"/>
  <c r="B2275" i="63"/>
  <c r="D428" i="63"/>
  <c r="B428" i="63"/>
  <c r="D412" i="63"/>
  <c r="B412" i="63"/>
  <c r="D2348" i="63"/>
  <c r="B2348" i="63"/>
  <c r="D380" i="63"/>
  <c r="B380" i="63"/>
  <c r="D364" i="63"/>
  <c r="B364" i="63"/>
  <c r="D2429" i="63"/>
  <c r="B2429" i="63"/>
  <c r="D2445" i="63"/>
  <c r="B2445" i="63"/>
  <c r="D2479" i="63"/>
  <c r="B2479" i="63"/>
  <c r="D2525" i="63"/>
  <c r="B2525" i="63"/>
  <c r="D2553" i="63"/>
  <c r="B2553" i="63"/>
  <c r="D268" i="63"/>
  <c r="B268" i="63"/>
  <c r="D2623" i="63"/>
  <c r="B2623" i="63"/>
  <c r="D236" i="63"/>
  <c r="B236" i="63"/>
  <c r="D2654" i="63"/>
  <c r="B2654" i="63"/>
  <c r="D2671" i="63"/>
  <c r="B2671" i="63"/>
  <c r="D2690" i="63"/>
  <c r="B2690" i="63"/>
  <c r="D172" i="63"/>
  <c r="B172" i="63"/>
  <c r="D2748" i="63"/>
  <c r="B2748" i="63"/>
  <c r="D140" i="63"/>
  <c r="B140" i="63"/>
  <c r="D2807" i="63"/>
  <c r="B2807" i="63"/>
  <c r="D2818" i="63"/>
  <c r="B2818" i="63"/>
  <c r="D99" i="63"/>
  <c r="B99" i="63"/>
  <c r="B2868" i="63"/>
  <c r="D2868" i="63"/>
  <c r="D2883" i="63"/>
  <c r="B2883" i="63"/>
  <c r="D69" i="63"/>
  <c r="B69" i="63"/>
  <c r="D2919" i="63"/>
  <c r="B2919" i="63"/>
  <c r="B47" i="63"/>
  <c r="D47" i="63"/>
  <c r="D2945" i="63"/>
  <c r="B2945" i="63"/>
  <c r="D3014" i="63"/>
  <c r="B3014" i="63"/>
  <c r="D23" i="63"/>
  <c r="B23" i="63"/>
  <c r="D20" i="63"/>
  <c r="B20" i="63"/>
  <c r="B3087" i="63"/>
  <c r="D3087" i="63"/>
  <c r="D3103" i="63"/>
  <c r="B3103" i="63"/>
  <c r="D12" i="63"/>
  <c r="B12" i="63"/>
  <c r="D3181" i="63"/>
  <c r="B3181" i="63"/>
  <c r="D3195" i="63"/>
  <c r="B3195" i="63"/>
  <c r="D3216" i="63"/>
  <c r="B3216" i="63"/>
  <c r="D3265" i="63"/>
  <c r="B3265" i="63"/>
  <c r="D3284" i="63"/>
  <c r="B3284" i="63"/>
  <c r="D3309" i="63"/>
  <c r="B3309" i="63"/>
  <c r="D3355" i="63"/>
  <c r="B3355" i="63"/>
  <c r="D3373" i="63"/>
  <c r="B3373" i="63"/>
  <c r="D3460" i="63"/>
  <c r="B3460" i="63"/>
  <c r="D3518" i="63"/>
  <c r="B3518" i="63"/>
  <c r="D3603" i="63"/>
  <c r="B3603" i="63"/>
  <c r="D3623" i="63"/>
  <c r="B3623" i="63"/>
  <c r="D3659" i="63"/>
  <c r="B3659" i="63"/>
  <c r="D3752" i="63"/>
  <c r="B3752" i="63"/>
  <c r="D3782" i="63"/>
  <c r="B3782" i="63"/>
  <c r="D3903" i="63"/>
  <c r="B3903" i="63"/>
  <c r="D3934" i="63"/>
  <c r="B3934" i="63"/>
  <c r="D3971" i="63"/>
  <c r="B3971" i="63"/>
  <c r="D3998" i="63"/>
  <c r="B3998" i="63"/>
  <c r="D4033" i="63"/>
  <c r="B4033" i="63"/>
  <c r="D4104" i="63"/>
  <c r="B4104" i="63"/>
  <c r="D4119" i="63"/>
  <c r="B4119" i="63"/>
  <c r="D4151" i="63"/>
  <c r="B4151" i="63"/>
  <c r="D4180" i="63"/>
  <c r="B4180" i="63"/>
  <c r="B3834" i="63"/>
  <c r="B3818" i="63"/>
  <c r="B3802" i="63"/>
  <c r="B3786" i="63"/>
  <c r="B3754" i="63"/>
  <c r="B1015" i="63"/>
  <c r="B3706" i="63"/>
  <c r="B3690" i="63"/>
  <c r="B1095" i="63"/>
  <c r="B3658" i="63"/>
  <c r="B1124" i="63"/>
  <c r="B2427" i="63"/>
  <c r="B1027" i="63"/>
  <c r="B1265" i="63"/>
  <c r="B1813" i="63"/>
  <c r="B3482" i="63"/>
  <c r="B3466" i="63"/>
  <c r="B3450" i="63"/>
  <c r="B3378" i="63"/>
  <c r="B3418" i="63"/>
  <c r="B1251" i="63"/>
  <c r="B3370" i="63"/>
  <c r="B1344" i="63"/>
  <c r="B3290" i="63"/>
  <c r="B3532" i="63"/>
  <c r="B3544" i="63"/>
  <c r="B1988" i="63"/>
  <c r="B2010" i="63"/>
  <c r="B3178" i="63"/>
  <c r="B3162" i="63"/>
  <c r="B2096" i="63"/>
  <c r="B11" i="63"/>
  <c r="B3114" i="63"/>
  <c r="B3082" i="63"/>
  <c r="B3066" i="63"/>
  <c r="B3051" i="63"/>
  <c r="B24" i="63"/>
  <c r="B2987" i="63"/>
  <c r="B2971" i="63"/>
  <c r="B2955" i="63"/>
  <c r="B2939" i="63"/>
  <c r="B2418" i="63"/>
  <c r="B2907" i="63"/>
  <c r="B2891" i="63"/>
  <c r="B86" i="63"/>
  <c r="B2859" i="63"/>
  <c r="B2843" i="63"/>
  <c r="B104" i="63"/>
  <c r="B121" i="63"/>
  <c r="B2556" i="63"/>
  <c r="B143" i="63"/>
  <c r="B155" i="63"/>
  <c r="B164" i="63"/>
  <c r="B2715" i="63"/>
  <c r="B2699" i="63"/>
  <c r="B2683" i="63"/>
  <c r="B207" i="63"/>
  <c r="B222" i="63"/>
  <c r="B2635" i="63"/>
  <c r="B2619" i="63"/>
  <c r="B264" i="63"/>
  <c r="B271" i="63"/>
  <c r="B2571" i="63"/>
  <c r="B2555" i="63"/>
  <c r="B2539" i="63"/>
  <c r="B2523" i="63"/>
  <c r="B2507" i="63"/>
  <c r="B2841" i="63"/>
  <c r="B317" i="63"/>
  <c r="B2459" i="63"/>
  <c r="B2887" i="63"/>
  <c r="B2905" i="63"/>
  <c r="B354" i="63"/>
  <c r="B2395" i="63"/>
  <c r="B378" i="63"/>
  <c r="B2363" i="63"/>
  <c r="B388" i="63"/>
  <c r="B404" i="63"/>
  <c r="B3002" i="63"/>
  <c r="B426" i="63"/>
  <c r="B436" i="63"/>
  <c r="B2267" i="63"/>
  <c r="B2251" i="63"/>
  <c r="B2235" i="63"/>
  <c r="B2219" i="63"/>
  <c r="B2203" i="63"/>
  <c r="B478" i="63"/>
  <c r="B2171" i="63"/>
  <c r="B2155" i="63"/>
  <c r="B3143" i="63"/>
  <c r="B561" i="63"/>
  <c r="B578" i="63"/>
  <c r="B2091" i="63"/>
  <c r="B2075" i="63"/>
  <c r="B3185" i="63"/>
  <c r="B2043" i="63"/>
  <c r="B638" i="63"/>
  <c r="B653" i="63"/>
  <c r="B3219" i="63"/>
  <c r="B1979" i="63"/>
  <c r="B702" i="63"/>
  <c r="B715" i="63"/>
  <c r="B735" i="63"/>
  <c r="B758" i="63"/>
  <c r="B1899" i="63"/>
  <c r="B788" i="63"/>
  <c r="B804" i="63"/>
  <c r="B1851" i="63"/>
  <c r="B825" i="63"/>
  <c r="B838" i="63"/>
  <c r="B1803" i="63"/>
  <c r="B1787" i="63"/>
  <c r="B3313" i="63"/>
  <c r="B1755" i="63"/>
  <c r="B940" i="63"/>
  <c r="B949" i="63"/>
  <c r="B1016" i="63"/>
  <c r="B1691" i="63"/>
  <c r="B1675" i="63"/>
  <c r="B1105" i="63"/>
  <c r="B1127" i="63"/>
  <c r="B1142" i="63"/>
  <c r="B1611" i="63"/>
  <c r="B3342" i="63"/>
  <c r="B1579" i="63"/>
  <c r="B1563" i="63"/>
  <c r="B1236" i="63"/>
  <c r="B1287" i="63"/>
  <c r="B1300" i="63"/>
  <c r="B3389" i="63"/>
  <c r="B1357" i="63"/>
  <c r="B1467" i="63"/>
  <c r="B3412" i="63"/>
  <c r="D3852" i="63"/>
  <c r="D4201" i="63"/>
  <c r="B3852" i="63"/>
  <c r="B3848" i="63"/>
  <c r="D3146" i="63"/>
  <c r="D1552" i="63"/>
  <c r="D3697" i="63"/>
  <c r="D2704" i="63"/>
  <c r="D2512" i="63"/>
  <c r="D402" i="63"/>
  <c r="D2064" i="63"/>
  <c r="D1872" i="63"/>
  <c r="D1108" i="63"/>
  <c r="D1232" i="63"/>
  <c r="D2007" i="63"/>
  <c r="D3359" i="63"/>
  <c r="D2208" i="63"/>
  <c r="D1399" i="63"/>
  <c r="D1543" i="63"/>
  <c r="D1689" i="63"/>
  <c r="D1744" i="63"/>
  <c r="D276" i="63"/>
  <c r="D1168" i="63"/>
  <c r="D2397" i="63"/>
  <c r="D2736" i="63"/>
  <c r="D296" i="63"/>
  <c r="D2968" i="63"/>
  <c r="D783" i="63"/>
  <c r="D1081" i="63"/>
  <c r="D1382" i="63"/>
  <c r="D1264" i="63"/>
  <c r="D848" i="63"/>
  <c r="D3413" i="63"/>
  <c r="D3398" i="63"/>
  <c r="D160" i="63"/>
  <c r="D385" i="63"/>
  <c r="D3099" i="63"/>
  <c r="D1033" i="63"/>
  <c r="D1351" i="63"/>
  <c r="D1280" i="63"/>
  <c r="D1072" i="63"/>
  <c r="D768" i="63"/>
  <c r="D592" i="63"/>
  <c r="D101" i="63"/>
  <c r="D2013" i="63"/>
  <c r="D2976" i="63"/>
  <c r="D2768" i="63"/>
  <c r="D1005" i="63"/>
  <c r="D1504" i="63"/>
  <c r="D1088" i="63"/>
  <c r="D1728" i="63"/>
  <c r="D3228" i="63"/>
  <c r="D3839" i="63"/>
  <c r="D3661" i="63"/>
  <c r="D912" i="63"/>
  <c r="D800" i="63"/>
  <c r="D752" i="63"/>
  <c r="D640" i="63"/>
  <c r="D544" i="63"/>
  <c r="D2149" i="63"/>
  <c r="D2242" i="63"/>
  <c r="D2394" i="63"/>
  <c r="D2543" i="63"/>
  <c r="D2614" i="63"/>
  <c r="D2688" i="63"/>
  <c r="D145" i="63"/>
  <c r="D2884" i="63"/>
  <c r="D3098" i="63"/>
  <c r="D3245" i="63"/>
  <c r="D3339" i="63"/>
  <c r="D3350" i="63"/>
  <c r="D3704" i="63"/>
  <c r="D3894" i="63"/>
  <c r="D3956" i="63"/>
  <c r="D3997" i="63"/>
  <c r="D4019" i="63"/>
  <c r="D3791" i="63"/>
  <c r="D1038" i="63"/>
  <c r="D3008" i="63"/>
  <c r="D2784" i="63"/>
  <c r="D734" i="63"/>
  <c r="D928" i="63"/>
  <c r="D3914" i="63"/>
  <c r="D864" i="63"/>
  <c r="D688" i="63"/>
  <c r="D809" i="63"/>
  <c r="D1610" i="63"/>
  <c r="D3583" i="63"/>
  <c r="D1896" i="63"/>
  <c r="D3519" i="63"/>
  <c r="D1913" i="63"/>
  <c r="D2297" i="63"/>
  <c r="D2816" i="63"/>
  <c r="D2592" i="63"/>
  <c r="D1328" i="63"/>
  <c r="D976" i="63"/>
  <c r="D1774" i="63"/>
  <c r="D313" i="63"/>
  <c r="D3823" i="63"/>
  <c r="D443" i="63"/>
  <c r="D2144" i="63"/>
  <c r="D873" i="63"/>
  <c r="D1208" i="63"/>
  <c r="D3489" i="63"/>
  <c r="D161" i="63"/>
  <c r="D3263" i="63"/>
  <c r="D2489" i="63"/>
  <c r="D251" i="63"/>
  <c r="D2416" i="63"/>
  <c r="D2288" i="63"/>
  <c r="D1984" i="63"/>
  <c r="D1792" i="63"/>
  <c r="D1360" i="63"/>
  <c r="D1599" i="63"/>
  <c r="D3311" i="63"/>
  <c r="D1808" i="63"/>
  <c r="D3071" i="63"/>
  <c r="D2864" i="63"/>
  <c r="D340" i="63"/>
  <c r="D423" i="63"/>
  <c r="D509" i="63"/>
  <c r="D666" i="63"/>
  <c r="D1473" i="63"/>
  <c r="D1559" i="63"/>
  <c r="D992" i="63"/>
  <c r="D1944" i="63"/>
  <c r="D3119" i="63"/>
  <c r="D230" i="63"/>
  <c r="D651" i="63"/>
  <c r="D1824" i="63"/>
  <c r="D3695" i="63"/>
  <c r="D205" i="63"/>
  <c r="D2320" i="63"/>
  <c r="D1134" i="63"/>
  <c r="D1408" i="63"/>
  <c r="D1216" i="63"/>
  <c r="D3720" i="63"/>
  <c r="D832" i="63"/>
  <c r="D193" i="63"/>
  <c r="D3677" i="63"/>
  <c r="D67" i="63"/>
  <c r="D307" i="63"/>
  <c r="D1122" i="63"/>
  <c r="D3438" i="63"/>
  <c r="D3851" i="63"/>
  <c r="D2782" i="63"/>
  <c r="D2824" i="63"/>
  <c r="D2414" i="63"/>
  <c r="D2398" i="63"/>
  <c r="D2382" i="63"/>
  <c r="D2334" i="63"/>
  <c r="D2318" i="63"/>
  <c r="D3057" i="63"/>
  <c r="D467" i="63"/>
  <c r="D2222" i="63"/>
  <c r="D2206" i="63"/>
  <c r="D2190" i="63"/>
  <c r="D3129" i="63"/>
  <c r="D2158" i="63"/>
  <c r="D2142" i="63"/>
  <c r="D567" i="63"/>
  <c r="D2078" i="63"/>
  <c r="D2062" i="63"/>
  <c r="D2014" i="63"/>
  <c r="D686" i="63"/>
  <c r="D694" i="63"/>
  <c r="D1950" i="63"/>
  <c r="D1934" i="63"/>
  <c r="D766" i="63"/>
  <c r="D1902" i="63"/>
  <c r="D1886" i="63"/>
  <c r="D806" i="63"/>
  <c r="D1854" i="63"/>
  <c r="D824" i="63"/>
  <c r="D1822" i="63"/>
  <c r="D1806" i="63"/>
  <c r="D1790" i="63"/>
  <c r="D880" i="63"/>
  <c r="D1758" i="63"/>
  <c r="D1742" i="63"/>
  <c r="D1726" i="63"/>
  <c r="D1007" i="63"/>
  <c r="D1694" i="63"/>
  <c r="D1092" i="63"/>
  <c r="D1106" i="63"/>
  <c r="D3335" i="63"/>
  <c r="D1136" i="63"/>
  <c r="D1598" i="63"/>
  <c r="D1582" i="63"/>
  <c r="D1566" i="63"/>
  <c r="D3385" i="63"/>
  <c r="D1263" i="63"/>
  <c r="D1306" i="63"/>
  <c r="D1502" i="63"/>
  <c r="D1486" i="63"/>
  <c r="D1387" i="63"/>
  <c r="D1454" i="63"/>
  <c r="D1419" i="63"/>
  <c r="D1422" i="63"/>
  <c r="D1448" i="63"/>
  <c r="D1466" i="63"/>
  <c r="D1374" i="63"/>
  <c r="D1358" i="63"/>
  <c r="D1342" i="63"/>
  <c r="D1326" i="63"/>
  <c r="D1310" i="63"/>
  <c r="D1522" i="63"/>
  <c r="D1278" i="63"/>
  <c r="D1537" i="63"/>
  <c r="D1544" i="63"/>
  <c r="D1230" i="63"/>
  <c r="D1214" i="63"/>
  <c r="D1198" i="63"/>
  <c r="D1556" i="63"/>
  <c r="D1166" i="63"/>
  <c r="D1617" i="63"/>
  <c r="D1632" i="63"/>
  <c r="D1655" i="63"/>
  <c r="D1102" i="63"/>
  <c r="D1679" i="63"/>
  <c r="D1070" i="63"/>
  <c r="D1686" i="63"/>
  <c r="D3709" i="63"/>
  <c r="D1022" i="63"/>
  <c r="D1006" i="63"/>
  <c r="D990" i="63"/>
  <c r="D1729" i="63"/>
  <c r="D3940" i="63"/>
  <c r="D910" i="63"/>
  <c r="D894" i="63"/>
  <c r="D878" i="63"/>
  <c r="D862" i="63"/>
  <c r="D1812" i="63"/>
  <c r="D830" i="63"/>
  <c r="D4010" i="63"/>
  <c r="D1915" i="63"/>
  <c r="D718" i="63"/>
  <c r="D1973" i="63"/>
  <c r="D670" i="63"/>
  <c r="D2011" i="63"/>
  <c r="D2032" i="63"/>
  <c r="D2042" i="63"/>
  <c r="D606" i="63"/>
  <c r="D2099" i="63"/>
  <c r="D574" i="63"/>
  <c r="D526" i="63"/>
  <c r="D2157" i="63"/>
  <c r="D2247" i="63"/>
  <c r="D431" i="63"/>
  <c r="D2309" i="63"/>
  <c r="D2346" i="63"/>
  <c r="D383" i="63"/>
  <c r="D2399" i="63"/>
  <c r="D2420" i="63"/>
  <c r="D2444" i="63"/>
  <c r="D319" i="63"/>
  <c r="D2589" i="63"/>
  <c r="D255" i="63"/>
  <c r="D2678" i="63"/>
  <c r="D2712" i="63"/>
  <c r="D159" i="63"/>
  <c r="D2758" i="63"/>
  <c r="D2793" i="63"/>
  <c r="D116" i="63"/>
  <c r="D102" i="63"/>
  <c r="D2880" i="63"/>
  <c r="D43" i="63"/>
  <c r="D3050" i="63"/>
  <c r="D3061" i="63"/>
  <c r="D3081" i="63"/>
  <c r="D3147" i="63"/>
  <c r="D3249" i="63"/>
  <c r="D3257" i="63"/>
  <c r="D3287" i="63"/>
  <c r="D3324" i="63"/>
  <c r="D3341" i="63"/>
  <c r="D3367" i="63"/>
  <c r="D3400" i="63"/>
  <c r="D3459" i="63"/>
  <c r="D3496" i="63"/>
  <c r="D3536" i="63"/>
  <c r="D3679" i="63"/>
  <c r="D3711" i="63"/>
  <c r="D3745" i="63"/>
  <c r="D3776" i="63"/>
  <c r="D3872" i="63"/>
  <c r="D3898" i="63"/>
  <c r="D3970" i="63"/>
  <c r="D4022" i="63"/>
  <c r="D4052" i="63"/>
  <c r="D4112" i="63"/>
  <c r="D667" i="63"/>
  <c r="D3884" i="63"/>
  <c r="D1120" i="63"/>
  <c r="D3741" i="63"/>
  <c r="D3805" i="63"/>
  <c r="D3789" i="63"/>
  <c r="D3773" i="63"/>
  <c r="D1614" i="63"/>
  <c r="D3837" i="63"/>
  <c r="D3821" i="63"/>
  <c r="B3849" i="63"/>
  <c r="D3272" i="63"/>
  <c r="D1274" i="63"/>
  <c r="D3176" i="63"/>
  <c r="D3160" i="63"/>
  <c r="D3573" i="63"/>
  <c r="D1147" i="63"/>
  <c r="D15" i="63"/>
  <c r="D2254" i="63"/>
  <c r="D3049" i="63"/>
  <c r="D3033" i="63"/>
  <c r="D2300" i="63"/>
  <c r="D2315" i="63"/>
  <c r="D2355" i="63"/>
  <c r="D38" i="63"/>
  <c r="D2937" i="63"/>
  <c r="D51" i="63"/>
  <c r="D3626" i="63"/>
  <c r="D78" i="63"/>
  <c r="D2873" i="63"/>
  <c r="D2857" i="63"/>
  <c r="D2491" i="63"/>
  <c r="D2825" i="63"/>
  <c r="D2809" i="63"/>
  <c r="D128" i="63"/>
  <c r="D2777" i="63"/>
  <c r="D2761" i="63"/>
  <c r="D151" i="63"/>
  <c r="D166" i="63"/>
  <c r="D2713" i="63"/>
  <c r="D185" i="63"/>
  <c r="D2681" i="63"/>
  <c r="D213" i="63"/>
  <c r="D2649" i="63"/>
  <c r="D238" i="63"/>
  <c r="D254" i="63"/>
  <c r="D265" i="63"/>
  <c r="D2773" i="63"/>
  <c r="D2569" i="63"/>
  <c r="D282" i="63"/>
  <c r="D2815" i="63"/>
  <c r="D298" i="63"/>
  <c r="D2505" i="63"/>
  <c r="D2848" i="63"/>
  <c r="D2851" i="63"/>
  <c r="D323" i="63"/>
  <c r="D336" i="63"/>
  <c r="D350" i="63"/>
  <c r="D2409" i="63"/>
  <c r="D370" i="63"/>
  <c r="D2377" i="63"/>
  <c r="D2957" i="63"/>
  <c r="D2345" i="63"/>
  <c r="D405" i="63"/>
  <c r="D2313" i="63"/>
  <c r="D3021" i="63"/>
  <c r="D2281" i="63"/>
  <c r="D448" i="63"/>
  <c r="D2249" i="63"/>
  <c r="D470" i="63"/>
  <c r="D2217" i="63"/>
  <c r="D3126" i="63"/>
  <c r="D2185" i="63"/>
  <c r="D3133" i="63"/>
  <c r="D2153" i="63"/>
  <c r="D2137" i="63"/>
  <c r="D3316" i="63"/>
  <c r="D3897" i="63"/>
  <c r="D1724" i="63"/>
  <c r="D933" i="63"/>
  <c r="D1762" i="63"/>
  <c r="D901" i="63"/>
  <c r="D1773" i="63"/>
  <c r="D869" i="63"/>
  <c r="D853" i="63"/>
  <c r="D3980" i="63"/>
  <c r="D3985" i="63"/>
  <c r="D1868" i="63"/>
  <c r="D4009" i="63"/>
  <c r="D1908" i="63"/>
  <c r="D1918" i="63"/>
  <c r="D1932" i="63"/>
  <c r="D1942" i="63"/>
  <c r="D709" i="63"/>
  <c r="D1983" i="63"/>
  <c r="D1989" i="63"/>
  <c r="D2004" i="63"/>
  <c r="D2027" i="63"/>
  <c r="D629" i="63"/>
  <c r="D2052" i="63"/>
  <c r="D2080" i="63"/>
  <c r="D2107" i="63"/>
  <c r="D2116" i="63"/>
  <c r="D549" i="63"/>
  <c r="D533" i="63"/>
  <c r="D2147" i="63"/>
  <c r="D501" i="63"/>
  <c r="D485" i="63"/>
  <c r="D2196" i="63"/>
  <c r="D2250" i="63"/>
  <c r="D2283" i="63"/>
  <c r="D2304" i="63"/>
  <c r="D2329" i="63"/>
  <c r="D2350" i="63"/>
  <c r="D2386" i="63"/>
  <c r="D358" i="63"/>
  <c r="D2435" i="63"/>
  <c r="D2453" i="63"/>
  <c r="D2486" i="63"/>
  <c r="D2530" i="63"/>
  <c r="D278" i="63"/>
  <c r="D2608" i="63"/>
  <c r="D2629" i="63"/>
  <c r="D2640" i="63"/>
  <c r="D214" i="63"/>
  <c r="D198" i="63"/>
  <c r="D182" i="63"/>
  <c r="D2727" i="63"/>
  <c r="D150" i="63"/>
  <c r="D134" i="63"/>
  <c r="D120" i="63"/>
  <c r="D109" i="63"/>
  <c r="D2849" i="63"/>
  <c r="D2869" i="63"/>
  <c r="D2895" i="63"/>
  <c r="D65" i="63"/>
  <c r="D44" i="63"/>
  <c r="D39" i="63"/>
  <c r="D34" i="63"/>
  <c r="D2998" i="63"/>
  <c r="D3040" i="63"/>
  <c r="D3056" i="63"/>
  <c r="D3069" i="63"/>
  <c r="D3088" i="63"/>
  <c r="D3117" i="63"/>
  <c r="D3170" i="63"/>
  <c r="D3188" i="63"/>
  <c r="D3202" i="63"/>
  <c r="D3242" i="63"/>
  <c r="D554" i="63"/>
  <c r="D583" i="63"/>
  <c r="D2089" i="63"/>
  <c r="D2073" i="63"/>
  <c r="D603" i="63"/>
  <c r="D3275" i="63"/>
  <c r="D3300" i="63"/>
  <c r="D3330" i="63"/>
  <c r="D3858" i="63"/>
  <c r="D3856" i="63"/>
  <c r="B10" i="64" l="1"/>
  <c r="B11" i="64"/>
  <c r="B18" i="64" s="1"/>
  <c r="B13" i="64"/>
  <c r="B16" i="64"/>
  <c r="B15" i="64"/>
  <c r="B14" i="64"/>
  <c r="B12" i="64"/>
  <c r="C16" i="106"/>
  <c r="C17" i="106"/>
  <c r="C18" i="106"/>
  <c r="C15" i="106"/>
  <c r="AE18" i="64"/>
  <c r="AE47" i="64"/>
  <c r="AE29" i="64"/>
  <c r="AE11" i="64"/>
  <c r="AE9" i="64"/>
  <c r="AE85" i="64"/>
  <c r="AE65" i="64"/>
  <c r="AE31" i="64"/>
  <c r="AE13" i="64"/>
  <c r="AE81" i="64"/>
  <c r="AE88" i="64"/>
  <c r="AE69" i="64"/>
  <c r="AE86" i="64"/>
  <c r="AE15" i="64"/>
  <c r="AE17" i="64"/>
  <c r="AE106" i="64"/>
  <c r="AE24" i="64"/>
  <c r="AE53" i="64"/>
  <c r="AE38" i="64"/>
  <c r="AE95" i="64"/>
  <c r="AE108" i="64"/>
  <c r="AE90" i="64"/>
  <c r="AE8" i="64"/>
  <c r="AE37" i="64"/>
  <c r="AE99" i="64"/>
  <c r="AE5" i="64"/>
  <c r="AE92" i="64"/>
  <c r="AE74" i="64"/>
  <c r="AE33" i="64"/>
  <c r="AE21" i="64"/>
  <c r="AE83" i="64"/>
  <c r="AE94" i="64"/>
  <c r="AE76" i="64"/>
  <c r="AE58" i="64"/>
  <c r="AE72" i="64"/>
  <c r="AE104" i="64"/>
  <c r="AE67" i="64"/>
  <c r="AE78" i="64"/>
  <c r="AE60" i="64"/>
  <c r="AE42" i="64"/>
  <c r="AE103" i="64"/>
  <c r="AE102" i="64"/>
  <c r="AE51" i="64"/>
  <c r="AE96" i="64"/>
  <c r="AE62" i="64"/>
  <c r="AE44" i="64"/>
  <c r="AE26" i="64"/>
  <c r="AE87" i="64"/>
  <c r="AE70" i="64"/>
  <c r="AE35" i="64"/>
  <c r="AE80" i="64"/>
  <c r="AE46" i="64"/>
  <c r="AE28" i="64"/>
  <c r="AE10" i="64"/>
  <c r="AE71" i="64"/>
  <c r="AE22" i="64"/>
  <c r="AE19" i="64"/>
  <c r="AE64" i="64"/>
  <c r="AE30" i="64"/>
  <c r="AE12" i="64"/>
  <c r="AE49" i="64"/>
  <c r="AE55" i="64"/>
  <c r="AE101" i="64"/>
  <c r="AE56" i="64"/>
  <c r="AE48" i="64"/>
  <c r="AE14" i="64"/>
  <c r="AE107" i="64"/>
  <c r="AE105" i="64"/>
  <c r="AE39" i="64"/>
  <c r="AE100" i="64"/>
  <c r="AE98" i="64"/>
  <c r="AE32" i="64"/>
  <c r="AE109" i="64"/>
  <c r="AE91" i="64"/>
  <c r="AE89" i="64"/>
  <c r="AE23" i="64"/>
  <c r="AE84" i="64"/>
  <c r="AE82" i="64"/>
  <c r="AE16" i="64"/>
  <c r="AE93" i="64"/>
  <c r="AE75" i="64"/>
  <c r="AE73" i="64"/>
  <c r="AE7" i="64"/>
  <c r="AE68" i="64"/>
  <c r="AE66" i="64"/>
  <c r="AE97" i="64"/>
  <c r="AE77" i="64"/>
  <c r="AE59" i="64"/>
  <c r="AE57" i="64"/>
  <c r="AE40" i="64"/>
  <c r="AE52" i="64"/>
  <c r="AE50" i="64"/>
  <c r="AE79" i="64"/>
  <c r="AE61" i="64"/>
  <c r="AE43" i="64"/>
  <c r="AE41" i="64"/>
  <c r="AE54" i="64"/>
  <c r="AE36" i="64"/>
  <c r="AE34" i="64"/>
  <c r="AE63" i="64"/>
  <c r="AE45" i="64"/>
  <c r="AE27" i="64"/>
  <c r="AE25" i="64"/>
  <c r="AE6" i="64"/>
  <c r="AE20" i="64"/>
  <c r="BD101" i="64"/>
  <c r="BD102" i="64"/>
  <c r="BD103" i="64"/>
  <c r="BD88" i="64"/>
  <c r="BD104" i="64"/>
  <c r="BD89" i="64"/>
  <c r="BD105" i="64"/>
  <c r="BD97" i="64"/>
  <c r="BD90" i="64"/>
  <c r="BD106" i="64"/>
  <c r="BD91" i="64"/>
  <c r="BD107" i="64"/>
  <c r="BD92" i="64"/>
  <c r="BD108" i="64"/>
  <c r="BD93" i="64"/>
  <c r="BD109" i="64"/>
  <c r="BD94" i="64"/>
  <c r="BD95" i="64"/>
  <c r="BD96" i="64"/>
  <c r="BD98" i="64"/>
  <c r="BD100" i="64"/>
  <c r="BD99" i="64"/>
  <c r="BE37" i="64"/>
  <c r="BE53" i="64"/>
  <c r="BE69" i="64"/>
  <c r="BE85" i="64"/>
  <c r="BE101" i="64"/>
  <c r="BE38" i="64"/>
  <c r="BE54" i="64"/>
  <c r="BE70" i="64"/>
  <c r="BE86" i="64"/>
  <c r="BE102" i="64"/>
  <c r="BE39" i="64"/>
  <c r="BE55" i="64"/>
  <c r="BE71" i="64"/>
  <c r="BE87" i="64"/>
  <c r="BE103" i="64"/>
  <c r="BE40" i="64"/>
  <c r="BE56" i="64"/>
  <c r="BE72" i="64"/>
  <c r="BE88" i="64"/>
  <c r="BE104" i="64"/>
  <c r="BE41" i="64"/>
  <c r="BE57" i="64"/>
  <c r="BE73" i="64"/>
  <c r="BE89" i="64"/>
  <c r="BE105" i="64"/>
  <c r="BE42" i="64"/>
  <c r="BE58" i="64"/>
  <c r="BE74" i="64"/>
  <c r="BE90" i="64"/>
  <c r="BE106" i="64"/>
  <c r="BE43" i="64"/>
  <c r="BE59" i="64"/>
  <c r="BE75" i="64"/>
  <c r="BE91" i="64"/>
  <c r="BE107" i="64"/>
  <c r="BE44" i="64"/>
  <c r="BE60" i="64"/>
  <c r="BE76" i="64"/>
  <c r="BE92" i="64"/>
  <c r="BE108" i="64"/>
  <c r="BE45" i="64"/>
  <c r="BE61" i="64"/>
  <c r="BE77" i="64"/>
  <c r="BE93" i="64"/>
  <c r="BE109" i="64"/>
  <c r="BE52" i="64"/>
  <c r="BE46" i="64"/>
  <c r="BE62" i="64"/>
  <c r="BE78" i="64"/>
  <c r="BE94" i="64"/>
  <c r="BE84" i="64"/>
  <c r="BE47" i="64"/>
  <c r="BE63" i="64"/>
  <c r="BE79" i="64"/>
  <c r="BE95" i="64"/>
  <c r="BE48" i="64"/>
  <c r="BE64" i="64"/>
  <c r="BE80" i="64"/>
  <c r="BE96" i="64"/>
  <c r="BE68" i="64"/>
  <c r="BE49" i="64"/>
  <c r="BE65" i="64"/>
  <c r="BE81" i="64"/>
  <c r="BE97" i="64"/>
  <c r="BE100" i="64"/>
  <c r="BE50" i="64"/>
  <c r="BE66" i="64"/>
  <c r="BE82" i="64"/>
  <c r="BE98" i="64"/>
  <c r="BE51" i="64"/>
  <c r="BE67" i="64"/>
  <c r="BE83" i="64"/>
  <c r="BE99" i="64"/>
  <c r="BE36" i="64"/>
  <c r="Z5" i="64"/>
  <c r="AC50" i="64"/>
  <c r="AC24" i="64"/>
  <c r="W78" i="64"/>
  <c r="V21" i="64"/>
  <c r="AB58" i="64"/>
  <c r="AB109" i="64"/>
  <c r="Z48" i="64"/>
  <c r="AB79" i="64"/>
  <c r="AA48" i="64"/>
  <c r="Z8" i="64"/>
  <c r="Y22" i="64"/>
  <c r="AB48" i="64"/>
  <c r="V37" i="64"/>
  <c r="AB13" i="64"/>
  <c r="Z49" i="64"/>
  <c r="V6" i="64"/>
  <c r="U60" i="64"/>
  <c r="AD92" i="64"/>
  <c r="AC49" i="64"/>
  <c r="AD26" i="64"/>
  <c r="AC15" i="64"/>
  <c r="AC32" i="64"/>
  <c r="Y50" i="64"/>
  <c r="AD38" i="64"/>
  <c r="W30" i="64"/>
  <c r="U77" i="64"/>
  <c r="AA97" i="64"/>
  <c r="Y44" i="64"/>
  <c r="AB60" i="64"/>
  <c r="AD67" i="64"/>
  <c r="V81" i="64"/>
  <c r="U101" i="64"/>
  <c r="U102" i="64"/>
  <c r="U78" i="64"/>
  <c r="U98" i="64"/>
  <c r="U92" i="64"/>
  <c r="X63" i="64"/>
  <c r="V67" i="64"/>
  <c r="Y99" i="64"/>
  <c r="AD91" i="64"/>
  <c r="U93" i="64"/>
  <c r="AD23" i="64"/>
  <c r="X12" i="64"/>
  <c r="U56" i="64"/>
  <c r="AD102" i="64"/>
  <c r="AB30" i="64"/>
  <c r="Z87" i="64"/>
  <c r="Z104" i="64"/>
  <c r="AA61" i="64"/>
  <c r="AA62" i="64"/>
  <c r="AD6" i="64"/>
  <c r="Z12" i="64"/>
  <c r="AB52" i="64"/>
  <c r="Z78" i="64"/>
  <c r="W26" i="64"/>
  <c r="AA36" i="64"/>
  <c r="Z18" i="64"/>
  <c r="V83" i="64"/>
  <c r="V109" i="64"/>
  <c r="X66" i="64"/>
  <c r="AD82" i="64"/>
  <c r="U32" i="64"/>
  <c r="Y11" i="64"/>
  <c r="V104" i="64"/>
  <c r="X52" i="64"/>
  <c r="X16" i="64"/>
  <c r="AC98" i="64"/>
  <c r="V66" i="64"/>
  <c r="U8" i="64"/>
  <c r="Z6" i="64"/>
  <c r="AB46" i="64"/>
  <c r="Z103" i="64"/>
  <c r="AA12" i="64"/>
  <c r="AA77" i="64"/>
  <c r="AA78" i="64"/>
  <c r="Z11" i="64"/>
  <c r="Z28" i="64"/>
  <c r="AB68" i="64"/>
  <c r="Z94" i="64"/>
  <c r="W42" i="64"/>
  <c r="AA52" i="64"/>
  <c r="X18" i="64"/>
  <c r="U72" i="64"/>
  <c r="V69" i="64"/>
  <c r="Y107" i="64"/>
  <c r="U57" i="64"/>
  <c r="X89" i="64"/>
  <c r="X21" i="64"/>
  <c r="Y71" i="64"/>
  <c r="AD64" i="64"/>
  <c r="AC100" i="64"/>
  <c r="V102" i="64"/>
  <c r="U69" i="64"/>
  <c r="Y62" i="64"/>
  <c r="Z22" i="64"/>
  <c r="AB62" i="64"/>
  <c r="AA11" i="64"/>
  <c r="AA28" i="64"/>
  <c r="AA93" i="64"/>
  <c r="AA94" i="64"/>
  <c r="Z27" i="64"/>
  <c r="Z44" i="64"/>
  <c r="AB84" i="64"/>
  <c r="AA18" i="64"/>
  <c r="W58" i="64"/>
  <c r="AA68" i="64"/>
  <c r="Z50" i="64"/>
  <c r="AB90" i="64"/>
  <c r="AB27" i="64"/>
  <c r="U31" i="64"/>
  <c r="Y13" i="64"/>
  <c r="X35" i="64"/>
  <c r="Y73" i="64"/>
  <c r="U70" i="64"/>
  <c r="Y101" i="64"/>
  <c r="AD52" i="64"/>
  <c r="Y25" i="64"/>
  <c r="Y21" i="64"/>
  <c r="Y86" i="64"/>
  <c r="V14" i="64"/>
  <c r="Z38" i="64"/>
  <c r="AB78" i="64"/>
  <c r="AA27" i="64"/>
  <c r="AA44" i="64"/>
  <c r="AA109" i="64"/>
  <c r="AB18" i="64"/>
  <c r="Z43" i="64"/>
  <c r="Z60" i="64"/>
  <c r="AB100" i="64"/>
  <c r="AA34" i="64"/>
  <c r="W74" i="64"/>
  <c r="AA84" i="64"/>
  <c r="Z66" i="64"/>
  <c r="AD14" i="64"/>
  <c r="AB43" i="64"/>
  <c r="Z84" i="64"/>
  <c r="W46" i="64"/>
  <c r="W73" i="64"/>
  <c r="AC90" i="64"/>
  <c r="V7" i="64"/>
  <c r="X14" i="64"/>
  <c r="Y105" i="64"/>
  <c r="AC101" i="64"/>
  <c r="AC105" i="64"/>
  <c r="AD50" i="64"/>
  <c r="V23" i="64"/>
  <c r="Y80" i="64"/>
  <c r="U71" i="64"/>
  <c r="V47" i="64"/>
  <c r="U82" i="64"/>
  <c r="Z54" i="64"/>
  <c r="AB94" i="64"/>
  <c r="AA43" i="64"/>
  <c r="AA60" i="64"/>
  <c r="AB17" i="64"/>
  <c r="AB34" i="64"/>
  <c r="Z59" i="64"/>
  <c r="Z76" i="64"/>
  <c r="W8" i="64"/>
  <c r="AA50" i="64"/>
  <c r="W90" i="64"/>
  <c r="AA100" i="64"/>
  <c r="Z82" i="64"/>
  <c r="Z19" i="64"/>
  <c r="AB59" i="64"/>
  <c r="Z100" i="64"/>
  <c r="W69" i="64"/>
  <c r="U14" i="64"/>
  <c r="X77" i="64"/>
  <c r="AC75" i="64"/>
  <c r="AD16" i="64"/>
  <c r="U45" i="64"/>
  <c r="AD62" i="64"/>
  <c r="U50" i="64"/>
  <c r="V41" i="64"/>
  <c r="Y27" i="64"/>
  <c r="Z70" i="64"/>
  <c r="W18" i="64"/>
  <c r="AA59" i="64"/>
  <c r="AA76" i="64"/>
  <c r="AD5" i="64"/>
  <c r="AB50" i="64"/>
  <c r="Z75" i="64"/>
  <c r="Z92" i="64"/>
  <c r="W24" i="64"/>
  <c r="AA66" i="64"/>
  <c r="W106" i="64"/>
  <c r="AB8" i="64"/>
  <c r="Z98" i="64"/>
  <c r="Z35" i="64"/>
  <c r="AB75" i="64"/>
  <c r="AA8" i="64"/>
  <c r="W93" i="64"/>
  <c r="AC10" i="64"/>
  <c r="AC27" i="64"/>
  <c r="AC44" i="64"/>
  <c r="AC45" i="64"/>
  <c r="AC46" i="64"/>
  <c r="Y9" i="64"/>
  <c r="U74" i="64"/>
  <c r="X87" i="64"/>
  <c r="AD75" i="64"/>
  <c r="Y109" i="64"/>
  <c r="V9" i="64"/>
  <c r="AD107" i="64"/>
  <c r="U44" i="64"/>
  <c r="X102" i="64"/>
  <c r="X80" i="64"/>
  <c r="X5" i="64"/>
  <c r="Z86" i="64"/>
  <c r="W34" i="64"/>
  <c r="AA75" i="64"/>
  <c r="Z9" i="64"/>
  <c r="Z10" i="64"/>
  <c r="AB66" i="64"/>
  <c r="Z91" i="64"/>
  <c r="Z108" i="64"/>
  <c r="W40" i="64"/>
  <c r="AA82" i="64"/>
  <c r="AD10" i="64"/>
  <c r="AB24" i="64"/>
  <c r="AA6" i="64"/>
  <c r="Z51" i="64"/>
  <c r="AB91" i="64"/>
  <c r="AA24" i="64"/>
  <c r="AC8" i="64"/>
  <c r="AC26" i="64"/>
  <c r="AC43" i="64"/>
  <c r="AC60" i="64"/>
  <c r="AC61" i="64"/>
  <c r="AC62" i="64"/>
  <c r="AC63" i="64"/>
  <c r="AD99" i="64"/>
  <c r="AC89" i="64"/>
  <c r="AC67" i="64"/>
  <c r="V80" i="64"/>
  <c r="U13" i="64"/>
  <c r="U109" i="64"/>
  <c r="Y15" i="64"/>
  <c r="V15" i="64"/>
  <c r="AD41" i="64"/>
  <c r="AC81" i="64"/>
  <c r="Y67" i="64"/>
  <c r="U41" i="64"/>
  <c r="X75" i="64"/>
  <c r="U16" i="64"/>
  <c r="V60" i="64"/>
  <c r="Z102" i="64"/>
  <c r="W50" i="64"/>
  <c r="AA91" i="64"/>
  <c r="Z25" i="64"/>
  <c r="Z26" i="64"/>
  <c r="AB82" i="64"/>
  <c r="Z107" i="64"/>
  <c r="AA16" i="64"/>
  <c r="W56" i="64"/>
  <c r="AA98" i="64"/>
  <c r="AD11" i="64"/>
  <c r="AB40" i="64"/>
  <c r="Y20" i="64"/>
  <c r="Y48" i="64"/>
  <c r="V95" i="64"/>
  <c r="AC88" i="64"/>
  <c r="AD17" i="64"/>
  <c r="U94" i="64"/>
  <c r="Y100" i="64"/>
  <c r="V28" i="64"/>
  <c r="AD39" i="64"/>
  <c r="AC76" i="64"/>
  <c r="V22" i="64"/>
  <c r="U36" i="64"/>
  <c r="V20" i="64"/>
  <c r="AA10" i="64"/>
  <c r="W66" i="64"/>
  <c r="AA107" i="64"/>
  <c r="Z41" i="64"/>
  <c r="Z42" i="64"/>
  <c r="AB98" i="64"/>
  <c r="AA15" i="64"/>
  <c r="AA32" i="64"/>
  <c r="W72" i="64"/>
  <c r="AB6" i="64"/>
  <c r="Z16" i="64"/>
  <c r="AB56" i="64"/>
  <c r="AA38" i="64"/>
  <c r="V55" i="64"/>
  <c r="AD98" i="64"/>
  <c r="X94" i="64"/>
  <c r="V29" i="64"/>
  <c r="AD58" i="64"/>
  <c r="X65" i="64"/>
  <c r="V65" i="64"/>
  <c r="Y74" i="64"/>
  <c r="X9" i="64"/>
  <c r="X72" i="64"/>
  <c r="X22" i="64"/>
  <c r="AA26" i="64"/>
  <c r="W82" i="64"/>
  <c r="AB15" i="64"/>
  <c r="Z57" i="64"/>
  <c r="Z58" i="64"/>
  <c r="W6" i="64"/>
  <c r="AA31" i="64"/>
  <c r="X93" i="64"/>
  <c r="V71" i="64"/>
  <c r="V70" i="64"/>
  <c r="V91" i="64"/>
  <c r="V56" i="64"/>
  <c r="AD36" i="64"/>
  <c r="Y5" i="64"/>
  <c r="AC79" i="64"/>
  <c r="V72" i="64"/>
  <c r="AC103" i="64"/>
  <c r="U59" i="64"/>
  <c r="U21" i="64"/>
  <c r="U105" i="64"/>
  <c r="X74" i="64"/>
  <c r="AC70" i="64"/>
  <c r="AD34" i="64"/>
  <c r="V32" i="64"/>
  <c r="U30" i="64"/>
  <c r="AD30" i="64"/>
  <c r="AD32" i="64"/>
  <c r="AA74" i="64"/>
  <c r="Z23" i="64"/>
  <c r="Z40" i="64"/>
  <c r="Z105" i="64"/>
  <c r="Z106" i="64"/>
  <c r="W54" i="64"/>
  <c r="AA79" i="64"/>
  <c r="AA96" i="64"/>
  <c r="Z14" i="64"/>
  <c r="AB70" i="64"/>
  <c r="Z80" i="64"/>
  <c r="AD12" i="64"/>
  <c r="AA102" i="64"/>
  <c r="AA39" i="64"/>
  <c r="W79" i="64"/>
  <c r="AA21" i="64"/>
  <c r="AA33" i="64"/>
  <c r="Y88" i="64"/>
  <c r="X85" i="64"/>
  <c r="U17" i="64"/>
  <c r="Y23" i="64"/>
  <c r="AC109" i="64"/>
  <c r="AD27" i="64"/>
  <c r="V89" i="64"/>
  <c r="X55" i="64"/>
  <c r="Y66" i="64"/>
  <c r="U35" i="64"/>
  <c r="AD46" i="64"/>
  <c r="V77" i="64"/>
  <c r="AD43" i="64"/>
  <c r="AD61" i="64"/>
  <c r="AA90" i="64"/>
  <c r="Z39" i="64"/>
  <c r="Z56" i="64"/>
  <c r="AA13" i="64"/>
  <c r="AA14" i="64"/>
  <c r="W70" i="64"/>
  <c r="AA95" i="64"/>
  <c r="AB5" i="64"/>
  <c r="Z30" i="64"/>
  <c r="AB86" i="64"/>
  <c r="Z96" i="64"/>
  <c r="Z17" i="64"/>
  <c r="AB10" i="64"/>
  <c r="AA55" i="64"/>
  <c r="W95" i="64"/>
  <c r="AD44" i="64"/>
  <c r="U83" i="64"/>
  <c r="X76" i="64"/>
  <c r="Y72" i="64"/>
  <c r="U23" i="64"/>
  <c r="V99" i="64"/>
  <c r="V75" i="64"/>
  <c r="Y32" i="64"/>
  <c r="X60" i="64"/>
  <c r="U96" i="64"/>
  <c r="X24" i="64"/>
  <c r="U80" i="64"/>
  <c r="Y63" i="64"/>
  <c r="AD59" i="64"/>
  <c r="Y36" i="64"/>
  <c r="Y12" i="64"/>
  <c r="AD97" i="64"/>
  <c r="AD106" i="64"/>
  <c r="AA106" i="64"/>
  <c r="Z55" i="64"/>
  <c r="Z72" i="64"/>
  <c r="AA29" i="64"/>
  <c r="AA30" i="64"/>
  <c r="W86" i="64"/>
  <c r="U61" i="64"/>
  <c r="V58" i="64"/>
  <c r="V78" i="64"/>
  <c r="Y82" i="64"/>
  <c r="U104" i="64"/>
  <c r="V54" i="64"/>
  <c r="AD103" i="64"/>
  <c r="Y14" i="64"/>
  <c r="AD25" i="64"/>
  <c r="V90" i="64"/>
  <c r="Y60" i="64"/>
  <c r="AD96" i="64"/>
  <c r="AD105" i="64"/>
  <c r="AC78" i="64"/>
  <c r="U66" i="64"/>
  <c r="U87" i="64"/>
  <c r="Y96" i="64"/>
  <c r="AD79" i="64"/>
  <c r="X8" i="64"/>
  <c r="AD108" i="64"/>
  <c r="AD56" i="64"/>
  <c r="V85" i="64"/>
  <c r="V11" i="64"/>
  <c r="U65" i="64"/>
  <c r="AB81" i="64"/>
  <c r="AB49" i="64"/>
  <c r="AB16" i="64"/>
  <c r="AA73" i="64"/>
  <c r="AC51" i="64"/>
  <c r="AC34" i="64"/>
  <c r="AC33" i="64"/>
  <c r="AC16" i="64"/>
  <c r="W103" i="64"/>
  <c r="W55" i="64"/>
  <c r="W7" i="64"/>
  <c r="AB31" i="64"/>
  <c r="AA35" i="64"/>
  <c r="W23" i="64"/>
  <c r="W63" i="64"/>
  <c r="AB42" i="64"/>
  <c r="Z32" i="64"/>
  <c r="AD7" i="64"/>
  <c r="Z71" i="64"/>
  <c r="AC73" i="64"/>
  <c r="X20" i="64"/>
  <c r="Y102" i="64"/>
  <c r="V39" i="64"/>
  <c r="AD69" i="64"/>
  <c r="Y53" i="64"/>
  <c r="AD95" i="64"/>
  <c r="Y10" i="64"/>
  <c r="AD42" i="64"/>
  <c r="U64" i="64"/>
  <c r="Y19" i="64"/>
  <c r="Y24" i="64"/>
  <c r="AB53" i="64"/>
  <c r="AB21" i="64"/>
  <c r="AA81" i="64"/>
  <c r="AA9" i="64"/>
  <c r="AC35" i="64"/>
  <c r="AC18" i="64"/>
  <c r="AC17" i="64"/>
  <c r="W105" i="64"/>
  <c r="W80" i="64"/>
  <c r="W32" i="64"/>
  <c r="AB89" i="64"/>
  <c r="AA99" i="64"/>
  <c r="Z79" i="64"/>
  <c r="AB108" i="64"/>
  <c r="W47" i="64"/>
  <c r="AB26" i="64"/>
  <c r="W10" i="64"/>
  <c r="AB19" i="64"/>
  <c r="Z7" i="64"/>
  <c r="X29" i="64"/>
  <c r="Y41" i="64"/>
  <c r="Y95" i="64"/>
  <c r="X6" i="64"/>
  <c r="Y8" i="64"/>
  <c r="AD19" i="64"/>
  <c r="AD93" i="64"/>
  <c r="X82" i="64"/>
  <c r="U68" i="64"/>
  <c r="Y29" i="64"/>
  <c r="AB25" i="64"/>
  <c r="AA83" i="64"/>
  <c r="AA17" i="64"/>
  <c r="Z53" i="64"/>
  <c r="AC19" i="64"/>
  <c r="W108" i="64"/>
  <c r="W107" i="64"/>
  <c r="W81" i="64"/>
  <c r="W57" i="64"/>
  <c r="W9" i="64"/>
  <c r="AB61" i="64"/>
  <c r="AA37" i="64"/>
  <c r="AC58" i="64"/>
  <c r="AB80" i="64"/>
  <c r="W31" i="64"/>
  <c r="AA86" i="64"/>
  <c r="AB102" i="64"/>
  <c r="AA63" i="64"/>
  <c r="W98" i="64"/>
  <c r="X30" i="64"/>
  <c r="V82" i="64"/>
  <c r="U29" i="64"/>
  <c r="Y56" i="64"/>
  <c r="V12" i="64"/>
  <c r="AD48" i="64"/>
  <c r="X53" i="64"/>
  <c r="Y104" i="64"/>
  <c r="U73" i="64"/>
  <c r="AA89" i="64"/>
  <c r="AA19" i="64"/>
  <c r="Z61" i="64"/>
  <c r="AC52" i="64"/>
  <c r="W109" i="64"/>
  <c r="W84" i="64"/>
  <c r="W83" i="64"/>
  <c r="W59" i="64"/>
  <c r="W33" i="64"/>
  <c r="AB92" i="64"/>
  <c r="AB32" i="64"/>
  <c r="Z81" i="64"/>
  <c r="AC42" i="64"/>
  <c r="AB51" i="64"/>
  <c r="W15" i="64"/>
  <c r="AA70" i="64"/>
  <c r="AB54" i="64"/>
  <c r="AA47" i="64"/>
  <c r="AB14" i="64"/>
  <c r="X68" i="64"/>
  <c r="V44" i="64"/>
  <c r="AC92" i="64"/>
  <c r="U7" i="64"/>
  <c r="AD35" i="64"/>
  <c r="V96" i="64"/>
  <c r="V92" i="64"/>
  <c r="V19" i="64"/>
  <c r="AA25" i="64"/>
  <c r="Z63" i="64"/>
  <c r="AC53" i="64"/>
  <c r="AC36" i="64"/>
  <c r="W85" i="64"/>
  <c r="W61" i="64"/>
  <c r="W60" i="64"/>
  <c r="W35" i="64"/>
  <c r="W11" i="64"/>
  <c r="AB63" i="64"/>
  <c r="AA101" i="64"/>
  <c r="Z13" i="64"/>
  <c r="W96" i="64"/>
  <c r="AB23" i="64"/>
  <c r="AB107" i="64"/>
  <c r="AA54" i="64"/>
  <c r="AB38" i="64"/>
  <c r="W102" i="64"/>
  <c r="AA58" i="64"/>
  <c r="AD33" i="64"/>
  <c r="V106" i="64"/>
  <c r="X104" i="64"/>
  <c r="Y83" i="64"/>
  <c r="V100" i="64"/>
  <c r="U47" i="64"/>
  <c r="V97" i="64"/>
  <c r="V10" i="64"/>
  <c r="X56" i="64"/>
  <c r="X11" i="64"/>
  <c r="Y59" i="64"/>
  <c r="AC68" i="64"/>
  <c r="Z69" i="64"/>
  <c r="AC54" i="64"/>
  <c r="AC37" i="64"/>
  <c r="AC20" i="64"/>
  <c r="W62" i="64"/>
  <c r="W37" i="64"/>
  <c r="W36" i="64"/>
  <c r="W12" i="64"/>
  <c r="AB93" i="64"/>
  <c r="AB33" i="64"/>
  <c r="AA41" i="64"/>
  <c r="AC59" i="64"/>
  <c r="W49" i="64"/>
  <c r="AA85" i="64"/>
  <c r="AB11" i="64"/>
  <c r="AA22" i="64"/>
  <c r="AB22" i="64"/>
  <c r="W38" i="64"/>
  <c r="AA42" i="64"/>
  <c r="Y69" i="64"/>
  <c r="AD109" i="64"/>
  <c r="X34" i="64"/>
  <c r="X46" i="64"/>
  <c r="U15" i="64"/>
  <c r="U19" i="64"/>
  <c r="AC74" i="64"/>
  <c r="AC95" i="64"/>
  <c r="AC55" i="64"/>
  <c r="AC38" i="64"/>
  <c r="AC21" i="64"/>
  <c r="W87" i="64"/>
  <c r="W39" i="64"/>
  <c r="W14" i="64"/>
  <c r="W13" i="64"/>
  <c r="AB95" i="64"/>
  <c r="AB64" i="64"/>
  <c r="AA104" i="64"/>
  <c r="Z85" i="64"/>
  <c r="AC11" i="64"/>
  <c r="W27" i="64"/>
  <c r="Z65" i="64"/>
  <c r="AA103" i="64"/>
  <c r="Z34" i="64"/>
  <c r="Z62" i="64"/>
  <c r="W22" i="64"/>
  <c r="AD37" i="64"/>
  <c r="V108" i="64"/>
  <c r="AD81" i="64"/>
  <c r="AD76" i="64"/>
  <c r="V93" i="64"/>
  <c r="AC86" i="64"/>
  <c r="X25" i="64"/>
  <c r="V52" i="64"/>
  <c r="X59" i="64"/>
  <c r="U25" i="64"/>
  <c r="X49" i="64"/>
  <c r="AC57" i="64"/>
  <c r="AC39" i="64"/>
  <c r="AC22" i="64"/>
  <c r="AC5" i="64"/>
  <c r="W64" i="64"/>
  <c r="W16" i="64"/>
  <c r="AB97" i="64"/>
  <c r="AB96" i="64"/>
  <c r="AB65" i="64"/>
  <c r="AB35" i="64"/>
  <c r="AA49" i="64"/>
  <c r="Z15" i="64"/>
  <c r="W97" i="64"/>
  <c r="AB83" i="64"/>
  <c r="AA88" i="64"/>
  <c r="AA87" i="64"/>
  <c r="AD13" i="64"/>
  <c r="Z46" i="64"/>
  <c r="AA46" i="64"/>
  <c r="U53" i="64"/>
  <c r="AD63" i="64"/>
  <c r="U51" i="64"/>
  <c r="U42" i="64"/>
  <c r="Y70" i="64"/>
  <c r="Y91" i="64"/>
  <c r="U100" i="64"/>
  <c r="X64" i="64"/>
  <c r="AC41" i="64"/>
  <c r="AC23" i="64"/>
  <c r="AC6" i="64"/>
  <c r="W89" i="64"/>
  <c r="W41" i="64"/>
  <c r="AB99" i="64"/>
  <c r="AB69" i="64"/>
  <c r="AB67" i="64"/>
  <c r="AB37" i="64"/>
  <c r="AA105" i="64"/>
  <c r="Z93" i="64"/>
  <c r="AC28" i="64"/>
  <c r="W75" i="64"/>
  <c r="AB55" i="64"/>
  <c r="AA72" i="64"/>
  <c r="AA71" i="64"/>
  <c r="Z33" i="64"/>
  <c r="AD9" i="64"/>
  <c r="Z90" i="64"/>
  <c r="AD18" i="64"/>
  <c r="AD21" i="64"/>
  <c r="U6" i="64"/>
  <c r="X81" i="64"/>
  <c r="X105" i="64"/>
  <c r="X86" i="64"/>
  <c r="V25" i="64"/>
  <c r="X92" i="64"/>
  <c r="V42" i="64"/>
  <c r="W94" i="64"/>
  <c r="AC7" i="64"/>
  <c r="W91" i="64"/>
  <c r="W65" i="64"/>
  <c r="W17" i="64"/>
  <c r="AB71" i="64"/>
  <c r="AB41" i="64"/>
  <c r="AB39" i="64"/>
  <c r="AA108" i="64"/>
  <c r="AA51" i="64"/>
  <c r="Z21" i="64"/>
  <c r="AC12" i="64"/>
  <c r="W51" i="64"/>
  <c r="AB28" i="64"/>
  <c r="AA56" i="64"/>
  <c r="AA23" i="64"/>
  <c r="AB104" i="64"/>
  <c r="W104" i="64"/>
  <c r="Z74" i="64"/>
  <c r="AD20" i="64"/>
  <c r="X78" i="64"/>
  <c r="AD101" i="64"/>
  <c r="U85" i="64"/>
  <c r="X44" i="64"/>
  <c r="AC82" i="64"/>
  <c r="V31" i="64"/>
  <c r="U55" i="64"/>
  <c r="AD70" i="64"/>
  <c r="X47" i="64"/>
  <c r="Y81" i="64"/>
  <c r="AC25" i="64"/>
  <c r="W92" i="64"/>
  <c r="W67" i="64"/>
  <c r="W43" i="64"/>
  <c r="AB101" i="64"/>
  <c r="AB44" i="64"/>
  <c r="AB7" i="64"/>
  <c r="AA57" i="64"/>
  <c r="AA53" i="64"/>
  <c r="Z95" i="64"/>
  <c r="AC29" i="64"/>
  <c r="W99" i="64"/>
  <c r="W28" i="64"/>
  <c r="AA92" i="64"/>
  <c r="AA40" i="64"/>
  <c r="AA7" i="64"/>
  <c r="AB88" i="64"/>
  <c r="W88" i="64"/>
  <c r="AA45" i="64"/>
  <c r="X69" i="64"/>
  <c r="X19" i="64"/>
  <c r="X88" i="64"/>
  <c r="X45" i="64"/>
  <c r="U40" i="64"/>
  <c r="AC69" i="64"/>
  <c r="Y33" i="64"/>
  <c r="AD88" i="64"/>
  <c r="X23" i="64"/>
  <c r="W71" i="64"/>
  <c r="W68" i="64"/>
  <c r="W44" i="64"/>
  <c r="W19" i="64"/>
  <c r="AB73" i="64"/>
  <c r="AB9" i="64"/>
  <c r="AA65" i="64"/>
  <c r="Z101" i="64"/>
  <c r="Z97" i="64"/>
  <c r="Z29" i="64"/>
  <c r="AC13" i="64"/>
  <c r="W76" i="64"/>
  <c r="W5" i="64"/>
  <c r="Z77" i="64"/>
  <c r="Z68" i="64"/>
  <c r="Z99" i="64"/>
  <c r="AB72" i="64"/>
  <c r="AB36" i="64"/>
  <c r="Z89" i="64"/>
  <c r="U33" i="64"/>
  <c r="X7" i="64"/>
  <c r="X79" i="64"/>
  <c r="V74" i="64"/>
  <c r="AC106" i="64"/>
  <c r="Y46" i="64"/>
  <c r="AD74" i="64"/>
  <c r="Y68" i="64"/>
  <c r="AC9" i="64"/>
  <c r="W45" i="64"/>
  <c r="W20" i="64"/>
  <c r="AB103" i="64"/>
  <c r="AB45" i="64"/>
  <c r="AA67" i="64"/>
  <c r="Z109" i="64"/>
  <c r="Z37" i="64"/>
  <c r="Z31" i="64"/>
  <c r="AC30" i="64"/>
  <c r="W100" i="64"/>
  <c r="W52" i="64"/>
  <c r="AB85" i="64"/>
  <c r="AD8" i="64"/>
  <c r="Z52" i="64"/>
  <c r="Z83" i="64"/>
  <c r="AA20" i="64"/>
  <c r="AB20" i="64"/>
  <c r="Z73" i="64"/>
  <c r="X38" i="64"/>
  <c r="X91" i="64"/>
  <c r="AD24" i="64"/>
  <c r="V40" i="64"/>
  <c r="AD22" i="64"/>
  <c r="AC80" i="64"/>
  <c r="V50" i="64"/>
  <c r="V87" i="64"/>
  <c r="AD29" i="64"/>
  <c r="X13" i="64"/>
  <c r="W48" i="64"/>
  <c r="W21" i="64"/>
  <c r="AB105" i="64"/>
  <c r="AB76" i="64"/>
  <c r="AB12" i="64"/>
  <c r="Z47" i="64"/>
  <c r="Z45" i="64"/>
  <c r="AC64" i="64"/>
  <c r="AC47" i="64"/>
  <c r="AC14" i="64"/>
  <c r="W77" i="64"/>
  <c r="W29" i="64"/>
  <c r="AB57" i="64"/>
  <c r="AC56" i="64"/>
  <c r="Z36" i="64"/>
  <c r="Z67" i="64"/>
  <c r="AA5" i="64"/>
  <c r="AA80" i="64"/>
  <c r="Z88" i="64"/>
  <c r="AC107" i="64"/>
  <c r="Y49" i="64"/>
  <c r="V18" i="64"/>
  <c r="AD65" i="64"/>
  <c r="Y79" i="64"/>
  <c r="AD40" i="64"/>
  <c r="U43" i="64"/>
  <c r="V61" i="64"/>
  <c r="Y89" i="64"/>
  <c r="AD49" i="64"/>
  <c r="U62" i="64"/>
  <c r="V64" i="64"/>
  <c r="W25" i="64"/>
  <c r="AB106" i="64"/>
  <c r="AB77" i="64"/>
  <c r="AB47" i="64"/>
  <c r="AA69" i="64"/>
  <c r="AC66" i="64"/>
  <c r="AC65" i="64"/>
  <c r="AC48" i="64"/>
  <c r="AC31" i="64"/>
  <c r="W101" i="64"/>
  <c r="W53" i="64"/>
  <c r="AB87" i="64"/>
  <c r="AB29" i="64"/>
  <c r="AC40" i="64"/>
  <c r="Z20" i="64"/>
  <c r="AB74" i="64"/>
  <c r="Z64" i="64"/>
  <c r="AA64" i="64"/>
  <c r="Z24" i="64"/>
  <c r="AC97" i="64"/>
  <c r="V107" i="64"/>
  <c r="U5" i="64"/>
  <c r="U81" i="64"/>
  <c r="AD90" i="64"/>
  <c r="U75" i="64"/>
  <c r="U88" i="64"/>
  <c r="V84" i="64"/>
  <c r="AD66" i="64"/>
  <c r="Y61" i="64"/>
  <c r="U9" i="64"/>
  <c r="Y17" i="64"/>
  <c r="Y65" i="64"/>
  <c r="X51" i="64"/>
  <c r="U12" i="64"/>
  <c r="Y87" i="64"/>
  <c r="Y97" i="64"/>
  <c r="X108" i="64"/>
  <c r="V35" i="64"/>
  <c r="V16" i="64"/>
  <c r="Y35" i="64"/>
  <c r="U20" i="64"/>
  <c r="AD31" i="64"/>
  <c r="AC83" i="64"/>
  <c r="X101" i="64"/>
  <c r="V68" i="64"/>
  <c r="AC77" i="64"/>
  <c r="AC87" i="64"/>
  <c r="AD60" i="64"/>
  <c r="Y76" i="64"/>
  <c r="Y90" i="64"/>
  <c r="X73" i="64"/>
  <c r="AD83" i="64"/>
  <c r="U10" i="64"/>
  <c r="U99" i="64"/>
  <c r="Y85" i="64"/>
  <c r="X99" i="64"/>
  <c r="U84" i="64"/>
  <c r="AC99" i="64"/>
  <c r="Y108" i="64"/>
  <c r="U90" i="64"/>
  <c r="AD86" i="64"/>
  <c r="X103" i="64"/>
  <c r="AD54" i="64"/>
  <c r="Y26" i="64"/>
  <c r="Y38" i="64"/>
  <c r="V98" i="64"/>
  <c r="Y78" i="64"/>
  <c r="AD28" i="64"/>
  <c r="U86" i="64"/>
  <c r="X39" i="64"/>
  <c r="AC94" i="64"/>
  <c r="X98" i="64"/>
  <c r="V36" i="64"/>
  <c r="U79" i="64"/>
  <c r="V17" i="64"/>
  <c r="AD15" i="64"/>
  <c r="Y103" i="64"/>
  <c r="U26" i="64"/>
  <c r="V62" i="64"/>
  <c r="V103" i="64"/>
  <c r="Y51" i="64"/>
  <c r="V57" i="64"/>
  <c r="V45" i="64"/>
  <c r="AC93" i="64"/>
  <c r="V105" i="64"/>
  <c r="X109" i="64"/>
  <c r="X26" i="64"/>
  <c r="Y92" i="64"/>
  <c r="U91" i="64"/>
  <c r="X10" i="64"/>
  <c r="AC104" i="64"/>
  <c r="AD104" i="64"/>
  <c r="U34" i="64"/>
  <c r="Y77" i="64"/>
  <c r="AD85" i="64"/>
  <c r="V94" i="64"/>
  <c r="U63" i="64"/>
  <c r="V59" i="64"/>
  <c r="U48" i="64"/>
  <c r="Y18" i="64"/>
  <c r="Y37" i="64"/>
  <c r="Y54" i="64"/>
  <c r="X90" i="64"/>
  <c r="AD51" i="64"/>
  <c r="X83" i="64"/>
  <c r="AD71" i="64"/>
  <c r="AC102" i="64"/>
  <c r="Y16" i="64"/>
  <c r="AC91" i="64"/>
  <c r="AD55" i="64"/>
  <c r="Y39" i="64"/>
  <c r="AD80" i="64"/>
  <c r="U89" i="64"/>
  <c r="AD68" i="64"/>
  <c r="U38" i="64"/>
  <c r="X70" i="64"/>
  <c r="X54" i="64"/>
  <c r="V86" i="64"/>
  <c r="X43" i="64"/>
  <c r="V33" i="64"/>
  <c r="AD77" i="64"/>
  <c r="X41" i="64"/>
  <c r="AC72" i="64"/>
  <c r="U11" i="64"/>
  <c r="V13" i="64"/>
  <c r="X27" i="64"/>
  <c r="Y42" i="64"/>
  <c r="AC85" i="64"/>
  <c r="V8" i="64"/>
  <c r="V27" i="64"/>
  <c r="Y58" i="64"/>
  <c r="Y7" i="64"/>
  <c r="U107" i="64"/>
  <c r="V30" i="64"/>
  <c r="X97" i="64"/>
  <c r="X57" i="64"/>
  <c r="U22" i="64"/>
  <c r="Y94" i="64"/>
  <c r="U39" i="64"/>
  <c r="Y45" i="64"/>
  <c r="U97" i="64"/>
  <c r="AD84" i="64"/>
  <c r="X31" i="64"/>
  <c r="Y43" i="64"/>
  <c r="X62" i="64"/>
  <c r="AD73" i="64"/>
  <c r="Y93" i="64"/>
  <c r="Y30" i="64"/>
  <c r="Y28" i="64"/>
  <c r="AD72" i="64"/>
  <c r="X36" i="64"/>
  <c r="V101" i="64"/>
  <c r="AD87" i="64"/>
  <c r="X84" i="64"/>
  <c r="Y40" i="64"/>
  <c r="Y52" i="64"/>
  <c r="V63" i="64"/>
  <c r="AD45" i="64"/>
  <c r="X17" i="64"/>
  <c r="Y31" i="64"/>
  <c r="V43" i="64"/>
  <c r="Y47" i="64"/>
  <c r="V46" i="64"/>
  <c r="V48" i="64"/>
  <c r="V38" i="64"/>
  <c r="Y57" i="64"/>
  <c r="AD57" i="64"/>
  <c r="X28" i="64"/>
  <c r="X67" i="64"/>
  <c r="X32" i="64"/>
  <c r="U76" i="64"/>
  <c r="V53" i="64"/>
  <c r="U46" i="64"/>
  <c r="U24" i="64"/>
  <c r="Y64" i="64"/>
  <c r="V73" i="64"/>
  <c r="V24" i="64"/>
  <c r="U27" i="64"/>
  <c r="U52" i="64"/>
  <c r="Y34" i="64"/>
  <c r="U106" i="64"/>
  <c r="AD94" i="64"/>
  <c r="V49" i="64"/>
  <c r="V88" i="64"/>
  <c r="V5" i="64"/>
  <c r="Y98" i="64"/>
  <c r="V34" i="64"/>
  <c r="U67" i="64"/>
  <c r="X33" i="64"/>
  <c r="X15" i="64"/>
  <c r="V79" i="64"/>
  <c r="X37" i="64"/>
  <c r="AD78" i="64"/>
  <c r="X71" i="64"/>
  <c r="AD53" i="64"/>
  <c r="Y84" i="64"/>
  <c r="X95" i="64"/>
  <c r="X40" i="64"/>
  <c r="U108" i="64"/>
  <c r="AD100" i="64"/>
  <c r="Y55" i="64"/>
  <c r="U49" i="64"/>
  <c r="Y106" i="64"/>
  <c r="U18" i="64"/>
  <c r="X58" i="64"/>
  <c r="AD47" i="64"/>
  <c r="X96" i="64"/>
  <c r="X107" i="64"/>
  <c r="V76" i="64"/>
  <c r="V51" i="64"/>
  <c r="Y75" i="64"/>
  <c r="X61" i="64"/>
  <c r="U103" i="64"/>
  <c r="U37" i="64"/>
  <c r="X50" i="64"/>
  <c r="V26" i="64"/>
  <c r="X100" i="64"/>
  <c r="AD89" i="64"/>
  <c r="U95" i="64"/>
  <c r="U28" i="64"/>
  <c r="X48" i="64"/>
  <c r="X42" i="64"/>
  <c r="Y6" i="64"/>
  <c r="X106" i="64"/>
  <c r="U54" i="64"/>
  <c r="U58" i="64"/>
  <c r="AC84" i="64"/>
  <c r="AC71" i="64"/>
  <c r="AC108" i="64"/>
  <c r="AC96" i="64"/>
  <c r="D3158" i="63"/>
  <c r="AR89" i="64" s="1"/>
  <c r="M125" i="106" l="1" a="1"/>
  <c r="M125" i="106" s="1"/>
  <c r="M117" i="106" a="1"/>
  <c r="M117" i="106" s="1"/>
  <c r="M109" i="106" a="1"/>
  <c r="M109" i="106" s="1"/>
  <c r="M110" i="106" a="1"/>
  <c r="M110" i="106" s="1"/>
  <c r="M124" i="106" a="1"/>
  <c r="M124" i="106" s="1"/>
  <c r="M116" i="106" a="1"/>
  <c r="M116" i="106" s="1"/>
  <c r="M108" i="106" a="1"/>
  <c r="M108" i="106" s="1"/>
  <c r="M102" i="106" a="1"/>
  <c r="M102" i="106" s="1"/>
  <c r="M123" i="106" a="1"/>
  <c r="M123" i="106" s="1"/>
  <c r="M115" i="106" a="1"/>
  <c r="M115" i="106" s="1"/>
  <c r="M107" i="106" a="1"/>
  <c r="M107" i="106" s="1"/>
  <c r="M126" i="106" a="1"/>
  <c r="M126" i="106" s="1"/>
  <c r="M130" i="106" a="1"/>
  <c r="M130" i="106" s="1"/>
  <c r="M122" i="106" a="1"/>
  <c r="M122" i="106" s="1"/>
  <c r="M114" i="106" a="1"/>
  <c r="M114" i="106" s="1"/>
  <c r="M106" i="106" a="1"/>
  <c r="M106" i="106" s="1"/>
  <c r="M118" i="106" a="1"/>
  <c r="M118" i="106" s="1"/>
  <c r="M129" i="106" a="1"/>
  <c r="M129" i="106" s="1"/>
  <c r="M121" i="106" a="1"/>
  <c r="M121" i="106" s="1"/>
  <c r="M113" i="106" a="1"/>
  <c r="M113" i="106" s="1"/>
  <c r="M105" i="106" a="1"/>
  <c r="M105" i="106" s="1"/>
  <c r="M128" i="106" a="1"/>
  <c r="M128" i="106" s="1"/>
  <c r="M120" i="106" a="1"/>
  <c r="M120" i="106" s="1"/>
  <c r="M112" i="106" a="1"/>
  <c r="M112" i="106" s="1"/>
  <c r="M104" i="106" a="1"/>
  <c r="M104" i="106" s="1"/>
  <c r="M127" i="106" a="1"/>
  <c r="M127" i="106" s="1"/>
  <c r="M119" i="106" a="1"/>
  <c r="M119" i="106" s="1"/>
  <c r="M111" i="106" a="1"/>
  <c r="M111" i="106" s="1"/>
  <c r="M103" i="106" a="1"/>
  <c r="M103" i="106" s="1"/>
  <c r="N99" i="106" a="1"/>
  <c r="N99" i="106" s="1"/>
  <c r="M101" i="106" a="1"/>
  <c r="M101" i="106" s="1"/>
  <c r="L190" i="106"/>
  <c r="L193" i="106"/>
  <c r="L164" i="106"/>
  <c r="L150" i="106"/>
  <c r="L168" i="106"/>
  <c r="L204" i="106"/>
  <c r="L196" i="106"/>
  <c r="L200" i="106"/>
  <c r="L139" i="106"/>
  <c r="L132" i="106"/>
  <c r="L148" i="106"/>
  <c r="L162" i="106"/>
  <c r="L180" i="106"/>
  <c r="L166" i="106"/>
  <c r="L184" i="106"/>
  <c r="L182" i="106"/>
  <c r="L136" i="106"/>
  <c r="L143" i="106"/>
  <c r="L146" i="106"/>
  <c r="L198" i="106"/>
  <c r="L155" i="106"/>
  <c r="L141" i="106"/>
  <c r="L191" i="106"/>
  <c r="L147" i="106"/>
  <c r="L174" i="106"/>
  <c r="L171" i="106"/>
  <c r="L157" i="106"/>
  <c r="L163" i="106"/>
  <c r="L133" i="106"/>
  <c r="L137" i="106"/>
  <c r="L187" i="106"/>
  <c r="L173" i="106"/>
  <c r="L188" i="106"/>
  <c r="L179" i="106"/>
  <c r="L149" i="106"/>
  <c r="L153" i="106"/>
  <c r="L203" i="106"/>
  <c r="L189" i="106"/>
  <c r="L144" i="106"/>
  <c r="L195" i="106"/>
  <c r="L165" i="106"/>
  <c r="L135" i="106"/>
  <c r="L169" i="106"/>
  <c r="L205" i="106"/>
  <c r="L160" i="106"/>
  <c r="L142" i="106"/>
  <c r="L181" i="106"/>
  <c r="L151" i="106"/>
  <c r="L185" i="106"/>
  <c r="L159" i="106"/>
  <c r="L201" i="106"/>
  <c r="L202" i="106"/>
  <c r="L172" i="106"/>
  <c r="L152" i="106"/>
  <c r="L176" i="106"/>
  <c r="L197" i="106"/>
  <c r="L167" i="106"/>
  <c r="L186" i="106"/>
  <c r="L192" i="106"/>
  <c r="L183" i="106"/>
  <c r="L158" i="106"/>
  <c r="L175" i="106"/>
  <c r="L199" i="106"/>
  <c r="L170" i="106"/>
  <c r="L134" i="106"/>
  <c r="L178" i="106"/>
  <c r="L194" i="106"/>
  <c r="L138" i="106"/>
  <c r="L140" i="106"/>
  <c r="L145" i="106"/>
  <c r="L154" i="106"/>
  <c r="L156" i="106"/>
  <c r="L161" i="106"/>
  <c r="L177" i="106"/>
  <c r="D181" i="106" a="1"/>
  <c r="D181" i="106" s="1"/>
  <c r="D173" i="106" a="1"/>
  <c r="D173" i="106" s="1"/>
  <c r="D165" i="106" a="1"/>
  <c r="D165" i="106" s="1"/>
  <c r="D157" i="106" a="1"/>
  <c r="D157" i="106" s="1"/>
  <c r="D149" i="106" a="1"/>
  <c r="D149" i="106" s="1"/>
  <c r="D141" i="106" a="1"/>
  <c r="D141" i="106" s="1"/>
  <c r="D133" i="106" a="1"/>
  <c r="D133" i="106" s="1"/>
  <c r="D125" i="106" a="1"/>
  <c r="D125" i="106" s="1"/>
  <c r="D117" i="106" a="1"/>
  <c r="D117" i="106" s="1"/>
  <c r="D109" i="106" a="1"/>
  <c r="D109" i="106" s="1"/>
  <c r="D126" i="106" a="1"/>
  <c r="D126" i="106" s="1"/>
  <c r="D102" i="106" a="1"/>
  <c r="D102" i="106" s="1"/>
  <c r="D180" i="106" a="1"/>
  <c r="D180" i="106" s="1"/>
  <c r="D172" i="106" a="1"/>
  <c r="D172" i="106" s="1"/>
  <c r="D164" i="106" a="1"/>
  <c r="D164" i="106" s="1"/>
  <c r="D156" i="106" a="1"/>
  <c r="D156" i="106" s="1"/>
  <c r="D148" i="106" a="1"/>
  <c r="D148" i="106" s="1"/>
  <c r="D140" i="106" a="1"/>
  <c r="D140" i="106" s="1"/>
  <c r="D132" i="106" a="1"/>
  <c r="D132" i="106" s="1"/>
  <c r="D124" i="106" a="1"/>
  <c r="D124" i="106" s="1"/>
  <c r="D116" i="106" a="1"/>
  <c r="D116" i="106" s="1"/>
  <c r="D108" i="106" a="1"/>
  <c r="D108" i="106" s="1"/>
  <c r="D118" i="106" a="1"/>
  <c r="D118" i="106" s="1"/>
  <c r="D179" i="106" a="1"/>
  <c r="D179" i="106" s="1"/>
  <c r="D171" i="106" a="1"/>
  <c r="D171" i="106" s="1"/>
  <c r="D163" i="106" a="1"/>
  <c r="D163" i="106" s="1"/>
  <c r="D155" i="106" a="1"/>
  <c r="D155" i="106" s="1"/>
  <c r="D147" i="106" a="1"/>
  <c r="D147" i="106" s="1"/>
  <c r="D139" i="106" a="1"/>
  <c r="D139" i="106" s="1"/>
  <c r="D131" i="106" a="1"/>
  <c r="D131" i="106" s="1"/>
  <c r="D123" i="106" a="1"/>
  <c r="D123" i="106" s="1"/>
  <c r="D115" i="106" a="1"/>
  <c r="D115" i="106" s="1"/>
  <c r="D107" i="106" a="1"/>
  <c r="D107" i="106" s="1"/>
  <c r="D142" i="106" a="1"/>
  <c r="D142" i="106" s="1"/>
  <c r="D134" i="106" a="1"/>
  <c r="D134" i="106" s="1"/>
  <c r="D178" i="106" a="1"/>
  <c r="D178" i="106" s="1"/>
  <c r="D170" i="106" a="1"/>
  <c r="D170" i="106" s="1"/>
  <c r="D162" i="106" a="1"/>
  <c r="D162" i="106" s="1"/>
  <c r="D154" i="106" a="1"/>
  <c r="D154" i="106" s="1"/>
  <c r="D146" i="106" a="1"/>
  <c r="D146" i="106" s="1"/>
  <c r="D138" i="106" a="1"/>
  <c r="D138" i="106" s="1"/>
  <c r="D130" i="106" a="1"/>
  <c r="D130" i="106" s="1"/>
  <c r="D122" i="106" a="1"/>
  <c r="D122" i="106" s="1"/>
  <c r="D114" i="106" a="1"/>
  <c r="D114" i="106" s="1"/>
  <c r="D106" i="106" a="1"/>
  <c r="D106" i="106" s="1"/>
  <c r="D110" i="106" a="1"/>
  <c r="D110" i="106" s="1"/>
  <c r="D150" i="106" a="1"/>
  <c r="D150" i="106" s="1"/>
  <c r="D177" i="106" a="1"/>
  <c r="D177" i="106" s="1"/>
  <c r="D169" i="106" a="1"/>
  <c r="D169" i="106" s="1"/>
  <c r="D161" i="106" a="1"/>
  <c r="D161" i="106" s="1"/>
  <c r="D153" i="106" a="1"/>
  <c r="D153" i="106" s="1"/>
  <c r="D145" i="106" a="1"/>
  <c r="D145" i="106" s="1"/>
  <c r="D137" i="106" a="1"/>
  <c r="D137" i="106" s="1"/>
  <c r="D129" i="106" a="1"/>
  <c r="D129" i="106" s="1"/>
  <c r="D121" i="106" a="1"/>
  <c r="D121" i="106" s="1"/>
  <c r="D113" i="106" a="1"/>
  <c r="D113" i="106" s="1"/>
  <c r="D105" i="106" a="1"/>
  <c r="D105" i="106" s="1"/>
  <c r="D158" i="106" a="1"/>
  <c r="D158" i="106" s="1"/>
  <c r="D166" i="106" a="1"/>
  <c r="D166" i="106" s="1"/>
  <c r="D176" i="106" a="1"/>
  <c r="D176" i="106" s="1"/>
  <c r="D168" i="106" a="1"/>
  <c r="D168" i="106" s="1"/>
  <c r="D160" i="106" a="1"/>
  <c r="D160" i="106" s="1"/>
  <c r="D152" i="106" a="1"/>
  <c r="D152" i="106" s="1"/>
  <c r="D144" i="106" a="1"/>
  <c r="D144" i="106" s="1"/>
  <c r="D136" i="106" a="1"/>
  <c r="D136" i="106" s="1"/>
  <c r="D128" i="106" a="1"/>
  <c r="D128" i="106" s="1"/>
  <c r="D120" i="106" a="1"/>
  <c r="D120" i="106" s="1"/>
  <c r="D112" i="106" a="1"/>
  <c r="D112" i="106" s="1"/>
  <c r="D104" i="106" a="1"/>
  <c r="D104" i="106" s="1"/>
  <c r="D174" i="106" a="1"/>
  <c r="D174" i="106" s="1"/>
  <c r="D182" i="106" a="1"/>
  <c r="D182" i="106" s="1"/>
  <c r="D175" i="106" a="1"/>
  <c r="D175" i="106" s="1"/>
  <c r="D167" i="106" a="1"/>
  <c r="D167" i="106" s="1"/>
  <c r="D159" i="106" a="1"/>
  <c r="D159" i="106" s="1"/>
  <c r="D151" i="106" a="1"/>
  <c r="D151" i="106" s="1"/>
  <c r="D143" i="106" a="1"/>
  <c r="D143" i="106" s="1"/>
  <c r="D135" i="106" a="1"/>
  <c r="D135" i="106" s="1"/>
  <c r="D127" i="106" a="1"/>
  <c r="D127" i="106" s="1"/>
  <c r="D119" i="106" a="1"/>
  <c r="D119" i="106" s="1"/>
  <c r="D111" i="106" a="1"/>
  <c r="D111" i="106" s="1"/>
  <c r="D103" i="106" a="1"/>
  <c r="D103" i="106" s="1"/>
  <c r="E99" i="106" a="1"/>
  <c r="E99" i="106" s="1"/>
  <c r="D101" i="106" a="1"/>
  <c r="D101" i="106" s="1"/>
  <c r="C195" i="106"/>
  <c r="C186" i="106"/>
  <c r="C204" i="106"/>
  <c r="C202" i="106"/>
  <c r="C193" i="106"/>
  <c r="C184" i="106"/>
  <c r="C205" i="106"/>
  <c r="C200" i="106"/>
  <c r="C188" i="106"/>
  <c r="C198" i="106"/>
  <c r="C191" i="106"/>
  <c r="C196" i="106"/>
  <c r="C189" i="106"/>
  <c r="C187" i="106"/>
  <c r="C203" i="106"/>
  <c r="C194" i="106"/>
  <c r="C185" i="106"/>
  <c r="C190" i="106"/>
  <c r="C201" i="106"/>
  <c r="C192" i="106"/>
  <c r="C199" i="106"/>
  <c r="C197" i="106"/>
  <c r="C75" i="106"/>
  <c r="C77" i="106"/>
  <c r="C76" i="106"/>
  <c r="C34" i="106"/>
  <c r="D44" i="106" s="1"/>
  <c r="C33" i="106"/>
  <c r="C32" i="106"/>
  <c r="C31" i="106"/>
  <c r="C30" i="106"/>
  <c r="C29" i="106"/>
  <c r="C27" i="106"/>
  <c r="C28" i="106"/>
  <c r="C26" i="106"/>
  <c r="E25" i="106"/>
  <c r="C25" i="106"/>
  <c r="C63" i="106"/>
  <c r="B17" i="64"/>
  <c r="C74" i="106"/>
  <c r="AR69" i="64"/>
  <c r="AR19" i="64"/>
  <c r="AR64" i="64"/>
  <c r="AR30" i="64"/>
  <c r="AR92" i="64"/>
  <c r="AR73" i="64"/>
  <c r="AR53" i="64"/>
  <c r="AR98" i="64"/>
  <c r="AR48" i="64"/>
  <c r="AR14" i="64"/>
  <c r="AR60" i="64"/>
  <c r="AR57" i="64"/>
  <c r="AR37" i="64"/>
  <c r="AR82" i="64"/>
  <c r="AR32" i="64"/>
  <c r="AR109" i="64"/>
  <c r="AR44" i="64"/>
  <c r="AR41" i="64"/>
  <c r="AR21" i="64"/>
  <c r="AR66" i="64"/>
  <c r="AR16" i="64"/>
  <c r="AR93" i="64"/>
  <c r="AR28" i="64"/>
  <c r="AR25" i="64"/>
  <c r="AR7" i="64"/>
  <c r="AR71" i="64"/>
  <c r="AR50" i="64"/>
  <c r="AR95" i="64"/>
  <c r="AR77" i="64"/>
  <c r="AR106" i="64"/>
  <c r="AR9" i="64"/>
  <c r="AR87" i="64"/>
  <c r="AR100" i="64"/>
  <c r="AR34" i="64"/>
  <c r="AR79" i="64"/>
  <c r="AR61" i="64"/>
  <c r="AR90" i="64"/>
  <c r="AR103" i="64"/>
  <c r="AR23" i="64"/>
  <c r="AR84" i="64"/>
  <c r="AR18" i="64"/>
  <c r="AR63" i="64"/>
  <c r="AR45" i="64"/>
  <c r="AR74" i="64"/>
  <c r="AR104" i="64"/>
  <c r="AR102" i="64"/>
  <c r="AR68" i="64"/>
  <c r="AR39" i="64"/>
  <c r="AR47" i="64"/>
  <c r="AR29" i="64"/>
  <c r="AR58" i="64"/>
  <c r="AR88" i="64"/>
  <c r="AR86" i="64"/>
  <c r="AR52" i="64"/>
  <c r="AR97" i="64"/>
  <c r="AR31" i="64"/>
  <c r="AR13" i="64"/>
  <c r="AR42" i="64"/>
  <c r="AR72" i="64"/>
  <c r="AR70" i="64"/>
  <c r="AR36" i="64"/>
  <c r="AR81" i="64"/>
  <c r="AR15" i="64"/>
  <c r="AR107" i="64"/>
  <c r="AR26" i="64"/>
  <c r="AR56" i="64"/>
  <c r="AR54" i="64"/>
  <c r="AR20" i="64"/>
  <c r="AR65" i="64"/>
  <c r="AR55" i="64"/>
  <c r="AR91" i="64"/>
  <c r="AR10" i="64"/>
  <c r="AR40" i="64"/>
  <c r="AR38" i="64"/>
  <c r="AR99" i="64"/>
  <c r="AR49" i="64"/>
  <c r="AR5" i="64"/>
  <c r="AR75" i="64"/>
  <c r="AR108" i="64"/>
  <c r="AR24" i="64"/>
  <c r="AR22" i="64"/>
  <c r="AR83" i="64"/>
  <c r="AR33" i="64"/>
  <c r="AR94" i="64"/>
  <c r="AR59" i="64"/>
  <c r="AR76" i="64"/>
  <c r="AR8" i="64"/>
  <c r="AR6" i="64"/>
  <c r="AR67" i="64"/>
  <c r="AR17" i="64"/>
  <c r="AR78" i="64"/>
  <c r="AR43" i="64"/>
  <c r="AR12" i="64"/>
  <c r="AR101" i="64"/>
  <c r="AR51" i="64"/>
  <c r="AR96" i="64"/>
  <c r="AR62" i="64"/>
  <c r="AR27" i="64"/>
  <c r="AR105" i="64"/>
  <c r="AR85" i="64"/>
  <c r="AR35" i="64"/>
  <c r="AR80" i="64"/>
  <c r="AR46" i="64"/>
  <c r="AR11" i="64"/>
  <c r="AI34" i="64"/>
  <c r="AP82" i="64"/>
  <c r="AO8" i="64"/>
  <c r="AP104" i="64"/>
  <c r="AP26" i="64"/>
  <c r="AP13" i="64"/>
  <c r="AM81" i="64"/>
  <c r="AL100" i="64"/>
  <c r="AI107" i="64"/>
  <c r="AL18" i="64"/>
  <c r="AP43" i="64"/>
  <c r="AL23" i="64"/>
  <c r="AK108" i="64"/>
  <c r="AO12" i="64"/>
  <c r="AP83" i="64"/>
  <c r="AK59" i="64"/>
  <c r="AO37" i="64"/>
  <c r="AN97" i="64"/>
  <c r="AJ26" i="64"/>
  <c r="AP96" i="64"/>
  <c r="AP52" i="64"/>
  <c r="AP55" i="64"/>
  <c r="AN67" i="64"/>
  <c r="AO32" i="64"/>
  <c r="AP39" i="64"/>
  <c r="AK25" i="64"/>
  <c r="AH50" i="64"/>
  <c r="AJ81" i="64"/>
  <c r="AQ77" i="64"/>
  <c r="AO54" i="64"/>
  <c r="AH96" i="64"/>
  <c r="AI12" i="64"/>
  <c r="AM90" i="64"/>
  <c r="AO67" i="64"/>
  <c r="AJ55" i="64"/>
  <c r="AM106" i="64"/>
  <c r="AH106" i="64"/>
  <c r="AP48" i="64"/>
  <c r="AP11" i="64"/>
  <c r="AM87" i="64"/>
  <c r="AN12" i="64"/>
  <c r="AH10" i="64"/>
  <c r="AL70" i="64"/>
  <c r="AJ40" i="64"/>
  <c r="AM18" i="64"/>
  <c r="AM56" i="64"/>
  <c r="AJ21" i="64"/>
  <c r="AH33" i="64"/>
  <c r="AL10" i="64"/>
  <c r="AO99" i="64"/>
  <c r="AM16" i="64"/>
  <c r="AK91" i="64"/>
  <c r="AP10" i="64"/>
  <c r="AJ45" i="64"/>
  <c r="AN63" i="64"/>
  <c r="AJ103" i="64"/>
  <c r="AO18" i="64"/>
  <c r="AO56" i="64"/>
  <c r="AL102" i="64"/>
  <c r="AQ95" i="64"/>
  <c r="AN29" i="64"/>
  <c r="AI48" i="64"/>
  <c r="AP20" i="64"/>
  <c r="AM89" i="64"/>
  <c r="AI75" i="64"/>
  <c r="AL51" i="64"/>
  <c r="AJ88" i="64"/>
  <c r="AO60" i="64"/>
  <c r="AJ85" i="64"/>
  <c r="AL5" i="64"/>
  <c r="AY5" i="64" s="1"/>
  <c r="AL86" i="64"/>
  <c r="AH91" i="64"/>
  <c r="AP64" i="64"/>
  <c r="AP68" i="64"/>
  <c r="AP61" i="64"/>
  <c r="AL106" i="64"/>
  <c r="AL39" i="64"/>
  <c r="AQ82" i="64"/>
  <c r="AK73" i="64"/>
  <c r="AH64" i="64"/>
  <c r="AP40" i="64"/>
  <c r="AP18" i="64"/>
  <c r="AP63" i="64"/>
  <c r="AO53" i="64"/>
  <c r="AK70" i="64"/>
  <c r="AI26" i="64"/>
  <c r="AK83" i="64"/>
  <c r="AI40" i="64"/>
  <c r="AQ55" i="64"/>
  <c r="AN6" i="64"/>
  <c r="AP56" i="64"/>
  <c r="AO51" i="64"/>
  <c r="AO64" i="64"/>
  <c r="AP45" i="64"/>
  <c r="AK104" i="64"/>
  <c r="AJ67" i="64"/>
  <c r="AQ109" i="64"/>
  <c r="AQ18" i="64"/>
  <c r="AJ5" i="64"/>
  <c r="AW5" i="64" s="1"/>
  <c r="AO103" i="64"/>
  <c r="AO25" i="64"/>
  <c r="AP98" i="64"/>
  <c r="AO81" i="64"/>
  <c r="AM8" i="64"/>
  <c r="AH84" i="64"/>
  <c r="AJ79" i="64"/>
  <c r="AL42" i="64"/>
  <c r="AO49" i="64"/>
  <c r="AP85" i="64"/>
  <c r="AP15" i="64"/>
  <c r="AH81" i="64"/>
  <c r="AM65" i="64"/>
  <c r="AN44" i="64"/>
  <c r="AH30" i="64"/>
  <c r="AI108" i="64"/>
  <c r="AH82" i="64"/>
  <c r="AN82" i="64"/>
  <c r="AJ72" i="64"/>
  <c r="AQ13" i="64"/>
  <c r="AJ66" i="64"/>
  <c r="AP37" i="64"/>
  <c r="AO65" i="64"/>
  <c r="AO41" i="64"/>
  <c r="AP101" i="64"/>
  <c r="AL97" i="64"/>
  <c r="AN24" i="64"/>
  <c r="AH97" i="64"/>
  <c r="AL83" i="64"/>
  <c r="AN61" i="64"/>
  <c r="AQ59" i="64"/>
  <c r="AQ78" i="64"/>
  <c r="AJ77" i="64"/>
  <c r="AK39" i="64"/>
  <c r="AP105" i="64"/>
  <c r="AP99" i="64"/>
  <c r="AO28" i="64"/>
  <c r="AP7" i="64"/>
  <c r="AN47" i="64"/>
  <c r="AK8" i="64"/>
  <c r="AH104" i="64"/>
  <c r="AJ16" i="64"/>
  <c r="AM38" i="64"/>
  <c r="AK11" i="64"/>
  <c r="AL48" i="64"/>
  <c r="AI105" i="64"/>
  <c r="AQ28" i="64"/>
  <c r="AO71" i="64"/>
  <c r="AO83" i="64"/>
  <c r="AO59" i="64"/>
  <c r="AP92" i="64"/>
  <c r="AP75" i="64"/>
  <c r="AO85" i="64"/>
  <c r="AN92" i="64"/>
  <c r="AM60" i="64"/>
  <c r="AO57" i="64"/>
  <c r="AJ97" i="64"/>
  <c r="AL91" i="64"/>
  <c r="AK79" i="64"/>
  <c r="AI17" i="64"/>
  <c r="AJ99" i="64"/>
  <c r="AQ100" i="64"/>
  <c r="AO9" i="64"/>
  <c r="AN103" i="64"/>
  <c r="AO80" i="64"/>
  <c r="AI79" i="64"/>
  <c r="AQ32" i="64"/>
  <c r="AP108" i="64"/>
  <c r="AP80" i="64"/>
  <c r="AP31" i="64"/>
  <c r="AO44" i="64"/>
  <c r="AN71" i="64"/>
  <c r="AH67" i="64"/>
  <c r="AK61" i="64"/>
  <c r="AJ47" i="64"/>
  <c r="AK55" i="64"/>
  <c r="AK80" i="64"/>
  <c r="AM36" i="64"/>
  <c r="AJ35" i="64"/>
  <c r="AM29" i="64"/>
  <c r="AK107" i="64"/>
  <c r="AP91" i="64"/>
  <c r="AP79" i="64"/>
  <c r="AP95" i="64"/>
  <c r="AK103" i="64"/>
  <c r="AN68" i="64"/>
  <c r="AL19" i="64"/>
  <c r="AK15" i="64"/>
  <c r="AH80" i="64"/>
  <c r="AL24" i="64"/>
  <c r="AM76" i="64"/>
  <c r="AH21" i="64"/>
  <c r="AP69" i="64"/>
  <c r="AO5" i="64"/>
  <c r="BB5" i="64" s="1"/>
  <c r="AP17" i="64"/>
  <c r="AP33" i="64"/>
  <c r="AM24" i="64"/>
  <c r="AQ43" i="64"/>
  <c r="AH70" i="64"/>
  <c r="AH86" i="64"/>
  <c r="AL104" i="64"/>
  <c r="AH16" i="64"/>
  <c r="AO77" i="64"/>
  <c r="AM53" i="64"/>
  <c r="AQ49" i="64"/>
  <c r="AQ76" i="64"/>
  <c r="AI24" i="64"/>
  <c r="AH57" i="64"/>
  <c r="AM28" i="64"/>
  <c r="AI50" i="64"/>
  <c r="AI109" i="64"/>
  <c r="AN19" i="64"/>
  <c r="AJ58" i="64"/>
  <c r="AL99" i="64"/>
  <c r="AM11" i="64"/>
  <c r="AJ80" i="64"/>
  <c r="AK24" i="64"/>
  <c r="AI104" i="64"/>
  <c r="AK49" i="64"/>
  <c r="AJ52" i="64"/>
  <c r="AI59" i="64"/>
  <c r="AO72" i="64"/>
  <c r="AK71" i="64"/>
  <c r="AM15" i="64"/>
  <c r="AI71" i="64"/>
  <c r="AJ95" i="64"/>
  <c r="AK32" i="64"/>
  <c r="AP71" i="64"/>
  <c r="AQ52" i="64"/>
  <c r="AL59" i="64"/>
  <c r="AQ46" i="64"/>
  <c r="AK23" i="64"/>
  <c r="AJ17" i="64"/>
  <c r="AN69" i="64"/>
  <c r="AN35" i="64"/>
  <c r="AM40" i="64"/>
  <c r="AP84" i="64"/>
  <c r="AI20" i="64"/>
  <c r="AQ80" i="64"/>
  <c r="AL36" i="64"/>
  <c r="AN62" i="64"/>
  <c r="AM57" i="64"/>
  <c r="AN89" i="64"/>
  <c r="AJ44" i="64"/>
  <c r="AO61" i="64"/>
  <c r="AP34" i="64"/>
  <c r="AP42" i="64"/>
  <c r="AP6" i="64"/>
  <c r="AK88" i="64"/>
  <c r="AO100" i="64"/>
  <c r="AL79" i="64"/>
  <c r="AL25" i="64"/>
  <c r="AJ105" i="64"/>
  <c r="AQ69" i="64"/>
  <c r="AN43" i="64"/>
  <c r="AM86" i="64"/>
  <c r="AJ10" i="64"/>
  <c r="AJ107" i="64"/>
  <c r="AM82" i="64"/>
  <c r="AJ19" i="64"/>
  <c r="AM58" i="64"/>
  <c r="AL77" i="64"/>
  <c r="AH12" i="64"/>
  <c r="AI96" i="64"/>
  <c r="AQ30" i="64"/>
  <c r="AJ104" i="64"/>
  <c r="AQ107" i="64"/>
  <c r="AO24" i="64"/>
  <c r="AQ25" i="64"/>
  <c r="AL66" i="64"/>
  <c r="AM77" i="64"/>
  <c r="AJ24" i="64"/>
  <c r="AI93" i="64"/>
  <c r="AP53" i="64"/>
  <c r="AP66" i="64"/>
  <c r="AP58" i="64"/>
  <c r="AO22" i="64"/>
  <c r="AO35" i="64"/>
  <c r="AP23" i="64"/>
  <c r="AP47" i="64"/>
  <c r="AP29" i="64"/>
  <c r="AO27" i="64"/>
  <c r="AP87" i="64"/>
  <c r="AH71" i="64"/>
  <c r="AQ103" i="64"/>
  <c r="AL50" i="64"/>
  <c r="AK75" i="64"/>
  <c r="AN83" i="64"/>
  <c r="AI25" i="64"/>
  <c r="AN37" i="64"/>
  <c r="AH42" i="64"/>
  <c r="AI61" i="64"/>
  <c r="AQ81" i="64"/>
  <c r="AI37" i="64"/>
  <c r="AL45" i="64"/>
  <c r="AO94" i="64"/>
  <c r="AI76" i="64"/>
  <c r="AQ74" i="64"/>
  <c r="AL69" i="64"/>
  <c r="AM93" i="64"/>
  <c r="AJ49" i="64"/>
  <c r="AO50" i="64"/>
  <c r="AM62" i="64"/>
  <c r="AP74" i="64"/>
  <c r="AL21" i="64"/>
  <c r="AN15" i="64"/>
  <c r="AK84" i="64"/>
  <c r="AK96" i="64"/>
  <c r="AQ104" i="64"/>
  <c r="AH78" i="64"/>
  <c r="AO105" i="64"/>
  <c r="AO87" i="64"/>
  <c r="AQ105" i="64"/>
  <c r="AH69" i="64"/>
  <c r="AI39" i="64"/>
  <c r="AM43" i="64"/>
  <c r="AK45" i="64"/>
  <c r="AL41" i="64"/>
  <c r="AQ10" i="64"/>
  <c r="AO90" i="64"/>
  <c r="AH68" i="64"/>
  <c r="AQ47" i="64"/>
  <c r="AP102" i="64"/>
  <c r="AQ20" i="64"/>
  <c r="AP36" i="64"/>
  <c r="AP27" i="64"/>
  <c r="AP72" i="64"/>
  <c r="AO16" i="64"/>
  <c r="AO21" i="64"/>
  <c r="AO43" i="64"/>
  <c r="AN55" i="64"/>
  <c r="AQ6" i="64"/>
  <c r="AO97" i="64"/>
  <c r="AI106" i="64"/>
  <c r="AJ69" i="64"/>
  <c r="AO95" i="64"/>
  <c r="AJ22" i="64"/>
  <c r="AQ41" i="64"/>
  <c r="AK34" i="64"/>
  <c r="AQ17" i="64"/>
  <c r="AO76" i="64"/>
  <c r="AL62" i="64"/>
  <c r="AJ57" i="64"/>
  <c r="AK93" i="64"/>
  <c r="AK69" i="64"/>
  <c r="AQ71" i="64"/>
  <c r="AP14" i="64"/>
  <c r="AI78" i="64"/>
  <c r="AJ78" i="64"/>
  <c r="AJ32" i="64"/>
  <c r="AO96" i="64"/>
  <c r="AH62" i="64"/>
  <c r="AQ91" i="64"/>
  <c r="AH54" i="64"/>
  <c r="AI47" i="64"/>
  <c r="AM20" i="64"/>
  <c r="AQ102" i="64"/>
  <c r="AL92" i="64"/>
  <c r="AL30" i="64"/>
  <c r="AK41" i="64"/>
  <c r="AK5" i="64"/>
  <c r="AX5" i="64" s="1"/>
  <c r="AQ7" i="64"/>
  <c r="AO62" i="64"/>
  <c r="AM51" i="64"/>
  <c r="AO93" i="64"/>
  <c r="AH31" i="64"/>
  <c r="AQ85" i="64"/>
  <c r="AJ100" i="64"/>
  <c r="AI60" i="64"/>
  <c r="AN34" i="64"/>
  <c r="AK22" i="64"/>
  <c r="AN51" i="64"/>
  <c r="AJ82" i="64"/>
  <c r="AI66" i="64"/>
  <c r="AO38" i="64"/>
  <c r="AP88" i="64"/>
  <c r="AP107" i="64"/>
  <c r="AL27" i="64"/>
  <c r="AI54" i="64"/>
  <c r="AM46" i="64"/>
  <c r="AN87" i="64"/>
  <c r="AI89" i="64"/>
  <c r="AK57" i="64"/>
  <c r="AM99" i="64"/>
  <c r="AQ44" i="64"/>
  <c r="AK36" i="64"/>
  <c r="AL72" i="64"/>
  <c r="AJ12" i="64"/>
  <c r="AO98" i="64"/>
  <c r="AN73" i="64"/>
  <c r="AM80" i="64"/>
  <c r="AJ59" i="64"/>
  <c r="AK95" i="64"/>
  <c r="AI18" i="64"/>
  <c r="AO92" i="64"/>
  <c r="AQ36" i="64"/>
  <c r="AN8" i="64"/>
  <c r="AQ8" i="64"/>
  <c r="AN20" i="64"/>
  <c r="AN107" i="64"/>
  <c r="AH66" i="64"/>
  <c r="AJ30" i="64"/>
  <c r="AL14" i="64"/>
  <c r="AM21" i="64"/>
  <c r="AK66" i="64"/>
  <c r="AQ101" i="64"/>
  <c r="AH76" i="64"/>
  <c r="AI99" i="64"/>
  <c r="AQ60" i="64"/>
  <c r="AM73" i="64"/>
  <c r="AJ51" i="64"/>
  <c r="AP46" i="64"/>
  <c r="AP9" i="64"/>
  <c r="AJ63" i="64"/>
  <c r="AJ6" i="64"/>
  <c r="AH99" i="64"/>
  <c r="AL15" i="64"/>
  <c r="AO7" i="64"/>
  <c r="AO19" i="64"/>
  <c r="AP59" i="64"/>
  <c r="AP50" i="64"/>
  <c r="AO48" i="64"/>
  <c r="AO11" i="64"/>
  <c r="AO40" i="64"/>
  <c r="AO34" i="64"/>
  <c r="AM94" i="64"/>
  <c r="AN22" i="64"/>
  <c r="AL90" i="64"/>
  <c r="AL101" i="64"/>
  <c r="AL31" i="64"/>
  <c r="AM95" i="64"/>
  <c r="AI101" i="64"/>
  <c r="AN75" i="64"/>
  <c r="AJ18" i="64"/>
  <c r="AL38" i="64"/>
  <c r="AI51" i="64"/>
  <c r="AJ71" i="64"/>
  <c r="AN64" i="64"/>
  <c r="AH20" i="64"/>
  <c r="AK17" i="64"/>
  <c r="AL28" i="64"/>
  <c r="AQ15" i="64"/>
  <c r="AI100" i="64"/>
  <c r="AN16" i="64"/>
  <c r="AN14" i="64"/>
  <c r="AQ54" i="64"/>
  <c r="AQ97" i="64"/>
  <c r="AL22" i="64"/>
  <c r="AI72" i="64"/>
  <c r="AQ26" i="64"/>
  <c r="AI23" i="64"/>
  <c r="AM75" i="64"/>
  <c r="AI42" i="64"/>
  <c r="AM44" i="64"/>
  <c r="AO58" i="64"/>
  <c r="AH102" i="64"/>
  <c r="AO84" i="64"/>
  <c r="AJ91" i="64"/>
  <c r="AL53" i="64"/>
  <c r="AK106" i="64"/>
  <c r="AK35" i="64"/>
  <c r="AH34" i="64"/>
  <c r="AK56" i="64"/>
  <c r="AQ19" i="64"/>
  <c r="AQ29" i="64"/>
  <c r="AM84" i="64"/>
  <c r="AI81" i="64"/>
  <c r="AI22" i="64"/>
  <c r="AQ14" i="64"/>
  <c r="AL88" i="64"/>
  <c r="AI62" i="64"/>
  <c r="AL9" i="64"/>
  <c r="AN25" i="64"/>
  <c r="AM79" i="64"/>
  <c r="AH36" i="64"/>
  <c r="AO86" i="64"/>
  <c r="AH93" i="64"/>
  <c r="AK33" i="64"/>
  <c r="AM48" i="64"/>
  <c r="AN90" i="64"/>
  <c r="AJ23" i="64"/>
  <c r="AQ66" i="64"/>
  <c r="AI45" i="64"/>
  <c r="AM107" i="64"/>
  <c r="AO88" i="64"/>
  <c r="AI83" i="64"/>
  <c r="AH22" i="64"/>
  <c r="AH90" i="64"/>
  <c r="AL40" i="64"/>
  <c r="AM22" i="64"/>
  <c r="AJ106" i="64"/>
  <c r="AQ70" i="64"/>
  <c r="AJ76" i="64"/>
  <c r="AH37" i="64"/>
  <c r="AK86" i="64"/>
  <c r="AK97" i="64"/>
  <c r="AJ39" i="64"/>
  <c r="AK13" i="64"/>
  <c r="AQ34" i="64"/>
  <c r="AN36" i="64"/>
  <c r="AH40" i="64"/>
  <c r="AN96" i="64"/>
  <c r="AK50" i="64"/>
  <c r="AO46" i="64"/>
  <c r="AP103" i="64"/>
  <c r="AM23" i="64"/>
  <c r="AH18" i="64"/>
  <c r="AI91" i="64"/>
  <c r="AK81" i="64"/>
  <c r="AO66" i="64"/>
  <c r="AM55" i="64"/>
  <c r="AI68" i="64"/>
  <c r="AN91" i="64"/>
  <c r="AQ99" i="64"/>
  <c r="AL46" i="64"/>
  <c r="AJ60" i="64"/>
  <c r="AM72" i="64"/>
  <c r="AI27" i="64"/>
  <c r="AL87" i="64"/>
  <c r="AM47" i="64"/>
  <c r="AK29" i="64"/>
  <c r="AI98" i="64"/>
  <c r="AL61" i="64"/>
  <c r="AK85" i="64"/>
  <c r="AQ88" i="64"/>
  <c r="AJ25" i="64"/>
  <c r="AL49" i="64"/>
  <c r="AJ83" i="64"/>
  <c r="AQ58" i="64"/>
  <c r="AJ70" i="64"/>
  <c r="AK20" i="64"/>
  <c r="AI57" i="64"/>
  <c r="AN49" i="64"/>
  <c r="AK58" i="64"/>
  <c r="AK76" i="64"/>
  <c r="AI33" i="64"/>
  <c r="AL52" i="64"/>
  <c r="AM74" i="64"/>
  <c r="AH19" i="64"/>
  <c r="AN10" i="64"/>
  <c r="AQ73" i="64"/>
  <c r="AN94" i="64"/>
  <c r="AO69" i="64"/>
  <c r="AH17" i="64"/>
  <c r="AJ56" i="64"/>
  <c r="AN105" i="64"/>
  <c r="AM109" i="64"/>
  <c r="AQ5" i="64"/>
  <c r="AQ42" i="64"/>
  <c r="AJ93" i="64"/>
  <c r="AL6" i="64"/>
  <c r="AK100" i="64"/>
  <c r="AL68" i="64"/>
  <c r="AM27" i="64"/>
  <c r="AK92" i="64"/>
  <c r="AJ46" i="64"/>
  <c r="AN57" i="64"/>
  <c r="AN13" i="64"/>
  <c r="AI97" i="64"/>
  <c r="AI14" i="64"/>
  <c r="AM71" i="64"/>
  <c r="AK101" i="64"/>
  <c r="AK21" i="64"/>
  <c r="AI30" i="64"/>
  <c r="AI49" i="64"/>
  <c r="AL17" i="64"/>
  <c r="AM37" i="64"/>
  <c r="AQ64" i="64"/>
  <c r="AN93" i="64"/>
  <c r="AQ35" i="64"/>
  <c r="AJ28" i="64"/>
  <c r="AK26" i="64"/>
  <c r="AK16" i="64"/>
  <c r="AL58" i="64"/>
  <c r="AI53" i="64"/>
  <c r="AO73" i="64"/>
  <c r="AQ51" i="64"/>
  <c r="AI31" i="64"/>
  <c r="AK46" i="64"/>
  <c r="AI64" i="64"/>
  <c r="AL89" i="64"/>
  <c r="AH88" i="64"/>
  <c r="AN50" i="64"/>
  <c r="AI21" i="64"/>
  <c r="AH46" i="64"/>
  <c r="AN31" i="64"/>
  <c r="AO104" i="64"/>
  <c r="AQ31" i="64"/>
  <c r="AK44" i="64"/>
  <c r="AI9" i="64"/>
  <c r="AL80" i="64"/>
  <c r="AJ9" i="64"/>
  <c r="AN41" i="64"/>
  <c r="AK14" i="64"/>
  <c r="AK109" i="64"/>
  <c r="AK53" i="64"/>
  <c r="AK105" i="64"/>
  <c r="AQ23" i="64"/>
  <c r="AH58" i="64"/>
  <c r="AQ108" i="64"/>
  <c r="AK98" i="64"/>
  <c r="AN102" i="64"/>
  <c r="AJ27" i="64"/>
  <c r="AM19" i="64"/>
  <c r="AM97" i="64"/>
  <c r="AJ68" i="64"/>
  <c r="AO79" i="64"/>
  <c r="AN45" i="64"/>
  <c r="AL16" i="64"/>
  <c r="AM50" i="64"/>
  <c r="AM69" i="64"/>
  <c r="AO14" i="64"/>
  <c r="AP22" i="64"/>
  <c r="AK102" i="64"/>
  <c r="AI41" i="64"/>
  <c r="AQ27" i="64"/>
  <c r="AK38" i="64"/>
  <c r="AH107" i="64"/>
  <c r="AM91" i="64"/>
  <c r="AI87" i="64"/>
  <c r="AL103" i="64"/>
  <c r="AL43" i="64"/>
  <c r="AL109" i="64"/>
  <c r="AI6" i="64"/>
  <c r="AH15" i="64"/>
  <c r="AN77" i="64"/>
  <c r="AQ63" i="64"/>
  <c r="AP28" i="64"/>
  <c r="AO17" i="64"/>
  <c r="AP89" i="64"/>
  <c r="AQ84" i="64"/>
  <c r="AQ68" i="64"/>
  <c r="AJ50" i="64"/>
  <c r="AN27" i="64"/>
  <c r="AL85" i="64"/>
  <c r="AM105" i="64"/>
  <c r="AM41" i="64"/>
  <c r="AH98" i="64"/>
  <c r="AH28" i="64"/>
  <c r="AL96" i="64"/>
  <c r="AO78" i="64"/>
  <c r="AQ38" i="64"/>
  <c r="AN9" i="64"/>
  <c r="AK62" i="64"/>
  <c r="AH59" i="64"/>
  <c r="AJ37" i="64"/>
  <c r="AI13" i="64"/>
  <c r="AH55" i="64"/>
  <c r="AQ75" i="64"/>
  <c r="AI55" i="64"/>
  <c r="AM32" i="64"/>
  <c r="AJ53" i="64"/>
  <c r="AJ11" i="64"/>
  <c r="AH92" i="64"/>
  <c r="AL76" i="64"/>
  <c r="AM26" i="64"/>
  <c r="AH63" i="64"/>
  <c r="AI67" i="64"/>
  <c r="AM108" i="64"/>
  <c r="AJ36" i="64"/>
  <c r="AI28" i="64"/>
  <c r="AI65" i="64"/>
  <c r="AH14" i="64"/>
  <c r="AI38" i="64"/>
  <c r="AH38" i="64"/>
  <c r="AH6" i="64"/>
  <c r="AH24" i="64"/>
  <c r="AQ93" i="64"/>
  <c r="AK27" i="64"/>
  <c r="AI74" i="64"/>
  <c r="AL7" i="64"/>
  <c r="AI44" i="64"/>
  <c r="AL57" i="64"/>
  <c r="AH100" i="64"/>
  <c r="AN86" i="64"/>
  <c r="AL32" i="64"/>
  <c r="AM17" i="64"/>
  <c r="AN104" i="64"/>
  <c r="AI80" i="64"/>
  <c r="AK30" i="64"/>
  <c r="AM78" i="64"/>
  <c r="AJ92" i="64"/>
  <c r="AH29" i="64"/>
  <c r="AH23" i="64"/>
  <c r="AM54" i="64"/>
  <c r="AM12" i="64"/>
  <c r="AJ33" i="64"/>
  <c r="AH83" i="64"/>
  <c r="AI95" i="64"/>
  <c r="AL12" i="64"/>
  <c r="AI5" i="64"/>
  <c r="AK68" i="64"/>
  <c r="AQ61" i="64"/>
  <c r="AI92" i="64"/>
  <c r="AH56" i="64"/>
  <c r="AL78" i="64"/>
  <c r="AL63" i="64"/>
  <c r="AN18" i="64"/>
  <c r="AI103" i="64"/>
  <c r="AM101" i="64"/>
  <c r="AQ79" i="64"/>
  <c r="AK52" i="64"/>
  <c r="AO74" i="64"/>
  <c r="AN80" i="64"/>
  <c r="AN78" i="64"/>
  <c r="AQ40" i="64"/>
  <c r="AH87" i="64"/>
  <c r="AL73" i="64"/>
  <c r="AL26" i="64"/>
  <c r="AN109" i="64"/>
  <c r="AN76" i="64"/>
  <c r="AN74" i="64"/>
  <c r="AI58" i="64"/>
  <c r="AQ9" i="64"/>
  <c r="AI8" i="64"/>
  <c r="AH53" i="64"/>
  <c r="AL44" i="64"/>
  <c r="AH32" i="64"/>
  <c r="AK74" i="64"/>
  <c r="AP77" i="64"/>
  <c r="AN101" i="64"/>
  <c r="AN66" i="64"/>
  <c r="AQ48" i="64"/>
  <c r="AH41" i="64"/>
  <c r="AN48" i="64"/>
  <c r="AH85" i="64"/>
  <c r="AH103" i="64"/>
  <c r="AI88" i="64"/>
  <c r="AJ98" i="64"/>
  <c r="AN42" i="64"/>
  <c r="AM63" i="64"/>
  <c r="AH77" i="64"/>
  <c r="AP93" i="64"/>
  <c r="AP51" i="64"/>
  <c r="AP8" i="64"/>
  <c r="AI16" i="64"/>
  <c r="AH65" i="64"/>
  <c r="AN60" i="64"/>
  <c r="AN58" i="64"/>
  <c r="AM100" i="64"/>
  <c r="AQ98" i="64"/>
  <c r="AI77" i="64"/>
  <c r="AK48" i="64"/>
  <c r="AI82" i="64"/>
  <c r="AQ33" i="64"/>
  <c r="AI32" i="64"/>
  <c r="AM10" i="64"/>
  <c r="AM96" i="64"/>
  <c r="AQ94" i="64"/>
  <c r="AI73" i="64"/>
  <c r="AK72" i="64"/>
  <c r="AK89" i="64"/>
  <c r="AK18" i="64"/>
  <c r="AP94" i="64"/>
  <c r="AQ24" i="64"/>
  <c r="AM42" i="64"/>
  <c r="AN52" i="64"/>
  <c r="AL55" i="64"/>
  <c r="AH39" i="64"/>
  <c r="AJ74" i="64"/>
  <c r="AH60" i="64"/>
  <c r="AJ109" i="64"/>
  <c r="AK67" i="64"/>
  <c r="AN84" i="64"/>
  <c r="AH75" i="64"/>
  <c r="AJ84" i="64"/>
  <c r="AO30" i="64"/>
  <c r="AK87" i="64"/>
  <c r="AH45" i="64"/>
  <c r="AK47" i="64"/>
  <c r="AJ102" i="64"/>
  <c r="AH43" i="64"/>
  <c r="AK60" i="64"/>
  <c r="AL98" i="64"/>
  <c r="AI94" i="64"/>
  <c r="AK10" i="64"/>
  <c r="AH109" i="64"/>
  <c r="AH79" i="64"/>
  <c r="AJ101" i="64"/>
  <c r="AH7" i="64"/>
  <c r="AP81" i="64"/>
  <c r="AP70" i="64"/>
  <c r="AJ43" i="64"/>
  <c r="AN33" i="64"/>
  <c r="AJ41" i="64"/>
  <c r="AL81" i="64"/>
  <c r="AL34" i="64"/>
  <c r="AL60" i="64"/>
  <c r="AH48" i="64"/>
  <c r="AJ8" i="64"/>
  <c r="AQ57" i="64"/>
  <c r="AI56" i="64"/>
  <c r="AM34" i="64"/>
  <c r="AN100" i="64"/>
  <c r="AK9" i="64"/>
  <c r="AM39" i="64"/>
  <c r="AL84" i="64"/>
  <c r="AH72" i="64"/>
  <c r="AH25" i="64"/>
  <c r="AQ53" i="64"/>
  <c r="AI52" i="64"/>
  <c r="AM30" i="64"/>
  <c r="AK7" i="64"/>
  <c r="AN72" i="64"/>
  <c r="AN70" i="64"/>
  <c r="AP78" i="64"/>
  <c r="AK51" i="64"/>
  <c r="AN108" i="64"/>
  <c r="AK90" i="64"/>
  <c r="AK64" i="64"/>
  <c r="AL75" i="64"/>
  <c r="AN85" i="64"/>
  <c r="AM67" i="64"/>
  <c r="AJ87" i="64"/>
  <c r="AH26" i="64"/>
  <c r="AL8" i="64"/>
  <c r="AO101" i="64"/>
  <c r="AK28" i="64"/>
  <c r="AP19" i="64"/>
  <c r="AO13" i="64"/>
  <c r="AQ106" i="64"/>
  <c r="AQ96" i="64"/>
  <c r="AN46" i="64"/>
  <c r="AM7" i="64"/>
  <c r="AL47" i="64"/>
  <c r="AJ31" i="64"/>
  <c r="AL35" i="64"/>
  <c r="AN106" i="64"/>
  <c r="AN17" i="64"/>
  <c r="AO23" i="64"/>
  <c r="AI15" i="64"/>
  <c r="AM13" i="64"/>
  <c r="AH61" i="64"/>
  <c r="AJ48" i="64"/>
  <c r="AL20" i="64"/>
  <c r="AH8" i="64"/>
  <c r="AK54" i="64"/>
  <c r="AI11" i="64"/>
  <c r="AM9" i="64"/>
  <c r="AL54" i="64"/>
  <c r="AJ75" i="64"/>
  <c r="AN65" i="64"/>
  <c r="AJ73" i="64"/>
  <c r="AJ20" i="64"/>
  <c r="AP62" i="64"/>
  <c r="AP49" i="64"/>
  <c r="AH94" i="64"/>
  <c r="AJ7" i="64"/>
  <c r="AO89" i="64"/>
  <c r="AM103" i="64"/>
  <c r="AM45" i="64"/>
  <c r="AI70" i="64"/>
  <c r="AM70" i="64"/>
  <c r="AO68" i="64"/>
  <c r="AQ89" i="64"/>
  <c r="AN23" i="64"/>
  <c r="AI84" i="64"/>
  <c r="AO10" i="64"/>
  <c r="AM64" i="64"/>
  <c r="AJ90" i="64"/>
  <c r="AK31" i="64"/>
  <c r="AQ83" i="64"/>
  <c r="AQ67" i="64"/>
  <c r="AQ56" i="64"/>
  <c r="AK65" i="64"/>
  <c r="AI63" i="64"/>
  <c r="AM61" i="64"/>
  <c r="AQ39" i="64"/>
  <c r="AK77" i="64"/>
  <c r="AK19" i="64"/>
  <c r="AI86" i="64"/>
  <c r="AQ37" i="64"/>
  <c r="AI36" i="64"/>
  <c r="AM14" i="64"/>
  <c r="AL56" i="64"/>
  <c r="AH44" i="64"/>
  <c r="AK82" i="64"/>
  <c r="AJ15" i="64"/>
  <c r="AN5" i="64"/>
  <c r="AJ13" i="64"/>
  <c r="AK43" i="64"/>
  <c r="AO70" i="64"/>
  <c r="AQ16" i="64"/>
  <c r="AH51" i="64"/>
  <c r="AL37" i="64"/>
  <c r="AK78" i="64"/>
  <c r="AN32" i="64"/>
  <c r="AN30" i="64"/>
  <c r="AM92" i="64"/>
  <c r="AQ90" i="64"/>
  <c r="AI69" i="64"/>
  <c r="AP30" i="64"/>
  <c r="AP100" i="64"/>
  <c r="AM68" i="64"/>
  <c r="AQ21" i="64"/>
  <c r="AL105" i="64"/>
  <c r="AM49" i="64"/>
  <c r="AJ62" i="64"/>
  <c r="AI85" i="64"/>
  <c r="AI10" i="64"/>
  <c r="AH13" i="64"/>
  <c r="AQ45" i="64"/>
  <c r="AJ34" i="64"/>
  <c r="AH95" i="64"/>
  <c r="AH74" i="64"/>
  <c r="AM85" i="64"/>
  <c r="AN95" i="64"/>
  <c r="AN26" i="64"/>
  <c r="AP109" i="64"/>
  <c r="AO31" i="64"/>
  <c r="AL95" i="64"/>
  <c r="AL33" i="64"/>
  <c r="AM102" i="64"/>
  <c r="AL74" i="64"/>
  <c r="AP65" i="64"/>
  <c r="AL94" i="64"/>
  <c r="AO108" i="64"/>
  <c r="AH73" i="64"/>
  <c r="AL64" i="64"/>
  <c r="AH52" i="64"/>
  <c r="AH5" i="64"/>
  <c r="AJ61" i="64"/>
  <c r="AN40" i="64"/>
  <c r="AN38" i="64"/>
  <c r="AK99" i="64"/>
  <c r="AH27" i="64"/>
  <c r="AL13" i="64"/>
  <c r="AM83" i="64"/>
  <c r="AI35" i="64"/>
  <c r="AM33" i="64"/>
  <c r="AQ11" i="64"/>
  <c r="AN56" i="64"/>
  <c r="AN54" i="64"/>
  <c r="AK12" i="64"/>
  <c r="AK37" i="64"/>
  <c r="AM52" i="64"/>
  <c r="AQ50" i="64"/>
  <c r="AI29" i="64"/>
  <c r="AI7" i="64"/>
  <c r="AM5" i="64"/>
  <c r="AZ5" i="64" s="1"/>
  <c r="AH49" i="64"/>
  <c r="AP90" i="64"/>
  <c r="AJ108" i="64"/>
  <c r="AH101" i="64"/>
  <c r="AO106" i="64"/>
  <c r="AJ38" i="64"/>
  <c r="AJ65" i="64"/>
  <c r="AJ86" i="64"/>
  <c r="AL11" i="64"/>
  <c r="AJ42" i="64"/>
  <c r="AO82" i="64"/>
  <c r="AJ89" i="64"/>
  <c r="AK63" i="64"/>
  <c r="AP38" i="64"/>
  <c r="AP16" i="64"/>
  <c r="AP5" i="64"/>
  <c r="AP76" i="64"/>
  <c r="AL93" i="64"/>
  <c r="AH108" i="64"/>
  <c r="AH47" i="64"/>
  <c r="AN99" i="64"/>
  <c r="AQ87" i="64"/>
  <c r="AN7" i="64"/>
  <c r="AN11" i="64"/>
  <c r="AM104" i="64"/>
  <c r="AM35" i="64"/>
  <c r="AL82" i="64"/>
  <c r="AH11" i="64"/>
  <c r="AJ14" i="64"/>
  <c r="AJ29" i="64"/>
  <c r="AO91" i="64"/>
  <c r="AJ64" i="64"/>
  <c r="AO20" i="64"/>
  <c r="AP86" i="64"/>
  <c r="AO45" i="64"/>
  <c r="AO55" i="64"/>
  <c r="AP73" i="64"/>
  <c r="AN39" i="64"/>
  <c r="AN53" i="64"/>
  <c r="AJ54" i="64"/>
  <c r="AK42" i="64"/>
  <c r="AQ72" i="64"/>
  <c r="AL65" i="64"/>
  <c r="AM98" i="64"/>
  <c r="AH35" i="64"/>
  <c r="AL67" i="64"/>
  <c r="AM66" i="64"/>
  <c r="AH105" i="64"/>
  <c r="AN21" i="64"/>
  <c r="AL108" i="64"/>
  <c r="AN28" i="64"/>
  <c r="AO75" i="64"/>
  <c r="AI90" i="64"/>
  <c r="AQ22" i="64"/>
  <c r="AP25" i="64"/>
  <c r="AO63" i="64"/>
  <c r="AO42" i="64"/>
  <c r="AO15" i="64"/>
  <c r="AL71" i="64"/>
  <c r="AJ96" i="64"/>
  <c r="AH89" i="64"/>
  <c r="AQ65" i="64"/>
  <c r="AI46" i="64"/>
  <c r="AO102" i="64"/>
  <c r="AO107" i="64"/>
  <c r="AK40" i="64"/>
  <c r="AN88" i="64"/>
  <c r="AM6" i="64"/>
  <c r="AL107" i="64"/>
  <c r="AQ86" i="64"/>
  <c r="AI102" i="64"/>
  <c r="AM88" i="64"/>
  <c r="AK6" i="64"/>
  <c r="AM59" i="64"/>
  <c r="AL29" i="64"/>
  <c r="AP106" i="64"/>
  <c r="AP97" i="64"/>
  <c r="AP60" i="64"/>
  <c r="AN59" i="64"/>
  <c r="AQ62" i="64"/>
  <c r="AN98" i="64"/>
  <c r="AI19" i="64"/>
  <c r="AJ94" i="64"/>
  <c r="AQ12" i="64"/>
  <c r="AO109" i="64"/>
  <c r="AN81" i="64"/>
  <c r="AH9" i="64"/>
  <c r="AQ92" i="64"/>
  <c r="AM25" i="64"/>
  <c r="AK94" i="64"/>
  <c r="AI43" i="64"/>
  <c r="AN79" i="64"/>
  <c r="AM31" i="64"/>
  <c r="AP12" i="64"/>
  <c r="AO47" i="64"/>
  <c r="AP35" i="64"/>
  <c r="AO29" i="64"/>
  <c r="AO52" i="64"/>
  <c r="AO6" i="64"/>
  <c r="AP32" i="64"/>
  <c r="AP24" i="64"/>
  <c r="AO36" i="64"/>
  <c r="AO39" i="64"/>
  <c r="AO33" i="64"/>
  <c r="AP54" i="64"/>
  <c r="AP57" i="64"/>
  <c r="AP67" i="64"/>
  <c r="AO26" i="64"/>
  <c r="AP21" i="64"/>
  <c r="AP41" i="64"/>
  <c r="AP44" i="64"/>
  <c r="D43" i="106" l="1"/>
  <c r="D42" i="106"/>
  <c r="BA5" i="64"/>
  <c r="BE35" i="64"/>
  <c r="L131" i="106" s="1"/>
  <c r="BD87" i="64"/>
  <c r="BE34" i="64"/>
  <c r="L130" i="106" s="1"/>
  <c r="BD86" i="64"/>
  <c r="C182" i="106" s="1"/>
  <c r="BD85" i="64"/>
  <c r="C181" i="106" s="1"/>
  <c r="BE33" i="64"/>
  <c r="L129" i="106" s="1"/>
  <c r="BE32" i="64"/>
  <c r="L128" i="106" s="1"/>
  <c r="BD84" i="64"/>
  <c r="C180" i="106" s="1"/>
  <c r="BE31" i="64"/>
  <c r="L127" i="106" s="1"/>
  <c r="BD83" i="64"/>
  <c r="C179" i="106" s="1"/>
  <c r="BD82" i="64"/>
  <c r="C178" i="106" s="1"/>
  <c r="BE30" i="64"/>
  <c r="L126" i="106" s="1"/>
  <c r="BD81" i="64"/>
  <c r="C177" i="106" s="1"/>
  <c r="BE29" i="64"/>
  <c r="L125" i="106" s="1"/>
  <c r="BD80" i="64"/>
  <c r="C176" i="106" s="1"/>
  <c r="BE28" i="64"/>
  <c r="L124" i="106" s="1"/>
  <c r="BE27" i="64"/>
  <c r="L123" i="106" s="1"/>
  <c r="BD79" i="64"/>
  <c r="C175" i="106" s="1"/>
  <c r="BE26" i="64"/>
  <c r="L122" i="106" s="1"/>
  <c r="BD78" i="64"/>
  <c r="C174" i="106" s="1"/>
  <c r="BD77" i="64"/>
  <c r="C173" i="106" s="1"/>
  <c r="BE24" i="64"/>
  <c r="L120" i="106" s="1"/>
  <c r="BE25" i="64"/>
  <c r="L121" i="106" s="1"/>
  <c r="BD76" i="64"/>
  <c r="C172" i="106" s="1"/>
  <c r="BD75" i="64"/>
  <c r="C171" i="106" s="1"/>
  <c r="BE23" i="64"/>
  <c r="L119" i="106" s="1"/>
  <c r="BE22" i="64"/>
  <c r="L118" i="106" s="1"/>
  <c r="BD74" i="64"/>
  <c r="C170" i="106" s="1"/>
  <c r="BE21" i="64"/>
  <c r="L117" i="106" s="1"/>
  <c r="BD73" i="64"/>
  <c r="C169" i="106" s="1"/>
  <c r="BE19" i="64"/>
  <c r="L115" i="106" s="1"/>
  <c r="BE20" i="64"/>
  <c r="L116" i="106" s="1"/>
  <c r="BD72" i="64"/>
  <c r="C168" i="106" s="1"/>
  <c r="BD71" i="64"/>
  <c r="C167" i="106" s="1"/>
  <c r="BE18" i="64"/>
  <c r="L114" i="106" s="1"/>
  <c r="BD70" i="64"/>
  <c r="C166" i="106" s="1"/>
  <c r="BD69" i="64"/>
  <c r="C165" i="106" s="1"/>
  <c r="BE17" i="64"/>
  <c r="L113" i="106" s="1"/>
  <c r="BD68" i="64"/>
  <c r="C164" i="106" s="1"/>
  <c r="BE16" i="64"/>
  <c r="L112" i="106" s="1"/>
  <c r="BE15" i="64"/>
  <c r="L111" i="106" s="1"/>
  <c r="BD67" i="64"/>
  <c r="C163" i="106" s="1"/>
  <c r="BD66" i="64"/>
  <c r="C162" i="106" s="1"/>
  <c r="BE14" i="64"/>
  <c r="L110" i="106" s="1"/>
  <c r="BD65" i="64"/>
  <c r="C161" i="106" s="1"/>
  <c r="BE13" i="64"/>
  <c r="L109" i="106" s="1"/>
  <c r="BD64" i="64"/>
  <c r="C160" i="106" s="1"/>
  <c r="BE12" i="64"/>
  <c r="L108" i="106" s="1"/>
  <c r="BD63" i="64"/>
  <c r="C159" i="106" s="1"/>
  <c r="BE11" i="64"/>
  <c r="L107" i="106" s="1"/>
  <c r="BE10" i="64"/>
  <c r="L106" i="106" s="1"/>
  <c r="BD62" i="64"/>
  <c r="C158" i="106" s="1"/>
  <c r="BE9" i="64"/>
  <c r="L105" i="106" s="1"/>
  <c r="BD61" i="64"/>
  <c r="C157" i="106" s="1"/>
  <c r="BD60" i="64"/>
  <c r="C156" i="106" s="1"/>
  <c r="BE8" i="64"/>
  <c r="L104" i="106" s="1"/>
  <c r="BE7" i="64"/>
  <c r="L103" i="106" s="1"/>
  <c r="BD59" i="64"/>
  <c r="C155" i="106" s="1"/>
  <c r="BE5" i="64"/>
  <c r="L101" i="106" s="1"/>
  <c r="BE6" i="64"/>
  <c r="L102" i="106" s="1"/>
  <c r="BD58" i="64"/>
  <c r="C154" i="106" s="1"/>
  <c r="BD5" i="64"/>
  <c r="C101" i="106" s="1"/>
  <c r="BD39" i="64"/>
  <c r="C135" i="106" s="1"/>
  <c r="BD57" i="64"/>
  <c r="C153" i="106" s="1"/>
  <c r="BD43" i="64"/>
  <c r="C139" i="106" s="1"/>
  <c r="BD47" i="64"/>
  <c r="C143" i="106" s="1"/>
  <c r="BD21" i="64"/>
  <c r="C117" i="106" s="1"/>
  <c r="BD55" i="64"/>
  <c r="C151" i="106" s="1"/>
  <c r="BD37" i="64"/>
  <c r="C133" i="106" s="1"/>
  <c r="BD53" i="64"/>
  <c r="C149" i="106" s="1"/>
  <c r="BD19" i="64"/>
  <c r="C115" i="106" s="1"/>
  <c r="BD20" i="64"/>
  <c r="C116" i="106" s="1"/>
  <c r="BD35" i="64"/>
  <c r="C131" i="106" s="1"/>
  <c r="BD10" i="64"/>
  <c r="C106" i="106" s="1"/>
  <c r="BD16" i="64"/>
  <c r="C112" i="106" s="1"/>
  <c r="BD51" i="64"/>
  <c r="C147" i="106" s="1"/>
  <c r="BD8" i="64"/>
  <c r="C104" i="106" s="1"/>
  <c r="BD26" i="64"/>
  <c r="C122" i="106" s="1"/>
  <c r="BD12" i="64"/>
  <c r="C108" i="106" s="1"/>
  <c r="BD14" i="64"/>
  <c r="C110" i="106" s="1"/>
  <c r="BD32" i="64"/>
  <c r="C128" i="106" s="1"/>
  <c r="BD6" i="64"/>
  <c r="C102" i="106" s="1"/>
  <c r="BD24" i="64"/>
  <c r="C120" i="106" s="1"/>
  <c r="BD42" i="64"/>
  <c r="C138" i="106" s="1"/>
  <c r="BD28" i="64"/>
  <c r="C124" i="106" s="1"/>
  <c r="BD30" i="64"/>
  <c r="C126" i="106" s="1"/>
  <c r="BD48" i="64"/>
  <c r="C144" i="106" s="1"/>
  <c r="BD22" i="64"/>
  <c r="C118" i="106" s="1"/>
  <c r="BD40" i="64"/>
  <c r="C136" i="106" s="1"/>
  <c r="BD44" i="64"/>
  <c r="C140" i="106" s="1"/>
  <c r="BD46" i="64"/>
  <c r="C142" i="106" s="1"/>
  <c r="BD38" i="64"/>
  <c r="C134" i="106" s="1"/>
  <c r="BD56" i="64"/>
  <c r="C152" i="106" s="1"/>
  <c r="BD54" i="64"/>
  <c r="C150" i="106" s="1"/>
  <c r="BD17" i="64"/>
  <c r="C113" i="106" s="1"/>
  <c r="BD49" i="64"/>
  <c r="C145" i="106" s="1"/>
  <c r="BD33" i="64"/>
  <c r="C129" i="106" s="1"/>
  <c r="BD18" i="64"/>
  <c r="C114" i="106" s="1"/>
  <c r="BD9" i="64"/>
  <c r="C105" i="106" s="1"/>
  <c r="BD36" i="64"/>
  <c r="C132" i="106" s="1"/>
  <c r="BD13" i="64"/>
  <c r="C109" i="106" s="1"/>
  <c r="BD52" i="64"/>
  <c r="C148" i="106" s="1"/>
  <c r="BD34" i="64"/>
  <c r="C130" i="106" s="1"/>
  <c r="BD7" i="64"/>
  <c r="C103" i="106" s="1"/>
  <c r="BD25" i="64"/>
  <c r="C121" i="106" s="1"/>
  <c r="BD11" i="64"/>
  <c r="C107" i="106" s="1"/>
  <c r="BD29" i="64"/>
  <c r="C125" i="106" s="1"/>
  <c r="BD15" i="64"/>
  <c r="C111" i="106" s="1"/>
  <c r="BD50" i="64"/>
  <c r="C146" i="106" s="1"/>
  <c r="BD23" i="64"/>
  <c r="C119" i="106" s="1"/>
  <c r="BD41" i="64"/>
  <c r="C137" i="106" s="1"/>
  <c r="BD27" i="64"/>
  <c r="C123" i="106" s="1"/>
  <c r="BD45" i="64"/>
  <c r="C141" i="106" s="1"/>
  <c r="BD31" i="64"/>
  <c r="C127" i="106" s="1"/>
  <c r="BC6" i="64"/>
  <c r="BC22" i="64"/>
  <c r="BC38" i="64"/>
  <c r="BC54" i="64"/>
  <c r="BC70" i="64"/>
  <c r="BC86" i="64"/>
  <c r="BC102" i="64"/>
  <c r="BC7" i="64"/>
  <c r="BC23" i="64"/>
  <c r="BC39" i="64"/>
  <c r="BC55" i="64"/>
  <c r="BC71" i="64"/>
  <c r="BC87" i="64"/>
  <c r="BC103" i="64"/>
  <c r="BC8" i="64"/>
  <c r="BC24" i="64"/>
  <c r="BC40" i="64"/>
  <c r="BC56" i="64"/>
  <c r="BC72" i="64"/>
  <c r="BC88" i="64"/>
  <c r="BC104" i="64"/>
  <c r="BC9" i="64"/>
  <c r="BC25" i="64"/>
  <c r="BC41" i="64"/>
  <c r="BC57" i="64"/>
  <c r="BC73" i="64"/>
  <c r="BC89" i="64"/>
  <c r="BC105" i="64"/>
  <c r="BC10" i="64"/>
  <c r="BC26" i="64"/>
  <c r="BC42" i="64"/>
  <c r="BC58" i="64"/>
  <c r="BC74" i="64"/>
  <c r="BC90" i="64"/>
  <c r="BC106" i="64"/>
  <c r="BC11" i="64"/>
  <c r="BC27" i="64"/>
  <c r="BC43" i="64"/>
  <c r="BC59" i="64"/>
  <c r="BC75" i="64"/>
  <c r="BC91" i="64"/>
  <c r="BC107" i="64"/>
  <c r="BC12" i="64"/>
  <c r="BC28" i="64"/>
  <c r="BC44" i="64"/>
  <c r="BC60" i="64"/>
  <c r="BC76" i="64"/>
  <c r="BC92" i="64"/>
  <c r="BC108" i="64"/>
  <c r="BC13" i="64"/>
  <c r="BC29" i="64"/>
  <c r="BC45" i="64"/>
  <c r="BC61" i="64"/>
  <c r="BC77" i="64"/>
  <c r="BC93" i="64"/>
  <c r="BC109" i="64"/>
  <c r="BC14" i="64"/>
  <c r="BC30" i="64"/>
  <c r="BC46" i="64"/>
  <c r="BC62" i="64"/>
  <c r="BC78" i="64"/>
  <c r="BC94" i="64"/>
  <c r="BC5" i="64"/>
  <c r="BC15" i="64"/>
  <c r="BC31" i="64"/>
  <c r="BC47" i="64"/>
  <c r="BC63" i="64"/>
  <c r="BC79" i="64"/>
  <c r="BC95" i="64"/>
  <c r="BC16" i="64"/>
  <c r="BC32" i="64"/>
  <c r="BC48" i="64"/>
  <c r="BC64" i="64"/>
  <c r="BC80" i="64"/>
  <c r="BC96" i="64"/>
  <c r="BC17" i="64"/>
  <c r="BC33" i="64"/>
  <c r="BC49" i="64"/>
  <c r="BC65" i="64"/>
  <c r="BC81" i="64"/>
  <c r="BC97" i="64"/>
  <c r="BC18" i="64"/>
  <c r="BC34" i="64"/>
  <c r="BC50" i="64"/>
  <c r="BC66" i="64"/>
  <c r="BC82" i="64"/>
  <c r="BC98" i="64"/>
  <c r="BC19" i="64"/>
  <c r="BC35" i="64"/>
  <c r="BC51" i="64"/>
  <c r="BC67" i="64"/>
  <c r="BC83" i="64"/>
  <c r="BC99" i="64"/>
  <c r="BC20" i="64"/>
  <c r="BC36" i="64"/>
  <c r="BC52" i="64"/>
  <c r="BC68" i="64"/>
  <c r="BC84" i="64"/>
  <c r="BC100" i="64"/>
  <c r="BC21" i="64"/>
  <c r="BC37" i="64"/>
  <c r="BC53" i="64"/>
  <c r="BC69" i="64"/>
  <c r="BC85" i="64"/>
  <c r="BC101" i="64"/>
  <c r="AY6" i="64"/>
  <c r="AW6" i="64"/>
  <c r="AV6" i="64"/>
  <c r="BA6" i="64"/>
  <c r="AX7" i="64"/>
  <c r="AV5" i="64"/>
  <c r="AU6" i="64"/>
  <c r="AU8" i="64"/>
  <c r="AU5" i="64"/>
  <c r="AU7" i="64"/>
  <c r="AY7" i="64"/>
  <c r="AV11" i="64"/>
  <c r="BA9" i="64"/>
  <c r="AW13" i="64"/>
  <c r="AY17" i="64"/>
  <c r="AW16" i="64"/>
  <c r="AW19" i="64"/>
  <c r="AW10" i="64"/>
  <c r="AY15" i="64"/>
  <c r="AZ13" i="64"/>
  <c r="AY12" i="64"/>
  <c r="AV12" i="64"/>
  <c r="AY19" i="64"/>
  <c r="AW12" i="64"/>
  <c r="AW9" i="64"/>
  <c r="AY22" i="64"/>
  <c r="AW24" i="64"/>
  <c r="AW18" i="64"/>
  <c r="AV18" i="64"/>
  <c r="AW28" i="64"/>
  <c r="BA10" i="64"/>
  <c r="AY28" i="64"/>
  <c r="BA7" i="64"/>
  <c r="AW8" i="64"/>
  <c r="AW11" i="64"/>
  <c r="AV7" i="64"/>
  <c r="AV16" i="64"/>
  <c r="AV41" i="64"/>
  <c r="AW20" i="64"/>
  <c r="BA8" i="64"/>
  <c r="AV14" i="64"/>
  <c r="AV15" i="64"/>
  <c r="AZ18" i="64"/>
  <c r="AY21" i="64"/>
  <c r="AY23" i="64"/>
  <c r="AW23" i="64"/>
  <c r="AV40" i="64"/>
  <c r="AW57" i="64"/>
  <c r="AY16" i="64"/>
  <c r="AV13" i="64"/>
  <c r="AW21" i="64"/>
  <c r="AW14" i="64"/>
  <c r="AV17" i="64"/>
  <c r="AW17" i="64"/>
  <c r="AY10" i="64"/>
  <c r="AW15" i="64"/>
  <c r="AY9" i="64"/>
  <c r="AW49" i="64"/>
  <c r="AX77" i="64"/>
  <c r="AW22" i="64"/>
  <c r="AY8" i="64"/>
  <c r="AW7" i="64"/>
  <c r="AY24" i="64"/>
  <c r="AW26" i="64"/>
  <c r="AY14" i="64"/>
  <c r="AZ29" i="64"/>
  <c r="AV27" i="64"/>
  <c r="AZ19" i="64"/>
  <c r="AV8" i="64"/>
  <c r="AY18" i="64"/>
  <c r="AU64" i="64"/>
  <c r="AY25" i="64"/>
  <c r="BA18" i="64"/>
  <c r="AW27" i="64"/>
  <c r="AV10" i="64"/>
  <c r="AY26" i="64"/>
  <c r="BA29" i="64"/>
  <c r="AV36" i="64"/>
  <c r="AY20" i="64"/>
  <c r="AW98" i="64"/>
  <c r="AV9" i="64"/>
  <c r="AV22" i="64"/>
  <c r="AY27" i="64"/>
  <c r="AY66" i="64"/>
  <c r="AW25" i="64"/>
  <c r="AY11" i="64"/>
  <c r="AY13" i="64"/>
  <c r="BA41" i="64"/>
  <c r="AU54" i="64"/>
  <c r="AX60" i="64"/>
  <c r="AY99" i="64"/>
  <c r="AV26" i="64"/>
  <c r="AX37" i="64"/>
  <c r="AX91" i="64"/>
  <c r="AV33" i="64"/>
  <c r="AU107" i="64"/>
  <c r="AX62" i="64"/>
  <c r="AU103" i="64"/>
  <c r="AX31" i="64"/>
  <c r="AX93" i="64"/>
  <c r="AZ105" i="64"/>
  <c r="AZ59" i="64"/>
  <c r="AX75" i="64"/>
  <c r="AU51" i="64"/>
  <c r="BA27" i="64"/>
  <c r="AX8" i="64"/>
  <c r="AU105" i="64"/>
  <c r="AU31" i="64"/>
  <c r="BA20" i="64"/>
  <c r="AX11" i="64"/>
  <c r="AX6" i="64"/>
  <c r="AU109" i="64"/>
  <c r="AV90" i="64"/>
  <c r="AX10" i="64"/>
  <c r="AU14" i="64"/>
  <c r="BA81" i="64"/>
  <c r="AU84" i="64"/>
  <c r="AX89" i="64"/>
  <c r="AX21" i="64"/>
  <c r="AW46" i="64"/>
  <c r="AU71" i="64"/>
  <c r="AY55" i="64"/>
  <c r="AX104" i="64"/>
  <c r="AX30" i="64"/>
  <c r="AU87" i="64"/>
  <c r="AX59" i="64"/>
  <c r="AU77" i="64"/>
  <c r="AX32" i="64"/>
  <c r="AU63" i="64"/>
  <c r="AX23" i="64"/>
  <c r="AU80" i="64"/>
  <c r="AV24" i="64"/>
  <c r="BA23" i="64"/>
  <c r="AX40" i="64"/>
  <c r="AX83" i="64"/>
  <c r="AV34" i="64"/>
  <c r="AZ25" i="64"/>
  <c r="AU52" i="64"/>
  <c r="AY61" i="64"/>
  <c r="BA31" i="64"/>
  <c r="AU96" i="64"/>
  <c r="AU26" i="64"/>
  <c r="AW97" i="64"/>
  <c r="AZ36" i="64"/>
  <c r="AU13" i="64"/>
  <c r="AU37" i="64"/>
  <c r="BA45" i="64"/>
  <c r="AZ94" i="64"/>
  <c r="AU33" i="64"/>
  <c r="AU73" i="64"/>
  <c r="AV38" i="64"/>
  <c r="AV25" i="64"/>
  <c r="BA52" i="64"/>
  <c r="AY57" i="64"/>
  <c r="AZ51" i="64"/>
  <c r="AU10" i="64"/>
  <c r="AU39" i="64"/>
  <c r="BA35" i="64"/>
  <c r="AU44" i="64"/>
  <c r="AW31" i="64"/>
  <c r="AU90" i="64"/>
  <c r="AU50" i="64"/>
  <c r="AU89" i="64"/>
  <c r="AY63" i="64"/>
  <c r="BA32" i="64"/>
  <c r="AW54" i="64"/>
  <c r="AW52" i="64"/>
  <c r="AU47" i="64"/>
  <c r="AU22" i="64"/>
  <c r="AU79" i="64"/>
  <c r="AV75" i="64"/>
  <c r="AY41" i="64"/>
  <c r="AU100" i="64"/>
  <c r="BA78" i="64"/>
  <c r="BA46" i="64"/>
  <c r="AW43" i="64"/>
  <c r="AZ47" i="64"/>
  <c r="AU28" i="64"/>
  <c r="AV29" i="64"/>
  <c r="BA57" i="64"/>
  <c r="BA86" i="64"/>
  <c r="AW34" i="64"/>
  <c r="AU38" i="64"/>
  <c r="AX102" i="64"/>
  <c r="AW59" i="64"/>
  <c r="AZ88" i="64"/>
  <c r="AU62" i="64"/>
  <c r="AU23" i="64"/>
  <c r="AU95" i="64"/>
  <c r="AV19" i="64"/>
  <c r="AV32" i="64"/>
  <c r="BA33" i="64"/>
  <c r="AW62" i="64"/>
  <c r="AU27" i="64"/>
  <c r="AU56" i="64"/>
  <c r="AV28" i="64"/>
  <c r="AV23" i="64"/>
  <c r="AY59" i="64"/>
  <c r="BA14" i="64"/>
  <c r="AW107" i="64"/>
  <c r="BA100" i="64"/>
  <c r="AY93" i="64"/>
  <c r="AZ54" i="64"/>
  <c r="AZ30" i="64"/>
  <c r="AU48" i="64"/>
  <c r="AU57" i="64"/>
  <c r="AY33" i="64"/>
  <c r="BA48" i="64"/>
  <c r="AY54" i="64"/>
  <c r="AW79" i="64"/>
  <c r="AZ8" i="64"/>
  <c r="AZ22" i="64"/>
  <c r="AU92" i="64"/>
  <c r="AU88" i="64"/>
  <c r="AY44" i="64"/>
  <c r="BA60" i="64"/>
  <c r="AZ96" i="64"/>
  <c r="AU36" i="64"/>
  <c r="AU16" i="64"/>
  <c r="AY34" i="64"/>
  <c r="AX54" i="64"/>
  <c r="AX78" i="64"/>
  <c r="AW71" i="64"/>
  <c r="AZ89" i="64"/>
  <c r="AZ37" i="64"/>
  <c r="AZ27" i="64"/>
  <c r="AZ102" i="64"/>
  <c r="AZ78" i="64"/>
  <c r="AU99" i="64"/>
  <c r="AU85" i="64"/>
  <c r="AU43" i="64"/>
  <c r="AU45" i="64"/>
  <c r="AU46" i="64"/>
  <c r="AY51" i="64"/>
  <c r="AY47" i="64"/>
  <c r="BA77" i="64"/>
  <c r="BA103" i="64"/>
  <c r="BA47" i="64"/>
  <c r="AX103" i="64"/>
  <c r="AX106" i="64"/>
  <c r="AW68" i="64"/>
  <c r="AW56" i="64"/>
  <c r="AZ6" i="64"/>
  <c r="AZ82" i="64"/>
  <c r="AZ16" i="64"/>
  <c r="AZ53" i="64"/>
  <c r="AZ26" i="64"/>
  <c r="AU15" i="64"/>
  <c r="AU49" i="64"/>
  <c r="AU59" i="64"/>
  <c r="AU65" i="64"/>
  <c r="AU74" i="64"/>
  <c r="AU60" i="64"/>
  <c r="AV42" i="64"/>
  <c r="AV37" i="64"/>
  <c r="AY88" i="64"/>
  <c r="AY67" i="64"/>
  <c r="AY36" i="64"/>
  <c r="BA101" i="64"/>
  <c r="BA13" i="64"/>
  <c r="AZ70" i="64"/>
  <c r="AZ107" i="64"/>
  <c r="AZ58" i="64"/>
  <c r="AU21" i="64"/>
  <c r="AU82" i="64"/>
  <c r="AU40" i="64"/>
  <c r="BA92" i="64"/>
  <c r="AW32" i="64"/>
  <c r="AZ81" i="64"/>
  <c r="AU25" i="64"/>
  <c r="BA22" i="64"/>
  <c r="AZ10" i="64"/>
  <c r="AZ43" i="64"/>
  <c r="AZ44" i="64"/>
  <c r="AZ24" i="64"/>
  <c r="AZ21" i="64"/>
  <c r="AU72" i="64"/>
  <c r="AU104" i="64"/>
  <c r="AU91" i="64"/>
  <c r="AU70" i="64"/>
  <c r="AU11" i="64"/>
  <c r="AV20" i="64"/>
  <c r="AY40" i="64"/>
  <c r="AY101" i="64"/>
  <c r="AY38" i="64"/>
  <c r="BA49" i="64"/>
  <c r="BA11" i="64"/>
  <c r="BA28" i="64"/>
  <c r="BA94" i="64"/>
  <c r="BA99" i="64"/>
  <c r="AW96" i="64"/>
  <c r="AY69" i="64"/>
  <c r="AZ46" i="64"/>
  <c r="AU78" i="64"/>
  <c r="AU94" i="64"/>
  <c r="AY70" i="64"/>
  <c r="AW102" i="64"/>
  <c r="AZ20" i="64"/>
  <c r="AU12" i="64"/>
  <c r="AY45" i="64"/>
  <c r="BA26" i="64"/>
  <c r="BA55" i="64"/>
  <c r="AX51" i="64"/>
  <c r="AX73" i="64"/>
  <c r="AW40" i="64"/>
  <c r="AW33" i="64"/>
  <c r="AW48" i="64"/>
  <c r="AZ48" i="64"/>
  <c r="AZ62" i="64"/>
  <c r="AZ61" i="64"/>
  <c r="AZ73" i="64"/>
  <c r="AZ34" i="64"/>
  <c r="AU24" i="64"/>
  <c r="AU18" i="64"/>
  <c r="AU55" i="64"/>
  <c r="AU41" i="64"/>
  <c r="AU66" i="64"/>
  <c r="AU76" i="64"/>
  <c r="AV35" i="64"/>
  <c r="AY35" i="64"/>
  <c r="AY62" i="64"/>
  <c r="AY42" i="64"/>
  <c r="BA15" i="64"/>
  <c r="BA39" i="64"/>
  <c r="BA64" i="64"/>
  <c r="AV71" i="64"/>
  <c r="AZ12" i="64"/>
  <c r="AZ55" i="64"/>
  <c r="AZ11" i="64"/>
  <c r="AZ23" i="64"/>
  <c r="AZ75" i="64"/>
  <c r="AU93" i="64"/>
  <c r="AU81" i="64"/>
  <c r="AU83" i="64"/>
  <c r="AU108" i="64"/>
  <c r="AY29" i="64"/>
  <c r="AY58" i="64"/>
  <c r="AY31" i="64"/>
  <c r="BA19" i="64"/>
  <c r="BA24" i="64"/>
  <c r="BA12" i="64"/>
  <c r="AZ83" i="64"/>
  <c r="AZ14" i="64"/>
  <c r="AZ42" i="64"/>
  <c r="AZ7" i="64"/>
  <c r="AZ76" i="64"/>
  <c r="AU106" i="64"/>
  <c r="AU97" i="64"/>
  <c r="AY53" i="64"/>
  <c r="AY79" i="64"/>
  <c r="AY46" i="64"/>
  <c r="AY52" i="64"/>
  <c r="AY37" i="64"/>
  <c r="BA65" i="64"/>
  <c r="BA72" i="64"/>
  <c r="AZ72" i="64"/>
  <c r="AZ108" i="64"/>
  <c r="AZ99" i="64"/>
  <c r="AU102" i="64"/>
  <c r="AY49" i="64"/>
  <c r="AY30" i="64"/>
  <c r="BA104" i="64"/>
  <c r="AY86" i="64"/>
  <c r="BA96" i="64"/>
  <c r="BB99" i="64"/>
  <c r="AY64" i="64"/>
  <c r="AY56" i="64"/>
  <c r="AY87" i="64"/>
  <c r="AY43" i="64"/>
  <c r="AZ28" i="64"/>
  <c r="AZ86" i="64"/>
  <c r="AZ95" i="64"/>
  <c r="AZ52" i="64"/>
  <c r="AU42" i="64"/>
  <c r="AU61" i="64"/>
  <c r="AU68" i="64"/>
  <c r="AU17" i="64"/>
  <c r="AU9" i="64"/>
  <c r="AU19" i="64"/>
  <c r="AU98" i="64"/>
  <c r="AV59" i="64"/>
  <c r="AV31" i="64"/>
  <c r="AV21" i="64"/>
  <c r="AY50" i="64"/>
  <c r="AY32" i="64"/>
  <c r="BA16" i="64"/>
  <c r="BA63" i="64"/>
  <c r="AX84" i="64"/>
  <c r="AX36" i="64"/>
  <c r="AW76" i="64"/>
  <c r="AW83" i="64"/>
  <c r="AW108" i="64"/>
  <c r="AZ41" i="64"/>
  <c r="AZ67" i="64"/>
  <c r="AZ97" i="64"/>
  <c r="AZ56" i="64"/>
  <c r="AU101" i="64"/>
  <c r="AU86" i="64"/>
  <c r="AU75" i="64"/>
  <c r="AU53" i="64"/>
  <c r="AU29" i="64"/>
  <c r="AU69" i="64"/>
  <c r="AU34" i="64"/>
  <c r="AV39" i="64"/>
  <c r="AV30" i="64"/>
  <c r="AY65" i="64"/>
  <c r="AY60" i="64"/>
  <c r="BA69" i="64"/>
  <c r="BA21" i="64"/>
  <c r="BA76" i="64"/>
  <c r="BA25" i="64"/>
  <c r="AZ106" i="64"/>
  <c r="AZ93" i="64"/>
  <c r="AZ77" i="64"/>
  <c r="AZ57" i="64"/>
  <c r="AY39" i="64"/>
  <c r="BA98" i="64"/>
  <c r="AX38" i="64"/>
  <c r="AX67" i="64"/>
  <c r="AX92" i="64"/>
  <c r="AW75" i="64"/>
  <c r="AZ17" i="64"/>
  <c r="AZ15" i="64"/>
  <c r="AZ9" i="64"/>
  <c r="AU30" i="64"/>
  <c r="AU35" i="64"/>
  <c r="AU58" i="64"/>
  <c r="AU67" i="64"/>
  <c r="AU32" i="64"/>
  <c r="AU20" i="64"/>
  <c r="AY48" i="64"/>
  <c r="BA17" i="64"/>
  <c r="BA91" i="64"/>
  <c r="AY108" i="64"/>
  <c r="AV94" i="64"/>
  <c r="AV44" i="64"/>
  <c r="AV76" i="64"/>
  <c r="BB8" i="64"/>
  <c r="BB14" i="64"/>
  <c r="BB39" i="64"/>
  <c r="AX63" i="64"/>
  <c r="BB13" i="64"/>
  <c r="BB30" i="64"/>
  <c r="BB51" i="64"/>
  <c r="BB101" i="64"/>
  <c r="BB90" i="64"/>
  <c r="BB29" i="64"/>
  <c r="AX81" i="64"/>
  <c r="AW106" i="64"/>
  <c r="AV66" i="64"/>
  <c r="AV107" i="64"/>
  <c r="BA70" i="64"/>
  <c r="BA109" i="64"/>
  <c r="BA83" i="64"/>
  <c r="AX66" i="64"/>
  <c r="AX58" i="64"/>
  <c r="AW90" i="64"/>
  <c r="AZ38" i="64"/>
  <c r="AZ31" i="64"/>
  <c r="AZ65" i="64"/>
  <c r="AV64" i="64"/>
  <c r="AV78" i="64"/>
  <c r="AY91" i="64"/>
  <c r="AY72" i="64"/>
  <c r="BA43" i="64"/>
  <c r="BA68" i="64"/>
  <c r="BA105" i="64"/>
  <c r="BA37" i="64"/>
  <c r="BB64" i="64"/>
  <c r="BB46" i="64"/>
  <c r="BB80" i="64"/>
  <c r="BB15" i="64"/>
  <c r="BB9" i="64"/>
  <c r="BB55" i="64"/>
  <c r="BB20" i="64"/>
  <c r="BB49" i="64"/>
  <c r="BB19" i="64"/>
  <c r="AY96" i="64"/>
  <c r="BA93" i="64"/>
  <c r="AX105" i="64"/>
  <c r="AX17" i="64"/>
  <c r="AX34" i="64"/>
  <c r="AX22" i="64"/>
  <c r="AW38" i="64"/>
  <c r="AW77" i="64"/>
  <c r="AW44" i="64"/>
  <c r="AZ100" i="64"/>
  <c r="AZ109" i="64"/>
  <c r="AV47" i="64"/>
  <c r="AV58" i="64"/>
  <c r="AV103" i="64"/>
  <c r="AX16" i="64"/>
  <c r="AX61" i="64"/>
  <c r="AX85" i="64"/>
  <c r="AX87" i="64"/>
  <c r="AX19" i="64"/>
  <c r="AX72" i="64"/>
  <c r="AW42" i="64"/>
  <c r="AW61" i="64"/>
  <c r="AW60" i="64"/>
  <c r="AW101" i="64"/>
  <c r="AW64" i="64"/>
  <c r="AW45" i="64"/>
  <c r="AW94" i="64"/>
  <c r="AZ101" i="64"/>
  <c r="AZ80" i="64"/>
  <c r="AZ49" i="64"/>
  <c r="AZ40" i="64"/>
  <c r="AZ45" i="64"/>
  <c r="AV101" i="64"/>
  <c r="AV82" i="64"/>
  <c r="AV87" i="64"/>
  <c r="AV74" i="64"/>
  <c r="AY105" i="64"/>
  <c r="AY73" i="64"/>
  <c r="BA36" i="64"/>
  <c r="BA34" i="64"/>
  <c r="BA58" i="64"/>
  <c r="BA51" i="64"/>
  <c r="BA66" i="64"/>
  <c r="BA87" i="64"/>
  <c r="BB97" i="64"/>
  <c r="BB81" i="64"/>
  <c r="BB71" i="64"/>
  <c r="BB58" i="64"/>
  <c r="BB89" i="64"/>
  <c r="BB65" i="64"/>
  <c r="AV46" i="64"/>
  <c r="AW36" i="64"/>
  <c r="AW105" i="64"/>
  <c r="AW99" i="64"/>
  <c r="AV52" i="64"/>
  <c r="AV80" i="64"/>
  <c r="AV49" i="64"/>
  <c r="AX50" i="64"/>
  <c r="AX100" i="64"/>
  <c r="AX27" i="64"/>
  <c r="AX39" i="64"/>
  <c r="AX101" i="64"/>
  <c r="AX14" i="64"/>
  <c r="AW70" i="64"/>
  <c r="AW84" i="64"/>
  <c r="AW92" i="64"/>
  <c r="AW86" i="64"/>
  <c r="AW95" i="64"/>
  <c r="AZ85" i="64"/>
  <c r="AZ50" i="64"/>
  <c r="AZ69" i="64"/>
  <c r="AZ39" i="64"/>
  <c r="AZ64" i="64"/>
  <c r="AZ92" i="64"/>
  <c r="AV48" i="64"/>
  <c r="AV99" i="64"/>
  <c r="AV95" i="64"/>
  <c r="AV77" i="64"/>
  <c r="AV98" i="64"/>
  <c r="AV72" i="64"/>
  <c r="AV79" i="64"/>
  <c r="AY74" i="64"/>
  <c r="AY97" i="64"/>
  <c r="AY95" i="64"/>
  <c r="AY78" i="64"/>
  <c r="BA88" i="64"/>
  <c r="BA97" i="64"/>
  <c r="BA80" i="64"/>
  <c r="BA79" i="64"/>
  <c r="BA53" i="64"/>
  <c r="BB77" i="64"/>
  <c r="BB79" i="64"/>
  <c r="BB78" i="64"/>
  <c r="BB56" i="64"/>
  <c r="BB69" i="64"/>
  <c r="BB91" i="64"/>
  <c r="AX71" i="64"/>
  <c r="AX26" i="64"/>
  <c r="AX28" i="64"/>
  <c r="AX82" i="64"/>
  <c r="AX79" i="64"/>
  <c r="AX13" i="64"/>
  <c r="AX88" i="64"/>
  <c r="AX68" i="64"/>
  <c r="AX29" i="64"/>
  <c r="AX107" i="64"/>
  <c r="AW74" i="64"/>
  <c r="AW91" i="64"/>
  <c r="AW53" i="64"/>
  <c r="AW93" i="64"/>
  <c r="AZ74" i="64"/>
  <c r="AZ79" i="64"/>
  <c r="AZ90" i="64"/>
  <c r="AZ91" i="64"/>
  <c r="AV45" i="64"/>
  <c r="AV86" i="64"/>
  <c r="AV55" i="64"/>
  <c r="AV100" i="64"/>
  <c r="AV54" i="64"/>
  <c r="AY71" i="64"/>
  <c r="AY92" i="64"/>
  <c r="AY102" i="64"/>
  <c r="AY109" i="64"/>
  <c r="AY103" i="64"/>
  <c r="BA50" i="64"/>
  <c r="BA44" i="64"/>
  <c r="BA40" i="64"/>
  <c r="BA102" i="64"/>
  <c r="BB28" i="64"/>
  <c r="BB23" i="64"/>
  <c r="BB83" i="64"/>
  <c r="BB40" i="64"/>
  <c r="BB86" i="64"/>
  <c r="BB63" i="64"/>
  <c r="BB12" i="64"/>
  <c r="BB42" i="64"/>
  <c r="BB18" i="64"/>
  <c r="BB11" i="64"/>
  <c r="BB92" i="64"/>
  <c r="BB17" i="64"/>
  <c r="BB27" i="64"/>
  <c r="BB25" i="64"/>
  <c r="BB108" i="64"/>
  <c r="AX47" i="64"/>
  <c r="AX99" i="64"/>
  <c r="AX45" i="64"/>
  <c r="AX76" i="64"/>
  <c r="AX94" i="64"/>
  <c r="AX43" i="64"/>
  <c r="AX9" i="64"/>
  <c r="AW72" i="64"/>
  <c r="AW89" i="64"/>
  <c r="AW50" i="64"/>
  <c r="AW81" i="64"/>
  <c r="AW80" i="64"/>
  <c r="AV73" i="64"/>
  <c r="AV43" i="64"/>
  <c r="AV97" i="64"/>
  <c r="AV91" i="64"/>
  <c r="AV70" i="64"/>
  <c r="AV108" i="64"/>
  <c r="AY89" i="64"/>
  <c r="BA90" i="64"/>
  <c r="BA62" i="64"/>
  <c r="BB88" i="64"/>
  <c r="BB6" i="64"/>
  <c r="BB35" i="64"/>
  <c r="BB107" i="64"/>
  <c r="BB93" i="64"/>
  <c r="BB22" i="64"/>
  <c r="BB76" i="64"/>
  <c r="AV65" i="64"/>
  <c r="AV89" i="64"/>
  <c r="AY104" i="64"/>
  <c r="BB74" i="64"/>
  <c r="AX44" i="64"/>
  <c r="AX108" i="64"/>
  <c r="AX52" i="64"/>
  <c r="AX33" i="64"/>
  <c r="AX95" i="64"/>
  <c r="AX12" i="64"/>
  <c r="AX56" i="64"/>
  <c r="AW104" i="64"/>
  <c r="AW85" i="64"/>
  <c r="AW69" i="64"/>
  <c r="AW41" i="64"/>
  <c r="AW58" i="64"/>
  <c r="AV81" i="64"/>
  <c r="AV53" i="64"/>
  <c r="AY85" i="64"/>
  <c r="BA82" i="64"/>
  <c r="BB104" i="64"/>
  <c r="BB61" i="64"/>
  <c r="BB105" i="64"/>
  <c r="BB52" i="64"/>
  <c r="BB24" i="64"/>
  <c r="BB67" i="64"/>
  <c r="BB48" i="64"/>
  <c r="BB37" i="64"/>
  <c r="BB53" i="64"/>
  <c r="AW55" i="64"/>
  <c r="AV109" i="64"/>
  <c r="AV51" i="64"/>
  <c r="AY90" i="64"/>
  <c r="BA108" i="64"/>
  <c r="BB7" i="64"/>
  <c r="BB44" i="64"/>
  <c r="BB21" i="64"/>
  <c r="BB33" i="64"/>
  <c r="BB95" i="64"/>
  <c r="BB96" i="64"/>
  <c r="BB102" i="64"/>
  <c r="AV93" i="64"/>
  <c r="BB106" i="64"/>
  <c r="AX49" i="64"/>
  <c r="AX48" i="64"/>
  <c r="AW65" i="64"/>
  <c r="AX57" i="64"/>
  <c r="AX53" i="64"/>
  <c r="AX64" i="64"/>
  <c r="AX42" i="64"/>
  <c r="AX70" i="64"/>
  <c r="AX25" i="64"/>
  <c r="AW47" i="64"/>
  <c r="AW63" i="64"/>
  <c r="AW66" i="64"/>
  <c r="AW103" i="64"/>
  <c r="AW78" i="64"/>
  <c r="AW37" i="64"/>
  <c r="AW35" i="64"/>
  <c r="AZ104" i="64"/>
  <c r="AZ32" i="64"/>
  <c r="AZ84" i="64"/>
  <c r="AZ98" i="64"/>
  <c r="AZ71" i="64"/>
  <c r="AV105" i="64"/>
  <c r="AV104" i="64"/>
  <c r="AV67" i="64"/>
  <c r="AV69" i="64"/>
  <c r="AV102" i="64"/>
  <c r="AY100" i="64"/>
  <c r="AY80" i="64"/>
  <c r="AY107" i="64"/>
  <c r="AY77" i="64"/>
  <c r="AY76" i="64"/>
  <c r="BA75" i="64"/>
  <c r="BA54" i="64"/>
  <c r="BA74" i="64"/>
  <c r="BA71" i="64"/>
  <c r="BB36" i="64"/>
  <c r="BB54" i="64"/>
  <c r="BB103" i="64"/>
  <c r="BB109" i="64"/>
  <c r="BB57" i="64"/>
  <c r="BB98" i="64"/>
  <c r="BB43" i="64"/>
  <c r="BB45" i="64"/>
  <c r="BB32" i="64"/>
  <c r="AX46" i="64"/>
  <c r="AX97" i="64"/>
  <c r="AX109" i="64"/>
  <c r="AX74" i="64"/>
  <c r="AX65" i="64"/>
  <c r="AW100" i="64"/>
  <c r="AW73" i="64"/>
  <c r="AW87" i="64"/>
  <c r="AV60" i="64"/>
  <c r="AV62" i="64"/>
  <c r="AY98" i="64"/>
  <c r="AX86" i="64"/>
  <c r="AX15" i="64"/>
  <c r="AX20" i="64"/>
  <c r="AX55" i="64"/>
  <c r="AX41" i="64"/>
  <c r="AX24" i="64"/>
  <c r="AX96" i="64"/>
  <c r="AW109" i="64"/>
  <c r="AW30" i="64"/>
  <c r="AW29" i="64"/>
  <c r="AW51" i="64"/>
  <c r="AZ68" i="64"/>
  <c r="AZ103" i="64"/>
  <c r="AZ87" i="64"/>
  <c r="AZ35" i="64"/>
  <c r="AV63" i="64"/>
  <c r="AV96" i="64"/>
  <c r="AV50" i="64"/>
  <c r="AV56" i="64"/>
  <c r="AY83" i="64"/>
  <c r="AY82" i="64"/>
  <c r="BA95" i="64"/>
  <c r="BA56" i="64"/>
  <c r="BA42" i="64"/>
  <c r="BA30" i="64"/>
  <c r="BA67" i="64"/>
  <c r="BB41" i="64"/>
  <c r="BB82" i="64"/>
  <c r="BB85" i="64"/>
  <c r="BB60" i="64"/>
  <c r="BB87" i="64"/>
  <c r="BB50" i="64"/>
  <c r="AY84" i="64"/>
  <c r="AY75" i="64"/>
  <c r="AX90" i="64"/>
  <c r="AX69" i="64"/>
  <c r="AX98" i="64"/>
  <c r="AX35" i="64"/>
  <c r="AX80" i="64"/>
  <c r="AX18" i="64"/>
  <c r="AW88" i="64"/>
  <c r="AW39" i="64"/>
  <c r="AW67" i="64"/>
  <c r="AW82" i="64"/>
  <c r="AZ63" i="64"/>
  <c r="AZ33" i="64"/>
  <c r="AZ66" i="64"/>
  <c r="AZ60" i="64"/>
  <c r="AV68" i="64"/>
  <c r="AV84" i="64"/>
  <c r="AV85" i="64"/>
  <c r="AV88" i="64"/>
  <c r="AV61" i="64"/>
  <c r="AY106" i="64"/>
  <c r="AY68" i="64"/>
  <c r="AY94" i="64"/>
  <c r="BA59" i="64"/>
  <c r="BA85" i="64"/>
  <c r="BA38" i="64"/>
  <c r="BA107" i="64"/>
  <c r="BA61" i="64"/>
  <c r="BA73" i="64"/>
  <c r="BB31" i="64"/>
  <c r="BB59" i="64"/>
  <c r="BB75" i="64"/>
  <c r="BB68" i="64"/>
  <c r="BB38" i="64"/>
  <c r="BB47" i="64"/>
  <c r="BB66" i="64"/>
  <c r="AV92" i="64"/>
  <c r="AV83" i="64"/>
  <c r="AY81" i="64"/>
  <c r="BA89" i="64"/>
  <c r="BA106" i="64"/>
  <c r="BA84" i="64"/>
  <c r="BB70" i="64"/>
  <c r="BB100" i="64"/>
  <c r="BB34" i="64"/>
  <c r="BB94" i="64"/>
  <c r="BB72" i="64"/>
  <c r="BB84" i="64"/>
  <c r="AV57" i="64"/>
  <c r="AV106" i="64"/>
  <c r="BB10" i="64"/>
  <c r="BB16" i="64"/>
  <c r="BB73" i="64"/>
  <c r="BB26" i="64"/>
  <c r="BB62" i="64"/>
  <c r="C35" i="106" l="1"/>
  <c r="D183" i="106" s="1" a="1"/>
  <c r="D183" i="106" s="1"/>
  <c r="C183" i="106"/>
  <c r="C36" i="106"/>
  <c r="E33" i="106"/>
  <c r="E28" i="106"/>
  <c r="E27" i="106"/>
  <c r="F29" i="106"/>
  <c r="F30" i="106"/>
  <c r="F31" i="106"/>
  <c r="F33" i="106"/>
  <c r="E29" i="106"/>
  <c r="F34" i="106"/>
  <c r="F27" i="106"/>
  <c r="F26" i="106"/>
  <c r="F32" i="106"/>
  <c r="G101" i="106"/>
  <c r="E26" i="106"/>
  <c r="E31" i="106"/>
  <c r="E32" i="106"/>
  <c r="E34" i="106"/>
  <c r="F28" i="106"/>
  <c r="E30" i="106"/>
  <c r="AU111" i="64"/>
  <c r="AQ111" i="64"/>
  <c r="AP111" i="64"/>
  <c r="AN111" i="64"/>
  <c r="AS111" i="64"/>
  <c r="AT111" i="64"/>
  <c r="AM111" i="64"/>
  <c r="AO111" i="64"/>
  <c r="M131" i="106" l="1" a="1"/>
  <c r="M131" i="106" s="1"/>
  <c r="K83" i="106" a="1"/>
  <c r="K83" i="106" s="1"/>
  <c r="C66" i="106"/>
  <c r="F47" i="106"/>
  <c r="F46" i="106"/>
  <c r="F45" i="106"/>
  <c r="C53" i="106" s="1"/>
  <c r="D53" i="106" s="1"/>
  <c r="G53" i="106" s="1"/>
  <c r="F44" i="106"/>
  <c r="C55" i="106" s="1"/>
  <c r="F42" i="106"/>
  <c r="C54" i="106" s="1"/>
  <c r="D54" i="106" s="1"/>
  <c r="G54" i="106" s="1"/>
  <c r="F43" i="106"/>
  <c r="C56" i="106" s="1"/>
  <c r="D56" i="106" s="1"/>
  <c r="F56" i="106" s="1"/>
  <c r="K35" i="106"/>
  <c r="C57" i="106"/>
  <c r="D57" i="106" s="1"/>
  <c r="G57" i="106" s="1"/>
  <c r="C78" i="106"/>
  <c r="D78" i="106" s="1"/>
  <c r="E78" i="106" s="1"/>
  <c r="K78" i="106"/>
  <c r="B50" i="106"/>
  <c r="D55" i="106"/>
  <c r="G55" i="106" s="1"/>
  <c r="F85" i="106"/>
  <c r="G85" i="106" s="1"/>
  <c r="C64" i="106"/>
  <c r="C65" i="106" s="1"/>
  <c r="F86" i="106"/>
  <c r="G86" i="106" s="1"/>
  <c r="D77" i="106"/>
  <c r="D76" i="106"/>
  <c r="B71" i="106"/>
  <c r="D75" i="106"/>
  <c r="C67" i="106" l="1"/>
  <c r="D68" i="106" s="1"/>
  <c r="M132" i="106" a="1"/>
  <c r="M132" i="106" s="1"/>
  <c r="M133" i="106" s="1" a="1"/>
  <c r="M133" i="106" s="1"/>
  <c r="M134" i="106" s="1" a="1"/>
  <c r="M134" i="106" s="1"/>
  <c r="M135" i="106" s="1" a="1"/>
  <c r="M135" i="106" s="1"/>
  <c r="M136" i="106" s="1" a="1"/>
  <c r="M136" i="106" s="1"/>
  <c r="M137" i="106" s="1" a="1"/>
  <c r="M137" i="106" s="1"/>
  <c r="M138" i="106" s="1" a="1"/>
  <c r="M138" i="106" s="1"/>
  <c r="M139" i="106" s="1" a="1"/>
  <c r="M139" i="106" s="1"/>
  <c r="M140" i="106" s="1" a="1"/>
  <c r="M140" i="106" s="1"/>
  <c r="M141" i="106" s="1" a="1"/>
  <c r="M141" i="106" s="1"/>
  <c r="M142" i="106" s="1" a="1"/>
  <c r="M142" i="106" s="1"/>
  <c r="M143" i="106" s="1" a="1"/>
  <c r="M143" i="106" s="1"/>
  <c r="M144" i="106" s="1" a="1"/>
  <c r="M144" i="106" s="1"/>
  <c r="M145" i="106" s="1" a="1"/>
  <c r="M145" i="106" s="1"/>
  <c r="M146" i="106" s="1" a="1"/>
  <c r="M146" i="106" s="1"/>
  <c r="M147" i="106" s="1" a="1"/>
  <c r="M147" i="106" s="1"/>
  <c r="M148" i="106" s="1" a="1"/>
  <c r="M148" i="106" s="1"/>
  <c r="M149" i="106" s="1" a="1"/>
  <c r="M149" i="106" s="1"/>
  <c r="M150" i="106" s="1" a="1"/>
  <c r="M150" i="106" s="1"/>
  <c r="M151" i="106" s="1" a="1"/>
  <c r="M151" i="106" s="1"/>
  <c r="M152" i="106" s="1" a="1"/>
  <c r="M152" i="106" s="1"/>
  <c r="M153" i="106" s="1" a="1"/>
  <c r="M153" i="106" s="1"/>
  <c r="M154" i="106" s="1" a="1"/>
  <c r="M154" i="106" s="1"/>
  <c r="M155" i="106" s="1" a="1"/>
  <c r="M155" i="106" s="1"/>
  <c r="M156" i="106" s="1" a="1"/>
  <c r="M156" i="106" s="1"/>
  <c r="M157" i="106" s="1" a="1"/>
  <c r="M157" i="106" s="1"/>
  <c r="M158" i="106" s="1" a="1"/>
  <c r="M158" i="106" s="1"/>
  <c r="M159" i="106" s="1" a="1"/>
  <c r="M159" i="106" s="1"/>
  <c r="M160" i="106" s="1" a="1"/>
  <c r="M160" i="106" s="1"/>
  <c r="M161" i="106" s="1" a="1"/>
  <c r="M161" i="106" s="1"/>
  <c r="M162" i="106" s="1" a="1"/>
  <c r="M162" i="106" s="1"/>
  <c r="M163" i="106" s="1" a="1"/>
  <c r="M163" i="106" s="1"/>
  <c r="M164" i="106" s="1" a="1"/>
  <c r="M164" i="106" s="1"/>
  <c r="M165" i="106" s="1" a="1"/>
  <c r="M165" i="106" s="1"/>
  <c r="M166" i="106" s="1" a="1"/>
  <c r="M166" i="106" s="1"/>
  <c r="M167" i="106" s="1" a="1"/>
  <c r="M167" i="106" s="1"/>
  <c r="M168" i="106" s="1" a="1"/>
  <c r="M168" i="106" s="1"/>
  <c r="M169" i="106" s="1" a="1"/>
  <c r="M169" i="106" s="1"/>
  <c r="M170" i="106" s="1" a="1"/>
  <c r="M170" i="106" s="1"/>
  <c r="M171" i="106" s="1" a="1"/>
  <c r="M171" i="106" s="1"/>
  <c r="M172" i="106" s="1" a="1"/>
  <c r="M172" i="106" s="1"/>
  <c r="M173" i="106" s="1" a="1"/>
  <c r="M173" i="106" s="1"/>
  <c r="M174" i="106" s="1" a="1"/>
  <c r="M174" i="106" s="1"/>
  <c r="M175" i="106" s="1" a="1"/>
  <c r="M175" i="106" s="1"/>
  <c r="M176" i="106" s="1" a="1"/>
  <c r="M176" i="106" s="1"/>
  <c r="M177" i="106" s="1" a="1"/>
  <c r="M177" i="106" s="1"/>
  <c r="M178" i="106" s="1" a="1"/>
  <c r="M178" i="106" s="1"/>
  <c r="M179" i="106" s="1" a="1"/>
  <c r="M179" i="106" s="1"/>
  <c r="M180" i="106" s="1" a="1"/>
  <c r="M180" i="106" s="1"/>
  <c r="M181" i="106" s="1" a="1"/>
  <c r="M181" i="106" s="1"/>
  <c r="M182" i="106" s="1" a="1"/>
  <c r="M182" i="106" s="1"/>
  <c r="M183" i="106" s="1" a="1"/>
  <c r="M183" i="106" s="1"/>
  <c r="M184" i="106" s="1" a="1"/>
  <c r="M184" i="106" s="1"/>
  <c r="M185" i="106" s="1" a="1"/>
  <c r="M185" i="106" s="1"/>
  <c r="M186" i="106" s="1" a="1"/>
  <c r="M186" i="106" s="1"/>
  <c r="M187" i="106" s="1" a="1"/>
  <c r="M187" i="106" s="1"/>
  <c r="M188" i="106" s="1" a="1"/>
  <c r="M188" i="106" s="1"/>
  <c r="M189" i="106" s="1" a="1"/>
  <c r="M189" i="106" s="1"/>
  <c r="M190" i="106" s="1" a="1"/>
  <c r="M190" i="106" s="1"/>
  <c r="M191" i="106" s="1" a="1"/>
  <c r="M191" i="106" s="1"/>
  <c r="M192" i="106" s="1" a="1"/>
  <c r="M192" i="106" s="1"/>
  <c r="M193" i="106" s="1" a="1"/>
  <c r="M193" i="106" s="1"/>
  <c r="M194" i="106" s="1" a="1"/>
  <c r="M194" i="106" s="1"/>
  <c r="M195" i="106" s="1" a="1"/>
  <c r="M195" i="106" s="1"/>
  <c r="M196" i="106" s="1" a="1"/>
  <c r="M196" i="106" s="1"/>
  <c r="M197" i="106" s="1" a="1"/>
  <c r="M197" i="106" s="1"/>
  <c r="M198" i="106" s="1" a="1"/>
  <c r="M198" i="106" s="1"/>
  <c r="M199" i="106" s="1" a="1"/>
  <c r="M199" i="106" s="1"/>
  <c r="M200" i="106" s="1" a="1"/>
  <c r="M200" i="106" s="1"/>
  <c r="M201" i="106" s="1" a="1"/>
  <c r="M201" i="106" s="1"/>
  <c r="M202" i="106" s="1" a="1"/>
  <c r="M202" i="106" s="1"/>
  <c r="M203" i="106" s="1" a="1"/>
  <c r="M203" i="106" s="1"/>
  <c r="M204" i="106" s="1" a="1"/>
  <c r="M204" i="106" s="1"/>
  <c r="M205" i="106" s="1" a="1"/>
  <c r="M205" i="106" s="1"/>
  <c r="D184" i="106" a="1"/>
  <c r="D184" i="106" s="1"/>
  <c r="D185" i="106" s="1" a="1"/>
  <c r="D185" i="106" s="1"/>
  <c r="D186" i="106" s="1" a="1"/>
  <c r="D186" i="106" s="1"/>
  <c r="D187" i="106" s="1" a="1"/>
  <c r="D187" i="106" s="1"/>
  <c r="D188" i="106" s="1" a="1"/>
  <c r="D188" i="106" s="1"/>
  <c r="D189" i="106" s="1" a="1"/>
  <c r="D189" i="106" s="1"/>
  <c r="D190" i="106" s="1" a="1"/>
  <c r="D190" i="106" s="1"/>
  <c r="D191" i="106" s="1" a="1"/>
  <c r="D191" i="106" s="1"/>
  <c r="D192" i="106" s="1" a="1"/>
  <c r="D192" i="106" s="1"/>
  <c r="D193" i="106" s="1" a="1"/>
  <c r="D193" i="106" s="1"/>
  <c r="D194" i="106" s="1" a="1"/>
  <c r="D194" i="106" s="1"/>
  <c r="D195" i="106" s="1" a="1"/>
  <c r="D195" i="106" s="1"/>
  <c r="D196" i="106" s="1" a="1"/>
  <c r="D196" i="106" s="1"/>
  <c r="D197" i="106" s="1" a="1"/>
  <c r="D197" i="106" s="1"/>
  <c r="D198" i="106" s="1" a="1"/>
  <c r="D198" i="106" s="1"/>
  <c r="D199" i="106" s="1" a="1"/>
  <c r="D199" i="106" s="1"/>
  <c r="D200" i="106" s="1" a="1"/>
  <c r="D200" i="106" s="1"/>
  <c r="D201" i="106" s="1" a="1"/>
  <c r="D201" i="106" s="1"/>
  <c r="D202" i="106" s="1" a="1"/>
  <c r="D202" i="106" s="1"/>
  <c r="D203" i="106" s="1" a="1"/>
  <c r="D203" i="106" s="1"/>
  <c r="D204" i="106" s="1" a="1"/>
  <c r="D204" i="106" s="1"/>
  <c r="D205" i="106" s="1" a="1"/>
  <c r="D205" i="106" s="1"/>
  <c r="B90" i="106"/>
  <c r="F53" i="106"/>
  <c r="E53" i="106"/>
  <c r="G56" i="106"/>
  <c r="B89" i="106" s="1"/>
  <c r="F55" i="106"/>
  <c r="E55" i="106"/>
  <c r="E54" i="106"/>
  <c r="F54" i="106"/>
  <c r="E56" i="106"/>
  <c r="F57" i="106"/>
  <c r="E57" i="106"/>
  <c r="C68" i="106"/>
  <c r="F78" i="106"/>
  <c r="B91" i="106"/>
  <c r="D79" i="106"/>
  <c r="E79" i="106"/>
  <c r="F76" i="106"/>
  <c r="E76" i="106"/>
  <c r="F77" i="106"/>
  <c r="E77" i="106"/>
  <c r="E75" i="106"/>
  <c r="F75" i="106"/>
  <c r="K79" i="106" l="1"/>
  <c r="K84" i="106" s="1"/>
  <c r="K36" i="106"/>
  <c r="K40" i="106" s="1"/>
  <c r="K39" i="106"/>
  <c r="K38" i="106" l="1"/>
  <c r="K82" i="106"/>
  <c r="K81" i="10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<sst xmlns="http://schemas.openxmlformats.org/spreadsheetml/2006/main" count="22960" uniqueCount="9294">
  <si>
    <t>Week</t>
  </si>
  <si>
    <t>Pax</t>
  </si>
  <si>
    <t>Opportunity Name</t>
  </si>
  <si>
    <t>Amount</t>
  </si>
  <si>
    <t>Lead Source</t>
  </si>
  <si>
    <t>Zicasso</t>
  </si>
  <si>
    <t>Media/Publication</t>
  </si>
  <si>
    <t>Agent</t>
  </si>
  <si>
    <t>Close Date</t>
  </si>
  <si>
    <t>Closed Won - 100%</t>
  </si>
  <si>
    <t>Events</t>
  </si>
  <si>
    <t>Repeat Client</t>
  </si>
  <si>
    <t>Other</t>
  </si>
  <si>
    <t>Word of Mouth</t>
  </si>
  <si>
    <t>Website - Other</t>
  </si>
  <si>
    <t>Website - Google</t>
  </si>
  <si>
    <t>Website - Social</t>
  </si>
  <si>
    <t>Website - Brochure</t>
  </si>
  <si>
    <t>Closed - Lost</t>
  </si>
  <si>
    <t>Closed - Won</t>
  </si>
  <si>
    <t>Closed - Won (Cancelled)</t>
  </si>
  <si>
    <t>Postponed for Future</t>
  </si>
  <si>
    <t>Itinerary Sent</t>
  </si>
  <si>
    <t>Closed - Internal</t>
  </si>
  <si>
    <t>Internal</t>
  </si>
  <si>
    <t>Closed Lost - 0%</t>
  </si>
  <si>
    <t>Native Advertising</t>
  </si>
  <si>
    <t>Email Marketing</t>
  </si>
  <si>
    <t>Opp Year</t>
  </si>
  <si>
    <t>Social Media</t>
  </si>
  <si>
    <t>Stage</t>
  </si>
  <si>
    <t>Opportunity Owner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</si>
  <si>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</si>
  <si>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</si>
  <si>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</si>
  <si>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</si>
  <si>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</si>
  <si>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</si>
  <si>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</si>
  <si>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</si>
  <si>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</si>
  <si>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</si>
  <si>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</si>
  <si>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</si>
  <si>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</si>
  <si>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</si>
  <si>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</si>
  <si>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</si>
  <si>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</si>
  <si>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</si>
  <si>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</si>
  <si>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</si>
  <si>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</si>
  <si>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</si>
  <si>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</si>
  <si>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</si>
  <si>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</si>
  <si>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</si>
  <si>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</si>
  <si>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</si>
  <si>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</si>
  <si>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</si>
  <si>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</si>
  <si>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</si>
  <si>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</si>
  <si>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</si>
  <si>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</si>
  <si>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</si>
  <si>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</si>
  <si>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</si>
  <si>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</si>
  <si>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</si>
  <si>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</si>
  <si>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</si>
  <si>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</si>
  <si>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</si>
  <si>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</si>
  <si>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</si>
  <si>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</si>
  <si>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</si>
  <si>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</si>
  <si>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</si>
  <si>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</si>
  <si>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</si>
  <si>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</si>
  <si>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</si>
  <si>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</si>
  <si>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</si>
  <si>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</si>
  <si>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</si>
  <si>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</si>
  <si>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</si>
  <si>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</si>
  <si>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</si>
  <si>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</si>
  <si>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</si>
  <si>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</si>
  <si>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</si>
  <si>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</si>
  <si>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</si>
  <si>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</si>
  <si>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</si>
  <si>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</si>
  <si>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</si>
  <si>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</si>
  <si>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</si>
  <si>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</si>
  <si>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</si>
  <si>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</si>
  <si>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</si>
  <si>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</si>
  <si>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</si>
  <si>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</si>
  <si>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</si>
  <si>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</si>
  <si>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</si>
  <si>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</si>
  <si>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</si>
  <si>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</si>
  <si>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</si>
  <si>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</si>
  <si>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</si>
  <si>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</si>
  <si>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</si>
  <si>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</si>
  <si>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</si>
  <si>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</si>
  <si>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</si>
  <si>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</si>
  <si>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</si>
  <si>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</si>
  <si>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</si>
  <si>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</si>
  <si>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</si>
  <si>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</si>
  <si>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</si>
  <si>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</si>
  <si>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WeekCode</t>
  </si>
  <si>
    <t>Today</t>
  </si>
  <si>
    <t>WeekMod</t>
  </si>
  <si>
    <t>WeekCodeNoAcc</t>
  </si>
  <si>
    <t>Variable Name</t>
  </si>
  <si>
    <t>Week / Year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</si>
  <si>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</si>
  <si>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</si>
  <si>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</si>
  <si>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</si>
  <si>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</si>
  <si>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</si>
  <si>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</si>
  <si>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</si>
  <si>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</si>
  <si>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% Curve</t>
  </si>
  <si>
    <t>Unknown</t>
  </si>
  <si>
    <t>Assouline</t>
  </si>
  <si>
    <t>Partnership</t>
  </si>
  <si>
    <t>TripCode</t>
  </si>
  <si>
    <t>StageCode</t>
  </si>
  <si>
    <t>Opps</t>
  </si>
  <si>
    <t>Paid: Google Ads</t>
  </si>
  <si>
    <t>Paid: Social Ads</t>
  </si>
  <si>
    <t>Organic: Google Search</t>
  </si>
  <si>
    <t>Opportunity ID</t>
  </si>
  <si>
    <t>2026</t>
  </si>
  <si>
    <t>ClosingWeek</t>
  </si>
  <si>
    <t>Tweek2026</t>
  </si>
  <si>
    <t>Sales_Obj26</t>
  </si>
  <si>
    <t>Acc2022</t>
  </si>
  <si>
    <t>Acc2025</t>
  </si>
  <si>
    <t>Acc2024</t>
  </si>
  <si>
    <t>Acc2023</t>
  </si>
  <si>
    <t>Acc2026</t>
  </si>
  <si>
    <t>Opp Month</t>
  </si>
  <si>
    <t>Close_Date</t>
  </si>
  <si>
    <t>ClosingMonth</t>
  </si>
  <si>
    <t>Organic: Website</t>
  </si>
  <si>
    <t>Paid: Bing Ads</t>
  </si>
  <si>
    <t>ClosingYear</t>
  </si>
  <si>
    <t>Phone</t>
  </si>
  <si>
    <t>Sales_Obj27</t>
  </si>
  <si>
    <t>Period Closed</t>
  </si>
  <si>
    <t>Referred by Agent</t>
  </si>
  <si>
    <t>Created Date2</t>
  </si>
  <si>
    <t>Created_Date</t>
  </si>
  <si>
    <t>CreatedYear</t>
  </si>
  <si>
    <t>CreatedWeek</t>
  </si>
  <si>
    <t>ChatGPT</t>
  </si>
  <si>
    <t>Received Mailer</t>
  </si>
  <si>
    <t>2017-2019</t>
  </si>
  <si>
    <t>2027</t>
  </si>
  <si>
    <t>2023-2025</t>
  </si>
  <si>
    <t>Hist_Avg_WoW_%</t>
  </si>
  <si>
    <t>Current_Model_WoW_%</t>
  </si>
  <si>
    <t>Calibrated_Steps_WoW_%</t>
  </si>
  <si>
    <t>Best_Model_WoW_% (Calibrated+Tail)</t>
  </si>
  <si>
    <t>Acc2027</t>
  </si>
  <si>
    <t>Welcome@ Email</t>
  </si>
  <si>
    <t>Acc2028</t>
  </si>
  <si>
    <t>Days_to_trip</t>
  </si>
  <si>
    <t>Adj_Sales_Obj26</t>
  </si>
  <si>
    <t>Adj_Sales_Obj27</t>
  </si>
  <si>
    <t>AI</t>
  </si>
  <si>
    <t>Under Review</t>
  </si>
  <si>
    <t>Negotiation</t>
  </si>
  <si>
    <t>YEAR-END SALES FORECAST — PERCENT-OF-CURVE-COMPLETE METHOD</t>
  </si>
  <si>
    <t>Travel years 2026 &amp; 2027 · 105-week selling window · all figures live-linked to source tabs</t>
  </si>
  <si>
    <t>METHOD</t>
  </si>
  <si>
    <t>Each travel year sells over a 105-week window: weeks 1-52 fall in the calendar year before the travel year, weeks 53-105 in the travel year itself.</t>
  </si>
  <si>
    <t>For each historical year we measure the cumulative % of that year's final total that was already sold by the current week number. This is the 'curve-complete %'.</t>
  </si>
  <si>
    <t>Year-end forecast = Sold-to-date ÷ curve-complete %. Applying several historical baselines produces a range rather than a single point.</t>
  </si>
  <si>
    <t>COVID years 2020-2021 are excluded from all baselines: booking behaviour was structurally broken and would contaminate the average.</t>
  </si>
  <si>
    <t>Weighted open pipeline is reported as a cross-check only, not added to the forecast — closed-won history already embeds a normal conversion rate.</t>
  </si>
  <si>
    <t>CONTROLS &amp; INPUTS</t>
  </si>
  <si>
    <t>Input</t>
  </si>
  <si>
    <t>Value</t>
  </si>
  <si>
    <t>Source</t>
  </si>
  <si>
    <t>2026 current sale week (of 105)</t>
  </si>
  <si>
    <t>2026 last completed sale week</t>
  </si>
  <si>
    <t>Current week less one — forecast anchors on completed weeks only</t>
  </si>
  <si>
    <t>2027 current sale week (of 105)</t>
  </si>
  <si>
    <t>2027 last completed sale week</t>
  </si>
  <si>
    <t>Current week less one</t>
  </si>
  <si>
    <t>2026 objective</t>
  </si>
  <si>
    <t>2027 objective</t>
  </si>
  <si>
    <t>SOURCE TABLE 1 — CUMULATIVE SALES BY TRAVEL YEAR (105-week window)</t>
  </si>
  <si>
    <t>Travel Year</t>
  </si>
  <si>
    <t>Final total (wk 105)</t>
  </si>
  <si>
    <t>Tail sold after cutoff</t>
  </si>
  <si>
    <t>Baseline group</t>
  </si>
  <si>
    <t>Pre-COVID</t>
  </si>
  <si>
    <t>in flight</t>
  </si>
  <si>
    <t>—</t>
  </si>
  <si>
    <t>Pre-COVID baseline</t>
  </si>
  <si>
    <t>EXCLUDED — COVID</t>
  </si>
  <si>
    <t>Recovery</t>
  </si>
  <si>
    <t>Recent baseline</t>
  </si>
  <si>
    <t>FORECAST SUBJECT</t>
  </si>
  <si>
    <t>SOURCE TABLE 2 — BASELINE CURVE-COMPLETE %</t>
  </si>
  <si>
    <t>Each baseline is the aggregate % of final total sold by the cutoff week. Computed on summed totals (not an average of ratios) so larger years weight correctly.</t>
  </si>
  <si>
    <t>Baseline</t>
  </si>
  <si>
    <t>Years included</t>
  </si>
  <si>
    <t>Sold by cutoff</t>
  </si>
  <si>
    <t>Final total</t>
  </si>
  <si>
    <t>Curve-complete %</t>
  </si>
  <si>
    <t>Rationale</t>
  </si>
  <si>
    <t>Structurally different lead times; slowest baseline</t>
  </si>
  <si>
    <t>Recent 3yr</t>
  </si>
  <si>
    <t>Most representative of current booking behaviour</t>
  </si>
  <si>
    <t>Last year</t>
  </si>
  <si>
    <t>Single most recent comparable</t>
  </si>
  <si>
    <t>Low case (min)</t>
  </si>
  <si>
    <t>2017-19,2022-25</t>
  </si>
  <si>
    <t>Slowest observed curve → highest year-end estimate</t>
  </si>
  <si>
    <t>High case (max)</t>
  </si>
  <si>
    <t>Fastest observed curve → lowest year-end estimate</t>
  </si>
  <si>
    <t>Std deviation</t>
  </si>
  <si>
    <t>Dispersion of the curve across non-COVID years</t>
  </si>
  <si>
    <t>FORECAST — TRAVEL YEAR 2026</t>
  </si>
  <si>
    <t>Scenario</t>
  </si>
  <si>
    <t>YE forecast</t>
  </si>
  <si>
    <t>Implied remaining</t>
  </si>
  <si>
    <t>vs Objective</t>
  </si>
  <si>
    <t>% of Objective</t>
  </si>
  <si>
    <t>High (slowest curve)</t>
  </si>
  <si>
    <t>Last year (2025)</t>
  </si>
  <si>
    <t>CENTRAL CASE (recent 3yr)</t>
  </si>
  <si>
    <t>Low (fastest curve)</t>
  </si>
  <si>
    <t>REACHABILITY TEST — CAN THE 2026 OBJECTIVE STILL BE MADE?</t>
  </si>
  <si>
    <t>Compares the run-rate the objective demands against what the equivalent tail actually delivered in past years.</t>
  </si>
  <si>
    <t>Metric</t>
  </si>
  <si>
    <t>Comment</t>
  </si>
  <si>
    <t>Weeks remaining in window</t>
  </si>
  <si>
    <t>Weeks 084-105 inclusive</t>
  </si>
  <si>
    <t>Gap to objective</t>
  </si>
  <si>
    <t>Still to sell to hit the objective</t>
  </si>
  <si>
    <t>Required run-rate / week</t>
  </si>
  <si>
    <t>What the objective demands from here</t>
  </si>
  <si>
    <t>Actual avg tail / week (2023-25)</t>
  </si>
  <si>
    <t>What the equivalent tail actually delivered in recent years</t>
  </si>
  <si>
    <t>Required ÷ historical multiple</t>
  </si>
  <si>
    <t>How many times the normal tail run-rate is needed</t>
  </si>
  <si>
    <t>Verdict</t>
  </si>
  <si>
    <t>FORECAST — TRAVEL YEAR 2027</t>
  </si>
  <si>
    <t>⚠ LOW CONFIDENCE: at week 31 of 105 the divisor is small, so the gross-up multiplier is large and amplifies any variance. Treat as directional only.</t>
  </si>
  <si>
    <t>Baseline year</t>
  </si>
  <si>
    <t>CENTRAL (3yr aggregate)</t>
  </si>
  <si>
    <t>Range (min–max)</t>
  </si>
  <si>
    <t>← why 2027 is directional only</t>
  </si>
  <si>
    <t>SOURCE TABLE 3 — OPEN PIPELINE CROSS-CHECK</t>
  </si>
  <si>
    <t>Travel year</t>
  </si>
  <si>
    <t>Open opps</t>
  </si>
  <si>
    <t>Gross value</t>
  </si>
  <si>
    <t>CONCLUSION</t>
  </si>
  <si>
    <t>Open pipeline is too thin to change either conclusion — it covers under 5% of the 2026 gap.</t>
  </si>
  <si>
    <t>COLOUR KEY:  green = live link to another sheet  ·  black = calculated here  ·  yellow = central case  ·  red = risk flag</t>
  </si>
  <si>
    <t>SALES CURVE 2026 — ACTUALS, PROJECTION &amp; OBJECTIVE PACE</t>
  </si>
  <si>
    <t>Actuals run to the last completed week, then the projection takes over. Both are cumulative and on the same base (week-coded sales, excluding Acc).</t>
  </si>
  <si>
    <t>Projection method: remaining gap to the central-case year-end is distributed across the remaining weeks using the historical 2023-25 weekly sales shape, so the curve keeps its real seasonality instead of running as a straight line.</t>
  </si>
  <si>
    <t>Actual (cum.)</t>
  </si>
  <si>
    <t>Projection (cum.)</t>
  </si>
  <si>
    <t>Objective pace (cum.)</t>
  </si>
  <si>
    <t>Hist. wk shape 23-25</t>
  </si>
  <si>
    <t>Hist. share of yr</t>
  </si>
  <si>
    <t>Remaining-weeks shape weight (denominator for redistribution):</t>
  </si>
  <si>
    <t>CURVE READOUT</t>
  </si>
  <si>
    <t>Actual at last completed week</t>
  </si>
  <si>
    <t>Projected year-end (week 105)</t>
  </si>
  <si>
    <t>Objective</t>
  </si>
  <si>
    <t>Projected shortfall</t>
  </si>
  <si>
    <t>Still to sell in remaining weeks</t>
  </si>
  <si>
    <t>Cross-check vs central case</t>
  </si>
  <si>
    <t>SALES CURVE 2027 — ACTUALS, PROJECTION &amp; OBJECTIVE PACE</t>
  </si>
  <si>
    <t>Same construction as the 2027 curve above, anchored on the 2027 central case. Actuals run to the last completed 2027 week, then the projection takes over.</t>
  </si>
  <si>
    <t>Remaining-weeks shape weight:</t>
  </si>
  <si>
    <t>CURVE READOUT — 2027</t>
  </si>
  <si>
    <t>Pace position at current week</t>
  </si>
  <si>
    <t>Cross-check vs 2027 central case</t>
  </si>
  <si>
    <t>Confidence</t>
  </si>
  <si>
    <t>LOW — wk 031 of 105</t>
  </si>
  <si>
    <t>258i828913ALmnF</t>
  </si>
  <si>
    <t>1704-0100 Jessup Kara 02</t>
  </si>
  <si>
    <t>Wendy Ravenna</t>
  </si>
  <si>
    <t>275g419851JIerN</t>
  </si>
  <si>
    <t>1701 Zabala Dana 02</t>
  </si>
  <si>
    <t>072b373805QCrto</t>
  </si>
  <si>
    <t>1704 Whitfield Fiona 02</t>
  </si>
  <si>
    <t>292d190479DNacu</t>
  </si>
  <si>
    <t>1706 Urquhart Victor 02</t>
  </si>
  <si>
    <t>Nolan Ashford</t>
  </si>
  <si>
    <t>961t576735VXbmb</t>
  </si>
  <si>
    <t>1706-0100 Montrose Fiona 03</t>
  </si>
  <si>
    <t>940c110597UFtcW</t>
  </si>
  <si>
    <t>1708 Fenwick Rhys 35</t>
  </si>
  <si>
    <t>651w789696MUpid</t>
  </si>
  <si>
    <t>1702-0100 Norquist Derek 02</t>
  </si>
  <si>
    <t>650c088133ZNrzq</t>
  </si>
  <si>
    <t>1707 Yarrow Frank 03</t>
  </si>
  <si>
    <t>145t078926LByl5</t>
  </si>
  <si>
    <t>1708 Oakhurst Quinn 02</t>
  </si>
  <si>
    <t>197m318126Cxld0</t>
  </si>
  <si>
    <t>1701-0100 Duvall Nolan 02</t>
  </si>
  <si>
    <t>058y186361MCsqc</t>
  </si>
  <si>
    <t>1703-0100 Thornton Hugo 04</t>
  </si>
  <si>
    <t>476u087176NHucA</t>
  </si>
  <si>
    <t>1704 Beaumont Jonas 02</t>
  </si>
  <si>
    <t>791t073832Nasd1</t>
  </si>
  <si>
    <t>1701-0200 Norquist Maya 02</t>
  </si>
  <si>
    <t>394s422799WVsgJ</t>
  </si>
  <si>
    <t>1702-0200 Calloway Owen 04</t>
  </si>
  <si>
    <t>099d420235LAcmQ</t>
  </si>
  <si>
    <t>1702 Salcedo Olive 02</t>
  </si>
  <si>
    <t>358b748262FDztn</t>
  </si>
  <si>
    <t>1707-0100 Ferraro Colin 02</t>
  </si>
  <si>
    <t>585d846054JPjm7</t>
  </si>
  <si>
    <t>1709 Yarrow Tessa 02</t>
  </si>
  <si>
    <t>999t061166KWvnl</t>
  </si>
  <si>
    <t>1701 Voskuil Lara 02</t>
  </si>
  <si>
    <t>252j563563PBwan</t>
  </si>
  <si>
    <t>1712-0100 Ubina Victor 10</t>
  </si>
  <si>
    <t>231t198486Mubu9</t>
  </si>
  <si>
    <t>1706-0200 Pemberton Blake 02</t>
  </si>
  <si>
    <t>757r415386BXbiX</t>
  </si>
  <si>
    <t>1706 Prieto Miles 02</t>
  </si>
  <si>
    <t>357h994953NKqlr</t>
  </si>
  <si>
    <t>1701-0300 Sorensen Paula 05</t>
  </si>
  <si>
    <t>516x844577URmrB</t>
  </si>
  <si>
    <t>1710-0100 Yancey Frank 50</t>
  </si>
  <si>
    <t>771g892548UcvhE</t>
  </si>
  <si>
    <t>1702-0300 Sorensen Nolan 02</t>
  </si>
  <si>
    <t>667p088816MYbtQ</t>
  </si>
  <si>
    <t>1705-0100 Ostrander Hugo 02</t>
  </si>
  <si>
    <t>Yvonne Calloway</t>
  </si>
  <si>
    <t>360p488154SVdea</t>
  </si>
  <si>
    <t>1709-0100 Vandermeer Victor 02</t>
  </si>
  <si>
    <t>936w513899KYop0</t>
  </si>
  <si>
    <t>1705 Ashford Tessa 02</t>
  </si>
  <si>
    <t>199u645443RHjmq</t>
  </si>
  <si>
    <t>1708 Duvall Wendy 02</t>
  </si>
  <si>
    <t>084z345477MHhbT</t>
  </si>
  <si>
    <t>1712-0200 Whitfield Sara 05</t>
  </si>
  <si>
    <t>823h343414GLchj</t>
  </si>
  <si>
    <t>1702-0400 Everly Eli 02</t>
  </si>
  <si>
    <t>970c892026ITybZ</t>
  </si>
  <si>
    <t>1706 Marsden Nolan 05</t>
  </si>
  <si>
    <t>299m571715UAajG</t>
  </si>
  <si>
    <t>1702 Kilbride Jonas 02</t>
  </si>
  <si>
    <t>353u458964PKuvj</t>
  </si>
  <si>
    <t>1705-0200 Sorensen Frank 06</t>
  </si>
  <si>
    <t>440h354248APags</t>
  </si>
  <si>
    <t>1708-0100 Yarrow Paula 02</t>
  </si>
  <si>
    <t>142f473523BYaoU</t>
  </si>
  <si>
    <t>1708-0200 Whitfield Rhys 02</t>
  </si>
  <si>
    <t>941o209662UDfqv</t>
  </si>
  <si>
    <t>1712 Pemberton Kara 02</t>
  </si>
  <si>
    <t>431c460314OUpgR</t>
  </si>
  <si>
    <t>1712-0300 Tarrant Elena 05</t>
  </si>
  <si>
    <t>255r109558OTieJ</t>
  </si>
  <si>
    <t>1707 Duvall Paula 06</t>
  </si>
  <si>
    <t>384b778026PDdgR</t>
  </si>
  <si>
    <t>1701 Sorensen Hana 02</t>
  </si>
  <si>
    <t>440y184697PZfkY</t>
  </si>
  <si>
    <t>1706-0400 Lindqvist Iris 01</t>
  </si>
  <si>
    <t>981a851032VHnrY</t>
  </si>
  <si>
    <t>1708 Antonelli Tomas 02</t>
  </si>
  <si>
    <t>959w037476WRtyw</t>
  </si>
  <si>
    <t>1704 Grimaldi Tomas 02</t>
  </si>
  <si>
    <t>208t540258RJhuZ</t>
  </si>
  <si>
    <t>1706-0300 Rosetti Beth 02</t>
  </si>
  <si>
    <t>664w657954EKhhk</t>
  </si>
  <si>
    <t>1705-0300 Garrity Wendy 04</t>
  </si>
  <si>
    <t>388x995681XNyrR</t>
  </si>
  <si>
    <t>1704-0200 Voskuil Eli 03</t>
  </si>
  <si>
    <t>097s954914Gzfq5</t>
  </si>
  <si>
    <t>1710 Pemberton Uma 02</t>
  </si>
  <si>
    <t>295f852397AYzh2</t>
  </si>
  <si>
    <t>1706 Antonelli Amara 03</t>
  </si>
  <si>
    <t>190f154557SFxvC</t>
  </si>
  <si>
    <t>1709-0200 Beaumont Dana 02</t>
  </si>
  <si>
    <t>804i767623IKcdN</t>
  </si>
  <si>
    <t>1708 Sorensen Gavin 02</t>
  </si>
  <si>
    <t>688s734364SKffE</t>
  </si>
  <si>
    <t>1705-0400 Salcedo Wendy 05</t>
  </si>
  <si>
    <t>954h477089GEqoe</t>
  </si>
  <si>
    <t>1703-0200 Stavros Gavin 02</t>
  </si>
  <si>
    <t>431k331573TNggO</t>
  </si>
  <si>
    <t>1706 Villalobos Blake 10</t>
  </si>
  <si>
    <t>191f490679ZOkuk</t>
  </si>
  <si>
    <t>1708 Norquist Alan 02</t>
  </si>
  <si>
    <t>166t822038YYlb2</t>
  </si>
  <si>
    <t>1708 Fenwick Wade</t>
  </si>
  <si>
    <t>612e116909XXcku</t>
  </si>
  <si>
    <t>17XX Fenwick Sara 02</t>
  </si>
  <si>
    <t>267f962330KRsgy</t>
  </si>
  <si>
    <t>1707-0300 Beaumont Miles 06</t>
  </si>
  <si>
    <t>038i887258FJmbe</t>
  </si>
  <si>
    <t>1704 Whitfield Zach 04</t>
  </si>
  <si>
    <t>240u511553WKwvw</t>
  </si>
  <si>
    <t>1705 Zelaya Jonas 02</t>
  </si>
  <si>
    <t>106h388392JRswj</t>
  </si>
  <si>
    <t>1705 Castellano Simon 04</t>
  </si>
  <si>
    <t>561q878836JWlze</t>
  </si>
  <si>
    <t>1705 Radcliffe Quinn 10</t>
  </si>
  <si>
    <t>137x878220VJljT</t>
  </si>
  <si>
    <t>1707-0200 Trombley Wade 10</t>
  </si>
  <si>
    <t>627u921486GLrzr</t>
  </si>
  <si>
    <t>1706-0500 Tarrant Olive 02</t>
  </si>
  <si>
    <t>436d299069QDfm5</t>
  </si>
  <si>
    <t>1706-0600 Lachance Olive 02</t>
  </si>
  <si>
    <t>193o490917PJksf</t>
  </si>
  <si>
    <t>1712 Stavros Olive 05</t>
  </si>
  <si>
    <t>657z577562IPypK</t>
  </si>
  <si>
    <t>1706 Urquhart Maya 02</t>
  </si>
  <si>
    <t>545k242946NMffs</t>
  </si>
  <si>
    <t>1709 Lachance Rhys 02</t>
  </si>
  <si>
    <t>652q209834OSaox</t>
  </si>
  <si>
    <t>1706 Thornton Simon 02</t>
  </si>
  <si>
    <t>766f367463PLjrd</t>
  </si>
  <si>
    <t>1712 Marsden Jill 02</t>
  </si>
  <si>
    <t>001k262478CRogd</t>
  </si>
  <si>
    <t>1705 Salcedo Eli 02</t>
  </si>
  <si>
    <t>694y489889NMezS</t>
  </si>
  <si>
    <t>1706 Lindqvist Nadia 04</t>
  </si>
  <si>
    <t>413x881553GKdjN</t>
  </si>
  <si>
    <t>1707 Marsden Nolan 02</t>
  </si>
  <si>
    <t>195u029971JKvnd</t>
  </si>
  <si>
    <t>1707 Castellano Wade 02</t>
  </si>
  <si>
    <t>732o118076KCges</t>
  </si>
  <si>
    <t>1709 Montrose Wendy 02</t>
  </si>
  <si>
    <t>480b712403MGmcq</t>
  </si>
  <si>
    <t>1701 Bramley Kara</t>
  </si>
  <si>
    <t>187f334920LTce9</t>
  </si>
  <si>
    <t>1709 Bramley Yvonne 05</t>
  </si>
  <si>
    <t>764p102682ITlhh</t>
  </si>
  <si>
    <t>1707-0400 Tarrant Wade 11</t>
  </si>
  <si>
    <t>163e741075OPcvO</t>
  </si>
  <si>
    <t>1703-0300 Quintero Maya 12</t>
  </si>
  <si>
    <t>106m143557PSfpQ</t>
  </si>
  <si>
    <t>1708 Garrity Maya 02</t>
  </si>
  <si>
    <t>257x652436WUfeT</t>
  </si>
  <si>
    <t>1708 Antonelli Vera 02</t>
  </si>
  <si>
    <t>079e751753XHky5</t>
  </si>
  <si>
    <t>1706-0700 Yancey Paula 09</t>
  </si>
  <si>
    <t>330g644841KiakI</t>
  </si>
  <si>
    <t>1703 Whitfield Yvonne 03</t>
  </si>
  <si>
    <t>146f114737JGoox</t>
  </si>
  <si>
    <t>1709 Kowalczyk Simon 02</t>
  </si>
  <si>
    <t>681o487909RSubK</t>
  </si>
  <si>
    <t>1705 Wingate Nadia 02</t>
  </si>
  <si>
    <t>721g342116YCak0</t>
  </si>
  <si>
    <t>1701-0400 Lindqvist Uma 04</t>
  </si>
  <si>
    <t>205q170088YBmy6</t>
  </si>
  <si>
    <t>1705-0500 Everly Uma 02</t>
  </si>
  <si>
    <t>183y558633YJqdY</t>
  </si>
  <si>
    <t>1709 Trombley Simon 02</t>
  </si>
  <si>
    <t>226e947720RFjg9</t>
  </si>
  <si>
    <t>1709 Quintero Wade 04</t>
  </si>
  <si>
    <t>998s766353KNnl7</t>
  </si>
  <si>
    <t>1707 Hargrove Keith 02</t>
  </si>
  <si>
    <t>453u961560JVexk</t>
  </si>
  <si>
    <t>1702 Whitfield Victor 02</t>
  </si>
  <si>
    <t>452h695657EFjex</t>
  </si>
  <si>
    <t>1705-0700 Lindqvist Simon 02</t>
  </si>
  <si>
    <t>360n622889Kvgb4</t>
  </si>
  <si>
    <t>1705-0600 Ubina Rhys 02</t>
  </si>
  <si>
    <t>850d958098EAjv4</t>
  </si>
  <si>
    <t>1704-0300 Lindqvist Sara 04</t>
  </si>
  <si>
    <t>819q700900UUidL</t>
  </si>
  <si>
    <t>1708 Antonelli Olive 02</t>
  </si>
  <si>
    <t>292f848810MSkzc</t>
  </si>
  <si>
    <t>1701-0500 Yancey Dana 02</t>
  </si>
  <si>
    <t>986g599707NPwlC</t>
  </si>
  <si>
    <t>1705-0800 Eastwick Rhys 02</t>
  </si>
  <si>
    <t>500g620426WWcvH</t>
  </si>
  <si>
    <t>1709-0300 Garrity Liam 02</t>
  </si>
  <si>
    <t>851t006122XWiuL</t>
  </si>
  <si>
    <t>1709 Jessup Nolan 08</t>
  </si>
  <si>
    <t>266m906172YWsrp</t>
  </si>
  <si>
    <t>1709 Antonelli Tessa 04</t>
  </si>
  <si>
    <t>299m828485AXmvL</t>
  </si>
  <si>
    <t>1709-0400 Ferraro Peter 02</t>
  </si>
  <si>
    <t>052k751305VYgcT</t>
  </si>
  <si>
    <t>1702 Jessup Jonas 04</t>
  </si>
  <si>
    <t>873l722701YKbu3</t>
  </si>
  <si>
    <t>1704 Beaumont Miles 02</t>
  </si>
  <si>
    <t>442t585367JSrpA</t>
  </si>
  <si>
    <t>1702-0500 Kowalczyk Alan 02</t>
  </si>
  <si>
    <t>903u019248VRxsA</t>
  </si>
  <si>
    <t>1705-0900 Everly Rhys 04</t>
  </si>
  <si>
    <t>700r340101KAcsF</t>
  </si>
  <si>
    <t>1712 Garrity Olive 06</t>
  </si>
  <si>
    <t>496o262691QSfh7</t>
  </si>
  <si>
    <t>1703 Fenwick Ivan 02</t>
  </si>
  <si>
    <t>454u038309ABpkX</t>
  </si>
  <si>
    <t>1708 Ingersoll Vera 02</t>
  </si>
  <si>
    <t>859n735389OUgtQ</t>
  </si>
  <si>
    <t>1708 Ravenna Blake 02</t>
  </si>
  <si>
    <t>759t757662Zzoc7</t>
  </si>
  <si>
    <t>1709 Oakhurst Jill 02</t>
  </si>
  <si>
    <t>503v596372YtuqO</t>
  </si>
  <si>
    <t>1706 Kilbride Simon 03</t>
  </si>
  <si>
    <t>556p552090DFtwE</t>
  </si>
  <si>
    <t>1709-0500 Salcedo Carla 02</t>
  </si>
  <si>
    <t>913e365356HRmfg</t>
  </si>
  <si>
    <t>1704 Ingersoll Frank 02</t>
  </si>
  <si>
    <t>593c030499BYbij</t>
  </si>
  <si>
    <t>1705 Antonelli Nadia 02</t>
  </si>
  <si>
    <t>755v624828ZTzjA</t>
  </si>
  <si>
    <t>1706 Lindqvist Olive 03</t>
  </si>
  <si>
    <t>880p266189SucqP</t>
  </si>
  <si>
    <t>1710 Hollis Kara 04</t>
  </si>
  <si>
    <t>427z284114SJccJ</t>
  </si>
  <si>
    <t>1704 Lachance Iris 02</t>
  </si>
  <si>
    <t>098n619725GCzqi</t>
  </si>
  <si>
    <t>1708 Ferraro Sara 02</t>
  </si>
  <si>
    <t>465n919515WEtpC</t>
  </si>
  <si>
    <t>1704 Wingate Alan 04</t>
  </si>
  <si>
    <t>638x845273Soif2</t>
  </si>
  <si>
    <t>1710 Norquist Carla 02</t>
  </si>
  <si>
    <t>534b913785BEqwK</t>
  </si>
  <si>
    <t>1709 Norquist Paula 02</t>
  </si>
  <si>
    <t>461n804586Axlm0</t>
  </si>
  <si>
    <t>1705-1000 Whitfield Xavier 02</t>
  </si>
  <si>
    <t>449q991975BGupr</t>
  </si>
  <si>
    <t>1705-1100 Yancey Derek 06</t>
  </si>
  <si>
    <t>156o719439IUioJ</t>
  </si>
  <si>
    <t>1707-0500 Thornton Tessa 02</t>
  </si>
  <si>
    <t>315p363288LkNvV</t>
  </si>
  <si>
    <t>1702 Yancey Zach 02</t>
  </si>
  <si>
    <t>015c509185ROfde</t>
  </si>
  <si>
    <t>1706-0800 Prieto Alan 04</t>
  </si>
  <si>
    <t>369j541443JKuek</t>
  </si>
  <si>
    <t>1805-0100 Vandermeer Hana 02</t>
  </si>
  <si>
    <t>835v253719MNre7</t>
  </si>
  <si>
    <t>1712-0400 Bramley Simon 02</t>
  </si>
  <si>
    <t>268d029931LuJoI</t>
  </si>
  <si>
    <t>1712 Grimaldi Rosa 02</t>
  </si>
  <si>
    <t>544p069986EClev</t>
  </si>
  <si>
    <t>1804 Marsden Peter 02</t>
  </si>
  <si>
    <t>671c342234FTrlh</t>
  </si>
  <si>
    <t>1708 Yancey Nolan 02</t>
  </si>
  <si>
    <t>363d953027TSqk1</t>
  </si>
  <si>
    <t>1701-0600 Eastwick Hugo 02</t>
  </si>
  <si>
    <t>917v721348SGuhj</t>
  </si>
  <si>
    <t>1708 Urquhart Olive 02</t>
  </si>
  <si>
    <t>873w098951HZozt</t>
  </si>
  <si>
    <t>1706 Montrose Derek 21</t>
  </si>
  <si>
    <t>555k149632HUxgq</t>
  </si>
  <si>
    <t>1705-1200 Castellano Owen 02</t>
  </si>
  <si>
    <t>297b800289DNcx8</t>
  </si>
  <si>
    <t>1806-0100 Duvall Liam 14</t>
  </si>
  <si>
    <t>587v186027YIqzY</t>
  </si>
  <si>
    <t>1706 Castellano Owen 04</t>
  </si>
  <si>
    <t>239i602144IDatk</t>
  </si>
  <si>
    <t>1705-1300 Norquist Yvonne 04</t>
  </si>
  <si>
    <t>058u485366VLwaR</t>
  </si>
  <si>
    <t>1706-0900 Quintero Zoe 04</t>
  </si>
  <si>
    <t>120c810273AVzmk</t>
  </si>
  <si>
    <t>1809 Radcliffe Derek 04</t>
  </si>
  <si>
    <t>330r052999JNrdn</t>
  </si>
  <si>
    <t>1706 Duvall Elena 02</t>
  </si>
  <si>
    <t>494r534151ALlib</t>
  </si>
  <si>
    <t>1707 Kilbride Nadia 02</t>
  </si>
  <si>
    <t>053n710613KyohF</t>
  </si>
  <si>
    <t>1706-1000 Zabala Peter 03</t>
  </si>
  <si>
    <t>453t250889EIdf7</t>
  </si>
  <si>
    <t>1709 Radcliffe Carla 02</t>
  </si>
  <si>
    <t>156a824742KvxmG</t>
  </si>
  <si>
    <t>1708-0300 Urquhart Nadia 02</t>
  </si>
  <si>
    <t>551m629912SIlfj</t>
  </si>
  <si>
    <t>1801 Antonelli Owen 06</t>
  </si>
  <si>
    <t>574z320371SPerZ</t>
  </si>
  <si>
    <t>1704-0400 Bramley Gavin 02</t>
  </si>
  <si>
    <t>676r987124FhbxO</t>
  </si>
  <si>
    <t>1710-0200 Montrose Owen 02</t>
  </si>
  <si>
    <t>487f466243RVmw6</t>
  </si>
  <si>
    <t>1706-1100 Marsden Peter 02</t>
  </si>
  <si>
    <t>822i064799BGpzp</t>
  </si>
  <si>
    <t>1707 Ravenna Ivan 02</t>
  </si>
  <si>
    <t>997a929724EInol</t>
  </si>
  <si>
    <t>1710 Ubina Peter 02</t>
  </si>
  <si>
    <t>548w380273MUeyf</t>
  </si>
  <si>
    <t>1704 Prieto Victor 02</t>
  </si>
  <si>
    <t>905k288177GAvoF</t>
  </si>
  <si>
    <t>1710-0300 Montrose Liam 02</t>
  </si>
  <si>
    <t>694c193334HWnyn</t>
  </si>
  <si>
    <t>1709 Ubina Tessa 09</t>
  </si>
  <si>
    <t>196h342147TLjyc</t>
  </si>
  <si>
    <t>1709 Jessup Wade 05</t>
  </si>
  <si>
    <t>093t343029SHeuj</t>
  </si>
  <si>
    <t>1705 Salcedo Fiona 02</t>
  </si>
  <si>
    <t>478e088283ANkdt</t>
  </si>
  <si>
    <t>1702 Urquhart Keith 02</t>
  </si>
  <si>
    <t>094r991098HEkaF</t>
  </si>
  <si>
    <t>1703 Zelaya Jill 02</t>
  </si>
  <si>
    <t>319s258412MVpgV</t>
  </si>
  <si>
    <t>1709-0600 Rosetti Olive 02</t>
  </si>
  <si>
    <t>593r669333BPhuR</t>
  </si>
  <si>
    <t>1701-0700 Marsden Grace 02</t>
  </si>
  <si>
    <t>586p327811KGxce</t>
  </si>
  <si>
    <t>1703-0400 Grimaldi Blake 02</t>
  </si>
  <si>
    <t>460u695650NUsiy</t>
  </si>
  <si>
    <t>1711-0100 Radcliffe Victor 02</t>
  </si>
  <si>
    <t>228f012567QIwom</t>
  </si>
  <si>
    <t>1705 Ravenna Lara 02</t>
  </si>
  <si>
    <t>472f300174HZouZ</t>
  </si>
  <si>
    <t>1709 Castellano Quinn 02</t>
  </si>
  <si>
    <t>170i053596JWgwk</t>
  </si>
  <si>
    <t>1708-0400 Norquist Blake 04</t>
  </si>
  <si>
    <t>323b647213TVzfd</t>
  </si>
  <si>
    <t>1712 Wingate Frank 08</t>
  </si>
  <si>
    <t>387v283838QDvz1</t>
  </si>
  <si>
    <t>1705 Norquist Olive 05</t>
  </si>
  <si>
    <t>299l559426WYaz3</t>
  </si>
  <si>
    <t>1805 Sorensen Vera 02</t>
  </si>
  <si>
    <t>660f042194KKie2</t>
  </si>
  <si>
    <t>1707 Everly Blake 02</t>
  </si>
  <si>
    <t>719x898338FJyjP</t>
  </si>
  <si>
    <t>1710-0400 Beaumont Amara 02</t>
  </si>
  <si>
    <t>477l626577ZdcbW</t>
  </si>
  <si>
    <t>1703 Montrose Hugo 02</t>
  </si>
  <si>
    <t>994m852075AJxr7</t>
  </si>
  <si>
    <t>1804 Hargrove Quinn 04</t>
  </si>
  <si>
    <t>561j544950SJap4</t>
  </si>
  <si>
    <t>1708 Ravenna Derek 02</t>
  </si>
  <si>
    <t>509p753967QlokK</t>
  </si>
  <si>
    <t>1706-1200 Urquhart Rhys 02</t>
  </si>
  <si>
    <t>378t729851QDmzL</t>
  </si>
  <si>
    <t>1803-0200 Lindqvist Yvonne 04</t>
  </si>
  <si>
    <t>583y329090JQmrE</t>
  </si>
  <si>
    <t>1708-0500 Yancey Beth 04</t>
  </si>
  <si>
    <t>726w955735JWdkY</t>
  </si>
  <si>
    <t>1709-0700 Voskuil Nadia 02</t>
  </si>
  <si>
    <t>144t297740CFlqB</t>
  </si>
  <si>
    <t>1707-0600 Ashford Tessa 07</t>
  </si>
  <si>
    <t>385v884716SAfu3</t>
  </si>
  <si>
    <t>1710-0500 Eastwick Olive 20</t>
  </si>
  <si>
    <t>885a922367NJegD</t>
  </si>
  <si>
    <t>1710-0600 Grimaldi Liam 05</t>
  </si>
  <si>
    <t>236b944042BJzle</t>
  </si>
  <si>
    <t>1804-1400 Oakhurst Nadia 02</t>
  </si>
  <si>
    <t>474h059311NQpvL</t>
  </si>
  <si>
    <t>1706 Quintero Xavier 3</t>
  </si>
  <si>
    <t>786m363581KOfxh</t>
  </si>
  <si>
    <t>1703-0500 Beaumont Nolan 01</t>
  </si>
  <si>
    <t>399c379346FTloj</t>
  </si>
  <si>
    <t>1706-1300 Yancey Simon 02</t>
  </si>
  <si>
    <t>010o080446FOqmF</t>
  </si>
  <si>
    <t>1707-0700 Yancey Frank 02</t>
  </si>
  <si>
    <t>625c356294WPcuk</t>
  </si>
  <si>
    <t>1704-0500 Salcedo Beth 02</t>
  </si>
  <si>
    <t>771j338297ThroQ</t>
  </si>
  <si>
    <t>1708-0600 Sorensen Olive 03</t>
  </si>
  <si>
    <t>776c604790AQgiT</t>
  </si>
  <si>
    <t>1703 Wingate Dana 06</t>
  </si>
  <si>
    <t>751n137446ELvwK</t>
  </si>
  <si>
    <t>1709 Thornton Zoe 02</t>
  </si>
  <si>
    <t>095w016775DPtvW</t>
  </si>
  <si>
    <t>1709-0800 Lachance Jill 02</t>
  </si>
  <si>
    <t>293k586163TBwjR</t>
  </si>
  <si>
    <t>1708 Eastwick Nadia 02</t>
  </si>
  <si>
    <t>679c127582PFdqS</t>
  </si>
  <si>
    <t>1704-0600 Beaumont Hana 02</t>
  </si>
  <si>
    <t>827n868864RJjin</t>
  </si>
  <si>
    <t>1707-0800 Kowalczyk Keith 02</t>
  </si>
  <si>
    <t>595u455920CLxbG</t>
  </si>
  <si>
    <t>1709 Lachance Ivan 04</t>
  </si>
  <si>
    <t>739q115982KCqcC</t>
  </si>
  <si>
    <t>1702 Oakhurst Quinn 02</t>
  </si>
  <si>
    <t>426y453784BQhbn</t>
  </si>
  <si>
    <t>1704 Zelaya Alan 04</t>
  </si>
  <si>
    <t>380a687691SSixH</t>
  </si>
  <si>
    <t>1709-0900 Villalobos Grace 00</t>
  </si>
  <si>
    <t>096r773538BXsak</t>
  </si>
  <si>
    <t>1701 Voskuil Wendy 03</t>
  </si>
  <si>
    <t>970t099212LQcoP</t>
  </si>
  <si>
    <t>1705-1400 Montrose Colin 02</t>
  </si>
  <si>
    <t>815p532266LCjkz</t>
  </si>
  <si>
    <t>1709-1000 Beaumont Xavier 02</t>
  </si>
  <si>
    <t>248k284580JRyy6</t>
  </si>
  <si>
    <t>1709-0901 Hargrove Derek 02</t>
  </si>
  <si>
    <t>480y313244SKwp0</t>
  </si>
  <si>
    <t>1709-0902 Castellano Jill 02</t>
  </si>
  <si>
    <t>031s283633QSku3</t>
  </si>
  <si>
    <t>1709-0903 Yarrow Wendy 02</t>
  </si>
  <si>
    <t>186h935630JLog5</t>
  </si>
  <si>
    <t>1709-0904 Norquist Wade 01</t>
  </si>
  <si>
    <t>936d642973LDmi0</t>
  </si>
  <si>
    <t>1709-0905 Ravenna Uma 01</t>
  </si>
  <si>
    <t>973n198401NYfyH</t>
  </si>
  <si>
    <t>1708 Wingate Sara 04</t>
  </si>
  <si>
    <t>375y515488PXrwt</t>
  </si>
  <si>
    <t>1712-0500 Ostrander Victor 02</t>
  </si>
  <si>
    <t>966l765556DWmab</t>
  </si>
  <si>
    <t>1706-1400 Marsden Hugo 02</t>
  </si>
  <si>
    <t>978u345379YTjou</t>
  </si>
  <si>
    <t>1707-0900 Lindqvist Zach 05</t>
  </si>
  <si>
    <t>541f788474XZnz7</t>
  </si>
  <si>
    <t>1712-0600 Wingate Derek 06</t>
  </si>
  <si>
    <t>923c564719YJysC</t>
  </si>
  <si>
    <t>1712 Tarrant Jill 10</t>
  </si>
  <si>
    <t>610o364013HTnzQ</t>
  </si>
  <si>
    <t>1703 Oakhurst Uma 02</t>
  </si>
  <si>
    <t>276n326299FCxzO</t>
  </si>
  <si>
    <t>1709 Sorensen Nolan 02</t>
  </si>
  <si>
    <t>914g865135WAol0</t>
  </si>
  <si>
    <t>1705-1500 Radcliffe Wade 02</t>
  </si>
  <si>
    <t>876g935119IIgpn</t>
  </si>
  <si>
    <t>1702 Zabala Tessa 02</t>
  </si>
  <si>
    <t>282n214760OObhs</t>
  </si>
  <si>
    <t>1704 Radcliffe Fiona 02</t>
  </si>
  <si>
    <t>959h447038YzfaF</t>
  </si>
  <si>
    <t>1705 Lachance Beth 02</t>
  </si>
  <si>
    <t>598c391373TAdru</t>
  </si>
  <si>
    <t>1709 Rosetti Eli 01</t>
  </si>
  <si>
    <t>978e680340XTve1</t>
  </si>
  <si>
    <t>1708-0700 Calloway Paula 02</t>
  </si>
  <si>
    <t>033n006459NQvy0</t>
  </si>
  <si>
    <t>1703 Yancey Lara 12</t>
  </si>
  <si>
    <t>061z497160ZkycA</t>
  </si>
  <si>
    <t>1708 Oakhurst Nadia 05</t>
  </si>
  <si>
    <t>153g830978QmtqP</t>
  </si>
  <si>
    <t>1710 Trombley Grace 02</t>
  </si>
  <si>
    <t>913h060444VJwpV</t>
  </si>
  <si>
    <t>1809-0100 Jessup Victor 04</t>
  </si>
  <si>
    <t>430a148889GZrmk</t>
  </si>
  <si>
    <t>1804 Antonelli Keith 06</t>
  </si>
  <si>
    <t>584r437596ROtzz</t>
  </si>
  <si>
    <t>1710 Urquhart Miles 02</t>
  </si>
  <si>
    <t>236r612085RYxvz</t>
  </si>
  <si>
    <t>1804 Ashford Eli 36</t>
  </si>
  <si>
    <t>118e160984VQtwA</t>
  </si>
  <si>
    <t>1708-0800 Norquist Colin 06</t>
  </si>
  <si>
    <t>620e482925BFldF</t>
  </si>
  <si>
    <t>1712-0700 Antonelli Derek 05</t>
  </si>
  <si>
    <t>229d451427ESzqh</t>
  </si>
  <si>
    <t>1709-1100 Trombley Jonas 02</t>
  </si>
  <si>
    <t>483m261003PatrK</t>
  </si>
  <si>
    <t>1706 Montrose Amara 02</t>
  </si>
  <si>
    <t>177c396153BFkcn</t>
  </si>
  <si>
    <t>1708 Lachance Hugo 04</t>
  </si>
  <si>
    <t>277n673531KUima</t>
  </si>
  <si>
    <t>1806 Antonelli Tessa 06</t>
  </si>
  <si>
    <t>372r499441HAufl</t>
  </si>
  <si>
    <t>1706 Marsden Zoe 02</t>
  </si>
  <si>
    <t>620m937171EOvdN</t>
  </si>
  <si>
    <t>1710-0700 Marsden Hugo 02</t>
  </si>
  <si>
    <t>208a754800HWgvV</t>
  </si>
  <si>
    <t>1707-1000 Salcedo Maya 01</t>
  </si>
  <si>
    <t>870c454294GTwom</t>
  </si>
  <si>
    <t>1708 Urquhart Gavin 02</t>
  </si>
  <si>
    <t>006m562301KNnnn</t>
  </si>
  <si>
    <t>1709 Radcliffe Gavin 02</t>
  </si>
  <si>
    <t>784m501253YTkcI</t>
  </si>
  <si>
    <t>1709-1200 Urquhart Nolan 02</t>
  </si>
  <si>
    <t>177q229088UCgad</t>
  </si>
  <si>
    <t>1707 Lachance Maya 04</t>
  </si>
  <si>
    <t>662j615374PSlye</t>
  </si>
  <si>
    <t>1706 Prieto Zach 22</t>
  </si>
  <si>
    <t>813f449957CMpp9</t>
  </si>
  <si>
    <t>1710 Everly Iris 02</t>
  </si>
  <si>
    <t>738n403258TTio1</t>
  </si>
  <si>
    <t>1707 Wingate Hugo 05</t>
  </si>
  <si>
    <t>608b928994LyQtU</t>
  </si>
  <si>
    <t>1706-1500 Eastwick Eli 02</t>
  </si>
  <si>
    <t>687o884789UHeun</t>
  </si>
  <si>
    <t>1711-0200 Thornton Amara 02</t>
  </si>
  <si>
    <t>827g629025KSmmW</t>
  </si>
  <si>
    <t>1806-0200 Sorensen Paula 01</t>
  </si>
  <si>
    <t>815e306481SYheS</t>
  </si>
  <si>
    <t>1711 Beaumont Frank 05</t>
  </si>
  <si>
    <t>082y616399PRodb</t>
  </si>
  <si>
    <t>1712 Villalobos Nolan 04</t>
  </si>
  <si>
    <t>110v407202JTraY</t>
  </si>
  <si>
    <t>1705 Everly Carla 04</t>
  </si>
  <si>
    <t>003w548402HBvnG</t>
  </si>
  <si>
    <t>1712 Fenwick Rhys 09</t>
  </si>
  <si>
    <t>972w603692CKbpy</t>
  </si>
  <si>
    <t>1712-0800 Sorensen Wade 05</t>
  </si>
  <si>
    <t>388l167315GjayD</t>
  </si>
  <si>
    <t>1712 Pemberton Zoe 02</t>
  </si>
  <si>
    <t>422o467768CIquU</t>
  </si>
  <si>
    <t>1706 Tarrant Olive 02</t>
  </si>
  <si>
    <t>552p108552YIfbH</t>
  </si>
  <si>
    <t>1707 Eastwick Peter 02</t>
  </si>
  <si>
    <t>553q721900GUbeD</t>
  </si>
  <si>
    <t>1708-0900 Yarrow Paula 04</t>
  </si>
  <si>
    <t>634s019254AInwt</t>
  </si>
  <si>
    <t>1706-1600 Jessup Rosa 02</t>
  </si>
  <si>
    <t>490m820495RQvaA</t>
  </si>
  <si>
    <t>1707 Quintero Elena 02</t>
  </si>
  <si>
    <t>719x789531FIogH</t>
  </si>
  <si>
    <t>1705 Prieto Jill 02</t>
  </si>
  <si>
    <t>734c045957RIfhJ</t>
  </si>
  <si>
    <t>1805 Castellano Tessa 02</t>
  </si>
  <si>
    <t>139n513805CSnow</t>
  </si>
  <si>
    <t>1707-1100 Yarrow Beth 06</t>
  </si>
  <si>
    <t>646b794068IDirh</t>
  </si>
  <si>
    <t>1710-0800 Tarrant Miles 02</t>
  </si>
  <si>
    <t>415y066835XVqyV</t>
  </si>
  <si>
    <t>1712 Hollis Eli 04</t>
  </si>
  <si>
    <t>380o195758MGppD</t>
  </si>
  <si>
    <t>1709 Thornton Frank 02</t>
  </si>
  <si>
    <t>006x517186OTojO</t>
  </si>
  <si>
    <t>1801 Whitfield Xavier 02</t>
  </si>
  <si>
    <t>257n743501VoksE</t>
  </si>
  <si>
    <t>1705 Salcedo Rosa 03</t>
  </si>
  <si>
    <t>733n837486FKupG</t>
  </si>
  <si>
    <t>1704 Castellano Fiona 02</t>
  </si>
  <si>
    <t>928n532172PFauL</t>
  </si>
  <si>
    <t>1709 Calloway Wendy 04</t>
  </si>
  <si>
    <t>282r555773SOjoe</t>
  </si>
  <si>
    <t>1712-0900 Hollis Peter 05</t>
  </si>
  <si>
    <t>594b499357JfokS</t>
  </si>
  <si>
    <t>1710-0900 Zabala Uma 02</t>
  </si>
  <si>
    <t>871i651915ALzqr</t>
  </si>
  <si>
    <t>1802-0200 Jessup Nadia 02</t>
  </si>
  <si>
    <t>555t713647URcwL</t>
  </si>
  <si>
    <t>1708 Wingate Miles 04</t>
  </si>
  <si>
    <t>024j408785SFghv</t>
  </si>
  <si>
    <t>1711-0300 Ubina Colin 02</t>
  </si>
  <si>
    <t>430z736702RDcab</t>
  </si>
  <si>
    <t>1708-1000 Salcedo Carla 02</t>
  </si>
  <si>
    <t>401u862715KTyhB</t>
  </si>
  <si>
    <t>1706 Thornton Hugo 02</t>
  </si>
  <si>
    <t>393p800452QLhoO</t>
  </si>
  <si>
    <t>1803-0300 Marsden Vera 01</t>
  </si>
  <si>
    <t>008a871704DXbqR</t>
  </si>
  <si>
    <t>1712 Trombley Jill 08</t>
  </si>
  <si>
    <t>221n693769XWziO</t>
  </si>
  <si>
    <t>1709 Oakhurst Iris 02</t>
  </si>
  <si>
    <t>328h243065LQhxE</t>
  </si>
  <si>
    <t>1709 Ferraro Maya 02</t>
  </si>
  <si>
    <t>831t760996XSohc</t>
  </si>
  <si>
    <t>1806 Villalobos Jill 02</t>
  </si>
  <si>
    <t>032z420015AHkza</t>
  </si>
  <si>
    <t>1809 Duvall Hugo 02</t>
  </si>
  <si>
    <t>336w030989PAeko</t>
  </si>
  <si>
    <t>434b590186AMpte</t>
  </si>
  <si>
    <t>1805 Castellano Kara 16</t>
  </si>
  <si>
    <t>552a151207OeUaC</t>
  </si>
  <si>
    <t>1707-1200 Voskuil Carla 02</t>
  </si>
  <si>
    <t>530g894926ARans</t>
  </si>
  <si>
    <t>1708 Duvall Zach 02</t>
  </si>
  <si>
    <t>839r616928NCcym</t>
  </si>
  <si>
    <t>1704 Urquhart Frank 02</t>
  </si>
  <si>
    <t>737y234173PQliy</t>
  </si>
  <si>
    <t>1712 Hollis Hana 05</t>
  </si>
  <si>
    <t>840h505811QunjV</t>
  </si>
  <si>
    <t>1705 Rosetti Xavier 04</t>
  </si>
  <si>
    <t>730w429591LXwbE</t>
  </si>
  <si>
    <t>1803-0400 Kowalczyk Nadia 02</t>
  </si>
  <si>
    <t>426h514651UYzoy</t>
  </si>
  <si>
    <t>1711-0400 Castellano Hana 02</t>
  </si>
  <si>
    <t>743v835262CUdxf</t>
  </si>
  <si>
    <t>1711-0500 Stavros Liam 02</t>
  </si>
  <si>
    <t>325z533805AMvjj</t>
  </si>
  <si>
    <t>1711 Lachance Rosa 02</t>
  </si>
  <si>
    <t>687y512094WHhl2</t>
  </si>
  <si>
    <t>1711-0600 Stavros Wendy 02</t>
  </si>
  <si>
    <t>674q919345RJkiR</t>
  </si>
  <si>
    <t>1708-1100 Antonelli Colin 02</t>
  </si>
  <si>
    <t>772n175683GIjsO</t>
  </si>
  <si>
    <t>1710-1000 Whitfield Amara 04</t>
  </si>
  <si>
    <t>821v163500FZrbl</t>
  </si>
  <si>
    <t>1812 Whitfield Keith 05</t>
  </si>
  <si>
    <t>522o148096IYjuz</t>
  </si>
  <si>
    <t>1708 Calloway Zoe 02</t>
  </si>
  <si>
    <t>042q859545MDsle</t>
  </si>
  <si>
    <t>1804 Everly Rosa 08</t>
  </si>
  <si>
    <t>978s172545UXkfH</t>
  </si>
  <si>
    <t>1802-0300 Trombley Gavin 01</t>
  </si>
  <si>
    <t>136w685335BHdyf</t>
  </si>
  <si>
    <t>1709 Radcliffe Owen 02</t>
  </si>
  <si>
    <t>483o537877WViz5</t>
  </si>
  <si>
    <t>1803-0500 Grimaldi Maya 02</t>
  </si>
  <si>
    <t>089u590427RSnbN</t>
  </si>
  <si>
    <t>1806-0400 Fenwick Quinn 02</t>
  </si>
  <si>
    <t>2141D84245K4nmY</t>
  </si>
  <si>
    <t>2209-2101 Everly Wade 02</t>
  </si>
  <si>
    <t>230a369186ZYyhj</t>
  </si>
  <si>
    <t>1711 Rosetti Zach 08</t>
  </si>
  <si>
    <t>785t265626LVaxx</t>
  </si>
  <si>
    <t>1805 Ostrander Dana 04</t>
  </si>
  <si>
    <t>381n404160XXjkD</t>
  </si>
  <si>
    <t>1707-1400 Radcliffe Peter 01</t>
  </si>
  <si>
    <t>824c424616KUsk7</t>
  </si>
  <si>
    <t>1710 Urquhart Derek 02</t>
  </si>
  <si>
    <t>872n993476AKkd2</t>
  </si>
  <si>
    <t>1707 Calloway Fiona 09</t>
  </si>
  <si>
    <t>076c770623QBopx</t>
  </si>
  <si>
    <t>1806-0100 Yarrow Jill 04</t>
  </si>
  <si>
    <t>528o613927IAsrF</t>
  </si>
  <si>
    <t>1812-0100 Salcedo Lara 05</t>
  </si>
  <si>
    <t>887t070970QOhnX</t>
  </si>
  <si>
    <t>1707-1300 Zelaya Peter 02</t>
  </si>
  <si>
    <t>284x960677GYupA</t>
  </si>
  <si>
    <t>1710-1100 Wingate Maya 04</t>
  </si>
  <si>
    <t>031x437592WEcj3</t>
  </si>
  <si>
    <t>1808 Sorensen Miles 04</t>
  </si>
  <si>
    <t>043k251041LCvy6</t>
  </si>
  <si>
    <t>1808 Kowalczyk Tomas 02</t>
  </si>
  <si>
    <t>420v968867OKxg2</t>
  </si>
  <si>
    <t>1805 Ostrander Victor 02</t>
  </si>
  <si>
    <t>336s262184NAgv2</t>
  </si>
  <si>
    <t>1808 Ravenna Eli 02</t>
  </si>
  <si>
    <t>628i398257MOut2</t>
  </si>
  <si>
    <t>1707 Beaumont Zach 02</t>
  </si>
  <si>
    <t>032l201446RFiu2</t>
  </si>
  <si>
    <t>1805 Thornton Tessa 02</t>
  </si>
  <si>
    <t>321j694799ANdbT</t>
  </si>
  <si>
    <t>1709-1300 Wingate Owen 04</t>
  </si>
  <si>
    <t>493x431884HLhdR</t>
  </si>
  <si>
    <t>1805 Yancey Quinn 05</t>
  </si>
  <si>
    <t>683w750158LAmhD</t>
  </si>
  <si>
    <t>1707 Hollis Zach 02</t>
  </si>
  <si>
    <t>170a980969NUkuB</t>
  </si>
  <si>
    <t>1712 Villalobos Miles 12</t>
  </si>
  <si>
    <t>485k463226EElsL</t>
  </si>
  <si>
    <t>1809 Jessup Quinn 01</t>
  </si>
  <si>
    <t>787z160920YRqxT</t>
  </si>
  <si>
    <t>1708-1200 Marsden Uma 02</t>
  </si>
  <si>
    <t>327z054047LAxok</t>
  </si>
  <si>
    <t>1712-1000 Sorensen Beth 02</t>
  </si>
  <si>
    <t>472e759236ORrei</t>
  </si>
  <si>
    <t>1706-1700 Radcliffe Nolan 02</t>
  </si>
  <si>
    <t>485f778081ICvyN</t>
  </si>
  <si>
    <t>1802-0400 Thornton Keith 02</t>
  </si>
  <si>
    <t>181e484945CSpyU</t>
  </si>
  <si>
    <t>1802 Rosetti Owen 02</t>
  </si>
  <si>
    <t>835k521710QMslG</t>
  </si>
  <si>
    <t>1808-0200 Wexler Grace 02</t>
  </si>
  <si>
    <t>975k869282OIlhV</t>
  </si>
  <si>
    <t>1712 Thornton Blake 04</t>
  </si>
  <si>
    <t>538u560025MCywK</t>
  </si>
  <si>
    <t>1707 Voskuil Eli 03</t>
  </si>
  <si>
    <t>758k985503CHsjz</t>
  </si>
  <si>
    <t>1802 Pemberton Frank 02</t>
  </si>
  <si>
    <t>787c970255LBjgT</t>
  </si>
  <si>
    <t>1709 Norquist Wade 02</t>
  </si>
  <si>
    <t>332m221868LDwcN</t>
  </si>
  <si>
    <t>1808 Wingate Vera 04</t>
  </si>
  <si>
    <t>088s635977GRqrM</t>
  </si>
  <si>
    <t>1710 Pemberton Hugo 02</t>
  </si>
  <si>
    <t>385i185762NBnhU</t>
  </si>
  <si>
    <t>1711 Tarrant Beth 02</t>
  </si>
  <si>
    <t>866l536922LEpwf</t>
  </si>
  <si>
    <t>1710-1200 Rosetti Hana 02</t>
  </si>
  <si>
    <t>020a635242ZQwrm</t>
  </si>
  <si>
    <t>1809-0300 Vandermeer Gavin 06</t>
  </si>
  <si>
    <t>731x569885VFzf6</t>
  </si>
  <si>
    <t>1802-0500 Radcliffe Miles 02</t>
  </si>
  <si>
    <t>734v227825CQztN</t>
  </si>
  <si>
    <t>1801 Montrose Olive 17</t>
  </si>
  <si>
    <t>447j647125JKdg2</t>
  </si>
  <si>
    <t>1708-1200 Eastwick Maya 02</t>
  </si>
  <si>
    <t>368x891157RNamc</t>
  </si>
  <si>
    <t>1709-0906 Yancey Gavin 02</t>
  </si>
  <si>
    <t>771o430097CZglT</t>
  </si>
  <si>
    <t>1806-0300 Ingersoll Rosa 01</t>
  </si>
  <si>
    <t>571r138890KBlo2</t>
  </si>
  <si>
    <t>1706-1800 Castellano Xavier 01</t>
  </si>
  <si>
    <t>124j662712YIgvo</t>
  </si>
  <si>
    <t>1710 Thornton Liam 02</t>
  </si>
  <si>
    <t>109l289179ALwga</t>
  </si>
  <si>
    <t>1711-0700 Hollis Colin 04</t>
  </si>
  <si>
    <t>884r739606VQtq6</t>
  </si>
  <si>
    <t>1712-1100 Voskuil Dana 04</t>
  </si>
  <si>
    <t>981z177419ZSqqB</t>
  </si>
  <si>
    <t>1712-1300 Radcliffe Vera 03</t>
  </si>
  <si>
    <t>786u070370AApeW</t>
  </si>
  <si>
    <t>1712-1200 Hargrove Iris 05</t>
  </si>
  <si>
    <t>079c818138AOvwo</t>
  </si>
  <si>
    <t>1710 Ravenna Hana 02</t>
  </si>
  <si>
    <t>572g995045VGoec</t>
  </si>
  <si>
    <t>1802 Yarrow Nolan 02</t>
  </si>
  <si>
    <t>530i706033DXmad</t>
  </si>
  <si>
    <t>1707 Zabala Liam 03</t>
  </si>
  <si>
    <t>921e789115JBvzs</t>
  </si>
  <si>
    <t>1706 Urquhart Hana 05</t>
  </si>
  <si>
    <t>758c644790VDrhl</t>
  </si>
  <si>
    <t>1712 Stavros Gavin 02</t>
  </si>
  <si>
    <t>709n281705IOneU</t>
  </si>
  <si>
    <t>1710-1300 Zelaya Victor 02</t>
  </si>
  <si>
    <t>609n623919GIvfT</t>
  </si>
  <si>
    <t>1710-1400 Yancey Carla 02</t>
  </si>
  <si>
    <t>365l943125TNkhw</t>
  </si>
  <si>
    <t>1708 Prieto Liam 04</t>
  </si>
  <si>
    <t>168x980824RFdcd</t>
  </si>
  <si>
    <t>1804 Stavros Nolan 02</t>
  </si>
  <si>
    <t>254o299127SIsnl</t>
  </si>
  <si>
    <t>1807 Garrity Miles 05</t>
  </si>
  <si>
    <t>854h237805XWooi</t>
  </si>
  <si>
    <t>1707 Marsden Hana 02</t>
  </si>
  <si>
    <t>696z614579IJui0</t>
  </si>
  <si>
    <t>1705 Bramley Maya 02</t>
  </si>
  <si>
    <t>704s813379PFnqx</t>
  </si>
  <si>
    <t>1801 Antonelli Tomas 01</t>
  </si>
  <si>
    <t>564v094338OUohl</t>
  </si>
  <si>
    <t>1801 Beaumont Grace 02</t>
  </si>
  <si>
    <t>220r578162JYvjh</t>
  </si>
  <si>
    <t>1807 Kilbride Wendy 03</t>
  </si>
  <si>
    <t>681a781073JJanO</t>
  </si>
  <si>
    <t>1708-1300 Oakhurst Nolan 01</t>
  </si>
  <si>
    <t>777c795133AKqgo</t>
  </si>
  <si>
    <t>1707 Jessup Wendy 02</t>
  </si>
  <si>
    <t>868d359845CFhjj</t>
  </si>
  <si>
    <t>1805 Beaumont Jonas 08</t>
  </si>
  <si>
    <t>816l803426KEcpa</t>
  </si>
  <si>
    <t>1805 Norquist Hugo 08</t>
  </si>
  <si>
    <t>074s166770RCqcm</t>
  </si>
  <si>
    <t>1712 Everly Alan 02</t>
  </si>
  <si>
    <t>229w601781QNxan</t>
  </si>
  <si>
    <t>1708 Stavros Kara 02</t>
  </si>
  <si>
    <t>080b992599CLop6</t>
  </si>
  <si>
    <t>1709-1400 Ravenna Wendy 01</t>
  </si>
  <si>
    <t>083i065481BJmsJ</t>
  </si>
  <si>
    <t>1709-1500 Bramley Yvonne 02</t>
  </si>
  <si>
    <t>374p262509GHcs7</t>
  </si>
  <si>
    <t>1711 Oakhurst Jill 02</t>
  </si>
  <si>
    <t>387f536042KJuuM</t>
  </si>
  <si>
    <t>1807-0200 Eastwick Wade 02</t>
  </si>
  <si>
    <t>787m379407IXab0</t>
  </si>
  <si>
    <t>1804 Wexler Elena 02</t>
  </si>
  <si>
    <t>096p617029MRzz8</t>
  </si>
  <si>
    <t>1712 Oakhurst Amara 04</t>
  </si>
  <si>
    <t>280w847708CTik7</t>
  </si>
  <si>
    <t>1801 Zabala Sara 02</t>
  </si>
  <si>
    <t>538h128237UWmpA</t>
  </si>
  <si>
    <t>1802-0600 Ferraro Quinn 01</t>
  </si>
  <si>
    <t>585e899201RSosS</t>
  </si>
  <si>
    <t>1706 Norquist Olive 05</t>
  </si>
  <si>
    <t>692k043737ORplE</t>
  </si>
  <si>
    <t>1807 Garrity Colin 02</t>
  </si>
  <si>
    <t>590l375561KJafA</t>
  </si>
  <si>
    <t>1805 Ferraro Victor 04</t>
  </si>
  <si>
    <t>312k131245WBxrm</t>
  </si>
  <si>
    <t>1807-0300 Bramley Wendy 06</t>
  </si>
  <si>
    <t>934f639119QPbfK</t>
  </si>
  <si>
    <t>1806 Bramley Wade 06</t>
  </si>
  <si>
    <t>874p174731UBlzq</t>
  </si>
  <si>
    <t>1711-0800 Trombley Owen 02</t>
  </si>
  <si>
    <t>538d814938JBcpn</t>
  </si>
  <si>
    <t>1812-0200 Whitfield Beth 02</t>
  </si>
  <si>
    <t>159t866725MRkqY</t>
  </si>
  <si>
    <t>1806 Yancey Quinn 04</t>
  </si>
  <si>
    <t>865b634914QZiuq</t>
  </si>
  <si>
    <t>1806-0400 Calloway Keith 02</t>
  </si>
  <si>
    <t>465r443357YAhrt</t>
  </si>
  <si>
    <t>1712-1400 Yarrow Miles 02</t>
  </si>
  <si>
    <t>398f671492YElfL</t>
  </si>
  <si>
    <t>1807 Oakhurst Tessa 02</t>
  </si>
  <si>
    <t>491z211791MHupV</t>
  </si>
  <si>
    <t>1711 Trombley Maya 02</t>
  </si>
  <si>
    <t>583n534532MKrgV</t>
  </si>
  <si>
    <t>1806 Quintero Xavier 02</t>
  </si>
  <si>
    <t>698a001514BVqnK</t>
  </si>
  <si>
    <t>1804 Lindqvist Tomas 02</t>
  </si>
  <si>
    <t>702u467444AGwyE</t>
  </si>
  <si>
    <t>1708 Voskuil Xavier 02</t>
  </si>
  <si>
    <t>248c165592SHwy1</t>
  </si>
  <si>
    <t>1708-1400 Fenwick Blake 01</t>
  </si>
  <si>
    <t>923s561763ECplu</t>
  </si>
  <si>
    <t>1807-0100 Wingate Nolan 02</t>
  </si>
  <si>
    <t>8912T48693NuvyJ</t>
  </si>
  <si>
    <t>2209-2102 Trombley Wendy 02</t>
  </si>
  <si>
    <t>837q908301LAlzL</t>
  </si>
  <si>
    <t>1708 Ingersoll Peter 02</t>
  </si>
  <si>
    <t>973r162798OTegR</t>
  </si>
  <si>
    <t>1805 Ravenna Hana 02</t>
  </si>
  <si>
    <t>157r095170QNmk2</t>
  </si>
  <si>
    <t>2209-2100 Grimaldi Zoe 05</t>
  </si>
  <si>
    <t>290o839166KLog5</t>
  </si>
  <si>
    <t>1801-0100 Calloway Simon 02</t>
  </si>
  <si>
    <t>140u048720PGqhc</t>
  </si>
  <si>
    <t>1711-0900 Ubina Blake 03</t>
  </si>
  <si>
    <t>713k105188ZYivs</t>
  </si>
  <si>
    <t>1709-1600 Radcliffe Vera 02</t>
  </si>
  <si>
    <t>033q326760XSgyW</t>
  </si>
  <si>
    <t>1806 Villalobos Uma 03</t>
  </si>
  <si>
    <t>788k937243IUrhO</t>
  </si>
  <si>
    <t>1804-0100 Garrity Hana 06</t>
  </si>
  <si>
    <t>392n262239GEdqN</t>
  </si>
  <si>
    <t>1812 Ubina Alan 02</t>
  </si>
  <si>
    <t>581y926214IZwmX</t>
  </si>
  <si>
    <t>1806 Tarrant Uma 05</t>
  </si>
  <si>
    <t>948v562896FZtvc</t>
  </si>
  <si>
    <t>1712-1500 Villalobos Liam 02</t>
  </si>
  <si>
    <t>844q606512EPqqn</t>
  </si>
  <si>
    <t>1712 Salcedo Sara 02</t>
  </si>
  <si>
    <t>043b428470HXbvx</t>
  </si>
  <si>
    <t>1806 Ubina Iris 02</t>
  </si>
  <si>
    <t>161t679757NOhue</t>
  </si>
  <si>
    <t>1805 Zelaya Alan 09</t>
  </si>
  <si>
    <t>036l404628ASwd5</t>
  </si>
  <si>
    <t>1802-0700 Ubina Jonas 02</t>
  </si>
  <si>
    <t>635v189390JZouo</t>
  </si>
  <si>
    <t>1802 Ubina Iris 02</t>
  </si>
  <si>
    <t>859n353057SPuv4</t>
  </si>
  <si>
    <t>1710-1500 Wingate Nadia 02</t>
  </si>
  <si>
    <t>592c189404QBsos</t>
  </si>
  <si>
    <t>1808 Kowalczyk Gavin</t>
  </si>
  <si>
    <t>968w929216YCmge</t>
  </si>
  <si>
    <t>1712 Bramley Frank 02</t>
  </si>
  <si>
    <t>261q111308ZWfbq</t>
  </si>
  <si>
    <t>1712 Ubina Owen 02</t>
  </si>
  <si>
    <t>943m839507UZxcu</t>
  </si>
  <si>
    <t>1802 Prieto Tessa 02</t>
  </si>
  <si>
    <t>731p399632AGtyl</t>
  </si>
  <si>
    <t>1710 Ubina Uma 07</t>
  </si>
  <si>
    <t>345j065280ONncx</t>
  </si>
  <si>
    <t>1809 Prieto Beth 02</t>
  </si>
  <si>
    <t>374c281181RHlwn</t>
  </si>
  <si>
    <t>1807 Voskuil Carla 04</t>
  </si>
  <si>
    <t>654n012917LHzvZ</t>
  </si>
  <si>
    <t>1805-0500 Castellano Maya 02</t>
  </si>
  <si>
    <t>923h979098YMarR</t>
  </si>
  <si>
    <t>1710-1600 Kilbride Paula 03</t>
  </si>
  <si>
    <t>152p056034WEhkx</t>
  </si>
  <si>
    <t>1809 Trombley Rosa 02</t>
  </si>
  <si>
    <t>701q400426SJivr</t>
  </si>
  <si>
    <t>1805 Stavros Quinn 04</t>
  </si>
  <si>
    <t>886g885791YCoaf</t>
  </si>
  <si>
    <t>1712 Duvall Alan 02</t>
  </si>
  <si>
    <t>577c892154MTzjc</t>
  </si>
  <si>
    <t>1809 Prieto Maya 02</t>
  </si>
  <si>
    <t>787w336956EQswn</t>
  </si>
  <si>
    <t>1712 Zabala Jonas 05</t>
  </si>
  <si>
    <t>607k204470IRpoz</t>
  </si>
  <si>
    <t>1807 Urquhart Colin 02</t>
  </si>
  <si>
    <t>133q510249TTyw8</t>
  </si>
  <si>
    <t>1808 Urquhart Grace 02</t>
  </si>
  <si>
    <t>960a530607DXpk5</t>
  </si>
  <si>
    <t>1710 Trombley Vera 02</t>
  </si>
  <si>
    <t>483g127331NGbc2</t>
  </si>
  <si>
    <t>1802-0800 Montrose Paula 03</t>
  </si>
  <si>
    <t>581e748626INtfF</t>
  </si>
  <si>
    <t>1710-1700 Duvall Elena 02</t>
  </si>
  <si>
    <t>934g137210JXlu8</t>
  </si>
  <si>
    <t>1810 Ingersoll Nadia 02</t>
  </si>
  <si>
    <t>054p059405JEdn9</t>
  </si>
  <si>
    <t>1807 Kilbride Elena 02</t>
  </si>
  <si>
    <t>231k771164UJtcY</t>
  </si>
  <si>
    <t>1801 Prieto Xavier 05</t>
  </si>
  <si>
    <t>137z837948MEwwA</t>
  </si>
  <si>
    <t>1807-0400 Montrose Keith 04</t>
  </si>
  <si>
    <t>642p146990ZAukH</t>
  </si>
  <si>
    <t>1712-1600 Oakhurst Tessa 03</t>
  </si>
  <si>
    <t>856p390318PNefP</t>
  </si>
  <si>
    <t>1712-1700 Ingersoll Sara 04</t>
  </si>
  <si>
    <t>201e213506PDyjK</t>
  </si>
  <si>
    <t>1712 Quintero Eli 25</t>
  </si>
  <si>
    <t>751m338035ADlfJ</t>
  </si>
  <si>
    <t>1806 Ferraro Olive 02</t>
  </si>
  <si>
    <t>849r577578EXiqE</t>
  </si>
  <si>
    <t>1806 Oakhurst Fiona 02</t>
  </si>
  <si>
    <t>096f251231VYefN</t>
  </si>
  <si>
    <t>1802 Hargrove Rhys 02</t>
  </si>
  <si>
    <t>945m609698ENdoR</t>
  </si>
  <si>
    <t>1810 Zelaya Fiona 10</t>
  </si>
  <si>
    <t>206k036243UYrqN</t>
  </si>
  <si>
    <t>1810 Oakhurst Derek 02</t>
  </si>
  <si>
    <t>398p210926BNknQ</t>
  </si>
  <si>
    <t>1806-0200 Hargrove Nadia 02</t>
  </si>
  <si>
    <t>438n493221IQfbK</t>
  </si>
  <si>
    <t>1807-0501 Salcedo Blake 02</t>
  </si>
  <si>
    <t>847s367264BTrmn</t>
  </si>
  <si>
    <t>1807-0502 Thornton Beth 02</t>
  </si>
  <si>
    <t>632n922318UXenR</t>
  </si>
  <si>
    <t>1803-0600 Lindqvist Iris 06</t>
  </si>
  <si>
    <t>044o443200KHmhM</t>
  </si>
  <si>
    <t>1807 Villalobos Zach 02</t>
  </si>
  <si>
    <t>944b867584DHuzL</t>
  </si>
  <si>
    <t>1806 Ingersoll Jill 02</t>
  </si>
  <si>
    <t>835i112871UAumP</t>
  </si>
  <si>
    <t>1801-0200 Urquhart Simon 02</t>
  </si>
  <si>
    <t>032x859868LCcet</t>
  </si>
  <si>
    <t>1803-0700 Grimaldi Maya 02</t>
  </si>
  <si>
    <t>905u539873SQoo7</t>
  </si>
  <si>
    <t>1706 Hollis Wendy 02</t>
  </si>
  <si>
    <t>903p133933UQmxA</t>
  </si>
  <si>
    <t>1706 Calloway Vera 04</t>
  </si>
  <si>
    <t>290r433207LFjhX</t>
  </si>
  <si>
    <t>1702 Castellano Tessa 02</t>
  </si>
  <si>
    <t>312y971225TDsbB</t>
  </si>
  <si>
    <t>1804 Ubina Zach 02</t>
  </si>
  <si>
    <t>656r274072SYugk</t>
  </si>
  <si>
    <t>1807 Radcliffe Tomas 04</t>
  </si>
  <si>
    <t>131e956284PVpkO</t>
  </si>
  <si>
    <t>1802 Kilbride Ivan 03</t>
  </si>
  <si>
    <t>947b089116SLrvi</t>
  </si>
  <si>
    <t>1804-0200 Fenwick Paula 02</t>
  </si>
  <si>
    <t>635z659207KFvbf</t>
  </si>
  <si>
    <t>1809-0400 Ingersoll Rosa 04</t>
  </si>
  <si>
    <t>941z291440WWdrF</t>
  </si>
  <si>
    <t>1810-0119 Wexler Rosa 02</t>
  </si>
  <si>
    <t>338v611292DHpaI</t>
  </si>
  <si>
    <t>1810-0100 Urquhart Colin 30</t>
  </si>
  <si>
    <t>906s440147CSjlO</t>
  </si>
  <si>
    <t>1810-0101 Villalobos Gavin 01</t>
  </si>
  <si>
    <t>240h087983JYywB</t>
  </si>
  <si>
    <t>1810-0102 Bramley Derek 01</t>
  </si>
  <si>
    <t>404i860549JIjwV</t>
  </si>
  <si>
    <t>1810-0103 Ingersoll Blake 02</t>
  </si>
  <si>
    <t>924a511915YXvpT</t>
  </si>
  <si>
    <t>1810-0104 Fenwick Grace 01</t>
  </si>
  <si>
    <t>876u501888EBxwO</t>
  </si>
  <si>
    <t>1810-0105 Whitfield Wade 02</t>
  </si>
  <si>
    <t>722o656913XWcbT</t>
  </si>
  <si>
    <t>1810-0106 Thornton Miles 01</t>
  </si>
  <si>
    <t>936w400437WTcvE</t>
  </si>
  <si>
    <t>1810-0107 Wexler Quinn 02</t>
  </si>
  <si>
    <t>057a238276KUszN</t>
  </si>
  <si>
    <t>1810-0108 Wingate Grace 01</t>
  </si>
  <si>
    <t>231d588784URqrH</t>
  </si>
  <si>
    <t>1810-0118 Salcedo Tessa 02</t>
  </si>
  <si>
    <t>843f535747NZieQ</t>
  </si>
  <si>
    <t>1810-0109 Radcliffe Yvonne 02</t>
  </si>
  <si>
    <t>178w049373SPawR</t>
  </si>
  <si>
    <t>1810-0110 Everly Derek 02</t>
  </si>
  <si>
    <t>011y039887HLpxP</t>
  </si>
  <si>
    <t>1810-0111 Grimaldi Tomas 01</t>
  </si>
  <si>
    <t>216w760965RMqqQ</t>
  </si>
  <si>
    <t>1810-0112 Kowalczyk Grace 02</t>
  </si>
  <si>
    <t>403k445652ZEluI</t>
  </si>
  <si>
    <t>1810-0113 Vandermeer Tomas 02</t>
  </si>
  <si>
    <t>516t035980UQjmT</t>
  </si>
  <si>
    <t>1810-0114 Marsden Carla 01</t>
  </si>
  <si>
    <t>629s919684VBdzL</t>
  </si>
  <si>
    <t>1810-0115 Wexler Olive 02</t>
  </si>
  <si>
    <t>710t002195BKeuU</t>
  </si>
  <si>
    <t>1810-0116 Radcliffe Simon 01</t>
  </si>
  <si>
    <t>506y858670ELdaI</t>
  </si>
  <si>
    <t>1810-0117 Salcedo Peter 02</t>
  </si>
  <si>
    <t>239z705381CGdvd</t>
  </si>
  <si>
    <t>1804-0300 Kilbride Miles 02</t>
  </si>
  <si>
    <t>946g514084CBptV</t>
  </si>
  <si>
    <t>1811 Prieto Liam 02</t>
  </si>
  <si>
    <t>491o622142MLjtX</t>
  </si>
  <si>
    <t>1712 Urquhart Liam 03</t>
  </si>
  <si>
    <t>545z524157WKlyG</t>
  </si>
  <si>
    <t>1801 Rosetti Zach 04</t>
  </si>
  <si>
    <t>936n941026SQnkA</t>
  </si>
  <si>
    <t>1801-0300 Trombley Frank 02</t>
  </si>
  <si>
    <t>532u218693AMjdf</t>
  </si>
  <si>
    <t>1711-1000 Rosetti Jill 02</t>
  </si>
  <si>
    <t>Wendy Vandermeer</t>
  </si>
  <si>
    <t>989s709263KUaeX</t>
  </si>
  <si>
    <t>1711 Yarrow Nadia 05</t>
  </si>
  <si>
    <t>557j767989ZGbn7</t>
  </si>
  <si>
    <t>1803-0100 Kowalczyk Hana 04</t>
  </si>
  <si>
    <t>192z566434OVbyE</t>
  </si>
  <si>
    <t>1801 Lachance Owen 02</t>
  </si>
  <si>
    <t>934k614862AQfqq</t>
  </si>
  <si>
    <t>1808 Zabala Simon 04</t>
  </si>
  <si>
    <t>283w594102PBkfu</t>
  </si>
  <si>
    <t>1712 Hollis Simon 02</t>
  </si>
  <si>
    <t>623y575045WAwwk</t>
  </si>
  <si>
    <t>1801 Antonelli Kara 02</t>
  </si>
  <si>
    <t>936i196620GJlnp</t>
  </si>
  <si>
    <t>1810 Whitfield Ivan 02</t>
  </si>
  <si>
    <t>536l755305RYcyw</t>
  </si>
  <si>
    <t>1806 Everly Ivan 05</t>
  </si>
  <si>
    <t>880b754811MUmsz</t>
  </si>
  <si>
    <t>1808 Calloway Wendy 01</t>
  </si>
  <si>
    <t>609v030353OBefN</t>
  </si>
  <si>
    <t>1712-1900 Wexler Iris 05</t>
  </si>
  <si>
    <t>333q814231FLduB</t>
  </si>
  <si>
    <t>1801-0400 Vandermeer Zach 02</t>
  </si>
  <si>
    <t>761p311556QDvoe</t>
  </si>
  <si>
    <t>1712 Kowalczyk Frank 02</t>
  </si>
  <si>
    <t>212p232995LNrgv</t>
  </si>
  <si>
    <t>1807 Stavros Peter 04</t>
  </si>
  <si>
    <t>134t195598BOesf</t>
  </si>
  <si>
    <t>1808 Eastwick Olive 04</t>
  </si>
  <si>
    <t>115h636958ZLhg2</t>
  </si>
  <si>
    <t>1806-0600 Zelaya Zach 04</t>
  </si>
  <si>
    <t>321k577920CQmyy</t>
  </si>
  <si>
    <t>1809 Kilbride Nolan 02</t>
  </si>
  <si>
    <t>784x619487VOzlt</t>
  </si>
  <si>
    <t>1712 Prieto Iris 02</t>
  </si>
  <si>
    <t>112r368613ZJtzV</t>
  </si>
  <si>
    <t>1806-0700 Jessup Nadia 08</t>
  </si>
  <si>
    <t>085l795246MIkgg</t>
  </si>
  <si>
    <t>1806 Hollis Olive 02</t>
  </si>
  <si>
    <t>143o450270ERsru</t>
  </si>
  <si>
    <t>1805 Yarrow Victor 02</t>
  </si>
  <si>
    <t>193t385350FNont</t>
  </si>
  <si>
    <t>1805-0200 Beaumont Vera 04</t>
  </si>
  <si>
    <t>746i165311TXcbd</t>
  </si>
  <si>
    <t>1806-0800 Pemberton Keith 06</t>
  </si>
  <si>
    <t>923f439627LPpxj</t>
  </si>
  <si>
    <t>1802-0900 Antonelli Gavin 20</t>
  </si>
  <si>
    <t>030b583363OZfqx</t>
  </si>
  <si>
    <t>1712-2000 Villalobos Uma 06</t>
  </si>
  <si>
    <t>580m204801ZEyfo</t>
  </si>
  <si>
    <t>1808 Fenwick Rosa 04</t>
  </si>
  <si>
    <t>328a194306MJykc</t>
  </si>
  <si>
    <t>1711 Zabala Yvonne 02</t>
  </si>
  <si>
    <t>069i922875KUhyK</t>
  </si>
  <si>
    <t>1803-0800 Kilbride Maya 03</t>
  </si>
  <si>
    <t>412a608148KNbgt</t>
  </si>
  <si>
    <t>1712-2100 Hargrove Colin 05</t>
  </si>
  <si>
    <t>629t074109OFiac</t>
  </si>
  <si>
    <t>1806 Whitfield Xavier 06</t>
  </si>
  <si>
    <t>920c059669VBlsx</t>
  </si>
  <si>
    <t>1712 Yancey Wendy 02</t>
  </si>
  <si>
    <t>886v525213CGqpb</t>
  </si>
  <si>
    <t>1712 Voskuil Derek 02</t>
  </si>
  <si>
    <t>334s924006ZKvl2</t>
  </si>
  <si>
    <t>1807 Zelaya Iris 04</t>
  </si>
  <si>
    <t>202y014167BKdw6</t>
  </si>
  <si>
    <t>1809 Ostrander Simon 02</t>
  </si>
  <si>
    <t>713x225145JCmc8</t>
  </si>
  <si>
    <t>1801 Ravenna Uma 02</t>
  </si>
  <si>
    <t>909x228088HVaq5</t>
  </si>
  <si>
    <t>1805 Yarrow Alan 04</t>
  </si>
  <si>
    <t>801e688796WSsb1</t>
  </si>
  <si>
    <t>1805 Antonelli Rhys 08</t>
  </si>
  <si>
    <t>106s149496NOxk9</t>
  </si>
  <si>
    <t>1711 Sorensen Simon 04</t>
  </si>
  <si>
    <t>757b258731WFdlk</t>
  </si>
  <si>
    <t>1806-0900 Ostrander Xavier 04</t>
  </si>
  <si>
    <t>311m202122AZyk3</t>
  </si>
  <si>
    <t>1801 Ingersoll Vera 04</t>
  </si>
  <si>
    <t>300h999116FTmh7</t>
  </si>
  <si>
    <t>1805 Marsden Iris 04</t>
  </si>
  <si>
    <t>284f524517TJmzO</t>
  </si>
  <si>
    <t>1808 Beaumont Jill 06</t>
  </si>
  <si>
    <t>134x166488YZwqW</t>
  </si>
  <si>
    <t>1809 Villalobos Keith 05</t>
  </si>
  <si>
    <t>954c731256VUbqd</t>
  </si>
  <si>
    <t>1802-1000 Trombley Hana 02</t>
  </si>
  <si>
    <t>852w420713IOfaq</t>
  </si>
  <si>
    <t>1806 Everly Rosa 09</t>
  </si>
  <si>
    <t>106l877330SRfks</t>
  </si>
  <si>
    <t>1808 Lachance Elena 01</t>
  </si>
  <si>
    <t>048m198241AOdnm</t>
  </si>
  <si>
    <t>1802 Ubina Eli 02</t>
  </si>
  <si>
    <t>618i878790BGbno</t>
  </si>
  <si>
    <t>1809 Villalobos Victor 01</t>
  </si>
  <si>
    <t>009x481578JCmkz</t>
  </si>
  <si>
    <t>1809 Antonelli Rhys 02</t>
  </si>
  <si>
    <t>158c534562LRjtb</t>
  </si>
  <si>
    <t>1712 Salcedo Wendy 02</t>
  </si>
  <si>
    <t>806d495642WYwil</t>
  </si>
  <si>
    <t>1807 Fenwick Lara 02</t>
  </si>
  <si>
    <t>317s183434GUuie</t>
  </si>
  <si>
    <t>1712 Zelaya Amara 02</t>
  </si>
  <si>
    <t>799b060732CTkjq</t>
  </si>
  <si>
    <t>1809 Lindqvist Sara 04</t>
  </si>
  <si>
    <t>744l879579IYan6</t>
  </si>
  <si>
    <t>1802-1100 Trombley Simon 02</t>
  </si>
  <si>
    <t>504m171851NEjgi</t>
  </si>
  <si>
    <t>1712 Voskuil Alan 02</t>
  </si>
  <si>
    <t>048d320940FGlkk</t>
  </si>
  <si>
    <t>1807 Hargrove Yvonne 02</t>
  </si>
  <si>
    <t>143y360156YKtox</t>
  </si>
  <si>
    <t>1801-0500 Grimaldi Alan 02</t>
  </si>
  <si>
    <t>129c577909AAzhp</t>
  </si>
  <si>
    <t>1803 Voskuil Eli 02</t>
  </si>
  <si>
    <t>692y305467XMbr5</t>
  </si>
  <si>
    <t>1801-0600 Castellano Wade 02</t>
  </si>
  <si>
    <t>603o626348TZbxq</t>
  </si>
  <si>
    <t>1807-0600 Ferraro Frank 04</t>
  </si>
  <si>
    <t>992w740997QNna5</t>
  </si>
  <si>
    <t>1803-0900 Fenwick Quinn 03</t>
  </si>
  <si>
    <t>501g190540XYhjf</t>
  </si>
  <si>
    <t>1809 Trombley Wendy 02</t>
  </si>
  <si>
    <t>325t890805YZhnv</t>
  </si>
  <si>
    <t>1808 Sorensen Nadia 02</t>
  </si>
  <si>
    <t>446g459730HFnki</t>
  </si>
  <si>
    <t>1808 Quintero Rhys 02</t>
  </si>
  <si>
    <t>186s410764HDkqV</t>
  </si>
  <si>
    <t>1807-0700 Lindqvist Derek 04</t>
  </si>
  <si>
    <t>700a282846XOjfh</t>
  </si>
  <si>
    <t>1808 Calloway Owen 02</t>
  </si>
  <si>
    <t>143q481710LWnbX</t>
  </si>
  <si>
    <t>1907-0100 Montrose Tessa 26</t>
  </si>
  <si>
    <t>534a321522QBdjX</t>
  </si>
  <si>
    <t>1804-0800 Oakhurst Nolan 00</t>
  </si>
  <si>
    <t>819n829495REmiz</t>
  </si>
  <si>
    <t>1907-1800 Stavros Owen 02</t>
  </si>
  <si>
    <t>508u822047LYwqx</t>
  </si>
  <si>
    <t>1803 Jessup Iris 05</t>
  </si>
  <si>
    <t>100t617719RTivH</t>
  </si>
  <si>
    <t>1806-1000 Sorensen Yvonne 02</t>
  </si>
  <si>
    <t>407z483879PBfez</t>
  </si>
  <si>
    <t>1803 Zabala Ivan 06</t>
  </si>
  <si>
    <t>309g237236SXms2</t>
  </si>
  <si>
    <t>1806 Ferraro Amara 02</t>
  </si>
  <si>
    <t>996w078215DEha6</t>
  </si>
  <si>
    <t>1901 Marsden Hana 04</t>
  </si>
  <si>
    <t>041h239049DUib2</t>
  </si>
  <si>
    <t>1804 Oakhurst Lara 02</t>
  </si>
  <si>
    <t>102t762976KVhvT</t>
  </si>
  <si>
    <t>1802-1200 Norquist Iris 02</t>
  </si>
  <si>
    <t>346j553949GHjl6</t>
  </si>
  <si>
    <t>1905 Ferraro Vera 02</t>
  </si>
  <si>
    <t>293l969888NImi3</t>
  </si>
  <si>
    <t>1811 Kowalczyk Quinn 02</t>
  </si>
  <si>
    <t>879a064246RZnsz</t>
  </si>
  <si>
    <t>1808-0300 Beaumont Olive 02</t>
  </si>
  <si>
    <t>572c134972XNto1</t>
  </si>
  <si>
    <t>1809 Prieto Xavier 02</t>
  </si>
  <si>
    <t>884t619228UCdzW</t>
  </si>
  <si>
    <t>1804-0400 Ostrander Lara 01</t>
  </si>
  <si>
    <t>245w589836RQxjI</t>
  </si>
  <si>
    <t>1812-0300 Jessup Tessa 05</t>
  </si>
  <si>
    <t>165k323903AJkoD</t>
  </si>
  <si>
    <t>1907-0101 Radcliffe Alan 02</t>
  </si>
  <si>
    <t>199d183093PUwf1</t>
  </si>
  <si>
    <t>1809 Wingate Alan 07</t>
  </si>
  <si>
    <t>636w445194WDxtW</t>
  </si>
  <si>
    <t>1808-0500 Ashford Quinn 04</t>
  </si>
  <si>
    <t>801t544590IMcxV</t>
  </si>
  <si>
    <t>1802 Oakhurst Vera 02</t>
  </si>
  <si>
    <t>909e430181XMbcO</t>
  </si>
  <si>
    <t>1804 Duvall Derek 04</t>
  </si>
  <si>
    <t>010u918338NUklF</t>
  </si>
  <si>
    <t>1808 Lindqvist Olive 02</t>
  </si>
  <si>
    <t>274m748845RAtxD</t>
  </si>
  <si>
    <t>1805-0300 Ashford Quinn 02</t>
  </si>
  <si>
    <t>689v146565KZfnS</t>
  </si>
  <si>
    <t>1809-0500 Ravenna Rosa 02</t>
  </si>
  <si>
    <t>362q454550FCuqs</t>
  </si>
  <si>
    <t>1806-1100 Lachance Uma 04</t>
  </si>
  <si>
    <t>057m808691GUdlg</t>
  </si>
  <si>
    <t>1910-0200 Ostrander Olive 02</t>
  </si>
  <si>
    <t>440q664706LXuri</t>
  </si>
  <si>
    <t>1806-1300 Lachance Olive 02</t>
  </si>
  <si>
    <t>954v812983GQhac</t>
  </si>
  <si>
    <t>1806-1200 Ashford Alan 04</t>
  </si>
  <si>
    <t>820e489625OAzor</t>
  </si>
  <si>
    <t>1812-0400 Zelaya Keith 05</t>
  </si>
  <si>
    <t>249h689267ETzcr</t>
  </si>
  <si>
    <t>1806-1400 Zabala Keith 02</t>
  </si>
  <si>
    <t>432c610575MYrpq</t>
  </si>
  <si>
    <t>1804-0500 Beaumont Hana 01</t>
  </si>
  <si>
    <t>492c023516YInkK</t>
  </si>
  <si>
    <t>1808-0501 Antonelli Wendy 02</t>
  </si>
  <si>
    <t>607c378132IBwzj</t>
  </si>
  <si>
    <t>1811-0100 Salcedo Tessa 02</t>
  </si>
  <si>
    <t>002w008695FTrzq</t>
  </si>
  <si>
    <t>1808-0600 Urquhart Wade 02</t>
  </si>
  <si>
    <t>206u428309RNxld</t>
  </si>
  <si>
    <t>1809-0700 Calloway Tessa 04</t>
  </si>
  <si>
    <t>951t620773TQqyT</t>
  </si>
  <si>
    <t>1807 Kilbride Blake 02</t>
  </si>
  <si>
    <t>813w631304RVvtM</t>
  </si>
  <si>
    <t>1809 Stavros Yvonne 10</t>
  </si>
  <si>
    <t>587o185143RHrvN</t>
  </si>
  <si>
    <t>1809 Rosetti Uma 03</t>
  </si>
  <si>
    <t>305r049176BJhsE</t>
  </si>
  <si>
    <t>1807 Ashford Liam 03</t>
  </si>
  <si>
    <t>637v093132KHros</t>
  </si>
  <si>
    <t>1809-0800 Ubina Nolan 02</t>
  </si>
  <si>
    <t>402t730874CFxdJ</t>
  </si>
  <si>
    <t>1906 Thornton Vera 04</t>
  </si>
  <si>
    <t>786n595798OUtiR</t>
  </si>
  <si>
    <t>1804 Stavros Derek 03</t>
  </si>
  <si>
    <t>451c832029HDque</t>
  </si>
  <si>
    <t>1907-0500 Whitfield Kara 06</t>
  </si>
  <si>
    <t>281k298361EVrng</t>
  </si>
  <si>
    <t>1810-0300 Salcedo Wendy 02</t>
  </si>
  <si>
    <t>568e529582XNtvj</t>
  </si>
  <si>
    <t>1810-0400 Hargrove Rhys 02</t>
  </si>
  <si>
    <t>755q886354UGhc4</t>
  </si>
  <si>
    <t>1806-1500 Duvall Wade 01</t>
  </si>
  <si>
    <t>582j158013BQacK</t>
  </si>
  <si>
    <t>1806 Kowalczyk Uma 02</t>
  </si>
  <si>
    <t>943d688968VDthW</t>
  </si>
  <si>
    <t>1808 Jessup Paula 03</t>
  </si>
  <si>
    <t>577z179475NAgf6</t>
  </si>
  <si>
    <t>1808-1600 Radcliffe Nadia 02</t>
  </si>
  <si>
    <t>276p814640VJpoA</t>
  </si>
  <si>
    <t>1903-0100 Antonelli Elena 02</t>
  </si>
  <si>
    <t>254l004325LKikl</t>
  </si>
  <si>
    <t>1901-0100 Yarrow Simon 02</t>
  </si>
  <si>
    <t>215q549382LNkqO</t>
  </si>
  <si>
    <t>1802 Zelaya Keith 06</t>
  </si>
  <si>
    <t>927h927751OJzkE</t>
  </si>
  <si>
    <t>1910-0100 Wingate Miles 02</t>
  </si>
  <si>
    <t>796s127379ULeuF</t>
  </si>
  <si>
    <t>1807 Tarrant Eli 02</t>
  </si>
  <si>
    <t>898h170198CXfiP</t>
  </si>
  <si>
    <t>993l460097VYzqD</t>
  </si>
  <si>
    <t>1907 Zelaya Beth 02</t>
  </si>
  <si>
    <t>916r815743MZeg7</t>
  </si>
  <si>
    <t>1812-0500 Voskuil Sara 02</t>
  </si>
  <si>
    <t>659s240300PMiml</t>
  </si>
  <si>
    <t>1806 Sorensen Xavier 02</t>
  </si>
  <si>
    <t>475y766398EMkft</t>
  </si>
  <si>
    <t>1805 Eastwick Owen 01</t>
  </si>
  <si>
    <t>049v021398BJwn9</t>
  </si>
  <si>
    <t>1806-1800 Stavros Paula 05</t>
  </si>
  <si>
    <t>253c568490XDbgT</t>
  </si>
  <si>
    <t>1806-1700 Tarrant Zach 06</t>
  </si>
  <si>
    <t>664h859270HNgvf</t>
  </si>
  <si>
    <t>1807 Prieto Quinn 03</t>
  </si>
  <si>
    <t>089x939050REijT</t>
  </si>
  <si>
    <t>1804-0700 Thornton Grace 03</t>
  </si>
  <si>
    <t>703z392975WCeaW</t>
  </si>
  <si>
    <t>1807-0900 Urquhart Rhys 03</t>
  </si>
  <si>
    <t>057z742454KQchL</t>
  </si>
  <si>
    <t>1807-0800 Villalobos Paula 02</t>
  </si>
  <si>
    <t>854w169258BOhcW</t>
  </si>
  <si>
    <t>1804-0900 Stavros Nadia 01</t>
  </si>
  <si>
    <t>900j435962VDznV</t>
  </si>
  <si>
    <t>1810-0500 Ostrander Dana 02</t>
  </si>
  <si>
    <t>533o335789VTybK</t>
  </si>
  <si>
    <t>1810-0600 Wexler Eli 02</t>
  </si>
  <si>
    <t>104l387557JLnhG</t>
  </si>
  <si>
    <t>1809-1000 Wingate Fiona 02</t>
  </si>
  <si>
    <t>422m311108OSzdI</t>
  </si>
  <si>
    <t>1809-0900 Yancey Beth 02</t>
  </si>
  <si>
    <t>350s219802FPzlz</t>
  </si>
  <si>
    <t>1804-1000 Yarrow Nadia 01</t>
  </si>
  <si>
    <t>151r540257IDbas</t>
  </si>
  <si>
    <t>1809 Yancey Yvonne 05</t>
  </si>
  <si>
    <t>360b020619VYhez</t>
  </si>
  <si>
    <t>1809 Quintero Yvonne 02</t>
  </si>
  <si>
    <t>510u606648GUenO</t>
  </si>
  <si>
    <t>1905-0100 Eastwick Nolan 03</t>
  </si>
  <si>
    <t>684f044463LDruy</t>
  </si>
  <si>
    <t>1909 Hollis Zach 04</t>
  </si>
  <si>
    <t>845f392014FMucD</t>
  </si>
  <si>
    <t>1812-0600 Yarrow Wade 05</t>
  </si>
  <si>
    <t>888e768553CRqqa</t>
  </si>
  <si>
    <t>1804 Ravenna Beth 02</t>
  </si>
  <si>
    <t>900c822428PNwcu</t>
  </si>
  <si>
    <t>1807 Antonelli Carla 02</t>
  </si>
  <si>
    <t>228s211023TVfsN</t>
  </si>
  <si>
    <t>1902-0100 Tarrant Grace 04</t>
  </si>
  <si>
    <t>000p351907ZRswc</t>
  </si>
  <si>
    <t>1808 Lachance Zach 03</t>
  </si>
  <si>
    <t>370e950315QYjnv</t>
  </si>
  <si>
    <t>1808 Yarrow Yvonne 02</t>
  </si>
  <si>
    <t>176a580689FScch</t>
  </si>
  <si>
    <t>1809 Sorensen Owen 04</t>
  </si>
  <si>
    <t>296t979608JNuvh</t>
  </si>
  <si>
    <t>1807-1000 Jessup Yvonne 04</t>
  </si>
  <si>
    <t>441v773081JRtip</t>
  </si>
  <si>
    <t>1805-0400 Ostrander Peter 02</t>
  </si>
  <si>
    <t>343c409879ASzva</t>
  </si>
  <si>
    <t>1812-0700 Salcedo Tessa 01</t>
  </si>
  <si>
    <t>704m825991NYta1</t>
  </si>
  <si>
    <t>1806 Everly Maya 05</t>
  </si>
  <si>
    <t>746d151132KOyyd</t>
  </si>
  <si>
    <t>1808-0600 Ravenna Miles 02</t>
  </si>
  <si>
    <t>367o120722ITvo9</t>
  </si>
  <si>
    <t>1804 Zabala Dana 04</t>
  </si>
  <si>
    <t>271q439535ZPbu7</t>
  </si>
  <si>
    <t>1811 Fenwick Derek 02</t>
  </si>
  <si>
    <t>294w867910YPng1</t>
  </si>
  <si>
    <t>1812 Bramley Iris 04</t>
  </si>
  <si>
    <t>390u065328JTmlb</t>
  </si>
  <si>
    <t>1804-1100 Lachance Eli 01</t>
  </si>
  <si>
    <t>574s470864VVky2</t>
  </si>
  <si>
    <t>1808 Fenwick Miles 02</t>
  </si>
  <si>
    <t>044o380103VCbru</t>
  </si>
  <si>
    <t>1809-1100 Ostrander Wade 04</t>
  </si>
  <si>
    <t>346d435504UCrfv</t>
  </si>
  <si>
    <t>1806-1900 Garrity Carla 02</t>
  </si>
  <si>
    <t>745x506619XTmn7</t>
  </si>
  <si>
    <t>1806 Ashford Iris 05</t>
  </si>
  <si>
    <t>309j157447ZEuwT</t>
  </si>
  <si>
    <t>1812 Thornton Alan 03</t>
  </si>
  <si>
    <t>208g531081JMnnR</t>
  </si>
  <si>
    <t>1807 Vandermeer Lara 05</t>
  </si>
  <si>
    <t>910l007288EUhha</t>
  </si>
  <si>
    <t>1804-1200 Sorensen Victor 01</t>
  </si>
  <si>
    <t>053k674843KMgkS</t>
  </si>
  <si>
    <t>1906-0100 Ingersoll Fiona 02</t>
  </si>
  <si>
    <t>859k791438WBelN</t>
  </si>
  <si>
    <t>1812 Voskuil Rosa 02</t>
  </si>
  <si>
    <t>204n817032FSkaI</t>
  </si>
  <si>
    <t>1804 Ferraro Xavier 02</t>
  </si>
  <si>
    <t>360d902789HLll9</t>
  </si>
  <si>
    <t>1803-1000 Calloway Blake 01</t>
  </si>
  <si>
    <t>104p321846LTjrJ</t>
  </si>
  <si>
    <t>1907 Fenwick Xavier 02</t>
  </si>
  <si>
    <t>546a087017WDseR</t>
  </si>
  <si>
    <t>1912 Zelaya Grace 10</t>
  </si>
  <si>
    <t>427o456689YTiv5</t>
  </si>
  <si>
    <t>1812-0800 Castellano Vera 04</t>
  </si>
  <si>
    <t>517p111553BGaiR</t>
  </si>
  <si>
    <t>1907-1000 Oakhurst Olive 04</t>
  </si>
  <si>
    <t>405j751238MKciF</t>
  </si>
  <si>
    <t>1812 Urquhart Peter 04</t>
  </si>
  <si>
    <t>202n423645PWczI</t>
  </si>
  <si>
    <t>1808 Kilbride Miles 02</t>
  </si>
  <si>
    <t>454g670646YGdas</t>
  </si>
  <si>
    <t>1806-2000 Villalobos Yvonne 02</t>
  </si>
  <si>
    <t>534e810841RDae7</t>
  </si>
  <si>
    <t>1805-0500 Quintero Owen 01</t>
  </si>
  <si>
    <t>889k535777KPuq3</t>
  </si>
  <si>
    <t>1804-1300 Fenwick Dana 02</t>
  </si>
  <si>
    <t>098t445034FIriK</t>
  </si>
  <si>
    <t>1811 Fenwick Rhys 02</t>
  </si>
  <si>
    <t>713s892267MDzhG</t>
  </si>
  <si>
    <t>1811 Ashford Eli 10</t>
  </si>
  <si>
    <t>972p178590GCnl3</t>
  </si>
  <si>
    <t>1807-1100 Yancey Fiona 02</t>
  </si>
  <si>
    <t>941i083346LRcnO</t>
  </si>
  <si>
    <t>1810-0700 Lachance Eli 04</t>
  </si>
  <si>
    <t>042m929582OVsuD</t>
  </si>
  <si>
    <t>1901-0200 Marsden Owen 06</t>
  </si>
  <si>
    <t>331y352102UVhkg</t>
  </si>
  <si>
    <t>1807 Whitfield Quinn 02</t>
  </si>
  <si>
    <t>458m879003QYhtj</t>
  </si>
  <si>
    <t>1811 Oakhurst Olive 02</t>
  </si>
  <si>
    <t>982z030081BExgd</t>
  </si>
  <si>
    <t>1907 Zelaya Elena 05</t>
  </si>
  <si>
    <t>434r449632UDwar</t>
  </si>
  <si>
    <t>1808-0700 Oakhurst Tomas 02</t>
  </si>
  <si>
    <t>824u950449UXooS</t>
  </si>
  <si>
    <t>1908-3400 Thornton Maya 04</t>
  </si>
  <si>
    <t>903j450245PQack</t>
  </si>
  <si>
    <t>1905 Lindqvist Ivan 05</t>
  </si>
  <si>
    <t>347q015160QMwwd</t>
  </si>
  <si>
    <t>1808 Hargrove Uma 02</t>
  </si>
  <si>
    <t>032m661181RQbcr</t>
  </si>
  <si>
    <t>1806 Ashford Hana 03</t>
  </si>
  <si>
    <t>207n674180LMmdJ</t>
  </si>
  <si>
    <t>1909-0200 Quintero Tessa 06</t>
  </si>
  <si>
    <t>149n099405MHvyo</t>
  </si>
  <si>
    <t>1806 Antonelli Wendy 02</t>
  </si>
  <si>
    <t>697w323698YCodg</t>
  </si>
  <si>
    <t>1808 Everly Alan 02</t>
  </si>
  <si>
    <t>546e274848FOfpy</t>
  </si>
  <si>
    <t>1906 Ashford Yvonne 03</t>
  </si>
  <si>
    <t>984l947487ACwtq</t>
  </si>
  <si>
    <t>1902 Vandermeer Grace 02</t>
  </si>
  <si>
    <t>639e595394RJtwB</t>
  </si>
  <si>
    <t>1807-1200 Pemberton Paula 04</t>
  </si>
  <si>
    <t>125y977035YOniZ</t>
  </si>
  <si>
    <t>1807-1100 Tarrant Sara 02</t>
  </si>
  <si>
    <t>243d371505HQfkw</t>
  </si>
  <si>
    <t>1906-0200 Zabala Amara 02</t>
  </si>
  <si>
    <t>869t231034QEcaD</t>
  </si>
  <si>
    <t>1807-1300 Thornton Colin 02</t>
  </si>
  <si>
    <t>144a038063BHaiV</t>
  </si>
  <si>
    <t>1804-0600 Kowalczyk Alan 02</t>
  </si>
  <si>
    <t>249t618044FAdxy</t>
  </si>
  <si>
    <t>1804 Ashford Simon 02</t>
  </si>
  <si>
    <t>994u519424QStcl</t>
  </si>
  <si>
    <t>1808 Rosetti Frank 02</t>
  </si>
  <si>
    <t>845n123962VPnyq</t>
  </si>
  <si>
    <t>1806 Whitfield Quinn 02</t>
  </si>
  <si>
    <t>549j249751DKfdx</t>
  </si>
  <si>
    <t>1808 Voskuil Alan 02</t>
  </si>
  <si>
    <t>132c489958ORisM</t>
  </si>
  <si>
    <t>1810-0800 Bramley Keith 02</t>
  </si>
  <si>
    <t>047u583116ZQeqq</t>
  </si>
  <si>
    <t>1901-0300 Lachance Frank 04</t>
  </si>
  <si>
    <t>944u835099HSelt</t>
  </si>
  <si>
    <t>1810-0801 Eastwick Tomas 02</t>
  </si>
  <si>
    <t>418y068753IGmpx</t>
  </si>
  <si>
    <t>2108-2600 Ravenna Rhys 01</t>
  </si>
  <si>
    <t>676a245420DVqd5</t>
  </si>
  <si>
    <t>1808 Salcedo Frank 04</t>
  </si>
  <si>
    <t>228q439003USpr0</t>
  </si>
  <si>
    <t>1809 Sorensen Uma 05</t>
  </si>
  <si>
    <t>701p399089HAzij</t>
  </si>
  <si>
    <t>1809-1300 Villalobos Elena 02</t>
  </si>
  <si>
    <t>841t221073WEvtI</t>
  </si>
  <si>
    <t>1805-0600 Sorensen Simon 01</t>
  </si>
  <si>
    <t>145t003697KGtwK</t>
  </si>
  <si>
    <t>1901-0400 Rosetti Kara 04</t>
  </si>
  <si>
    <t>061q941718RJzq3</t>
  </si>
  <si>
    <t>1907 Sorensen Paula 06</t>
  </si>
  <si>
    <t>814k194287ZKhl2</t>
  </si>
  <si>
    <t>1805 Salcedo Iris 02</t>
  </si>
  <si>
    <t>210m998557GHixB</t>
  </si>
  <si>
    <t>1807-1400 Wingate Dana 02</t>
  </si>
  <si>
    <t>626i579503EItk0</t>
  </si>
  <si>
    <t>1806 Garrity Colin 05</t>
  </si>
  <si>
    <t>589f054121QHfjH</t>
  </si>
  <si>
    <t>1806 Voskuil Carla 02</t>
  </si>
  <si>
    <t>348b630810MIypS</t>
  </si>
  <si>
    <t>1812 Kowalczyk Rhys 02</t>
  </si>
  <si>
    <t>318n576482NHedr</t>
  </si>
  <si>
    <t>1809-1400 Voskuil Paula 02</t>
  </si>
  <si>
    <t>748t205308ZBbyJ</t>
  </si>
  <si>
    <t>1810 Radcliffe Sara 02</t>
  </si>
  <si>
    <t>840b385662SNwbz</t>
  </si>
  <si>
    <t>1808-0800 Voskuil Rosa 01</t>
  </si>
  <si>
    <t>609g594482PCwgJ</t>
  </si>
  <si>
    <t>1912 Vandermeer Elena 08</t>
  </si>
  <si>
    <t>147p480528USnyl</t>
  </si>
  <si>
    <t>1805-0700 Ferraro Zoe 05</t>
  </si>
  <si>
    <t>094y136673LSfvc</t>
  </si>
  <si>
    <t>1808-0900 Everly Rosa 04</t>
  </si>
  <si>
    <t>891r984372FUsi3</t>
  </si>
  <si>
    <t>1806-2100 Oakhurst Olive 02</t>
  </si>
  <si>
    <t>320f975352QAyep</t>
  </si>
  <si>
    <t>1808-1000 Eastwick Grace 02</t>
  </si>
  <si>
    <t>640n731987FNsrC</t>
  </si>
  <si>
    <t>1811 Ferraro Derek 02</t>
  </si>
  <si>
    <t>940e123081BYcdT</t>
  </si>
  <si>
    <t>1811 Quintero Miles 02</t>
  </si>
  <si>
    <t>901l291149GOry1</t>
  </si>
  <si>
    <t>1812-0900 Lachance Eli 05</t>
  </si>
  <si>
    <t>016h887623AJklJ</t>
  </si>
  <si>
    <t>1810 Norquist Fiona 02</t>
  </si>
  <si>
    <t>621w634493USlzW</t>
  </si>
  <si>
    <t>1808 Wexler Uma 02</t>
  </si>
  <si>
    <t>290t230364BOrbS</t>
  </si>
  <si>
    <t>1907 Lachance Zoe 02</t>
  </si>
  <si>
    <t>629c306522EIuun</t>
  </si>
  <si>
    <t>1908-0300 Marsden Vera 04</t>
  </si>
  <si>
    <t>947d841986NAliz</t>
  </si>
  <si>
    <t>1810-1000 Stavros Carla 02</t>
  </si>
  <si>
    <t>004s433186HJji1</t>
  </si>
  <si>
    <t>1809 Urquhart Alan 03</t>
  </si>
  <si>
    <t>691f434440TAynP</t>
  </si>
  <si>
    <t>1808-1100 Salcedo Vera 02</t>
  </si>
  <si>
    <t>383m563877ZAxyW</t>
  </si>
  <si>
    <t>1809 Lindqvist Rosa 04</t>
  </si>
  <si>
    <t>936l388475ZKttW</t>
  </si>
  <si>
    <t>1909 Rosetti Owen 02</t>
  </si>
  <si>
    <t>397w994559PTrqF</t>
  </si>
  <si>
    <t>1812 Fenwick Jonas 04</t>
  </si>
  <si>
    <t>678n769126OHdxK</t>
  </si>
  <si>
    <t>1901-0500 Zelaya Olive 02</t>
  </si>
  <si>
    <t>391g604988CMwcY</t>
  </si>
  <si>
    <t>1812 Marsden Wade 04</t>
  </si>
  <si>
    <t>418s947800CMgzL</t>
  </si>
  <si>
    <t>1908-0400 Norquist Beth 02</t>
  </si>
  <si>
    <t>839g349389DDnfZ</t>
  </si>
  <si>
    <t>1812 Hollis Uma 09</t>
  </si>
  <si>
    <t>945j588607HKlhl</t>
  </si>
  <si>
    <t>1906 Radcliffe Hana 02</t>
  </si>
  <si>
    <t>426n321753RWjwc</t>
  </si>
  <si>
    <t>1809 Ingersoll Yvonne 02</t>
  </si>
  <si>
    <t>323l613164CXldj</t>
  </si>
  <si>
    <t>1810 Antonelli Nolan 02</t>
  </si>
  <si>
    <t>842x642850NXidT</t>
  </si>
  <si>
    <t>1808-1200 Yancey Carla 02</t>
  </si>
  <si>
    <t>886v711102EIrtX</t>
  </si>
  <si>
    <t>1810-1100 Antonelli Nadia 02</t>
  </si>
  <si>
    <t>534f670285LUstp</t>
  </si>
  <si>
    <t>1810 Salcedo Yvonne 02</t>
  </si>
  <si>
    <t>259h138062ORveD</t>
  </si>
  <si>
    <t>1808-1300 Norquist Carla 02</t>
  </si>
  <si>
    <t>634v889890JFcqd</t>
  </si>
  <si>
    <t>1808 Zabala Nadia 06</t>
  </si>
  <si>
    <t>940j508354VVfob</t>
  </si>
  <si>
    <t>20xx Thornton Fiona 06</t>
  </si>
  <si>
    <t>230f630726NKust</t>
  </si>
  <si>
    <t>1902 Ravenna Simon 02</t>
  </si>
  <si>
    <t>503x469212IPexq</t>
  </si>
  <si>
    <t>1811 Montrose Olive 02</t>
  </si>
  <si>
    <t>455h172308LPvhb</t>
  </si>
  <si>
    <t>1903 Thornton Fiona 06</t>
  </si>
  <si>
    <t>685d944542HScbj</t>
  </si>
  <si>
    <t>2003 Ravenna Vera 40</t>
  </si>
  <si>
    <t>391z410520KOmdm</t>
  </si>
  <si>
    <t>1901 Oakhurst Tessa 01</t>
  </si>
  <si>
    <t>523h697698ZTqef</t>
  </si>
  <si>
    <t>1901 Montrose Jonas 02</t>
  </si>
  <si>
    <t>695p578547KQrzp</t>
  </si>
  <si>
    <t>1909 Whitfield Rhys 02</t>
  </si>
  <si>
    <t>764d894957BQjuu</t>
  </si>
  <si>
    <t>1906 Urquhart Frank 02</t>
  </si>
  <si>
    <t>875k275753DEyi7</t>
  </si>
  <si>
    <t>1812 Ostrander Olive 07</t>
  </si>
  <si>
    <t>671h155241NMtt2</t>
  </si>
  <si>
    <t>1807 Villalobos Carla 04</t>
  </si>
  <si>
    <t>738f719017XUxj8</t>
  </si>
  <si>
    <t>1904 Hollis Gavin 02</t>
  </si>
  <si>
    <t>453g952895ZVhm0</t>
  </si>
  <si>
    <t>1808 Wexler Gavin 02</t>
  </si>
  <si>
    <t>207s010038JNex4</t>
  </si>
  <si>
    <t>1808 Voskuil Lara 04</t>
  </si>
  <si>
    <t>164g613462QOzeE</t>
  </si>
  <si>
    <t>1906-0300 Ferraro Quinn 02</t>
  </si>
  <si>
    <t>583t536020QFtsH</t>
  </si>
  <si>
    <t>1906-0400 Ostrander Hana 04</t>
  </si>
  <si>
    <t>201f107526GJpiG</t>
  </si>
  <si>
    <t>1810-1200 Grimaldi Hana 02</t>
  </si>
  <si>
    <t>601j798248CNvtm</t>
  </si>
  <si>
    <t>1808-1400 Tarrant Tomas 02</t>
  </si>
  <si>
    <t>171h805443WCtu1</t>
  </si>
  <si>
    <t>1812 Quintero Zach 02</t>
  </si>
  <si>
    <t>045z543966EFab7</t>
  </si>
  <si>
    <t>1812 Vandermeer Keith 05</t>
  </si>
  <si>
    <t>685s897424UYzzD</t>
  </si>
  <si>
    <t>1806 Ashford Tessa 02</t>
  </si>
  <si>
    <t>189y897496ACuzC</t>
  </si>
  <si>
    <t>1906 Eastwick Lara 02</t>
  </si>
  <si>
    <t>013r303485LGslN</t>
  </si>
  <si>
    <t>1906 Oakhurst Sara 02</t>
  </si>
  <si>
    <t>487c338351TQxcQ</t>
  </si>
  <si>
    <t>1812 Bramley Jill 04</t>
  </si>
  <si>
    <t>564q084409SScfW</t>
  </si>
  <si>
    <t>1807 Ferraro Ivan 02</t>
  </si>
  <si>
    <t>412r271264DAsft</t>
  </si>
  <si>
    <t>1909-0200 Calloway Derek 02</t>
  </si>
  <si>
    <t>665e090437SNkaQ</t>
  </si>
  <si>
    <t>1907 Sorensen Hana 02</t>
  </si>
  <si>
    <t>178m021411IRsxn</t>
  </si>
  <si>
    <t>1808-1500 Eastwick Hana 03</t>
  </si>
  <si>
    <t>471f028588CSocM</t>
  </si>
  <si>
    <t>1906 Everly Vera 01</t>
  </si>
  <si>
    <t>282f836886ADyqU</t>
  </si>
  <si>
    <t>1908 Everly Alan 02</t>
  </si>
  <si>
    <t>078a469986PNyyT</t>
  </si>
  <si>
    <t>1809 Fenwick Peter 02</t>
  </si>
  <si>
    <t>660v422440WEhqk</t>
  </si>
  <si>
    <t>1810-1400 Fenwick Xavier 01</t>
  </si>
  <si>
    <t>964t388320PHrrj</t>
  </si>
  <si>
    <t>1810-1300 Garrity Miles 01</t>
  </si>
  <si>
    <t>051n578861AWkpN</t>
  </si>
  <si>
    <t>1808 Stavros Hugo 05</t>
  </si>
  <si>
    <t>138t869679EXnah</t>
  </si>
  <si>
    <t>1812-1000 Duvall Fiona 04</t>
  </si>
  <si>
    <t>309o894316WFkr6</t>
  </si>
  <si>
    <t>1909-0300 Zabala Jill 02</t>
  </si>
  <si>
    <t>387h386018CYfgm</t>
  </si>
  <si>
    <t>1809-1500 Garrity Jill 02</t>
  </si>
  <si>
    <t>830o270695TUmfS</t>
  </si>
  <si>
    <t>1901 Norquist Jill 02</t>
  </si>
  <si>
    <t>869t736920ZWkhH</t>
  </si>
  <si>
    <t>1902 Ingersoll Zoe 02</t>
  </si>
  <si>
    <t>866v033383ZXfbF</t>
  </si>
  <si>
    <t>1909 Bramley Eli 02</t>
  </si>
  <si>
    <t>637w894965RRxfs</t>
  </si>
  <si>
    <t>2206-1700 Hargrove Beth 02</t>
  </si>
  <si>
    <t>058s946199WKocj</t>
  </si>
  <si>
    <t>1906-0500 Kilbride Wade 02</t>
  </si>
  <si>
    <t>588u808239YIpcW</t>
  </si>
  <si>
    <t>1808 Everly Miles 02</t>
  </si>
  <si>
    <t>732w770052HRnc3</t>
  </si>
  <si>
    <t>1806-2200 Vandermeer Blake 02</t>
  </si>
  <si>
    <t>065o312237KZsgE</t>
  </si>
  <si>
    <t>1901 Quintero Miles 01</t>
  </si>
  <si>
    <t>170u875798OHawS</t>
  </si>
  <si>
    <t>1812-1100 Lachance Simon 02</t>
  </si>
  <si>
    <t>847c467021MKlfN</t>
  </si>
  <si>
    <t>1905 Villalobos Blake 02</t>
  </si>
  <si>
    <t>072u303233DWjzc</t>
  </si>
  <si>
    <t>1810-1500 Marsden Uma 04</t>
  </si>
  <si>
    <t>981p538547MNyaA</t>
  </si>
  <si>
    <t>1807 Ravenna Nadia 01</t>
  </si>
  <si>
    <t>960v006587GDmrF</t>
  </si>
  <si>
    <t>1906 Thornton Simon 02</t>
  </si>
  <si>
    <t>599q103777ZArlJ</t>
  </si>
  <si>
    <t>1906-0600 Ingersoll Rosa 02</t>
  </si>
  <si>
    <t>275e910452TRlkl</t>
  </si>
  <si>
    <t>1806 Beaumont Liam 03</t>
  </si>
  <si>
    <t>972w572720PGits</t>
  </si>
  <si>
    <t>1903 Ferraro Iris 40</t>
  </si>
  <si>
    <t>765p963401YEzdr</t>
  </si>
  <si>
    <t>1806 Urquhart Maya 06</t>
  </si>
  <si>
    <t>287a427929GXlhe</t>
  </si>
  <si>
    <t>1812 Tarrant Keith 02</t>
  </si>
  <si>
    <t>572a283207EZhuY</t>
  </si>
  <si>
    <t>1901-0600 Eastwick Lara 02</t>
  </si>
  <si>
    <t>761j838315JZohx</t>
  </si>
  <si>
    <t>1906-0700 Quintero Frank 05</t>
  </si>
  <si>
    <t>226v625289MAvxa</t>
  </si>
  <si>
    <t>1812 Villalobos Owen 11</t>
  </si>
  <si>
    <t>083w091814MFadi</t>
  </si>
  <si>
    <t>1808 Hargrove Kara 02</t>
  </si>
  <si>
    <t>585c478282XLkpu</t>
  </si>
  <si>
    <t>1810 Beaumont Lara 04</t>
  </si>
  <si>
    <t>794q803089SGrzg</t>
  </si>
  <si>
    <t>1907 Yancey Victor 02</t>
  </si>
  <si>
    <t>311u100602XIqlf</t>
  </si>
  <si>
    <t>1907 Grimaldi Uma 09</t>
  </si>
  <si>
    <t>478e337955VQdmz</t>
  </si>
  <si>
    <t>1807 Kowalczyk Nolan 02</t>
  </si>
  <si>
    <t>784j968838DIgod</t>
  </si>
  <si>
    <t>1907 Lindqvist Paula 09</t>
  </si>
  <si>
    <t>929i101260WOcft</t>
  </si>
  <si>
    <t>1811 Norquist Jonas 02</t>
  </si>
  <si>
    <t>786m818575YRxlE</t>
  </si>
  <si>
    <t>1809-1600 Montrose Eli 02</t>
  </si>
  <si>
    <t>293f311803GDmaM</t>
  </si>
  <si>
    <t>1810-1600 Zelaya Hana 02</t>
  </si>
  <si>
    <t>584b672837QQhfa</t>
  </si>
  <si>
    <t>1907 Rosetti Blake</t>
  </si>
  <si>
    <t>105k907105FSme1</t>
  </si>
  <si>
    <t>1808 Bramley Xavier 04</t>
  </si>
  <si>
    <t>398j917145JHwoA</t>
  </si>
  <si>
    <t>1908-0500 Vandermeer Owen 02</t>
  </si>
  <si>
    <t>537r193640WHoj0</t>
  </si>
  <si>
    <t>1906 Everly Tomas 07</t>
  </si>
  <si>
    <t>584i597847EZtwC</t>
  </si>
  <si>
    <t>1810-1700 Duvall Derek 02</t>
  </si>
  <si>
    <t>580d693975OYogJ</t>
  </si>
  <si>
    <t>1906-0800 Grimaldi Rhys 02</t>
  </si>
  <si>
    <t>940g293051ZZbb2</t>
  </si>
  <si>
    <t>1810 Ostrander Vera 02</t>
  </si>
  <si>
    <t>146o192170IQqn1</t>
  </si>
  <si>
    <t>1810 Yancey Jonas 02</t>
  </si>
  <si>
    <t>734b457660NQce7</t>
  </si>
  <si>
    <t>1908 Hollis Olive 02</t>
  </si>
  <si>
    <t>822i691516BNze1</t>
  </si>
  <si>
    <t>1912 Norquist Hugo 04</t>
  </si>
  <si>
    <t>010u270230KOrjH</t>
  </si>
  <si>
    <t>1906 Vandermeer Jonas 10</t>
  </si>
  <si>
    <t>891p439535JXgcV</t>
  </si>
  <si>
    <t>1807 Montrose Keith 02</t>
  </si>
  <si>
    <t>789c367082FTmnB</t>
  </si>
  <si>
    <t>1908 Vandermeer Tomas 01</t>
  </si>
  <si>
    <t>442h227153HSzfE</t>
  </si>
  <si>
    <t>1905-0300 Antonelli Derek 05</t>
  </si>
  <si>
    <t>625k977938XFvwN</t>
  </si>
  <si>
    <t>1907 Lindqvist Liam 03</t>
  </si>
  <si>
    <t>738a012859LHrfz</t>
  </si>
  <si>
    <t>1905-0200 Rosetti Frank 02</t>
  </si>
  <si>
    <t>058m601450MVnpy</t>
  </si>
  <si>
    <t>1808-1604 Ravenna Olive 01</t>
  </si>
  <si>
    <t>805o461790AZhos</t>
  </si>
  <si>
    <t>1808-1601 Ferraro Zoe 01</t>
  </si>
  <si>
    <t>909f194555QPimc</t>
  </si>
  <si>
    <t>1808-1603 Everly Owen 01</t>
  </si>
  <si>
    <t>606a750372NUtiv</t>
  </si>
  <si>
    <t>1808-1602 Antonelli Wendy 01</t>
  </si>
  <si>
    <t>710l079575PQcur</t>
  </si>
  <si>
    <t>1808-1607 Ubina Xavier 01</t>
  </si>
  <si>
    <t>324q337237JLhxq</t>
  </si>
  <si>
    <t>1808-1605 Lindqvist Kara 01</t>
  </si>
  <si>
    <t>827f703892YDvus</t>
  </si>
  <si>
    <t>1906-0900 Ubina Rhys 02</t>
  </si>
  <si>
    <t>721n706402GDowe</t>
  </si>
  <si>
    <t>1808-1606 Lachance Amara 01</t>
  </si>
  <si>
    <t>597z817168ZAikS</t>
  </si>
  <si>
    <t>1812 Salcedo Colin 02</t>
  </si>
  <si>
    <t>715i288920MKseU</t>
  </si>
  <si>
    <t>1901-0700 Wexler Simon 02</t>
  </si>
  <si>
    <t>423y435127EVdnT</t>
  </si>
  <si>
    <t>1808 Montrose Amara 02</t>
  </si>
  <si>
    <t>849j927406OXqgX</t>
  </si>
  <si>
    <t>1809 Ingersoll Beth 03</t>
  </si>
  <si>
    <t>630g200298NBqz8</t>
  </si>
  <si>
    <t>1908-0600 Salcedo Grace 06</t>
  </si>
  <si>
    <t>699n921943TPuuc</t>
  </si>
  <si>
    <t>1811-0200 Vandermeer Blake 02</t>
  </si>
  <si>
    <t>828k855208JFjbB</t>
  </si>
  <si>
    <t>1905-0400 Ashford Quinn 06</t>
  </si>
  <si>
    <t>874t485601TPozd</t>
  </si>
  <si>
    <t>1905-0500 Yarrow Colin 02</t>
  </si>
  <si>
    <t>972z415229ZLjiJ</t>
  </si>
  <si>
    <t>1808 Hargrove Jonas 02</t>
  </si>
  <si>
    <t>436d109474TUil9</t>
  </si>
  <si>
    <t>1906-3000 Prieto Keith 05</t>
  </si>
  <si>
    <t>720x473249YCor6</t>
  </si>
  <si>
    <t>1906-1000 Whitfield Peter 02</t>
  </si>
  <si>
    <t>730s384245NFloK</t>
  </si>
  <si>
    <t>1909 Salcedo Simon 02</t>
  </si>
  <si>
    <t>745o070517PZle4</t>
  </si>
  <si>
    <t>1909-0400 Lindqvist Keith 02</t>
  </si>
  <si>
    <t>839u259538XOvzf</t>
  </si>
  <si>
    <t>1905-0600 Hollis Victor 02</t>
  </si>
  <si>
    <t>481h683444AZmos</t>
  </si>
  <si>
    <t>1906-1100 Marsden Rosa 04</t>
  </si>
  <si>
    <t>288j790315CNlrp</t>
  </si>
  <si>
    <t>1908-0700 Oakhurst Owen 02</t>
  </si>
  <si>
    <t>966z821929FOauA</t>
  </si>
  <si>
    <t>1906-1200 Voskuil Wade 02</t>
  </si>
  <si>
    <t>280n928297QIhrY</t>
  </si>
  <si>
    <t>1812 Ashford Keith 02</t>
  </si>
  <si>
    <t>215c725605YUllG</t>
  </si>
  <si>
    <t>1906-1300 Jessup Olive 02</t>
  </si>
  <si>
    <t>051f067227JEctE</t>
  </si>
  <si>
    <t>1912-0100 Villalobos Xavier 04</t>
  </si>
  <si>
    <t>574x550309VJwdJ</t>
  </si>
  <si>
    <t>1809-1700 Everly Wade 02</t>
  </si>
  <si>
    <t>877e922115PWjpO</t>
  </si>
  <si>
    <t>2005 Urquhart Paula 06</t>
  </si>
  <si>
    <t>788i564033XFykC</t>
  </si>
  <si>
    <t>1808 Wexler Nadia 01</t>
  </si>
  <si>
    <t>055h575620REicK</t>
  </si>
  <si>
    <t>1909-0500 Urquhart Alan 02</t>
  </si>
  <si>
    <t>310j880238ENqpP</t>
  </si>
  <si>
    <t>1907-0600 Lachance Ivan 04</t>
  </si>
  <si>
    <t>414e940234AVcfk</t>
  </si>
  <si>
    <t>1812 Pemberton Dana 02</t>
  </si>
  <si>
    <t>668x759011MAdmE</t>
  </si>
  <si>
    <t>1909-0600 Antonelli Elena 02</t>
  </si>
  <si>
    <t>682b974495QTziu</t>
  </si>
  <si>
    <t>1905 Rosetti Nolan 05</t>
  </si>
  <si>
    <t>882q811405AOytz</t>
  </si>
  <si>
    <t>1909 Lindqvist Peter 06</t>
  </si>
  <si>
    <t>117f267634KJcin</t>
  </si>
  <si>
    <t>1907 Grimaldi Uma 08</t>
  </si>
  <si>
    <t>471z741329WViar</t>
  </si>
  <si>
    <t>1909 Pemberton Owen 02</t>
  </si>
  <si>
    <t>127q095137VHfbi</t>
  </si>
  <si>
    <t>1809 Yarrow Owen 02</t>
  </si>
  <si>
    <t>603f850475PQxvh</t>
  </si>
  <si>
    <t>1907 Everly Alan 02</t>
  </si>
  <si>
    <t>983z789925AKlwc</t>
  </si>
  <si>
    <t>1812 Everly Eli 04</t>
  </si>
  <si>
    <t>128a274881QImnd</t>
  </si>
  <si>
    <t>1812 Quintero Wade 04</t>
  </si>
  <si>
    <t>873q427115OVffm</t>
  </si>
  <si>
    <t>1901 Antonelli Colin 02</t>
  </si>
  <si>
    <t>785j488300PFwnw</t>
  </si>
  <si>
    <t>1908 Urquhart Simon 08</t>
  </si>
  <si>
    <t>492n725940GMgpW</t>
  </si>
  <si>
    <t>1905-0800 Grimaldi Hugo 02</t>
  </si>
  <si>
    <t>423l691424ASkzh</t>
  </si>
  <si>
    <t>1907 Yarrow Lara 02</t>
  </si>
  <si>
    <t>506w274957EQyea</t>
  </si>
  <si>
    <t>1812 Jessup Zoe 02</t>
  </si>
  <si>
    <t>925r286226GAuss</t>
  </si>
  <si>
    <t>1909 Grimaldi Yvonne 02</t>
  </si>
  <si>
    <t>338b087848ZSob3</t>
  </si>
  <si>
    <t>1906 Kilbride Keith 02</t>
  </si>
  <si>
    <t>028v109188UEgz3</t>
  </si>
  <si>
    <t>1902 Salcedo Rosa 02</t>
  </si>
  <si>
    <t>345d792485YNtj1</t>
  </si>
  <si>
    <t>2020 Montrose Fiona 02</t>
  </si>
  <si>
    <t>637b669542DFst9</t>
  </si>
  <si>
    <t>1812 Eastwick Hana 02</t>
  </si>
  <si>
    <t>929h155601RJelo</t>
  </si>
  <si>
    <t>1906-1400 Duvall Jonas 08</t>
  </si>
  <si>
    <t>914e807942RBuf2</t>
  </si>
  <si>
    <t>2020 Sorensen Blake 06</t>
  </si>
  <si>
    <t>538v999963DDms8</t>
  </si>
  <si>
    <t>1906 Salcedo Zoe 07</t>
  </si>
  <si>
    <t>879u900621LFvvH</t>
  </si>
  <si>
    <t>1810 Villalobos Peter 01</t>
  </si>
  <si>
    <t>715q584417YRlqZ</t>
  </si>
  <si>
    <t>1808 Hargrove Carla 03</t>
  </si>
  <si>
    <t>960r246774BKecD</t>
  </si>
  <si>
    <t>002v066263REilF</t>
  </si>
  <si>
    <t>1907 Everly Simon 03</t>
  </si>
  <si>
    <t>865t573717GSnhZ</t>
  </si>
  <si>
    <t>1903-0200 Yarrow Uma 06</t>
  </si>
  <si>
    <t>010y173310LDgsp</t>
  </si>
  <si>
    <t>1810-1800 Oakhurst Derek 02</t>
  </si>
  <si>
    <t>020n022731HPxeB</t>
  </si>
  <si>
    <t>1903-0300 Yarrow Eli 10</t>
  </si>
  <si>
    <t>646e867470EHoj9</t>
  </si>
  <si>
    <t>1908-0800 Radcliffe Blake 04</t>
  </si>
  <si>
    <t>624t771311EFqft</t>
  </si>
  <si>
    <t>1810-1900 Tarrant Olive 03</t>
  </si>
  <si>
    <t>174i341905SOneQ</t>
  </si>
  <si>
    <t>1909 Pemberton Jonas 04</t>
  </si>
  <si>
    <t>324o857087XCehY</t>
  </si>
  <si>
    <t>1905 Salcedo Kara 02</t>
  </si>
  <si>
    <t>277l280509GSzwK</t>
  </si>
  <si>
    <t>1810 Tarrant Grace 03</t>
  </si>
  <si>
    <t>818u935316BAkxB</t>
  </si>
  <si>
    <t>1902 Prieto Keith 02</t>
  </si>
  <si>
    <t>562u044342KBklb</t>
  </si>
  <si>
    <t>1812-1200 Prieto Ivan 02</t>
  </si>
  <si>
    <t>491e924514PFvp1</t>
  </si>
  <si>
    <t>1906-1600 Voskuil Alan 12</t>
  </si>
  <si>
    <t>512j967597CUmsZ</t>
  </si>
  <si>
    <t>1908 Yarrow Wendy 04</t>
  </si>
  <si>
    <t>669o575505DWvsH</t>
  </si>
  <si>
    <t>19XX Prieto Eli 14</t>
  </si>
  <si>
    <t>368r005515LPlzV</t>
  </si>
  <si>
    <t>1809 Thornton Owen 02</t>
  </si>
  <si>
    <t>966b645149GWzdV</t>
  </si>
  <si>
    <t>1905-0900 Villalobos Maya 02</t>
  </si>
  <si>
    <t>574w985083EOthc</t>
  </si>
  <si>
    <t>1905-1000 Radcliffe Rosa 02</t>
  </si>
  <si>
    <t>516a364724MYgs4</t>
  </si>
  <si>
    <t>1906-1500 Duvall Rhys 02</t>
  </si>
  <si>
    <t>264y240946ZKnmP</t>
  </si>
  <si>
    <t>1906 Trombley Carla 05</t>
  </si>
  <si>
    <t>259z527638UIrlO</t>
  </si>
  <si>
    <t>1806 Fenwick Miles 02</t>
  </si>
  <si>
    <t>979p548927FVzs1</t>
  </si>
  <si>
    <t>1901-0800 Ferraro Maya 04</t>
  </si>
  <si>
    <t>165k804553ULjdz</t>
  </si>
  <si>
    <t>1909-0700 Antonelli Blake 02</t>
  </si>
  <si>
    <t>412i699071TTbeX</t>
  </si>
  <si>
    <t>1901-1000 Salcedo Liam 02</t>
  </si>
  <si>
    <t>850g050649HCtnI</t>
  </si>
  <si>
    <t>1908 Zabala Zach 10</t>
  </si>
  <si>
    <t>947s568649DDtdI</t>
  </si>
  <si>
    <t>1812 Voskuil Nolan 04</t>
  </si>
  <si>
    <t>841m118445SJaoZ</t>
  </si>
  <si>
    <t>1901 Vandermeer Maya 04</t>
  </si>
  <si>
    <t>412q605972OUsfa</t>
  </si>
  <si>
    <t>1901-0900 Hollis Wendy 02</t>
  </si>
  <si>
    <t>085d134142MAmx7</t>
  </si>
  <si>
    <t>1906-1700 Urquhart Rosa 05</t>
  </si>
  <si>
    <t>015u130755RTkkg</t>
  </si>
  <si>
    <t>1907 Prieto Xavier 03</t>
  </si>
  <si>
    <t>328f030891RDlyn</t>
  </si>
  <si>
    <t>1906 Kowalczyk Lara 02</t>
  </si>
  <si>
    <t>284s716147HHsny</t>
  </si>
  <si>
    <t>1905 Zelaya Paula 03</t>
  </si>
  <si>
    <t>594n497814LGoxm</t>
  </si>
  <si>
    <t>1909 Prieto Nolan 03</t>
  </si>
  <si>
    <t>929e844592FYski</t>
  </si>
  <si>
    <t>1911 Jessup Jill 02</t>
  </si>
  <si>
    <t>881k926838RNrau</t>
  </si>
  <si>
    <t>1808 Ferraro Simon 02</t>
  </si>
  <si>
    <t>431q392200QZevh</t>
  </si>
  <si>
    <t>1902 Kilbride Jill 02</t>
  </si>
  <si>
    <t>872m343795NDcaY</t>
  </si>
  <si>
    <t>1901-1100 Montrose Olive 04</t>
  </si>
  <si>
    <t>284b349614AZzpC</t>
  </si>
  <si>
    <t>1906-1800 Montrose Zach 02</t>
  </si>
  <si>
    <t>318f577017SMzsI</t>
  </si>
  <si>
    <t>1908-0900 Eastwick Wade 04</t>
  </si>
  <si>
    <t>121m420660QKzgm</t>
  </si>
  <si>
    <t>1907 Vandermeer Carla 02</t>
  </si>
  <si>
    <t>258r474335LBwnv</t>
  </si>
  <si>
    <t>1903 Kilbride Peter 02</t>
  </si>
  <si>
    <t>963i669522ZHplb</t>
  </si>
  <si>
    <t>1812-1300 Ostrander Hugo 06</t>
  </si>
  <si>
    <t>450j555545KVhcX</t>
  </si>
  <si>
    <t>1909-0800 Kowalczyk Derek 08</t>
  </si>
  <si>
    <t>208b455504DBsvW</t>
  </si>
  <si>
    <t>1909-0900 Fenwick Keith 03</t>
  </si>
  <si>
    <t>857b495843ZRuaA</t>
  </si>
  <si>
    <t>1811-0300 Ravenna Eli 01</t>
  </si>
  <si>
    <t>954i166473QGemC</t>
  </si>
  <si>
    <t>1902-0200 Stavros Vera 01</t>
  </si>
  <si>
    <t>669f557027DArkG</t>
  </si>
  <si>
    <t>1812-1400 Vandermeer Ivan 02</t>
  </si>
  <si>
    <t>732t951005MMaav</t>
  </si>
  <si>
    <t>1907 Urquhart Peter 12</t>
  </si>
  <si>
    <t>384g229607MKlrP</t>
  </si>
  <si>
    <t>1811-0400 Yancey Hugo 02</t>
  </si>
  <si>
    <t>288l714302YNzxh</t>
  </si>
  <si>
    <t>1810 Fenwick Tessa 01</t>
  </si>
  <si>
    <t>365f234464COfkq</t>
  </si>
  <si>
    <t>1905 Villalobos Elena 02</t>
  </si>
  <si>
    <t>969j851421UOvtO</t>
  </si>
  <si>
    <t>1908-1000 Everly Colin 02</t>
  </si>
  <si>
    <t>763f520704CYuju</t>
  </si>
  <si>
    <t>1812 Ashford Eli 02</t>
  </si>
  <si>
    <t>867p219221LEetr</t>
  </si>
  <si>
    <t>1908 Tarrant Miles 04</t>
  </si>
  <si>
    <t>186f836616NAyvL</t>
  </si>
  <si>
    <t>1904-0100 Tarrant Zoe 08</t>
  </si>
  <si>
    <t>088s739195JPugr</t>
  </si>
  <si>
    <t>1810 Ingersoll Frank 02</t>
  </si>
  <si>
    <t>986z562136DJhtB</t>
  </si>
  <si>
    <t>1908-1100 Castellano Zach 10</t>
  </si>
  <si>
    <t>631x210203IGaxJ</t>
  </si>
  <si>
    <t>1812-1500 Wexler Sara 04</t>
  </si>
  <si>
    <t>173s530492YTakx</t>
  </si>
  <si>
    <t>2107 Yarrow Peter 20</t>
  </si>
  <si>
    <t>285w146164CQtdj</t>
  </si>
  <si>
    <t>1812 Calloway Frank 04</t>
  </si>
  <si>
    <t>780r595284SYfhf</t>
  </si>
  <si>
    <t>1908-1200 Castellano Zoe 02</t>
  </si>
  <si>
    <t>665y338569SBgt6</t>
  </si>
  <si>
    <t>1809 Ashford Gavin 02</t>
  </si>
  <si>
    <t>440o428062QLdaa</t>
  </si>
  <si>
    <t>1908-1300 Jessup Derek 06</t>
  </si>
  <si>
    <t>470q007178ILaa1</t>
  </si>
  <si>
    <t>1902 Rosetti Uma 01</t>
  </si>
  <si>
    <t>537a404252LMzq5</t>
  </si>
  <si>
    <t>1812 Grimaldi Lara 04</t>
  </si>
  <si>
    <t>199h100902WPkr1</t>
  </si>
  <si>
    <t>1811 Hargrove Vera 04</t>
  </si>
  <si>
    <t>172z761087ZJtq3</t>
  </si>
  <si>
    <t>1912 Kowalczyk Xavier 06</t>
  </si>
  <si>
    <t>375f885167TIts5</t>
  </si>
  <si>
    <t>1902 Rosetti Blake 02</t>
  </si>
  <si>
    <t>365s576778MVtia</t>
  </si>
  <si>
    <t>1906-1900 Lindqvist Derek 03</t>
  </si>
  <si>
    <t>581t614092JHkmy</t>
  </si>
  <si>
    <t>1903-0400 Prieto Tessa 04</t>
  </si>
  <si>
    <t>548s718555RRitA</t>
  </si>
  <si>
    <t>1909 Lachance Carla 01</t>
  </si>
  <si>
    <t>844d042468HQacP</t>
  </si>
  <si>
    <t>1909 Radcliffe Olive 02</t>
  </si>
  <si>
    <t>232n098761VIpqX</t>
  </si>
  <si>
    <t>1906 Antonelli Zach 05</t>
  </si>
  <si>
    <t>014m262389WHopS</t>
  </si>
  <si>
    <t>1902-0300 Norquist Dana 02</t>
  </si>
  <si>
    <t>887s654402ITzmk</t>
  </si>
  <si>
    <t>1911-0100 Ingersoll Wendy 02</t>
  </si>
  <si>
    <t>389o059514WItzg</t>
  </si>
  <si>
    <t>1909-1000 Duvall Victor 02</t>
  </si>
  <si>
    <t>180z922284RTyrq</t>
  </si>
  <si>
    <t>1901-1200 Grimaldi Ivan 02</t>
  </si>
  <si>
    <t>834j603171GVzdg</t>
  </si>
  <si>
    <t>1812-1600 Calloway Rosa 03</t>
  </si>
  <si>
    <t>162c155493XOcby</t>
  </si>
  <si>
    <t>1812-1700 Kilbride Peter 02</t>
  </si>
  <si>
    <t>282b638762WVmhf</t>
  </si>
  <si>
    <t>1811-0500 Grimaldi Vera 05</t>
  </si>
  <si>
    <t>659t592606JFadt</t>
  </si>
  <si>
    <t>1907-0700 Yancey Kara 02</t>
  </si>
  <si>
    <t>389l049632UGpyT</t>
  </si>
  <si>
    <t>1902 Zabala Beth 02</t>
  </si>
  <si>
    <t>540o626821KAbiV</t>
  </si>
  <si>
    <t>1811 Ravenna Tessa 02</t>
  </si>
  <si>
    <t>781n741893CDhzi</t>
  </si>
  <si>
    <t>2009-0500 Montrose Victor 02</t>
  </si>
  <si>
    <t>578s810347CZzeJ</t>
  </si>
  <si>
    <t>1909 Kilbride Simon 02</t>
  </si>
  <si>
    <t>826w599878Xe250</t>
  </si>
  <si>
    <t>1907-0800 Norquist Keith 02</t>
  </si>
  <si>
    <t>475c264402Nchgd</t>
  </si>
  <si>
    <t>1907-0801 Thornton Liam 02</t>
  </si>
  <si>
    <t>281o592772FYulF</t>
  </si>
  <si>
    <t>1812 Rosetti Zach 02</t>
  </si>
  <si>
    <t>370s460256VJrcM</t>
  </si>
  <si>
    <t>1810 Thornton Ivan 01</t>
  </si>
  <si>
    <t>871c338178UNihS</t>
  </si>
  <si>
    <t>1908 Oakhurst Blake 05</t>
  </si>
  <si>
    <t>080c892864YFbpV</t>
  </si>
  <si>
    <t>1912 Yancey Frank 02</t>
  </si>
  <si>
    <t>872e377529Tj75s</t>
  </si>
  <si>
    <t>1904-0300 Oakhurst Zach 02</t>
  </si>
  <si>
    <t>393d655017JVffB</t>
  </si>
  <si>
    <t>1908 Sorensen Carla 05</t>
  </si>
  <si>
    <t>284r117767RJxgT</t>
  </si>
  <si>
    <t>1812 Trombley Keith 02</t>
  </si>
  <si>
    <t>824k598316Hg88Q</t>
  </si>
  <si>
    <t>1906-2000 Bramley Colin 07</t>
  </si>
  <si>
    <t>650y224303Iv3o3</t>
  </si>
  <si>
    <t>1907-0400 Ravenna Quinn 04</t>
  </si>
  <si>
    <t>728l538363Fh021</t>
  </si>
  <si>
    <t>1909 Hollis Blake 02</t>
  </si>
  <si>
    <t>663l793612HVzrR</t>
  </si>
  <si>
    <t>1909 Whitfield Liam 02</t>
  </si>
  <si>
    <t>341p312917Yi2y6</t>
  </si>
  <si>
    <t>1909-1100 Antonelli Grace 30</t>
  </si>
  <si>
    <t>217b843618PLmzk</t>
  </si>
  <si>
    <t>1812 Oakhurst Vera</t>
  </si>
  <si>
    <t>828k456480Pc42Y</t>
  </si>
  <si>
    <t>1905-1200 Grimaldi Maya 02</t>
  </si>
  <si>
    <t>994g190264Qq71X</t>
  </si>
  <si>
    <t>1904-0200 Quintero Miles 05</t>
  </si>
  <si>
    <t>374u915182MbbQr</t>
  </si>
  <si>
    <t>2206-0200 Yancey Alan 02</t>
  </si>
  <si>
    <t>589h782545GCjxe</t>
  </si>
  <si>
    <t>1909 Kilbride Carla 20</t>
  </si>
  <si>
    <t>278b695261KfdDP</t>
  </si>
  <si>
    <t>1904-0400 Lachance Nadia 04</t>
  </si>
  <si>
    <t>445k490383FVhaz</t>
  </si>
  <si>
    <t>1909 Grimaldi Zach 02</t>
  </si>
  <si>
    <t>171i829301VWodi</t>
  </si>
  <si>
    <t>1906 Stavros Frank 02</t>
  </si>
  <si>
    <t>620v303723RNpli</t>
  </si>
  <si>
    <t>1909 Ostrander Tomas 02</t>
  </si>
  <si>
    <t>392b147339NWygp</t>
  </si>
  <si>
    <t>1912 Ferraro Jill 04</t>
  </si>
  <si>
    <t>994v579570CKdas</t>
  </si>
  <si>
    <t>1812 Hargrove Owen 02</t>
  </si>
  <si>
    <t>269i812342VOgoe</t>
  </si>
  <si>
    <t>1908 Quintero Hugo 06</t>
  </si>
  <si>
    <t>715t422521LXfvg</t>
  </si>
  <si>
    <t>1906 Trombley Victor 02</t>
  </si>
  <si>
    <t>233f394934YwCbK</t>
  </si>
  <si>
    <t>1811-0600 Castellano Colin 01</t>
  </si>
  <si>
    <t>783j504841XzfKD</t>
  </si>
  <si>
    <t>1907-1100 Zelaya Elena 02</t>
  </si>
  <si>
    <t>292o793629Nt57G</t>
  </si>
  <si>
    <t>1812 Hargrove Jonas 02</t>
  </si>
  <si>
    <t>273m130546Wp5Bg</t>
  </si>
  <si>
    <t>1812-1800 Hargrove Nolan 02</t>
  </si>
  <si>
    <t>669v184347NFipn</t>
  </si>
  <si>
    <t>1902 Pemberton Maya 04</t>
  </si>
  <si>
    <t>491p450952Gk65V</t>
  </si>
  <si>
    <t>1908 Voskuil Xavier 06</t>
  </si>
  <si>
    <t>492u338483Ip29G</t>
  </si>
  <si>
    <t>1907 Sorensen Grace 04</t>
  </si>
  <si>
    <t>503p721924Ebhwl</t>
  </si>
  <si>
    <t>1812-1900 Thornton Alan 02</t>
  </si>
  <si>
    <t>279z091003YeYL4</t>
  </si>
  <si>
    <t>1909-1400 Ashford Paula 02</t>
  </si>
  <si>
    <t>631d731115MbLG3</t>
  </si>
  <si>
    <t>1907-0900 Rosetti Maya 07</t>
  </si>
  <si>
    <t>738k326450OiBDq</t>
  </si>
  <si>
    <t>1909-1200 Zabala Hugo 02</t>
  </si>
  <si>
    <t>181o768001LVyre</t>
  </si>
  <si>
    <t>1902 Kowalczyk Alan 02</t>
  </si>
  <si>
    <t>826c344978Qd9v3</t>
  </si>
  <si>
    <t>1904-0500 Garrity Simon 05</t>
  </si>
  <si>
    <t>101g218756CtkRB</t>
  </si>
  <si>
    <t>1906-2400 Marsden Derek 02</t>
  </si>
  <si>
    <t>616j211098Wh85A</t>
  </si>
  <si>
    <t>1909 Castellano Colin 02</t>
  </si>
  <si>
    <t>599j088379Pw04W</t>
  </si>
  <si>
    <t>1906 Lindqvist Kara 02</t>
  </si>
  <si>
    <t>482y801167VDvjo</t>
  </si>
  <si>
    <t>1903 Marsden Maya 02</t>
  </si>
  <si>
    <t>942q979941Dj93J</t>
  </si>
  <si>
    <t>1909 Ferraro Miles 02</t>
  </si>
  <si>
    <t>892x451588Rv8DV</t>
  </si>
  <si>
    <t>1812-2000 Lachance Jonas 04</t>
  </si>
  <si>
    <t>224m317982DnNCr</t>
  </si>
  <si>
    <t>1906-2200 Eastwick Yvonne 05</t>
  </si>
  <si>
    <t>490z623013Cr17q</t>
  </si>
  <si>
    <t>1812 Zabala Miles 05</t>
  </si>
  <si>
    <t>815z058060KUzQw</t>
  </si>
  <si>
    <t>1906-2300 Zabala Jonas 02</t>
  </si>
  <si>
    <t>227r760439Im8xG</t>
  </si>
  <si>
    <t>1907-0300 Calloway Elena 06</t>
  </si>
  <si>
    <t>825l495976WamYQ</t>
  </si>
  <si>
    <t>2106-1800 Ashford Jonas 02</t>
  </si>
  <si>
    <t>398x431215SfJoT</t>
  </si>
  <si>
    <t>1908 Jessup Jonas 02</t>
  </si>
  <si>
    <t>678u336396OvbK5</t>
  </si>
  <si>
    <t>1812-2600 Stavros Eli 01</t>
  </si>
  <si>
    <t>621h967321DgEAv</t>
  </si>
  <si>
    <t>1906-2500 Oakhurst Peter 02</t>
  </si>
  <si>
    <t>175g322508Bt7PU</t>
  </si>
  <si>
    <t>1908-2400 Marsden Tessa 05</t>
  </si>
  <si>
    <t>474s185111ZoEBq</t>
  </si>
  <si>
    <t>1906 Beaumont Rhys 02</t>
  </si>
  <si>
    <t>051t218722Mq4qu</t>
  </si>
  <si>
    <t>2106-1000 Hargrove Tessa 04</t>
  </si>
  <si>
    <t>2253M87283Gpfy0</t>
  </si>
  <si>
    <t>2209-0701 Antonelli Miles 02</t>
  </si>
  <si>
    <t>784w612665EIdyn</t>
  </si>
  <si>
    <t>2209-0700 Trombley Simon 02</t>
  </si>
  <si>
    <t>226n135302VywTq</t>
  </si>
  <si>
    <t>2106-1801 Ravenna Xavier 01</t>
  </si>
  <si>
    <t>798q615800UgxE6</t>
  </si>
  <si>
    <t>1909-1300 Wingate Frank 02</t>
  </si>
  <si>
    <t>476g782768Mxz81</t>
  </si>
  <si>
    <t>1904-0700 Rosetti Miles 03</t>
  </si>
  <si>
    <t>542e407791MhJF0</t>
  </si>
  <si>
    <t>1907-1200 Eastwick Jonas 02</t>
  </si>
  <si>
    <t>506u301052XqxdC</t>
  </si>
  <si>
    <t>1905-1400 Yarrow Colin 02</t>
  </si>
  <si>
    <t>013g309223OnAfO</t>
  </si>
  <si>
    <t>1902-0400 Sorensen Eli 02</t>
  </si>
  <si>
    <t>776y891933LmBci</t>
  </si>
  <si>
    <t>1907-1300 Kilbride Wade 04</t>
  </si>
  <si>
    <t>892c214249IlsdK</t>
  </si>
  <si>
    <t>1907-1400 Kowalczyk Hugo 07</t>
  </si>
  <si>
    <t>104g176914Itg0T</t>
  </si>
  <si>
    <t>1903-0500 Wexler Beth 02</t>
  </si>
  <si>
    <t>402c932381OxKYw</t>
  </si>
  <si>
    <t>1909-1400 Wingate Alan 02</t>
  </si>
  <si>
    <t>711q456659PodFx</t>
  </si>
  <si>
    <t>1909-1500 Marsden Tomas 06</t>
  </si>
  <si>
    <t>110e619195MrLnX</t>
  </si>
  <si>
    <t>1908-1500 Trombley Wendy 02</t>
  </si>
  <si>
    <t>963n254727CeIO0</t>
  </si>
  <si>
    <t>1912-0200 Hargrove Sara 10</t>
  </si>
  <si>
    <t>240j957291BlQTT</t>
  </si>
  <si>
    <t>1907 Urquhart Olive 02</t>
  </si>
  <si>
    <t>446r918831TmMrY</t>
  </si>
  <si>
    <t>1909-1600 Ravenna Kara 02</t>
  </si>
  <si>
    <t>708g195277Ppj5w</t>
  </si>
  <si>
    <t>1907-1500 Ferraro Jonas 04</t>
  </si>
  <si>
    <t>595h055160HjlwK</t>
  </si>
  <si>
    <t>1906-2700 Salcedo Rosa 04</t>
  </si>
  <si>
    <t>372h093290FpcEA</t>
  </si>
  <si>
    <t>1909 Eastwick Fiona 02</t>
  </si>
  <si>
    <t>585t272422GbhER</t>
  </si>
  <si>
    <t>1903 Fenwick Frank 02</t>
  </si>
  <si>
    <t>349r604015GwgZh</t>
  </si>
  <si>
    <t>1905 Lindqvist Blake 02</t>
  </si>
  <si>
    <t>659m485691Lsp21</t>
  </si>
  <si>
    <t>1907 Jessup Rosa 02</t>
  </si>
  <si>
    <t>186j208158Rfumb</t>
  </si>
  <si>
    <t>1907 Rosetti Rosa 02</t>
  </si>
  <si>
    <t>694z212700Chqjk</t>
  </si>
  <si>
    <t>1912 Ashford Grace 02</t>
  </si>
  <si>
    <t>455s551035CzYQI</t>
  </si>
  <si>
    <t>1905 Wingate Peter 02</t>
  </si>
  <si>
    <t>239f086012WoNJo</t>
  </si>
  <si>
    <t>1909 Jessup Jonas 02</t>
  </si>
  <si>
    <t>321c315005UaZPp</t>
  </si>
  <si>
    <t>1906 Ubina Maya 13</t>
  </si>
  <si>
    <t>307m567117Vu5AL</t>
  </si>
  <si>
    <t>1908 Wexler Wade 02</t>
  </si>
  <si>
    <t>705q890938Ks9NT</t>
  </si>
  <si>
    <t>1909 Radcliffe Gavin 04</t>
  </si>
  <si>
    <t>895z489293Xp1nA</t>
  </si>
  <si>
    <t>2006 Lindqvist Gavin 03</t>
  </si>
  <si>
    <t>134k538831Yv46i</t>
  </si>
  <si>
    <t>1812 Ashford Iris 02</t>
  </si>
  <si>
    <t>323x379551Mi33y</t>
  </si>
  <si>
    <t>2008 Kowalczyk Nolan 07</t>
  </si>
  <si>
    <t>400m921465Yn56p</t>
  </si>
  <si>
    <t>1907 Ashford Elena 04</t>
  </si>
  <si>
    <t>565n380153Bb104</t>
  </si>
  <si>
    <t>1812 Castellano Simon 04</t>
  </si>
  <si>
    <t>039a563436JzXSk</t>
  </si>
  <si>
    <t>1903 Urquhart Xavier 06</t>
  </si>
  <si>
    <t>322d465011AcFBJ</t>
  </si>
  <si>
    <t>1910 Villalobos Carla 02</t>
  </si>
  <si>
    <t>822c459459LjYDr</t>
  </si>
  <si>
    <t>1902 Whitfield Miles 02</t>
  </si>
  <si>
    <t>849p588194TrZCo</t>
  </si>
  <si>
    <t>1906 Villalobos Uma 04</t>
  </si>
  <si>
    <t>262c482697SxgX3</t>
  </si>
  <si>
    <t>1907 Hargrove Hugo 02</t>
  </si>
  <si>
    <t>383i949528NbiEd</t>
  </si>
  <si>
    <t>2105-0800 Bramley Miles 02</t>
  </si>
  <si>
    <t>391q737820JiyFa</t>
  </si>
  <si>
    <t>1906 Ferraro Maya 02</t>
  </si>
  <si>
    <t>789i617306Tvpul</t>
  </si>
  <si>
    <t>1901 Voskuil Jill 02</t>
  </si>
  <si>
    <t>158m774011EeUm5</t>
  </si>
  <si>
    <t>1907 Pemberton Owen 02</t>
  </si>
  <si>
    <t>624m219939TmMIN</t>
  </si>
  <si>
    <t>1907 Norquist Xavier 02</t>
  </si>
  <si>
    <t>111i304457FmIBO</t>
  </si>
  <si>
    <t>1901 Yancey Iris 02</t>
  </si>
  <si>
    <t>299k803813JufLt</t>
  </si>
  <si>
    <t>1904 Wexler Kara 08</t>
  </si>
  <si>
    <t>596z717235VotNw</t>
  </si>
  <si>
    <t>1906 Quintero Olive 02</t>
  </si>
  <si>
    <t>993x415728KcoVy</t>
  </si>
  <si>
    <t>1906 Garrity Jonas 02</t>
  </si>
  <si>
    <t>372g438143AfjxY</t>
  </si>
  <si>
    <t>1907 Marsden Carla 10</t>
  </si>
  <si>
    <t>254m851127EodMT</t>
  </si>
  <si>
    <t>2005 Wexler Wendy 02</t>
  </si>
  <si>
    <t>844g885654XkRp9</t>
  </si>
  <si>
    <t>1909 Ravenna Wendy 08</t>
  </si>
  <si>
    <t>637i408073WemBa</t>
  </si>
  <si>
    <t>1910 Duvall Paula 02</t>
  </si>
  <si>
    <t>521w116246SfZKh</t>
  </si>
  <si>
    <t>1904-0600 Bramley Dana 02</t>
  </si>
  <si>
    <t>702z310085PqPWv</t>
  </si>
  <si>
    <t>1901 Duvall Nadia 02</t>
  </si>
  <si>
    <t>464y815121SkBHQ</t>
  </si>
  <si>
    <t>1903 Quintero Alan 04</t>
  </si>
  <si>
    <t>601z964545UsgHx</t>
  </si>
  <si>
    <t>1911-0200 Fenwick Simon 02</t>
  </si>
  <si>
    <t>449f645440OfpRE</t>
  </si>
  <si>
    <t>1904 Yarrow Elena 02</t>
  </si>
  <si>
    <t>000g261354BagVQ</t>
  </si>
  <si>
    <t>1905-1500 Wingate Carla 04</t>
  </si>
  <si>
    <t>699z618178VwjjG</t>
  </si>
  <si>
    <t>1907-1600 Duvall Nadia 05</t>
  </si>
  <si>
    <t>702z017686Xwgnd</t>
  </si>
  <si>
    <t>1909 Lachance Colin 02</t>
  </si>
  <si>
    <t>912p059811Nhl6K</t>
  </si>
  <si>
    <t>1912 Everly Rosa 03</t>
  </si>
  <si>
    <t>483d807387ODdqR</t>
  </si>
  <si>
    <t>1906-4700 Zelaya Lara 00</t>
  </si>
  <si>
    <t>Nolan Yarrow</t>
  </si>
  <si>
    <t>678c711673PSw0g</t>
  </si>
  <si>
    <t>1904-0800 Salcedo Victor 01</t>
  </si>
  <si>
    <t>717o258706RgpOC</t>
  </si>
  <si>
    <t>1908-1600 Duvall Sara 02</t>
  </si>
  <si>
    <t>932y642356Yy46H</t>
  </si>
  <si>
    <t>1906-2800 Sorensen Wade 01</t>
  </si>
  <si>
    <t>949k701679Gw4Rk</t>
  </si>
  <si>
    <t>1906-2900 Garrity Owen 07</t>
  </si>
  <si>
    <t>221i470649GxVLm</t>
  </si>
  <si>
    <t>1902-0500 Ingersoll Eli 06</t>
  </si>
  <si>
    <t>549g850633Nqiuw</t>
  </si>
  <si>
    <t>1905-1600 Yarrow Alan 04</t>
  </si>
  <si>
    <t>438s375457XetKm</t>
  </si>
  <si>
    <t>2106-2300 Whitfield Blake 02</t>
  </si>
  <si>
    <t>729z269819Dt5ij</t>
  </si>
  <si>
    <t>1911-0300 Trombley Vera 02</t>
  </si>
  <si>
    <t>299s604791Sn2cG</t>
  </si>
  <si>
    <t>1902-0600 Salcedo Elena 02</t>
  </si>
  <si>
    <t>283z812139JdFkF</t>
  </si>
  <si>
    <t>1901-1300 Garrity Ivan 01</t>
  </si>
  <si>
    <t>824h181121AmdP1</t>
  </si>
  <si>
    <t>1908-1700 Ostrander Paula 07</t>
  </si>
  <si>
    <t>948d882143OpSSp</t>
  </si>
  <si>
    <t>1908-1801 Ubina Peter 02</t>
  </si>
  <si>
    <t>764v381996Io9k7</t>
  </si>
  <si>
    <t>1908-1802 Ashford Colin 02</t>
  </si>
  <si>
    <t>578b664666ZfpVz</t>
  </si>
  <si>
    <t>1912-0300 Ravenna Wendy 07</t>
  </si>
  <si>
    <t>895p276473PrSI3</t>
  </si>
  <si>
    <t>1907-1700 Trombley Rhys 04</t>
  </si>
  <si>
    <t>604l034202FviGP</t>
  </si>
  <si>
    <t>2106-1802 Yarrow Beth 01</t>
  </si>
  <si>
    <t>526b924787Oh7Sp</t>
  </si>
  <si>
    <t>1908-1900 Kowalczyk Peter 02</t>
  </si>
  <si>
    <t>364r850237Azc7O</t>
  </si>
  <si>
    <t>1910-0300 Salcedo Simon 02</t>
  </si>
  <si>
    <t>677g488021AeWzE</t>
  </si>
  <si>
    <t>1910-0400 Hollis Wade 02</t>
  </si>
  <si>
    <t>632l974079IvRR5</t>
  </si>
  <si>
    <t>2206-1200 Prieto Lara 05</t>
  </si>
  <si>
    <t>188a136219AaUyF</t>
  </si>
  <si>
    <t>1903-0600 Zabala Eli 02</t>
  </si>
  <si>
    <t>110j295261JdC98</t>
  </si>
  <si>
    <t>1909 Stavros Jill 02</t>
  </si>
  <si>
    <t>511y298217TtB9q</t>
  </si>
  <si>
    <t>1904 Pemberton Frank 04</t>
  </si>
  <si>
    <t>853v958167SxIXL</t>
  </si>
  <si>
    <t>2002 Bramley Wade 02</t>
  </si>
  <si>
    <t>204j024826PaKi8</t>
  </si>
  <si>
    <t>2209-2300 Jessup Paula 02</t>
  </si>
  <si>
    <t>367s305818JvlHr</t>
  </si>
  <si>
    <t>1908-2000 Whitfield Blake 07</t>
  </si>
  <si>
    <t>989u949705Js48d</t>
  </si>
  <si>
    <t>1912-0400 Kowalczyk Wade 05</t>
  </si>
  <si>
    <t>890t161728Cssss</t>
  </si>
  <si>
    <t>2108-0700 Quintero Jonas 02</t>
  </si>
  <si>
    <t>869i022448AiS11</t>
  </si>
  <si>
    <t>1910-1500 Tarrant Hana 02</t>
  </si>
  <si>
    <t>3900H89160Z19Dy</t>
  </si>
  <si>
    <t>2108-0801 Oakhurst Grace 02</t>
  </si>
  <si>
    <t>7468F13033W48By</t>
  </si>
  <si>
    <t>2108-0802 Radcliffe Wade 02</t>
  </si>
  <si>
    <t>174j067041Rj8qC</t>
  </si>
  <si>
    <t>2108-0800 Ashford Victor 02</t>
  </si>
  <si>
    <t>050x679443Jwjf9</t>
  </si>
  <si>
    <t>1912-0500 Ravenna Amara 05</t>
  </si>
  <si>
    <t>591q506018Pppl5</t>
  </si>
  <si>
    <t>1906-3101 Ravenna Rosa 02</t>
  </si>
  <si>
    <t>675m786186Tqisc</t>
  </si>
  <si>
    <t>1906-3000 Hollis Hana 03</t>
  </si>
  <si>
    <t>211b797018VjOOL</t>
  </si>
  <si>
    <t>1908-2200 Yancey Iris 02</t>
  </si>
  <si>
    <t>468e229414Vzn9s</t>
  </si>
  <si>
    <t>1910 Radcliffe Nolan 04</t>
  </si>
  <si>
    <t>155l823744Ce13o</t>
  </si>
  <si>
    <t>1910-0500 Voskuil Nolan 02</t>
  </si>
  <si>
    <t>603f743146WC1bV</t>
  </si>
  <si>
    <t>2106-0700 Norquist Nadia 02</t>
  </si>
  <si>
    <t>364v398679OYIX1</t>
  </si>
  <si>
    <t>1907-1900 Voskuil Ivan 02</t>
  </si>
  <si>
    <t>864l841744DESC9</t>
  </si>
  <si>
    <t>1908-2300 Ubina Keith 06</t>
  </si>
  <si>
    <t>986s762758Jk6jk</t>
  </si>
  <si>
    <t>2306-0400 Jessup Jill 02</t>
  </si>
  <si>
    <t>128j459618SVwgK</t>
  </si>
  <si>
    <t>1909-1700 Ingersoll Uma 02</t>
  </si>
  <si>
    <t>548b998834SHtok</t>
  </si>
  <si>
    <t>1909-2900 Montrose Elena 02</t>
  </si>
  <si>
    <t>668j985175DawAJ</t>
  </si>
  <si>
    <t>1909-1800 Radcliffe Zach 02</t>
  </si>
  <si>
    <t>959s836148YKG0H</t>
  </si>
  <si>
    <t>1906-3102 Pemberton Quinn 01</t>
  </si>
  <si>
    <t>333m903950Mmaza</t>
  </si>
  <si>
    <t>1908-3300 Zabala Tessa 02</t>
  </si>
  <si>
    <t>804k431673ZeJf3</t>
  </si>
  <si>
    <t>1903 Yarrow Carla 04</t>
  </si>
  <si>
    <t>158t117860DAuvh</t>
  </si>
  <si>
    <t>1906-3103 Tarrant Dana 02</t>
  </si>
  <si>
    <t>982u841577ZBvRq</t>
  </si>
  <si>
    <t>1912-0700 Ingersoll Alan 04</t>
  </si>
  <si>
    <t>050y173374XKQuS</t>
  </si>
  <si>
    <t>1912-0600 Villalobos Miles 03</t>
  </si>
  <si>
    <t>744l879905XDMKm</t>
  </si>
  <si>
    <t>1908-2600 Eastwick Dana 02</t>
  </si>
  <si>
    <t>165y734360VRh41</t>
  </si>
  <si>
    <t>1906-3200 Duvall Iris 02</t>
  </si>
  <si>
    <t>733e024939Mn3d5</t>
  </si>
  <si>
    <t>1909-2000 Zelaya Fiona 02</t>
  </si>
  <si>
    <t>193d552954FcEU3</t>
  </si>
  <si>
    <t>1907-2000 Norquist Colin 04</t>
  </si>
  <si>
    <t>526x706745TXArx</t>
  </si>
  <si>
    <t>1903-0700 Ubina Tessa 01</t>
  </si>
  <si>
    <t>072n951735VCVcW</t>
  </si>
  <si>
    <t>1907-2100 Beaumont Beth 04</t>
  </si>
  <si>
    <t>494y244848OmEMQ</t>
  </si>
  <si>
    <t>1906 Whitfield Lara 01</t>
  </si>
  <si>
    <t>509j051678BTDG9</t>
  </si>
  <si>
    <t>2303-0500 Zelaya Yvonne 11</t>
  </si>
  <si>
    <t>593w149765POt1i</t>
  </si>
  <si>
    <t>2108-2000 Lindqvist Nadia 03</t>
  </si>
  <si>
    <t>268k666117HkcI5</t>
  </si>
  <si>
    <t>1903-0800 Ingersoll Keith 02</t>
  </si>
  <si>
    <t>767o298598NsKpN</t>
  </si>
  <si>
    <t>1906-3104 Thornton Rosa 01</t>
  </si>
  <si>
    <t>349x658208Tst6K</t>
  </si>
  <si>
    <t>1908-2700 Hargrove Jill 02</t>
  </si>
  <si>
    <t>106e653485CeAms</t>
  </si>
  <si>
    <t>1909-2800 Trombley Wendy 02</t>
  </si>
  <si>
    <t>733k048369VkPFp</t>
  </si>
  <si>
    <t>1912-0800 Stavros Tessa 05</t>
  </si>
  <si>
    <t>776f718103Puw27</t>
  </si>
  <si>
    <t>1906-3105 Hargrove Frank 01</t>
  </si>
  <si>
    <t>147k237044Pz3Kp</t>
  </si>
  <si>
    <t>1910-0600 Wingate Olive 02</t>
  </si>
  <si>
    <t>548n524758UyuWR</t>
  </si>
  <si>
    <t>1907-2200 Quintero Victor 05</t>
  </si>
  <si>
    <t>774s814677I57Yp</t>
  </si>
  <si>
    <t>1909-2100 Trombley Wade 02</t>
  </si>
  <si>
    <t>594e535942O8sMW</t>
  </si>
  <si>
    <t>1906-3500 Sorensen Beth 02</t>
  </si>
  <si>
    <t>211p733669Th1gv</t>
  </si>
  <si>
    <t>1910-0700 Ferraro Beth 02</t>
  </si>
  <si>
    <t>859u445620Z5J7A</t>
  </si>
  <si>
    <t>1912-0900 Vandermeer Wendy 01</t>
  </si>
  <si>
    <t>684s364099Q3lTU</t>
  </si>
  <si>
    <t>1908-3000 Pemberton Maya 03</t>
  </si>
  <si>
    <t>407g561854AiBch</t>
  </si>
  <si>
    <t>1907 Sorensen Liam</t>
  </si>
  <si>
    <t>992q377279PfJ0Z</t>
  </si>
  <si>
    <t>1910 Prieto Zach 02</t>
  </si>
  <si>
    <t>471z943994FuKzo</t>
  </si>
  <si>
    <t>1912-1000 Wexler Hana 03</t>
  </si>
  <si>
    <t>462q568567Ukjxw</t>
  </si>
  <si>
    <t>1906-3600 Wexler Rosa 04</t>
  </si>
  <si>
    <t>805j475560Huofq</t>
  </si>
  <si>
    <t>1909 Duvall Dana 02</t>
  </si>
  <si>
    <t>076w273861Q3D0v</t>
  </si>
  <si>
    <t>2110-1000 Thornton Yvonne 02</t>
  </si>
  <si>
    <t>566r128879HXgH9</t>
  </si>
  <si>
    <t>1909 Quintero Miles 02</t>
  </si>
  <si>
    <t>192w223671UaGyT</t>
  </si>
  <si>
    <t>2002-0100 Antonelli Paula 02</t>
  </si>
  <si>
    <t>976g838406Bwj4N</t>
  </si>
  <si>
    <t>1908-2900 Norquist Xavier 02</t>
  </si>
  <si>
    <t>303q694077Odur9</t>
  </si>
  <si>
    <t>1906 Antonelli Hugo 03</t>
  </si>
  <si>
    <t>679q833516Rrpko</t>
  </si>
  <si>
    <t>1912-1100 Prieto Nadia 05</t>
  </si>
  <si>
    <t>607z989071Ch7lo</t>
  </si>
  <si>
    <t>1906-3107 Wexler Hugo 01</t>
  </si>
  <si>
    <t>533m963432UyKHB</t>
  </si>
  <si>
    <t>1906-3106 Yancey Sara 01</t>
  </si>
  <si>
    <t>289i818658NpSGk</t>
  </si>
  <si>
    <t>1906-3108 Kowalczyk Frank 01</t>
  </si>
  <si>
    <t>1865A54397MFONo</t>
  </si>
  <si>
    <t>2204-0101 Grimaldi Olive 02</t>
  </si>
  <si>
    <t>456j098859BuG6b</t>
  </si>
  <si>
    <t>1910 Vandermeer Alan 02</t>
  </si>
  <si>
    <t>208o769042ZqATb</t>
  </si>
  <si>
    <t>2006 Yarrow Eli 02</t>
  </si>
  <si>
    <t>469h812778ZkFa5</t>
  </si>
  <si>
    <t>1908 Ashford Wade 02</t>
  </si>
  <si>
    <t>011e864521MtGK8</t>
  </si>
  <si>
    <t>1908 Salcedo Alan 02</t>
  </si>
  <si>
    <t>880h554857TzGor</t>
  </si>
  <si>
    <t>1902 Montrose Miles 02</t>
  </si>
  <si>
    <t>734n923107GkZrR</t>
  </si>
  <si>
    <t>1910 Ravenna Nadia 02</t>
  </si>
  <si>
    <t>925c750025EegT3</t>
  </si>
  <si>
    <t>1909 Stavros Carla 02</t>
  </si>
  <si>
    <t>487a422422LnwXJ</t>
  </si>
  <si>
    <t>1904 Bramley Kara 02</t>
  </si>
  <si>
    <t>415i304547Dg0UT</t>
  </si>
  <si>
    <t>1908 Salcedo Grace 04</t>
  </si>
  <si>
    <t>499d048567El8sH</t>
  </si>
  <si>
    <t>2002 Garrity Lara 02</t>
  </si>
  <si>
    <t>108d900524Tm0oy</t>
  </si>
  <si>
    <t>2007 Eastwick Colin 03</t>
  </si>
  <si>
    <t>834n325834DxA9R</t>
  </si>
  <si>
    <t>1907 Kilbride Zoe 12</t>
  </si>
  <si>
    <t>970u303859QjUNe</t>
  </si>
  <si>
    <t>1912 Trombley Rosa 02</t>
  </si>
  <si>
    <t>734z265358WsJ14</t>
  </si>
  <si>
    <t>1908 Quintero Uma 03</t>
  </si>
  <si>
    <t>680z478024Mlrge</t>
  </si>
  <si>
    <t>1902 Castellano Carla 02</t>
  </si>
  <si>
    <t>312u582237Qekhg</t>
  </si>
  <si>
    <t>1902 Oakhurst Alan 07</t>
  </si>
  <si>
    <t>518o064755PvrAy</t>
  </si>
  <si>
    <t>1906 Marsden Xavier 02</t>
  </si>
  <si>
    <t>502x798655Ic4SA</t>
  </si>
  <si>
    <t>1912 Thornton Tomas 05</t>
  </si>
  <si>
    <t>097x564483Go8K0</t>
  </si>
  <si>
    <t>1906 Kowalczyk Vera 02</t>
  </si>
  <si>
    <t>115j293865CiFf8</t>
  </si>
  <si>
    <t>1909 Hargrove Ivan 02</t>
  </si>
  <si>
    <t>434k114336QfAhE</t>
  </si>
  <si>
    <t>1906 Ingersoll Uma 04</t>
  </si>
  <si>
    <t>834d922893RiOyz</t>
  </si>
  <si>
    <t>1903 Whitfield Owen 02</t>
  </si>
  <si>
    <t>193f272954MnVeP</t>
  </si>
  <si>
    <t>1912 Oakhurst Iris 02</t>
  </si>
  <si>
    <t>312d951584Slhfi</t>
  </si>
  <si>
    <t>1908 Ravenna Blake 10</t>
  </si>
  <si>
    <t>727k298977Twpjn</t>
  </si>
  <si>
    <t>1909 Yancey Xavier 02</t>
  </si>
  <si>
    <t>207x706834Tnrkb</t>
  </si>
  <si>
    <t>1911 Ravenna Fiona 05</t>
  </si>
  <si>
    <t>522t681543Kxtwo</t>
  </si>
  <si>
    <t>1909 Duvall Frank 02</t>
  </si>
  <si>
    <t>454u477703KdotB</t>
  </si>
  <si>
    <t>1910 Fenwick Derek 04</t>
  </si>
  <si>
    <t>407l401534QmjOv</t>
  </si>
  <si>
    <t>1909 Montrose Sara 02</t>
  </si>
  <si>
    <t>197f973937NzlKr</t>
  </si>
  <si>
    <t>1907 Fenwick Nolan 04</t>
  </si>
  <si>
    <t>047d141978Mo03c</t>
  </si>
  <si>
    <t>2002 Radcliffe Owen 05</t>
  </si>
  <si>
    <t>617o808290XvGnx</t>
  </si>
  <si>
    <t>1908 Sorensen Ivan 05</t>
  </si>
  <si>
    <t>786h062024GnJ8y</t>
  </si>
  <si>
    <t>1909 Kilbride Zach 05</t>
  </si>
  <si>
    <t>320p202298YjtNN</t>
  </si>
  <si>
    <t>1905 Zabala Alan 02</t>
  </si>
  <si>
    <t>818o851494JhiQe</t>
  </si>
  <si>
    <t>1911 Hollis Elena 02</t>
  </si>
  <si>
    <t>863f436668UZM80</t>
  </si>
  <si>
    <t>1907 Quintero Owen 03</t>
  </si>
  <si>
    <t>764m398323MSIDh</t>
  </si>
  <si>
    <t>1908 Ubina Uma 03</t>
  </si>
  <si>
    <t>346q961903FO6OP</t>
  </si>
  <si>
    <t>1912 Duvall Wade 06</t>
  </si>
  <si>
    <t>914l819123OPHaP</t>
  </si>
  <si>
    <t>2008 Yancey Hana 02</t>
  </si>
  <si>
    <t>785w339690RBXiu</t>
  </si>
  <si>
    <t>1904 Ferraro Owen 03</t>
  </si>
  <si>
    <t>924m799878MYezW</t>
  </si>
  <si>
    <t>1911 Kowalczyk Jonas 04</t>
  </si>
  <si>
    <t>928d953206EWdcP</t>
  </si>
  <si>
    <t>1907 Wexler Rhys 04</t>
  </si>
  <si>
    <t>490h612751AQvyn</t>
  </si>
  <si>
    <t>1903 Villalobos Wendy 02</t>
  </si>
  <si>
    <t>155c296280UPc0k</t>
  </si>
  <si>
    <t>2010 Marsden Hana 02</t>
  </si>
  <si>
    <t>404l895333UUxPI</t>
  </si>
  <si>
    <t>1908 Voskuil Tomas 10</t>
  </si>
  <si>
    <t>237m808029CNkOw</t>
  </si>
  <si>
    <t>1907 Hargrove Grace 02</t>
  </si>
  <si>
    <t>871c996018IYeHm</t>
  </si>
  <si>
    <t>1905 Ferraro Elena 02</t>
  </si>
  <si>
    <t>066w015606RK5Qj</t>
  </si>
  <si>
    <t>1909 Trombley Simon 02</t>
  </si>
  <si>
    <t>123g617580ZWCw0</t>
  </si>
  <si>
    <t>2007 Garrity Wendy 04</t>
  </si>
  <si>
    <t>133j418644KPGaz</t>
  </si>
  <si>
    <t>1906 Everly Iris</t>
  </si>
  <si>
    <t>945f111449RRNw6</t>
  </si>
  <si>
    <t>2006 Bramley Eli 02</t>
  </si>
  <si>
    <t>685a475479Htm2D</t>
  </si>
  <si>
    <t>1906 Hargrove Jill 05</t>
  </si>
  <si>
    <t>824e338569Ann8l</t>
  </si>
  <si>
    <t>1908 Ubina Colin 02</t>
  </si>
  <si>
    <t>174o614976JrxLD</t>
  </si>
  <si>
    <t>2001 Hargrove Peter  06</t>
  </si>
  <si>
    <t>540x665006Azn9O</t>
  </si>
  <si>
    <t>2007 Salcedo Liam 23</t>
  </si>
  <si>
    <t>623u030925Qe1HO</t>
  </si>
  <si>
    <t>1909 Salcedo Fiona 02</t>
  </si>
  <si>
    <t>742w726490EsTPn</t>
  </si>
  <si>
    <t>1908 Sorensen Amara 02</t>
  </si>
  <si>
    <t>328j665971Hl0Dl</t>
  </si>
  <si>
    <t>2008 Beaumont Elena 02</t>
  </si>
  <si>
    <t>382g106444NnIoC</t>
  </si>
  <si>
    <t>1912 Prieto Colin 11</t>
  </si>
  <si>
    <t>415i953200W2VOb</t>
  </si>
  <si>
    <t>2002 Yancey Wendy 02</t>
  </si>
  <si>
    <t>481c774391TGTMA</t>
  </si>
  <si>
    <t>1910-0700 Antonelli Elena 04</t>
  </si>
  <si>
    <t>252y196155WGr3B</t>
  </si>
  <si>
    <t>1909 Ravenna Zach 02</t>
  </si>
  <si>
    <t>008h472467UDwFD</t>
  </si>
  <si>
    <t>1909 Eastwick Jonas 02</t>
  </si>
  <si>
    <t>213o461529EmVCG</t>
  </si>
  <si>
    <t>2001-0300 Marsden Alan 06</t>
  </si>
  <si>
    <t>030v764105RfAMP</t>
  </si>
  <si>
    <t>1905-1900 Vandermeer Owen 06</t>
  </si>
  <si>
    <t>929g469165OpnOY</t>
  </si>
  <si>
    <t>2204-0100 Thornton Eli 02</t>
  </si>
  <si>
    <t>010e434233Oj4IJ</t>
  </si>
  <si>
    <t>1906-4000 Norquist Lara 02</t>
  </si>
  <si>
    <t>364w795233UoWu9</t>
  </si>
  <si>
    <t>1907 Kowalczyk Maya</t>
  </si>
  <si>
    <t>117e017564Mx7tj</t>
  </si>
  <si>
    <t>1908 Jessup Elena 02</t>
  </si>
  <si>
    <t>826p515388Xh2Wh</t>
  </si>
  <si>
    <t>1908 Jessup Zoe 01</t>
  </si>
  <si>
    <t>657n426673LxXgI</t>
  </si>
  <si>
    <t>1911-0400 Thornton Paula 02</t>
  </si>
  <si>
    <t>389h585903SvS6x</t>
  </si>
  <si>
    <t>1907 Yarrow Keith 02</t>
  </si>
  <si>
    <t>564w297132SAoFo</t>
  </si>
  <si>
    <t>2006 Duvall Amara 04</t>
  </si>
  <si>
    <t>749j817788WeiSJ</t>
  </si>
  <si>
    <t>1909-2200 Wingate Rosa 02</t>
  </si>
  <si>
    <t>888i228506GVWdn</t>
  </si>
  <si>
    <t>2207-0700 Villalobos Hugo 03</t>
  </si>
  <si>
    <t>069v880280KiIPn</t>
  </si>
  <si>
    <t>1908-3100 Everly Eli 06</t>
  </si>
  <si>
    <t>167g271200Lu9j3</t>
  </si>
  <si>
    <t>1910 Castellano Fiona 02</t>
  </si>
  <si>
    <t>865a879417QFiDl</t>
  </si>
  <si>
    <t>1907-2600 Garrity Keith 05</t>
  </si>
  <si>
    <t>672m846830SPhxt</t>
  </si>
  <si>
    <t>1912-1300 Bramley Miles 02</t>
  </si>
  <si>
    <t>280f051714MMA2a</t>
  </si>
  <si>
    <t>1905-2000 Quintero Blake 01</t>
  </si>
  <si>
    <t>194m362188FfdrR</t>
  </si>
  <si>
    <t>1911 Norquist Fiona 02</t>
  </si>
  <si>
    <t>467x819711GIPSW</t>
  </si>
  <si>
    <t>1907 Ashford Uma 02</t>
  </si>
  <si>
    <t>237h185491DWHf4</t>
  </si>
  <si>
    <t>1907 Marsden Frank 04</t>
  </si>
  <si>
    <t>427i527232XJ0km</t>
  </si>
  <si>
    <t>1905 Hollis Peter 02</t>
  </si>
  <si>
    <t>762x314363XooO2</t>
  </si>
  <si>
    <t>1907 Zelaya Liam 02</t>
  </si>
  <si>
    <t>872i000653SkDrz</t>
  </si>
  <si>
    <t>2005 Stavros Xavier 05</t>
  </si>
  <si>
    <t>990u994988FqRWz</t>
  </si>
  <si>
    <t>1908 Vandermeer Paula 04</t>
  </si>
  <si>
    <t>190x928373Vz054</t>
  </si>
  <si>
    <t>2005 Beaumont Wendy</t>
  </si>
  <si>
    <t>739r249205RZXW2</t>
  </si>
  <si>
    <t>2006 Oakhurst Simon 02</t>
  </si>
  <si>
    <t>206d410546KJwTH</t>
  </si>
  <si>
    <t>1906-3109 Voskuil Elena 02</t>
  </si>
  <si>
    <t>009c613517XGNV5</t>
  </si>
  <si>
    <t>1909-2400 Kowalczyk Zoe 02</t>
  </si>
  <si>
    <t>938o558914INjXK</t>
  </si>
  <si>
    <t>1912 Yancey Uma 07</t>
  </si>
  <si>
    <t>067k754943VSnhO</t>
  </si>
  <si>
    <t>1907-2300 Thornton Xavier 04</t>
  </si>
  <si>
    <t>495g907454ST4Cn</t>
  </si>
  <si>
    <t>1907-2400 Zabala Beth 01</t>
  </si>
  <si>
    <t>748a919762Ub6mc</t>
  </si>
  <si>
    <t>1909-2300 Beaumont Dana 02</t>
  </si>
  <si>
    <t>3944A59881BKiBC</t>
  </si>
  <si>
    <t>2208-1601 Garrity Xavier 02</t>
  </si>
  <si>
    <t>321n306074FMSQ2</t>
  </si>
  <si>
    <t>1910 Oakhurst Hugo 02</t>
  </si>
  <si>
    <t>618b311634ODR2B</t>
  </si>
  <si>
    <t>2208-1600 Zelaya Xavier 02</t>
  </si>
  <si>
    <t>180q039194Twajz</t>
  </si>
  <si>
    <t>2209-0400 Ravenna Gavin 02</t>
  </si>
  <si>
    <t>242w773222ETXE1</t>
  </si>
  <si>
    <t>1911-0500 Jessup Nadia 02</t>
  </si>
  <si>
    <t>229f081925URuIV</t>
  </si>
  <si>
    <t>1906-4600 Ostrander Iris 03</t>
  </si>
  <si>
    <t>607g121185PiWLM</t>
  </si>
  <si>
    <t>1909-2500 Trombley Derek 02</t>
  </si>
  <si>
    <t>023t450244INjuW</t>
  </si>
  <si>
    <t>2304-0700 Garrity Ivan 02</t>
  </si>
  <si>
    <t>933s242392StSlr</t>
  </si>
  <si>
    <t>1912-1400 Urquhart Paula 04</t>
  </si>
  <si>
    <t>834m635188VXXW0</t>
  </si>
  <si>
    <t>2205-1200 Yarrow Ivan 02</t>
  </si>
  <si>
    <t>745y112815OUQy1</t>
  </si>
  <si>
    <t>1908 Oakhurst Alan 04</t>
  </si>
  <si>
    <t>148a026035SDadJ</t>
  </si>
  <si>
    <t>1909 Prieto Yvonne 02</t>
  </si>
  <si>
    <t>084q208911Vn4df</t>
  </si>
  <si>
    <t>1907-2500 Montrose Miles 02</t>
  </si>
  <si>
    <t>967x038995HcYHQ</t>
  </si>
  <si>
    <t>1908 Grimaldi Vera 04</t>
  </si>
  <si>
    <t>680y769548FWfYb</t>
  </si>
  <si>
    <t>1908 Oakhurst Sara 08</t>
  </si>
  <si>
    <t>268d960289XjrxO</t>
  </si>
  <si>
    <t>2010 Vandermeer Keith 04</t>
  </si>
  <si>
    <t>793y792273Pi1SA</t>
  </si>
  <si>
    <t>2001-0400 Lachance Sara 06</t>
  </si>
  <si>
    <t>192b991104PtpiZ</t>
  </si>
  <si>
    <t>2004 Voskuil Derek 04</t>
  </si>
  <si>
    <t>416e620324JfVm7</t>
  </si>
  <si>
    <t>2209-0200 Sorensen Zach 04</t>
  </si>
  <si>
    <t>953v517337Eb1UR</t>
  </si>
  <si>
    <t>1910-1000 Yancey Quinn 02</t>
  </si>
  <si>
    <t>651w140486F7t7G</t>
  </si>
  <si>
    <t>1907 Jessup Colin 02</t>
  </si>
  <si>
    <t>177w291590P77XE</t>
  </si>
  <si>
    <t>1905-2100 Lachance Owen 02</t>
  </si>
  <si>
    <t>589h165429P81Cu</t>
  </si>
  <si>
    <t>1905-2200 Fenwick Paula 01</t>
  </si>
  <si>
    <t>081m979110R7SYw</t>
  </si>
  <si>
    <t>2001-0500 Wingate Zoe 02</t>
  </si>
  <si>
    <t>515p956080D8JxT</t>
  </si>
  <si>
    <t>2001 Villalobos Rosa 02</t>
  </si>
  <si>
    <t>008w047176M3umz</t>
  </si>
  <si>
    <t>1912-1200 Castellano Tomas 01</t>
  </si>
  <si>
    <t>708n006148Y9RzH</t>
  </si>
  <si>
    <t>2001-0600 Zabala Lara 01</t>
  </si>
  <si>
    <t>576w221702X34HJ</t>
  </si>
  <si>
    <t>1906-4800 Montrose Frank 01</t>
  </si>
  <si>
    <t>350z785842Lozud</t>
  </si>
  <si>
    <t>2105-2000 Castellano Uma 02</t>
  </si>
  <si>
    <t>078v243964GphWN</t>
  </si>
  <si>
    <t>2012 Kilbride Carla 05</t>
  </si>
  <si>
    <t>713f458581VlsKi</t>
  </si>
  <si>
    <t>1907 Ubina Ivan 03</t>
  </si>
  <si>
    <t>803r958047N95cZ</t>
  </si>
  <si>
    <t>1911 Grimaldi Jill 03</t>
  </si>
  <si>
    <t>471z843274KgIXu</t>
  </si>
  <si>
    <t>1912 Prieto Amara 02</t>
  </si>
  <si>
    <t>940j230648L1ECd</t>
  </si>
  <si>
    <t>2001 Urquhart Grace 20</t>
  </si>
  <si>
    <t>567y219988XJbP0</t>
  </si>
  <si>
    <t>1908 Voskuil Iris 23</t>
  </si>
  <si>
    <t>038v296552K65rj</t>
  </si>
  <si>
    <t>2008-0700 Urquhart Alan 04</t>
  </si>
  <si>
    <t>350i169910S7Ku1</t>
  </si>
  <si>
    <t>1907 Eastwick Victor  04</t>
  </si>
  <si>
    <t>908f335830D60FK</t>
  </si>
  <si>
    <t>1908-0100 Grimaldi Quinn 02</t>
  </si>
  <si>
    <t>950a161809A7ulb</t>
  </si>
  <si>
    <t>2308-1500 Zabala Colin 02</t>
  </si>
  <si>
    <t>923d829469B36V3</t>
  </si>
  <si>
    <t>2109-1100 Antonelli Hugo 02</t>
  </si>
  <si>
    <t>930c489036CMkf7</t>
  </si>
  <si>
    <t>1906-3110 Grimaldi Jonas 01</t>
  </si>
  <si>
    <t>917g439810XVqOf</t>
  </si>
  <si>
    <t>2009 Ravenna Uma 04</t>
  </si>
  <si>
    <t>803i106574L8Vd9</t>
  </si>
  <si>
    <t>1907 Vandermeer Peter 04</t>
  </si>
  <si>
    <t>171s694834C0e2n</t>
  </si>
  <si>
    <t>2305-0400 Vandermeer Dana 07</t>
  </si>
  <si>
    <t>663i642948K59ZS</t>
  </si>
  <si>
    <t>2208-1900 Quintero Blake 02</t>
  </si>
  <si>
    <t>024p805265WPfis</t>
  </si>
  <si>
    <t>1912 Garrity Jill 05</t>
  </si>
  <si>
    <t>460f226675UWizG</t>
  </si>
  <si>
    <t>1907 Quintero Olive 02</t>
  </si>
  <si>
    <t>006y053614XBhOY</t>
  </si>
  <si>
    <t>2204-0700 Ubina Carla 02</t>
  </si>
  <si>
    <t>097b483635ER9Gk</t>
  </si>
  <si>
    <t>2206-1000 Zelaya Eli 02</t>
  </si>
  <si>
    <t>867a547324QGyIH</t>
  </si>
  <si>
    <t>2304-0100 Vandermeer Beth 04</t>
  </si>
  <si>
    <t>955n605502Xw7A9</t>
  </si>
  <si>
    <t>2009 Stavros Sara 02</t>
  </si>
  <si>
    <t>634n459773K1nyf</t>
  </si>
  <si>
    <t>2109 Ravenna Yvonne 02</t>
  </si>
  <si>
    <t>777z898590V0bXc</t>
  </si>
  <si>
    <t>2006 Quintero Dana 06</t>
  </si>
  <si>
    <t>867x916773Q2Nnn</t>
  </si>
  <si>
    <t>1909 Zabala Kara 02</t>
  </si>
  <si>
    <t>409k360630S5Phx</t>
  </si>
  <si>
    <t>1908 Bramley Zoe 02</t>
  </si>
  <si>
    <t>990s639456H3CAd</t>
  </si>
  <si>
    <t>1911 Zelaya Olive 02</t>
  </si>
  <si>
    <t>009l124678SKPR2</t>
  </si>
  <si>
    <t>1911-0600 Salcedo Blake 03</t>
  </si>
  <si>
    <t>131h372423BJFTi</t>
  </si>
  <si>
    <t>1912-1500 Hargrove Jill 05</t>
  </si>
  <si>
    <t>763c729743RP2EI</t>
  </si>
  <si>
    <t>2303-0700 Radcliffe Carla 02</t>
  </si>
  <si>
    <t>838n307796OPeiW</t>
  </si>
  <si>
    <t>1911 Wexler Zach 02</t>
  </si>
  <si>
    <t>428m946515YJtDF</t>
  </si>
  <si>
    <t>1909 Kowalczyk Iris 02</t>
  </si>
  <si>
    <t>680u315620XURPL</t>
  </si>
  <si>
    <t>2008 Yarrow Gavin 02</t>
  </si>
  <si>
    <t>519x114661FPcac</t>
  </si>
  <si>
    <t>1908 Norquist Frank 02</t>
  </si>
  <si>
    <t>721i975430SIjpk</t>
  </si>
  <si>
    <t>1910 Fenwick Maya 02</t>
  </si>
  <si>
    <t>522k135409VFOBd</t>
  </si>
  <si>
    <t>2105-0600 Beaumont Miles 01</t>
  </si>
  <si>
    <t>952u849233ZKn82</t>
  </si>
  <si>
    <t>2008 Lachance Keith 02</t>
  </si>
  <si>
    <t>076y909247WBpW6</t>
  </si>
  <si>
    <t>2007 Kilbride Hana 06</t>
  </si>
  <si>
    <t>882l024107WHYRj</t>
  </si>
  <si>
    <t>2002 Fenwick Owen 01</t>
  </si>
  <si>
    <t>491d258979PCP7s</t>
  </si>
  <si>
    <t>1911-0700 Garrity Zoe 02</t>
  </si>
  <si>
    <t>498j753360ZYAkL</t>
  </si>
  <si>
    <t>2205-0500 Sorensen Carla 02</t>
  </si>
  <si>
    <t>467q122838W5aio</t>
  </si>
  <si>
    <t>2012 Villalobos Maya 16</t>
  </si>
  <si>
    <t>127s266810PXqOC</t>
  </si>
  <si>
    <t>1908 Wingate Olive 05</t>
  </si>
  <si>
    <t>184z249416ILgjy</t>
  </si>
  <si>
    <t>1907-2700 Villalobos Elena 06</t>
  </si>
  <si>
    <t>888b121264EZfiP</t>
  </si>
  <si>
    <t>2002-0200 Quintero Tessa 02</t>
  </si>
  <si>
    <t>917c552851QUyTE</t>
  </si>
  <si>
    <t>2107-0900 Yancey Wendy 02</t>
  </si>
  <si>
    <t>462p935023WQIRO</t>
  </si>
  <si>
    <t>1912-1600 Lachance Maya 03</t>
  </si>
  <si>
    <t>657u662943E4SNa</t>
  </si>
  <si>
    <t>1912-1700 Pemberton Wendy 02</t>
  </si>
  <si>
    <t>982r504235ORIwD</t>
  </si>
  <si>
    <t>2007 Yancey Rosa 04</t>
  </si>
  <si>
    <t>498s081657IDtA4</t>
  </si>
  <si>
    <t>2006 Calloway Lara 02</t>
  </si>
  <si>
    <t>978i264225XFmwX</t>
  </si>
  <si>
    <t>1911 Jessup Dana 02</t>
  </si>
  <si>
    <t>125g733468GQ1Pp</t>
  </si>
  <si>
    <t>1909-2800 Duvall Kara 02</t>
  </si>
  <si>
    <t>152o300020MHdK5</t>
  </si>
  <si>
    <t>1907-2800 Vandermeer Alan 02</t>
  </si>
  <si>
    <t>103q779556EYRku</t>
  </si>
  <si>
    <t>1912 Rosetti Derek</t>
  </si>
  <si>
    <t>159t365331QGq69</t>
  </si>
  <si>
    <t>2008 Kilbride Iris 06</t>
  </si>
  <si>
    <t>278f617461EHqOe</t>
  </si>
  <si>
    <t>2107-1800 Calloway Gavin 02</t>
  </si>
  <si>
    <t>434f225220XLKTQ</t>
  </si>
  <si>
    <t>2106-3600 Zelaya Derek 02</t>
  </si>
  <si>
    <t>482l568751VHMaL</t>
  </si>
  <si>
    <t>1912 Wingate Ivan 07</t>
  </si>
  <si>
    <t>466h180530LEjmT</t>
  </si>
  <si>
    <t>1912 Duvall Peter 06</t>
  </si>
  <si>
    <t>432r172400FO7rA</t>
  </si>
  <si>
    <t>1912 Prieto Jonas 02</t>
  </si>
  <si>
    <t>522v349779GJNGD</t>
  </si>
  <si>
    <t>2106-0800 Zabala Rhys 06</t>
  </si>
  <si>
    <t>417v746491LX8H2</t>
  </si>
  <si>
    <t>2006 Wexler Elena 02</t>
  </si>
  <si>
    <t>905x244324ABfwh</t>
  </si>
  <si>
    <t>2006-1400 Hollis Paula 04</t>
  </si>
  <si>
    <t>735y341761C8fYl</t>
  </si>
  <si>
    <t>1908-3200 Thornton Hugo 01</t>
  </si>
  <si>
    <t>778t497432Q1eZm</t>
  </si>
  <si>
    <t>1912-1800 Antonelli Vera 01</t>
  </si>
  <si>
    <t>919j252373WPbbT</t>
  </si>
  <si>
    <t>2305-0100 Calloway Gavin 02</t>
  </si>
  <si>
    <t>032q764293AV97A</t>
  </si>
  <si>
    <t>2107-1400 Prieto Ivan 02</t>
  </si>
  <si>
    <t>364f379836ZAs3R</t>
  </si>
  <si>
    <t>2207-0300 Lindqvist Yvonne 02</t>
  </si>
  <si>
    <t>518k338188EXxl9</t>
  </si>
  <si>
    <t>1908-2900 Montrose Tessa 02</t>
  </si>
  <si>
    <t>665k237802ZO232</t>
  </si>
  <si>
    <t>1909-2700 Vandermeer Peter 02</t>
  </si>
  <si>
    <t>471b360932BKXA4</t>
  </si>
  <si>
    <t>1910-0900 Salcedo Elena 02</t>
  </si>
  <si>
    <t>283w580324HR780</t>
  </si>
  <si>
    <t>2005-0900 Zelaya Maya 04</t>
  </si>
  <si>
    <t>235b742661VV2yB</t>
  </si>
  <si>
    <t>2002-0400 Wexler Dana 01</t>
  </si>
  <si>
    <t>405k341236J2x5Y</t>
  </si>
  <si>
    <t>1908-3500 Lachance Maya 01</t>
  </si>
  <si>
    <t>436r901645VU8G6</t>
  </si>
  <si>
    <t>2007 Salcedo Rosa 05</t>
  </si>
  <si>
    <t>906d396254ZOnZc</t>
  </si>
  <si>
    <t>2001-0700 Trombley Vera 02</t>
  </si>
  <si>
    <t>597p732361X1qfm</t>
  </si>
  <si>
    <t>2307-0600 Norquist Peter 02</t>
  </si>
  <si>
    <t>589b113196Z3OVJ</t>
  </si>
  <si>
    <t>1912 Ravenna Gavin 02</t>
  </si>
  <si>
    <t>9234Q37112M1sSq</t>
  </si>
  <si>
    <t>2108-1901 Castellano Simon 02</t>
  </si>
  <si>
    <t>2730A11974E9dt6</t>
  </si>
  <si>
    <t>2108-1902 Pemberton Tomas 01</t>
  </si>
  <si>
    <t>8359X25886Y9qkl</t>
  </si>
  <si>
    <t>2108-1903 Voskuil Simon 01</t>
  </si>
  <si>
    <t>566t690808YBYdY</t>
  </si>
  <si>
    <t>2008 Marsden Fiona 03</t>
  </si>
  <si>
    <t>667r268811EN6fv</t>
  </si>
  <si>
    <t>2108-1900 Quintero Gavin 02</t>
  </si>
  <si>
    <t>118e736125A3mQ9</t>
  </si>
  <si>
    <t>1912-1900 Quintero Simon 02</t>
  </si>
  <si>
    <t>097z812239OLl9G</t>
  </si>
  <si>
    <t>2208-3300 Fenwick Paula 04</t>
  </si>
  <si>
    <t>709c841570XBORn</t>
  </si>
  <si>
    <t>2008 Ashford Yvonne 07</t>
  </si>
  <si>
    <t>430r245386I75GV</t>
  </si>
  <si>
    <t>1911-0700 Everly Carla 01</t>
  </si>
  <si>
    <t>656v387555J20I1</t>
  </si>
  <si>
    <t>2206-0900 Rosetti Eli 06</t>
  </si>
  <si>
    <t>554l887123XPPid</t>
  </si>
  <si>
    <t>1912 Wingate Simon 06</t>
  </si>
  <si>
    <t>8247Q48116MOAV6</t>
  </si>
  <si>
    <t>1908-3600 Ubina Nolan 01</t>
  </si>
  <si>
    <t>254s212706KFNGD</t>
  </si>
  <si>
    <t>2209-1800 Ostrander Dana 02</t>
  </si>
  <si>
    <t>4957E15780Xbq5Y</t>
  </si>
  <si>
    <t>2209-1001 Prieto Victor 02</t>
  </si>
  <si>
    <t>465m549178OZJ6t</t>
  </si>
  <si>
    <t>2012 Lachance Hugo 04</t>
  </si>
  <si>
    <t>680w257503LIo6M</t>
  </si>
  <si>
    <t>2007 Marsden Jonas 03</t>
  </si>
  <si>
    <t>826d142515CHAnk</t>
  </si>
  <si>
    <t>2209-1000 Radcliffe Grace 02</t>
  </si>
  <si>
    <t>548u357754NDRXK</t>
  </si>
  <si>
    <t>2002-0500 Ubina Zoe 04</t>
  </si>
  <si>
    <t>573a023561ON5bO</t>
  </si>
  <si>
    <t>20xx Lindqvist Kara</t>
  </si>
  <si>
    <t>6967I91316Yrbu7</t>
  </si>
  <si>
    <t>2109-0600 Antonelli Rosa 02</t>
  </si>
  <si>
    <t>761q982112KFY1I</t>
  </si>
  <si>
    <t>2208-1700 Fenwick Quinn 04</t>
  </si>
  <si>
    <t>856h553850ZCOA7</t>
  </si>
  <si>
    <t>2204-0400 Salcedo Peter 06</t>
  </si>
  <si>
    <t>9961E40030QPhSj</t>
  </si>
  <si>
    <t>2001-0200 Yancey Jonas 02</t>
  </si>
  <si>
    <t>947e299919FDpqM</t>
  </si>
  <si>
    <t>2005 Voskuil Gavin 02</t>
  </si>
  <si>
    <t>067u245795CHaul</t>
  </si>
  <si>
    <t>2208-2300 Hargrove Eli 02</t>
  </si>
  <si>
    <t>7308Q81785EZSOj</t>
  </si>
  <si>
    <t>207 Montrose Peter 05</t>
  </si>
  <si>
    <t>3416W38795YsLxj</t>
  </si>
  <si>
    <t>2107-0100 Kilbride Lara 03</t>
  </si>
  <si>
    <t>926o238649VFzj6</t>
  </si>
  <si>
    <t>1912 Montrose Paula 04</t>
  </si>
  <si>
    <t>6896H29447OHatq</t>
  </si>
  <si>
    <t>2102-0400 Grimaldi Colin 02</t>
  </si>
  <si>
    <t>9593S01750UXNdg</t>
  </si>
  <si>
    <t>2106-1803 Ubina Jill 01</t>
  </si>
  <si>
    <t>1463W97466BfKq0</t>
  </si>
  <si>
    <t>2107-0200 Everly Miles 03</t>
  </si>
  <si>
    <t>374v917837YWfjT</t>
  </si>
  <si>
    <t>1912 Ashford Fiona 06</t>
  </si>
  <si>
    <t>8925D70127UQNFs</t>
  </si>
  <si>
    <t>2109-1800 Everly Blake 02</t>
  </si>
  <si>
    <t>1557G22861GTEiO</t>
  </si>
  <si>
    <t>2208-1400 Trombley Tessa 02</t>
  </si>
  <si>
    <t>336m585946OQFF5</t>
  </si>
  <si>
    <t>2208-2100 Kowalczyk Hana 05</t>
  </si>
  <si>
    <t>0197X98520OHBn7</t>
  </si>
  <si>
    <t>1912 Rosetti Quinn 04</t>
  </si>
  <si>
    <t>6387K65146AcHyG</t>
  </si>
  <si>
    <t>2009-0700 Radcliffe Beth 02</t>
  </si>
  <si>
    <t>3042J88106OMNdf</t>
  </si>
  <si>
    <t>2303-0100 Vandermeer Kara 04</t>
  </si>
  <si>
    <t>193i024248XXa0R</t>
  </si>
  <si>
    <t>2007 Stavros Miles 04</t>
  </si>
  <si>
    <t>417a465450ZSmKj</t>
  </si>
  <si>
    <t>1912 Wingate Quinn 05</t>
  </si>
  <si>
    <t>304m891398W8tWf</t>
  </si>
  <si>
    <t>2007 Ferraro Lara</t>
  </si>
  <si>
    <t>905e019307WOtv6</t>
  </si>
  <si>
    <t>1912 Hollis Fiona 02</t>
  </si>
  <si>
    <t>5616H88038AT4DW</t>
  </si>
  <si>
    <t>2020-0600 Beaumont Dana 08</t>
  </si>
  <si>
    <t>5123D40491ALrtL</t>
  </si>
  <si>
    <t>2006-1500 Norquist Amara 04</t>
  </si>
  <si>
    <t>5799S93532RGKWt</t>
  </si>
  <si>
    <t>2208-3800 Wingate Rosa 04</t>
  </si>
  <si>
    <t>4748O77665YR7XK</t>
  </si>
  <si>
    <t>2108-1600 Hollis Nolan 02</t>
  </si>
  <si>
    <t>5805I60597TXZMh</t>
  </si>
  <si>
    <t>2208-1100 Castellano Lara 02</t>
  </si>
  <si>
    <t>6125Z88383EjwT4</t>
  </si>
  <si>
    <t>2110-0900 Grimaldi Zach 04</t>
  </si>
  <si>
    <t>4948K13686YB1oX</t>
  </si>
  <si>
    <t>2007 Eastwick Gavin 04</t>
  </si>
  <si>
    <t>9702Z65200YIx71</t>
  </si>
  <si>
    <t>2106-2100 Ostrander Alan 04</t>
  </si>
  <si>
    <t>979l947716S5gJR</t>
  </si>
  <si>
    <t>2105-0100 Kowalczyk Rosa 02</t>
  </si>
  <si>
    <t>762i294205NWbcI</t>
  </si>
  <si>
    <t>2308-0800 Whitfield Eli 02</t>
  </si>
  <si>
    <t>8823G30262CTqYr</t>
  </si>
  <si>
    <t>2108-3300 Wexler Blake 05</t>
  </si>
  <si>
    <t>279v632880BWn9c</t>
  </si>
  <si>
    <t>2210-0600 Norquist Gavin 02</t>
  </si>
  <si>
    <t>4824I95347CBwAY</t>
  </si>
  <si>
    <t>1910 Marsden Tomas 02</t>
  </si>
  <si>
    <t>6026P09142KQqOD</t>
  </si>
  <si>
    <t>1912 Duvall Colin 01</t>
  </si>
  <si>
    <t>1024K48625NZ2h8</t>
  </si>
  <si>
    <t>2108-3000 Everly Rhys 02</t>
  </si>
  <si>
    <t>8844B11598VOAed</t>
  </si>
  <si>
    <t>2209-1300 Kilbride Miles 02</t>
  </si>
  <si>
    <t>9738X38462MJCsJ</t>
  </si>
  <si>
    <t>2109-0100 Whitfield Zach 02</t>
  </si>
  <si>
    <t>2947T66143CUIyL</t>
  </si>
  <si>
    <t>2102-0600 Norquist Sara 02</t>
  </si>
  <si>
    <t>9808R20875WIDRN</t>
  </si>
  <si>
    <t>2011-0200 Voskuil Jill 06</t>
  </si>
  <si>
    <t>4280N24887IHecJ</t>
  </si>
  <si>
    <t>1912 Hargrove Carla 02</t>
  </si>
  <si>
    <t>0581C79799EPad0</t>
  </si>
  <si>
    <t>1910 Ingersoll Alan 01</t>
  </si>
  <si>
    <t>9749Q62152WYG3A</t>
  </si>
  <si>
    <t>2105 Beaumont Yvonne 06</t>
  </si>
  <si>
    <t>8340G79336OTbDF</t>
  </si>
  <si>
    <t>2007 Voskuil Hana 03</t>
  </si>
  <si>
    <t>4143Z93118NNspN</t>
  </si>
  <si>
    <t>2007Cvitanic-Oliver Vandermeer Olive</t>
  </si>
  <si>
    <t>9848E34579TJwaE</t>
  </si>
  <si>
    <t>2204-0200 Eastwick Derek 02</t>
  </si>
  <si>
    <t>1342G88305ONcCq</t>
  </si>
  <si>
    <t>2006 Calloway Liam 02</t>
  </si>
  <si>
    <t>8061U85533GI01T</t>
  </si>
  <si>
    <t>2008 Ingersoll Owen 02</t>
  </si>
  <si>
    <t>9694X78503ZC9HI</t>
  </si>
  <si>
    <t>2003-0301 Prieto Wade 02</t>
  </si>
  <si>
    <t>871m436448OUxh4</t>
  </si>
  <si>
    <t>2008 Montrose Elena 02</t>
  </si>
  <si>
    <t>479h042872O9waF</t>
  </si>
  <si>
    <t>2002-0700 Castellano Nadia 02</t>
  </si>
  <si>
    <t>8319A80554RWDce</t>
  </si>
  <si>
    <t>2209-3700 Ferraro Zoe 04</t>
  </si>
  <si>
    <t>2401T04797XXXGA</t>
  </si>
  <si>
    <t>2003-0300 Eastwick Blake 02</t>
  </si>
  <si>
    <t>7303W54781KfnOb</t>
  </si>
  <si>
    <t>2009-1100 Bramley Paula 01</t>
  </si>
  <si>
    <t>633o031845T1VKV</t>
  </si>
  <si>
    <t>2008-1900 Stavros Quinn 02</t>
  </si>
  <si>
    <t>4601V49908DNIjp</t>
  </si>
  <si>
    <t>2109-1300 Pemberton Nolan 02</t>
  </si>
  <si>
    <t>4256F65234MT279</t>
  </si>
  <si>
    <t>2212-0300 Pemberton Miles 02</t>
  </si>
  <si>
    <t>1689D41149GIUrU</t>
  </si>
  <si>
    <t>2106-2500 Yancey Dana 02</t>
  </si>
  <si>
    <t>4804I38130VLgdH</t>
  </si>
  <si>
    <t>2109-1400 Ubina Derek 02</t>
  </si>
  <si>
    <t>7249F94983B9P1L</t>
  </si>
  <si>
    <t>2309-0500 Ravenna Hugo 02</t>
  </si>
  <si>
    <t>6297D79493Y2Oeg</t>
  </si>
  <si>
    <t>2101-0200 Garrity Wendy 01</t>
  </si>
  <si>
    <t>1712E05347B2Qok</t>
  </si>
  <si>
    <t>2101-0201 Vandermeer Sara 01</t>
  </si>
  <si>
    <t>1233M30654Vt9iD</t>
  </si>
  <si>
    <t>2106 Urquhart Quinn 06</t>
  </si>
  <si>
    <t>0019L81384LqkAO</t>
  </si>
  <si>
    <t>2007 Grimaldi Liam 04</t>
  </si>
  <si>
    <t>5211A52681Ncx9u</t>
  </si>
  <si>
    <t>1912-1700 Urquhart Grace 09</t>
  </si>
  <si>
    <t>6334M67843Lf73h</t>
  </si>
  <si>
    <t>2003-0400 Stavros Vera 02</t>
  </si>
  <si>
    <t>5988G23155Uyowy</t>
  </si>
  <si>
    <t>2109-0900 Lindqvist Nolan 02</t>
  </si>
  <si>
    <t>2458Z57892Wgvfw</t>
  </si>
  <si>
    <t>2107-0500 Lachance Wendy 02</t>
  </si>
  <si>
    <t>3700Z53743Gop2m</t>
  </si>
  <si>
    <t>2007 Kilbride Colin 02</t>
  </si>
  <si>
    <t>9277D57102BgtZL</t>
  </si>
  <si>
    <t>2110-0100 Kilbride Tessa 02</t>
  </si>
  <si>
    <t>963x631655Tkgq2</t>
  </si>
  <si>
    <t>2006-1800 Antonelli Frank 01</t>
  </si>
  <si>
    <t>7901U31546SsyDN</t>
  </si>
  <si>
    <t>2207-1400 Thornton Hugo 03</t>
  </si>
  <si>
    <t>8754E07592Heih0</t>
  </si>
  <si>
    <t>1912 Calloway Sara 03</t>
  </si>
  <si>
    <t>4344C65657Igeu1</t>
  </si>
  <si>
    <t>2106-0100 Zabala Miles 02</t>
  </si>
  <si>
    <t>4691X48372M4N8T</t>
  </si>
  <si>
    <t>2101-0210 Beaumont Nadia 01</t>
  </si>
  <si>
    <t>6347L59390YmDbu</t>
  </si>
  <si>
    <t>2212-0100 Radcliffe Hana 06</t>
  </si>
  <si>
    <t>2146X48149Nes5h</t>
  </si>
  <si>
    <t>2206-3000 Quintero Hana 02</t>
  </si>
  <si>
    <t>4773M15944Jn5O3</t>
  </si>
  <si>
    <t>2006-1803 Jessup Owen 01</t>
  </si>
  <si>
    <t>4479V79288Z5U8x</t>
  </si>
  <si>
    <t>2101-0202 Rosetti Vera 01</t>
  </si>
  <si>
    <t>6085H22716Zviq4</t>
  </si>
  <si>
    <t>1912 Kilbride Iris 02</t>
  </si>
  <si>
    <t>0300N18777Oja3r</t>
  </si>
  <si>
    <t>2002-0800 Calloway Jill 04</t>
  </si>
  <si>
    <t>0084B03653DEXNm</t>
  </si>
  <si>
    <t>2008 Zelaya Olive 02</t>
  </si>
  <si>
    <t>7936Q38888RapqX</t>
  </si>
  <si>
    <t>2106-1100 Ferraro Yvonne 02</t>
  </si>
  <si>
    <t>9601P73345X6Zix</t>
  </si>
  <si>
    <t>2004-0605 Fenwick Peter 01</t>
  </si>
  <si>
    <t>7099G93955Yjr7W</t>
  </si>
  <si>
    <t>2103-0502 Ostrander Rosa 01</t>
  </si>
  <si>
    <t>1993T23950ZjzNf</t>
  </si>
  <si>
    <t>2009-2003 Lindqvist Zach 01</t>
  </si>
  <si>
    <t>0903A82807WzbwP</t>
  </si>
  <si>
    <t>2006 Ravenna Derek 03</t>
  </si>
  <si>
    <t>7045E07718CyB4r</t>
  </si>
  <si>
    <t>2105-1700 Hollis Nolan 02</t>
  </si>
  <si>
    <t>8898O46257FVf6W</t>
  </si>
  <si>
    <t>2008 Everly Peter 06</t>
  </si>
  <si>
    <t>0205L98439Kxwbv</t>
  </si>
  <si>
    <t>2006-1900 Bramley Keith 04</t>
  </si>
  <si>
    <t>2662F59398HyrJb</t>
  </si>
  <si>
    <t>2008-1200 Villalobos Amara 02</t>
  </si>
  <si>
    <t>1216J67410Had0I</t>
  </si>
  <si>
    <t>2105-1300 Yancey Maya 02</t>
  </si>
  <si>
    <t>2886E15619ANkP5</t>
  </si>
  <si>
    <t>2001-0800 Ashford Vera 01</t>
  </si>
  <si>
    <t>3559C05252Shynb</t>
  </si>
  <si>
    <t>2407-0100 Marsden Amara 02</t>
  </si>
  <si>
    <t>4358K13101YadMs</t>
  </si>
  <si>
    <t>2009-2004 Marsden Olive 01</t>
  </si>
  <si>
    <t>2899K54237HrHOq</t>
  </si>
  <si>
    <t>2208-0800 Pemberton Dana 02</t>
  </si>
  <si>
    <t>9964Z02504XaXCH</t>
  </si>
  <si>
    <t>2008-2300 Radcliffe Peter 02</t>
  </si>
  <si>
    <t>0747W16485SQ4R8</t>
  </si>
  <si>
    <t>2108 Prieto Ivan 02</t>
  </si>
  <si>
    <t>4041Q86991UVA9f</t>
  </si>
  <si>
    <t>2206-0400 Ostrander Owen 02</t>
  </si>
  <si>
    <t>8337E25775HyrMc</t>
  </si>
  <si>
    <t>2008 Lindqvist Vera 05</t>
  </si>
  <si>
    <t>6898S22238Bf0VX</t>
  </si>
  <si>
    <t>2005 Beaumont Peter 01</t>
  </si>
  <si>
    <t>3860A64066Lixq8</t>
  </si>
  <si>
    <t>2006 Zabala Nolan 06</t>
  </si>
  <si>
    <t>1963Y96124SmxKX</t>
  </si>
  <si>
    <t>2002 Antonelli Olive 02</t>
  </si>
  <si>
    <t>4957J83601GlTO3</t>
  </si>
  <si>
    <t>2206-0100 Grimaldi Uma 02</t>
  </si>
  <si>
    <t>6957W00673MhL2X</t>
  </si>
  <si>
    <t>2208-2600 Bramley Tessa 02</t>
  </si>
  <si>
    <t>8579N72798KfmNx</t>
  </si>
  <si>
    <t>2009 Quintero Zoe 02</t>
  </si>
  <si>
    <t>6513J78956Ot0y9</t>
  </si>
  <si>
    <t>2106 Ashford Zoe 03</t>
  </si>
  <si>
    <t>9714Z09141QykJa</t>
  </si>
  <si>
    <t>2003 Ravenna Hugo 02</t>
  </si>
  <si>
    <t>9781X42286XypEC</t>
  </si>
  <si>
    <t>2007 Hargrove Kara 08</t>
  </si>
  <si>
    <t>4231Y54731OtEmG</t>
  </si>
  <si>
    <t>2006 Voskuil Owen 01</t>
  </si>
  <si>
    <t>8049J01968Spn15</t>
  </si>
  <si>
    <t>2106-2000 Salcedo Uma 02</t>
  </si>
  <si>
    <t>4031P51622DXKGf</t>
  </si>
  <si>
    <t>2108-2400 Urquhart Zoe 02</t>
  </si>
  <si>
    <t>4059W67039Adjsb</t>
  </si>
  <si>
    <t>2004 Whitfield Kara 06</t>
  </si>
  <si>
    <t>2503B21309GbS6R</t>
  </si>
  <si>
    <t>2108 Hollis Zach 02</t>
  </si>
  <si>
    <t>7196X78473HSnFX</t>
  </si>
  <si>
    <t>2104-0500 Pemberton Derek 02</t>
  </si>
  <si>
    <t>5051E56740ETT4R</t>
  </si>
  <si>
    <t>2106-2200 Tarrant Quinn 01</t>
  </si>
  <si>
    <t>9483X82216U9cMf</t>
  </si>
  <si>
    <t>2002-1000 Thornton Dana 01</t>
  </si>
  <si>
    <t>4348N72831P5MTw</t>
  </si>
  <si>
    <t>2004-0607 Voskuil Rhys 01</t>
  </si>
  <si>
    <t>5771S03944QlGt9</t>
  </si>
  <si>
    <t>2006 Urquhart Wendy 02</t>
  </si>
  <si>
    <t>2410Z08160Su0nt</t>
  </si>
  <si>
    <t>2006 Yarrow Nolan 02</t>
  </si>
  <si>
    <t>7390H24373DTXfQ</t>
  </si>
  <si>
    <t>2103-0505 Bramley Ivan 01</t>
  </si>
  <si>
    <t>7043M31927GVHr7</t>
  </si>
  <si>
    <t>2006 Duvall Blake 06</t>
  </si>
  <si>
    <t>1531G96440ODMcp</t>
  </si>
  <si>
    <t>2206-0300 Ingersoll Lara 06</t>
  </si>
  <si>
    <t>4310J29189AU14c</t>
  </si>
  <si>
    <t>2107-2200 Sorensen Kara 01</t>
  </si>
  <si>
    <t>2805P28069ZL75H</t>
  </si>
  <si>
    <t>2107-2202 Kilbride Uma 01</t>
  </si>
  <si>
    <t>4131Q46855U0MV2</t>
  </si>
  <si>
    <t>2101-0203 Fenwick Iris 01</t>
  </si>
  <si>
    <t>640z404265EMFZ3</t>
  </si>
  <si>
    <t>2106 Beaumont Elena 03</t>
  </si>
  <si>
    <t>3110Z47890XQRXR</t>
  </si>
  <si>
    <t>2005 Antonelli Sara 02</t>
  </si>
  <si>
    <t>9624A51404PIesU</t>
  </si>
  <si>
    <t>2206-0700 Zelaya Zoe 01</t>
  </si>
  <si>
    <t>8857D24442RK7px</t>
  </si>
  <si>
    <t>2107-0300 Kowalczyk Maya 02</t>
  </si>
  <si>
    <t>2226U45909X9ZLs</t>
  </si>
  <si>
    <t>2101-0204 Pemberton Nolan 02</t>
  </si>
  <si>
    <t>4300M27610NAvyZ</t>
  </si>
  <si>
    <t>2207-0800 Grimaldi Colin 04</t>
  </si>
  <si>
    <t>7871D04145MAXZA</t>
  </si>
  <si>
    <t>2005 Bramley Jonas 02</t>
  </si>
  <si>
    <t>1262Y90441XVyYk</t>
  </si>
  <si>
    <t>2006-1811 Eastwick Gavin 01</t>
  </si>
  <si>
    <t>1565L77256LIpZo</t>
  </si>
  <si>
    <t>2103-0503 Ubina Amara 01</t>
  </si>
  <si>
    <t>0701R05200FptQ5</t>
  </si>
  <si>
    <t>2004-0609 Salcedo Liam 01</t>
  </si>
  <si>
    <t>121l335709RypL2</t>
  </si>
  <si>
    <t>2101-0100 Ferraro Sara 02</t>
  </si>
  <si>
    <t>7080W08379EfKmh</t>
  </si>
  <si>
    <t>23XX-XXXX Trombley Victor 02</t>
  </si>
  <si>
    <t>7087W57706LE6b6</t>
  </si>
  <si>
    <t>2211-0100 Urquhart Xavier 07</t>
  </si>
  <si>
    <t>3923X43831BH8nf</t>
  </si>
  <si>
    <t>2108-3600 Rosetti Hugo 02</t>
  </si>
  <si>
    <t>1995N95633GQixP</t>
  </si>
  <si>
    <t>2006 Wexler Carla</t>
  </si>
  <si>
    <t>4837U52529OONV1</t>
  </si>
  <si>
    <t>2008-2700 Grimaldi Dana 02</t>
  </si>
  <si>
    <t>1086A78174HJf0Z</t>
  </si>
  <si>
    <t>2003-0600 Wexler Sara 02</t>
  </si>
  <si>
    <t>6875R66476KWp3N</t>
  </si>
  <si>
    <t>2006 Voskuil Kara 02</t>
  </si>
  <si>
    <t>3521M67475GCfSP</t>
  </si>
  <si>
    <t>2009 Garrity Blake 02</t>
  </si>
  <si>
    <t>3546K16528PTESs</t>
  </si>
  <si>
    <t>2208-2700 Ravenna Paula 02</t>
  </si>
  <si>
    <t>3671T42358PWyx3</t>
  </si>
  <si>
    <t>2103-0500 Lachance Yvonne 01</t>
  </si>
  <si>
    <t>4874V19168L0Kvc</t>
  </si>
  <si>
    <t>2103-0504 Urquhart Keith 01</t>
  </si>
  <si>
    <t>2753D09768DEQQ3</t>
  </si>
  <si>
    <t>2003-0700 Ingersoll Eli 03</t>
  </si>
  <si>
    <t>3656K89377JDaj0</t>
  </si>
  <si>
    <t>2209-1200 Lachance Alan 02</t>
  </si>
  <si>
    <t>6380O79055ZWuik</t>
  </si>
  <si>
    <t>2004 Calloway Lara 13</t>
  </si>
  <si>
    <t>7752F81801WBL6A</t>
  </si>
  <si>
    <t>2305-0700 Stavros Victor 02</t>
  </si>
  <si>
    <t>0184V18660ACAly</t>
  </si>
  <si>
    <t>2205-1100 Grimaldi Owen 04</t>
  </si>
  <si>
    <t>4359O31388SG9ON</t>
  </si>
  <si>
    <t>2108-2200 Lachance Wendy 02</t>
  </si>
  <si>
    <t>0020C21509Q3z4i</t>
  </si>
  <si>
    <t>2108-1800 Ubina Vera 02</t>
  </si>
  <si>
    <t>7677U13469CbtaW</t>
  </si>
  <si>
    <t>2008 Ashford Olive</t>
  </si>
  <si>
    <t>8649F12769HUyOU</t>
  </si>
  <si>
    <t>2008 Stavros Zach</t>
  </si>
  <si>
    <t>2732T65416DFwQI</t>
  </si>
  <si>
    <t>2007 Grimaldi Zach 05</t>
  </si>
  <si>
    <t>6574P37804R5JhP</t>
  </si>
  <si>
    <t>2112-0400 Garrity Paula 15</t>
  </si>
  <si>
    <t>9335Y25284DLPLh</t>
  </si>
  <si>
    <t>2302-0600 Jessup Nadia 06</t>
  </si>
  <si>
    <t>8380D83144FY9Lv</t>
  </si>
  <si>
    <t>2205-0700 Ferraro Wade 04</t>
  </si>
  <si>
    <t>6239O56486MCwhd</t>
  </si>
  <si>
    <t>2009 Duvall Liam 04</t>
  </si>
  <si>
    <t>8104U15772BKYUL</t>
  </si>
  <si>
    <t>2109-0500 Duvall Gavin 02</t>
  </si>
  <si>
    <t>9410Q53052QR4oO</t>
  </si>
  <si>
    <t>2009 Grimaldi Iris 01</t>
  </si>
  <si>
    <t>1110C72781SHce3</t>
  </si>
  <si>
    <t>2206-0101 Castellano Elena 02</t>
  </si>
  <si>
    <t>7297G26059CWrnw</t>
  </si>
  <si>
    <t>2206-0102 Pemberton Wade 02</t>
  </si>
  <si>
    <t>9064O49390JFzJL</t>
  </si>
  <si>
    <t>2109-0501 Antonelli Liam 02</t>
  </si>
  <si>
    <t>5804Q56232ZHDps</t>
  </si>
  <si>
    <t>2109-0502 Montrose Nadia 02</t>
  </si>
  <si>
    <t>2079N07299QIJwS</t>
  </si>
  <si>
    <t>2109-1600 Stavros Nolan 02</t>
  </si>
  <si>
    <t>7397J94910XTSib</t>
  </si>
  <si>
    <t>2112-0200 Kilbride Simon 02</t>
  </si>
  <si>
    <t>1443R25936GMyE4</t>
  </si>
  <si>
    <t>2002-1100 Stavros Nolan 02</t>
  </si>
  <si>
    <t>2348Z44700HCkNn</t>
  </si>
  <si>
    <t>2207-1500 Grimaldi Liam 02</t>
  </si>
  <si>
    <t>0118S38218ZF01I</t>
  </si>
  <si>
    <t>2108-0403 Prieto Wendy 02</t>
  </si>
  <si>
    <t>6317W41304LQau0</t>
  </si>
  <si>
    <t>2012 Eastwick Jill</t>
  </si>
  <si>
    <t>1654G38881VBKdl</t>
  </si>
  <si>
    <t>2012-0500 Villalobos Carla 09</t>
  </si>
  <si>
    <t>7131Q01605U4PUj</t>
  </si>
  <si>
    <t>2008Janus Bramley Wendy</t>
  </si>
  <si>
    <t>3610T65430RH9K0</t>
  </si>
  <si>
    <t>2007 Ingersoll Lara 04</t>
  </si>
  <si>
    <t>1665O33800AO1QK</t>
  </si>
  <si>
    <t>2107-0400 Rosetti Peter 08</t>
  </si>
  <si>
    <t>2736V85513IlagB</t>
  </si>
  <si>
    <t>2308-1600 Norquist Gavin 06</t>
  </si>
  <si>
    <t>4355B96464KK8b9</t>
  </si>
  <si>
    <t>2003-0800 Grimaldi Alan 02</t>
  </si>
  <si>
    <t>8794V82169XGOzJ</t>
  </si>
  <si>
    <t>2208-2000 Yarrow Gavin 04</t>
  </si>
  <si>
    <t>5548Q68492ANLdi</t>
  </si>
  <si>
    <t>2207-3200 Castellano Gavin 02</t>
  </si>
  <si>
    <t>9773X31323IG0JZ</t>
  </si>
  <si>
    <t>2107-2700 Ubina Iris 02</t>
  </si>
  <si>
    <t>9234V18479BX4Gr</t>
  </si>
  <si>
    <t>2004 Duvall Keith 02</t>
  </si>
  <si>
    <t>9952C19725BPQR1</t>
  </si>
  <si>
    <t>2210-0300 Garrity Ivan 02</t>
  </si>
  <si>
    <t>8120D82899SSUDI</t>
  </si>
  <si>
    <t>2203-0900 Yarrow Fiona 10</t>
  </si>
  <si>
    <t>1474X60035RNaBu</t>
  </si>
  <si>
    <t>2112-0100 Quintero Tessa 05</t>
  </si>
  <si>
    <t>6758J81830XSxvL</t>
  </si>
  <si>
    <t>2107-0900 Ferraro Rhys 02</t>
  </si>
  <si>
    <t>8027N58294GVB3k</t>
  </si>
  <si>
    <t>2209-0300 Duvall Vera 02</t>
  </si>
  <si>
    <t>4513O83753QAG7c</t>
  </si>
  <si>
    <t>2005 Fenwick Ivan 02</t>
  </si>
  <si>
    <t>2359N55519RD5vT</t>
  </si>
  <si>
    <t>2008 Villalobos Jonas 02</t>
  </si>
  <si>
    <t>1590Z67334ZYyuE</t>
  </si>
  <si>
    <t>2004-1100 Bramley Victor 02</t>
  </si>
  <si>
    <t>1156E93147GIIGN</t>
  </si>
  <si>
    <t>2012-0602 Quintero Miles 02</t>
  </si>
  <si>
    <t>8369V41105OREPK</t>
  </si>
  <si>
    <t>2012-0601 Urquhart Elena 02</t>
  </si>
  <si>
    <t>4032J52236InR9R</t>
  </si>
  <si>
    <t>2004-0606 Ashford Rosa 01</t>
  </si>
  <si>
    <t>4154I66119Zm3P0</t>
  </si>
  <si>
    <t>2107 Marsden Nolan 02</t>
  </si>
  <si>
    <t>0301X51546SOSRN</t>
  </si>
  <si>
    <t>2012-0700 Thornton Simon 04</t>
  </si>
  <si>
    <t>4671U22271CYLin</t>
  </si>
  <si>
    <t>2006 Prieto Wade 02</t>
  </si>
  <si>
    <t>4712L87521SvK1g</t>
  </si>
  <si>
    <t>2109-0200 Lindqvist Frank 02</t>
  </si>
  <si>
    <t>2423X86860EacuT</t>
  </si>
  <si>
    <t>2206-0103 Ostrander Beth 02</t>
  </si>
  <si>
    <t>8008P13892JqLr6</t>
  </si>
  <si>
    <t>2109-0201 Vandermeer Blake 02</t>
  </si>
  <si>
    <t>9166Q31513N7fCw</t>
  </si>
  <si>
    <t>2003-0500 Calloway Amara 02</t>
  </si>
  <si>
    <t>5888B91490M2mOw</t>
  </si>
  <si>
    <t>2003-1000 Stavros Lara 02</t>
  </si>
  <si>
    <t>6180G95508X0jli</t>
  </si>
  <si>
    <t>2002-1200 Everly Colin 02</t>
  </si>
  <si>
    <t>1016Q16768G9krx</t>
  </si>
  <si>
    <t>2002-0900 Ostrander Fiona 03</t>
  </si>
  <si>
    <t>9298Z95331K0ezM</t>
  </si>
  <si>
    <t>2003-0900 Calloway Kara 02</t>
  </si>
  <si>
    <t>6510Q39923B6njF</t>
  </si>
  <si>
    <t>2011-0400 Bramley Keith 03</t>
  </si>
  <si>
    <t>0626T13416K7heB</t>
  </si>
  <si>
    <t>2011-0400 Yancey Gavin 14</t>
  </si>
  <si>
    <t>1309Y50124BAyzE</t>
  </si>
  <si>
    <t>2006 Montrose Tessa 04</t>
  </si>
  <si>
    <t>2301E02795KZTc8</t>
  </si>
  <si>
    <t>2106 Stavros Blake 04</t>
  </si>
  <si>
    <t>7862N33319PTSZ5</t>
  </si>
  <si>
    <t>2006 Ubina Tessa 02</t>
  </si>
  <si>
    <t>0978K85875IVb76</t>
  </si>
  <si>
    <t>2009 Grimaldi Frank 02</t>
  </si>
  <si>
    <t>4796R91526DBMD1</t>
  </si>
  <si>
    <t>2012 Oakhurst Victor</t>
  </si>
  <si>
    <t>0557Y80369YFGJ8</t>
  </si>
  <si>
    <t>2108-0402 Calloway Eli 03</t>
  </si>
  <si>
    <t>6801X13491DEHxG</t>
  </si>
  <si>
    <t>2008 Tarrant Liam 02</t>
  </si>
  <si>
    <t>4767U40174ABRY0</t>
  </si>
  <si>
    <t>2010 Whitfield Wendy 02</t>
  </si>
  <si>
    <t>2593U57533YLl0o</t>
  </si>
  <si>
    <t>2008 Norquist Xavier 06</t>
  </si>
  <si>
    <t>6071D83295YXkW5</t>
  </si>
  <si>
    <t>2109 Montrose Sara 06</t>
  </si>
  <si>
    <t>4236Y64707MIrFB</t>
  </si>
  <si>
    <t>2007 Castellano Owen 03</t>
  </si>
  <si>
    <t>0999N59843MAfw9</t>
  </si>
  <si>
    <t>2103 Norquist Keith 03</t>
  </si>
  <si>
    <t>8540H75256WXqhM</t>
  </si>
  <si>
    <t>2112 Zelaya Colin 03</t>
  </si>
  <si>
    <t>1983N15281LRXiD</t>
  </si>
  <si>
    <t>2009 Bramley Derek</t>
  </si>
  <si>
    <t>2474J63977IMQA8</t>
  </si>
  <si>
    <t>2009 Norquist Beth 03</t>
  </si>
  <si>
    <t>2916Q64560HNwZk</t>
  </si>
  <si>
    <t>2009 Ingersoll Sara 04</t>
  </si>
  <si>
    <t>1706R10491WN7pT</t>
  </si>
  <si>
    <t>2010 Bramley Tessa 02</t>
  </si>
  <si>
    <t>6753P37597EPSDR</t>
  </si>
  <si>
    <t>2004 Ostrander Peter 06</t>
  </si>
  <si>
    <t>8453V84632WXYYt</t>
  </si>
  <si>
    <t>2012 Radcliffe Dana 06</t>
  </si>
  <si>
    <t>6322B03793UPpPX</t>
  </si>
  <si>
    <t>2005 Villalobos Kara 02</t>
  </si>
  <si>
    <t>7566V50840MMigp</t>
  </si>
  <si>
    <t>2012 Stavros Blake 05</t>
  </si>
  <si>
    <t>2661C50374JEkLE</t>
  </si>
  <si>
    <t>2009 Hargrove Wendy 02</t>
  </si>
  <si>
    <t>9679N36071EQTI2</t>
  </si>
  <si>
    <t>2010 Calloway Liam 02</t>
  </si>
  <si>
    <t>Amara Zelaya</t>
  </si>
  <si>
    <t>3659V85748NinCk</t>
  </si>
  <si>
    <t>9136I75999HeyPg</t>
  </si>
  <si>
    <t>2308-0400 Ferraro Paula 07</t>
  </si>
  <si>
    <t>1192O20184NBBDj</t>
  </si>
  <si>
    <t>2209-1400 Jessup Quinn 08</t>
  </si>
  <si>
    <t>7114P77975Xqitb</t>
  </si>
  <si>
    <t>2207-0200 Quintero Beth 09</t>
  </si>
  <si>
    <t>8676A49768FcOBo</t>
  </si>
  <si>
    <t>2102 Lachance Yvonne 02</t>
  </si>
  <si>
    <t>6717A05001QnLJo</t>
  </si>
  <si>
    <t>2009 Ferraro Frank 02</t>
  </si>
  <si>
    <t>0420O60960CzSEl</t>
  </si>
  <si>
    <t>2102 Kowalczyk Jonas 04</t>
  </si>
  <si>
    <t>2626S17856F7KVh</t>
  </si>
  <si>
    <t>2302-0200 Salcedo Blake 02</t>
  </si>
  <si>
    <t>6337F38615A977N</t>
  </si>
  <si>
    <t>2208-3700 Hollis Gavin 02</t>
  </si>
  <si>
    <t>6996W89442H0DJl</t>
  </si>
  <si>
    <t>2207-0100 Ostrander Ivan 02</t>
  </si>
  <si>
    <t>6522O31815LzR6T</t>
  </si>
  <si>
    <t>2108-0402 Radcliffe Frank 02</t>
  </si>
  <si>
    <t>2619N32928GiARn</t>
  </si>
  <si>
    <t>2303-0600 Duvall Derek 04</t>
  </si>
  <si>
    <t>3501Q02059H7ury</t>
  </si>
  <si>
    <t>2207 Antonelli Vera 02</t>
  </si>
  <si>
    <t>3817E45257N4BXP</t>
  </si>
  <si>
    <t>2106 Tarrant Gavin 02</t>
  </si>
  <si>
    <t>8525H60500Ank3F</t>
  </si>
  <si>
    <t>2208-0200 Grimaldi Keith 01</t>
  </si>
  <si>
    <t>2263V84545YX6Ic</t>
  </si>
  <si>
    <t>2109 Voskuil Beth 02</t>
  </si>
  <si>
    <t>5985G30659AgKKe</t>
  </si>
  <si>
    <t>2303-0801 Yancey Yvonne 02</t>
  </si>
  <si>
    <t>4458V02018LfAGt</t>
  </si>
  <si>
    <t>2303-0800 Kowalczyk Miles 02</t>
  </si>
  <si>
    <t>9685Z04763DTZCr</t>
  </si>
  <si>
    <t>2005 Bramley Hugo</t>
  </si>
  <si>
    <t>5479V01099JeWNE</t>
  </si>
  <si>
    <t>2107-1500 Yarrow Fiona 04</t>
  </si>
  <si>
    <t>7905P46877UBX0Q</t>
  </si>
  <si>
    <t>2012-0603 Lachance Keith 02</t>
  </si>
  <si>
    <t>8046W62166KNM8s</t>
  </si>
  <si>
    <t>2103-0507 Lachance Wade 01</t>
  </si>
  <si>
    <t>4131R53323BWMib</t>
  </si>
  <si>
    <t>21xx-xxxx Salcedo Liam 01</t>
  </si>
  <si>
    <t>1845E72045S1pGj</t>
  </si>
  <si>
    <t>2105 Montrose Liam 02</t>
  </si>
  <si>
    <t>9518B41423IWEmM</t>
  </si>
  <si>
    <t>2208-0100 Ingersoll Vera 02</t>
  </si>
  <si>
    <t>5285M10392Yy5Qc</t>
  </si>
  <si>
    <t>2105-1200 Stavros Tessa 02</t>
  </si>
  <si>
    <t>4815I59880DOFr8</t>
  </si>
  <si>
    <t>2105 Jessup Victor 04</t>
  </si>
  <si>
    <t>3038T70611AH1cC</t>
  </si>
  <si>
    <t>2108 Urquhart Alan 02</t>
  </si>
  <si>
    <t>7050A83069GBpKt</t>
  </si>
  <si>
    <t>2106 Ashford Liam 11</t>
  </si>
  <si>
    <t>5541A05912ChWlP</t>
  </si>
  <si>
    <t>2106 Montrose Olive 02</t>
  </si>
  <si>
    <t>9193U73081FfUjl</t>
  </si>
  <si>
    <t>2106 Hargrove Lara 10</t>
  </si>
  <si>
    <t>3912M27578WUuWC</t>
  </si>
  <si>
    <t>2107-1401 Ostrander Maya 02</t>
  </si>
  <si>
    <t>7814M95092WXbEz</t>
  </si>
  <si>
    <t>2106 Ubina Zach 04</t>
  </si>
  <si>
    <t>9088J12531W3uzv</t>
  </si>
  <si>
    <t>2112 Hollis Rosa 04</t>
  </si>
  <si>
    <t>6853J51134X0r92</t>
  </si>
  <si>
    <t>2105 Prieto Maya 02</t>
  </si>
  <si>
    <t>4390W13438SZZCO</t>
  </si>
  <si>
    <t>2411-0500 Urquhart Xavier 03</t>
  </si>
  <si>
    <t>9995V34664LZuVo</t>
  </si>
  <si>
    <t>2106 Beaumont Alan 06</t>
  </si>
  <si>
    <t>4216I06331BJg4y</t>
  </si>
  <si>
    <t>2108 Hollis Simon 02</t>
  </si>
  <si>
    <t>1961B35666ERHYB</t>
  </si>
  <si>
    <t>2307-2700 Ubina Keith 03</t>
  </si>
  <si>
    <t>1775L98893PREUn</t>
  </si>
  <si>
    <t>2208-1800 Prieto Uma 06</t>
  </si>
  <si>
    <t>1792B74491ZLGVR</t>
  </si>
  <si>
    <t>2105-1400 Everly Kara 02</t>
  </si>
  <si>
    <t>0860P54801PMjxj</t>
  </si>
  <si>
    <t>2108 Duvall Nadia 03</t>
  </si>
  <si>
    <t>2526W57215LeNAP</t>
  </si>
  <si>
    <t>2008 Zabala Hugo 04</t>
  </si>
  <si>
    <t>5322Z93150CbDKk</t>
  </si>
  <si>
    <t>2107-2100 Sorensen Tessa 04</t>
  </si>
  <si>
    <t>5869Q73736DhRsW</t>
  </si>
  <si>
    <t>2107-2101 Norquist Paula 04</t>
  </si>
  <si>
    <t>0779D57783VntHQ</t>
  </si>
  <si>
    <t>2205 Stavros Colin 02</t>
  </si>
  <si>
    <t>0699Y48618Hepf4</t>
  </si>
  <si>
    <t>2011-0600 Garrity Zoe 02</t>
  </si>
  <si>
    <t>9459T44557QCxOv</t>
  </si>
  <si>
    <t>2108-3500 Whitfield Gavin 05</t>
  </si>
  <si>
    <t>1804Q94305Agjsk</t>
  </si>
  <si>
    <t>2010 Kilbride Frank 02</t>
  </si>
  <si>
    <t>4185B28631AMXTT</t>
  </si>
  <si>
    <t>2009-2200 Salcedo Colin 02</t>
  </si>
  <si>
    <t>2275A88702Iw2Nq</t>
  </si>
  <si>
    <t>2209 Rosetti Blake 02</t>
  </si>
  <si>
    <t>0292F14766Li4iN</t>
  </si>
  <si>
    <t>2106 Kilbride Xavier 04</t>
  </si>
  <si>
    <t>1374F02475YgQ9e</t>
  </si>
  <si>
    <t>2010-1000 Kowalczyk Carla 02</t>
  </si>
  <si>
    <t>5692C63808FyCJ8</t>
  </si>
  <si>
    <t>2010-1100 Thornton Colin 02</t>
  </si>
  <si>
    <t>1159D31631O1GPJ</t>
  </si>
  <si>
    <t>2108 Yancey Dana 02</t>
  </si>
  <si>
    <t>0554Z23255ZZ1Ss</t>
  </si>
  <si>
    <t>2109 Zabala Jonas 02</t>
  </si>
  <si>
    <t>6543A40397Ek8si</t>
  </si>
  <si>
    <t>2106-2900 Trombley Zach 03</t>
  </si>
  <si>
    <t>5616F77330SxBD0</t>
  </si>
  <si>
    <t>2208-0300 Garrity Quinn 02</t>
  </si>
  <si>
    <t>8122Q45930G3vcx</t>
  </si>
  <si>
    <t>2208 Pemberton Hana 02</t>
  </si>
  <si>
    <t>6426R86408Yfmuy</t>
  </si>
  <si>
    <t>2101-0206 Stavros Fiona 01</t>
  </si>
  <si>
    <t>4171Y03053BCIr8</t>
  </si>
  <si>
    <t>2010- Jessup Gavin 02</t>
  </si>
  <si>
    <t>Alan Hollis</t>
  </si>
  <si>
    <t>4417R69180ME2cy</t>
  </si>
  <si>
    <t>2011-0700 Wingate Grace 05</t>
  </si>
  <si>
    <t>3183C38587LpNbY</t>
  </si>
  <si>
    <t>2205-0100 Yarrow Maya 02</t>
  </si>
  <si>
    <t>3242V58483KBnX8</t>
  </si>
  <si>
    <t>2011-0800 Beaumont Elena 01</t>
  </si>
  <si>
    <t>5627X29181NzQMo</t>
  </si>
  <si>
    <t>2101-0300 Villalobos Paula 02</t>
  </si>
  <si>
    <t>2742T71256Opd9b</t>
  </si>
  <si>
    <t>2109 Oakhurst Keith 02</t>
  </si>
  <si>
    <t>4981Q96617Ziltz</t>
  </si>
  <si>
    <t>2105-1601 Ravenna Iris 01</t>
  </si>
  <si>
    <t>6256E47340Iudvg</t>
  </si>
  <si>
    <t>2106-3000 Eastwick Ivan 01</t>
  </si>
  <si>
    <t>8862N89108GVCqS</t>
  </si>
  <si>
    <t>2101-0208 Garrity Sara 01</t>
  </si>
  <si>
    <t>7174W19662P4ZXk</t>
  </si>
  <si>
    <t>2209 Zabala Wendy 11</t>
  </si>
  <si>
    <t>1271Z38406InSYL</t>
  </si>
  <si>
    <t>2101 Hargrove Rosa 02</t>
  </si>
  <si>
    <t>7865I19822OfPbj</t>
  </si>
  <si>
    <t>2108 Bramley Rosa 02</t>
  </si>
  <si>
    <t>9136H46085VXVev</t>
  </si>
  <si>
    <t>2309 Jessup Yvonne 04</t>
  </si>
  <si>
    <t>6152F08263AQoJr</t>
  </si>
  <si>
    <t>2012 Wingate Blake 01</t>
  </si>
  <si>
    <t>3861W23101MUSdO</t>
  </si>
  <si>
    <t>2208-0900 Prieto Wade 03</t>
  </si>
  <si>
    <t>1144Z62621TGPDi</t>
  </si>
  <si>
    <t>2009 Ferraro Owen 02</t>
  </si>
  <si>
    <t>0869B21073Jfill</t>
  </si>
  <si>
    <t>2103-0800 Lachance Simon 01</t>
  </si>
  <si>
    <t>1111S88518Ri3xB</t>
  </si>
  <si>
    <t>2206 Vandermeer Hana 06</t>
  </si>
  <si>
    <t>0495G70262PTDug</t>
  </si>
  <si>
    <t>2105 Everly Eli 02</t>
  </si>
  <si>
    <t>2789V96977EL8TZ</t>
  </si>
  <si>
    <t>2109 Grimaldi Colin 01</t>
  </si>
  <si>
    <t>3745P79737ZAH2T</t>
  </si>
  <si>
    <t>2209 Radcliffe Wade 02</t>
  </si>
  <si>
    <t>8212E16907DIcsR</t>
  </si>
  <si>
    <t>2012-0600 Marsden Owen 02</t>
  </si>
  <si>
    <t>6712M61822HG6vS</t>
  </si>
  <si>
    <t>2012-1100 Sorensen Nolan 02</t>
  </si>
  <si>
    <t>0996E69401RFSgb</t>
  </si>
  <si>
    <t>2107-2600 Lachance Frank 02</t>
  </si>
  <si>
    <t>1717I94385OTnri</t>
  </si>
  <si>
    <t>2106 Vandermeer Elena 04</t>
  </si>
  <si>
    <t>8269D56737GATx2</t>
  </si>
  <si>
    <t>2106 Rosetti Hugo 04</t>
  </si>
  <si>
    <t>0914B63842Dq01J</t>
  </si>
  <si>
    <t>2205-0200 Quintero Alan 05</t>
  </si>
  <si>
    <t>0780A83267NBRiv</t>
  </si>
  <si>
    <t>2012-1200 Yarrow Wendy 02</t>
  </si>
  <si>
    <t>2388Z04703CHPNc</t>
  </si>
  <si>
    <t>2112-1300 Grimaldi Jill 02</t>
  </si>
  <si>
    <t>9764O22976HS8ZE</t>
  </si>
  <si>
    <t>2011-0900 Hargrove Tessa 01</t>
  </si>
  <si>
    <t>6925V12069HS7sd</t>
  </si>
  <si>
    <t>2209-0101 Lindqvist Uma 02</t>
  </si>
  <si>
    <t>3865N82722WlHM1</t>
  </si>
  <si>
    <t>2209-0100 Trombley Carla 02</t>
  </si>
  <si>
    <t>5224M91897ALICJ</t>
  </si>
  <si>
    <t>2207-0400 Wingate Peter 02</t>
  </si>
  <si>
    <t>9192I91922ODUDA</t>
  </si>
  <si>
    <t>2106-3200 Kowalczyk Colin 04</t>
  </si>
  <si>
    <t>9212Z27071TWf8k</t>
  </si>
  <si>
    <t>2106 Lindqvist Quinn 02</t>
  </si>
  <si>
    <t>2523S20258MXRDX</t>
  </si>
  <si>
    <t>2108 Vandermeer Tomas 02</t>
  </si>
  <si>
    <t>5336G89374SJUht</t>
  </si>
  <si>
    <t>2107 Duvall Dana 09</t>
  </si>
  <si>
    <t>9878D62114XSLOb</t>
  </si>
  <si>
    <t>2110-0600 Salcedo Yvonne 02</t>
  </si>
  <si>
    <t>3572D12888AF0OE</t>
  </si>
  <si>
    <t>2203-0100 Wingate Vera 02</t>
  </si>
  <si>
    <t>1511Y71544YMce4</t>
  </si>
  <si>
    <t>2011 Kilbride Uma 01</t>
  </si>
  <si>
    <t>1603E07285VIRmr</t>
  </si>
  <si>
    <t>2101-0209 Kilbride Owen 03</t>
  </si>
  <si>
    <t>5540Y22351ZfCCh</t>
  </si>
  <si>
    <t>2101-0207 Beaumont Beth 01</t>
  </si>
  <si>
    <t>0786E01895NrOfw</t>
  </si>
  <si>
    <t>2101-0211 Antonelli Hana 01</t>
  </si>
  <si>
    <t>4453N24681GxR0S</t>
  </si>
  <si>
    <t>2012 Pemberton Gavin 01</t>
  </si>
  <si>
    <t>4668C59483RO1AB</t>
  </si>
  <si>
    <t>2206-2300 Ferraro Owen 02</t>
  </si>
  <si>
    <t>0966I09012HaQ1A</t>
  </si>
  <si>
    <t>2012 Yarrow Iris 05</t>
  </si>
  <si>
    <t>4367F58089CMU1K</t>
  </si>
  <si>
    <t>2109 Voskuil Maya 04</t>
  </si>
  <si>
    <t>6393H68359Iwacm</t>
  </si>
  <si>
    <t>2011-1000 Ingersoll Nadia 01</t>
  </si>
  <si>
    <t>5283L92819TTMcY</t>
  </si>
  <si>
    <t>2207 Montrose Amara 03</t>
  </si>
  <si>
    <t>2527F67737VzAjE</t>
  </si>
  <si>
    <t>2011 Montrose Amara 04</t>
  </si>
  <si>
    <t>9450B66189LLGLk</t>
  </si>
  <si>
    <t>2106-3300 Lachance Simon 09</t>
  </si>
  <si>
    <t>1715Y57810HeQCg</t>
  </si>
  <si>
    <t>2208-0500 Urquhart Alan 04</t>
  </si>
  <si>
    <t>7860R07679WaHla</t>
  </si>
  <si>
    <t>2208-0501 Hargrove Zoe 02</t>
  </si>
  <si>
    <t>1008W91904Hvb9X</t>
  </si>
  <si>
    <t>2101 Zabala Wendy 01</t>
  </si>
  <si>
    <t>1325W57245GwwVV</t>
  </si>
  <si>
    <t>2101 Thornton Frank 03</t>
  </si>
  <si>
    <t>6946X26656JEIcW</t>
  </si>
  <si>
    <t>2109 Hollis Miles 02</t>
  </si>
  <si>
    <t>8801O00618YwoBj</t>
  </si>
  <si>
    <t>2012 Hollis Beth 01</t>
  </si>
  <si>
    <t>7036T23387Otxes</t>
  </si>
  <si>
    <t>2103-0508 Wexler Zach 01</t>
  </si>
  <si>
    <t>6309C31519PPC2c</t>
  </si>
  <si>
    <t>2112 Prieto Rhys 02</t>
  </si>
  <si>
    <t>3612I24129ERWBN</t>
  </si>
  <si>
    <t>2103-1200 Montrose Miles 04</t>
  </si>
  <si>
    <t>7986O33649KFzzI</t>
  </si>
  <si>
    <t>2208-0600 Thornton Uma 02</t>
  </si>
  <si>
    <t>4375N25648JqpCw</t>
  </si>
  <si>
    <t>2106 Garrity Kara 02</t>
  </si>
  <si>
    <t>5030M33240FwmOE</t>
  </si>
  <si>
    <t>2108 Radcliffe Blake 03</t>
  </si>
  <si>
    <t>6438Q07840Vftai</t>
  </si>
  <si>
    <t>2105 Voskuil Sara 02</t>
  </si>
  <si>
    <t>1660D30714LaSYc</t>
  </si>
  <si>
    <t>21XX-XXXX Antonelli Ivan 02</t>
  </si>
  <si>
    <t>2820J18978XmEOR</t>
  </si>
  <si>
    <t>2012-1300 Ostrander Amara 04</t>
  </si>
  <si>
    <t>5420W59639Hadbk</t>
  </si>
  <si>
    <t>2109 Antonelli Yvonne 02</t>
  </si>
  <si>
    <t>0225A49771LbRQN</t>
  </si>
  <si>
    <t>2108-3100 Stavros Wade 02</t>
  </si>
  <si>
    <t>9980Y54306Uztu5</t>
  </si>
  <si>
    <t>2101-0600 Jessup Colin 03</t>
  </si>
  <si>
    <t>2094W14525SswIN</t>
  </si>
  <si>
    <t>2107-2400 Castellano Uma 05</t>
  </si>
  <si>
    <t>5801S48082ZaaJP</t>
  </si>
  <si>
    <t>2110 Salcedo Elena 02</t>
  </si>
  <si>
    <t>2191F54007Rpwjo</t>
  </si>
  <si>
    <t>2012 Fenwick Beth 02</t>
  </si>
  <si>
    <t>7576Q55405NiiUw</t>
  </si>
  <si>
    <t>2107-2500 Eastwick Victor 02</t>
  </si>
  <si>
    <t>7895I28995RgQPd</t>
  </si>
  <si>
    <t>2006 Grimaldi Nolan 06</t>
  </si>
  <si>
    <t>2345G92253RKnXI</t>
  </si>
  <si>
    <t>2012 Hollis Hana 02</t>
  </si>
  <si>
    <t>3482D56809KeMjj</t>
  </si>
  <si>
    <t>2209-2900 Pemberton Eli 02</t>
  </si>
  <si>
    <t>3115V74918Dbi5i</t>
  </si>
  <si>
    <t>2109-2500 Ferraro Colin 02</t>
  </si>
  <si>
    <t>2171C42183Dsmj0</t>
  </si>
  <si>
    <t>2208-2500 Calloway Miles 08</t>
  </si>
  <si>
    <t>1070V58207EU5mU</t>
  </si>
  <si>
    <t>2012 Montrose Iris 02</t>
  </si>
  <si>
    <t>1069X11969OyaEM</t>
  </si>
  <si>
    <t>2109 Trombley Victor 02</t>
  </si>
  <si>
    <t>9345E15893PoyHh</t>
  </si>
  <si>
    <t>2103-0501 Grimaldi Hugo 01</t>
  </si>
  <si>
    <t>8336D88746PyTLc</t>
  </si>
  <si>
    <t>2205 Quintero Iris 04</t>
  </si>
  <si>
    <t>1575A62057DnEHv</t>
  </si>
  <si>
    <t>2106 Duvall Fiona 02</t>
  </si>
  <si>
    <t>0957O14307NmV4n</t>
  </si>
  <si>
    <t>2109 Rosetti Rhys</t>
  </si>
  <si>
    <t>1768A77748EjejD</t>
  </si>
  <si>
    <t>2307-0500 Everly Yvonne 03</t>
  </si>
  <si>
    <t>1231B70312Dkjtc</t>
  </si>
  <si>
    <t>2206-0500 Zabala Sara 04</t>
  </si>
  <si>
    <t>0269Z02551Gg16J</t>
  </si>
  <si>
    <t>2209-1100 Ferraro Fiona 02</t>
  </si>
  <si>
    <t>4480Q38489DaYDV</t>
  </si>
  <si>
    <t>2103-0509 Hargrove Nolan 01</t>
  </si>
  <si>
    <t>2373I16250QuTHU</t>
  </si>
  <si>
    <t>2112 Yarrow Frank 10</t>
  </si>
  <si>
    <t>9611R91847UoBYx</t>
  </si>
  <si>
    <t>2109-2700 Voskuil Elena 02</t>
  </si>
  <si>
    <t>6118W95762Bc1lT</t>
  </si>
  <si>
    <t>2312-0300 Oakhurst Ivan 07</t>
  </si>
  <si>
    <t>1444S16395Sbr5M</t>
  </si>
  <si>
    <t>2208 Oakhurst Wade 09</t>
  </si>
  <si>
    <t>3618Z12624FmA5T</t>
  </si>
  <si>
    <t>2106-3400 Everly Grace 02</t>
  </si>
  <si>
    <t>4051U05838RSiPS</t>
  </si>
  <si>
    <t>2103-0506 Whitfield Olive 01</t>
  </si>
  <si>
    <t>2125P50856Rk8kJ</t>
  </si>
  <si>
    <t>2111 Duvall Tessa 02</t>
  </si>
  <si>
    <t>3376Z56872Qm77V</t>
  </si>
  <si>
    <t>2101-0212 Salcedo Alan 01</t>
  </si>
  <si>
    <t>4404K85699CkRas</t>
  </si>
  <si>
    <t>2111-0200 Pemberton Nadia 02</t>
  </si>
  <si>
    <t>5805J88579LmUUQ</t>
  </si>
  <si>
    <t>2108-3400 Castellano Hana 02</t>
  </si>
  <si>
    <t>0217K28449Xm5oY</t>
  </si>
  <si>
    <t>2103-0510 Kilbride Carla 01</t>
  </si>
  <si>
    <t>0081M66191Okg1v</t>
  </si>
  <si>
    <t>2101-0209 Wingate Wendy 01</t>
  </si>
  <si>
    <t>4099U82507FhZtl</t>
  </si>
  <si>
    <t>2107 Yancey Beth 02</t>
  </si>
  <si>
    <t>8170C24893ItP6p</t>
  </si>
  <si>
    <t>2112-0900 Trombley Miles 06</t>
  </si>
  <si>
    <t>2381X93860GaPm4</t>
  </si>
  <si>
    <t>2205-0300 Kilbride Kara 02</t>
  </si>
  <si>
    <t>8678V97299Go4OU</t>
  </si>
  <si>
    <t>2108 Ubina Owen 02</t>
  </si>
  <si>
    <t>7481M74094Vs4tX</t>
  </si>
  <si>
    <t>2109 Whitfield Peter 02</t>
  </si>
  <si>
    <t>8471Y42436Ai1W8</t>
  </si>
  <si>
    <t>2207 Tarrant Amara 02</t>
  </si>
  <si>
    <t>6496C94786EzEcA</t>
  </si>
  <si>
    <t>2112 Hollis Peter 02</t>
  </si>
  <si>
    <t>7594M92953Md6RA</t>
  </si>
  <si>
    <t>2207 Duvall Olive 02</t>
  </si>
  <si>
    <t>5452V02898P20mS</t>
  </si>
  <si>
    <t>2201 Norquist Paula 02</t>
  </si>
  <si>
    <t>9801Q26882EtYV2</t>
  </si>
  <si>
    <t>2208-0700 Vandermeer Peter 01</t>
  </si>
  <si>
    <t>7804E73718HK2zf</t>
  </si>
  <si>
    <t>2208-0701 Grimaldi Gavin 01</t>
  </si>
  <si>
    <t>5219J89715Ulq24</t>
  </si>
  <si>
    <t>2107 Oakhurst Zoe 04</t>
  </si>
  <si>
    <t>4633V80801O3Ope</t>
  </si>
  <si>
    <t>2111 Calloway Tessa 10</t>
  </si>
  <si>
    <t>1406C13118C0z0K</t>
  </si>
  <si>
    <t>2207 Bramley Nolan 02</t>
  </si>
  <si>
    <t>3899C43627P68bg</t>
  </si>
  <si>
    <t>2212-0400 Hollis Elena 02</t>
  </si>
  <si>
    <t>5587I10618PaZAq</t>
  </si>
  <si>
    <t>2206 Vandermeer Kara 06</t>
  </si>
  <si>
    <t>4858O63624Y1PWx</t>
  </si>
  <si>
    <t>2204 Garrity Maya 02</t>
  </si>
  <si>
    <t>3339F59615C0Tkt</t>
  </si>
  <si>
    <t>2207 Kilbride Kara 03</t>
  </si>
  <si>
    <t>6075X05995Writx</t>
  </si>
  <si>
    <t>2104 Marsden Gavin 02</t>
  </si>
  <si>
    <t>2113F57910Z5uGl</t>
  </si>
  <si>
    <t>2105-1900 Duvall Paula 03</t>
  </si>
  <si>
    <t>0471T58688LvQlw</t>
  </si>
  <si>
    <t>2109-2400 Thornton Wade 02</t>
  </si>
  <si>
    <t>2559B56299D7yDo</t>
  </si>
  <si>
    <t>2103 Oakhurst Victor 05</t>
  </si>
  <si>
    <t>8647W14812IvSoJ</t>
  </si>
  <si>
    <t>2210-0200 Pemberton Wade 02</t>
  </si>
  <si>
    <t>1078Y36187M2pBQ</t>
  </si>
  <si>
    <t>2207 Ingersoll Jill 04</t>
  </si>
  <si>
    <t>3689K32772S2QEs</t>
  </si>
  <si>
    <t>2208 Thornton Grace 02</t>
  </si>
  <si>
    <t>0618K66588NXBST</t>
  </si>
  <si>
    <t>2103-0511 Ashford Nadia 02</t>
  </si>
  <si>
    <t>8534A93813J8IkU</t>
  </si>
  <si>
    <t>2202-0400 Lachance Ivan 02</t>
  </si>
  <si>
    <t>5116C08838AIUPw</t>
  </si>
  <si>
    <t>2103-0512 Stavros Xavier 01</t>
  </si>
  <si>
    <t>9925U34391EXyVY</t>
  </si>
  <si>
    <t>2207 Eastwick Hugo 06</t>
  </si>
  <si>
    <t>9425F22130O1nIc</t>
  </si>
  <si>
    <t>2205 Radcliffe Tessa 04</t>
  </si>
  <si>
    <t>7903F62466WJ5bv</t>
  </si>
  <si>
    <t>2108 Salcedo Liam 03</t>
  </si>
  <si>
    <t>4072I91661TEG3t</t>
  </si>
  <si>
    <t>2103 Sorensen Quinn 04</t>
  </si>
  <si>
    <t>6591F20682OEbUX</t>
  </si>
  <si>
    <t>2202-0500 Pemberton Victor 06</t>
  </si>
  <si>
    <t>9642E31812TYQlq</t>
  </si>
  <si>
    <t>2205 Hargrove Jonas 02</t>
  </si>
  <si>
    <t>5929Y84440C5U9k</t>
  </si>
  <si>
    <t>2108 Prieto Olive 02</t>
  </si>
  <si>
    <t>9765N77125XNeEi</t>
  </si>
  <si>
    <t>2108 Marsden Kara 04</t>
  </si>
  <si>
    <t>8115T91193DarOo</t>
  </si>
  <si>
    <t>2108 Castellano Blake 02</t>
  </si>
  <si>
    <t>5231P70671YO9yP</t>
  </si>
  <si>
    <t>2104 Yarrow Sara 02</t>
  </si>
  <si>
    <t>5737H44891IUyVM</t>
  </si>
  <si>
    <t>2103-0513 Voskuil Maya 01</t>
  </si>
  <si>
    <t>5001R84799LYZ0g</t>
  </si>
  <si>
    <t>2208 Oakhurst Uma 05</t>
  </si>
  <si>
    <t>4681X08765Y3mHD</t>
  </si>
  <si>
    <t>2103 Eastwick Xavier 01</t>
  </si>
  <si>
    <t>3080T74758W5c6R</t>
  </si>
  <si>
    <t>2104 Zelaya Kara 02</t>
  </si>
  <si>
    <t>4582R52347DEFmo</t>
  </si>
  <si>
    <t>2203-0300 Jessup Victor 02</t>
  </si>
  <si>
    <t>8751H92062TRHU0</t>
  </si>
  <si>
    <t>2109 Montrose Zoe 02</t>
  </si>
  <si>
    <t>7369F36081NacFB</t>
  </si>
  <si>
    <t>2208-1000 Zelaya Hana 04</t>
  </si>
  <si>
    <t>5754Y72104T53Nd</t>
  </si>
  <si>
    <t>2109-3000 Kowalczyk Victor 03</t>
  </si>
  <si>
    <t>8956W64983ONSsw</t>
  </si>
  <si>
    <t>2207 Hollis Blake 02</t>
  </si>
  <si>
    <t>8301C34870NqOQ0</t>
  </si>
  <si>
    <t>2108 Ferraro Sara 02</t>
  </si>
  <si>
    <t>5770F42343MhDoy</t>
  </si>
  <si>
    <t>2112-1100 Tarrant Alan 04</t>
  </si>
  <si>
    <t>8959V90291B6of3</t>
  </si>
  <si>
    <t>2110 Salcedo Colin 02</t>
  </si>
  <si>
    <t>1398J14394CWBey</t>
  </si>
  <si>
    <t>2204-0500 Montrose Nolan 02</t>
  </si>
  <si>
    <t>4425Y25566JASmv</t>
  </si>
  <si>
    <t>2412-0100 Marsden Maya 09</t>
  </si>
  <si>
    <t>6645E71307PKmdR</t>
  </si>
  <si>
    <t>2207 Lindqvist Carla 03</t>
  </si>
  <si>
    <t>1776F08258Y67uW</t>
  </si>
  <si>
    <t>2304-0200 Eastwick Victor 34</t>
  </si>
  <si>
    <t>3077V30135LZDgQ</t>
  </si>
  <si>
    <t>2108 Garrity Peter 02</t>
  </si>
  <si>
    <t>8309T71059YMChA</t>
  </si>
  <si>
    <t>2108 Wingate Alan 02</t>
  </si>
  <si>
    <t>6214N65759UZdoJ</t>
  </si>
  <si>
    <t>2105 Lachance Wade 01</t>
  </si>
  <si>
    <t>1668Q70832BFwc2</t>
  </si>
  <si>
    <t>2207-0500 Rosetti Rosa 01</t>
  </si>
  <si>
    <t>4508O85850MCmYP</t>
  </si>
  <si>
    <t>2405-0100 Villalobos Liam 02</t>
  </si>
  <si>
    <t>5992U57641IYysK</t>
  </si>
  <si>
    <t>2207-0501 Grimaldi Lara 01</t>
  </si>
  <si>
    <t>9490M07702RZWe9</t>
  </si>
  <si>
    <t>2105 Hargrove Wade 01</t>
  </si>
  <si>
    <t>1744E73877MJQ9I</t>
  </si>
  <si>
    <t>2204-0600 Montrose Jonas 04</t>
  </si>
  <si>
    <t>0102P98467GJZPq</t>
  </si>
  <si>
    <t>2110 Lindqvist Nadia 02</t>
  </si>
  <si>
    <t>6957R86561CDHei</t>
  </si>
  <si>
    <t>2206-0800 Antonelli Liam 18</t>
  </si>
  <si>
    <t>0377U65383BFLpJ</t>
  </si>
  <si>
    <t>2107 Radcliffe Vera 04</t>
  </si>
  <si>
    <t>0050Z25707EBbv9</t>
  </si>
  <si>
    <t>2107 Radcliffe Liam 03</t>
  </si>
  <si>
    <t>9193P10780MMRCu</t>
  </si>
  <si>
    <t>2112 Jessup Kara 06</t>
  </si>
  <si>
    <t>4145E03161BO95C</t>
  </si>
  <si>
    <t>2106 Ingersoll Paula 02</t>
  </si>
  <si>
    <t>0702B77223PQ3CP</t>
  </si>
  <si>
    <t>2207 Ashford Tomas 04</t>
  </si>
  <si>
    <t>6100I93986MIcrf</t>
  </si>
  <si>
    <t>2108-3700 Kilbride Iris 06</t>
  </si>
  <si>
    <t>7161H79563EHMHT</t>
  </si>
  <si>
    <t>2106 Kowalczyk Frank 04</t>
  </si>
  <si>
    <t>5790X33434BI8LG</t>
  </si>
  <si>
    <t>2105 Lindqvist Nadia 01</t>
  </si>
  <si>
    <t>9262H44066NPqOQ</t>
  </si>
  <si>
    <t>2211 Hargrove Nolan 07</t>
  </si>
  <si>
    <t>2939A46509VB1ew</t>
  </si>
  <si>
    <t>2205 Ashford Kara 03</t>
  </si>
  <si>
    <t>4895F47646XMixw</t>
  </si>
  <si>
    <t>2105 Beaumont Keith 02</t>
  </si>
  <si>
    <t>6461A16673KTBKU</t>
  </si>
  <si>
    <t>2308 Prieto Rosa 03</t>
  </si>
  <si>
    <t>2410R59404AXuvp</t>
  </si>
  <si>
    <t>2309-0100 Hargrove Zoe 02</t>
  </si>
  <si>
    <t>1359Z31770CFuQv</t>
  </si>
  <si>
    <t>2109-3200 Beaumont Liam 01</t>
  </si>
  <si>
    <t>9794G47619JSoCs</t>
  </si>
  <si>
    <t>2208 Ferraro Hana 01</t>
  </si>
  <si>
    <t>1943E27085Pyunj</t>
  </si>
  <si>
    <t>2201-0200 Castellano Victor 06</t>
  </si>
  <si>
    <t>2110A35756DwHlG</t>
  </si>
  <si>
    <t>2105 Castellano Hugo 02</t>
  </si>
  <si>
    <t>9624L72117Vrpmd</t>
  </si>
  <si>
    <t>2107 Marsden Maya 02</t>
  </si>
  <si>
    <t>9506O92450Wi0Hq</t>
  </si>
  <si>
    <t>2108 Thornton Alan 02</t>
  </si>
  <si>
    <t>6304X85923GhRQM</t>
  </si>
  <si>
    <t>2104 Antonelli Hugo 02</t>
  </si>
  <si>
    <t>6305B60026Rnvs2</t>
  </si>
  <si>
    <t>2201 Voskuil Elena 02</t>
  </si>
  <si>
    <t>0819L75043L7yKR</t>
  </si>
  <si>
    <t>2201 Lachance Keith 02</t>
  </si>
  <si>
    <t>5698V27445N1mJ9</t>
  </si>
  <si>
    <t>2201 Duvall Rosa 02</t>
  </si>
  <si>
    <t>9032F39919AUyCC</t>
  </si>
  <si>
    <t>2206 Marsden Gavin</t>
  </si>
  <si>
    <t>7827O65307KJ7BM</t>
  </si>
  <si>
    <t>2206 Wingate Sara 06</t>
  </si>
  <si>
    <t>7239S89355ZYyNw</t>
  </si>
  <si>
    <t>2205 Salcedo Alan 03</t>
  </si>
  <si>
    <t>7406D79293EQwxI</t>
  </si>
  <si>
    <t>2201 Thornton Rhys 02</t>
  </si>
  <si>
    <t>1484G50819ESobW</t>
  </si>
  <si>
    <t>2109 Calloway Kara 02</t>
  </si>
  <si>
    <t>4824V89712CDCwo</t>
  </si>
  <si>
    <t>2202-0600 Trombley Rosa 02</t>
  </si>
  <si>
    <t>1393U83980JIhFi</t>
  </si>
  <si>
    <t>2209-3100 Quintero Paula 03</t>
  </si>
  <si>
    <t>7855G06588ZZjvo</t>
  </si>
  <si>
    <t>2208 Prieto Wendy 04</t>
  </si>
  <si>
    <t>5996M45831BWqQO</t>
  </si>
  <si>
    <t>2104-0800 Vandermeer Alan 01</t>
  </si>
  <si>
    <t>3400U40898DRlAQ</t>
  </si>
  <si>
    <t>2104-0801 Ingersoll Dana 01</t>
  </si>
  <si>
    <t>3983R67202DK3GF</t>
  </si>
  <si>
    <t>2106 Antonelli Tomas 04</t>
  </si>
  <si>
    <t>6414F27036QTqV4</t>
  </si>
  <si>
    <t>2206-1100 Montrose Blake 04</t>
  </si>
  <si>
    <t>2771T25220JYDBC</t>
  </si>
  <si>
    <t>2112 Stavros Quinn 04</t>
  </si>
  <si>
    <t>7474B92255RLwzj</t>
  </si>
  <si>
    <t>2208 Everly Gavin 04</t>
  </si>
  <si>
    <t>9631L32928YHwq1</t>
  </si>
  <si>
    <t>2205-1000 Duvall Gavin 02</t>
  </si>
  <si>
    <t>3186Y80675YZvDK</t>
  </si>
  <si>
    <t>2205-1001 Garrity Sara 01</t>
  </si>
  <si>
    <t>0138L38466UFokK</t>
  </si>
  <si>
    <t>2108 Lindqvist Eli 02</t>
  </si>
  <si>
    <t>6190Q73300FWHcY</t>
  </si>
  <si>
    <t>2106 Ashford Jill 04</t>
  </si>
  <si>
    <t>5287Y79672VP93x</t>
  </si>
  <si>
    <t>2204-0800 Antonelli Kara 02</t>
  </si>
  <si>
    <t>9721Y07981ZKmhy</t>
  </si>
  <si>
    <t>2106-3500 Calloway Sara 02</t>
  </si>
  <si>
    <t>6310J48388USu65</t>
  </si>
  <si>
    <t>2208 Urquhart Hana 02</t>
  </si>
  <si>
    <t>2876Z75997NI936</t>
  </si>
  <si>
    <t>2109 Zelaya Peter 02</t>
  </si>
  <si>
    <t>4518Z99424JKs3E</t>
  </si>
  <si>
    <t>2201-0300 Yancey Yvonne 02</t>
  </si>
  <si>
    <t>7533C49995VTEHg</t>
  </si>
  <si>
    <t>2107-2800 Sorensen Jill 03</t>
  </si>
  <si>
    <t>2734Y50763VYdoM</t>
  </si>
  <si>
    <t>2105-2100 Hargrove Kara 05</t>
  </si>
  <si>
    <t>0194W65258YYZ4k</t>
  </si>
  <si>
    <t>2105 Ingersoll Blake 02</t>
  </si>
  <si>
    <t>7919L04129TR2AU</t>
  </si>
  <si>
    <t>2108 Fenwick Nolan 04</t>
  </si>
  <si>
    <t>7660K17302NJa7D</t>
  </si>
  <si>
    <t>2207 Bramley Simon 06</t>
  </si>
  <si>
    <t>0994O43126Wd9dd</t>
  </si>
  <si>
    <t>2206 Ingersoll Miles 03</t>
  </si>
  <si>
    <t>8501K11557OBJMg</t>
  </si>
  <si>
    <t>2108 Wingate Nadia 04</t>
  </si>
  <si>
    <t>4535E01230XfAdS</t>
  </si>
  <si>
    <t>2112 Whitfield Eli 06</t>
  </si>
  <si>
    <t>3445Z98879XVHwH</t>
  </si>
  <si>
    <t>2112 Lachance Owen 04</t>
  </si>
  <si>
    <t>1721B92085EYQYT</t>
  </si>
  <si>
    <t>2306 Ravenna Maya 09</t>
  </si>
  <si>
    <t>6518V92523YulTC</t>
  </si>
  <si>
    <t>2302-0500 Stavros Kara 02</t>
  </si>
  <si>
    <t>7050C21448AIAuT</t>
  </si>
  <si>
    <t>2207-1200 Antonelli Colin 09</t>
  </si>
  <si>
    <t>9376Z62181HLE0f</t>
  </si>
  <si>
    <t>2108 Grimaldi Keith 04</t>
  </si>
  <si>
    <t>2536O96720QCe3v</t>
  </si>
  <si>
    <t>2106 Antonelli Uma 05</t>
  </si>
  <si>
    <t>4602E29247CG0X0</t>
  </si>
  <si>
    <t>2206 Wingate Dana 04</t>
  </si>
  <si>
    <t>7597X10159KAxro</t>
  </si>
  <si>
    <t>2207 Kowalczyk Vera 09</t>
  </si>
  <si>
    <t>6047U48741QCmMz</t>
  </si>
  <si>
    <t>2110-1100 Pemberton Wendy 02</t>
  </si>
  <si>
    <t>2180P90097FacnK</t>
  </si>
  <si>
    <t>2104-0802 Hargrove Blake 01</t>
  </si>
  <si>
    <t>7686X84858XIA8F</t>
  </si>
  <si>
    <t>2306-0100 Stavros Victor 09</t>
  </si>
  <si>
    <t>5444O03131SDzRB</t>
  </si>
  <si>
    <t>2107-2900 Bramley Miles 05</t>
  </si>
  <si>
    <t>9266U72079Eiwxz</t>
  </si>
  <si>
    <t>2112-1301 Marsden Eli 03</t>
  </si>
  <si>
    <t>4966J81262Mp9tS</t>
  </si>
  <si>
    <t>2111-0406 Grimaldi Quinn 01</t>
  </si>
  <si>
    <t>8279C53854Ek5UY</t>
  </si>
  <si>
    <t>2202-0900 Thornton Dana 02</t>
  </si>
  <si>
    <t>1794Q66593Upk8x</t>
  </si>
  <si>
    <t>2112-1302 Marsden Elena 02</t>
  </si>
  <si>
    <t>7717A29868Xc0aX</t>
  </si>
  <si>
    <t>2108-0407 Thornton Vera 02</t>
  </si>
  <si>
    <t>6695R08861Yk3KK</t>
  </si>
  <si>
    <t>2111-0404 Lachance Tomas 02</t>
  </si>
  <si>
    <t>1155I10104Xp9ZR</t>
  </si>
  <si>
    <t>2111-0403 Salcedo Rhys 01</t>
  </si>
  <si>
    <t>8696T20863OLcLa</t>
  </si>
  <si>
    <t>2209 Wingate Olive 02</t>
  </si>
  <si>
    <t>6104S13601GY3Y9</t>
  </si>
  <si>
    <t>2206 Vandermeer Miles 02</t>
  </si>
  <si>
    <t>4302Q75377TOjHf</t>
  </si>
  <si>
    <t>2106-3700 Ferraro Sara 01</t>
  </si>
  <si>
    <t>2807U18598Ix9n1</t>
  </si>
  <si>
    <t>2107 Prieto Blake 04</t>
  </si>
  <si>
    <t>5702V39671EFRfb</t>
  </si>
  <si>
    <t>2203 Ingersoll Ivan 02</t>
  </si>
  <si>
    <t>8896M77655Af41A</t>
  </si>
  <si>
    <t>2202 Whitfield Blake 02</t>
  </si>
  <si>
    <t>7282C42194BGmTC</t>
  </si>
  <si>
    <t>2112 Whitfield Keith 05</t>
  </si>
  <si>
    <t>8484V91978PqPGR</t>
  </si>
  <si>
    <t>2111-0500 Yancey Simon 02</t>
  </si>
  <si>
    <t>7565E26687Wj9dY</t>
  </si>
  <si>
    <t>2111-0503 Yarrow Simon 01</t>
  </si>
  <si>
    <t>1702L10174Iy4r1</t>
  </si>
  <si>
    <t>2111-0502 Marsden Nadia 01</t>
  </si>
  <si>
    <t>9345L02106CO6jE</t>
  </si>
  <si>
    <t>2105 Trombley Nadia 01</t>
  </si>
  <si>
    <t>1388V96654FgCFJ</t>
  </si>
  <si>
    <t>2105 Zelaya Wade 02</t>
  </si>
  <si>
    <t>2222G54408PzODW</t>
  </si>
  <si>
    <t>2105 Ingersoll Amara 05</t>
  </si>
  <si>
    <t>8975C57172DbjeB</t>
  </si>
  <si>
    <t>2106 Bramley Iris 04</t>
  </si>
  <si>
    <t>9514W11909KxBG4</t>
  </si>
  <si>
    <t>2107 Beaumont Paula 02</t>
  </si>
  <si>
    <t>8723Z78391FgPzn</t>
  </si>
  <si>
    <t>2206-1600 Thornton Liam 02</t>
  </si>
  <si>
    <t>6542B99225DsEjY</t>
  </si>
  <si>
    <t>2109 Jessup Gavin</t>
  </si>
  <si>
    <t>3618W70322Io036</t>
  </si>
  <si>
    <t>2111-0501 Prieto Iris 01</t>
  </si>
  <si>
    <t>9579I75510Zv5Cf</t>
  </si>
  <si>
    <t>2111-0507 Antonelli Maya 01</t>
  </si>
  <si>
    <t>8556B13620Os9FC</t>
  </si>
  <si>
    <t>2111-0508 Ingersoll Fiona 02</t>
  </si>
  <si>
    <t>7022R57622Sr6MN</t>
  </si>
  <si>
    <t>2111-0510 Quintero Amara 01</t>
  </si>
  <si>
    <t>5985X28241Vd4EE</t>
  </si>
  <si>
    <t>2111-0509 Lachance Yvonne 01</t>
  </si>
  <si>
    <t>0223Y64345Wj4Ep</t>
  </si>
  <si>
    <t>2111-0505 Lindqvist Simon 01</t>
  </si>
  <si>
    <t>1329J36329Cw76q</t>
  </si>
  <si>
    <t>2111-0504 Rosetti Vera 01</t>
  </si>
  <si>
    <t>1061W00482Oc1Rd</t>
  </si>
  <si>
    <t>2111-0506 Yarrow Colin 01</t>
  </si>
  <si>
    <t>4616A91586CGjM4</t>
  </si>
  <si>
    <t>2203-0600 Pemberton Keith 16</t>
  </si>
  <si>
    <t>7033L85100Dca7J</t>
  </si>
  <si>
    <t>2109-3300 Ingersoll Dana 02</t>
  </si>
  <si>
    <t>8648N64957JmUU6</t>
  </si>
  <si>
    <t>2111 Everly Yvonne 02</t>
  </si>
  <si>
    <t>6045Y58557Vgh1k</t>
  </si>
  <si>
    <t>2308 Yarrow Uma 06</t>
  </si>
  <si>
    <t>2743O91816QwvnV</t>
  </si>
  <si>
    <t>2209 Oakhurst Kara 02</t>
  </si>
  <si>
    <t>4789L09622CwOXR</t>
  </si>
  <si>
    <t>2106 Prieto Tessa 02</t>
  </si>
  <si>
    <t>3084W71118WPK4G</t>
  </si>
  <si>
    <t>2305-0200 Yancey Carla 02</t>
  </si>
  <si>
    <t>2305E49228Gn4SB</t>
  </si>
  <si>
    <t>2107 Ubina Hana 08</t>
  </si>
  <si>
    <t>5336Q38480VxiDR</t>
  </si>
  <si>
    <t>2109 Antonelli Yvonne 05</t>
  </si>
  <si>
    <t>1066K18548KhmtF</t>
  </si>
  <si>
    <t>2108-0406 Kowalczyk Hugo 02</t>
  </si>
  <si>
    <t>6909Z40309Fibcq</t>
  </si>
  <si>
    <t>2202 Pemberton Rosa 02</t>
  </si>
  <si>
    <t>9045E90474Mjq84</t>
  </si>
  <si>
    <t>2108-3900 Everly Wade 08</t>
  </si>
  <si>
    <t>7816L70250UvgBI</t>
  </si>
  <si>
    <t>2112 Villalobos Peter 03</t>
  </si>
  <si>
    <t>7024N81323Uq2vx</t>
  </si>
  <si>
    <t>2106 Ravenna Fiona 01</t>
  </si>
  <si>
    <t>2927S64527SzY9G</t>
  </si>
  <si>
    <t>2112-1400 Vandermeer Jill 04</t>
  </si>
  <si>
    <t>0630T58531FiMPy</t>
  </si>
  <si>
    <t>2106-3800 Kowalczyk Olive 02</t>
  </si>
  <si>
    <t>1769C86369Ces1J</t>
  </si>
  <si>
    <t>2111-0407 Prieto Wendy 02</t>
  </si>
  <si>
    <t>2384Q02914MNt38</t>
  </si>
  <si>
    <t>2111-0500 Castellano Paula 14</t>
  </si>
  <si>
    <t>2627J84258NtG4h</t>
  </si>
  <si>
    <t>2207 Lachance Simon 02</t>
  </si>
  <si>
    <t>7192R10171Uxb0x</t>
  </si>
  <si>
    <t>2207-1100 Montrose Simon 04</t>
  </si>
  <si>
    <t>3844J63509Pafzj</t>
  </si>
  <si>
    <t>2109-3400 Sorensen Rhys 02</t>
  </si>
  <si>
    <t>5356N33983Et7f5</t>
  </si>
  <si>
    <t>2111-0400 Whitfield Derek 01</t>
  </si>
  <si>
    <t>6121V31365JoEU7</t>
  </si>
  <si>
    <t>2109-3401 Thornton Amara 02</t>
  </si>
  <si>
    <t>9134L91705NauyQ</t>
  </si>
  <si>
    <t>2209 Bramley Olive 02</t>
  </si>
  <si>
    <t>9982O42119Gi55M</t>
  </si>
  <si>
    <t>2108-4000 Villalobos Simon 02</t>
  </si>
  <si>
    <t>6149I83833Qzg1x</t>
  </si>
  <si>
    <t>2108-4001 Ostrander Keith 01</t>
  </si>
  <si>
    <t>1156V80090Bd2ZG</t>
  </si>
  <si>
    <t>2107 Jessup Gavin 10</t>
  </si>
  <si>
    <t>1330O27477IIo82</t>
  </si>
  <si>
    <t>2106 Salcedo Zoe 01</t>
  </si>
  <si>
    <t>9183H15998RoMRm</t>
  </si>
  <si>
    <t>2108 Salcedo Dana 02</t>
  </si>
  <si>
    <t>0667T10997XqnEP</t>
  </si>
  <si>
    <t>2106 Ravenna Sara 02</t>
  </si>
  <si>
    <t>4307E83345Fsi1m</t>
  </si>
  <si>
    <t>2209-0501 Calloway Sara 02</t>
  </si>
  <si>
    <t>2279Y41102Yb5aK</t>
  </si>
  <si>
    <t>2108-4100 Lachance Iris 05</t>
  </si>
  <si>
    <t>7090V82986RVA64</t>
  </si>
  <si>
    <t>2209-0500 Villalobos Amara 02</t>
  </si>
  <si>
    <t>6829M83068Sd14v</t>
  </si>
  <si>
    <t>2209-0600 Urquhart Simon 06</t>
  </si>
  <si>
    <t>4584C96407Wi9wQ</t>
  </si>
  <si>
    <t>2107-3000 Fenwick Blake 06</t>
  </si>
  <si>
    <t>3509T25347FeGJI</t>
  </si>
  <si>
    <t>2207 Ashford Yvonne 02</t>
  </si>
  <si>
    <t>1041A32608Tudfm</t>
  </si>
  <si>
    <t>2106 Lachance Iris 02</t>
  </si>
  <si>
    <t>3491U03296Nl87w</t>
  </si>
  <si>
    <t>2108 Whitfield Zach 09</t>
  </si>
  <si>
    <t>4542D77178GuTMo</t>
  </si>
  <si>
    <t>2111 Kowalczyk Jill 15</t>
  </si>
  <si>
    <t>5598W22127SsWrQ</t>
  </si>
  <si>
    <t>2107-3100 Quintero Gavin 02</t>
  </si>
  <si>
    <t>3972E07104Uf95b</t>
  </si>
  <si>
    <t>2205-1900 Ingersoll Kara 02</t>
  </si>
  <si>
    <t>3483Y31400VcCgl</t>
  </si>
  <si>
    <t>2106 Wingate Hugo 02</t>
  </si>
  <si>
    <t>0520L35249AkUfD</t>
  </si>
  <si>
    <t>2108 Villalobos Carla 08</t>
  </si>
  <si>
    <t>7000B89631Skb6A</t>
  </si>
  <si>
    <t>2208-2200 Ravenna Amara 02</t>
  </si>
  <si>
    <t>4178G59038BsIg8</t>
  </si>
  <si>
    <t>2111-0409 Pemberton Peter 02</t>
  </si>
  <si>
    <t>4364D49950UsJG5</t>
  </si>
  <si>
    <t>2209 Ferraro Ivan 08</t>
  </si>
  <si>
    <t>2710T21460OvBp3</t>
  </si>
  <si>
    <t>2108-4100 Antonelli Derek 02</t>
  </si>
  <si>
    <t>5751D04488ZgA1j</t>
  </si>
  <si>
    <t>2211 Yancey Zach 02</t>
  </si>
  <si>
    <t>7846A35187IcDOi</t>
  </si>
  <si>
    <t>2106 Yancey Kara 03</t>
  </si>
  <si>
    <t>5989T49015Ymcdp</t>
  </si>
  <si>
    <t>2202-1001 Hollis Gavin 01</t>
  </si>
  <si>
    <t>4067L47403XzRCN</t>
  </si>
  <si>
    <t>2107-3200 Jessup Grace 04</t>
  </si>
  <si>
    <t>2991H10635FyWlB</t>
  </si>
  <si>
    <t>2111-0511 Ravenna Tessa 02</t>
  </si>
  <si>
    <t>3368E45487XdqzW</t>
  </si>
  <si>
    <t>2208 Wingate Eli 14</t>
  </si>
  <si>
    <t>9942T51981GxAjL</t>
  </si>
  <si>
    <t>2107-3300 Ingersoll Elena 03</t>
  </si>
  <si>
    <t>6690Y01390FmDXc</t>
  </si>
  <si>
    <t>2112 Whitfield Uma 07</t>
  </si>
  <si>
    <t>7919D76428VjBa7</t>
  </si>
  <si>
    <t>2107 Zelaya Tomas 08</t>
  </si>
  <si>
    <t>4597T58907WvGaG</t>
  </si>
  <si>
    <t>2203-0700 Yancey Vera 02</t>
  </si>
  <si>
    <t>8926G15018HmTao</t>
  </si>
  <si>
    <t>2203-0800 Beaumont Peter 02</t>
  </si>
  <si>
    <t>6431S96091XjmaP</t>
  </si>
  <si>
    <t>2202-1003 Sorensen Sara 01</t>
  </si>
  <si>
    <t>9221G44874Kl1mw</t>
  </si>
  <si>
    <t>2109-3500 Whitfield Tessa 02</t>
  </si>
  <si>
    <t>5613K10176Z2Fti</t>
  </si>
  <si>
    <t>2202-1002 Wingate Lara 01</t>
  </si>
  <si>
    <t>7745W30086LoNhQ</t>
  </si>
  <si>
    <t>2202-1100 Castellano Jill 02</t>
  </si>
  <si>
    <t>8820W18377P4cKY</t>
  </si>
  <si>
    <t>2202-1004 Urquhart Fiona 01</t>
  </si>
  <si>
    <t>4283C67870EzB66</t>
  </si>
  <si>
    <t>2110 Urquhart Frank 02</t>
  </si>
  <si>
    <t>8634W94500Up9I8</t>
  </si>
  <si>
    <t>2209-0800 Villalobos Iris 02</t>
  </si>
  <si>
    <t>7211C43985Tg6pW</t>
  </si>
  <si>
    <t>2205 Fenwick Paula 05</t>
  </si>
  <si>
    <t>8835Y19616YlUAl</t>
  </si>
  <si>
    <t>2109-3700 Rosetti Vera 03</t>
  </si>
  <si>
    <t>2863S26902N176o</t>
  </si>
  <si>
    <t>2209-1900 Quintero Fiona 02</t>
  </si>
  <si>
    <t>1393F38754D839b</t>
  </si>
  <si>
    <t>2209-0801 Lindqvist Nadia 02</t>
  </si>
  <si>
    <t>6202U29341Sn4SG</t>
  </si>
  <si>
    <t>2112 Hollis Ivan 04</t>
  </si>
  <si>
    <t>4281U30861AuNLN</t>
  </si>
  <si>
    <t>2110-1200 Garrity Jill 02</t>
  </si>
  <si>
    <t>7136P97802J7ytJ</t>
  </si>
  <si>
    <t>2107-3400 Hollis Wendy 02</t>
  </si>
  <si>
    <t>2232F50913Zhyum</t>
  </si>
  <si>
    <t>2206 Bramley Olive 02</t>
  </si>
  <si>
    <t>3356H20696C3FKS</t>
  </si>
  <si>
    <t>2112 Thornton Kara 06</t>
  </si>
  <si>
    <t>7820G34560W09Gg</t>
  </si>
  <si>
    <t>2202-1007 Prieto Colin 01</t>
  </si>
  <si>
    <t>0909I32562ZQKCQ</t>
  </si>
  <si>
    <t>2307 Jessup Xavier 08</t>
  </si>
  <si>
    <t>9166R86046MufON</t>
  </si>
  <si>
    <t>2106 Norquist Carla</t>
  </si>
  <si>
    <t>4755A72970LyE1N</t>
  </si>
  <si>
    <t>2211 Lindqvist Peter 03</t>
  </si>
  <si>
    <t>7796S06758RsGvO</t>
  </si>
  <si>
    <t>2302-0700 Vandermeer Rosa 15</t>
  </si>
  <si>
    <t>7867V76984YiRNR</t>
  </si>
  <si>
    <t>2111-0408 Whitfield Jonas 02</t>
  </si>
  <si>
    <t>8127G90524IrM1e</t>
  </si>
  <si>
    <t>2206 Marsden Elena 02</t>
  </si>
  <si>
    <t>9466X31257VwI6z</t>
  </si>
  <si>
    <t>2112 Montrose Yvonne 06</t>
  </si>
  <si>
    <t>3454E01581Ch7iS</t>
  </si>
  <si>
    <t>2206-1900 Kowalczyk Rhys 04</t>
  </si>
  <si>
    <t>1716P31590Eaq94</t>
  </si>
  <si>
    <t>2209 Duvall Hugo 02</t>
  </si>
  <si>
    <t>7700B12487E4eGT</t>
  </si>
  <si>
    <t>2202 Hollis Tessa 02</t>
  </si>
  <si>
    <t>9755R91434S8oQJ</t>
  </si>
  <si>
    <t>2205 Hollis Elena 02</t>
  </si>
  <si>
    <t>7398P21521T9Qsq</t>
  </si>
  <si>
    <t>2206 Radcliffe Grace 04</t>
  </si>
  <si>
    <t>9324L19927D8XZi</t>
  </si>
  <si>
    <t>2202-1005 Castellano Iris 01</t>
  </si>
  <si>
    <t>5669I57243T8rKk</t>
  </si>
  <si>
    <t>2112-1500 Marsden Nolan 04</t>
  </si>
  <si>
    <t>5372K95447GrGmD</t>
  </si>
  <si>
    <t>2201-0100 Grimaldi Hugo 04</t>
  </si>
  <si>
    <t>3292W01617C5TyE</t>
  </si>
  <si>
    <t>2206-2000 Pemberton Tomas 02</t>
  </si>
  <si>
    <t>1309U34286W1Ece</t>
  </si>
  <si>
    <t>2202-1006 Hargrove Grace 01</t>
  </si>
  <si>
    <t>6492P83602L2p8Q</t>
  </si>
  <si>
    <t>2202-1009 Ostrander Nolan 01</t>
  </si>
  <si>
    <t>7623N06280O8wVB</t>
  </si>
  <si>
    <t>2202-1011 Ravenna Wade 01</t>
  </si>
  <si>
    <t>4211I33323R5gva</t>
  </si>
  <si>
    <t>2206-2100 Lachance Keith 02</t>
  </si>
  <si>
    <t>1760O87042Z9uHW</t>
  </si>
  <si>
    <t>2110-1300 Yarrow Simon 02</t>
  </si>
  <si>
    <t>9730R56761X8Hq7</t>
  </si>
  <si>
    <t>2202-1008 Yarrow Gavin 01</t>
  </si>
  <si>
    <t>7326E76490T8jbq</t>
  </si>
  <si>
    <t>2204 Lachance Hana 02</t>
  </si>
  <si>
    <t>8484O57928N4c4E</t>
  </si>
  <si>
    <t>2202-1010 Beaumont Tomas 01</t>
  </si>
  <si>
    <t>3782B29800VQoFH</t>
  </si>
  <si>
    <t>2112-1600 Kowalczyk Yvonne 04</t>
  </si>
  <si>
    <t>4568J10834N6PT0</t>
  </si>
  <si>
    <t>2306-0500 Castellano Olive 02</t>
  </si>
  <si>
    <t>3376N99156DCipI</t>
  </si>
  <si>
    <t>2209 Marsden Victor 02</t>
  </si>
  <si>
    <t>2736C51310AQZD4</t>
  </si>
  <si>
    <t>2111-0513 Tarrant Elena 01</t>
  </si>
  <si>
    <t>2522G87575LGGMU</t>
  </si>
  <si>
    <t>2111-0513 Wexler Maya 01</t>
  </si>
  <si>
    <t>6580B55549B4awY</t>
  </si>
  <si>
    <t>2207 Zabala Zach 02</t>
  </si>
  <si>
    <t>4490Z34257WXG82</t>
  </si>
  <si>
    <t>2202 Urquhart Tessa 01</t>
  </si>
  <si>
    <t>5662A55387IVwny</t>
  </si>
  <si>
    <t>2202-1012 Duvall Nadia 01</t>
  </si>
  <si>
    <t>4249C51365K1g8G</t>
  </si>
  <si>
    <t>2112 Marsden Paula 04</t>
  </si>
  <si>
    <t>2405L66084G1IBH</t>
  </si>
  <si>
    <t>2108-4300 Tarrant Wade 02</t>
  </si>
  <si>
    <t>4343X73876M68JW</t>
  </si>
  <si>
    <t>2206 Jessup Carla 02</t>
  </si>
  <si>
    <t>0441W98600PQ06q</t>
  </si>
  <si>
    <t>2109-3800 Ravenna Wendy 01</t>
  </si>
  <si>
    <t>5579X40086EPvON</t>
  </si>
  <si>
    <t>2112 Beaumont Jonas 05</t>
  </si>
  <si>
    <t>4367Y47850CGDQE</t>
  </si>
  <si>
    <t>2109 Norquist Rhys 02</t>
  </si>
  <si>
    <t>5847I28336PJ7kO</t>
  </si>
  <si>
    <t>2108 Quintero Blake 02</t>
  </si>
  <si>
    <t>3880K82090OOjo2</t>
  </si>
  <si>
    <t>2111 Hargrove Zoe 02</t>
  </si>
  <si>
    <t>5167B97748U0hXu</t>
  </si>
  <si>
    <t>2207 Kilbride Peter 04</t>
  </si>
  <si>
    <t>6754A36488Y1zeB</t>
  </si>
  <si>
    <t>2108-0408 Antonelli Grace 02</t>
  </si>
  <si>
    <t>9555O33056C84J7</t>
  </si>
  <si>
    <t>2108-0409 Kowalczyk Alan 02</t>
  </si>
  <si>
    <t>5363D40734YOUyy</t>
  </si>
  <si>
    <t>2209-1700 Sorensen Dana 05</t>
  </si>
  <si>
    <t>2110E83038L7Sho</t>
  </si>
  <si>
    <t>2108 Salcedo Simon 01</t>
  </si>
  <si>
    <t>9692E87295ZFfUe</t>
  </si>
  <si>
    <t>2212 Duvall Jonas 02</t>
  </si>
  <si>
    <t>8491H59704QDuHo</t>
  </si>
  <si>
    <t>2201 Radcliffe Gavin 02</t>
  </si>
  <si>
    <t>9090H98598HEBTV</t>
  </si>
  <si>
    <t>2108 Grimaldi Victor 02</t>
  </si>
  <si>
    <t>2108Q81718PN30A</t>
  </si>
  <si>
    <t>2109 Tarrant Elena 02</t>
  </si>
  <si>
    <t>3735Q79363FI91c</t>
  </si>
  <si>
    <t>2209 Calloway Lara 06</t>
  </si>
  <si>
    <t>3223A67978YKh34</t>
  </si>
  <si>
    <t>2112 Fenwick Beth 02</t>
  </si>
  <si>
    <t>5196S76280FZpZJ</t>
  </si>
  <si>
    <t>2207 Lachance Amara 02</t>
  </si>
  <si>
    <t>8394I65413DK8JD</t>
  </si>
  <si>
    <t>2203 Hollis Nolan 03</t>
  </si>
  <si>
    <t>5702P30463Ng6Rl</t>
  </si>
  <si>
    <t>2207 Wexler Zoe 05</t>
  </si>
  <si>
    <t>2532L98871FpMSV</t>
  </si>
  <si>
    <t>2110 Prieto Yvonne 02</t>
  </si>
  <si>
    <t>8287Z58299G1trA</t>
  </si>
  <si>
    <t>2110 Pemberton Hana 02</t>
  </si>
  <si>
    <t>0512Y40154X8yGn</t>
  </si>
  <si>
    <t>2305-0301 Ravenna Owen 02</t>
  </si>
  <si>
    <t>7000K88639V2kMR</t>
  </si>
  <si>
    <t>2305-0300 Lindqvist Vera 02</t>
  </si>
  <si>
    <t>5127L64727C9opb</t>
  </si>
  <si>
    <t>2305-0302 Lindqvist Paula 02</t>
  </si>
  <si>
    <t>0009V09286BOUJM</t>
  </si>
  <si>
    <t>2111-0410 Zabala Colin 02</t>
  </si>
  <si>
    <t>5514E01250MNQ2O</t>
  </si>
  <si>
    <t>2206-2400 Montrose Carla 02</t>
  </si>
  <si>
    <t>5780T53909RO8rB</t>
  </si>
  <si>
    <t>2109-3900 Antonelli Maya 01</t>
  </si>
  <si>
    <t>3800H17339CSlXK</t>
  </si>
  <si>
    <t>2202 Villalobos Rhys 02</t>
  </si>
  <si>
    <t>8628S67503KNS3r</t>
  </si>
  <si>
    <t>2206-2500 Vandermeer Hugo 02</t>
  </si>
  <si>
    <t>4083M99410AKCFD</t>
  </si>
  <si>
    <t>2307 Lindqvist Owen 02</t>
  </si>
  <si>
    <t>7953V01018JKfth</t>
  </si>
  <si>
    <t>2208 Kowalczyk Maya 07</t>
  </si>
  <si>
    <t>8037J25582MYOV4</t>
  </si>
  <si>
    <t>2109 Whitfield Rhys 02</t>
  </si>
  <si>
    <t>0379A56764PXL4a</t>
  </si>
  <si>
    <t>2208 Lachance Xavier 02</t>
  </si>
  <si>
    <t>7856Z47961TXZsU</t>
  </si>
  <si>
    <t>2208-2800 Lindqvist Wade 02</t>
  </si>
  <si>
    <t>6498M15719SBQfC</t>
  </si>
  <si>
    <t>2208-2900 Wingate Hugo 03</t>
  </si>
  <si>
    <t>9308B30286E3s9b</t>
  </si>
  <si>
    <t>2202 Zelaya Ivan 01</t>
  </si>
  <si>
    <t>0128J28620J3cbB</t>
  </si>
  <si>
    <t>2209-2000 Vandermeer Paula 02</t>
  </si>
  <si>
    <t>5134B19980ULEsb</t>
  </si>
  <si>
    <t>2112-1800 Zelaya Hugo 02</t>
  </si>
  <si>
    <t>5228A10913ARh6F</t>
  </si>
  <si>
    <t>2202-1200 Yarrow Olive 23</t>
  </si>
  <si>
    <t>0197B29982YAV1z</t>
  </si>
  <si>
    <t>2207 Kowalczyk Blake 09</t>
  </si>
  <si>
    <t>3650S54821YC2J7</t>
  </si>
  <si>
    <t>2207-1700 Radcliffe Tomas 08</t>
  </si>
  <si>
    <t>1259M03484TVkbz</t>
  </si>
  <si>
    <t>2204 Quintero Xavier 02</t>
  </si>
  <si>
    <t>0131R06148JoJfC</t>
  </si>
  <si>
    <t>2112 Ostrander Olive 07</t>
  </si>
  <si>
    <t>4052B67729OTIrY</t>
  </si>
  <si>
    <t>2112 Antonelli Victor 02</t>
  </si>
  <si>
    <t>4171M86630SKcTR</t>
  </si>
  <si>
    <t>2308 Zabala Jonas 06</t>
  </si>
  <si>
    <t>8505R38842DQLh5</t>
  </si>
  <si>
    <t>2208 Kowalczyk Tomas 02</t>
  </si>
  <si>
    <t>2245R87834Dd5l9</t>
  </si>
  <si>
    <t>2201-0100 Bramley Beth 02</t>
  </si>
  <si>
    <t>2598S08174Fq0jF</t>
  </si>
  <si>
    <t>2201-0101 Salcedo Colin 02</t>
  </si>
  <si>
    <t>9948I64363FbvKu</t>
  </si>
  <si>
    <t>2308-0100 Jessup Nadia 02</t>
  </si>
  <si>
    <t>7942T48276Uwotq</t>
  </si>
  <si>
    <t>2209-2200 Beaumont Xavier 02</t>
  </si>
  <si>
    <t>0502C03365LAfSb</t>
  </si>
  <si>
    <t>2208 Norquist Frank 02</t>
  </si>
  <si>
    <t>3362B01996VZbQP</t>
  </si>
  <si>
    <t>2202 Prieto Kara 02</t>
  </si>
  <si>
    <t>5924U24299CuHSL</t>
  </si>
  <si>
    <t>2111-0405 Ubina Wendy 01</t>
  </si>
  <si>
    <t>6871P08827ZM9X8</t>
  </si>
  <si>
    <t>2202 Lindqvist Zach 05</t>
  </si>
  <si>
    <t>4946E80026Si7g3</t>
  </si>
  <si>
    <t>2307-0100 Beaumont Rhys 08</t>
  </si>
  <si>
    <t>9763I11829MNbax</t>
  </si>
  <si>
    <t>2105 Lachance Rosa 05</t>
  </si>
  <si>
    <t>1757M90189UHUWG</t>
  </si>
  <si>
    <t>2106 Zabala Xavier 06</t>
  </si>
  <si>
    <t>3664H23646U3Tel</t>
  </si>
  <si>
    <t>2208-3400 Lachance Kara 01</t>
  </si>
  <si>
    <t>0666C13785MV1On</t>
  </si>
  <si>
    <t>2109 Montrose Kara 02</t>
  </si>
  <si>
    <t>9461E41209WLdpi</t>
  </si>
  <si>
    <t>2208 Lachance Amara 05</t>
  </si>
  <si>
    <t>6951H14160TtFEW</t>
  </si>
  <si>
    <t>2202 Everly Sara 14</t>
  </si>
  <si>
    <t>4490N94693Tyn8u</t>
  </si>
  <si>
    <t>2105 Marsden Nadia 01</t>
  </si>
  <si>
    <t>6368Y85914YpDyI</t>
  </si>
  <si>
    <t>2108 Pemberton Carla 02</t>
  </si>
  <si>
    <t>9897S16836Kczsf</t>
  </si>
  <si>
    <t>2208 Bramley Nolan 06</t>
  </si>
  <si>
    <t>0937E90174Su14G</t>
  </si>
  <si>
    <t>2208 Ubina Colin 03</t>
  </si>
  <si>
    <t>0658I95146IgTWx</t>
  </si>
  <si>
    <t>2204 Yarrow Liam 04</t>
  </si>
  <si>
    <t>4028P23432Q3fB8</t>
  </si>
  <si>
    <t>2112 Thornton Jonas 05</t>
  </si>
  <si>
    <t>3129Q22395MRO0Y</t>
  </si>
  <si>
    <t>2108 Everly Rosa 02</t>
  </si>
  <si>
    <t>3221N16492UDfq1</t>
  </si>
  <si>
    <t>2207 Lachance Beth</t>
  </si>
  <si>
    <t>4887Y51967TOnbd</t>
  </si>
  <si>
    <t>2308 Jessup Zach</t>
  </si>
  <si>
    <t>5746J15710QpU3v</t>
  </si>
  <si>
    <t>2209-2400 Duvall Alan 02</t>
  </si>
  <si>
    <t>8543T32079Kmt3i</t>
  </si>
  <si>
    <t>2112 Prieto Amara 11</t>
  </si>
  <si>
    <t>4421O26182QjKia</t>
  </si>
  <si>
    <t>2207-1800 Ingersoll Rosa 07</t>
  </si>
  <si>
    <t>9686Y12697WkIAK</t>
  </si>
  <si>
    <t>2208-0102 Oakhurst Rhys 01</t>
  </si>
  <si>
    <t>7156T05563Nv5sP</t>
  </si>
  <si>
    <t>2206-2600 Hargrove Keith 02</t>
  </si>
  <si>
    <t>8990J01707FeDMK</t>
  </si>
  <si>
    <t>2203-0700 Zelaya Zoe 02</t>
  </si>
  <si>
    <t>2260S25802J1MeY</t>
  </si>
  <si>
    <t>2207 Radcliffe Yvonne 02</t>
  </si>
  <si>
    <t>9189E28971LB6la</t>
  </si>
  <si>
    <t>2306-0200 Grimaldi Beth 03</t>
  </si>
  <si>
    <t>2821P87462GQL2D</t>
  </si>
  <si>
    <t>2205 Wingate Victor 04</t>
  </si>
  <si>
    <t>0849P63760Zlk9Z</t>
  </si>
  <si>
    <t>2207 Sorensen Gavin 04</t>
  </si>
  <si>
    <t>3642U80154Zc90Q</t>
  </si>
  <si>
    <t>2211-0200 Eastwick Yvonne 02</t>
  </si>
  <si>
    <t>5541P87282FxaqQ</t>
  </si>
  <si>
    <t>2112 Tarrant Beth 03</t>
  </si>
  <si>
    <t>1576P42494YjssK</t>
  </si>
  <si>
    <t>2208 Duvall Zoe 12</t>
  </si>
  <si>
    <t>2849Q66246UcVyj</t>
  </si>
  <si>
    <t>2202-1300 Wingate Jill 02</t>
  </si>
  <si>
    <t>3510Q96298SbTQq</t>
  </si>
  <si>
    <t>2209 Antonelli Wade</t>
  </si>
  <si>
    <t>6233Y95712NQJj4</t>
  </si>
  <si>
    <t>2210-0400 Zabala Blake 04</t>
  </si>
  <si>
    <t>0088B52622NZ72y</t>
  </si>
  <si>
    <t>2208 Pemberton Jonas 04</t>
  </si>
  <si>
    <t>2326U14150As6wR</t>
  </si>
  <si>
    <t>2111 Lindqvist Fiona 02</t>
  </si>
  <si>
    <t>6846D12052FqsyW</t>
  </si>
  <si>
    <t>2112 Kowalczyk Nadia 02</t>
  </si>
  <si>
    <t>9715A88484EkOio</t>
  </si>
  <si>
    <t>2307-0200 Duvall Wendy 02</t>
  </si>
  <si>
    <t>0471J24309Ji4RQ</t>
  </si>
  <si>
    <t>2208-3000 Pemberton Yvonne 04</t>
  </si>
  <si>
    <t>3346X71926Lr5GY</t>
  </si>
  <si>
    <t>2208-3001 Ingersoll Zach 08</t>
  </si>
  <si>
    <t>5338B31047NcTLc</t>
  </si>
  <si>
    <t>2209-2500 Ravenna Zach 04</t>
  </si>
  <si>
    <t>5438X11185NwhWv</t>
  </si>
  <si>
    <t>2111-0500 Tarrant Lara</t>
  </si>
  <si>
    <t>3951B35704XxwVs</t>
  </si>
  <si>
    <t>2207-2505 Thornton Wade 02</t>
  </si>
  <si>
    <t>4070K21112La0tX</t>
  </si>
  <si>
    <t>2102 Grimaldi Amara 04</t>
  </si>
  <si>
    <t>4775T18741Mm8jb</t>
  </si>
  <si>
    <t>2112 Quintero Colin 04</t>
  </si>
  <si>
    <t>8778H99529HhFYe</t>
  </si>
  <si>
    <t>2110-1400 Trombley Zoe 01</t>
  </si>
  <si>
    <t>7724D78959KrcdV</t>
  </si>
  <si>
    <t>2111 Fenwick Grace 02</t>
  </si>
  <si>
    <t>1447K05176CcXOB</t>
  </si>
  <si>
    <t>2112 Yancey Hugo 02</t>
  </si>
  <si>
    <t>2912W36662QbDiz</t>
  </si>
  <si>
    <t>2206 Oakhurst Keith 02</t>
  </si>
  <si>
    <t>0756C39131NnYVf</t>
  </si>
  <si>
    <t>2207-1900 Kowalczyk Xavier 02</t>
  </si>
  <si>
    <t>3954Z27380AuME0</t>
  </si>
  <si>
    <t>2112 Fenwick Zoe 02</t>
  </si>
  <si>
    <t>7561E48931ApQPT</t>
  </si>
  <si>
    <t>2202 Stavros Liam 02</t>
  </si>
  <si>
    <t>5887K86879SmJZI</t>
  </si>
  <si>
    <t>2202-1400 Kowalczyk Hugo 02</t>
  </si>
  <si>
    <t>9793O71853ErLUc</t>
  </si>
  <si>
    <t>2112-1900 Wingate Fiona 02</t>
  </si>
  <si>
    <t>3354H53745IuliF</t>
  </si>
  <si>
    <t>2111-0700 Antonelli Beth 02</t>
  </si>
  <si>
    <t>5649T61047M5jfe</t>
  </si>
  <si>
    <t>2112-2000 Ashford Zach</t>
  </si>
  <si>
    <t>8855F76044Gj3WQ</t>
  </si>
  <si>
    <t>2112 Hollis Frank 03</t>
  </si>
  <si>
    <t>2161Y60854WvtsO</t>
  </si>
  <si>
    <t>2301-0100 Salcedo Hugo 06</t>
  </si>
  <si>
    <t>4866Q69059W96wo</t>
  </si>
  <si>
    <t>2111-0800 Stavros Grace 01</t>
  </si>
  <si>
    <t>1491F78509N9y6A</t>
  </si>
  <si>
    <t>2208-0104 Stavros Iris 02</t>
  </si>
  <si>
    <t>2052V08599BhQHW</t>
  </si>
  <si>
    <t>2111 Trombley Xavier 02</t>
  </si>
  <si>
    <t>3254F03335V5LSc</t>
  </si>
  <si>
    <t>2308-0904 Bramley Xavier 02</t>
  </si>
  <si>
    <t>7205D84276FzqKH</t>
  </si>
  <si>
    <t>2400-XXXX Vandermeer Olive 01</t>
  </si>
  <si>
    <t>4557L19194D2dYJ</t>
  </si>
  <si>
    <t>2111-1000 Kowalczyk Vera 01</t>
  </si>
  <si>
    <t>0203O95811TmBdM</t>
  </si>
  <si>
    <t>2112 Eastwick Alan 02</t>
  </si>
  <si>
    <t>0272C49575F9ASg</t>
  </si>
  <si>
    <t>2112-2100 Ubina Uma 02</t>
  </si>
  <si>
    <t>2810S64466A7gVX</t>
  </si>
  <si>
    <t>2307-0201 Rosetti Zach 02</t>
  </si>
  <si>
    <t>0774S11925I8mFK</t>
  </si>
  <si>
    <t>2207-1803 Vandermeer Amara 02</t>
  </si>
  <si>
    <t>3601J64175C5bEE</t>
  </si>
  <si>
    <t>2111-0900 Bramley Maya 02</t>
  </si>
  <si>
    <t>9720T38627EokOe</t>
  </si>
  <si>
    <t>2207-2000 Wingate Tessa 02</t>
  </si>
  <si>
    <t>4176F02232G2qJj</t>
  </si>
  <si>
    <t>2112-2200 Kowalczyk Rhys 02</t>
  </si>
  <si>
    <t>0042U37188GzGuN</t>
  </si>
  <si>
    <t>2208-0103 Grimaldi Victor 05</t>
  </si>
  <si>
    <t>9929I74596Io2Gp</t>
  </si>
  <si>
    <t>2107 Duvall Rhys 08</t>
  </si>
  <si>
    <t>4760Z60041GLGYK</t>
  </si>
  <si>
    <t>2308 Hollis Victor 02</t>
  </si>
  <si>
    <t>6051U25941W4TII</t>
  </si>
  <si>
    <t>2111-1200 Wingate Eli 01</t>
  </si>
  <si>
    <t>1584P29350I2L9m</t>
  </si>
  <si>
    <t>2209-2600 Hargrove Jonas 02</t>
  </si>
  <si>
    <t>1107E94061Won42</t>
  </si>
  <si>
    <t>2205-1301 Kilbride Jill 01</t>
  </si>
  <si>
    <t>5264W85778N1uYp</t>
  </si>
  <si>
    <t>2205-1300 Zelaya Miles 01</t>
  </si>
  <si>
    <t>5150Y48209E2teG</t>
  </si>
  <si>
    <t>2111-0514 Everly Ivan 01</t>
  </si>
  <si>
    <t>1336T78504W4F3G</t>
  </si>
  <si>
    <t>2205 Hargrove Quinn 02</t>
  </si>
  <si>
    <t>3418U63686P8Mp2</t>
  </si>
  <si>
    <t>2112 Grimaldi Yvonne 02</t>
  </si>
  <si>
    <t>2072C84573CYudB</t>
  </si>
  <si>
    <t>2112-2300 Lindqvist Xavier 02</t>
  </si>
  <si>
    <t>7988P73868U2Tma</t>
  </si>
  <si>
    <t>2111 Urquhart Dana 04</t>
  </si>
  <si>
    <t>1055B36560E3oJK</t>
  </si>
  <si>
    <t>2207-2100 Kowalczyk Peter 06</t>
  </si>
  <si>
    <t>7487I66836Z6eDT</t>
  </si>
  <si>
    <t>2112 Pemberton Victor 04</t>
  </si>
  <si>
    <t>4940W62413SKJgA</t>
  </si>
  <si>
    <t>2308-0200 Pemberton Blake 02</t>
  </si>
  <si>
    <t>0575E77256G7OTw</t>
  </si>
  <si>
    <t>2206 Tarrant Jill 03</t>
  </si>
  <si>
    <t>4197B61100S1O95</t>
  </si>
  <si>
    <t>2209-2700 Stavros Tomas 02</t>
  </si>
  <si>
    <t>2483H33386P0uhg</t>
  </si>
  <si>
    <t>2208 Yancey Kara 04</t>
  </si>
  <si>
    <t>2435B06509BCdZH</t>
  </si>
  <si>
    <t>2209 Zabala Tessa 02</t>
  </si>
  <si>
    <t>5622B98910EMKBZ</t>
  </si>
  <si>
    <t>2209-2800 Ostrander Miles 02</t>
  </si>
  <si>
    <t>0454I49210XEYsw</t>
  </si>
  <si>
    <t>2207-2400 Castellano Iris 02</t>
  </si>
  <si>
    <t>2118H11048J1KLK</t>
  </si>
  <si>
    <t>2207-2300 Eastwick Derek 02</t>
  </si>
  <si>
    <t>9996N51574K8UTp</t>
  </si>
  <si>
    <t>2307-0700 Eastwick Rosa 03</t>
  </si>
  <si>
    <t>4694Y29434PFclY</t>
  </si>
  <si>
    <t>2208 Ingersoll Tessa 02</t>
  </si>
  <si>
    <t>0936E18192N7Y8d</t>
  </si>
  <si>
    <t>2112 Ubina Sara 05</t>
  </si>
  <si>
    <t>3367I73322S4Okt</t>
  </si>
  <si>
    <t>2201 Rosetti Nolan 04</t>
  </si>
  <si>
    <t>6417G55034YTXup</t>
  </si>
  <si>
    <t>2111 Yarrow Zach 04</t>
  </si>
  <si>
    <t>7996R22585NGfBP</t>
  </si>
  <si>
    <t>2208-0106 Wexler Derek 02</t>
  </si>
  <si>
    <t>3920I70391KEDHT</t>
  </si>
  <si>
    <t>2101 Grimaldi Nolan 02</t>
  </si>
  <si>
    <t>9968J62434G2UrC</t>
  </si>
  <si>
    <t>2206-2700 Lachance Beth 02</t>
  </si>
  <si>
    <t>1266N78340RJUiA</t>
  </si>
  <si>
    <t>2205-1303 Tarrant Ivan 01</t>
  </si>
  <si>
    <t>7669F75138W1LFQ</t>
  </si>
  <si>
    <t>2208 Kilbride Victor 02</t>
  </si>
  <si>
    <t>9399G40873BMD6I</t>
  </si>
  <si>
    <t>2112-2400 Ostrander Tessa 06</t>
  </si>
  <si>
    <t>3768H79108FOZll</t>
  </si>
  <si>
    <t>2202-1600 Trombley Carla 02</t>
  </si>
  <si>
    <t>6112D45469XKJnd</t>
  </si>
  <si>
    <t>2208-3100 Marsden Paula 01</t>
  </si>
  <si>
    <t>2616Y59542FHbfV</t>
  </si>
  <si>
    <t>2207 Voskuil Colin 02</t>
  </si>
  <si>
    <t>6110D37833MAtNn</t>
  </si>
  <si>
    <t>2112 Voskuil Maya 02</t>
  </si>
  <si>
    <t>1356H77576QKKrI</t>
  </si>
  <si>
    <t>2206 Villalobos Elena 03</t>
  </si>
  <si>
    <t>2554L01781YZ943</t>
  </si>
  <si>
    <t>2202 Jessup Simon 11</t>
  </si>
  <si>
    <t>6372C89419IPgJz</t>
  </si>
  <si>
    <t>2201 Thornton Rosa 02</t>
  </si>
  <si>
    <t>0352D07912JNakv</t>
  </si>
  <si>
    <t>2209 Lindqvist Eli 02</t>
  </si>
  <si>
    <t>9485Q65902ILeoO</t>
  </si>
  <si>
    <t>2201-0400 Stavros Eli 02</t>
  </si>
  <si>
    <t>3047U55545DVEOj</t>
  </si>
  <si>
    <t>2201-0401 Prieto Dana 02</t>
  </si>
  <si>
    <t>7497O56951TNXSI</t>
  </si>
  <si>
    <t>2205-1500 Montrose Fiona 02</t>
  </si>
  <si>
    <t>2064R26722X9EoI</t>
  </si>
  <si>
    <t>2112 Stavros Jonas 04</t>
  </si>
  <si>
    <t>1472S62464YILlB</t>
  </si>
  <si>
    <t>2202 Villalobos Beth 02</t>
  </si>
  <si>
    <t>0590E37157BLF3g</t>
  </si>
  <si>
    <t>2209-3000 Prieto Iris 02</t>
  </si>
  <si>
    <t>7062J33970JWFHf</t>
  </si>
  <si>
    <t>2205-1501 Lindqvist Sara 02</t>
  </si>
  <si>
    <t>6807M68874IYb8u</t>
  </si>
  <si>
    <t>2202 Rosetti Rosa 02</t>
  </si>
  <si>
    <t>8750G09209HRsmQ</t>
  </si>
  <si>
    <t>2201 Sorensen Sara 03</t>
  </si>
  <si>
    <t>7712H33887GTsLN</t>
  </si>
  <si>
    <t>2205-1302 Hargrove Nolan 01</t>
  </si>
  <si>
    <t>3664J19247BXD97</t>
  </si>
  <si>
    <t>2208-0107 Whitfield Amara 02</t>
  </si>
  <si>
    <t>3190B53786NViDF</t>
  </si>
  <si>
    <t>2206 Tarrant Keith 04</t>
  </si>
  <si>
    <t>7720A15759CX2Gl</t>
  </si>
  <si>
    <t>2207-2500 Marsden Carla 10</t>
  </si>
  <si>
    <t>3900V65565ALgiU</t>
  </si>
  <si>
    <t>2203 Zabala Frank</t>
  </si>
  <si>
    <t>9650R63456SxShf</t>
  </si>
  <si>
    <t>2209 Wingate Gavin 09</t>
  </si>
  <si>
    <t>5951H83579G2Fe3</t>
  </si>
  <si>
    <t>2112 Sorensen Sara 02</t>
  </si>
  <si>
    <t>8923H13968V5EzF</t>
  </si>
  <si>
    <t>2208 Kilbride Vera 06</t>
  </si>
  <si>
    <t>2991C45785LN5FX</t>
  </si>
  <si>
    <t>2201 Yarrow Elena 02</t>
  </si>
  <si>
    <t>6398T74704QKWud</t>
  </si>
  <si>
    <t>2302-0400 Yarrow Keith 02</t>
  </si>
  <si>
    <t>9291O35133WN1QI</t>
  </si>
  <si>
    <t>2208 Montrose Vera</t>
  </si>
  <si>
    <t>3884U37471LzO9O</t>
  </si>
  <si>
    <t>2112 Yarrow Hugo 02</t>
  </si>
  <si>
    <t>0406V10232LYvm8</t>
  </si>
  <si>
    <t>2203-1000 Yarrow Simon 02</t>
  </si>
  <si>
    <t>2223P39090LG1t7</t>
  </si>
  <si>
    <t>2210 Everly Sara 01</t>
  </si>
  <si>
    <t>5631A77604IIBHn</t>
  </si>
  <si>
    <t>2212 Hollis Ivan 10</t>
  </si>
  <si>
    <t>2635R02617OZ86p</t>
  </si>
  <si>
    <t>2204 Zelaya Wendy 03</t>
  </si>
  <si>
    <t>8900V94638NThoN</t>
  </si>
  <si>
    <t>2202-1700 Antonelli Tomas 06</t>
  </si>
  <si>
    <t>8485Q60330JX3jy</t>
  </si>
  <si>
    <t>2203-0800 Quintero Yvonne 05</t>
  </si>
  <si>
    <t>4024Y53130VKI3v</t>
  </si>
  <si>
    <t>2308-0201 Hargrove Lara 02</t>
  </si>
  <si>
    <t>8790Y79722XMvG6</t>
  </si>
  <si>
    <t>2207 Voskuil Frank 02</t>
  </si>
  <si>
    <t>0834E41460EAqre</t>
  </si>
  <si>
    <t>2208 Thornton Vera 02</t>
  </si>
  <si>
    <t>3493O01308OAIho</t>
  </si>
  <si>
    <t>2209 Oakhurst Wendy 03</t>
  </si>
  <si>
    <t>3754C18843QGsgz</t>
  </si>
  <si>
    <t>2202-1800 Everly Keith 02</t>
  </si>
  <si>
    <t>7211L97189MNsaf</t>
  </si>
  <si>
    <t>2208-3200 Salcedo Uma 02</t>
  </si>
  <si>
    <t>4952J29831IZSPc</t>
  </si>
  <si>
    <t>2303 Kilbride Tessa 02</t>
  </si>
  <si>
    <t>7244M87755LAPbw</t>
  </si>
  <si>
    <t>2201-0600 Fenwick Elena 02</t>
  </si>
  <si>
    <t>9231A52022Mk8GI</t>
  </si>
  <si>
    <t>2207 Whitfield Rosa 04</t>
  </si>
  <si>
    <t>9767H45421PYVTD</t>
  </si>
  <si>
    <t>2206 Ravenna Liam 02</t>
  </si>
  <si>
    <t>1819D75969NTy1g</t>
  </si>
  <si>
    <t>2202 Ostrander Derek 04</t>
  </si>
  <si>
    <t>1071U88810UBGpV</t>
  </si>
  <si>
    <t>2205-1304 Voskuil Eli 02</t>
  </si>
  <si>
    <t>9926N46909Sz2bS</t>
  </si>
  <si>
    <t>2208 Lindqvist Tomas 06</t>
  </si>
  <si>
    <t>7443W39480WC5pQ</t>
  </si>
  <si>
    <t>2301-0200 Calloway Frank 02</t>
  </si>
  <si>
    <t>5835K31000GOPhp</t>
  </si>
  <si>
    <t>2306-0300 Eastwick Liam 04</t>
  </si>
  <si>
    <t>4038Y27213LVydH</t>
  </si>
  <si>
    <t>2205-1305 Montrose Vera 01</t>
  </si>
  <si>
    <t>5369B41615Xt6pJ</t>
  </si>
  <si>
    <t>2306-0600 Oakhurst Tomas 04</t>
  </si>
  <si>
    <t>3639F64188PBy5c</t>
  </si>
  <si>
    <t>2210 Yancey Zach 02</t>
  </si>
  <si>
    <t>5029A77100YHwDW</t>
  </si>
  <si>
    <t>2205-1600 Antonelli Vera 02</t>
  </si>
  <si>
    <t>9697S67452JJiBu</t>
  </si>
  <si>
    <t>2202 Ingersoll Zoe 01</t>
  </si>
  <si>
    <t>7843Q60827JAVBt</t>
  </si>
  <si>
    <t>2307-0300 Stavros Colin 04</t>
  </si>
  <si>
    <t>7819V13898PDHlr</t>
  </si>
  <si>
    <t>2208 Bramley Elena 03</t>
  </si>
  <si>
    <t>8700M70445YRU4c</t>
  </si>
  <si>
    <t>2205-1306 Radcliffe Nadia 02</t>
  </si>
  <si>
    <t>1072E94218YKzUc</t>
  </si>
  <si>
    <t>2202-2000 Voskuil Blake 04</t>
  </si>
  <si>
    <t>2527K73606HpC8x</t>
  </si>
  <si>
    <t>2306-0301 Wexler Jonas 04</t>
  </si>
  <si>
    <t>2263V05185Jcgcy</t>
  </si>
  <si>
    <t>2308-0300 Vandermeer Ivan 01</t>
  </si>
  <si>
    <t>9673U03158YC6yg</t>
  </si>
  <si>
    <t>2210 Bramley Sara 02</t>
  </si>
  <si>
    <t>0541E19763HCH5v</t>
  </si>
  <si>
    <t>2307 Duvall Rhys 10</t>
  </si>
  <si>
    <t>0512I87192AJCWC</t>
  </si>
  <si>
    <t>2208 Montrose Dana 06</t>
  </si>
  <si>
    <t>5566Q05160OikyL</t>
  </si>
  <si>
    <t>2205-1308 Zelaya Iris 01</t>
  </si>
  <si>
    <t>7232I57502HQ0me</t>
  </si>
  <si>
    <t>2210-0500 Ferraro Xavier 02</t>
  </si>
  <si>
    <t>5831X59562QV0li</t>
  </si>
  <si>
    <t>2207 Vandermeer Blake 16</t>
  </si>
  <si>
    <t>1932F50754HbhZS</t>
  </si>
  <si>
    <t>2205-1307 Beaumont Eli 01</t>
  </si>
  <si>
    <t>8055R20570PkWcZ</t>
  </si>
  <si>
    <t>2205-1300 Zabala Zach 17</t>
  </si>
  <si>
    <t>6628J08185KdkwW</t>
  </si>
  <si>
    <t>2205-1309 Everly Vera 03</t>
  </si>
  <si>
    <t>2568Q96412QnnQD</t>
  </si>
  <si>
    <t>2207-2600 Castellano Wendy 04</t>
  </si>
  <si>
    <t>7721V18947YA7DC</t>
  </si>
  <si>
    <t>2207-2700 Antonelli Blake 03</t>
  </si>
  <si>
    <t>8316X86910WyKPS</t>
  </si>
  <si>
    <t>2204-1100 Prieto Beth 02</t>
  </si>
  <si>
    <t>8004C88359Ji6uJ</t>
  </si>
  <si>
    <t>2202 Prieto Jill 02</t>
  </si>
  <si>
    <t>3613N17415Eu3od</t>
  </si>
  <si>
    <t>2207 Ubina Eli 03</t>
  </si>
  <si>
    <t>0388O14331LaOTV</t>
  </si>
  <si>
    <t>2212-0600 Fenwick Elena 04</t>
  </si>
  <si>
    <t>3269G56955RhnOz</t>
  </si>
  <si>
    <t>2202 Marsden Simon 02</t>
  </si>
  <si>
    <t>7102Q57627LcBng</t>
  </si>
  <si>
    <t>2208-3500 Whitfield Sara 03</t>
  </si>
  <si>
    <t>3270C27018OxqXL</t>
  </si>
  <si>
    <t>2203-1100 Wingate Olive 07</t>
  </si>
  <si>
    <t>2102C07985UtW9R</t>
  </si>
  <si>
    <t>2212 Marsden Jill 06</t>
  </si>
  <si>
    <t>2321H12456GsV6i</t>
  </si>
  <si>
    <t>2309 Tarrant Jill 02</t>
  </si>
  <si>
    <t>2916Y31154YfXrK</t>
  </si>
  <si>
    <t>2305-0500 Vandermeer Frank 02</t>
  </si>
  <si>
    <t>9099A31551LxJjB</t>
  </si>
  <si>
    <t>2207-2701 Ostrander Kara 02</t>
  </si>
  <si>
    <t>3285Q78274GsYUN</t>
  </si>
  <si>
    <t>2208-3600 Hargrove Peter 02</t>
  </si>
  <si>
    <t>1457F21732DiUzM</t>
  </si>
  <si>
    <t>2205-1700 Voskuil Olive 02</t>
  </si>
  <si>
    <t>9474S55165XxkD5</t>
  </si>
  <si>
    <t>2306-1500 Villalobos Wade 04</t>
  </si>
  <si>
    <t>1056Y87403YscU4</t>
  </si>
  <si>
    <t>2203 Lachance Miles 06</t>
  </si>
  <si>
    <t>2167K76719GbeDH</t>
  </si>
  <si>
    <t>2209-3200 Tarrant Colin 02</t>
  </si>
  <si>
    <t>9241Z74720UtPr4</t>
  </si>
  <si>
    <t>2306 Norquist Beth 17</t>
  </si>
  <si>
    <t>9626G19547IdsAe</t>
  </si>
  <si>
    <t>2202-1900 Sorensen Owen 02</t>
  </si>
  <si>
    <t>9529D93951PMH5d</t>
  </si>
  <si>
    <t>2206 Zabala Jonas 02</t>
  </si>
  <si>
    <t>6546D57701SgY0Z</t>
  </si>
  <si>
    <t>2309-0200 Radcliffe Gavin 02</t>
  </si>
  <si>
    <t>6336D22379NhrK4</t>
  </si>
  <si>
    <t>2210 Quintero Uma 02</t>
  </si>
  <si>
    <t>9231K70908Ykkdb</t>
  </si>
  <si>
    <t>2208-3202 Prieto Alan 02</t>
  </si>
  <si>
    <t>2547S76591Nou3N</t>
  </si>
  <si>
    <t>2205-1310 Whitfield Liam 01</t>
  </si>
  <si>
    <t>7157X76269Nu0mk</t>
  </si>
  <si>
    <t>2208-3203 Zabala Blake 02</t>
  </si>
  <si>
    <t>1875Q67230Avl8n</t>
  </si>
  <si>
    <t>2312-0100 Hollis Elena 05</t>
  </si>
  <si>
    <t>6989C41332ObhkY</t>
  </si>
  <si>
    <t>2204 Eastwick Eli 04</t>
  </si>
  <si>
    <t>4442W39536GcmWp</t>
  </si>
  <si>
    <t>2212-0700 Montrose Sara 04</t>
  </si>
  <si>
    <t>1142I78451M9efV</t>
  </si>
  <si>
    <t>2207-2506 Ubina Dana 02</t>
  </si>
  <si>
    <t>7735U41677Ta5sq</t>
  </si>
  <si>
    <t>2208-4000 Voskuil Wendy 02</t>
  </si>
  <si>
    <t>9469Q35752OQz6h</t>
  </si>
  <si>
    <t>2208 Ashford Hugo 03</t>
  </si>
  <si>
    <t>1861M61403AiWMY</t>
  </si>
  <si>
    <t>2209 Antonelli Rosa 08</t>
  </si>
  <si>
    <t>3746X81097DqTyE</t>
  </si>
  <si>
    <t>2209 Ostrander Quinn 02</t>
  </si>
  <si>
    <t>6986Q92177G59CX</t>
  </si>
  <si>
    <t>2208-3900 Oakhurst Frank 04</t>
  </si>
  <si>
    <t>9621J78619YXWj4</t>
  </si>
  <si>
    <t>2207 Yancey Owen 01</t>
  </si>
  <si>
    <t>8479P83997G4nSk</t>
  </si>
  <si>
    <t>2207-2503 Jessup Gavin 02</t>
  </si>
  <si>
    <t>0160Y96777Qq7pF</t>
  </si>
  <si>
    <t>2205-1800 Marsden Victor 04</t>
  </si>
  <si>
    <t>6760T51515S0ZWT</t>
  </si>
  <si>
    <t>2206-2900 Oakhurst Amara 06</t>
  </si>
  <si>
    <t>1624O15462JnMZB</t>
  </si>
  <si>
    <t>2212 Bramley Colin 02</t>
  </si>
  <si>
    <t>7813T29956I1V0p</t>
  </si>
  <si>
    <t>2206 Wingate Simon 02</t>
  </si>
  <si>
    <t>2295U58171T52Xd</t>
  </si>
  <si>
    <t>2209-3300 Rosetti Tessa 01</t>
  </si>
  <si>
    <t>3795C55203I4Cnf</t>
  </si>
  <si>
    <t>2209-3600 Everly Victor 02</t>
  </si>
  <si>
    <t>9917Y37576G0i5a</t>
  </si>
  <si>
    <t>2208-0109 Oakhurst Jill 02</t>
  </si>
  <si>
    <t>8740I15772D7UtJ</t>
  </si>
  <si>
    <t>2303-0302 Castellano Miles 01</t>
  </si>
  <si>
    <t>1116A53926O8R7e</t>
  </si>
  <si>
    <t>2303-0303 Wingate Quinn 01</t>
  </si>
  <si>
    <t>9975J46967DiDWR</t>
  </si>
  <si>
    <t>2303-0300 Wexler Eli 01</t>
  </si>
  <si>
    <t>8139Y66376Bp5sY</t>
  </si>
  <si>
    <t>2307 Yarrow Sara 04</t>
  </si>
  <si>
    <t>6761P01280W2TMA</t>
  </si>
  <si>
    <t>2209-3400 Kilbride Eli 04</t>
  </si>
  <si>
    <t>4506B28849R26os</t>
  </si>
  <si>
    <t>2206 Tarrant Derek 05</t>
  </si>
  <si>
    <t>1757F63072X0Ylh</t>
  </si>
  <si>
    <t>2208 Zabala Iris 02</t>
  </si>
  <si>
    <t>1398C10203L9kfA</t>
  </si>
  <si>
    <t>2209-3500 Everly Xavier 02</t>
  </si>
  <si>
    <t>6372O38268B5sea</t>
  </si>
  <si>
    <t>2206-3100 Rosetti Frank 02</t>
  </si>
  <si>
    <t>5150O06038UKGEp</t>
  </si>
  <si>
    <t>2207 Lachance Amara 04</t>
  </si>
  <si>
    <t>8990C72931D4qg4</t>
  </si>
  <si>
    <t>2203-1200 Thornton Dana 01</t>
  </si>
  <si>
    <t>8139N36774J5OrM</t>
  </si>
  <si>
    <t>2208 Trombley Victor 02</t>
  </si>
  <si>
    <t>6507Y25362C2GmG</t>
  </si>
  <si>
    <t>2303-0301 Whitfield Nolan 01</t>
  </si>
  <si>
    <t>3306O29495P0bL9</t>
  </si>
  <si>
    <t>2206 Fenwick Gavin 01</t>
  </si>
  <si>
    <t>2704H55330Z9g7c</t>
  </si>
  <si>
    <t>2210-0700 Wingate Rhys 06</t>
  </si>
  <si>
    <t>7396C03261LOLvf</t>
  </si>
  <si>
    <t>2407 Radcliffe Olive 10</t>
  </si>
  <si>
    <t>7925J78236AYpnQ</t>
  </si>
  <si>
    <t>2302 Stavros Eli 03</t>
  </si>
  <si>
    <t>6927R78515MbpTw</t>
  </si>
  <si>
    <t>2301 Norquist Rhys 02</t>
  </si>
  <si>
    <t>3660M07828KdE5I</t>
  </si>
  <si>
    <t>2406 Yancey Xavier 06</t>
  </si>
  <si>
    <t>8967I67249Aj62t</t>
  </si>
  <si>
    <t>2208-4200 Thornton Lara 03</t>
  </si>
  <si>
    <t>2722U37188P14G8</t>
  </si>
  <si>
    <t>2211-0300 Ashford Maya 02</t>
  </si>
  <si>
    <t>5357D17922K1Cgv</t>
  </si>
  <si>
    <t>2208 Prieto Hugo 02</t>
  </si>
  <si>
    <t>7348R01941V7WsH</t>
  </si>
  <si>
    <t>2210 Prieto Hana 08</t>
  </si>
  <si>
    <t>1183B92075R6OCe</t>
  </si>
  <si>
    <t>2312-0200 Ashford Nadia 07</t>
  </si>
  <si>
    <t>3135G86126M7jft</t>
  </si>
  <si>
    <t>2207-2800 Eastwick Rhys 03</t>
  </si>
  <si>
    <t>4602O10466X9utl</t>
  </si>
  <si>
    <t>2206-3200 Ashford Rhys 05</t>
  </si>
  <si>
    <t>5604U74391T0wji</t>
  </si>
  <si>
    <t>2208-4100 Montrose Elena 02</t>
  </si>
  <si>
    <t>4816A07432C1LNG</t>
  </si>
  <si>
    <t>2208-3206 Lachance Grace 02</t>
  </si>
  <si>
    <t>1361L97334D4J0r</t>
  </si>
  <si>
    <t>2312-0201 Ostrander Tessa 07</t>
  </si>
  <si>
    <t>6471B28802X4gBU</t>
  </si>
  <si>
    <t>2207-2900 Jessup Beth 01</t>
  </si>
  <si>
    <t>3669T41946P9Z6E</t>
  </si>
  <si>
    <t>2208-4300 Duvall Zach 01</t>
  </si>
  <si>
    <t>6611Q19274H7gLn</t>
  </si>
  <si>
    <t>2207-2901 Villalobos Peter 01</t>
  </si>
  <si>
    <t>6667X47824N5wfp</t>
  </si>
  <si>
    <t>2207-3000 Tarrant Hugo 02</t>
  </si>
  <si>
    <t>0223T16445Y11MM</t>
  </si>
  <si>
    <t>2206 Yancey Alan 01</t>
  </si>
  <si>
    <t>0656O91731L5fHE</t>
  </si>
  <si>
    <t>2203-1300 Grimaldi Miles 01</t>
  </si>
  <si>
    <t>3279C76371Qj1kv</t>
  </si>
  <si>
    <t>2211 Ashford Eli 02</t>
  </si>
  <si>
    <t>5206Z55361IswPA</t>
  </si>
  <si>
    <t>2212 Lindqvist Hugo 05</t>
  </si>
  <si>
    <t>2312M62793DxLFg</t>
  </si>
  <si>
    <t>2306 Montrose Kara 05</t>
  </si>
  <si>
    <t>4955I89443X5Q9R</t>
  </si>
  <si>
    <t>2210-0800 Sorensen Rhys 05</t>
  </si>
  <si>
    <t>2020F94681I01iU</t>
  </si>
  <si>
    <t>2302-0800 Wexler Peter 02</t>
  </si>
  <si>
    <t>8252L69548J3bcQ</t>
  </si>
  <si>
    <t>2204 Ashford Jill 01</t>
  </si>
  <si>
    <t>8660Q62765U3d3h</t>
  </si>
  <si>
    <t>2306-0201 Ravenna Quinn 01</t>
  </si>
  <si>
    <t>7620I59708F7w8T</t>
  </si>
  <si>
    <t>2307 Sorensen Ivan 07</t>
  </si>
  <si>
    <t>3774X43870X1ylO</t>
  </si>
  <si>
    <t>2206 Radcliffe Rosa 04</t>
  </si>
  <si>
    <t>0276K34654H2Vbj</t>
  </si>
  <si>
    <t>2308 Antonelli Zoe 04</t>
  </si>
  <si>
    <t>7592F33037C1hRz</t>
  </si>
  <si>
    <t>2204-1200 Kowalczyk Amara 00</t>
  </si>
  <si>
    <t>8704U41949ZV3p0</t>
  </si>
  <si>
    <t>2208-4201 Ubina Colin 01</t>
  </si>
  <si>
    <t>8116H39894YVn1a</t>
  </si>
  <si>
    <t>2208-1602 Ashford Fiona 02</t>
  </si>
  <si>
    <t>4181F17076W9h49</t>
  </si>
  <si>
    <t>2207 Lachance Tessa 08</t>
  </si>
  <si>
    <t>4964I89170V95Ua</t>
  </si>
  <si>
    <t>2305-0600 Prieto Owen 02</t>
  </si>
  <si>
    <t>4778A68473J8rBA</t>
  </si>
  <si>
    <t>2212-1000 Hollis Eli 06</t>
  </si>
  <si>
    <t>1467F03082W8hlt</t>
  </si>
  <si>
    <t>2212-0900 Radcliffe Gavin 04</t>
  </si>
  <si>
    <t>1491Y44449W89w0</t>
  </si>
  <si>
    <t>2212 Prieto Simon 05</t>
  </si>
  <si>
    <t>8247W74487K7t4i</t>
  </si>
  <si>
    <t>2207-3400 Vandermeer Dana 03</t>
  </si>
  <si>
    <t>8234O85933W8xCA</t>
  </si>
  <si>
    <t>2301 Garrity Gavin 02</t>
  </si>
  <si>
    <t>5624W52113M5Oz1</t>
  </si>
  <si>
    <t>2312 Duvall Wendy 06</t>
  </si>
  <si>
    <t>8587U27065VCy5j</t>
  </si>
  <si>
    <t>2208-0110 Oakhurst Sara 02</t>
  </si>
  <si>
    <t>5949P42643SDaCc</t>
  </si>
  <si>
    <t>2207-3500 Villalobos Nolan 12</t>
  </si>
  <si>
    <t>3354V19024J9c9V</t>
  </si>
  <si>
    <t>2306 Hollis Kara 05</t>
  </si>
  <si>
    <t>8934V99585U1lf2</t>
  </si>
  <si>
    <t>2207 Kowalczyk Rhys 02</t>
  </si>
  <si>
    <t>6955W39877N7xAT</t>
  </si>
  <si>
    <t>2301-0300 Villalobos Lara 02</t>
  </si>
  <si>
    <t>4202N46400RWsM3</t>
  </si>
  <si>
    <t>2204-1300 Beaumont Eli</t>
  </si>
  <si>
    <t>3457J26266XChPO</t>
  </si>
  <si>
    <t>2211-0500 Grimaldi Iris 02</t>
  </si>
  <si>
    <t>0710E13532M796U</t>
  </si>
  <si>
    <t>2207-3100 Eastwick Liam 20</t>
  </si>
  <si>
    <t>4843E18092S7piZ</t>
  </si>
  <si>
    <t>2209-3800 Lachance Amara 02</t>
  </si>
  <si>
    <t>5846V31354BSbov</t>
  </si>
  <si>
    <t>2205-1311 Lindqvist Hugo 01</t>
  </si>
  <si>
    <t>0842S32031A4itm</t>
  </si>
  <si>
    <t>2309 Garrity Lara 02</t>
  </si>
  <si>
    <t>7878W81451FX6uX</t>
  </si>
  <si>
    <t>2207-2507 Vandermeer Wendy 02</t>
  </si>
  <si>
    <t>3978J04773Z64K6</t>
  </si>
  <si>
    <t>2309-0300 Grimaldi Miles 06</t>
  </si>
  <si>
    <t>7337X07104Q8Np2</t>
  </si>
  <si>
    <t>2212 Eastwick Dana 06</t>
  </si>
  <si>
    <t>2519R30308AJYRz</t>
  </si>
  <si>
    <t>2304-0400 Voskuil Nadia 01</t>
  </si>
  <si>
    <t>7575I65667DSKz5</t>
  </si>
  <si>
    <t>2206-3300 Ashford Owen 02</t>
  </si>
  <si>
    <t>6739W97350IWVRK</t>
  </si>
  <si>
    <t>2207 Kowalczyk Alan 03</t>
  </si>
  <si>
    <t>0214W98555DMIeh</t>
  </si>
  <si>
    <t>2304-0401 Hargrove Gavin 01</t>
  </si>
  <si>
    <t>4104A88405COWNV</t>
  </si>
  <si>
    <t>2308 Villalobos Quinn 02</t>
  </si>
  <si>
    <t>5713T63389PViPx</t>
  </si>
  <si>
    <t>2306 Ashford Peter 02</t>
  </si>
  <si>
    <t>9355U08343YG1oo</t>
  </si>
  <si>
    <t>2308 Eastwick Wade 06</t>
  </si>
  <si>
    <t>0203K57174VEiif</t>
  </si>
  <si>
    <t>2210-0900 Thornton Zach 08</t>
  </si>
  <si>
    <t>9115X09852YUAsy</t>
  </si>
  <si>
    <t>2212 Jessup Carla 06</t>
  </si>
  <si>
    <t>8640Y65513F9KEw</t>
  </si>
  <si>
    <t>2305 Castellano Grace 02</t>
  </si>
  <si>
    <t>7802H55099I9ImT</t>
  </si>
  <si>
    <t>2309-0700 Antonelli Peter 02</t>
  </si>
  <si>
    <t>5734N78434K4TUE</t>
  </si>
  <si>
    <t>2307 Lachance Rosa 02</t>
  </si>
  <si>
    <t>8171U70761ZRO8r</t>
  </si>
  <si>
    <t>2205-1313 Yarrow Olive 01</t>
  </si>
  <si>
    <t>2418N76377ZshMv</t>
  </si>
  <si>
    <t>2208-3207 Lindqvist Carla 01</t>
  </si>
  <si>
    <t>5516A56178ZCMey</t>
  </si>
  <si>
    <t>2307 Yancey Blake 02</t>
  </si>
  <si>
    <t>1796N47663VIEnM</t>
  </si>
  <si>
    <t>2310 Oakhurst Grace 02</t>
  </si>
  <si>
    <t>8221K96782UOdvg</t>
  </si>
  <si>
    <t>2206-3400 Montrose Dana 02</t>
  </si>
  <si>
    <t>2851T35733RTcgV</t>
  </si>
  <si>
    <t>2207 Pemberton Owen 02</t>
  </si>
  <si>
    <t>3661M74949UMgTX</t>
  </si>
  <si>
    <t>2207 Jessup Elena 05</t>
  </si>
  <si>
    <t>5944O30826RCFgd</t>
  </si>
  <si>
    <t>2210-1000 Lachance Rosa 01</t>
  </si>
  <si>
    <t>0525D73687W5e3a</t>
  </si>
  <si>
    <t>2308-0500 Lindqvist Simon 02</t>
  </si>
  <si>
    <t>2240K67197JPCHF</t>
  </si>
  <si>
    <t>2307-0202 Thornton Keith 02</t>
  </si>
  <si>
    <t>9182Q26096AvuC6</t>
  </si>
  <si>
    <t>2308 Villalobos Iris 06</t>
  </si>
  <si>
    <t>5773V56003KVF6Z</t>
  </si>
  <si>
    <t>2308-0600 Zabala Grace 02</t>
  </si>
  <si>
    <t>4019L27513MZkT7</t>
  </si>
  <si>
    <t>2206-3600 Wexler Dana 01</t>
  </si>
  <si>
    <t>8195O66954UEbu7</t>
  </si>
  <si>
    <t>2308-0601 Lachance Tessa 02</t>
  </si>
  <si>
    <t>7294Q67154NYYUr</t>
  </si>
  <si>
    <t>2212-1100 Oakhurst Rhys 04</t>
  </si>
  <si>
    <t>0198M54733HopxA</t>
  </si>
  <si>
    <t>2301 Jessup Olive 02</t>
  </si>
  <si>
    <t>7719D01571WGtcZ</t>
  </si>
  <si>
    <t>2206-3500 Norquist Kara 02</t>
  </si>
  <si>
    <t>7229E21966RONHf</t>
  </si>
  <si>
    <t>2207 Garrity Fiona 02</t>
  </si>
  <si>
    <t>5260P70846EAB85</t>
  </si>
  <si>
    <t>2307 Radcliffe Elena 07</t>
  </si>
  <si>
    <t>1650F74122Y2W5L</t>
  </si>
  <si>
    <t>2308 Kilbride Zach 02</t>
  </si>
  <si>
    <t>8506Z97669RT12D</t>
  </si>
  <si>
    <t>2206 Yarrow Olive 02</t>
  </si>
  <si>
    <t>2930T16758TMqfZ</t>
  </si>
  <si>
    <t>2208 Prieto Zach 01</t>
  </si>
  <si>
    <t>6884B60254MSDz2</t>
  </si>
  <si>
    <t>2211 Grimaldi Carla</t>
  </si>
  <si>
    <t>9619M36652AAkrA</t>
  </si>
  <si>
    <t>2207-3600 Wexler Grace 04</t>
  </si>
  <si>
    <t>5407A01405UJOGb</t>
  </si>
  <si>
    <t>2304-0500 Urquhart Tomas 02</t>
  </si>
  <si>
    <t>0911P96285OMZiS</t>
  </si>
  <si>
    <t>2312-0402 Eastwick Victor 01</t>
  </si>
  <si>
    <t>0353C84797GXA2x</t>
  </si>
  <si>
    <t>2312-0403 Salcedo Uma 01</t>
  </si>
  <si>
    <t>9741Y35173KCXwM</t>
  </si>
  <si>
    <t>2304-0402 Trombley Gavin 01</t>
  </si>
  <si>
    <t>6953B44289EUX5W</t>
  </si>
  <si>
    <t>2308-0203 Marsden Hana 02</t>
  </si>
  <si>
    <t>9330J86396LEogd</t>
  </si>
  <si>
    <t>2306 Lachance Vera 02</t>
  </si>
  <si>
    <t>4394P36505BQv2k</t>
  </si>
  <si>
    <t>2304-0404 Duvall Keith 01</t>
  </si>
  <si>
    <t>1590M40562AB84p</t>
  </si>
  <si>
    <t>2208 Zabala Elena 01</t>
  </si>
  <si>
    <t>2258I34191OJel6</t>
  </si>
  <si>
    <t>2309-0400 Norquist Zach 02</t>
  </si>
  <si>
    <t>0499C53592MBZZA</t>
  </si>
  <si>
    <t>2311-0200 Whitfield Nolan 19</t>
  </si>
  <si>
    <t>0684Z31027MQCjR</t>
  </si>
  <si>
    <t>2207-3700 Duvall Maya 06</t>
  </si>
  <si>
    <t>5927O90174SSPKs</t>
  </si>
  <si>
    <t>2307-0900 Thornton Gavin 07</t>
  </si>
  <si>
    <t>6787P21068LWNny</t>
  </si>
  <si>
    <t>2312-0501 Everly Jonas 01</t>
  </si>
  <si>
    <t>6625O51136AWJDJ</t>
  </si>
  <si>
    <t>2304-0406 Castellano Victor 01</t>
  </si>
  <si>
    <t>6770V59318VTLtf</t>
  </si>
  <si>
    <t>2205 Villalobos Hana 12</t>
  </si>
  <si>
    <t>2054C04488Fna6I</t>
  </si>
  <si>
    <t>2312-0400 Grimaldi Eli 02</t>
  </si>
  <si>
    <t>1752L10066BGEhq</t>
  </si>
  <si>
    <t>2211-0700 Lachance Rosa 02</t>
  </si>
  <si>
    <t>0551S53567RUc7M</t>
  </si>
  <si>
    <t>2206 Quintero Elena 02</t>
  </si>
  <si>
    <t>2478K78370ITfVy</t>
  </si>
  <si>
    <t>2303-0400 Calloway Victor 02</t>
  </si>
  <si>
    <t>4069U77818CNvsm</t>
  </si>
  <si>
    <t>2307 Montrose Jonas 08</t>
  </si>
  <si>
    <t>7614M10713XKXRo</t>
  </si>
  <si>
    <t>2312-0401 Norquist Kara 02</t>
  </si>
  <si>
    <t>5913Z63879WAuTy</t>
  </si>
  <si>
    <t>2207 Vandermeer Carla 04</t>
  </si>
  <si>
    <t>8278M38142PZ6En</t>
  </si>
  <si>
    <t>2207-3800 Ravenna Liam 01</t>
  </si>
  <si>
    <t>3525G08951EBIgx</t>
  </si>
  <si>
    <t>2209 Rosetti Wendy 08</t>
  </si>
  <si>
    <t>4896M33145Tf1hh</t>
  </si>
  <si>
    <t>2206-3700 Everly Carla 02</t>
  </si>
  <si>
    <t>4044B88971Kf49A</t>
  </si>
  <si>
    <t>2206-3800 Norquist Quinn</t>
  </si>
  <si>
    <t>2001A81938FRiMW</t>
  </si>
  <si>
    <t>2306-0700 Calloway Miles 02</t>
  </si>
  <si>
    <t>3754W52996KQswG</t>
  </si>
  <si>
    <t>2310 Ravenna Beth 02</t>
  </si>
  <si>
    <t>5569O45580RAWu7</t>
  </si>
  <si>
    <t>2212-1200 Oakhurst Nolan 01</t>
  </si>
  <si>
    <t>3139Z86364VrzJA</t>
  </si>
  <si>
    <t>2212 Kowalczyk Jill 06</t>
  </si>
  <si>
    <t>2492A66380WyVGi</t>
  </si>
  <si>
    <t>2302-0801 Montrose Nadia 02</t>
  </si>
  <si>
    <t>8447E81365REBpn</t>
  </si>
  <si>
    <t>2212 Jessup Grace 06</t>
  </si>
  <si>
    <t>7119A48823Pfp9a</t>
  </si>
  <si>
    <t>2303 Lindqvist Maya 02</t>
  </si>
  <si>
    <t>4133P71234KSKci</t>
  </si>
  <si>
    <t>2307-1000 Urquhart Olive 10</t>
  </si>
  <si>
    <t>3936G16627GVmvy</t>
  </si>
  <si>
    <t>2307-1100 Wexler Owen 01</t>
  </si>
  <si>
    <t>9920W30287LDDEy</t>
  </si>
  <si>
    <t>2304-0413 Hollis Dana 01</t>
  </si>
  <si>
    <t>7969Y12182PVeTr</t>
  </si>
  <si>
    <t>2307 Quintero Nadia 04</t>
  </si>
  <si>
    <t>6762C11523UmPFW</t>
  </si>
  <si>
    <t>2210Macke Garrity Grace 01</t>
  </si>
  <si>
    <t>8543Z03974GG3Co</t>
  </si>
  <si>
    <t>2307-1101 Zabala Tomas 02</t>
  </si>
  <si>
    <t>5545A99348RN7Ap</t>
  </si>
  <si>
    <t>2307-1102 Vandermeer Fiona 01</t>
  </si>
  <si>
    <t>2745E05117LUZQG</t>
  </si>
  <si>
    <t>2301-0400 Kowalczyk Vera 02</t>
  </si>
  <si>
    <t>5139H02979YMRQB</t>
  </si>
  <si>
    <t>2301 Hargrove Owen 02</t>
  </si>
  <si>
    <t>3083X57988JWLhg</t>
  </si>
  <si>
    <t>2307-2600 Tarrant Miles 03</t>
  </si>
  <si>
    <t>9336I37981XVHYr</t>
  </si>
  <si>
    <t>2212 Ravenna Quinn 05</t>
  </si>
  <si>
    <t>3889A68794WQb9h</t>
  </si>
  <si>
    <t>2304-0408 Lindqvist Vera 01</t>
  </si>
  <si>
    <t>3839B71874ILaCW</t>
  </si>
  <si>
    <t>2304-0403 Montrose Zach 01</t>
  </si>
  <si>
    <t>6772D22008DCbaM</t>
  </si>
  <si>
    <t>2207 Yarrow Yvonne 02</t>
  </si>
  <si>
    <t>8700B36016YTPf4</t>
  </si>
  <si>
    <t>2207-3900 Prieto Lara 03</t>
  </si>
  <si>
    <t>0410H61030WYt8x</t>
  </si>
  <si>
    <t>2306-0800 Garrity Tessa 02</t>
  </si>
  <si>
    <t>4252V89067VAnBO</t>
  </si>
  <si>
    <t>2212 Kowalczyk Derek 06</t>
  </si>
  <si>
    <t>4473B85198KidT9</t>
  </si>
  <si>
    <t>2305 Zabala Xavier 02</t>
  </si>
  <si>
    <t>6719D00824IBKvp</t>
  </si>
  <si>
    <t>2302 Montrose Jonas 01</t>
  </si>
  <si>
    <t>9877C11927EVVRb</t>
  </si>
  <si>
    <t>2210 Beaumont Derek 04</t>
  </si>
  <si>
    <t>3079R38566SEcBa</t>
  </si>
  <si>
    <t>2208-3209 Tarrant Jonas 01</t>
  </si>
  <si>
    <t>0120W62441XOdeB</t>
  </si>
  <si>
    <t>2210-1100 Zelaya Tomas 02</t>
  </si>
  <si>
    <t>2180K56888MQjUb</t>
  </si>
  <si>
    <t>2207 Rosetti Fiona 02</t>
  </si>
  <si>
    <t>3634Z40056XCJID</t>
  </si>
  <si>
    <t>2210-1200 Wingate Yvonne 02</t>
  </si>
  <si>
    <t>3314M80156EFkx3</t>
  </si>
  <si>
    <t>2306 Grimaldi Tomas 02</t>
  </si>
  <si>
    <t>1736G06916KIwX9</t>
  </si>
  <si>
    <t>2212 Villalobos Ivan 05</t>
  </si>
  <si>
    <t>2974M92330HY1Pm</t>
  </si>
  <si>
    <t>2309 Wexler Uma 03</t>
  </si>
  <si>
    <t>0918V20739IThyX</t>
  </si>
  <si>
    <t>2307 Marsden Fiona 02</t>
  </si>
  <si>
    <t>0895H11059XSJ8E</t>
  </si>
  <si>
    <t>2311-0100 Ashford Jonas 02</t>
  </si>
  <si>
    <t>1350O59212Lhmf4</t>
  </si>
  <si>
    <t>2302-0900 Hargrove Grace 02</t>
  </si>
  <si>
    <t>7882Z99551ZQyRa</t>
  </si>
  <si>
    <t>2406 Wingate Quinn 10</t>
  </si>
  <si>
    <t>7040U59602MTiVU</t>
  </si>
  <si>
    <t>2303-0500 Thornton Rosa 02</t>
  </si>
  <si>
    <t>7586C45817KJ13M</t>
  </si>
  <si>
    <t>2406 Everly Zach 01</t>
  </si>
  <si>
    <t>9504S70788J09sy</t>
  </si>
  <si>
    <t>2206 Zelaya Grace 01</t>
  </si>
  <si>
    <t>0670F28054IGf6j</t>
  </si>
  <si>
    <t>2310 Jessup Peter 02</t>
  </si>
  <si>
    <t>0735D56982DyKAR</t>
  </si>
  <si>
    <t>2212 Duvall Jill 04</t>
  </si>
  <si>
    <t>3842R16682JeqjY</t>
  </si>
  <si>
    <t>2209-4000 Ashford Jill 02</t>
  </si>
  <si>
    <t>Wade Norquist</t>
  </si>
  <si>
    <t>2313O54653XtOmD</t>
  </si>
  <si>
    <t>2211 Salcedo Peter 02</t>
  </si>
  <si>
    <t>2559Q52026DK8Ot</t>
  </si>
  <si>
    <t>2306 Thornton Amara 06</t>
  </si>
  <si>
    <t>3263R33477K66jm</t>
  </si>
  <si>
    <t>2307-1200 Eastwick Kara 08</t>
  </si>
  <si>
    <t>3381D35452Ljp0H</t>
  </si>
  <si>
    <t>2308-1000 Ubina Dana 04</t>
  </si>
  <si>
    <t>7379B35029Okzf0</t>
  </si>
  <si>
    <t>2309-0600 Radcliffe Lara 01</t>
  </si>
  <si>
    <t>1093C44780YguJX</t>
  </si>
  <si>
    <t>2309-0601 Fenwick Wade 02</t>
  </si>
  <si>
    <t>7434X22037KFSLB</t>
  </si>
  <si>
    <t>2406 Rosetti Amara 01</t>
  </si>
  <si>
    <t>9988N49042FIHcR</t>
  </si>
  <si>
    <t>2406 Kowalczyk Olive 01</t>
  </si>
  <si>
    <t>9649S72290HOUy0</t>
  </si>
  <si>
    <t>2406 Oakhurst Uma 01</t>
  </si>
  <si>
    <t>7059Z55374HEPom</t>
  </si>
  <si>
    <t>2406 Ashford Uma 01</t>
  </si>
  <si>
    <t>8861F30692YbzWm</t>
  </si>
  <si>
    <t>2406 Kilbride Victor 02</t>
  </si>
  <si>
    <t>4059K32632Exb8w</t>
  </si>
  <si>
    <t>2406 Oakhurst Sara 01</t>
  </si>
  <si>
    <t>0783X63646NpL55</t>
  </si>
  <si>
    <t>2210 Montrose Eli 02</t>
  </si>
  <si>
    <t>9562Q62095CF0D1</t>
  </si>
  <si>
    <t>2301-0500 Norquist Zoe 02</t>
  </si>
  <si>
    <t>2451C99170HiULH</t>
  </si>
  <si>
    <t>2412 Kowalczyk Hana 04</t>
  </si>
  <si>
    <t>0497I10946BuLms</t>
  </si>
  <si>
    <t>2307 Urquhart Grace 05</t>
  </si>
  <si>
    <t>8511I74796DxQVZ</t>
  </si>
  <si>
    <t>2304-0410 Yancey Zoe 01</t>
  </si>
  <si>
    <t>1892F77012Bfqfk</t>
  </si>
  <si>
    <t>2302 Lindqvist Miles 04</t>
  </si>
  <si>
    <t>3958S52886OzX2g</t>
  </si>
  <si>
    <t>2306 Oakhurst Owen 02</t>
  </si>
  <si>
    <t>8616Z30787KzoWW</t>
  </si>
  <si>
    <t>2301-0600 Hollis Gavin 02</t>
  </si>
  <si>
    <t>6865Z91365IfHKt</t>
  </si>
  <si>
    <t>2308-1100 Wingate Iris 02</t>
  </si>
  <si>
    <t>6988B49789Nx1GD</t>
  </si>
  <si>
    <t>2210-1300 Sorensen Tessa 01</t>
  </si>
  <si>
    <t>4693X07848Bq6ST</t>
  </si>
  <si>
    <t>2304 Villalobos Ivan 02</t>
  </si>
  <si>
    <t>6997F47899LjlGX</t>
  </si>
  <si>
    <t>2307 Wingate Tessa 07</t>
  </si>
  <si>
    <t>5017H94077O4r1X</t>
  </si>
  <si>
    <t>2209 Quintero Eli 04</t>
  </si>
  <si>
    <t>2261P99068UWvXA</t>
  </si>
  <si>
    <t>2302-1000 Ashford Keith 05</t>
  </si>
  <si>
    <t>2049T80181KpEhs</t>
  </si>
  <si>
    <t>2212-1300 Yarrow Kara 02</t>
  </si>
  <si>
    <t>6988J39024X2tgs</t>
  </si>
  <si>
    <t>2309 Garrity Alan 02</t>
  </si>
  <si>
    <t>3108O27648N6Gmd</t>
  </si>
  <si>
    <t>2208-4400 Oakhurst Hana 03</t>
  </si>
  <si>
    <t>6022B62874A9qa3</t>
  </si>
  <si>
    <t>2210 Marsden Nolan 03</t>
  </si>
  <si>
    <t>0534L65342Rl7am</t>
  </si>
  <si>
    <t>2210-1400 Voskuil Colin 01</t>
  </si>
  <si>
    <t>8640I54963F19XP</t>
  </si>
  <si>
    <t>2210-1500 Stavros Blake 02</t>
  </si>
  <si>
    <t>4272I09223A36Uc</t>
  </si>
  <si>
    <t>2306-0900 Radcliffe Iris 10</t>
  </si>
  <si>
    <t>1067J02663XzvaQ</t>
  </si>
  <si>
    <t>2306 Kilbride Rhys 06</t>
  </si>
  <si>
    <t>7361D28750K0yQO</t>
  </si>
  <si>
    <t>2305 Villalobos Vera 02</t>
  </si>
  <si>
    <t>7669O93809I3BTe</t>
  </si>
  <si>
    <t>2212-1400 Grimaldi Rosa 02</t>
  </si>
  <si>
    <t>4402B34616W5qtf</t>
  </si>
  <si>
    <t>2308-0901 Calloway Owen 02</t>
  </si>
  <si>
    <t>0556Z75071N6Sn8</t>
  </si>
  <si>
    <t>2211-0301 Stavros Iris 01</t>
  </si>
  <si>
    <t>7623P66122T2Nrt</t>
  </si>
  <si>
    <t>2304-0411 Yarrow Xavier 01</t>
  </si>
  <si>
    <t>0740Y82613N3plF</t>
  </si>
  <si>
    <t>2212 Kilbride Tessa 03</t>
  </si>
  <si>
    <t>8068J30065Z3kdc</t>
  </si>
  <si>
    <t>2308-1200 Yarrow Beth 04</t>
  </si>
  <si>
    <t>7102H11756I89X5</t>
  </si>
  <si>
    <t>2308-0900 Zabala Nolan 02</t>
  </si>
  <si>
    <t>2596Q41555G6gtE</t>
  </si>
  <si>
    <t>2302-0806 Oakhurst Keith 02</t>
  </si>
  <si>
    <t>8034W76269SC4ws</t>
  </si>
  <si>
    <t>2302-0804 Oakhurst Eli 02</t>
  </si>
  <si>
    <t>7625C39297D0W0t</t>
  </si>
  <si>
    <t>2307 Kilbride Yvonne 04</t>
  </si>
  <si>
    <t>2927A95403P6Yfm</t>
  </si>
  <si>
    <t>2305 Ravenna Zoe 02</t>
  </si>
  <si>
    <t>9293V23211I5eX7</t>
  </si>
  <si>
    <t>2302 Radcliffe Vera 01</t>
  </si>
  <si>
    <t>2633F12409Y4jav</t>
  </si>
  <si>
    <t>2302-0807 Urquhart Blake 02</t>
  </si>
  <si>
    <t>9988H20056X2xHr</t>
  </si>
  <si>
    <t>2308-0902 Voskuil Eli 02</t>
  </si>
  <si>
    <t>4103I26797J3j6b</t>
  </si>
  <si>
    <t>2308-0903 Kilbride Gavin 02</t>
  </si>
  <si>
    <t>1763X75627S5Lsg</t>
  </si>
  <si>
    <t>2302-0808 Ostrander Iris 02</t>
  </si>
  <si>
    <t>1779Y85547F9ryX</t>
  </si>
  <si>
    <t>2302-1100 Thornton Jill 01</t>
  </si>
  <si>
    <t>1297B21134Z4UXj</t>
  </si>
  <si>
    <t>2301-0700 Prieto Olive 04</t>
  </si>
  <si>
    <t>5176M59359B5kT8</t>
  </si>
  <si>
    <t>2302-1101 Trombley Lara 01</t>
  </si>
  <si>
    <t>2899B57525FzIer</t>
  </si>
  <si>
    <t>2309 Thornton Maya 04</t>
  </si>
  <si>
    <t>6382A33869Y0iva</t>
  </si>
  <si>
    <t>2406-0100 Villalobos Hugo 02</t>
  </si>
  <si>
    <t>7637V82195O5PGb</t>
  </si>
  <si>
    <t>2302-0810 Zelaya Zach 02</t>
  </si>
  <si>
    <t>7934L28489C8m3x</t>
  </si>
  <si>
    <t>2302-0812 Voskuil Dana 02</t>
  </si>
  <si>
    <t>8285M64838HQY3W</t>
  </si>
  <si>
    <t>2302-0813 Ingersoll Miles 01</t>
  </si>
  <si>
    <t>3371Y23613CFvuE</t>
  </si>
  <si>
    <t>2304-0412 Wingate Simon 01</t>
  </si>
  <si>
    <t>3329F88274H8wf6</t>
  </si>
  <si>
    <t>2308 Zelaya Eli 02</t>
  </si>
  <si>
    <t>1339S87403M3lit</t>
  </si>
  <si>
    <t>2302-0811 Yarrow Nolan 02</t>
  </si>
  <si>
    <t>8158N97777N4fDO</t>
  </si>
  <si>
    <t>2211 Lindqvist Owen 04</t>
  </si>
  <si>
    <t>1375S74133TFIAX</t>
  </si>
  <si>
    <t>2304 Wingate Fiona 07</t>
  </si>
  <si>
    <t>6406I40808B2DGc</t>
  </si>
  <si>
    <t>2302-0809 Urquhart Simon 01</t>
  </si>
  <si>
    <t>6773L53491FTVTB</t>
  </si>
  <si>
    <t>2307-1300 Ferraro Nadia 02</t>
  </si>
  <si>
    <t>2594X27359CWl0r</t>
  </si>
  <si>
    <t>2306 Grimaldi Keith 02</t>
  </si>
  <si>
    <t>1874S75074R9R0O</t>
  </si>
  <si>
    <t>2211 Eastwick Quinn 01</t>
  </si>
  <si>
    <t>4684S02096K3A5Z</t>
  </si>
  <si>
    <t>2308-1300 Ostrander Sara 02</t>
  </si>
  <si>
    <t>7399A77374KItEt</t>
  </si>
  <si>
    <t>2308-1301 Hargrove Rhys 02</t>
  </si>
  <si>
    <t>1179O83271GA06g</t>
  </si>
  <si>
    <t>2212 Stavros Carla 02</t>
  </si>
  <si>
    <t>9985Q65868HDPAx</t>
  </si>
  <si>
    <t>2308-1400 Lachance Paula 04</t>
  </si>
  <si>
    <t>1041M46666BE3UP</t>
  </si>
  <si>
    <t>2306-1000 Urquhart Vera 02</t>
  </si>
  <si>
    <t>2291A81232NG5G6</t>
  </si>
  <si>
    <t>2211-0302 Bramley Zoe 01</t>
  </si>
  <si>
    <t>0307B65477UO2yM</t>
  </si>
  <si>
    <t>2212 Wexler Ivan 02</t>
  </si>
  <si>
    <t>7539Q12334ERnIh</t>
  </si>
  <si>
    <t>2307-1400 Calloway Hana 02</t>
  </si>
  <si>
    <t>6444W18282JAN52</t>
  </si>
  <si>
    <t>2212-1500 Everly Rosa 04</t>
  </si>
  <si>
    <t>9924L57757Zjo7F</t>
  </si>
  <si>
    <t>2307 Lachance Sara 02</t>
  </si>
  <si>
    <t>2913S70867C7XvV</t>
  </si>
  <si>
    <t>2304 Jessup Fiona 04</t>
  </si>
  <si>
    <t>4768R02434BFmg4</t>
  </si>
  <si>
    <t>2302-1200 Hollis Sara 02</t>
  </si>
  <si>
    <t>4674O40131QQ3NP</t>
  </si>
  <si>
    <t>2309-0800 Quintero Uma 02</t>
  </si>
  <si>
    <t>8698B47942BMTgk</t>
  </si>
  <si>
    <t>2212 Beaumont Lara 04</t>
  </si>
  <si>
    <t>4587N44848MNQUV</t>
  </si>
  <si>
    <t>2302-0815 Eastwick Peter 02</t>
  </si>
  <si>
    <t>8271E19501SOEV6</t>
  </si>
  <si>
    <t>2307-1500 Vandermeer Liam 13</t>
  </si>
  <si>
    <t>0214N06653FZOVS</t>
  </si>
  <si>
    <t>2304-0414 Vandermeer Grace 01</t>
  </si>
  <si>
    <t>2331Y51116OQFc9</t>
  </si>
  <si>
    <t>2307 Vandermeer Olive 02</t>
  </si>
  <si>
    <t>6509B49058RHoxm</t>
  </si>
  <si>
    <t>2308 Villalobos Owen 02</t>
  </si>
  <si>
    <t>9274P24762REyPs</t>
  </si>
  <si>
    <t>2210 Rosetti Fiona 08</t>
  </si>
  <si>
    <t>7530Q21996GRkIO</t>
  </si>
  <si>
    <t>2302-1300 Zelaya Sara 02</t>
  </si>
  <si>
    <t>4420H80932SRdAI</t>
  </si>
  <si>
    <t>2306-1100 Sorensen Blake 02</t>
  </si>
  <si>
    <t>4431T87307LKiR5</t>
  </si>
  <si>
    <t>2210 Sorensen Ivan 02</t>
  </si>
  <si>
    <t>0939D41547UK78F</t>
  </si>
  <si>
    <t>2308-0905 Salcedo Quinn 02</t>
  </si>
  <si>
    <t>4929U86022CRNj9</t>
  </si>
  <si>
    <t>2307 Lachance Wade 08</t>
  </si>
  <si>
    <t>3442T04633JVg5w</t>
  </si>
  <si>
    <t>2407 Antonelli Nolan 08</t>
  </si>
  <si>
    <t>2869J64849YZAA7</t>
  </si>
  <si>
    <t>2306-1200 Whitfield Gavin 02</t>
  </si>
  <si>
    <t>1383G03940GWnqW</t>
  </si>
  <si>
    <t>2304-0416 Garrity Rosa 01</t>
  </si>
  <si>
    <t>5377B15211SCkOu</t>
  </si>
  <si>
    <t>2303 Castellano Quinn 06</t>
  </si>
  <si>
    <t>4752M13133VNpDx</t>
  </si>
  <si>
    <t>2302-0816 Montrose Beth 01</t>
  </si>
  <si>
    <t>0886L62931UAJNs</t>
  </si>
  <si>
    <t>2212-1600 Beaumont Wendy 20</t>
  </si>
  <si>
    <t>3624F35212S7ta9</t>
  </si>
  <si>
    <t>2309 Urquhart Lara 02</t>
  </si>
  <si>
    <t>4312A35659XET4Y</t>
  </si>
  <si>
    <t>2212 Tarrant Rosa 02</t>
  </si>
  <si>
    <t>5655I64949FSebQ</t>
  </si>
  <si>
    <t>2210 Eastwick Hana 02</t>
  </si>
  <si>
    <t>5512V05853MEHf3</t>
  </si>
  <si>
    <t>2210-1600 Kilbride Jonas 02</t>
  </si>
  <si>
    <t>0267S05562AQHW0</t>
  </si>
  <si>
    <t>2303 Antonelli Rosa 04</t>
  </si>
  <si>
    <t>4049T55721UQ6ir</t>
  </si>
  <si>
    <t>2210 Beaumont Xavier 01</t>
  </si>
  <si>
    <t>2524C89696BWVzX</t>
  </si>
  <si>
    <t>2306-1300 Whitfield Tessa 02</t>
  </si>
  <si>
    <t>6682I17654IoJr9</t>
  </si>
  <si>
    <t>2309 Duvall Quinn 02</t>
  </si>
  <si>
    <t>7014W20186EcBuc</t>
  </si>
  <si>
    <t>2307 Sorensen Simon 04</t>
  </si>
  <si>
    <t>6597T92089ZNOYP</t>
  </si>
  <si>
    <t>2212 Duvall Tessa 05</t>
  </si>
  <si>
    <t>0414H22419SBfTi</t>
  </si>
  <si>
    <t>2303-0501 Yarrow Zoe 01</t>
  </si>
  <si>
    <t>5204V05284HQfC0</t>
  </si>
  <si>
    <t>2305 Radcliffe Iris 02</t>
  </si>
  <si>
    <t>6682J73402PJf7c</t>
  </si>
  <si>
    <t>2301 Wingate Iris 03</t>
  </si>
  <si>
    <t>4864A81346Cz8uC</t>
  </si>
  <si>
    <t>2211-0800 Pemberton Jill 02</t>
  </si>
  <si>
    <t>8484S19851NXE12</t>
  </si>
  <si>
    <t>2302-0814 Ashford Simon 01</t>
  </si>
  <si>
    <t>7044F96362ZIZig</t>
  </si>
  <si>
    <t>2302-1500 Villalobos Wendy 02</t>
  </si>
  <si>
    <t>4194Z26804YMNi4</t>
  </si>
  <si>
    <t>2212-1700 Garrity Rosa 02</t>
  </si>
  <si>
    <t>7496Y61593OLO9q</t>
  </si>
  <si>
    <t>2308 Villalobos Uma 05</t>
  </si>
  <si>
    <t>0292A72664BEPnT</t>
  </si>
  <si>
    <t>2202 Montrose Quinn 02</t>
  </si>
  <si>
    <t>4311K00618YQRVb</t>
  </si>
  <si>
    <t>2302-1400 Wingate Olive 02</t>
  </si>
  <si>
    <t>6015A82215YY7hJ</t>
  </si>
  <si>
    <t>2302-1600 Salcedo Hana 04</t>
  </si>
  <si>
    <t>7069U29706WsYWr</t>
  </si>
  <si>
    <t>2409-0100 Beaumont Maya 01</t>
  </si>
  <si>
    <t>1384W75141Tth2L</t>
  </si>
  <si>
    <t>2409-0101 Urquhart Hana 01</t>
  </si>
  <si>
    <t>3881X30332VnwVJ</t>
  </si>
  <si>
    <t>2210-1700 Voskuil Zoe 02</t>
  </si>
  <si>
    <t>7285E79648HHP5b</t>
  </si>
  <si>
    <t>2305-0800 Eastwick Xavier 05</t>
  </si>
  <si>
    <t>6919D18160QHzUj</t>
  </si>
  <si>
    <t>2405-0201 Radcliffe Eli 02</t>
  </si>
  <si>
    <t>2078U19617EH6UW</t>
  </si>
  <si>
    <t>2211-0900 Tarrant Hugo 02</t>
  </si>
  <si>
    <t>7822D18351RiyDf</t>
  </si>
  <si>
    <t>2507 Castellano Victor 02</t>
  </si>
  <si>
    <t>0240N28296APnzt</t>
  </si>
  <si>
    <t>2210 Lachance Tessa 04</t>
  </si>
  <si>
    <t>7096O21877GGdva</t>
  </si>
  <si>
    <t>2212 Calloway Peter 03</t>
  </si>
  <si>
    <t>7651T68849OQA1Z</t>
  </si>
  <si>
    <t>2301-0900 Radcliffe Liam 02</t>
  </si>
  <si>
    <t>0654Q73984WHV6E</t>
  </si>
  <si>
    <t>2301 Norquist Fiona 02</t>
  </si>
  <si>
    <t>7590S28343YKlwz</t>
  </si>
  <si>
    <t>2211 Ubina Nadia 10</t>
  </si>
  <si>
    <t>9290Y99204GLLyV</t>
  </si>
  <si>
    <t>2301-0800 Lindqvist Xavier 02</t>
  </si>
  <si>
    <t>4453A34956XiKEv</t>
  </si>
  <si>
    <t>2304-0417 Ingersoll Paula 01</t>
  </si>
  <si>
    <t>7119Z34879TIjoG</t>
  </si>
  <si>
    <t>2308-1800 Yancey Fiona 02</t>
  </si>
  <si>
    <t>2188T23438DsshF</t>
  </si>
  <si>
    <t>2307-1600 Montrose Grace 02</t>
  </si>
  <si>
    <t>0435W21284WgZfd</t>
  </si>
  <si>
    <t>2307-1601 Vandermeer Kara 01</t>
  </si>
  <si>
    <t>5734U61526FHKEY</t>
  </si>
  <si>
    <t>2304-0415 Salcedo Zach 01</t>
  </si>
  <si>
    <t>4505Q07842KEHMn</t>
  </si>
  <si>
    <t>2407-0200 Yancey Wade 02</t>
  </si>
  <si>
    <t>1233A81265IJonx</t>
  </si>
  <si>
    <t>2307-1700 Ferraro Carla 04</t>
  </si>
  <si>
    <t>4337D70086LgGUH</t>
  </si>
  <si>
    <t>2308-0906 Zabala Zoe 02</t>
  </si>
  <si>
    <t>6257M40998Er68Y</t>
  </si>
  <si>
    <t>2309-0101 Kilbride Simon 02</t>
  </si>
  <si>
    <t>3331L21675QGFP8</t>
  </si>
  <si>
    <t>2406-0200 Castellano Jonas 05</t>
  </si>
  <si>
    <t>7907X86869Zt2na</t>
  </si>
  <si>
    <t>2405 Bramley Paula 02</t>
  </si>
  <si>
    <t>2016V88581TytVS</t>
  </si>
  <si>
    <t>2302-1700 Beaumont Kara 02</t>
  </si>
  <si>
    <t>9422C17781VxkRd</t>
  </si>
  <si>
    <t>2212 Marsden Zoe 03</t>
  </si>
  <si>
    <t>3270K61562Xts4L</t>
  </si>
  <si>
    <t>2212 Villalobos Vera 04</t>
  </si>
  <si>
    <t>4160U31966Hf1HR</t>
  </si>
  <si>
    <t>2301-1000 Fenwick Lara 02</t>
  </si>
  <si>
    <t>9206U89690Qzimn</t>
  </si>
  <si>
    <t>2308 Yancey Maya 02</t>
  </si>
  <si>
    <t>3378U22330Lt1na</t>
  </si>
  <si>
    <t>2306-1600 Urquhart Peter 06</t>
  </si>
  <si>
    <t>1540W83394Vz0Y8</t>
  </si>
  <si>
    <t>2304-0800 Ingersoll Zach 04</t>
  </si>
  <si>
    <t>9283Q07442EqpsZ</t>
  </si>
  <si>
    <t>2403-0100 Garrity Jill 24</t>
  </si>
  <si>
    <t>2080L13093XeUqU</t>
  </si>
  <si>
    <t>2309-0900 Ingersoll Beth 02</t>
  </si>
  <si>
    <t>6363A38142XSEW6</t>
  </si>
  <si>
    <t>2405-0200 Everly Paula 02</t>
  </si>
  <si>
    <t>0166G32534Sei75</t>
  </si>
  <si>
    <t>2307 Ubina Olive 02</t>
  </si>
  <si>
    <t>6949Q63641Ft5yp</t>
  </si>
  <si>
    <t>2307-1900 Montrose Wendy 04</t>
  </si>
  <si>
    <t>4586I52202VdpoO</t>
  </si>
  <si>
    <t>2307-1800 Oakhurst Wendy 03</t>
  </si>
  <si>
    <t>5718M09874AxK6l</t>
  </si>
  <si>
    <t>2302 Montrose Xavier 03</t>
  </si>
  <si>
    <t>0210H48583Ud5WP</t>
  </si>
  <si>
    <t>2308-0206 Trombley Gavin 02</t>
  </si>
  <si>
    <t>7891R81937VvVrw</t>
  </si>
  <si>
    <t>2304-0419 Ashford Xavier 01</t>
  </si>
  <si>
    <t>1633I45102EsB1C</t>
  </si>
  <si>
    <t>2304-0420 Ravenna Amara 01</t>
  </si>
  <si>
    <t>7634K89199JupFR</t>
  </si>
  <si>
    <t>2312 Antonelli Blake 07</t>
  </si>
  <si>
    <t>7996J11492BqA9q</t>
  </si>
  <si>
    <t>2309 Ravenna Xavier 10</t>
  </si>
  <si>
    <t>4279V74983QtY9j</t>
  </si>
  <si>
    <t>2302 Zabala Amara 02</t>
  </si>
  <si>
    <t>0887U66517UgiuL</t>
  </si>
  <si>
    <t>2312-0600 Grimaldi Carla 17</t>
  </si>
  <si>
    <t>5494T93132BeeDa</t>
  </si>
  <si>
    <t>2312-0700 Prieto Zoe 02</t>
  </si>
  <si>
    <t>1244A08453UwJWo</t>
  </si>
  <si>
    <t>2304-0422 Whitfield Zach 01</t>
  </si>
  <si>
    <t>8462Z63172AqYAO</t>
  </si>
  <si>
    <t>2304-0421 Salcedo Frank 01</t>
  </si>
  <si>
    <t>0602P56503Mvery</t>
  </si>
  <si>
    <t>2301 Kowalczyk Tessa 03</t>
  </si>
  <si>
    <t>8183G84254VzFeK</t>
  </si>
  <si>
    <t>2308-0207 Everly Olive 02</t>
  </si>
  <si>
    <t>1152T35630JzvLu</t>
  </si>
  <si>
    <t>2405-0203 Ingersoll Rhys 02</t>
  </si>
  <si>
    <t>2972K24261MeYoZ</t>
  </si>
  <si>
    <t>2211-1000 Kilbride Derek 01</t>
  </si>
  <si>
    <t>7898L02163Sai70</t>
  </si>
  <si>
    <t>2307 Vandermeer Grace 10</t>
  </si>
  <si>
    <t>8579F61822MrvhY</t>
  </si>
  <si>
    <t>2307-2000 Ostrander Wade 08</t>
  </si>
  <si>
    <t>2493P19257OsPvu</t>
  </si>
  <si>
    <t>2308-0208 Radcliffe Vera 02</t>
  </si>
  <si>
    <t>9063E94501Gcs8m</t>
  </si>
  <si>
    <t>2308 Ubina Maya 06</t>
  </si>
  <si>
    <t>0304W67391WpmUO</t>
  </si>
  <si>
    <t>2212-1900 Antonelli Keith 02</t>
  </si>
  <si>
    <t>5958S79071OfJbg</t>
  </si>
  <si>
    <t>2212 Calloway Amara 04</t>
  </si>
  <si>
    <t>7842U07979Bhkmk</t>
  </si>
  <si>
    <t>2306 Ravenna Wade 10</t>
  </si>
  <si>
    <t>7143F19649MpYN1</t>
  </si>
  <si>
    <t>2309 Ingersoll Keith 02</t>
  </si>
  <si>
    <t>0331J05816FkiLh</t>
  </si>
  <si>
    <t>2308 Montrose Keith 10</t>
  </si>
  <si>
    <t>3748A85632SywH1</t>
  </si>
  <si>
    <t>2307 Sorensen Derek 03</t>
  </si>
  <si>
    <t>0620H55629KcdeW</t>
  </si>
  <si>
    <t>2308-1900 Tarrant Nadia 02</t>
  </si>
  <si>
    <t>3432M83331Ryflb</t>
  </si>
  <si>
    <t>2312 Everly Iris 02</t>
  </si>
  <si>
    <t>9022H81194I890R</t>
  </si>
  <si>
    <t>2302-1800 Stavros Eli 02</t>
  </si>
  <si>
    <t>1994X89955VavTj</t>
  </si>
  <si>
    <t>2308 Trombley Hugo 02</t>
  </si>
  <si>
    <t>9244N62179TkH0u</t>
  </si>
  <si>
    <t>2308 Jessup Gavin 02</t>
  </si>
  <si>
    <t>7007O82054MqMDg</t>
  </si>
  <si>
    <t>2309 Jessup Colin 02</t>
  </si>
  <si>
    <t>4110A63995Eof4P</t>
  </si>
  <si>
    <t>2301-1100 Stavros Keith 02</t>
  </si>
  <si>
    <t>1097J60564BrFgd</t>
  </si>
  <si>
    <t>2304-0418 Thornton Rosa 01</t>
  </si>
  <si>
    <t>3794C69161FpWlP</t>
  </si>
  <si>
    <t>2307 Ubina Wendy 03</t>
  </si>
  <si>
    <t>8660K82171BpZwX</t>
  </si>
  <si>
    <t>2306-1400 Vandermeer Beth 05</t>
  </si>
  <si>
    <t>2124N17228Roeps</t>
  </si>
  <si>
    <t>2407 Stavros Uma 02</t>
  </si>
  <si>
    <t>7647N81757CtAn1</t>
  </si>
  <si>
    <t>2302 Kilbride Yvonne 02</t>
  </si>
  <si>
    <t>9457F70876RoWrX</t>
  </si>
  <si>
    <t>2307 Ferraro Hana 02</t>
  </si>
  <si>
    <t>3665G17113X36XW</t>
  </si>
  <si>
    <t>2307 Oakhurst Ivan 08</t>
  </si>
  <si>
    <t>2551N67155Lx4Lx</t>
  </si>
  <si>
    <t>2307-2100 Urquhart Alan 06</t>
  </si>
  <si>
    <t>6398G28342L6TUJ</t>
  </si>
  <si>
    <t>2309-1000 Fenwick Amara 02</t>
  </si>
  <si>
    <t>9188D62177X4RBA</t>
  </si>
  <si>
    <t>2310 Ravenna Miles 08</t>
  </si>
  <si>
    <t>1150E90748T6OpX</t>
  </si>
  <si>
    <t>2408-0200 Grimaldi Lara 02</t>
  </si>
  <si>
    <t>8851F03012E4hXa</t>
  </si>
  <si>
    <t>2404-0100 Zabala Wendy 02</t>
  </si>
  <si>
    <t>5063U62268L67pi</t>
  </si>
  <si>
    <t>2406-1300 Wexler Maya 05</t>
  </si>
  <si>
    <t>9465X38769P7eHS</t>
  </si>
  <si>
    <t>2307-2200 Yancey Zach 02</t>
  </si>
  <si>
    <t>1314P34094C10pH</t>
  </si>
  <si>
    <t>2408 Lindqvist Elena 02</t>
  </si>
  <si>
    <t>6020B13345B2uSS</t>
  </si>
  <si>
    <t>2308-0907 Marsden Dana 02</t>
  </si>
  <si>
    <t>9244Q98987T0cOz</t>
  </si>
  <si>
    <t>2301 Jessup Derek 02</t>
  </si>
  <si>
    <t>8761R15004A2GhN</t>
  </si>
  <si>
    <t>2405 Calloway Hana 02</t>
  </si>
  <si>
    <t>9260L21116W6W1F</t>
  </si>
  <si>
    <t>2409 Duvall Grace 02</t>
  </si>
  <si>
    <t>9847H61052YyT2C</t>
  </si>
  <si>
    <t>2506 Quintero Rhys 02</t>
  </si>
  <si>
    <t>1062U00784E33DH</t>
  </si>
  <si>
    <t>2408 Radcliffe Lara 12</t>
  </si>
  <si>
    <t>5429U54062Q8yn3</t>
  </si>
  <si>
    <t>2301-1200 Norquist Tessa 01</t>
  </si>
  <si>
    <t>7598R97087W3syL</t>
  </si>
  <si>
    <t>2301 Yarrow Ivan 01</t>
  </si>
  <si>
    <t>6975B85126IaC7U</t>
  </si>
  <si>
    <t>2309 Trombley Peter 06</t>
  </si>
  <si>
    <t>3662F21366W9ZaX</t>
  </si>
  <si>
    <t>2304 Jessup Lara 04</t>
  </si>
  <si>
    <t>0578Z41997M2Amt</t>
  </si>
  <si>
    <t>2308 Zabala Colin 04</t>
  </si>
  <si>
    <t>6049Z33098R8JKF</t>
  </si>
  <si>
    <t>2311 Wexler Ivan 02</t>
  </si>
  <si>
    <t>9968H46931U5QPN</t>
  </si>
  <si>
    <t>2307-2300 Vandermeer Simon 02</t>
  </si>
  <si>
    <t>5819A19263V0UX7</t>
  </si>
  <si>
    <t>2304 Prieto Yvonne 02</t>
  </si>
  <si>
    <t>8725W55535F0ie6</t>
  </si>
  <si>
    <t>2302-1900 Zabala Paula 02</t>
  </si>
  <si>
    <t>5228M15447Q8MW9</t>
  </si>
  <si>
    <t>2306-1700 Salcedo Eli 06</t>
  </si>
  <si>
    <t>1189J10073L0fS3</t>
  </si>
  <si>
    <t>2308-2000 Stavros Sara 02</t>
  </si>
  <si>
    <t>3662Q02140K1NpK</t>
  </si>
  <si>
    <t>2409-0200 Castellano Rhys 02</t>
  </si>
  <si>
    <t>5068J65234PYUZq</t>
  </si>
  <si>
    <t>2308-2100 Villalobos Nolan 12</t>
  </si>
  <si>
    <t>1792C64716JPBrr</t>
  </si>
  <si>
    <t>2306-1800 Thornton Colin 02</t>
  </si>
  <si>
    <t>3682O71013AGHQq</t>
  </si>
  <si>
    <t>2303-0900 Ashford Gavin 02</t>
  </si>
  <si>
    <t>3530O58055P9tfX</t>
  </si>
  <si>
    <t>2306-1900 Yarrow Owen 02</t>
  </si>
  <si>
    <t>3408B48678CMGf1</t>
  </si>
  <si>
    <t>2307-2400 Lachance Owen 04</t>
  </si>
  <si>
    <t>8626L41866RExQh</t>
  </si>
  <si>
    <t>2310 Hollis Uma 02</t>
  </si>
  <si>
    <t>2477F25774S1azd</t>
  </si>
  <si>
    <t>2309 Sorensen Jonas 02</t>
  </si>
  <si>
    <t>0667P39439A6wEK</t>
  </si>
  <si>
    <t>2303 Sorensen Derek 02</t>
  </si>
  <si>
    <t>6677I04229G3iRQ</t>
  </si>
  <si>
    <t>2307-2500 Ravenna Victor 02</t>
  </si>
  <si>
    <t>4270J13635LUbqs</t>
  </si>
  <si>
    <t>2301 Fenwick Derek 02</t>
  </si>
  <si>
    <t>7451R62239KQruw</t>
  </si>
  <si>
    <t>2309-1100 Pemberton Derek 04</t>
  </si>
  <si>
    <t>0502D59335KKJa9</t>
  </si>
  <si>
    <t>2302 Marsden Fiona 01</t>
  </si>
  <si>
    <t>6932B17517X3zjN</t>
  </si>
  <si>
    <t>2305-0900 Whitfield Simon 04</t>
  </si>
  <si>
    <t>3957U64742O9aie</t>
  </si>
  <si>
    <t>2307 Antonelli Liam 03</t>
  </si>
  <si>
    <t>1468E78549HLcDP</t>
  </si>
  <si>
    <t>2306 Zelaya Rosa 03</t>
  </si>
  <si>
    <t>4072Y55756QS7Xn</t>
  </si>
  <si>
    <t>2305-1000 Whitfield Alan 05</t>
  </si>
  <si>
    <t>4425F85827UGMRr</t>
  </si>
  <si>
    <t>2304-0423 Yarrow Wendy 01</t>
  </si>
  <si>
    <t>9276U10325Q2wPw</t>
  </si>
  <si>
    <t>2312 Jessup Simon 07</t>
  </si>
  <si>
    <t>9832P76397E1D6K</t>
  </si>
  <si>
    <t>2308 Radcliffe Hugo 01</t>
  </si>
  <si>
    <t>4335Q82513R8gbq</t>
  </si>
  <si>
    <t>2312 Oakhurst Victor 02</t>
  </si>
  <si>
    <t>6709L34864N8twa</t>
  </si>
  <si>
    <t>2312 Hargrove Xavier 05</t>
  </si>
  <si>
    <t>3296G20144B3h7I</t>
  </si>
  <si>
    <t>2305 Duvall Miles 06</t>
  </si>
  <si>
    <t>6945Z13200EDGDy</t>
  </si>
  <si>
    <t>2306 Rosetti Rosa 06</t>
  </si>
  <si>
    <t>1388F81035OZatA</t>
  </si>
  <si>
    <t>2303 Urquhart Ivan 04</t>
  </si>
  <si>
    <t>9316T75790OB6Ru</t>
  </si>
  <si>
    <t>2406 Eastwick Keith 04</t>
  </si>
  <si>
    <t>3798Y36953UAJiY</t>
  </si>
  <si>
    <t>2309-1900 Quintero Hana 04</t>
  </si>
  <si>
    <t>3360E87122F0zRt</t>
  </si>
  <si>
    <t>2311 Duvall Hana 02</t>
  </si>
  <si>
    <t>8451H12345E9cE2</t>
  </si>
  <si>
    <t>2407 Bramley Rhys 07</t>
  </si>
  <si>
    <t>7582L57493ZHc88</t>
  </si>
  <si>
    <t>2302-2100 Radcliffe Liam 01</t>
  </si>
  <si>
    <t>4822G88651QU0aL</t>
  </si>
  <si>
    <t>2307 Beaumont Sara 03</t>
  </si>
  <si>
    <t>4038D84078UBAR1</t>
  </si>
  <si>
    <t>2307 Ashford Quinn 04</t>
  </si>
  <si>
    <t>7586Y84923CZDvV</t>
  </si>
  <si>
    <t>2302-2000 Fenwick Olive 01</t>
  </si>
  <si>
    <t>8255Q73028V6Mdb</t>
  </si>
  <si>
    <t>2405 Sorensen Lara 02</t>
  </si>
  <si>
    <t>6694E87164QN2Pt</t>
  </si>
  <si>
    <t>2312-0900 Quintero Iris 05</t>
  </si>
  <si>
    <t>3553R89642BQS5I</t>
  </si>
  <si>
    <t>2308-2200 Rosetti Derek 02</t>
  </si>
  <si>
    <t>8588O78685YM9pQ</t>
  </si>
  <si>
    <t>2312-0800 Everly Ivan 05</t>
  </si>
  <si>
    <t>0999D16223HWJQq</t>
  </si>
  <si>
    <t>2312-0801 Calloway Miles 05</t>
  </si>
  <si>
    <t>8916P66764JINaV</t>
  </si>
  <si>
    <t>2303-1000 Jessup Beth 05</t>
  </si>
  <si>
    <t>2625E66262XL8Rs</t>
  </si>
  <si>
    <t>2409 Salcedo Rosa 01</t>
  </si>
  <si>
    <t>6145W46569FR0JL</t>
  </si>
  <si>
    <t>2304-1000 Quintero Ivan 01</t>
  </si>
  <si>
    <t>1172I93582JHp2d</t>
  </si>
  <si>
    <t>2311-0300 Ostrander Keith 02</t>
  </si>
  <si>
    <t>9231H44770ZUwY1</t>
  </si>
  <si>
    <t>2310 Vandermeer Blake 02</t>
  </si>
  <si>
    <t>8373M10513JXQWE</t>
  </si>
  <si>
    <t>2310 Ashford Lara 01</t>
  </si>
  <si>
    <t>8772Y57796IPf6d</t>
  </si>
  <si>
    <t>2309-1200 Ferraro Hugo 02</t>
  </si>
  <si>
    <t>2382Y39048WZRfB</t>
  </si>
  <si>
    <t>2309 Montrose Rosa 04</t>
  </si>
  <si>
    <t>2174P18567TIYyQ</t>
  </si>
  <si>
    <t>2308 Voskuil Ivan 02</t>
  </si>
  <si>
    <t>7494W32803RDusN</t>
  </si>
  <si>
    <t>2309-1400 Yarrow Alan 02</t>
  </si>
  <si>
    <t>4095J98466UESPz</t>
  </si>
  <si>
    <t>2409-0300 Yancey Iris 02</t>
  </si>
  <si>
    <t>7042L68710YLNLh</t>
  </si>
  <si>
    <t>2309-1300 Everly Quinn 02</t>
  </si>
  <si>
    <t>6794N56629HGH1i</t>
  </si>
  <si>
    <t>2308-2300 Zabala Vera 01</t>
  </si>
  <si>
    <t>7285U22695DMvro</t>
  </si>
  <si>
    <t>2309 Wexler Owen 02</t>
  </si>
  <si>
    <t>3613Z74618JRIQM</t>
  </si>
  <si>
    <t>2304-1100 Ashford Nadia 18</t>
  </si>
  <si>
    <t>6168G48545UDK9t</t>
  </si>
  <si>
    <t>2407-0500 Grimaldi Grace 07</t>
  </si>
  <si>
    <t>3504P33240JY9qW</t>
  </si>
  <si>
    <t>2309-1500 Zelaya Olive 01</t>
  </si>
  <si>
    <t>3211J09276UYyDT</t>
  </si>
  <si>
    <t>2309-1600 Vandermeer Gavin 07</t>
  </si>
  <si>
    <t>6936E91130GCooG</t>
  </si>
  <si>
    <t>2310-0200 Quintero Grace 02</t>
  </si>
  <si>
    <t>1786X48871OCcto</t>
  </si>
  <si>
    <t>2307 Fenwick Victor 05</t>
  </si>
  <si>
    <t>5439Z82362SJfUM</t>
  </si>
  <si>
    <t>2310-0201 Lindqvist Gavin 02</t>
  </si>
  <si>
    <t>0562D75439WUeNl</t>
  </si>
  <si>
    <t>2310-0202 Grimaldi Amara 02</t>
  </si>
  <si>
    <t>2005K87637WXdW5</t>
  </si>
  <si>
    <t>2310-0203 Pemberton Keith 02</t>
  </si>
  <si>
    <t>1883Y03187JNIBE</t>
  </si>
  <si>
    <t>2311-0500 Lachance Beth 03</t>
  </si>
  <si>
    <t>4297S65309GX1Am</t>
  </si>
  <si>
    <t>2306-2000 Calloway Alan 01</t>
  </si>
  <si>
    <t>2165E76956JZ5Wi</t>
  </si>
  <si>
    <t>2311-0600 Jessup Simon 04</t>
  </si>
  <si>
    <t>7411R81769CPUUN</t>
  </si>
  <si>
    <t>2310 Everly Hugo 04</t>
  </si>
  <si>
    <t>5105Y57506HMjjJ</t>
  </si>
  <si>
    <t>2305 Urquhart Xavier</t>
  </si>
  <si>
    <t>8885M76290OPcp5</t>
  </si>
  <si>
    <t>2307 Zabala Liam 01</t>
  </si>
  <si>
    <t>5689W61103BBjKe</t>
  </si>
  <si>
    <t>2408 Ashford Tessa 02</t>
  </si>
  <si>
    <t>2997U71322LTzk8</t>
  </si>
  <si>
    <t>2308 Calloway Maya 04</t>
  </si>
  <si>
    <t>8075S40834YMdye</t>
  </si>
  <si>
    <t>2304-0424 Voskuil Olive 01</t>
  </si>
  <si>
    <t>1280G19760OOutg</t>
  </si>
  <si>
    <t>2307-2800 Stavros Owen 02</t>
  </si>
  <si>
    <t>3864Z29213PVnqC</t>
  </si>
  <si>
    <t>2307 Pemberton Amara 02</t>
  </si>
  <si>
    <t>4136I02040JAHeL</t>
  </si>
  <si>
    <t>2304 Beaumont Ivan 01</t>
  </si>
  <si>
    <t>2859N38150BwYvS</t>
  </si>
  <si>
    <t>2409-0102 Trombley Lara 02</t>
  </si>
  <si>
    <t>8489S72731RBNYj</t>
  </si>
  <si>
    <t>2306 Pemberton Peter 06</t>
  </si>
  <si>
    <t>0592M39560ZCSZq</t>
  </si>
  <si>
    <t>2309 Antonelli Hugo 02</t>
  </si>
  <si>
    <t>9434O37656WBWBl</t>
  </si>
  <si>
    <t>2308-2400 Ashford Alan 05</t>
  </si>
  <si>
    <t>3493Y85187BVGAJ</t>
  </si>
  <si>
    <t>2304-0425 Prieto Amara 01</t>
  </si>
  <si>
    <t>0185M05953DRowG</t>
  </si>
  <si>
    <t>2308-2500 Wexler Owen 04</t>
  </si>
  <si>
    <t>2959B55902GPR3x</t>
  </si>
  <si>
    <t>2308-2600 Castellano Uma 02</t>
  </si>
  <si>
    <t>1854S26485HPrfk</t>
  </si>
  <si>
    <t>2307-2900 Trombley Hana 03</t>
  </si>
  <si>
    <t>5556S03935LNzv5</t>
  </si>
  <si>
    <t>2407-0600 Beaumont Olive 05</t>
  </si>
  <si>
    <t>3240M20565PMJtu</t>
  </si>
  <si>
    <t>2306 Pemberton Wade 02</t>
  </si>
  <si>
    <t>7614Z39836PUiVi</t>
  </si>
  <si>
    <t>2308 Marsden Tomas 03</t>
  </si>
  <si>
    <t>9065U25055OTXQt</t>
  </si>
  <si>
    <t>2304-1300 Yancey Blake 02</t>
  </si>
  <si>
    <t>5477G43767Ucbja</t>
  </si>
  <si>
    <t>2303-1100 Antonelli Nadia</t>
  </si>
  <si>
    <t>8045V54286Doob0</t>
  </si>
  <si>
    <t>2302-0817 Duvall Paula 02</t>
  </si>
  <si>
    <t>7888F50813PTIfF</t>
  </si>
  <si>
    <t>2312-1000 Lindqvist Peter 05</t>
  </si>
  <si>
    <t>0700N99703DRhVx</t>
  </si>
  <si>
    <t>2309-1800 Pemberton Wendy 07</t>
  </si>
  <si>
    <t>5117W59155OLa04</t>
  </si>
  <si>
    <t>2309-1700 Sorensen Kara 02</t>
  </si>
  <si>
    <t>0105B38343Ls1m1</t>
  </si>
  <si>
    <t>2308-2700 Urquhart Nolan 01</t>
  </si>
  <si>
    <t>9425X26315Gq2r7</t>
  </si>
  <si>
    <t>2308-2701 Castellano Derek 01</t>
  </si>
  <si>
    <t>5406D86749CeTGk</t>
  </si>
  <si>
    <t>2405-1100 Ubina Vera 10</t>
  </si>
  <si>
    <t>6256I36577PCkC8</t>
  </si>
  <si>
    <t>2311 Calloway Liam 06</t>
  </si>
  <si>
    <t>5438F12165Hbd11</t>
  </si>
  <si>
    <t>2308-2900 Urquhart Quinn 04</t>
  </si>
  <si>
    <t>5236F40217BrqNR</t>
  </si>
  <si>
    <t>2309 Hollis Hana 02</t>
  </si>
  <si>
    <t>2276W07276SfQSI</t>
  </si>
  <si>
    <t>2402-0100 Calloway Olive 07</t>
  </si>
  <si>
    <t>8016P12133ItKuw</t>
  </si>
  <si>
    <t>2402-0101 Bramley Elena 02</t>
  </si>
  <si>
    <t>9780U49546LjP5m</t>
  </si>
  <si>
    <t>2307-3000 Ostrander Gavin 05</t>
  </si>
  <si>
    <t>8886N68842RiJZT</t>
  </si>
  <si>
    <t>2304 Montrose Wade 04</t>
  </si>
  <si>
    <t>4012J23269KujkL</t>
  </si>
  <si>
    <t>2304-1400 Zabala Amara 01</t>
  </si>
  <si>
    <t>0892A44800Rak2p</t>
  </si>
  <si>
    <t>2308-0908 Hollis Amara 02</t>
  </si>
  <si>
    <t>8924Y91542DdbS8</t>
  </si>
  <si>
    <t>2308-2800 Hollis Iris 01</t>
  </si>
  <si>
    <t>7361Y74684Dk4q0</t>
  </si>
  <si>
    <t>2302-1401 Fenwick Gavin 01</t>
  </si>
  <si>
    <t>5600H67068TS828</t>
  </si>
  <si>
    <t>2401 Kilbride Jonas 02</t>
  </si>
  <si>
    <t>8286C54773OsXEs</t>
  </si>
  <si>
    <t>2308 Hollis Iris 02</t>
  </si>
  <si>
    <t>1811B47975DVUVB</t>
  </si>
  <si>
    <t>2406 Ashford Tessa 07</t>
  </si>
  <si>
    <t>0239S38182KSTps</t>
  </si>
  <si>
    <t>2312 Rosetti Blake 02</t>
  </si>
  <si>
    <t>5433D59235AT92D</t>
  </si>
  <si>
    <t>2307 Ravenna Owen 04</t>
  </si>
  <si>
    <t>2226B49844DyNgO</t>
  </si>
  <si>
    <t>2307 Salcedo Uma 04</t>
  </si>
  <si>
    <t>6179F60833JwaHT</t>
  </si>
  <si>
    <t>2306 Wingate Sara 05</t>
  </si>
  <si>
    <t>4160O96303Wzv22</t>
  </si>
  <si>
    <t>2307 Whitfield Owen 04</t>
  </si>
  <si>
    <t>5729A88618DnkWi</t>
  </si>
  <si>
    <t>2308 Ingersoll Owen 04</t>
  </si>
  <si>
    <t>4863Q93992NfCI1</t>
  </si>
  <si>
    <t>2308 Salcedo Olive 08</t>
  </si>
  <si>
    <t>9450H38728ItvPL</t>
  </si>
  <si>
    <t>2304-0426 Urquhart Olive 01</t>
  </si>
  <si>
    <t>1112E82756Eztca</t>
  </si>
  <si>
    <t>2307-3100 Ingersoll Paula 03</t>
  </si>
  <si>
    <t>4384Y68027JZoPQ</t>
  </si>
  <si>
    <t>2310-0300 Hollis Maya 04</t>
  </si>
  <si>
    <t>3004F13286GGAuE</t>
  </si>
  <si>
    <t>2306-2100 Whitfield Eli 02</t>
  </si>
  <si>
    <t>5161Q58883BfAXu</t>
  </si>
  <si>
    <t>2308-3000 Everly Maya 02</t>
  </si>
  <si>
    <t>5527P36400Oq88w</t>
  </si>
  <si>
    <t>2412 Norquist Tomas 07</t>
  </si>
  <si>
    <t>0197F89168Jzjk0</t>
  </si>
  <si>
    <t>2310 Radcliffe Miles 02</t>
  </si>
  <si>
    <t>0741X75502WwGaa</t>
  </si>
  <si>
    <t>2408 Salcedo Derek 01</t>
  </si>
  <si>
    <t>9854Y95901VmiiQ</t>
  </si>
  <si>
    <t>2407-0700 Hargrove Vera 05</t>
  </si>
  <si>
    <t>6054V23280RZneo</t>
  </si>
  <si>
    <t>2311-0700 Wingate Xavier 02</t>
  </si>
  <si>
    <t>5875L20912VBfsa</t>
  </si>
  <si>
    <t>2408-0400 Quintero Lara 02</t>
  </si>
  <si>
    <t>9384H46615GQWIc</t>
  </si>
  <si>
    <t>2402-0300 Salcedo Nolan 02</t>
  </si>
  <si>
    <t>3495Q45434GOVBL</t>
  </si>
  <si>
    <t>2307-3200 Hollis Jill 02</t>
  </si>
  <si>
    <t>0711W59563SDPAe</t>
  </si>
  <si>
    <t>2408-0500 Lindqvist Zach 02</t>
  </si>
  <si>
    <t>4106U56117ELW9q</t>
  </si>
  <si>
    <t>2304-0201 Lindqvist Owen 01</t>
  </si>
  <si>
    <t>7703O61692RTinc</t>
  </si>
  <si>
    <t>2305-1100 Quintero Simon 04</t>
  </si>
  <si>
    <t>8735E21646YZClE</t>
  </si>
  <si>
    <t>2309 Voskuil Keith 02</t>
  </si>
  <si>
    <t>8271D59703KYLNd</t>
  </si>
  <si>
    <t>2304-1600 Antonelli Jill</t>
  </si>
  <si>
    <t>8256F33620DDC48</t>
  </si>
  <si>
    <t>2407 Villalobos Carla</t>
  </si>
  <si>
    <t>0578X97443OWFvE</t>
  </si>
  <si>
    <t>2306-2300 Calloway Amara 02</t>
  </si>
  <si>
    <t>4136G69114AOFeP</t>
  </si>
  <si>
    <t>2402-0200 Bramley Quinn 01</t>
  </si>
  <si>
    <t>1210Z20293WXRsG</t>
  </si>
  <si>
    <t>2307 Everly Nadia 04</t>
  </si>
  <si>
    <t>6888C66889LNJKo</t>
  </si>
  <si>
    <t>2306-2200 Sorensen Blake 01</t>
  </si>
  <si>
    <t>Quinn Pemberton</t>
  </si>
  <si>
    <t>4451P65482Q4pE4</t>
  </si>
  <si>
    <t>2307-3400 Ashford Victor 06</t>
  </si>
  <si>
    <t>1025G86956F3isV</t>
  </si>
  <si>
    <t>2304-1700 Zabala Frank 12</t>
  </si>
  <si>
    <t>1155W61264W6Rdd</t>
  </si>
  <si>
    <t>2402 Castellano Eli 02</t>
  </si>
  <si>
    <t>8632I72774R9I7Y</t>
  </si>
  <si>
    <t>2306-2301 Salcedo Wendy 02</t>
  </si>
  <si>
    <t>8484N73566A2u5e</t>
  </si>
  <si>
    <t>2405 Grimaldi Rhys 10</t>
  </si>
  <si>
    <t>2947B14565N3HkC</t>
  </si>
  <si>
    <t>2307-3300 Grimaldi Tessa 02</t>
  </si>
  <si>
    <t>0496K00081YCCWW</t>
  </si>
  <si>
    <t>2408-0600 Bramley Derek 02</t>
  </si>
  <si>
    <t>3971R81472Z8Cav</t>
  </si>
  <si>
    <t>2308 Lachance Miles 02</t>
  </si>
  <si>
    <t>5710C92453C6LdT</t>
  </si>
  <si>
    <t>2406-0400 Prieto Frank 06</t>
  </si>
  <si>
    <t>9445Q47542C9Dxi</t>
  </si>
  <si>
    <t>2401-0100 Hollis Sara 02</t>
  </si>
  <si>
    <t>4664K75751SRWfI</t>
  </si>
  <si>
    <t>24XX-XXXX Jessup Blake 02</t>
  </si>
  <si>
    <t>4107R54519T45ew</t>
  </si>
  <si>
    <t>2407 Ferraro Gavin 10</t>
  </si>
  <si>
    <t>7278M59875FTtQT</t>
  </si>
  <si>
    <t>2408 Grimaldi Hana 02</t>
  </si>
  <si>
    <t>2833G04492DRvRQ</t>
  </si>
  <si>
    <t>2409 Sorensen Elena</t>
  </si>
  <si>
    <t>6119U43832IeOPs</t>
  </si>
  <si>
    <t>2311 Ashford Nolan 02</t>
  </si>
  <si>
    <t>0441N73554H1SPJ</t>
  </si>
  <si>
    <t>2307 Yarrow Olive 06</t>
  </si>
  <si>
    <t>9842I68679K5XSM</t>
  </si>
  <si>
    <t>2407-0800 Duvall Victor 05</t>
  </si>
  <si>
    <t>4081A17187UZSOe</t>
  </si>
  <si>
    <t>2411-0100 Garrity Colin 01</t>
  </si>
  <si>
    <t>1754P42048VUrzC</t>
  </si>
  <si>
    <t>2406 Everly Simon</t>
  </si>
  <si>
    <t>0399K56115Gd3rN</t>
  </si>
  <si>
    <t>2307-3500 Quintero Miles 02</t>
  </si>
  <si>
    <t>6044V16598Z13bK</t>
  </si>
  <si>
    <t>2312 Eastwick Alan 08</t>
  </si>
  <si>
    <t>8490C57630I9LrO</t>
  </si>
  <si>
    <t>2309-2000 Marsden Frank 02</t>
  </si>
  <si>
    <t>3607P02234OGgVU</t>
  </si>
  <si>
    <t>2409 Zelaya Rhys 04</t>
  </si>
  <si>
    <t>6043U14124CpG1e</t>
  </si>
  <si>
    <t>2309 Zelaya Iris 02</t>
  </si>
  <si>
    <t>1398P79171X6j6A</t>
  </si>
  <si>
    <t>2309-2100 Montrose Elena 02</t>
  </si>
  <si>
    <t>6883E87999Tupyr</t>
  </si>
  <si>
    <t>2311-0800 Wingate Keith 02</t>
  </si>
  <si>
    <t>3865L66049MJwLD</t>
  </si>
  <si>
    <t>2305-1200 Vandermeer Rosa 03</t>
  </si>
  <si>
    <t>5630H34454Xzeoi</t>
  </si>
  <si>
    <t>2307 Quintero Nadia 03</t>
  </si>
  <si>
    <t>5406G46485AaNo5</t>
  </si>
  <si>
    <t>2307 Kowalczyk Vera 02</t>
  </si>
  <si>
    <t>6095R71010HiLyC</t>
  </si>
  <si>
    <t>2409 Eastwick Grace 02</t>
  </si>
  <si>
    <t>0992B16497STyCk</t>
  </si>
  <si>
    <t>2411-0101 Castellano Peter 01</t>
  </si>
  <si>
    <t>2595M73098Pr1Gk</t>
  </si>
  <si>
    <t>2309-2200 Ashford Quinn 02</t>
  </si>
  <si>
    <t>3269V35859WrXFA</t>
  </si>
  <si>
    <t>2508-0700 Norquist Fiona 02</t>
  </si>
  <si>
    <t>9575C58532XoT0A</t>
  </si>
  <si>
    <t>2312-1100 Salcedo Hugo 01</t>
  </si>
  <si>
    <t>3496C15729FCyWp</t>
  </si>
  <si>
    <t>2312-1101 Thornton Owen 01</t>
  </si>
  <si>
    <t>3340P50011GcCf7</t>
  </si>
  <si>
    <t>2407 Rosetti Xavier 02</t>
  </si>
  <si>
    <t>7960N56937FyGKC</t>
  </si>
  <si>
    <t>2307 Bramley Rhys 01</t>
  </si>
  <si>
    <t>1464I14177CkCn8</t>
  </si>
  <si>
    <t>2402 Urquhart Amara 04</t>
  </si>
  <si>
    <t>1040I33049WoTpL</t>
  </si>
  <si>
    <t>2402 Oakhurst Hugo 04</t>
  </si>
  <si>
    <t>2007M83423VRyo9</t>
  </si>
  <si>
    <t>2307 Hollis Tessa 04</t>
  </si>
  <si>
    <t>3350J75598HJA46</t>
  </si>
  <si>
    <t>2312 Lachance Olive 06</t>
  </si>
  <si>
    <t>6346G17295HKMcJ</t>
  </si>
  <si>
    <t>2405-0204 Yarrow Elena 02</t>
  </si>
  <si>
    <t>5309F52788R3rKT</t>
  </si>
  <si>
    <t>2508-0100 Hollis Sara 02</t>
  </si>
  <si>
    <t>1709P79632YWZae</t>
  </si>
  <si>
    <t>2306 Pemberton Victor 02</t>
  </si>
  <si>
    <t>3170D41587JxDf3</t>
  </si>
  <si>
    <t>2406 Montrose Jill 13</t>
  </si>
  <si>
    <t>4000J77581LQz5l</t>
  </si>
  <si>
    <t>2308 Ferraro Kara 01</t>
  </si>
  <si>
    <t>8257S15583XNTaN</t>
  </si>
  <si>
    <t>2309-2300 Hollis Grace 01</t>
  </si>
  <si>
    <t>6179G60919JXRg2</t>
  </si>
  <si>
    <t>2405-0205 Radcliffe Yvonne 01</t>
  </si>
  <si>
    <t>1763G46984Hy5tl</t>
  </si>
  <si>
    <t>2408-0401 Villalobos Miles 02</t>
  </si>
  <si>
    <t>5584Y83106VpT30</t>
  </si>
  <si>
    <t>2412-0200 Oakhurst Grace 04</t>
  </si>
  <si>
    <t>0595W56686LeRJ6</t>
  </si>
  <si>
    <t>2310 Eastwick Vera 02</t>
  </si>
  <si>
    <t>4281M03025IIz85</t>
  </si>
  <si>
    <t>2403-0200 Yarrow Owen 02</t>
  </si>
  <si>
    <t>6505S78915TAvVq</t>
  </si>
  <si>
    <t>2307 Stavros Jonas 03</t>
  </si>
  <si>
    <t>2091B60028Rh4bX</t>
  </si>
  <si>
    <t>2408-0402 Beaumont Yvonne 02</t>
  </si>
  <si>
    <t>4689S14629XPhzV</t>
  </si>
  <si>
    <t>2406-0502 Hollis Dana 01</t>
  </si>
  <si>
    <t>5298A94718YWjgY</t>
  </si>
  <si>
    <t>2406-0503 Garrity Grace 01</t>
  </si>
  <si>
    <t>0992I01452BxdVc</t>
  </si>
  <si>
    <t>2407-0900 Thornton Zach 03</t>
  </si>
  <si>
    <t>3040J39612NDjJm</t>
  </si>
  <si>
    <t>2406-0504 Vandermeer Keith 02</t>
  </si>
  <si>
    <t>1174U75408NCYop</t>
  </si>
  <si>
    <t>2406-0506 Villalobos Lara 01</t>
  </si>
  <si>
    <t>3833F64863WOkqw</t>
  </si>
  <si>
    <t>2406 Norquist Sara 03</t>
  </si>
  <si>
    <t>3239H88452HRFhF</t>
  </si>
  <si>
    <t>2309-2400 Calloway Dana 04</t>
  </si>
  <si>
    <t>8807C98169ZDuFW</t>
  </si>
  <si>
    <t>2409 Ostrander Jill</t>
  </si>
  <si>
    <t>5858S31633JQmhL</t>
  </si>
  <si>
    <t>2406 Radcliffe Wendy 04</t>
  </si>
  <si>
    <t>0202B92941SXcXP</t>
  </si>
  <si>
    <t>2407-1100 Wingate Blake 02</t>
  </si>
  <si>
    <t>7296P77499ISqRO</t>
  </si>
  <si>
    <t>2502-0100 Wingate Nadia 02</t>
  </si>
  <si>
    <t>5468H00806ONwfO</t>
  </si>
  <si>
    <t>2312-1200 Fenwick Lara 02</t>
  </si>
  <si>
    <t>4250X58551YnxjB</t>
  </si>
  <si>
    <t>2401-0200 Beaumont Jonas 02</t>
  </si>
  <si>
    <t>5725T82087ODg4o</t>
  </si>
  <si>
    <t>2406 Rosetti Iris 02</t>
  </si>
  <si>
    <t>5892B16396C22aG</t>
  </si>
  <si>
    <t>2407 Fenwick Tessa 02</t>
  </si>
  <si>
    <t>9686Q69378PRhBO</t>
  </si>
  <si>
    <t>2407-1000 Jessup Tessa 11</t>
  </si>
  <si>
    <t>7823C46575BSSAj</t>
  </si>
  <si>
    <t>2312-1300 Lachance Nolan 02</t>
  </si>
  <si>
    <t>2021F92300ZA585</t>
  </si>
  <si>
    <t>2408-0300 Eastwick Quinn 04</t>
  </si>
  <si>
    <t>5963D23461WWCBT</t>
  </si>
  <si>
    <t>2409 Ingersoll Frank 02</t>
  </si>
  <si>
    <t>3705I43361TJ8fC</t>
  </si>
  <si>
    <t>2308 Fenwick Blake</t>
  </si>
  <si>
    <t>5661Y77880VUd41</t>
  </si>
  <si>
    <t>2402 Ubina Tomas 20</t>
  </si>
  <si>
    <t>6985K65330XJQTy</t>
  </si>
  <si>
    <t>2407 Garrity Tessa 02</t>
  </si>
  <si>
    <t>2575D50956GZOdo</t>
  </si>
  <si>
    <t>2311 Whitfield Ivan 02</t>
  </si>
  <si>
    <t>6844G16672XJsX4</t>
  </si>
  <si>
    <t>2307 Salcedo Tomas 02</t>
  </si>
  <si>
    <t>3534L87686MLyS9</t>
  </si>
  <si>
    <t>2401 Kilbride Hugo 02</t>
  </si>
  <si>
    <t>0069A78592HF7xe</t>
  </si>
  <si>
    <t>2307 Tarrant Owen 01</t>
  </si>
  <si>
    <t>9624R04373XAWsL</t>
  </si>
  <si>
    <t>2407-1201 Villalobos Eli 02</t>
  </si>
  <si>
    <t>8082Q51211LWSmt</t>
  </si>
  <si>
    <t>2407-1300 Prieto Tessa 05</t>
  </si>
  <si>
    <t>1285M40464VLwOu</t>
  </si>
  <si>
    <t>2407-1200 Ingersoll Ivan 08</t>
  </si>
  <si>
    <t>1814B23071QCzdH</t>
  </si>
  <si>
    <t>2402 Villalobos Owen 04</t>
  </si>
  <si>
    <t>0905D17600RENO3</t>
  </si>
  <si>
    <t>2312 Bramley Victor 05</t>
  </si>
  <si>
    <t>6735O05322FOQ0H</t>
  </si>
  <si>
    <t>2407-1400 Vandermeer Derek 06</t>
  </si>
  <si>
    <t>6238T64416OJAVM</t>
  </si>
  <si>
    <t>2411 Yancey Gavin 02</t>
  </si>
  <si>
    <t>0863O39689NVZyr</t>
  </si>
  <si>
    <t>2406-0600 Oakhurst Eli 02</t>
  </si>
  <si>
    <t>2233T80408XXiNs</t>
  </si>
  <si>
    <t>2409-0400 Hargrove Gavin 02</t>
  </si>
  <si>
    <t>4509A68093RQqmr</t>
  </si>
  <si>
    <t>2410-0100 Thornton Zoe 02</t>
  </si>
  <si>
    <t>7933S77518MLF7D</t>
  </si>
  <si>
    <t>2406-0505 Zabala Gavin 02</t>
  </si>
  <si>
    <t>3623U73298FXyre</t>
  </si>
  <si>
    <t>2309 Ashford Jonas 02</t>
  </si>
  <si>
    <t>6530M99553QEb21</t>
  </si>
  <si>
    <t>2308 Hollis Quinn 02</t>
  </si>
  <si>
    <t>2627X40957GOTSO</t>
  </si>
  <si>
    <t>2307-3700 Fenwick Wade 02</t>
  </si>
  <si>
    <t>6945B53950ITakv</t>
  </si>
  <si>
    <t>2401-0300 Ravenna Colin 02</t>
  </si>
  <si>
    <t>5425E62539LHUx6</t>
  </si>
  <si>
    <t>2402-0103 Fenwick Kara 01</t>
  </si>
  <si>
    <t>3963A76390XTDwX</t>
  </si>
  <si>
    <t>2402-0102 Antonelli Peter 02</t>
  </si>
  <si>
    <t>1046D59996UHMi6</t>
  </si>
  <si>
    <t>2310-0500 Salcedo Gavin 01</t>
  </si>
  <si>
    <t>5841Z14483R9QrK</t>
  </si>
  <si>
    <t>2303 Trombley Amara 04</t>
  </si>
  <si>
    <t>5326B58285YElMp</t>
  </si>
  <si>
    <t>2309 Garrity Hugo 02</t>
  </si>
  <si>
    <t>0635T47297DGjCR</t>
  </si>
  <si>
    <t>2409 Lachance Yvonne 20</t>
  </si>
  <si>
    <t>3261R04646MIbtR</t>
  </si>
  <si>
    <t>2401-0400 Jessup Blake 04</t>
  </si>
  <si>
    <t>2381W46606YIqlO</t>
  </si>
  <si>
    <t>2410-1500 Yarrow Nadia 02</t>
  </si>
  <si>
    <t>1048D89434QXefV</t>
  </si>
  <si>
    <t>2408-0700 Urquhart Yvonne 05</t>
  </si>
  <si>
    <t>8467D35485BKXux</t>
  </si>
  <si>
    <t>2312-1400 Antonelli Rhys 04</t>
  </si>
  <si>
    <t>1295D02679BCC7R</t>
  </si>
  <si>
    <t>2410-0200 Zelaya Yvonne 02</t>
  </si>
  <si>
    <t>1986L25093JIbB0</t>
  </si>
  <si>
    <t>2311-0900 Pemberton Hugo 12</t>
  </si>
  <si>
    <t>1224R45907JIU4O</t>
  </si>
  <si>
    <t>2310 Beaumont Eli 02</t>
  </si>
  <si>
    <t>4342X84060RZhYQ</t>
  </si>
  <si>
    <t>2403 Urquhart Zach 06</t>
  </si>
  <si>
    <t>0229M47283IExDs</t>
  </si>
  <si>
    <t>2406 Castellano Peter 02</t>
  </si>
  <si>
    <t>5611U84262AWPd3</t>
  </si>
  <si>
    <t>2409 Whitfield Eli 04</t>
  </si>
  <si>
    <t>5008D10527QvdLO</t>
  </si>
  <si>
    <t>2309 Lachance Fiona 02</t>
  </si>
  <si>
    <t>1310I18659DTyz6</t>
  </si>
  <si>
    <t>2403 Everly Maya 02</t>
  </si>
  <si>
    <t>7836F50207GUtZN</t>
  </si>
  <si>
    <t>2409 Grimaldi Zoe 04</t>
  </si>
  <si>
    <t>8907O84177SMT2a</t>
  </si>
  <si>
    <t>2406-0800 Ostrander Alan 03</t>
  </si>
  <si>
    <t>0649O83948LobZI</t>
  </si>
  <si>
    <t>2308-3100 Beaumont Maya 02</t>
  </si>
  <si>
    <t>9029C04588IKvLG</t>
  </si>
  <si>
    <t>2406 Yancey Dana 07</t>
  </si>
  <si>
    <t>9700I24006BRXEF</t>
  </si>
  <si>
    <t>2404-0200 Beaumont Owen 01</t>
  </si>
  <si>
    <t>3022S39659Lgiki</t>
  </si>
  <si>
    <t>2311-1000 Kowalczyk Blake 02</t>
  </si>
  <si>
    <t>9811Y30433ZvuI0</t>
  </si>
  <si>
    <t>2406-0900 Ingersoll Nolan 03</t>
  </si>
  <si>
    <t>4152F71705MVxpu</t>
  </si>
  <si>
    <t>2407-1500 Eastwick Liam 02</t>
  </si>
  <si>
    <t>0807G80130Yqjna</t>
  </si>
  <si>
    <t>2407-1502 Lachance Keith 02</t>
  </si>
  <si>
    <t>8016B65537VFLtn</t>
  </si>
  <si>
    <t>2404-0300 Lachance Derek 02</t>
  </si>
  <si>
    <t>1466Z65355RiejN</t>
  </si>
  <si>
    <t>2406-1000 Ferraro Vera 03</t>
  </si>
  <si>
    <t>9812N51111VPNPk</t>
  </si>
  <si>
    <t>2406 Wexler Jill 01</t>
  </si>
  <si>
    <t>5019U24934Kfqkn</t>
  </si>
  <si>
    <t>2407-1501 Garrity Carla 02</t>
  </si>
  <si>
    <t>9697A60133Gujyx</t>
  </si>
  <si>
    <t>2408-0800 Voskuil Colin 02</t>
  </si>
  <si>
    <t>8100I86656DKCJ7</t>
  </si>
  <si>
    <t>2406-0501 Thornton Frank 02</t>
  </si>
  <si>
    <t>6788H37620VbzfH</t>
  </si>
  <si>
    <t>2405-0300 Thornton Miles 04</t>
  </si>
  <si>
    <t>2605H64119GMP0b</t>
  </si>
  <si>
    <t>2408 Tarrant Amara 02</t>
  </si>
  <si>
    <t>9511B19950KkzXn</t>
  </si>
  <si>
    <t>2408 Trombley Liam 02</t>
  </si>
  <si>
    <t>2451B10247YsvSO</t>
  </si>
  <si>
    <t>2407-1600 Oakhurst Wendy 05</t>
  </si>
  <si>
    <t>7796X29641RbqAd</t>
  </si>
  <si>
    <t>2401 Villalobos Vera 06</t>
  </si>
  <si>
    <t>1919H58633WtzkV</t>
  </si>
  <si>
    <t>2401 Oakhurst Dana 03</t>
  </si>
  <si>
    <t>2372C08298LPNdV</t>
  </si>
  <si>
    <t>2401-0500 Thornton Ivan 02</t>
  </si>
  <si>
    <t>7681Z01042SkiNh</t>
  </si>
  <si>
    <t>2407-1202 Jessup Nolan 02</t>
  </si>
  <si>
    <t>5321E98522VOC7G</t>
  </si>
  <si>
    <t>2406 Beaumont Xavier 02</t>
  </si>
  <si>
    <t>4381Z55231CcrnJ</t>
  </si>
  <si>
    <t>2310-0700 Duvall Liam 08</t>
  </si>
  <si>
    <t>1895M19762SoauO</t>
  </si>
  <si>
    <t>2406-1100 Duvall Keith 03</t>
  </si>
  <si>
    <t>6971N25540Yer6c</t>
  </si>
  <si>
    <t>2407-1700 Radcliffe Derek 02</t>
  </si>
  <si>
    <t>1632G42443UisH5</t>
  </si>
  <si>
    <t>2405-0400 Ashford Hugo 02</t>
  </si>
  <si>
    <t>1098D28083KisK5</t>
  </si>
  <si>
    <t>2312-1500 Lindqvist Eli 04</t>
  </si>
  <si>
    <t>2691D03079GjsJt</t>
  </si>
  <si>
    <t>2310-0600 Duvall Vera 01</t>
  </si>
  <si>
    <t>3198S11238Tijts</t>
  </si>
  <si>
    <t>2311-1100 Wexler Iris 02</t>
  </si>
  <si>
    <t>7682Q61764JulpX</t>
  </si>
  <si>
    <t>2312 Kilbride Alan 04</t>
  </si>
  <si>
    <t>1959O97307Jrv7J</t>
  </si>
  <si>
    <t>2312 Ravenna Carla 05</t>
  </si>
  <si>
    <t>1371X03073ZglZ2</t>
  </si>
  <si>
    <t>3725A69783Ddhh9</t>
  </si>
  <si>
    <t>2408-0900 Rosetti Nolan 02</t>
  </si>
  <si>
    <t>0847R78864LnhBu</t>
  </si>
  <si>
    <t>2401 Ferraro Liam 05</t>
  </si>
  <si>
    <t>3040J67716DSMBa</t>
  </si>
  <si>
    <t>2310 Jessup Vera 02</t>
  </si>
  <si>
    <t>0128K10322GnzFZ</t>
  </si>
  <si>
    <t>2409-0600 Fenwick Eli 02</t>
  </si>
  <si>
    <t>7119S69032GkaFi</t>
  </si>
  <si>
    <t>2406-1200 Beaumont Wendy 02</t>
  </si>
  <si>
    <t>3109L47911Hod4A</t>
  </si>
  <si>
    <t>2406 Fenwick Keith 04</t>
  </si>
  <si>
    <t>5212K93725LcwFl</t>
  </si>
  <si>
    <t>2401-0600 Ferraro Carla 02</t>
  </si>
  <si>
    <t>5582J12009Pigat</t>
  </si>
  <si>
    <t>2405-0500 Marsden Elena 04</t>
  </si>
  <si>
    <t>9925C88685Xgmpd</t>
  </si>
  <si>
    <t>2410-0400 Castellano Yvonne 02</t>
  </si>
  <si>
    <t>4730S95810Gbk7q</t>
  </si>
  <si>
    <t>2410-0301 Kilbride Olive 02</t>
  </si>
  <si>
    <t>8286Q90195Nzd5v</t>
  </si>
  <si>
    <t>2410-0300 Wingate Colin 02</t>
  </si>
  <si>
    <t>6829N65815QraEu</t>
  </si>
  <si>
    <t>2402-0400 Radcliffe Derek 01</t>
  </si>
  <si>
    <t>8477M16972FmzEw</t>
  </si>
  <si>
    <t>2309 Radcliffe Owen 02</t>
  </si>
  <si>
    <t>0859Z98545Lwx4D</t>
  </si>
  <si>
    <t>2405-0600 Kilbride Peter 01</t>
  </si>
  <si>
    <t>8387V39174CvlxT</t>
  </si>
  <si>
    <t>2311-1300 Urquhart Rosa  02</t>
  </si>
  <si>
    <t>9048T85445CsrkS</t>
  </si>
  <si>
    <t>2311-1200 Ferraro Beth 03</t>
  </si>
  <si>
    <t>9206Q23541CtwKJ</t>
  </si>
  <si>
    <t>2407-1800 Zelaya Xavier 02</t>
  </si>
  <si>
    <t>3298H19693RbyUP</t>
  </si>
  <si>
    <t>2309 Montrose Beth 02</t>
  </si>
  <si>
    <t>7875V85572Fac7U</t>
  </si>
  <si>
    <t>2408-1000 Ostrander Kara 02</t>
  </si>
  <si>
    <t>3673A65008NspMR</t>
  </si>
  <si>
    <t>2410-0500 Yancey Lara 02</t>
  </si>
  <si>
    <t>8686J95567Jdls8</t>
  </si>
  <si>
    <t>2406-1201 Whitfield Eli 02</t>
  </si>
  <si>
    <t>9856S13510Ygi90</t>
  </si>
  <si>
    <t>2410-0502 Wexler Hugo 02</t>
  </si>
  <si>
    <t>0372S03519MnivZ</t>
  </si>
  <si>
    <t>2309-2500 Wexler Yvonne 01</t>
  </si>
  <si>
    <t>6567D02975NhdO2</t>
  </si>
  <si>
    <t>2407 Salcedo Simon 02</t>
  </si>
  <si>
    <t>3266X07524Affmj</t>
  </si>
  <si>
    <t>2408-1100 Kowalczyk Hana 02</t>
  </si>
  <si>
    <t>9991V74320PxheG</t>
  </si>
  <si>
    <t>2402-0500 Everly Wade 02</t>
  </si>
  <si>
    <t>7335D98423KluQJ</t>
  </si>
  <si>
    <t>2405 Salcedo Ivan 02</t>
  </si>
  <si>
    <t>9060Z97301Gmzav</t>
  </si>
  <si>
    <t>2407 Ashford Owen 06</t>
  </si>
  <si>
    <t>0203W21696WndLD</t>
  </si>
  <si>
    <t>2408-1200 Calloway Uma 02</t>
  </si>
  <si>
    <t>5578N12778UgzjY</t>
  </si>
  <si>
    <t>2505-0100 Castellano Victor 02</t>
  </si>
  <si>
    <t>9439E94321Wbdnx</t>
  </si>
  <si>
    <t>2408-1300 Hargrove Quinn 05</t>
  </si>
  <si>
    <t>6192U62040LumGo</t>
  </si>
  <si>
    <t>2310 Ferraro Xavier 01</t>
  </si>
  <si>
    <t>9739U66012ZnfBU</t>
  </si>
  <si>
    <t>2408-1201 Ravenna Frank 01</t>
  </si>
  <si>
    <t>1454F03511IqmIq</t>
  </si>
  <si>
    <t>2407 Ubina Yvonne 06</t>
  </si>
  <si>
    <t>5207R87784Obgmu</t>
  </si>
  <si>
    <t>2406-1400 Salcedo Ivan 02</t>
  </si>
  <si>
    <t>8632H78298Grqc8</t>
  </si>
  <si>
    <t>2406-0507 Fenwick Rhys 02</t>
  </si>
  <si>
    <t>8703S58345UtuSU</t>
  </si>
  <si>
    <t>2409-0601 Tarrant Olive 02</t>
  </si>
  <si>
    <t>3329X69688IoaTh</t>
  </si>
  <si>
    <t>2406-1500 Bramley Grace 01</t>
  </si>
  <si>
    <t>5639V80363OzekR</t>
  </si>
  <si>
    <t>2406-0508 Rosetti Derek 01</t>
  </si>
  <si>
    <t>7370X44625CqaqN</t>
  </si>
  <si>
    <t>2406-1501 Yarrow Zach 01</t>
  </si>
  <si>
    <t>6403T09058HlmBz</t>
  </si>
  <si>
    <t>2409-0700 Ashford Derek 02</t>
  </si>
  <si>
    <t>3298F50184UwuRp</t>
  </si>
  <si>
    <t>2407 Duvall Kara 12</t>
  </si>
  <si>
    <t>2840N51036KnsNg</t>
  </si>
  <si>
    <t>2408-1400 Prieto Miles 02</t>
  </si>
  <si>
    <t>9890T58898NhjcM</t>
  </si>
  <si>
    <t>2310-0800 Trombley Tomas 02</t>
  </si>
  <si>
    <t>0810P34225TrfgF</t>
  </si>
  <si>
    <t>2402-0600 Ravenna Xavier 04</t>
  </si>
  <si>
    <t>4381X49915JszgD</t>
  </si>
  <si>
    <t>2509 Zelaya Carla 08</t>
  </si>
  <si>
    <t>8477E74315Nxfeu</t>
  </si>
  <si>
    <t>2508 Zabala Dana 06</t>
  </si>
  <si>
    <t>3453P00343Fkp2O</t>
  </si>
  <si>
    <t>2405-0700 Zelaya Jonas 04</t>
  </si>
  <si>
    <t>7157X24175CcfNR</t>
  </si>
  <si>
    <t>2405 Castellano Tessa 04</t>
  </si>
  <si>
    <t>4797O98322Zltgf</t>
  </si>
  <si>
    <t>2404-0401 Ashford Maya 02</t>
  </si>
  <si>
    <t>4112Y52738MfcJp</t>
  </si>
  <si>
    <t>2404-0400 Kowalczyk Eli 02</t>
  </si>
  <si>
    <t>3998A02799AunzI</t>
  </si>
  <si>
    <t>2403-0300 Lindqvist Vera 05</t>
  </si>
  <si>
    <t>2938U45637PuxSd</t>
  </si>
  <si>
    <t>2404-0402 Norquist Nolan 02</t>
  </si>
  <si>
    <t>5769H86403UymAd</t>
  </si>
  <si>
    <t>2409 Voskuil Derek 02</t>
  </si>
  <si>
    <t>8803P57173GowQK</t>
  </si>
  <si>
    <t>2407-1301 Garrity Uma 05</t>
  </si>
  <si>
    <t>8979A04563Twvyr</t>
  </si>
  <si>
    <t>2407-1900 Stavros Zach 09</t>
  </si>
  <si>
    <t>5345Q80787PulEW</t>
  </si>
  <si>
    <t>2311 Antonelli Xavier 01</t>
  </si>
  <si>
    <t>7405K87116UmvLY</t>
  </si>
  <si>
    <t>2408 Marsden Keith 09</t>
  </si>
  <si>
    <t>5404G26988Ettch</t>
  </si>
  <si>
    <t>2406-1600 Everly Paula 01</t>
  </si>
  <si>
    <t>0526F34035Olgk3</t>
  </si>
  <si>
    <t>2406-0509 Oakhurst Blake 02</t>
  </si>
  <si>
    <t>5978L07613Wvur9</t>
  </si>
  <si>
    <t>2409-0602 Prieto Zoe 02</t>
  </si>
  <si>
    <t>0832S41905Taot9</t>
  </si>
  <si>
    <t>2310-0900 Wexler Iris 02</t>
  </si>
  <si>
    <t>1183U63691JqdAq</t>
  </si>
  <si>
    <t>2409-0800 Marsden Miles 03</t>
  </si>
  <si>
    <t>3029M74071Rlhra</t>
  </si>
  <si>
    <t>2405-0206 Garrity Jonas 01</t>
  </si>
  <si>
    <t>0330E63495Nad1S</t>
  </si>
  <si>
    <t>2403-0400 Duvall Nadia 02</t>
  </si>
  <si>
    <t>8585Q47770Dmamf</t>
  </si>
  <si>
    <t>2401 Whitfield Fiona 02</t>
  </si>
  <si>
    <t>8135A67217FqwzH</t>
  </si>
  <si>
    <t>2406 Bramley Derek 02</t>
  </si>
  <si>
    <t>4369P43970J7OcP</t>
  </si>
  <si>
    <t>2310-1000 Calloway Tessa 02</t>
  </si>
  <si>
    <t>0412R53501Q5Oad</t>
  </si>
  <si>
    <t>2311 Everly Beth</t>
  </si>
  <si>
    <t>7815B52661J2Lag</t>
  </si>
  <si>
    <t>2312-1800 Rosetti Fiona 02</t>
  </si>
  <si>
    <t>7510I25706V5AqW</t>
  </si>
  <si>
    <t>2312-1700 Stavros Hana 02</t>
  </si>
  <si>
    <t>0498I22618OFdkX</t>
  </si>
  <si>
    <t>2312 Pemberton Victor 13</t>
  </si>
  <si>
    <t>5058U29763OemeM</t>
  </si>
  <si>
    <t>2406 Montrose Simon 07</t>
  </si>
  <si>
    <t>4235U99503Kafpu</t>
  </si>
  <si>
    <t>2312 Jessup Gavin 02</t>
  </si>
  <si>
    <t>1207S02467M3Ra5</t>
  </si>
  <si>
    <t>2411 Urquhart Liam 01</t>
  </si>
  <si>
    <t>8393X70751A1Zgl</t>
  </si>
  <si>
    <t>2408 Sorensen Colin 02</t>
  </si>
  <si>
    <t>9328W71522K6S4L</t>
  </si>
  <si>
    <t>2406-0510 Garrity Iris 01</t>
  </si>
  <si>
    <t>0500T25069C0IAz</t>
  </si>
  <si>
    <t>2311-1500 Pemberton Xavier 02</t>
  </si>
  <si>
    <t>8838C71133T9LAP</t>
  </si>
  <si>
    <t>2406-1700 Ravenna Victor 02</t>
  </si>
  <si>
    <t>5798I08279L4TV6</t>
  </si>
  <si>
    <t>2312-1201 Ostrander Sara 01</t>
  </si>
  <si>
    <t>8421O54070K2Iwk</t>
  </si>
  <si>
    <t>2408 Duvall Hugo 02</t>
  </si>
  <si>
    <t>3187K67502Q9OQT</t>
  </si>
  <si>
    <t>2403-0500 Vandermeer Yvonne 02</t>
  </si>
  <si>
    <t>7647O84702L7L5A</t>
  </si>
  <si>
    <t>2406-1800 Ubina Olive 05</t>
  </si>
  <si>
    <t>4175Y81102D4VjJ</t>
  </si>
  <si>
    <t>2404 Rosetti Victor 04</t>
  </si>
  <si>
    <t>2343V07737B5Itp</t>
  </si>
  <si>
    <t>2405 Wexler Fiona 04</t>
  </si>
  <si>
    <t>3900N33091L4Bcw</t>
  </si>
  <si>
    <t>2410 Lindqvist Xavier 02</t>
  </si>
  <si>
    <t>7217O94942L4S93</t>
  </si>
  <si>
    <t>2411 Rosetti Uma</t>
  </si>
  <si>
    <t>6319P39860Q9MRB</t>
  </si>
  <si>
    <t>2404-0500 Oakhurst Grace 02</t>
  </si>
  <si>
    <t>5735D99542Hesdu</t>
  </si>
  <si>
    <t>2408-0403 Marsden Alan 02</t>
  </si>
  <si>
    <t>0659Z46625Yawav</t>
  </si>
  <si>
    <t>2410-0600 Antonelli Uma 02</t>
  </si>
  <si>
    <t>335Cp734125ATZt</t>
  </si>
  <si>
    <t>2410-0601 Garrity Colin 02</t>
  </si>
  <si>
    <t>965Yw568838Llp4</t>
  </si>
  <si>
    <t>2311-1600 Fenwick Beth 03</t>
  </si>
  <si>
    <t>3060O77059Y4SEL</t>
  </si>
  <si>
    <t>2405-0800 Ubina Xavier 04</t>
  </si>
  <si>
    <t>194Zq457435nnwg</t>
  </si>
  <si>
    <t>2311-1700 Bramley Paula 02</t>
  </si>
  <si>
    <t>970Aq229966vuwH</t>
  </si>
  <si>
    <t>2312-1900 Jessup Iris 02</t>
  </si>
  <si>
    <t>449Jz669552ad24</t>
  </si>
  <si>
    <t>2311-1800 Lachance Olive 02</t>
  </si>
  <si>
    <t>1523E56019J8Ifj</t>
  </si>
  <si>
    <t>2501-0100 Beaumont Lara 02</t>
  </si>
  <si>
    <t>560Pn813008Fh0B</t>
  </si>
  <si>
    <t>2410 Villalobos Kara 02</t>
  </si>
  <si>
    <t>594Sd306554w1jN</t>
  </si>
  <si>
    <t>2403-0600 Castellano Olive 02</t>
  </si>
  <si>
    <t>709Bl100977tDIk</t>
  </si>
  <si>
    <t>2502-0202 Lachance Nadia 02</t>
  </si>
  <si>
    <t>857Hp454297xtQE</t>
  </si>
  <si>
    <t>2502-0203 Rosetti Tessa 02</t>
  </si>
  <si>
    <t>030Yo005022fUOF</t>
  </si>
  <si>
    <t>2312-2000 Prieto Rhys 05</t>
  </si>
  <si>
    <t>526Zt217267usT4</t>
  </si>
  <si>
    <t>2312-2300 Everly Peter 01</t>
  </si>
  <si>
    <t>071Yq817342buus</t>
  </si>
  <si>
    <t>2312-2200 Whitfield Hana 05</t>
  </si>
  <si>
    <t>652Yc705426jeXT</t>
  </si>
  <si>
    <t>2401 Tarrant Rosa 03</t>
  </si>
  <si>
    <t>025Cb410490at5i</t>
  </si>
  <si>
    <t>2506-0100 Yarrow Iris 04</t>
  </si>
  <si>
    <t>185Vj507473wIXi</t>
  </si>
  <si>
    <t>2502-0201 Kowalczyk Fiona 02</t>
  </si>
  <si>
    <t>626Wu878577oqxA</t>
  </si>
  <si>
    <t>2501-0101 Urquhart Jonas 02</t>
  </si>
  <si>
    <t>0953E43326HXJN2</t>
  </si>
  <si>
    <t>2307 Garrity Nadia 04</t>
  </si>
  <si>
    <t>7199P91043OMGAz</t>
  </si>
  <si>
    <t>2312 Ostrander Wade 05</t>
  </si>
  <si>
    <t>2603O79225AZBQe</t>
  </si>
  <si>
    <t>2305 Kilbride Yvonne 02</t>
  </si>
  <si>
    <t>6123A80178WTGjU</t>
  </si>
  <si>
    <t>2305 Urquhart Nadia 01</t>
  </si>
  <si>
    <t>4919Y88020Xh5Xi</t>
  </si>
  <si>
    <t>2312 Kowalczyk Simon 03</t>
  </si>
  <si>
    <t>8278A99747PwFQQ</t>
  </si>
  <si>
    <t>2405 Zabala Liam 04</t>
  </si>
  <si>
    <t>6409E07943QmgeA</t>
  </si>
  <si>
    <t>2402 Pemberton Uma 02</t>
  </si>
  <si>
    <t>8000G18687U8inU</t>
  </si>
  <si>
    <t>2312 Pemberton Iris 02</t>
  </si>
  <si>
    <t>798Gu506684otv3</t>
  </si>
  <si>
    <t>2407-2000 Castellano Sara 06</t>
  </si>
  <si>
    <t>433Nb242405gWRR</t>
  </si>
  <si>
    <t>2406 Lachance Keith 04</t>
  </si>
  <si>
    <t>724Vo134217seOo</t>
  </si>
  <si>
    <t>2502-0204 Pemberton Elena 02</t>
  </si>
  <si>
    <t>313Vj734761bx7k</t>
  </si>
  <si>
    <t>2502-0205 Kowalczyk Maya 02</t>
  </si>
  <si>
    <t>8440J34595WsxUE</t>
  </si>
  <si>
    <t>2406 Ubina Zoe 08</t>
  </si>
  <si>
    <t>344Um716030lZSw</t>
  </si>
  <si>
    <t>2407 Whitfield Beth 06</t>
  </si>
  <si>
    <t>074As063991MOjs</t>
  </si>
  <si>
    <t>2312-2400 Montrose Wendy 02</t>
  </si>
  <si>
    <t>445Mi6085748BSj</t>
  </si>
  <si>
    <t>2407-2200 Everly Peter 03</t>
  </si>
  <si>
    <t>6640V67689L9Q54</t>
  </si>
  <si>
    <t>2407-2100 Bramley Vera 14</t>
  </si>
  <si>
    <t>5674U72261R3KXJ</t>
  </si>
  <si>
    <t>2412-0300 Radcliffe Amara 02</t>
  </si>
  <si>
    <t>1209U41229H3OI8</t>
  </si>
  <si>
    <t>2406-1900 Voskuil Keith 02</t>
  </si>
  <si>
    <t>539Qa597504mYnF</t>
  </si>
  <si>
    <t>2502-0206 Garrity Simon 02</t>
  </si>
  <si>
    <t>175Uy611869lwGl</t>
  </si>
  <si>
    <t>2408 Wingate Nolan 02</t>
  </si>
  <si>
    <t>091Bc565903Ygsu</t>
  </si>
  <si>
    <t>2312-2500 Trombley Vera 03</t>
  </si>
  <si>
    <t>121Wo777679ZXUa</t>
  </si>
  <si>
    <t>2502-0301 Duvall Uma 02</t>
  </si>
  <si>
    <t>783Eg289581DVqj</t>
  </si>
  <si>
    <t>2502-0401 Lindqvist Maya 02</t>
  </si>
  <si>
    <t>724Fc648140XNrX</t>
  </si>
  <si>
    <t>2502-0302 Castellano Maya 02</t>
  </si>
  <si>
    <t>286Vs732426UL98</t>
  </si>
  <si>
    <t>2502-0303 Duvall Eli 02</t>
  </si>
  <si>
    <t>961Jz265441OWAu</t>
  </si>
  <si>
    <t>2502-0402 Oakhurst Miles 02</t>
  </si>
  <si>
    <t>331Qi343980omb3</t>
  </si>
  <si>
    <t>2408-0301 Duvall Alan 02</t>
  </si>
  <si>
    <t>604Ds079568dnmV</t>
  </si>
  <si>
    <t>2408-0404 Trombley Derek 02</t>
  </si>
  <si>
    <t>047Sm081191mLgU</t>
  </si>
  <si>
    <t>2401-0800 Oakhurst Colin 02</t>
  </si>
  <si>
    <t>477Nw436194wuLg</t>
  </si>
  <si>
    <t>2408-0405 Kilbride Hana 02</t>
  </si>
  <si>
    <t>2105S38406MwrJw</t>
  </si>
  <si>
    <t>2409 Zelaya Alan 02</t>
  </si>
  <si>
    <t>9310W68981X9M0r</t>
  </si>
  <si>
    <t>2505 Ubina Iris 10</t>
  </si>
  <si>
    <t>2154B55541D7F6J</t>
  </si>
  <si>
    <t>2411 Oakhurst Yvonne 03</t>
  </si>
  <si>
    <t>506Tt967430nZcD</t>
  </si>
  <si>
    <t>2408 Urquhart Quinn 02</t>
  </si>
  <si>
    <t>730Fy32837903E0</t>
  </si>
  <si>
    <t>2506-0200 Villalobos Grace 17</t>
  </si>
  <si>
    <t>709Pw835972EQHj</t>
  </si>
  <si>
    <t>2412-0400 Voskuil Grace 02</t>
  </si>
  <si>
    <t>847Tj6279361hLk</t>
  </si>
  <si>
    <t>2405-0900 Radcliffe Peter 02</t>
  </si>
  <si>
    <t>107Cf204586CYrC</t>
  </si>
  <si>
    <t>2502-0500 Rosetti Zoe 02</t>
  </si>
  <si>
    <t>226Ru099510b8bu</t>
  </si>
  <si>
    <t>2404 Kilbride Sara 02</t>
  </si>
  <si>
    <t>561Pd929530JYhL</t>
  </si>
  <si>
    <t>2401 Ferraro Xavier 02</t>
  </si>
  <si>
    <t>481Of733617fiHa</t>
  </si>
  <si>
    <t>2408-0302 Norquist Gavin 02</t>
  </si>
  <si>
    <t>364Ai30305087tv</t>
  </si>
  <si>
    <t>2401 Antonelli Liam 02</t>
  </si>
  <si>
    <t>481Cx519959BGnR</t>
  </si>
  <si>
    <t>2408-0303 Salcedo Frank 02</t>
  </si>
  <si>
    <t>800Rk002085Jdhy</t>
  </si>
  <si>
    <t>2407 Prieto Victor 02</t>
  </si>
  <si>
    <t>494Pz8825598gVP</t>
  </si>
  <si>
    <t>2412-0500 Prieto Vera 15</t>
  </si>
  <si>
    <t>557Oj4153814Ozf</t>
  </si>
  <si>
    <t>2407-2300 Lachance Zach 03</t>
  </si>
  <si>
    <t>074Zj1939164Z7x</t>
  </si>
  <si>
    <t>2408 Castellano Owen 02</t>
  </si>
  <si>
    <t>805Sa6187811MMw</t>
  </si>
  <si>
    <t>2408-1500 Thornton Dana 02</t>
  </si>
  <si>
    <t>099Dl488800XPK1</t>
  </si>
  <si>
    <t>2409-0900 Zelaya Quinn 05</t>
  </si>
  <si>
    <t>919Nf916471Iohe</t>
  </si>
  <si>
    <t>2408-0304 Hollis Jill 02</t>
  </si>
  <si>
    <t>774Tu7037232Ruf</t>
  </si>
  <si>
    <t>2507-0100 Stavros Hugo 06</t>
  </si>
  <si>
    <t>023Kb888960AGAG</t>
  </si>
  <si>
    <t>2405-1000 Norquist Tessa 03</t>
  </si>
  <si>
    <t>277Tq574475NrS6</t>
  </si>
  <si>
    <t>2402 Yarrow Victor 02</t>
  </si>
  <si>
    <t>027Gp839184BwNb</t>
  </si>
  <si>
    <t>2405 Sorensen Beth 02</t>
  </si>
  <si>
    <t>766Zc072642Qk9T</t>
  </si>
  <si>
    <t>2409-1000 Zabala Quinn 02</t>
  </si>
  <si>
    <t>704Jz226442Tr80</t>
  </si>
  <si>
    <t>2411-0200 Grimaldi Iris 02</t>
  </si>
  <si>
    <t>884Om268411cjuk</t>
  </si>
  <si>
    <t>2409-1001 Castellano Rhys 02</t>
  </si>
  <si>
    <t>663Mv057042MDbb</t>
  </si>
  <si>
    <t>2405 Pemberton Wendy 01</t>
  </si>
  <si>
    <t>733Is565042qiAw</t>
  </si>
  <si>
    <t>2409 Castellano Victor 03</t>
  </si>
  <si>
    <t>746Hq859210RgfK</t>
  </si>
  <si>
    <t>2409 Urquhart Lara 02</t>
  </si>
  <si>
    <t>668Tj361541GNVV</t>
  </si>
  <si>
    <t>2408 Kowalczyk Blake 04</t>
  </si>
  <si>
    <t>349Dc946244vkIF</t>
  </si>
  <si>
    <t>2403 Ubina Colin 03</t>
  </si>
  <si>
    <t>743Fv091089vyPu</t>
  </si>
  <si>
    <t>2402-0104 Ravenna Beth 02</t>
  </si>
  <si>
    <t>808Gr950173gstX</t>
  </si>
  <si>
    <t>2403-0700 Voskuil Amara 02</t>
  </si>
  <si>
    <t>654Lc1154243yb6</t>
  </si>
  <si>
    <t>2401-0900 Ostrander Frank 02</t>
  </si>
  <si>
    <t>262Xl126936h5jp</t>
  </si>
  <si>
    <t>2512-0100 Urquhart Blake 01</t>
  </si>
  <si>
    <t>179Je020623zvcB</t>
  </si>
  <si>
    <t>2408-1600 Antonelli Jonas 02</t>
  </si>
  <si>
    <t>192Le4696369Q4G</t>
  </si>
  <si>
    <t>2512-0101 Radcliffe Keith 01</t>
  </si>
  <si>
    <t>713Rq817680KcnG</t>
  </si>
  <si>
    <t>2409 Urquhart Carla 03</t>
  </si>
  <si>
    <t>694Zh314098q2rh</t>
  </si>
  <si>
    <t>2411-0300 Ravenna Derek 04</t>
  </si>
  <si>
    <t>519Dg6236502s49</t>
  </si>
  <si>
    <t>2406 Duvall Olive 05</t>
  </si>
  <si>
    <t>418Ys8171065px0</t>
  </si>
  <si>
    <t>2406-0511 Vandermeer Amara 01</t>
  </si>
  <si>
    <t>426Gt321703kXo2</t>
  </si>
  <si>
    <t>2403 Marsden Amara 02</t>
  </si>
  <si>
    <t>025Dp119806sNPs</t>
  </si>
  <si>
    <t>2408-1700 Yancey Colin 04</t>
  </si>
  <si>
    <t>636Ep533117w2L5</t>
  </si>
  <si>
    <t>2407 Grimaldi Iris 08</t>
  </si>
  <si>
    <t>977Cc73309378ie</t>
  </si>
  <si>
    <t>2508-0201 Marsden Peter 02</t>
  </si>
  <si>
    <t>716Dn8274360l0f</t>
  </si>
  <si>
    <t>2406-0512 Vandermeer Eli 01</t>
  </si>
  <si>
    <t>351Fa674241JWnk</t>
  </si>
  <si>
    <t>2409-1100 Lindqvist Uma 01</t>
  </si>
  <si>
    <t>501Ce158798qBNk</t>
  </si>
  <si>
    <t>2407 Vandermeer Quinn 06</t>
  </si>
  <si>
    <t>886Nh346444jafb</t>
  </si>
  <si>
    <t>2412-0600 Rosetti Alan 08</t>
  </si>
  <si>
    <t>599Ga061859qxsW</t>
  </si>
  <si>
    <t>2407-2500 Prieto Ivan 04</t>
  </si>
  <si>
    <t>847Ff285966gnr3</t>
  </si>
  <si>
    <t>2406-0513 Ravenna Hana 01</t>
  </si>
  <si>
    <t>101Tc367262TOmc</t>
  </si>
  <si>
    <t>2409-1101 Quintero Elena 01</t>
  </si>
  <si>
    <t>553Hi466726UGUV</t>
  </si>
  <si>
    <t>2407-2400 Quintero Quinn 05</t>
  </si>
  <si>
    <t>579So976240VhKg</t>
  </si>
  <si>
    <t>2408-1900 Prieto Rosa 03</t>
  </si>
  <si>
    <t>972Ht5025316U6j</t>
  </si>
  <si>
    <t>2409-1200 Yancey Zoe 02</t>
  </si>
  <si>
    <t>198Qd1452650raL</t>
  </si>
  <si>
    <t>2407-2600 Whitfield Rosa 05</t>
  </si>
  <si>
    <t>087Uh733524YQ5C</t>
  </si>
  <si>
    <t>2409 Castellano Alan 02</t>
  </si>
  <si>
    <t>500Ln867647iR4Y</t>
  </si>
  <si>
    <t>2410 Lachance Victor 04</t>
  </si>
  <si>
    <t>015Mu191239DO8p</t>
  </si>
  <si>
    <t>2507-0200 Thornton Carla 08</t>
  </si>
  <si>
    <t>047Nq768818GOx4</t>
  </si>
  <si>
    <t>2407 Voskuil Derek 02</t>
  </si>
  <si>
    <t>669Jo745220JxtK</t>
  </si>
  <si>
    <t>2408-2000 Bramley Sara 05</t>
  </si>
  <si>
    <t>376Ee304247HUWt</t>
  </si>
  <si>
    <t>2407 Oakhurst Jonas 02</t>
  </si>
  <si>
    <t>083Fu075824LYri</t>
  </si>
  <si>
    <t>2405-1200 Tarrant Wade 01</t>
  </si>
  <si>
    <t>961Dx200655Iagy</t>
  </si>
  <si>
    <t>2408 Ingersoll Quinn 02</t>
  </si>
  <si>
    <t>2394F86615QLyxx</t>
  </si>
  <si>
    <t>2406-0700 Eastwick Paula 09</t>
  </si>
  <si>
    <t>305Ev176828ADma</t>
  </si>
  <si>
    <t>2412 Jessup Eli 11</t>
  </si>
  <si>
    <t>636So650125TBGC</t>
  </si>
  <si>
    <t>2406-2000 Sorensen Peter 02</t>
  </si>
  <si>
    <t>300Fs758541s9Xd</t>
  </si>
  <si>
    <t>2408 Marsden Lara 02</t>
  </si>
  <si>
    <t>843Bz475456awvl</t>
  </si>
  <si>
    <t>2412-0700 Wingate Grace 05</t>
  </si>
  <si>
    <t>338Is354991PQvR</t>
  </si>
  <si>
    <t>2408-2100 Hollis Quinn 02</t>
  </si>
  <si>
    <t>757Zy364749MXuC</t>
  </si>
  <si>
    <t>2404 Vandermeer Lara 02</t>
  </si>
  <si>
    <t>329Xc716177dv6H</t>
  </si>
  <si>
    <t>2406-0514 Zabala Derek 02</t>
  </si>
  <si>
    <t>687Je8940301gwe</t>
  </si>
  <si>
    <t>2407 Norquist Rhys 06</t>
  </si>
  <si>
    <t>716Iv266387wLG1</t>
  </si>
  <si>
    <t>2407-2700 Beaumont Derek 05</t>
  </si>
  <si>
    <t>572Hz753106WOe6</t>
  </si>
  <si>
    <t>2408-2200 Sorensen Colin 03</t>
  </si>
  <si>
    <t>703Ge407127nuOg</t>
  </si>
  <si>
    <t>2402-0800 Marsden Maya 01</t>
  </si>
  <si>
    <t>295Sk729123mXE8</t>
  </si>
  <si>
    <t>2407-2800 Castellano Carla 05</t>
  </si>
  <si>
    <t>452Pb1237674Tev</t>
  </si>
  <si>
    <t>2406-0515 Lachance Beth 01</t>
  </si>
  <si>
    <t>381Ek904552m1vh</t>
  </si>
  <si>
    <t>2405-1300 Villalobos Hugo 01</t>
  </si>
  <si>
    <t>262Um6029666iTE</t>
  </si>
  <si>
    <t>2508 Wexler Vera 02</t>
  </si>
  <si>
    <t>069Pf5117346ijl</t>
  </si>
  <si>
    <t>2406-0516 Zelaya Eli 02</t>
  </si>
  <si>
    <t>286Px254599OQX4</t>
  </si>
  <si>
    <t>2403-0800 Trombley Peter 01</t>
  </si>
  <si>
    <t>308Jn928846sBfI</t>
  </si>
  <si>
    <t>2410-0700 Wexler Jonas 02</t>
  </si>
  <si>
    <t>039Kd120079dlxp</t>
  </si>
  <si>
    <t>2406-2100 Ostrander Nolan 04</t>
  </si>
  <si>
    <t>743Nb5128510mkj</t>
  </si>
  <si>
    <t>2405-1500 Garrity Ivan 01</t>
  </si>
  <si>
    <t>983Rs828901hJIY</t>
  </si>
  <si>
    <t>2405-1400 Vandermeer Colin 02</t>
  </si>
  <si>
    <t>999Vr569279qZbQ</t>
  </si>
  <si>
    <t>2502 Zelaya Peter 04</t>
  </si>
  <si>
    <t>017Oz864306GuFe</t>
  </si>
  <si>
    <t>2408-2301 Rosetti Tessa 01</t>
  </si>
  <si>
    <t>859Lb722163FyE6</t>
  </si>
  <si>
    <t>2408-2300 Marsden Tessa 02</t>
  </si>
  <si>
    <t>959Yi009640LplY</t>
  </si>
  <si>
    <t>2407 Sorensen Kara 03</t>
  </si>
  <si>
    <t>505Al916713vNjT</t>
  </si>
  <si>
    <t>2410-0800 Stavros Frank 02</t>
  </si>
  <si>
    <t>269Hx389452ASfO</t>
  </si>
  <si>
    <t>2512-0200 Everly Olive 06</t>
  </si>
  <si>
    <t>420Qj343272DcnZ</t>
  </si>
  <si>
    <t>2504-0101 Sorensen Eli 01</t>
  </si>
  <si>
    <t>431Xs144378ZX9Q</t>
  </si>
  <si>
    <t>2409 Marsden Maya 05</t>
  </si>
  <si>
    <t>059Vk976250EUSn</t>
  </si>
  <si>
    <t>2408 Yarrow Jill 04</t>
  </si>
  <si>
    <t>604Cc737936JQSf</t>
  </si>
  <si>
    <t>2504-0105 Eastwick Simon 01</t>
  </si>
  <si>
    <t>941Cp851436QthQ</t>
  </si>
  <si>
    <t>2504-0107 Pemberton Gavin 01</t>
  </si>
  <si>
    <t>776Lf745590QuNx</t>
  </si>
  <si>
    <t>2412-0800 Wexler Carla 04</t>
  </si>
  <si>
    <t>106Iq032189VKJY</t>
  </si>
  <si>
    <t>2504-0106 Ravenna Kara 01</t>
  </si>
  <si>
    <t>077Us538815X2oQ</t>
  </si>
  <si>
    <t>2504-0103 Lachance Dana 01</t>
  </si>
  <si>
    <t>592Ac810181DAl6</t>
  </si>
  <si>
    <t>2409-1300 Antonelli Jill 02</t>
  </si>
  <si>
    <t>134Qh789623H42D</t>
  </si>
  <si>
    <t>2406 Stavros Zach 04</t>
  </si>
  <si>
    <t>957Vb824790M1sO</t>
  </si>
  <si>
    <t>2504-0104 Lachance Jill 01</t>
  </si>
  <si>
    <t>745Rj901489sV1U</t>
  </si>
  <si>
    <t>2504-0109 Yancey Uma 01</t>
  </si>
  <si>
    <t>690Aw746277YEZO</t>
  </si>
  <si>
    <t>2505 Marsden Wade 04</t>
  </si>
  <si>
    <t>187Zn162606BK3x</t>
  </si>
  <si>
    <t>2505 Pemberton Ivan 02</t>
  </si>
  <si>
    <t>445Hw335162GiEI</t>
  </si>
  <si>
    <t>2504-0200 Antonelli Amara 02</t>
  </si>
  <si>
    <t>307Gv913086LgT0</t>
  </si>
  <si>
    <t>2506-0300 Wingate Rosa 04</t>
  </si>
  <si>
    <t>096Pm292334D1L9</t>
  </si>
  <si>
    <t>2504-0102 Ubina Maya 01</t>
  </si>
  <si>
    <t>945At256592PcOD</t>
  </si>
  <si>
    <t>2405 Marsden Fiona 01</t>
  </si>
  <si>
    <t>478Vz055951nV0B</t>
  </si>
  <si>
    <t>2406 Everly Derek 02</t>
  </si>
  <si>
    <t>004El385095xXyM</t>
  </si>
  <si>
    <t>2406 Montrose Peter 03</t>
  </si>
  <si>
    <t>024Hy401612oFl9</t>
  </si>
  <si>
    <t>2404-0600 Norquist Elena 02</t>
  </si>
  <si>
    <t>541Ug046618uL2V</t>
  </si>
  <si>
    <t>2405-1600 Ravenna Simon 01</t>
  </si>
  <si>
    <t>140Vj894597x8rZ</t>
  </si>
  <si>
    <t>2501-0200 Ostrander Jill 02</t>
  </si>
  <si>
    <t>269Km677633IEEy</t>
  </si>
  <si>
    <t>2508-0400 Eastwick Xavier 05</t>
  </si>
  <si>
    <t>419Al188165ytgm</t>
  </si>
  <si>
    <t>2407 Radcliffe Carla 02</t>
  </si>
  <si>
    <t>130Fy292368n7ax</t>
  </si>
  <si>
    <t>2409-1400 Kilbride Liam 02</t>
  </si>
  <si>
    <t>886Cn560455JCqR</t>
  </si>
  <si>
    <t>2509-0100 Thornton Amara 04</t>
  </si>
  <si>
    <t>698Vn333665Ud7U</t>
  </si>
  <si>
    <t>2406 Yancey Ivan</t>
  </si>
  <si>
    <t>593Lg5333515gEK</t>
  </si>
  <si>
    <t>2410-0900 Castellano Nadia 02</t>
  </si>
  <si>
    <t>687Sz493328xv06</t>
  </si>
  <si>
    <t>2412 Montrose Gavin 04</t>
  </si>
  <si>
    <t>438Hv735047asAx</t>
  </si>
  <si>
    <t>2507 Sorensen Hana 02</t>
  </si>
  <si>
    <t>192Vq061949tUja</t>
  </si>
  <si>
    <t>2408 Ostrander Zoe 02</t>
  </si>
  <si>
    <t>216Ru0582776Uhs</t>
  </si>
  <si>
    <t>2504-0113 Yancey Paula 01</t>
  </si>
  <si>
    <t>846Gt487391168I</t>
  </si>
  <si>
    <t>2509-0200 Yarrow Miles 02</t>
  </si>
  <si>
    <t>917Ug343901QShN</t>
  </si>
  <si>
    <t>2509-0202 Beaumont Frank 02</t>
  </si>
  <si>
    <t>868Px4705808Yoi</t>
  </si>
  <si>
    <t>2412-0900 Ostrander Rhys 04</t>
  </si>
  <si>
    <t>349Gq310580MOYs</t>
  </si>
  <si>
    <t>2406 Whitfield Beth 08</t>
  </si>
  <si>
    <t>629Kq890499byCY</t>
  </si>
  <si>
    <t>2408 Beaumont Jonas 06</t>
  </si>
  <si>
    <t>869Mk9994611ri3</t>
  </si>
  <si>
    <t>2409 Ostrander Iris 01</t>
  </si>
  <si>
    <t>247Bn830904wOih</t>
  </si>
  <si>
    <t>2509-0300 Antonelli Jonas 02</t>
  </si>
  <si>
    <t>509Ue848486xflB</t>
  </si>
  <si>
    <t>2503 Ingersoll Tomas 04</t>
  </si>
  <si>
    <t>593Qp3136482DJQ</t>
  </si>
  <si>
    <t>2504-0112 Beaumont Fiona 01</t>
  </si>
  <si>
    <t>975Qy454086RUj7</t>
  </si>
  <si>
    <t>2509-0201 Antonelli Quinn 02</t>
  </si>
  <si>
    <t>408Ae732958FfDk</t>
  </si>
  <si>
    <t>2509-0301 Lachance Simon 02</t>
  </si>
  <si>
    <t>101Uu580199E8zN</t>
  </si>
  <si>
    <t>2504-0114 Everly Jonas 01</t>
  </si>
  <si>
    <t>664Tx9366992wND</t>
  </si>
  <si>
    <t>2408-0305 Fenwick Rhys 02</t>
  </si>
  <si>
    <t>364Ww274683RC1N</t>
  </si>
  <si>
    <t>2412-1100 Yancey Keith 02</t>
  </si>
  <si>
    <t>355Hq846249FNTH</t>
  </si>
  <si>
    <t>2410 Quintero Elena 02</t>
  </si>
  <si>
    <t>365Lf077370HmPp</t>
  </si>
  <si>
    <t>2508 Voskuil Jill 02</t>
  </si>
  <si>
    <t>882Fp8357134wTx</t>
  </si>
  <si>
    <t>2504-0108 Quintero Paula 01</t>
  </si>
  <si>
    <t>955Qv208078cRHR</t>
  </si>
  <si>
    <t>2504-0110 Ashford Jonas 01</t>
  </si>
  <si>
    <t>062Qf9049764ttP</t>
  </si>
  <si>
    <t>2507-0300 Lachance Xavier 05</t>
  </si>
  <si>
    <t>561Pr217554Dha6</t>
  </si>
  <si>
    <t>2408 Marsden Ivan 02</t>
  </si>
  <si>
    <t>979Xt134490UoGq</t>
  </si>
  <si>
    <t>2406-0517 Ravenna Nolan 01</t>
  </si>
  <si>
    <t>517Yu095431Grp3</t>
  </si>
  <si>
    <t>2407 Villalobos Kara 02</t>
  </si>
  <si>
    <t>915Hp398158Xcbn</t>
  </si>
  <si>
    <t>2412-1200 Jessup Maya 05</t>
  </si>
  <si>
    <t>857Nf731339EE9a</t>
  </si>
  <si>
    <t>2406-2300 Ravenna Peter 02</t>
  </si>
  <si>
    <t>009Oj578927F6KX</t>
  </si>
  <si>
    <t>2409 Stavros Peter 02</t>
  </si>
  <si>
    <t>047Ka224406azmL</t>
  </si>
  <si>
    <t>2406-2200 Quintero Colin 02</t>
  </si>
  <si>
    <t>495Gg1021942zAR</t>
  </si>
  <si>
    <t>2504-0111 Hollis Lara 01</t>
  </si>
  <si>
    <t>299Ar459565fcPN</t>
  </si>
  <si>
    <t>2406 Prieto Rosa 03</t>
  </si>
  <si>
    <t>421Vb272258WYZy</t>
  </si>
  <si>
    <t>2407-2900 Garrity Owen 04</t>
  </si>
  <si>
    <t>502Mf208495edwi</t>
  </si>
  <si>
    <t>2408-2400 Ravenna Iris 04</t>
  </si>
  <si>
    <t>218Di2903952lVX</t>
  </si>
  <si>
    <t>2410-1000 Norquist Vera 06</t>
  </si>
  <si>
    <t>571Wa413686w2IC</t>
  </si>
  <si>
    <t>2409-1600 Garrity Yvonne 04</t>
  </si>
  <si>
    <t>074Tu849326ooxx</t>
  </si>
  <si>
    <t>2502-0305 Stavros Fiona 02</t>
  </si>
  <si>
    <t>015Qn275161fcM1</t>
  </si>
  <si>
    <t>2502-0304 Everly Eli 02</t>
  </si>
  <si>
    <t>820Ag305576r7bN</t>
  </si>
  <si>
    <t>2505-0200 Castellano Liam 02</t>
  </si>
  <si>
    <t>226Ib029878Nvrh</t>
  </si>
  <si>
    <t>2508 Pemberton Miles 05</t>
  </si>
  <si>
    <t>432Kk527650G2Qw</t>
  </si>
  <si>
    <t>2409 Yancey Jonas 04</t>
  </si>
  <si>
    <t>623Qr681929tIJU</t>
  </si>
  <si>
    <t>2411-0404 Antonelli Hana 01</t>
  </si>
  <si>
    <t>509Ud651746EU4k</t>
  </si>
  <si>
    <t>2409-1700 Salcedo Lara 02</t>
  </si>
  <si>
    <t>954Bc725208HBng</t>
  </si>
  <si>
    <t>2507-0400 Urquhart Sara 03</t>
  </si>
  <si>
    <t>329Xn861074eQCK</t>
  </si>
  <si>
    <t>2409-1500 Ashford Colin 02</t>
  </si>
  <si>
    <t>921Kn798211ax3T</t>
  </si>
  <si>
    <t>2407 Garrity Colin 02</t>
  </si>
  <si>
    <t>317Xn788814hZPr</t>
  </si>
  <si>
    <t>2411-0403 Garrity Derek 01</t>
  </si>
  <si>
    <t>515Ae641890ii6i</t>
  </si>
  <si>
    <t>2411-0406 Ingersoll Kara 01</t>
  </si>
  <si>
    <t>940Xc037465jWlO</t>
  </si>
  <si>
    <t>2406 Castellano Jonas 01</t>
  </si>
  <si>
    <t>267Vm959123tdFh</t>
  </si>
  <si>
    <t>2411-0401 Grimaldi Yvonne 02</t>
  </si>
  <si>
    <t>117Un276297s5ed</t>
  </si>
  <si>
    <t>2408 Thornton Kara 02</t>
  </si>
  <si>
    <t>719Si897913wur4</t>
  </si>
  <si>
    <t>2508-0600 Montrose Quinn 05</t>
  </si>
  <si>
    <t>344Wq193501aQpF</t>
  </si>
  <si>
    <t>2501-0300 Yarrow Eli 06</t>
  </si>
  <si>
    <t>640Vr69688145Tz</t>
  </si>
  <si>
    <t>2406-0518 Pemberton Lara 01</t>
  </si>
  <si>
    <t>789Qa147509pQMK</t>
  </si>
  <si>
    <t>2407 Salcedo Hugo 08</t>
  </si>
  <si>
    <t>915Ok264676uDx7</t>
  </si>
  <si>
    <t>2508 Ubina Beth 02</t>
  </si>
  <si>
    <t>718Zm6957281qri</t>
  </si>
  <si>
    <t>2406-2400 Rosetti Nolan 02</t>
  </si>
  <si>
    <t>544Vc797842HN6v</t>
  </si>
  <si>
    <t>2509-0203 Tarrant Derek 02</t>
  </si>
  <si>
    <t>824Ag295083w45a</t>
  </si>
  <si>
    <t>2508-0500 Calloway Frank 04</t>
  </si>
  <si>
    <t>297Iz798534uqmr</t>
  </si>
  <si>
    <t>2410-1100 Ostrander Olive 02</t>
  </si>
  <si>
    <t>580Bm1585691xeX</t>
  </si>
  <si>
    <t>2406 Beaumont Lara 02</t>
  </si>
  <si>
    <t>619Gl499158mMyq</t>
  </si>
  <si>
    <t>2408-2500 Duvall Owen 03</t>
  </si>
  <si>
    <t>753Do413004G7jx</t>
  </si>
  <si>
    <t>2411-0405 Kowalczyk Zach 01</t>
  </si>
  <si>
    <t>853Rl735098dMH3</t>
  </si>
  <si>
    <t>2512-0300 Everly Liam 05</t>
  </si>
  <si>
    <t>055Jb072243M3Hh</t>
  </si>
  <si>
    <t>2408-2501 Grimaldi Frank 01</t>
  </si>
  <si>
    <t>002Qk605008vKAm</t>
  </si>
  <si>
    <t>2507-0500 Duvall Derek 02</t>
  </si>
  <si>
    <t>766Jv690518A4Xh</t>
  </si>
  <si>
    <t>2509-0400 Kowalczyk Keith 02</t>
  </si>
  <si>
    <t>358Pw648658lQ3k</t>
  </si>
  <si>
    <t>2411-0402 Fenwick Nadia 02</t>
  </si>
  <si>
    <t>120Jt009597dOnS</t>
  </si>
  <si>
    <t>2507 Zelaya Tessa 06</t>
  </si>
  <si>
    <t>928Qg20751162y4</t>
  </si>
  <si>
    <t>2406-2500 Wingate Uma 01</t>
  </si>
  <si>
    <t>840Ft808979YlnW</t>
  </si>
  <si>
    <t>2505-0300 Duvall Gavin 02</t>
  </si>
  <si>
    <t>005Cc335433K64I</t>
  </si>
  <si>
    <t>2406-2501 Hollis Peter 01</t>
  </si>
  <si>
    <t>665Wf937162Ftwd</t>
  </si>
  <si>
    <t>2406-0519 Calloway Iris 01</t>
  </si>
  <si>
    <t>517Ws197908Nd2r</t>
  </si>
  <si>
    <t>2503 Yancey Hugo 02</t>
  </si>
  <si>
    <t>077Lm7140020zYk</t>
  </si>
  <si>
    <t>2504-0300 Urquhart Sara 05</t>
  </si>
  <si>
    <t>965Ss222008C7Dc</t>
  </si>
  <si>
    <t>2508-0500 Duvall Wendy 02</t>
  </si>
  <si>
    <t>705Ns600271fOn9</t>
  </si>
  <si>
    <t>2505-0400 Montrose Lara 02</t>
  </si>
  <si>
    <t>102Eb557725mdSZ</t>
  </si>
  <si>
    <t>2505-0401 Fenwick Vera 02</t>
  </si>
  <si>
    <t>430Os724430rbHh</t>
  </si>
  <si>
    <t>2505-0402 Beaumont Maya 02</t>
  </si>
  <si>
    <t>633Ou373463RJyp</t>
  </si>
  <si>
    <t>2412-1300 Ravenna Derek 05</t>
  </si>
  <si>
    <t>620Am203092aLod</t>
  </si>
  <si>
    <t>2412-1301 Pemberton Jill 05</t>
  </si>
  <si>
    <t>952Mr749540Qi9W</t>
  </si>
  <si>
    <t>2412-1400 Stavros Olive 10</t>
  </si>
  <si>
    <t>600Jv683505TmsI</t>
  </si>
  <si>
    <t>2412-1000 Jessup Zoe 02</t>
  </si>
  <si>
    <t>119Lu211498ewov</t>
  </si>
  <si>
    <t>2508-0701 Marsden Rhys 02</t>
  </si>
  <si>
    <t>652Qm437013b946</t>
  </si>
  <si>
    <t>2406-2600 Grimaldi Tessa 01</t>
  </si>
  <si>
    <t>987Il9390443zzT</t>
  </si>
  <si>
    <t>2407-3100 Calloway Dana 04</t>
  </si>
  <si>
    <t>398Vc643629i9Ni</t>
  </si>
  <si>
    <t>2506-0400 Urquhart Elena 05</t>
  </si>
  <si>
    <t>777Hr112784eTlK</t>
  </si>
  <si>
    <t>2506 Norquist Tessa 02</t>
  </si>
  <si>
    <t>279La827816Kxf7</t>
  </si>
  <si>
    <t>2502 Norquist Elena 02</t>
  </si>
  <si>
    <t>437Zw316345sKwF</t>
  </si>
  <si>
    <t>2406 Ravenna Tomas 02</t>
  </si>
  <si>
    <t>138Ga957215nrAd</t>
  </si>
  <si>
    <t>2406 Hollis Eli 02</t>
  </si>
  <si>
    <t>659Lq450356zhMr</t>
  </si>
  <si>
    <t>2509-0501 Ostrander Simon 02</t>
  </si>
  <si>
    <t>862Dz737501nDyX</t>
  </si>
  <si>
    <t>2509-0500 Trombley Colin 02</t>
  </si>
  <si>
    <t>863Xn332003bQQd</t>
  </si>
  <si>
    <t>2409 Ashford Kara 03</t>
  </si>
  <si>
    <t>065Ja261188JFwq</t>
  </si>
  <si>
    <t>2508 Tarrant Miles 02</t>
  </si>
  <si>
    <t>167Gz3083844gGL</t>
  </si>
  <si>
    <t>2411 Urquhart Kara 02</t>
  </si>
  <si>
    <t>061Lu220818xssS</t>
  </si>
  <si>
    <t>2412 Eastwick Keith 04</t>
  </si>
  <si>
    <t>601Ic1712710M9H</t>
  </si>
  <si>
    <t>2508-0800 Hargrove Dana 02</t>
  </si>
  <si>
    <t>285Ij4065318rTN</t>
  </si>
  <si>
    <t>2502-0601 Salcedo Hana 02</t>
  </si>
  <si>
    <t>030Pw221465xZUt</t>
  </si>
  <si>
    <t>2506 Lindqvist Tomas 02</t>
  </si>
  <si>
    <t>540Ni0825426Qgb</t>
  </si>
  <si>
    <t>2410 Jessup Elena 04</t>
  </si>
  <si>
    <t>Vera Urquhart</t>
  </si>
  <si>
    <t>309Iw274583Clli</t>
  </si>
  <si>
    <t>2504-0400 Fenwick Wade 01</t>
  </si>
  <si>
    <t>777Qz050673Mo9i</t>
  </si>
  <si>
    <t>2504-0401 Vandermeer Vera 01</t>
  </si>
  <si>
    <t>319Kx587826YcNO</t>
  </si>
  <si>
    <t>2504-0402 Vandermeer Maya 01</t>
  </si>
  <si>
    <t>538Jx296733RXTg</t>
  </si>
  <si>
    <t>2410-1200 Ravenna Xavier 02</t>
  </si>
  <si>
    <t>293Bn096261gYxh</t>
  </si>
  <si>
    <t>2505 Yancey Jonas 02</t>
  </si>
  <si>
    <t>790Bu919675GgKC</t>
  </si>
  <si>
    <t>2412-1500 Ashford Grace 04</t>
  </si>
  <si>
    <t>235Nb576319yEei</t>
  </si>
  <si>
    <t>2506-0500 Thornton Derek 02</t>
  </si>
  <si>
    <t>278Od678155DQT2</t>
  </si>
  <si>
    <t>2506-0600 Ubina Fiona 02</t>
  </si>
  <si>
    <t>204Wf375431YT8L</t>
  </si>
  <si>
    <t>2410-1300 Tarrant Yvonne 03</t>
  </si>
  <si>
    <t>542Bp112503Y9yu</t>
  </si>
  <si>
    <t>2407-3200 Stavros Alan 01</t>
  </si>
  <si>
    <t>718Sn859825VEF2</t>
  </si>
  <si>
    <t>2412-1600 Zabala Sara 05</t>
  </si>
  <si>
    <t>761Up0203767JPh</t>
  </si>
  <si>
    <t>2502-0602 Eastwick Elena 02</t>
  </si>
  <si>
    <t>905Ut057567ILTX</t>
  </si>
  <si>
    <t>2506-0700 Yancey Uma 04</t>
  </si>
  <si>
    <t>797Du8957597JwZ</t>
  </si>
  <si>
    <t>2507-0600 Kowalczyk Wendy 07</t>
  </si>
  <si>
    <t>268Dx3797829Gvi</t>
  </si>
  <si>
    <t>2411-0700 Antonelli Nadia 03</t>
  </si>
  <si>
    <t>082Ar5092846Ard</t>
  </si>
  <si>
    <t>2502-0603 Marsden Wade 01</t>
  </si>
  <si>
    <t>388Oc456539O2HM</t>
  </si>
  <si>
    <t>2506-0800 Fenwick Victor 02</t>
  </si>
  <si>
    <t>292Wx758719otrR</t>
  </si>
  <si>
    <t>2409-1800 Pemberton Lara 03</t>
  </si>
  <si>
    <t>889Eq260777gbz0</t>
  </si>
  <si>
    <t>2412-1700 Radcliffe Lara 04</t>
  </si>
  <si>
    <t>177Yf368951ego3</t>
  </si>
  <si>
    <t>2412 Fenwick Ivan 04</t>
  </si>
  <si>
    <t>929Ab292839Ikj6</t>
  </si>
  <si>
    <t>2510-0100 Fenwick Rosa 02</t>
  </si>
  <si>
    <t>424Gb361707z3WL</t>
  </si>
  <si>
    <t>2412 Zabala Maya 04</t>
  </si>
  <si>
    <t>566Cs274054Zbza</t>
  </si>
  <si>
    <t>2507 Radcliffe Elena 05</t>
  </si>
  <si>
    <t>588Aw795076Uz1J</t>
  </si>
  <si>
    <t>2508 Everly Hugo 06</t>
  </si>
  <si>
    <t>810Qb079568fCPI</t>
  </si>
  <si>
    <t>2406 Wingate Nadia 04</t>
  </si>
  <si>
    <t>653Xv339528Bqut</t>
  </si>
  <si>
    <t>2407 Rosetti Kara 03</t>
  </si>
  <si>
    <t>Carla Grimaldi</t>
  </si>
  <si>
    <t>361Qw938409vgan</t>
  </si>
  <si>
    <t>2408-1800 Kowalczyk Gavin 02</t>
  </si>
  <si>
    <t>543Wn675445HMNQ</t>
  </si>
  <si>
    <t>2409 Fenwick Gavin 01</t>
  </si>
  <si>
    <t>660Ag383977MjW7</t>
  </si>
  <si>
    <t>2505 Marsden Rhys 07</t>
  </si>
  <si>
    <t>692Yj370512pZ76</t>
  </si>
  <si>
    <t>2509 Kowalczyk Sara 02</t>
  </si>
  <si>
    <t>071Up485755DvTR</t>
  </si>
  <si>
    <t>2505 Voskuil Olive 02</t>
  </si>
  <si>
    <t>302Ww521225rYox</t>
  </si>
  <si>
    <t>2408 Prieto Hugo 03</t>
  </si>
  <si>
    <t>423Ws958095fgZa</t>
  </si>
  <si>
    <t>2406-2700 Eastwick Tomas 02</t>
  </si>
  <si>
    <t>094Rk527092WKzY</t>
  </si>
  <si>
    <t>2512 Radcliffe Amara 05</t>
  </si>
  <si>
    <t>986Bs797576bguA</t>
  </si>
  <si>
    <t>2509 Garrity Yvonne 02</t>
  </si>
  <si>
    <t>576Jw131184dWAa</t>
  </si>
  <si>
    <t>2506-0900 Tarrant Beth 05</t>
  </si>
  <si>
    <t>178Gm503177vbzD</t>
  </si>
  <si>
    <t>2408-2600 Lindqvist Rosa 02</t>
  </si>
  <si>
    <t>552Vh673312ayt1</t>
  </si>
  <si>
    <t>2505-0500 Beaumont Frank 02</t>
  </si>
  <si>
    <t>023Il678292gIUD</t>
  </si>
  <si>
    <t>2412 Urquhart Nolan 02</t>
  </si>
  <si>
    <t>638Ht937310oJyl</t>
  </si>
  <si>
    <t>2507-0700 Wingate Maya 02</t>
  </si>
  <si>
    <t>388Rk0682172hhg</t>
  </si>
  <si>
    <t>2504-0115 Garrity Keith 01</t>
  </si>
  <si>
    <t>095Vv89653314VI</t>
  </si>
  <si>
    <t>2506-1000 Oakhurst Amara 02</t>
  </si>
  <si>
    <t>071Cs57670063eN</t>
  </si>
  <si>
    <t>2506-1100 Grimaldi Xavier 04</t>
  </si>
  <si>
    <t>940Pl6088544CIB</t>
  </si>
  <si>
    <t>2502-0700 Beaumont Uma 02</t>
  </si>
  <si>
    <t>366Pn181356PFxd</t>
  </si>
  <si>
    <t>2502-0701 Duvall Lara 01</t>
  </si>
  <si>
    <t>090Im295739UXZJ</t>
  </si>
  <si>
    <t>2510 Hollis Zach 02</t>
  </si>
  <si>
    <t>527Al190864xTXA</t>
  </si>
  <si>
    <t>2412 Salcedo Blake 04</t>
  </si>
  <si>
    <t>279Do0748136yNF</t>
  </si>
  <si>
    <t>2507 Wingate Gavin 02</t>
  </si>
  <si>
    <t>371Dd387320pGyp</t>
  </si>
  <si>
    <t>2506 Jessup Nadia 02</t>
  </si>
  <si>
    <t>047Wr495320AhCj</t>
  </si>
  <si>
    <t>2411-0801 Wexler Rhys 04</t>
  </si>
  <si>
    <t>911Hh080750q5Kw</t>
  </si>
  <si>
    <t>2505-1300 Ostrander Ivan 02</t>
  </si>
  <si>
    <t>293Wh253820iWEm</t>
  </si>
  <si>
    <t>2501-0400 Yarrow Dana 02</t>
  </si>
  <si>
    <t>599Fp772628Zded</t>
  </si>
  <si>
    <t>2410-1400 Duvall Sara 02</t>
  </si>
  <si>
    <t>851Sa054187IBzW</t>
  </si>
  <si>
    <t>2509-0600 Norquist Tessa 02</t>
  </si>
  <si>
    <t>062Yv670072LxKt</t>
  </si>
  <si>
    <t>2408 Wexler Yvonne 03</t>
  </si>
  <si>
    <t>592Qq622394G2yW</t>
  </si>
  <si>
    <t>2506-1300 Oakhurst Quinn 02</t>
  </si>
  <si>
    <t>583Gb2261384ysu</t>
  </si>
  <si>
    <t>2505 Kowalczyk Uma 04</t>
  </si>
  <si>
    <t>122Ns7773059nI5</t>
  </si>
  <si>
    <t>2507 Prieto Tomas 04</t>
  </si>
  <si>
    <t>556Gk08935784NC</t>
  </si>
  <si>
    <t>2508-0900 Urquhart Liam 02</t>
  </si>
  <si>
    <t>997Dp83203115Oy</t>
  </si>
  <si>
    <t>2508-0901 Whitfield Rhys 02</t>
  </si>
  <si>
    <t>270Sm610409mpSM</t>
  </si>
  <si>
    <t>2509 Hollis Iris</t>
  </si>
  <si>
    <t>060Cj075782IfHh</t>
  </si>
  <si>
    <t>2409 Ravenna Maya 05</t>
  </si>
  <si>
    <t>232Fj941827MrQ7</t>
  </si>
  <si>
    <t>2506-1400 Yancey Gavin 12</t>
  </si>
  <si>
    <t>350Sl353484LDHZ</t>
  </si>
  <si>
    <t>2507-0800 Whitfield Fiona 02</t>
  </si>
  <si>
    <t>878Fg982602ZGpv</t>
  </si>
  <si>
    <t>2412 Stavros Owen 02</t>
  </si>
  <si>
    <t>975Zs094305CoCw</t>
  </si>
  <si>
    <t>2409 Castellano Xavier 01</t>
  </si>
  <si>
    <t>676Ns439487sHLs</t>
  </si>
  <si>
    <t>2502-0604 Rosetti Amara 01</t>
  </si>
  <si>
    <t>231Jb706315qu3D</t>
  </si>
  <si>
    <t>2508-1000 Castellano Vera 06</t>
  </si>
  <si>
    <t>016Bu710878BHm8</t>
  </si>
  <si>
    <t>2409-2100 Ubina Beth 02</t>
  </si>
  <si>
    <t>621Vz823433Sfap</t>
  </si>
  <si>
    <t>2409-2000 Pemberton Nolan 02</t>
  </si>
  <si>
    <t>515Yf048120Itvs</t>
  </si>
  <si>
    <t>2501-0500 Vandermeer Simon 02</t>
  </si>
  <si>
    <t>966Vu456136VcB7</t>
  </si>
  <si>
    <t>2609-0100 Kilbride Fiona 02</t>
  </si>
  <si>
    <t>037Tn641461mobB</t>
  </si>
  <si>
    <t>2510 Hargrove Xavier 02</t>
  </si>
  <si>
    <t>859Ax329427alM3</t>
  </si>
  <si>
    <t>2609-0101 Stavros Derek  02</t>
  </si>
  <si>
    <t>211Zg234491i5ky</t>
  </si>
  <si>
    <t>2506 Salcedo Maya 03</t>
  </si>
  <si>
    <t>619Og728986toab</t>
  </si>
  <si>
    <t>2409-2200 Yarrow Sara 03</t>
  </si>
  <si>
    <t>623Zu941892gKhJ</t>
  </si>
  <si>
    <t>2505-0601 Quintero Owen 02</t>
  </si>
  <si>
    <t>332Mp923365htN3</t>
  </si>
  <si>
    <t>2409 Pemberton Lara 02</t>
  </si>
  <si>
    <t>938Qn978987liXZ</t>
  </si>
  <si>
    <t>2411-1000 Montrose Hugo 02</t>
  </si>
  <si>
    <t>344Eh799716u3HR</t>
  </si>
  <si>
    <t>2505-0600 Ubina Alan 02</t>
  </si>
  <si>
    <t>352Gt155612RaTC</t>
  </si>
  <si>
    <t>2507-0900 Eastwick Jill 11</t>
  </si>
  <si>
    <t>190Se6811645CcM</t>
  </si>
  <si>
    <t>2408 Whitfield Alan 01</t>
  </si>
  <si>
    <t>876Sj071496pjsK</t>
  </si>
  <si>
    <t>2508-1100 Montrose Tessa 02</t>
  </si>
  <si>
    <t>270Ic317870SzpV</t>
  </si>
  <si>
    <t>2512-0400 Garrity Lara 09</t>
  </si>
  <si>
    <t>470Jl549917yx2y</t>
  </si>
  <si>
    <t>2507-1000 Villalobos Peter 04</t>
  </si>
  <si>
    <t>214Xn1576124dnJ</t>
  </si>
  <si>
    <t>2508-1101 Fenwick Nolan 02</t>
  </si>
  <si>
    <t>216Sk619249szzj</t>
  </si>
  <si>
    <t>2507-1100 Ubina Jill 02</t>
  </si>
  <si>
    <t>737Ss003935xnux</t>
  </si>
  <si>
    <t>2507 Whitfield Zach 13</t>
  </si>
  <si>
    <t>649Cv323166MtG8</t>
  </si>
  <si>
    <t>2410-1700 Stavros Derek 06</t>
  </si>
  <si>
    <t>184Oq987650DRGd</t>
  </si>
  <si>
    <t>2606-0100 Fenwick Frank 02</t>
  </si>
  <si>
    <t>483Bf205074HgIh</t>
  </si>
  <si>
    <t>2408-2700 Bramley Hugo 01</t>
  </si>
  <si>
    <t>498Td922887910v</t>
  </si>
  <si>
    <t>2508-1200 Wexler Blake 02</t>
  </si>
  <si>
    <t>700Cb702178EfnG</t>
  </si>
  <si>
    <t>2606-0101 Urquhart Nolan 06</t>
  </si>
  <si>
    <t>835Ro562241TG4r</t>
  </si>
  <si>
    <t>2408-2700 Pemberton Simon 02</t>
  </si>
  <si>
    <t>264Hu131136Vxvy</t>
  </si>
  <si>
    <t>2412 Norquist Derek 02</t>
  </si>
  <si>
    <t>769Ql479767Aew3</t>
  </si>
  <si>
    <t>2505 Kowalczyk Sara 01</t>
  </si>
  <si>
    <t>968Lg216026G7u9</t>
  </si>
  <si>
    <t>2507 Montrose Yvonne 02</t>
  </si>
  <si>
    <t>464Oo8072522NjC</t>
  </si>
  <si>
    <t>2506-1500 Lachance Eli 05</t>
  </si>
  <si>
    <t>552Re888328Ahzo</t>
  </si>
  <si>
    <t>2503 Rosetti Quinn 02</t>
  </si>
  <si>
    <t>871Mo449716DZph</t>
  </si>
  <si>
    <t>2502-0605 Stavros Jonas 02</t>
  </si>
  <si>
    <t>179Ig506340hyZr</t>
  </si>
  <si>
    <t>2411-0102 Rosetti Gavin 01</t>
  </si>
  <si>
    <t>231Za377365k39X</t>
  </si>
  <si>
    <t>2409-2300 Lachance Nolan 02</t>
  </si>
  <si>
    <t>273Ti233080A5jG</t>
  </si>
  <si>
    <t>2605-0200 Ashford Paula 02</t>
  </si>
  <si>
    <t>678Cv695887H3CV</t>
  </si>
  <si>
    <t>2507 Castellano Paula 10</t>
  </si>
  <si>
    <t>698Jr63196074Zh</t>
  </si>
  <si>
    <t>2502 Antonelli Grace 02</t>
  </si>
  <si>
    <t>735Dm7103174lsS</t>
  </si>
  <si>
    <t>2509-0700 Garrity Hana 02</t>
  </si>
  <si>
    <t>763Cj859584E8G9</t>
  </si>
  <si>
    <t>2508-0301 Everly Sara 02</t>
  </si>
  <si>
    <t>700Rw721211T2GK</t>
  </si>
  <si>
    <t>2508-0202 Jessup Amara 02</t>
  </si>
  <si>
    <t>355Yu165842WyMX</t>
  </si>
  <si>
    <t>2509 Marsden Wade 02</t>
  </si>
  <si>
    <t>445Cc876949pbqr</t>
  </si>
  <si>
    <t>2412-1902 Salcedo Elena 01</t>
  </si>
  <si>
    <t>370Kv504102xiI3</t>
  </si>
  <si>
    <t>2412-1903 Kilbride Blake 01</t>
  </si>
  <si>
    <t>425Pi213267IvWY</t>
  </si>
  <si>
    <t>2511-0100 Wexler Beth 09</t>
  </si>
  <si>
    <t>216Wl309131jIcj</t>
  </si>
  <si>
    <t>2509 Villalobos Amara 02</t>
  </si>
  <si>
    <t>731Gg725734nnig</t>
  </si>
  <si>
    <t>2609-0102 Montrose Amara 02</t>
  </si>
  <si>
    <t>784Du522344nyyR</t>
  </si>
  <si>
    <t>2507 Tarrant Nolan 02</t>
  </si>
  <si>
    <t>707Jd833142hVgU</t>
  </si>
  <si>
    <t>2507-1200 Salcedo Blake 05</t>
  </si>
  <si>
    <t>451Uz468619vVyx</t>
  </si>
  <si>
    <t>2412-1901 Ashford Zoe 02</t>
  </si>
  <si>
    <t>896Az021894g0rM</t>
  </si>
  <si>
    <t>2502-0800 Thornton Beth 02</t>
  </si>
  <si>
    <t>704Zh42561322Q1</t>
  </si>
  <si>
    <t>2601 Urquhart Frank 03</t>
  </si>
  <si>
    <t>082Ot272270zBvX</t>
  </si>
  <si>
    <t>2412 Everly Amara 08</t>
  </si>
  <si>
    <t>366Su22520Q3mf5</t>
  </si>
  <si>
    <t>2411-1500 Kowalczyk Colin 02</t>
  </si>
  <si>
    <t>446Fy791591FINm</t>
  </si>
  <si>
    <t>2506 Wingate Dana 04</t>
  </si>
  <si>
    <t>914Ln797917v1Eq</t>
  </si>
  <si>
    <t>2510 Yancey Olive 04</t>
  </si>
  <si>
    <t>830Hc262193xcWY</t>
  </si>
  <si>
    <t>2412 Wexler Elena 04</t>
  </si>
  <si>
    <t>958Ze100468cVu4</t>
  </si>
  <si>
    <t>2506 Montrose Paula 18</t>
  </si>
  <si>
    <t>105Oh58380V0BTT</t>
  </si>
  <si>
    <t>2506 Prieto Tomas 06</t>
  </si>
  <si>
    <t>596Tv094680e4wb</t>
  </si>
  <si>
    <t>2501-0600 Kilbride Zach 01</t>
  </si>
  <si>
    <t>583Nb73193TAPb3</t>
  </si>
  <si>
    <t>2501-0601 Beaumont Ivan 02</t>
  </si>
  <si>
    <t>093Cn197898iHKc</t>
  </si>
  <si>
    <t>2508-1300 Tarrant Miles 04</t>
  </si>
  <si>
    <t>398Xz253958XWtZ</t>
  </si>
  <si>
    <t>2509 Beaumont Gavin 02</t>
  </si>
  <si>
    <t>518Zy246535WgMB</t>
  </si>
  <si>
    <t>2508 Ravenna Nadia 02</t>
  </si>
  <si>
    <t>739Mg585519rJts</t>
  </si>
  <si>
    <t>2504 Castellano Fiona 02</t>
  </si>
  <si>
    <t>834Co042957ceYb</t>
  </si>
  <si>
    <t>2506-1600 Vandermeer Amara 02</t>
  </si>
  <si>
    <t>835Tr154976jKvz</t>
  </si>
  <si>
    <t>2411 Lachance Jonas 02</t>
  </si>
  <si>
    <t>004Gt535411eUZU</t>
  </si>
  <si>
    <t>2412 Ingersoll Keith 02</t>
  </si>
  <si>
    <t>832Ji34680A0Ng2</t>
  </si>
  <si>
    <t>2507-1300 Oakhurst Ivan 02</t>
  </si>
  <si>
    <t>166Pe18664YIQok</t>
  </si>
  <si>
    <t>2502-0900 Zelaya Blake 02</t>
  </si>
  <si>
    <t>310Sr739791wziU</t>
  </si>
  <si>
    <t>2505-0700 Norquist Hugo 13</t>
  </si>
  <si>
    <t>054Wo815508z6JP</t>
  </si>
  <si>
    <t>2507-1400 Rosetti Grace 02</t>
  </si>
  <si>
    <t>712Uo99214DQnmY</t>
  </si>
  <si>
    <t>2412-1904 Urquhart Fiona 01</t>
  </si>
  <si>
    <t>150Hk65209MShZO</t>
  </si>
  <si>
    <t>2506 Vandermeer Uma</t>
  </si>
  <si>
    <t>787Gy57938PkWU8</t>
  </si>
  <si>
    <t>2411-1600 Ubina Yvonne 02</t>
  </si>
  <si>
    <t>851Xo44869UVYHo</t>
  </si>
  <si>
    <t>2509-0801 Kilbride Jill 02</t>
  </si>
  <si>
    <t>143Rh17085DqJrN</t>
  </si>
  <si>
    <t>2505 Prieto Elena 10</t>
  </si>
  <si>
    <t>344Bj06449KGYM8</t>
  </si>
  <si>
    <t>2509 Calloway Gavin 02</t>
  </si>
  <si>
    <t>404Ip88562Nr8ly</t>
  </si>
  <si>
    <t>2508 Calloway Owen 11</t>
  </si>
  <si>
    <t>199Mp17379LuRRV</t>
  </si>
  <si>
    <t>2504-0500 Oakhurst Quinn 01</t>
  </si>
  <si>
    <t>623Ov13060XABiG</t>
  </si>
  <si>
    <t>2411 Lachance Blake 03</t>
  </si>
  <si>
    <t>308Tc46526FvaZk</t>
  </si>
  <si>
    <t>2510-0201 Sorensen Hugo 02</t>
  </si>
  <si>
    <t>952Sk21518XNr0e</t>
  </si>
  <si>
    <t>2509-0802 Ravenna Dana 02</t>
  </si>
  <si>
    <t>625Sv30744LhPyL</t>
  </si>
  <si>
    <t>2506-1700 Trombley Ivan 01</t>
  </si>
  <si>
    <t>656Mi67434PdZzA</t>
  </si>
  <si>
    <t>2512 Ostrander Quinn</t>
  </si>
  <si>
    <t>820Xx821583GUHG</t>
  </si>
  <si>
    <t>2607 Prieto Gavin</t>
  </si>
  <si>
    <t>950Ad26709WIRbZ</t>
  </si>
  <si>
    <t>2510-0200 Hollis Yvonne 02</t>
  </si>
  <si>
    <t>273Lc99389XmRKo</t>
  </si>
  <si>
    <t>2507 Lindqvist Rosa 02</t>
  </si>
  <si>
    <t>478Xi35636HhmN3</t>
  </si>
  <si>
    <t>2411-1700 Hollis Blake 02</t>
  </si>
  <si>
    <t>624Sa70585OUyLS</t>
  </si>
  <si>
    <t>2506-1800 Ingersoll Hana 04</t>
  </si>
  <si>
    <t>889Se01713LFPS4</t>
  </si>
  <si>
    <t>2506-1900 Ubina Elena 02</t>
  </si>
  <si>
    <t>732Pg05190UWZtO</t>
  </si>
  <si>
    <t>2510-0300 Eastwick Rosa 02</t>
  </si>
  <si>
    <t>266Rg73020DurOK</t>
  </si>
  <si>
    <t>2510 Pemberton Dana 02</t>
  </si>
  <si>
    <t>050Hb00379EjrcX</t>
  </si>
  <si>
    <t>2501-0700 Wingate Jill 02</t>
  </si>
  <si>
    <t>145En48401Xa5Zl</t>
  </si>
  <si>
    <t>2509 Eastwick Amara 05</t>
  </si>
  <si>
    <t>212Eq99366VEdWX</t>
  </si>
  <si>
    <t>2508 Ashford Colin 06</t>
  </si>
  <si>
    <t>286Vq22668AcoIT</t>
  </si>
  <si>
    <t>2506-1901 Tarrant Gavin 02</t>
  </si>
  <si>
    <t>843Ve21648Qfc06</t>
  </si>
  <si>
    <t>2505-0800 Montrose Colin 02</t>
  </si>
  <si>
    <t>391Rs92375WmDOD</t>
  </si>
  <si>
    <t>2412-2000 Zabala Owen 08</t>
  </si>
  <si>
    <t>857Qc56887BaDDz</t>
  </si>
  <si>
    <t>2512 Duvall Zoe 05</t>
  </si>
  <si>
    <t>066Qr31197ClQPF</t>
  </si>
  <si>
    <t>2412 Sorensen Maya 02</t>
  </si>
  <si>
    <t>220Fi14187Wg9HZ</t>
  </si>
  <si>
    <t>2509 Fenwick Frank 02</t>
  </si>
  <si>
    <t>164Eq94412F1oA8</t>
  </si>
  <si>
    <t>2501-0800 Antonelli Simon 02</t>
  </si>
  <si>
    <t>318Ub53489I4zOm</t>
  </si>
  <si>
    <t>2412-1905 Voskuil Keith 01</t>
  </si>
  <si>
    <t>258Ai330353yonT</t>
  </si>
  <si>
    <t>2510-0400 Calloway Jill 02</t>
  </si>
  <si>
    <t>997Cx96825ZdUgI</t>
  </si>
  <si>
    <t>2509-0900 Norquist Quinn 02</t>
  </si>
  <si>
    <t>086Fk81062OJ06q</t>
  </si>
  <si>
    <t>2508 Ubina Hana 02</t>
  </si>
  <si>
    <t>283Ef31573DjzSs</t>
  </si>
  <si>
    <t>2505 Radcliffe Grace 06</t>
  </si>
  <si>
    <t>819Dy36385KBrR2</t>
  </si>
  <si>
    <t>2509-0901 Wexler Wendy 01</t>
  </si>
  <si>
    <t>286Dv08684YD99J</t>
  </si>
  <si>
    <t>2410-1600 Beaumont Eli 02</t>
  </si>
  <si>
    <t>451Dg26909W9rg3</t>
  </si>
  <si>
    <t>2511-0300 Yancey Fiona 02</t>
  </si>
  <si>
    <t>970Sr11479IDMLv</t>
  </si>
  <si>
    <t>2511-0301 Antonelli Iris 02</t>
  </si>
  <si>
    <t>650Ju78142Bdp8Y</t>
  </si>
  <si>
    <t>2502 Bramley Elena 02</t>
  </si>
  <si>
    <t>889Yg101563Ww5X</t>
  </si>
  <si>
    <t>2510 Rosetti Kara 02</t>
  </si>
  <si>
    <t>551Ei212803i5cf</t>
  </si>
  <si>
    <t>2501 Duvall Derek 04</t>
  </si>
  <si>
    <t>731Ut97223WbIFv</t>
  </si>
  <si>
    <t>2509-1000 Oakhurst Colin 02</t>
  </si>
  <si>
    <t>258Dp40430TLgCG</t>
  </si>
  <si>
    <t>2505-0403 Zabala Amara 02</t>
  </si>
  <si>
    <t>325Ro84787FX5pe</t>
  </si>
  <si>
    <t>2511-0303 Wingate Paula 02</t>
  </si>
  <si>
    <t>438Xh70417MdBSr</t>
  </si>
  <si>
    <t>2509 Montrose Zach 02</t>
  </si>
  <si>
    <t>355Ba73645I1dU8</t>
  </si>
  <si>
    <t>2507 Castellano Maya 04</t>
  </si>
  <si>
    <t>996Rr06064U6RfY</t>
  </si>
  <si>
    <t>2506 Trombley Zach 50</t>
  </si>
  <si>
    <t>504Ro59508X1EBw</t>
  </si>
  <si>
    <t>2505-0900 Rosetti Hana 07</t>
  </si>
  <si>
    <t>796Uy80157J3NNc</t>
  </si>
  <si>
    <t>2508 Ingersoll Ivan 02</t>
  </si>
  <si>
    <t>610Im02297B2pWF</t>
  </si>
  <si>
    <t>2508-1400 Ostrander Uma 04</t>
  </si>
  <si>
    <t>736Bt38893QHNRm</t>
  </si>
  <si>
    <t>2411-2100 Quintero Liam 02</t>
  </si>
  <si>
    <t>927Xm33299DKWgz</t>
  </si>
  <si>
    <t>2504-0600 Radcliffe Liam 02</t>
  </si>
  <si>
    <t>625Vo19808GG2Uh</t>
  </si>
  <si>
    <t>2502-1000 Everly Paula 01</t>
  </si>
  <si>
    <t>237Sj21690H7lbR</t>
  </si>
  <si>
    <t>2512-0600 Ashford Wendy 06</t>
  </si>
  <si>
    <t>391Rt37127TFIxT</t>
  </si>
  <si>
    <t>2510-0500 Villalobos Miles 02</t>
  </si>
  <si>
    <t>035Ci51369Z2ymt</t>
  </si>
  <si>
    <t>2509-1100 Voskuil Gavin 03</t>
  </si>
  <si>
    <t>460Xu73589BbI3i</t>
  </si>
  <si>
    <t>2708 Voskuil Sara 02</t>
  </si>
  <si>
    <t>181Mf93879WaYsb</t>
  </si>
  <si>
    <t>2411-1200 Duvall Kara 02</t>
  </si>
  <si>
    <t>793Kh09564ZLAfV</t>
  </si>
  <si>
    <t>2505-1100 Ashford Olive 04</t>
  </si>
  <si>
    <t>449Jb76782IRy0E</t>
  </si>
  <si>
    <t>2507-1500 Kilbride Amara 06</t>
  </si>
  <si>
    <t>259Rq22705Evq62</t>
  </si>
  <si>
    <t>2509-1200 Hargrove Beth 01</t>
  </si>
  <si>
    <t>457Xd19736JUfC5</t>
  </si>
  <si>
    <t>2503 Zelaya Yvonne 06</t>
  </si>
  <si>
    <t>863Hc34584NB69u</t>
  </si>
  <si>
    <t>2509-2400 Tarrant Fiona 01</t>
  </si>
  <si>
    <t>899Qh48669MvdCN</t>
  </si>
  <si>
    <t>2412-2200 Pemberton Keith 02</t>
  </si>
  <si>
    <t>201Ky41971SLCNw</t>
  </si>
  <si>
    <t>2412 Jessup Ivan 03</t>
  </si>
  <si>
    <t>573Ua77510FLDNE</t>
  </si>
  <si>
    <t>2512-0700 Bramley Quinn 09</t>
  </si>
  <si>
    <t>543Kh98824YuJoA</t>
  </si>
  <si>
    <t>2506-2000 Kilbride Lara 04</t>
  </si>
  <si>
    <t>688Md92524Jm4xj</t>
  </si>
  <si>
    <t>2509-1300 Zelaya Quinn 02</t>
  </si>
  <si>
    <t>853Bk81063MxeVY</t>
  </si>
  <si>
    <t>2411-0900 Beaumont Simon 02</t>
  </si>
  <si>
    <t>933Rm69591UukRb</t>
  </si>
  <si>
    <t>2411-1100 Ubina Gavin 02</t>
  </si>
  <si>
    <t>062Lj62440Ihswa</t>
  </si>
  <si>
    <t>2411-1300 Yancey Jonas 02</t>
  </si>
  <si>
    <t>808Dt06893DpkhT</t>
  </si>
  <si>
    <t>2411-1400 Yancey Zach 02</t>
  </si>
  <si>
    <t>783Dh93895WexAQ</t>
  </si>
  <si>
    <t>2411-1800 Hargrove Yvonne 02</t>
  </si>
  <si>
    <t>289Ru04033AavhK</t>
  </si>
  <si>
    <t>2411-1900 Salcedo Uma 02</t>
  </si>
  <si>
    <t>054Ds77396Muy1g</t>
  </si>
  <si>
    <t>2411-2000 Tarrant Simon 01</t>
  </si>
  <si>
    <t>747Vb82915LfqNv</t>
  </si>
  <si>
    <t>2412-1800 Vandermeer Gavin 02</t>
  </si>
  <si>
    <t>711Ju15759O0mii</t>
  </si>
  <si>
    <t>2508 Antonelli Blake 01</t>
  </si>
  <si>
    <t>088Gi12407SobVz</t>
  </si>
  <si>
    <t>2510-0600 Hollis Fiona 02</t>
  </si>
  <si>
    <t>024Lp44002IwJny</t>
  </si>
  <si>
    <t>2503-0100 Lachance Olive 04</t>
  </si>
  <si>
    <t>199Qa94417SluGU</t>
  </si>
  <si>
    <t>2509-1400 Stavros Nolan 02</t>
  </si>
  <si>
    <t>719Ey52824DaVHR</t>
  </si>
  <si>
    <t>2504-0700 Thornton Paula 01</t>
  </si>
  <si>
    <t>593Mj09488IIkBn</t>
  </si>
  <si>
    <t>2508-1500 Radcliffe Dana 02</t>
  </si>
  <si>
    <t>638Qu06040ZFLEQ</t>
  </si>
  <si>
    <t>2505 Wingate Miles 02</t>
  </si>
  <si>
    <t>226Rf52838QsAbl</t>
  </si>
  <si>
    <t>2501 Calloway Uma 02</t>
  </si>
  <si>
    <t>999Qu41108SvZtg</t>
  </si>
  <si>
    <t>2509 Ravenna Zoe 04</t>
  </si>
  <si>
    <t>528Ch49218NtP3a</t>
  </si>
  <si>
    <t>2506 Ashford Maya 02</t>
  </si>
  <si>
    <t>215Gw99389Z24QQ</t>
  </si>
  <si>
    <t>2508 Bramley Miles 04</t>
  </si>
  <si>
    <t>475Wm88687KQnaF</t>
  </si>
  <si>
    <t>2509 Grimaldi Olive 06</t>
  </si>
  <si>
    <t>140Ba25762CqpuF</t>
  </si>
  <si>
    <t>2501 Hargrove Wade 02</t>
  </si>
  <si>
    <t>302Ta84783YCuh0</t>
  </si>
  <si>
    <t>2507-1600 Hargrove Miles 07</t>
  </si>
  <si>
    <t>626Li178665BLJc</t>
  </si>
  <si>
    <t>2505 Ashford Kara 02</t>
  </si>
  <si>
    <t>098Iy71107DiUgj</t>
  </si>
  <si>
    <t>2508 Zabala Sara 03</t>
  </si>
  <si>
    <t>162Cm42499DesaK</t>
  </si>
  <si>
    <t>2605 Wingate Ivan 01</t>
  </si>
  <si>
    <t>872Km85089W84xG</t>
  </si>
  <si>
    <t>2508 Yancey Gavin 02</t>
  </si>
  <si>
    <t>105Tc86956JYxDb</t>
  </si>
  <si>
    <t>2506 Stavros Xavier 04</t>
  </si>
  <si>
    <t>310Vv19841AnnZI</t>
  </si>
  <si>
    <t>2507-1700 Bramley Nadia 04</t>
  </si>
  <si>
    <t>573Mu18993QQXLj</t>
  </si>
  <si>
    <t>2504 Antonelli Beth 04</t>
  </si>
  <si>
    <t>909Hp22340WJNIg</t>
  </si>
  <si>
    <t>2506-2100 Wexler Wendy 02</t>
  </si>
  <si>
    <t>254Sl13654EdQTl</t>
  </si>
  <si>
    <t>2501-0900 Grimaldi Dana 01</t>
  </si>
  <si>
    <t>050Er44767Dq3qi</t>
  </si>
  <si>
    <t>2508 Ravenna Elena 06</t>
  </si>
  <si>
    <t>518If18284WE4w5</t>
  </si>
  <si>
    <t>2512-0800 Norquist Rhys 05</t>
  </si>
  <si>
    <t>879Jo21447AqZBR</t>
  </si>
  <si>
    <t>2507 Villalobos Nolan 07</t>
  </si>
  <si>
    <t>491Vu07875SQl5z</t>
  </si>
  <si>
    <t>2606 Yancey Jill 04</t>
  </si>
  <si>
    <t>420Pt82859JwVSP</t>
  </si>
  <si>
    <t>2505 Zelaya Blake 02</t>
  </si>
  <si>
    <t>368Qz89469UQkRG</t>
  </si>
  <si>
    <t>2505 Yancey Carla 02</t>
  </si>
  <si>
    <t>236Ti71393ZrPnS</t>
  </si>
  <si>
    <t>2505 Kilbride Rosa 02</t>
  </si>
  <si>
    <t>168Ba290778z4Bb</t>
  </si>
  <si>
    <t>2708 Grimaldi Kara 03</t>
  </si>
  <si>
    <t>953Nt00986SqY1n</t>
  </si>
  <si>
    <t>2506 Wingate Lara 02</t>
  </si>
  <si>
    <t>594Pt20269Ezi9a</t>
  </si>
  <si>
    <t>2507 Antonelli Gavin 04</t>
  </si>
  <si>
    <t>405Zm51373OZYKK</t>
  </si>
  <si>
    <t>2508 Eastwick Maya 02</t>
  </si>
  <si>
    <t>903Sc21983L1cqs</t>
  </si>
  <si>
    <t>2609-0200 Ingersoll Nadia 02</t>
  </si>
  <si>
    <t>795Hk90100HO7Ex</t>
  </si>
  <si>
    <t>2507-1800 Oakhurst Peter 02</t>
  </si>
  <si>
    <t>440Eg68464VPuup</t>
  </si>
  <si>
    <t>2507 Duvall Kara 02</t>
  </si>
  <si>
    <t>571Wj66048SbxPb</t>
  </si>
  <si>
    <t>2502-1300 Vandermeer Lara 02</t>
  </si>
  <si>
    <t>152Vl49107SWZC4</t>
  </si>
  <si>
    <t>2501 Norquist Zoe 02</t>
  </si>
  <si>
    <t>402Qm25315Qw5PA</t>
  </si>
  <si>
    <t>2510-0700 Fenwick Kara 02</t>
  </si>
  <si>
    <t>227Qx53945L2WkG</t>
  </si>
  <si>
    <t>2509 Everly Grace 02</t>
  </si>
  <si>
    <t>604Ba95805DWfrN</t>
  </si>
  <si>
    <t>2502-1200 Salcedo Owen 01</t>
  </si>
  <si>
    <t>195Eq60082Q5zxF</t>
  </si>
  <si>
    <t>2508 Ferraro Owen 02</t>
  </si>
  <si>
    <t>807Mg45968VImmd</t>
  </si>
  <si>
    <t>2505 Beaumont Nadia 05</t>
  </si>
  <si>
    <t>273Oa43607WlQ83</t>
  </si>
  <si>
    <t>2505-1200 Kilbride Dana 02</t>
  </si>
  <si>
    <t>049If45298SLba2</t>
  </si>
  <si>
    <t>2509 Zelaya Jill 02</t>
  </si>
  <si>
    <t>350Op68045DrMLJ</t>
  </si>
  <si>
    <t>2509 Ubina Owen 06</t>
  </si>
  <si>
    <t>431Xw30925WbDde</t>
  </si>
  <si>
    <t>2509-1600 Lachance Tessa 02</t>
  </si>
  <si>
    <t>568Er40418PphP3</t>
  </si>
  <si>
    <t>2508 Bramley Wendy 02</t>
  </si>
  <si>
    <t>194Vs96870NNA9u</t>
  </si>
  <si>
    <t>2609 Castellano Eli 05</t>
  </si>
  <si>
    <t>032Hh78062TkOKa</t>
  </si>
  <si>
    <t>2503 Ravenna Olive 10</t>
  </si>
  <si>
    <t>846Lt87582S4oOE</t>
  </si>
  <si>
    <t>2608-0100 Lachance Frank 02</t>
  </si>
  <si>
    <t>771Js75080KxZfA</t>
  </si>
  <si>
    <t>2608-0101 Ravenna Jill 02</t>
  </si>
  <si>
    <t>699Yb38423ThUL8</t>
  </si>
  <si>
    <t>2601-0200 Zabala Victor 01</t>
  </si>
  <si>
    <t>029Rb37477Wztf7</t>
  </si>
  <si>
    <t>2601-0201 Ravenna Owen 01</t>
  </si>
  <si>
    <t>778Lz73176IiltP</t>
  </si>
  <si>
    <t>2601-0202 Norquist Wendy 02</t>
  </si>
  <si>
    <t>547Uh51772Y5t0n</t>
  </si>
  <si>
    <t>2507 Eastwick Jill 05</t>
  </si>
  <si>
    <t>566Dl47100WdKpX</t>
  </si>
  <si>
    <t>2510 Castellano Dana</t>
  </si>
  <si>
    <t>749Iw80531JrMGp</t>
  </si>
  <si>
    <t>2508 Hargrove Frank 02</t>
  </si>
  <si>
    <t>036Hl58178UCQAH</t>
  </si>
  <si>
    <t>2512-0900 Castellano Amara 11</t>
  </si>
  <si>
    <t>994Fe20887Rlh9o</t>
  </si>
  <si>
    <t>2506 Ravenna Dana 05</t>
  </si>
  <si>
    <t>844Rd22005Yz7Ry</t>
  </si>
  <si>
    <t>2508-0302 Oakhurst Amara 02</t>
  </si>
  <si>
    <t>875Re85391BaCsY</t>
  </si>
  <si>
    <t>2506 Prieto Yvonne 02</t>
  </si>
  <si>
    <t>994Km54024WvJAG</t>
  </si>
  <si>
    <t>2512-1000 Montrose Eli 02</t>
  </si>
  <si>
    <t>988Ds17249UIQVA</t>
  </si>
  <si>
    <t>2508 Yancey Peter</t>
  </si>
  <si>
    <t>975Cc87925CedRW</t>
  </si>
  <si>
    <t>2505 Kowalczyk Liam 01</t>
  </si>
  <si>
    <t>373Eu69936LxGQQ</t>
  </si>
  <si>
    <t>2512 Stavros Hana 11</t>
  </si>
  <si>
    <t>827Tv38228J58nB</t>
  </si>
  <si>
    <t>2509-0803 Hargrove Jill 02</t>
  </si>
  <si>
    <t>140Dd04316BCeWg</t>
  </si>
  <si>
    <t>2601-0100 Ostrander Xavier 02</t>
  </si>
  <si>
    <t>211Pi54363WfYLY</t>
  </si>
  <si>
    <t>2508 Fenwick Simon 04</t>
  </si>
  <si>
    <t>292Ya64899TP5An</t>
  </si>
  <si>
    <t>2508 Trombley Blake 02</t>
  </si>
  <si>
    <t>394Gt85743XD0dU</t>
  </si>
  <si>
    <t>2508 Jessup Derek 02</t>
  </si>
  <si>
    <t>651Db19222EIgce</t>
  </si>
  <si>
    <t>2609-0300 Hollis Lara 02</t>
  </si>
  <si>
    <t>862Um28371MdCka</t>
  </si>
  <si>
    <t>2508 Duvall Nadia 02</t>
  </si>
  <si>
    <t>940Qx27231EUIqO</t>
  </si>
  <si>
    <t>2502-1400 Ingersoll Nadia 02</t>
  </si>
  <si>
    <t>740Xg00601FXOe1</t>
  </si>
  <si>
    <t>2609-0301 Jessup Lara 02</t>
  </si>
  <si>
    <t>132Te30653H1aBZ</t>
  </si>
  <si>
    <t>2508-0303 Wexler Quinn 02</t>
  </si>
  <si>
    <t>443To36215X5pdw</t>
  </si>
  <si>
    <t>2505 Yancey Beth 08</t>
  </si>
  <si>
    <t>110Ez08115Q7L6j</t>
  </si>
  <si>
    <t>2506-2200 Kowalczyk Frank 04</t>
  </si>
  <si>
    <t>622Nc49305PRE47</t>
  </si>
  <si>
    <t>2508 Vandermeer Tomas 02</t>
  </si>
  <si>
    <t>228Rx80640QYoYX</t>
  </si>
  <si>
    <t>2512 Duvall Paula 02</t>
  </si>
  <si>
    <t>697Cr92727UF9oy</t>
  </si>
  <si>
    <t>2505 Trombley Nolan 04</t>
  </si>
  <si>
    <t>758El37148QYW8k</t>
  </si>
  <si>
    <t>2508 Quintero Kara 02</t>
  </si>
  <si>
    <t>037Aj10165NWPzd</t>
  </si>
  <si>
    <t>2601-0300 Ravenna Sara 02</t>
  </si>
  <si>
    <t>304Lp96038OSTWW</t>
  </si>
  <si>
    <t>2506-2300 Stavros Fiona 06</t>
  </si>
  <si>
    <t>504Ur71978ARoWr</t>
  </si>
  <si>
    <t>2507-1900 Salcedo Uma 02</t>
  </si>
  <si>
    <t>742Nt42464XUpvF</t>
  </si>
  <si>
    <t>2508-1600 Zelaya Tomas 02</t>
  </si>
  <si>
    <t>980Hp92380UUEhb</t>
  </si>
  <si>
    <t>2502-1500 Villalobos Colin 04</t>
  </si>
  <si>
    <t>860Rj54165TWzTF</t>
  </si>
  <si>
    <t>2506 Antonelli Xavier 02</t>
  </si>
  <si>
    <t>127Gj11737YMiCr</t>
  </si>
  <si>
    <t>2508 Ashford Maya 05</t>
  </si>
  <si>
    <t>026Ji18317Zz4ke</t>
  </si>
  <si>
    <t>2506 Pemberton Maya 02</t>
  </si>
  <si>
    <t>580Yc04956SKdUb</t>
  </si>
  <si>
    <t>2506-2400 Lindqvist Eli 02</t>
  </si>
  <si>
    <t>830Bc36731Yf2DD</t>
  </si>
  <si>
    <t>2504-0800 Norquist Zach 01</t>
  </si>
  <si>
    <t>624Vx39536TH5M4</t>
  </si>
  <si>
    <t>2606 Voskuil Wade 04</t>
  </si>
  <si>
    <t>856Ut68289NoLF9</t>
  </si>
  <si>
    <t>2503-0300 Beaumont Jonas 02</t>
  </si>
  <si>
    <t>095Ee69634Kn1gy</t>
  </si>
  <si>
    <t>2509 Hargrove Tessa 06</t>
  </si>
  <si>
    <t>287Ue10442WTbl5</t>
  </si>
  <si>
    <t>2509 Zabala Liam 04</t>
  </si>
  <si>
    <t>120Mw32175KU1N6</t>
  </si>
  <si>
    <t>2503-0200 Voskuil Quinn 10</t>
  </si>
  <si>
    <t>711Tl33076AWBoN</t>
  </si>
  <si>
    <t>2508 Kilbride Zach 02</t>
  </si>
  <si>
    <t>161Rm58425VIPfX</t>
  </si>
  <si>
    <t>2508-1800 Zabala Gavin 04</t>
  </si>
  <si>
    <t>128Ly11613YDSAm</t>
  </si>
  <si>
    <t>2612-0100 Eastwick Fiona 12</t>
  </si>
  <si>
    <t>248Ku80603MpsAV</t>
  </si>
  <si>
    <t>2505 Antonelli Blake 04</t>
  </si>
  <si>
    <t>999Dk47998Ty6b4</t>
  </si>
  <si>
    <t>2507 Grimaldi Derek 04</t>
  </si>
  <si>
    <t>829Ma77900HJG5u</t>
  </si>
  <si>
    <t>2509-1700 Kilbride Owen 02</t>
  </si>
  <si>
    <t>944Ud50701MSPs0</t>
  </si>
  <si>
    <t>2510 Radcliffe Miles 07</t>
  </si>
  <si>
    <t>952Qq45433KZdIk</t>
  </si>
  <si>
    <t>2609-0400 Pemberton Owen 02</t>
  </si>
  <si>
    <t>456Cl98375PkSh8</t>
  </si>
  <si>
    <t>2508 Kowalczyk Ivan 07</t>
  </si>
  <si>
    <t>506Ai46450Gfxho</t>
  </si>
  <si>
    <t>2508-1700 Ubina Eli 04</t>
  </si>
  <si>
    <t>661Mw90371Iihpx</t>
  </si>
  <si>
    <t>2612-0200 Oakhurst Hana 01</t>
  </si>
  <si>
    <t>817Zt16666CHylu</t>
  </si>
  <si>
    <t>2601 Garrity Gavin 04</t>
  </si>
  <si>
    <t>252Go06685R3QN6</t>
  </si>
  <si>
    <t>2509-1800 Oakhurst Ivan 02</t>
  </si>
  <si>
    <t>805Xo35573SecIO</t>
  </si>
  <si>
    <t>2509 Ubina Owen</t>
  </si>
  <si>
    <t>238Ma59698E3lX3</t>
  </si>
  <si>
    <t>2508 Duvall Victor 06</t>
  </si>
  <si>
    <t>887Nu03702NvshY</t>
  </si>
  <si>
    <t>2509-2000 Calloway Victor 02</t>
  </si>
  <si>
    <t>571Ga68626VsJ2w</t>
  </si>
  <si>
    <t>2507 Tarrant Zach 03</t>
  </si>
  <si>
    <t>618Ew34349LsmpU</t>
  </si>
  <si>
    <t>2509-1900 Ferraro Miles 02</t>
  </si>
  <si>
    <t>442Ti46135W7jtf</t>
  </si>
  <si>
    <t>2509 Trombley Owen 02</t>
  </si>
  <si>
    <t>248Sl00051QJx7c</t>
  </si>
  <si>
    <t>2509-2001 Norquist Zoe 02</t>
  </si>
  <si>
    <t>812Gx80726TgvHS</t>
  </si>
  <si>
    <t>2509 Urquhart Tessa 02</t>
  </si>
  <si>
    <t>647Ky11181F1y1m</t>
  </si>
  <si>
    <t>2512-1100 Everly Yvonne 04</t>
  </si>
  <si>
    <t>957Mp00689R6lHa</t>
  </si>
  <si>
    <t>2511-0200 Eastwick Nadia 05</t>
  </si>
  <si>
    <t>820Ka00553JGOyg</t>
  </si>
  <si>
    <t>2506 Beaumont Eli 02</t>
  </si>
  <si>
    <t>877Ro29875FBspa</t>
  </si>
  <si>
    <t>2512-1200 Tarrant Quinn 03</t>
  </si>
  <si>
    <t>745Tt44511AVQdv</t>
  </si>
  <si>
    <t>2512-1300 Kilbride Lara 04</t>
  </si>
  <si>
    <t>273Rg29629AHsdK</t>
  </si>
  <si>
    <t>2510-0301 Tarrant Lara 01</t>
  </si>
  <si>
    <t>996Ac33292JGsj0</t>
  </si>
  <si>
    <t>2512 Everly Dana 07</t>
  </si>
  <si>
    <t>323Qi86167PWP6Y</t>
  </si>
  <si>
    <t>2508-1900 Lachance Keith 06</t>
  </si>
  <si>
    <t>733Qm40854YDCek</t>
  </si>
  <si>
    <t>2509 Lachance Yvonne</t>
  </si>
  <si>
    <t>804Pg56517MwZN4</t>
  </si>
  <si>
    <t>2609 Kowalczyk Fiona</t>
  </si>
  <si>
    <t>790Ku57492GQ0qU</t>
  </si>
  <si>
    <t>2505-1500 Bramley Zoe 01</t>
  </si>
  <si>
    <t>620Fz83678KrOCL</t>
  </si>
  <si>
    <t>2507 Wexler Carla 02</t>
  </si>
  <si>
    <t>152Yl51040Jzptu</t>
  </si>
  <si>
    <t>2508-0203 Fenwick Blake 02</t>
  </si>
  <si>
    <t>081Wq69454RWqVR</t>
  </si>
  <si>
    <t>2512 Norquist Tessa 05</t>
  </si>
  <si>
    <t>993Zu58894Wt2Ik</t>
  </si>
  <si>
    <t>2508 Kowalczyk Simon 04</t>
  </si>
  <si>
    <t>325Qy22008L9IF3</t>
  </si>
  <si>
    <t>2601 Fenwick Grace 02</t>
  </si>
  <si>
    <t>682Hi37917YVOlY</t>
  </si>
  <si>
    <t>2509 Radcliffe Vera 02</t>
  </si>
  <si>
    <t>039Fq90575WO1Cp</t>
  </si>
  <si>
    <t>2508-2000 Trombley Wade 01</t>
  </si>
  <si>
    <t>841Tv43825CBQAZ</t>
  </si>
  <si>
    <t>2509-2100 Rosetti Nadia 02</t>
  </si>
  <si>
    <t>541Oo48262Y1neZ</t>
  </si>
  <si>
    <t>2508-2001 Lindqvist Zoe 01</t>
  </si>
  <si>
    <t>584Ng184820Ivm3</t>
  </si>
  <si>
    <t>2506 Yarrow Tessa 04</t>
  </si>
  <si>
    <t>258Hu241133DrSf</t>
  </si>
  <si>
    <t>2512 Ubina Vera 08</t>
  </si>
  <si>
    <t>013Fx3077492nlO</t>
  </si>
  <si>
    <t>2410 Yarrow Keith 02</t>
  </si>
  <si>
    <t>513Uq223065cCgG</t>
  </si>
  <si>
    <t>2411 Eastwick Tessa 02</t>
  </si>
  <si>
    <t>948Wq74837DU4h2</t>
  </si>
  <si>
    <t>2512 Vandermeer Tessa 02</t>
  </si>
  <si>
    <t>397Kp37267Rcz4y</t>
  </si>
  <si>
    <t>2508 Montrose Zoe 02</t>
  </si>
  <si>
    <t>631Hc79992VvQd5</t>
  </si>
  <si>
    <t>2501 Kilbride Keith 02</t>
  </si>
  <si>
    <t>739Fb83607V9e1v</t>
  </si>
  <si>
    <t>2606 Kowalczyk Keith 04</t>
  </si>
  <si>
    <t>992St19726Rh8Nj</t>
  </si>
  <si>
    <t>2506-2500 Tarrant Olive 06</t>
  </si>
  <si>
    <t>738Lk99683HzEst</t>
  </si>
  <si>
    <t>2505 Wexler Zoe 02</t>
  </si>
  <si>
    <t>297Gv78537AdqT8</t>
  </si>
  <si>
    <t>2506-2600 Eastwick Owen 02</t>
  </si>
  <si>
    <t>494Yz95906N64sF</t>
  </si>
  <si>
    <t>2504-1000 Zabala Alan  02</t>
  </si>
  <si>
    <t>703Ln43607ZKcEn</t>
  </si>
  <si>
    <t>2508 Ostrander Alan 02</t>
  </si>
  <si>
    <t>738Df99667HtqQ4</t>
  </si>
  <si>
    <t>2506-2700 Ingersoll Liam 04</t>
  </si>
  <si>
    <t>851Nm06823GxOKp</t>
  </si>
  <si>
    <t>2706-0100 Tarrant Dana 14</t>
  </si>
  <si>
    <t>356Vm25194GPqrf</t>
  </si>
  <si>
    <t>2510 Montrose Hugo 02</t>
  </si>
  <si>
    <t>004Yc85588KmIrq</t>
  </si>
  <si>
    <t>2506 Duvall Derek 05</t>
  </si>
  <si>
    <t>647Ar46683L0CYn</t>
  </si>
  <si>
    <t>2505 Duvall Derek 01</t>
  </si>
  <si>
    <t>552Db45439GWdnd</t>
  </si>
  <si>
    <t>2505-1600 Eastwick Uma 02</t>
  </si>
  <si>
    <t>881Dr62447NJlcr</t>
  </si>
  <si>
    <t>2506 Voskuil Paula 02</t>
  </si>
  <si>
    <t>786Uf15391MgMCp</t>
  </si>
  <si>
    <t>2608 Grimaldi Blake 02</t>
  </si>
  <si>
    <t>330Pi45994H9Bvz</t>
  </si>
  <si>
    <t>2606 Oakhurst Sara 06</t>
  </si>
  <si>
    <t>499Ak09545Lmt7Q</t>
  </si>
  <si>
    <t>2508 Duvall Liam 02</t>
  </si>
  <si>
    <t>637Do59581JvxuA</t>
  </si>
  <si>
    <t>2506 Fenwick Colin 01</t>
  </si>
  <si>
    <t>466Wm86429XW1FY</t>
  </si>
  <si>
    <t>2608-0200 Calloway Grace 02</t>
  </si>
  <si>
    <t>223Ok62453NSYFN</t>
  </si>
  <si>
    <t>2602 Garrity Grace 12</t>
  </si>
  <si>
    <t>012Gs66262I7CFH</t>
  </si>
  <si>
    <t>2512 Tarrant Yvonne 02</t>
  </si>
  <si>
    <t>812Rf91779U1b7n</t>
  </si>
  <si>
    <t>2605-0300 Antonelli Gavin 06</t>
  </si>
  <si>
    <t>877Zf80243RW39x</t>
  </si>
  <si>
    <t>2508-2100 Bramley Frank 04</t>
  </si>
  <si>
    <t>621Wz87070BEBgL</t>
  </si>
  <si>
    <t>2607-0100 Quintero Keith 02</t>
  </si>
  <si>
    <t>342Dy25306BvOW0</t>
  </si>
  <si>
    <t>2703 Whitfield Tessa 13</t>
  </si>
  <si>
    <t>181Jp12366CRbaA</t>
  </si>
  <si>
    <t>2512 Zelaya Sara 10</t>
  </si>
  <si>
    <t>826Nd03816TYyYo</t>
  </si>
  <si>
    <t>2508 Rosetti Amara 02</t>
  </si>
  <si>
    <t>523Mq46734RZDnF</t>
  </si>
  <si>
    <t>2509-2200 Everly Tessa 04</t>
  </si>
  <si>
    <t>776Qw48554YKM2a</t>
  </si>
  <si>
    <t>2604-0100 Everly Liam 02</t>
  </si>
  <si>
    <t>579Ex60823PsCuT</t>
  </si>
  <si>
    <t>2509-2300 Eastwick Grace 02</t>
  </si>
  <si>
    <t>932Ve94751Cl3WS</t>
  </si>
  <si>
    <t>2508-2200 Ravenna Kara 09</t>
  </si>
  <si>
    <t>474Vt86072Feieu</t>
  </si>
  <si>
    <t>2505-1700 Yarrow Tessa 02</t>
  </si>
  <si>
    <t>142Mr12566SDxhu</t>
  </si>
  <si>
    <t>2507 Vandermeer Hana 02</t>
  </si>
  <si>
    <t>200Gh13025AnDkZ</t>
  </si>
  <si>
    <t>2508-0205 Fenwick Uma 01</t>
  </si>
  <si>
    <t>878Vx96919WwXIy</t>
  </si>
  <si>
    <t>2604-0101 Duvall Nolan 02</t>
  </si>
  <si>
    <t>004Eq41234ZzFec</t>
  </si>
  <si>
    <t>2512 Stavros Blake 17</t>
  </si>
  <si>
    <t>594Ap50723QnPb7</t>
  </si>
  <si>
    <t>2505-0701 Voskuil Hugo 02</t>
  </si>
  <si>
    <t>785Cn64572J7bSg</t>
  </si>
  <si>
    <t>2505-1400 Urquhart Wendy 02</t>
  </si>
  <si>
    <t>100Gu05199VEkI8</t>
  </si>
  <si>
    <t>2508 Castellano Eli 02</t>
  </si>
  <si>
    <t>194Ht17095DCPa2</t>
  </si>
  <si>
    <t>2609 Kilbride Fiona 02</t>
  </si>
  <si>
    <t>319Xw35281DeJOB</t>
  </si>
  <si>
    <t>2506 Calloway Colin 02</t>
  </si>
  <si>
    <t>729Iu17208IyWt8</t>
  </si>
  <si>
    <t>2604 Villalobos Keith</t>
  </si>
  <si>
    <t>201Bm78290Ax5fV</t>
  </si>
  <si>
    <t>2612 Rosetti Hana</t>
  </si>
  <si>
    <t>589Ad26471BzyAg</t>
  </si>
  <si>
    <t>2508 Jessup Peter 04</t>
  </si>
  <si>
    <t>905Vu42313P6zlt</t>
  </si>
  <si>
    <t>2604-0102 Garrity Victor 02</t>
  </si>
  <si>
    <t>688Hx30391LaOeO</t>
  </si>
  <si>
    <t>2512-1400 Lachance Fiona 06</t>
  </si>
  <si>
    <t>652Vy69188V4wfB</t>
  </si>
  <si>
    <t>2509 Garrity Hana 02</t>
  </si>
  <si>
    <t>192Lw06240M5ylv</t>
  </si>
  <si>
    <t>2512-1500 Wexler Beth 02</t>
  </si>
  <si>
    <t>831Js18360RU9TG</t>
  </si>
  <si>
    <t>2506 Castellano Kara 02</t>
  </si>
  <si>
    <t>5671L64205LgeRJ</t>
  </si>
  <si>
    <t>2008 Pemberton Keith 02</t>
  </si>
  <si>
    <t>9146J19456HIT1X</t>
  </si>
  <si>
    <t>2002 Lachance Grace 06</t>
  </si>
  <si>
    <t>8354B73058DB3Fg</t>
  </si>
  <si>
    <t>2007 Wexler Colin 03</t>
  </si>
  <si>
    <t>3786X88248WD9iY</t>
  </si>
  <si>
    <t>1912 Salcedo Nadia 04</t>
  </si>
  <si>
    <t>6457U46083RM5C5</t>
  </si>
  <si>
    <t>2009 Norquist Simon 02</t>
  </si>
  <si>
    <t>8914U67639Xt0DD</t>
  </si>
  <si>
    <t>2006 Ubina Eli 05</t>
  </si>
  <si>
    <t>0501S18576GKP5e</t>
  </si>
  <si>
    <t>2005 Urquhart Hana 01</t>
  </si>
  <si>
    <t>3916V72571J7Fnl</t>
  </si>
  <si>
    <t>2208 Jessup Beth 04</t>
  </si>
  <si>
    <t>0231G47406QF0GN</t>
  </si>
  <si>
    <t>2109 Salcedo Xavier 02</t>
  </si>
  <si>
    <t>3945T40815QP7eB</t>
  </si>
  <si>
    <t>2104 Antonelli Peter 02</t>
  </si>
  <si>
    <t>3474T05756Ly82Z</t>
  </si>
  <si>
    <t>2104 Trombley Eli 02</t>
  </si>
  <si>
    <t>0624Q94728Rt5Xk</t>
  </si>
  <si>
    <t>2108 Marsden Fiona 02</t>
  </si>
  <si>
    <t>9035O95183DibVF</t>
  </si>
  <si>
    <t>2107 Zelaya Lara 02</t>
  </si>
  <si>
    <t>7839J21315KIGVH</t>
  </si>
  <si>
    <t>2107 Everly Fiona 02</t>
  </si>
  <si>
    <t>8806C37462PRDiq</t>
  </si>
  <si>
    <t>2208 Beaumont Victor 03</t>
  </si>
  <si>
    <t>0818Y28269ZHk0z</t>
  </si>
  <si>
    <t>2107 Yarrow Hana 04</t>
  </si>
  <si>
    <t>7496D56959DdUBc</t>
  </si>
  <si>
    <t>2012 Rosetti Olive 06</t>
  </si>
  <si>
    <t>4516U01774C6zXd</t>
  </si>
  <si>
    <t>2105 Oakhurst Kara 04</t>
  </si>
  <si>
    <t>1865Y02970OSiko</t>
  </si>
  <si>
    <t>2209 Montrose Rhys 04</t>
  </si>
  <si>
    <t>0380M93512ISe8b</t>
  </si>
  <si>
    <t>2109 Hollis Rhys 02</t>
  </si>
  <si>
    <t>8532V34833YMC9E</t>
  </si>
  <si>
    <t>2107 Trombley Grace 04</t>
  </si>
  <si>
    <t>7660B38544IKjeC</t>
  </si>
  <si>
    <t>2205 Wingate Lara 06</t>
  </si>
  <si>
    <t>0772B72413RR7ck</t>
  </si>
  <si>
    <t>2207 Hargrove Wendy 07</t>
  </si>
  <si>
    <t>7293T36959XYRiS</t>
  </si>
  <si>
    <t>2111 Thornton Carla 02</t>
  </si>
  <si>
    <t>6479G77541RPKDk</t>
  </si>
  <si>
    <t>2312 Zabala Owen 12</t>
  </si>
  <si>
    <t>0935S81954QN3AE</t>
  </si>
  <si>
    <t>2209 Villalobos Hugo 02</t>
  </si>
  <si>
    <t>2903J55284IdnYs</t>
  </si>
  <si>
    <t>2110 Ubina Quinn 06</t>
  </si>
  <si>
    <t>5005F79128U4A7m</t>
  </si>
  <si>
    <t>2110 Antonelli Maya 08</t>
  </si>
  <si>
    <t>3101D99863I0WBJ</t>
  </si>
  <si>
    <t>2209 Norquist Dana 01</t>
  </si>
  <si>
    <t>0118Q43290H6OZU</t>
  </si>
  <si>
    <t>2204 Garrity Alan 02</t>
  </si>
  <si>
    <t>2488I18099ZOmNx</t>
  </si>
  <si>
    <t>2204 Castellano Olive 07</t>
  </si>
  <si>
    <t>2510Y42187N2o1a</t>
  </si>
  <si>
    <t>2207 Montrose Kara 02</t>
  </si>
  <si>
    <t>0408Q87375SI8FN</t>
  </si>
  <si>
    <t>2209 Everly Hana 03</t>
  </si>
  <si>
    <t>0929D65499CSDYS</t>
  </si>
  <si>
    <t>2306 Norquist Zach 02</t>
  </si>
  <si>
    <t>7858L88635UDEcr</t>
  </si>
  <si>
    <t>2403 Radcliffe Amara 04</t>
  </si>
  <si>
    <t>3092J21887V3Xoc</t>
  </si>
  <si>
    <t>2308 Zelaya Alan 02</t>
  </si>
  <si>
    <t>7550A34471GENDs</t>
  </si>
  <si>
    <t>2308 Tarrant Vera 05</t>
  </si>
  <si>
    <t>2845K68992KKkfN</t>
  </si>
  <si>
    <t>2406 Grimaldi Dana 02</t>
  </si>
  <si>
    <t>4929F19733QsXEi</t>
  </si>
  <si>
    <t>2409 Montrose Xavier 02</t>
  </si>
  <si>
    <t>5208O36629VvaID</t>
  </si>
  <si>
    <t>2409 Vandermeer Owen 02</t>
  </si>
  <si>
    <t>3114T82380KupSJ</t>
  </si>
  <si>
    <t>2412 Sorensen Lara 06</t>
  </si>
  <si>
    <t>5388H82658Sfxi7</t>
  </si>
  <si>
    <t>2407 Yarrow Lara 04</t>
  </si>
  <si>
    <t>3676J20830F9N3x</t>
  </si>
  <si>
    <t>2409 Ostrander Grace 02</t>
  </si>
  <si>
    <t>0042G60700XL66H</t>
  </si>
  <si>
    <t>2307 Sorensen Peter 04</t>
  </si>
  <si>
    <t>0534U49828CEQ5d</t>
  </si>
  <si>
    <t>2507 Wingate Kara 05</t>
  </si>
  <si>
    <t>407Sc566263eXnV</t>
  </si>
  <si>
    <t>2411 Voskuil Tomas 02</t>
  </si>
  <si>
    <t>320Cu372975uw7z</t>
  </si>
  <si>
    <t>2507 Whitfield Ivan 03</t>
  </si>
  <si>
    <t>105Rj715123MCHw</t>
  </si>
  <si>
    <t>2405 Castellano Rosa 04</t>
  </si>
  <si>
    <t>988Sv534286jmz0</t>
  </si>
  <si>
    <t>2505 Zelaya Rhys 02</t>
  </si>
  <si>
    <t>541i698568Wzxxj</t>
  </si>
  <si>
    <t>1909 Pemberton Hugo 02</t>
  </si>
  <si>
    <t>881w702642JOfR3</t>
  </si>
  <si>
    <t>1907 Trombley Jonas 02</t>
  </si>
  <si>
    <t>588u034484VfbDk</t>
  </si>
  <si>
    <t>1906 Fenwick Maya 03</t>
  </si>
  <si>
    <t>790u574256HodwT</t>
  </si>
  <si>
    <t>1812 Antonelli Zoe 01</t>
  </si>
  <si>
    <t>203g592558FhhDn</t>
  </si>
  <si>
    <t>1908 Antonelli Victor 02</t>
  </si>
  <si>
    <t>084m388538FtMDi</t>
  </si>
  <si>
    <t>2008 Ostrander Hugo 01</t>
  </si>
  <si>
    <t>996z624872XbrE6</t>
  </si>
  <si>
    <t>1910 Stavros Miles 04</t>
  </si>
  <si>
    <t>098i050588Adp4Z</t>
  </si>
  <si>
    <t>1905 Garrity Amara</t>
  </si>
  <si>
    <t>646n431544VgAu8</t>
  </si>
  <si>
    <t>1902 Wingate Tessa 02</t>
  </si>
  <si>
    <t>279y791321Gl7Zu</t>
  </si>
  <si>
    <t>1907 Castellano Ivan 02</t>
  </si>
  <si>
    <t>879t564623QQCaN</t>
  </si>
  <si>
    <t>1909 Wexler Hugo 01</t>
  </si>
  <si>
    <t>808k360239Uz2NJ</t>
  </si>
  <si>
    <t>1909 Ubina Liam 02</t>
  </si>
  <si>
    <t>037a774469QeSbA</t>
  </si>
  <si>
    <t>1905 Thornton Beth 02</t>
  </si>
  <si>
    <t>573y194197LY3wQ</t>
  </si>
  <si>
    <t>2009 Oakhurst Colin 02</t>
  </si>
  <si>
    <t>989v123895K3PMV</t>
  </si>
  <si>
    <t>1907 Salcedo Elena 03</t>
  </si>
  <si>
    <t>547o086456UIc1A</t>
  </si>
  <si>
    <t>2003 Pemberton Jonas 02</t>
  </si>
  <si>
    <t>539n798561ZMnLB</t>
  </si>
  <si>
    <t>2002 Sorensen Elena 01</t>
  </si>
  <si>
    <t>701q962686RRa3M</t>
  </si>
  <si>
    <t>1909 Lindqvist Jill 02</t>
  </si>
  <si>
    <t>164w721559EB7Fo</t>
  </si>
  <si>
    <t>1912 Grimaldi Zoe 04</t>
  </si>
  <si>
    <t>138b384904SKOdS</t>
  </si>
  <si>
    <t>1912 Yarrow Fiona 03</t>
  </si>
  <si>
    <t>815Yt00231OLCXS</t>
  </si>
  <si>
    <t>2512 Thornton Blake 08</t>
  </si>
  <si>
    <t>809Wz37721UlBJd</t>
  </si>
  <si>
    <t>2506-2800 Hollis Nadia 02</t>
  </si>
  <si>
    <t>556Fe08862U1AH8</t>
  </si>
  <si>
    <t>2508 Villalobos Wade 02</t>
  </si>
  <si>
    <t>264Li46556Q4Exa</t>
  </si>
  <si>
    <t>2603-0200 Thornton Eli 09</t>
  </si>
  <si>
    <t>823Yz767410c5XF</t>
  </si>
  <si>
    <t>2506-1200 Fenwick Hugo 02</t>
  </si>
  <si>
    <t>455Or44994F1bpw</t>
  </si>
  <si>
    <t>2605-0400 Villalobos Keith 04</t>
  </si>
  <si>
    <t>778Nk16234KBuGM</t>
  </si>
  <si>
    <t>2506 Whitfield Rosa 02</t>
  </si>
  <si>
    <t>491Is47480QEt4H</t>
  </si>
  <si>
    <t>2508 Pemberton Frank 02</t>
  </si>
  <si>
    <t>986Cy90471KF0eM</t>
  </si>
  <si>
    <t>2610 Kowalczyk Zoe 02</t>
  </si>
  <si>
    <t>983Pf54588UIScL</t>
  </si>
  <si>
    <t>2605-0500 Oakhurst Hana 04</t>
  </si>
  <si>
    <t>728Wb74547HF1e1</t>
  </si>
  <si>
    <t>2508-0304 Trombley Iris 02</t>
  </si>
  <si>
    <t>425Fx74178DTLNV</t>
  </si>
  <si>
    <t>2509 Montrose Wade 02</t>
  </si>
  <si>
    <t>647Tl39486EwDD7</t>
  </si>
  <si>
    <t>2508-0305 Grimaldi Simon 02</t>
  </si>
  <si>
    <t>095Pz01567XJIUg</t>
  </si>
  <si>
    <t>2507-2000 Prieto Nadia 05</t>
  </si>
  <si>
    <t>700Rh76504KPsdX</t>
  </si>
  <si>
    <t>2609-0500 Villalobos Blake 02</t>
  </si>
  <si>
    <t>986Mo85875OnmKr</t>
  </si>
  <si>
    <t>2508 Yancey Eli 02</t>
  </si>
  <si>
    <t>767Kt16766CXi0M</t>
  </si>
  <si>
    <t>2507 Calloway Jonas 02</t>
  </si>
  <si>
    <t>135Jq43161H713z</t>
  </si>
  <si>
    <t>2605-0600 Urquhart Hugo 04</t>
  </si>
  <si>
    <t>120No87480Rm7fo</t>
  </si>
  <si>
    <t>2505-1800 Kilbride Hugo 10</t>
  </si>
  <si>
    <t>807Fh06676HmRkV</t>
  </si>
  <si>
    <t>2508-0204 Garrity Blake 02</t>
  </si>
  <si>
    <t>092Gd69219OqOW5</t>
  </si>
  <si>
    <t>2612-0300 Salcedo Derek 02</t>
  </si>
  <si>
    <t>249Vn26118B5UmM</t>
  </si>
  <si>
    <t>2601-0400 Sorensen Uma 02</t>
  </si>
  <si>
    <t>396Wh16317JbTOR</t>
  </si>
  <si>
    <t>2507 Rosetti Liam 01</t>
  </si>
  <si>
    <t>445Pm69018IunBi</t>
  </si>
  <si>
    <t>2510 Zabala Amara 04</t>
  </si>
  <si>
    <t>102So82990Xt97t</t>
  </si>
  <si>
    <t>2506 Yancey Jill 02</t>
  </si>
  <si>
    <t>869Xz78163Z15PF</t>
  </si>
  <si>
    <t>2605 Lachance Jonas 04</t>
  </si>
  <si>
    <t>414Wd60896FWYrG</t>
  </si>
  <si>
    <t>2606 Wexler Miles 04</t>
  </si>
  <si>
    <t>488At68642QfmFp</t>
  </si>
  <si>
    <t>2605-0700 Hollis Maya 05</t>
  </si>
  <si>
    <t>360Kd04817O5HiR</t>
  </si>
  <si>
    <t>2508 Prieto Miles 02</t>
  </si>
  <si>
    <t>756Lr64652WUdQo</t>
  </si>
  <si>
    <t>2508 Hollis Maya 05</t>
  </si>
  <si>
    <t>202Rp93462TUAQj</t>
  </si>
  <si>
    <t>2512-1600 Wexler Wendy 02</t>
  </si>
  <si>
    <t>391Vc30865FO9bW</t>
  </si>
  <si>
    <t>2605 Voskuil Rhys 02</t>
  </si>
  <si>
    <t>883Pb27136OZUm7</t>
  </si>
  <si>
    <t>2507-2200 Marsden Grace 01</t>
  </si>
  <si>
    <t>776Vb55515LZgga</t>
  </si>
  <si>
    <t>2510-0800 Duvall Liam 01</t>
  </si>
  <si>
    <t>721Ev81372DBW9u</t>
  </si>
  <si>
    <t>2604-0200 Yarrow Alan 02</t>
  </si>
  <si>
    <t>669Vf78306KQ9S9</t>
  </si>
  <si>
    <t>2604-0300 Thornton Alan 05</t>
  </si>
  <si>
    <t>062Yf99800HqCK3</t>
  </si>
  <si>
    <t>2701-0107 Grimaldi Amara 01</t>
  </si>
  <si>
    <t>923Aq23647Ev8k6</t>
  </si>
  <si>
    <t>2701-0108 Norquist Lara 01</t>
  </si>
  <si>
    <t>200Aw01853ZDBlA</t>
  </si>
  <si>
    <t>2512-1700 Marsden Jill  02</t>
  </si>
  <si>
    <t>994Bs62189ANrxt</t>
  </si>
  <si>
    <t>2608-0300 Ashford Nadia 10</t>
  </si>
  <si>
    <t>463Gf92428PSOg8</t>
  </si>
  <si>
    <t>2509 Urquhart Xavier 02</t>
  </si>
  <si>
    <t>230Lv99496NmYmM</t>
  </si>
  <si>
    <t>2701-0105 Quintero Olive 01</t>
  </si>
  <si>
    <t>326Yx17002TcgWi</t>
  </si>
  <si>
    <t>2701-0106 Ferraro Quinn 01</t>
  </si>
  <si>
    <t>459Hi01306Qrqoi</t>
  </si>
  <si>
    <t>2701-0104 Marsden Wendy 01</t>
  </si>
  <si>
    <t>354Lk37230EvDFz</t>
  </si>
  <si>
    <t>2608-1300 Kowalczyk Yvonne 02</t>
  </si>
  <si>
    <t>030Tu89489KyyWE</t>
  </si>
  <si>
    <t>2701-0103 Wexler Zach 01</t>
  </si>
  <si>
    <t>867Uf26063Uyz8r</t>
  </si>
  <si>
    <t>2512-1800 Villalobos Derek 01</t>
  </si>
  <si>
    <t>688Af47501ZCUHV</t>
  </si>
  <si>
    <t>2507 Urquhart Quinn 02</t>
  </si>
  <si>
    <t>037Ax76821UeWeh</t>
  </si>
  <si>
    <t>2701-0109 Ingersoll Ivan 01</t>
  </si>
  <si>
    <t>460Kv49976GvEAu</t>
  </si>
  <si>
    <t>2701-0111 Ostrander Iris 01</t>
  </si>
  <si>
    <t>698Lb65721Dnn5V</t>
  </si>
  <si>
    <t>2701-0102 Voskuil Wendy 01</t>
  </si>
  <si>
    <t>859Qs64859WzB9l</t>
  </si>
  <si>
    <t>2701-0110 Ravenna Jonas 01</t>
  </si>
  <si>
    <t>127Uw25285JlHVh</t>
  </si>
  <si>
    <t>2512 Calloway Yvonne</t>
  </si>
  <si>
    <t>784Uk71203Jd9Zr</t>
  </si>
  <si>
    <t>2602-0100 Ubina Nadia 04</t>
  </si>
  <si>
    <t>473Oc31493XlHgq</t>
  </si>
  <si>
    <t>2609 Quintero Dana 02</t>
  </si>
  <si>
    <t>060Yx35839BcIDc</t>
  </si>
  <si>
    <t>2507 Oakhurst Grace 02</t>
  </si>
  <si>
    <t>605Tw29419JaLLl</t>
  </si>
  <si>
    <t>2510 Everly Hana 02</t>
  </si>
  <si>
    <t>939Tq84747Ejwrk</t>
  </si>
  <si>
    <t>2607 Urquhart Zach 11</t>
  </si>
  <si>
    <t>344Bg03714OGjp6</t>
  </si>
  <si>
    <t>2512 Yarrow Paula 02</t>
  </si>
  <si>
    <t>726Ew42582DhD3n</t>
  </si>
  <si>
    <t>2607-0200 Whitfield Peter 04</t>
  </si>
  <si>
    <t>675Pk87923R5SJ7</t>
  </si>
  <si>
    <t>TEST Ravenna Victor</t>
  </si>
  <si>
    <t>301So37831NnUvk</t>
  </si>
  <si>
    <t>2609-0700 Whitfield Owen 02</t>
  </si>
  <si>
    <t>053Sn64693N54BN</t>
  </si>
  <si>
    <t>2701-0112 Calloway Rosa 01</t>
  </si>
  <si>
    <t>151Na42750VZzI9</t>
  </si>
  <si>
    <t>2606-0200 Marsden Keith 05</t>
  </si>
  <si>
    <t>961Sm74706McEhQ</t>
  </si>
  <si>
    <t>2607 Montrose Zoe 02</t>
  </si>
  <si>
    <t>683Zb83991PZPko</t>
  </si>
  <si>
    <t>2608 Yancey Xavier 05</t>
  </si>
  <si>
    <t>514Xl85686Dec6t</t>
  </si>
  <si>
    <t>2509 Oakhurst Iris 01</t>
  </si>
  <si>
    <t>186Sv58165R71l0</t>
  </si>
  <si>
    <t>853Na21924DM6Nt</t>
  </si>
  <si>
    <t>2702 Lachance Tessa 01</t>
  </si>
  <si>
    <t>000Fj49942NqtG3</t>
  </si>
  <si>
    <t>2512 Villalobos Hana 06</t>
  </si>
  <si>
    <t>044Vg56588CAq9b</t>
  </si>
  <si>
    <t>2605 Hargrove Zach 02</t>
  </si>
  <si>
    <t>720Dy89460YBWvI</t>
  </si>
  <si>
    <t>2701 Prieto Beth 02</t>
  </si>
  <si>
    <t>883Cs75946EQMcb</t>
  </si>
  <si>
    <t>2701-0113 Pemberton Liam 01</t>
  </si>
  <si>
    <t>712Wq44243VQGv3</t>
  </si>
  <si>
    <t>2512-1900 Zabala Elena 02</t>
  </si>
  <si>
    <t>995As76007J3Tak</t>
  </si>
  <si>
    <t>2605 Eastwick Derek 02</t>
  </si>
  <si>
    <t>017Gi72766M2MHv</t>
  </si>
  <si>
    <t>2605 Eastwick Grace 17</t>
  </si>
  <si>
    <t>606Dc49459W1oxB</t>
  </si>
  <si>
    <t>2612 Duvall Dana 18</t>
  </si>
  <si>
    <t>091Ez77398GronS</t>
  </si>
  <si>
    <t>2601 Oakhurst Quinn 02</t>
  </si>
  <si>
    <t>401Kb14664R8DtU</t>
  </si>
  <si>
    <t>2509 Quintero Liam 02</t>
  </si>
  <si>
    <t>037Dg86825JJxVI</t>
  </si>
  <si>
    <t>2602-0200 Trombley Sara 02</t>
  </si>
  <si>
    <t>851As52959TQvHZ</t>
  </si>
  <si>
    <t>2609-0800 Eastwick Tessa 02</t>
  </si>
  <si>
    <t>693Np13258ApmsF</t>
  </si>
  <si>
    <t>2606-1100 Zabala Xavier 04</t>
  </si>
  <si>
    <t>657Dp74112Yya29</t>
  </si>
  <si>
    <t>2508-2300 Castellano Hugo 02</t>
  </si>
  <si>
    <t>414Uu36030Wp4jS</t>
  </si>
  <si>
    <t>2512-2000 Kowalczyk Zoe 14</t>
  </si>
  <si>
    <t>869Ed76538FnXhO</t>
  </si>
  <si>
    <t>2512 Pemberton Nolan 02</t>
  </si>
  <si>
    <t>490Da85447S1uEw</t>
  </si>
  <si>
    <t>2509-2500 Quintero Beth 02</t>
  </si>
  <si>
    <t>882Eu22017OJHOX</t>
  </si>
  <si>
    <t>2509 Prieto Hugo 02</t>
  </si>
  <si>
    <t>811Px78747NQL7L</t>
  </si>
  <si>
    <t>2605 Whitfield Rosa 10</t>
  </si>
  <si>
    <t>073Mk49933MyWyf</t>
  </si>
  <si>
    <t>2508 Stavros Owen 08</t>
  </si>
  <si>
    <t>295Sb83929P41El</t>
  </si>
  <si>
    <t>2606-0400 Hargrove Hana 09</t>
  </si>
  <si>
    <t>897Fi39648EqNc6</t>
  </si>
  <si>
    <t>2602 Castellano Miles 01</t>
  </si>
  <si>
    <t>482Dx29756Kpjpn</t>
  </si>
  <si>
    <t>2508 Oakhurst Quinn 02</t>
  </si>
  <si>
    <t>400He12328BU9S5</t>
  </si>
  <si>
    <t>2608 Tarrant Zoe 02</t>
  </si>
  <si>
    <t>369Nt96227T7MZL</t>
  </si>
  <si>
    <t>2605-0901 Norquist Ivan 02</t>
  </si>
  <si>
    <t>146Fq97702W267s</t>
  </si>
  <si>
    <t>260 Stavros Eli 06</t>
  </si>
  <si>
    <t>860Vm02417TrByA</t>
  </si>
  <si>
    <t>2608-0400 Lindqvist Liam 02</t>
  </si>
  <si>
    <t>884Rn14435T0z7D</t>
  </si>
  <si>
    <t>2605 Quintero Paula 02</t>
  </si>
  <si>
    <t>728Su84210KT9sx</t>
  </si>
  <si>
    <t>2701-0114 Ubina Derek 01</t>
  </si>
  <si>
    <t>355Ri60944Tuy8v</t>
  </si>
  <si>
    <t>2609 Jessup Victor 06</t>
  </si>
  <si>
    <t>757Ux11276T978i</t>
  </si>
  <si>
    <t>2607 Ashford Elena 02</t>
  </si>
  <si>
    <t>303Fn33029XN2dV</t>
  </si>
  <si>
    <t>2606 Marsden Zoe 05</t>
  </si>
  <si>
    <t>630Zp40222EQh39</t>
  </si>
  <si>
    <t>2609 Everly Zach</t>
  </si>
  <si>
    <t>068Hy13469BW2OL</t>
  </si>
  <si>
    <t>2608-0500 Duvall Owen 02</t>
  </si>
  <si>
    <t>079Lh18616OuRFE</t>
  </si>
  <si>
    <t>2601-0500 Ferraro Frank 02</t>
  </si>
  <si>
    <t>548Mw19200MTeU3</t>
  </si>
  <si>
    <t>2606-0500 Villalobos Quinn 05</t>
  </si>
  <si>
    <t>695Pl57912KasB3</t>
  </si>
  <si>
    <t>2701-0117 Rosetti Jonas 01</t>
  </si>
  <si>
    <t>461Nr83369EvgGj</t>
  </si>
  <si>
    <t>2701-0116 Lindqvist Hana 01</t>
  </si>
  <si>
    <t>360Di02356AnLPB</t>
  </si>
  <si>
    <t>2601Larson Quintero Quinn</t>
  </si>
  <si>
    <t>451Dc79575Qk6ey</t>
  </si>
  <si>
    <t>2601 Ashford Tessa 02</t>
  </si>
  <si>
    <t>663Jy81293OCBfu</t>
  </si>
  <si>
    <t>2701-0115 Ingersoll Xavier 01</t>
  </si>
  <si>
    <t>341At66355JggZy</t>
  </si>
  <si>
    <t>2610-0100 Ashford Wade 02</t>
  </si>
  <si>
    <t>886Sr37717TbDeh</t>
  </si>
  <si>
    <t>2609-0900 Duvall Nadia 02</t>
  </si>
  <si>
    <t>812Il76019ZEgR6</t>
  </si>
  <si>
    <t>2607-0300 Ostrander Yvonne 02</t>
  </si>
  <si>
    <t>196Hh22934PQpsS</t>
  </si>
  <si>
    <t>2612 Sorensen Xavier 01</t>
  </si>
  <si>
    <t>820Ek71807S6jfO</t>
  </si>
  <si>
    <t>2607-0301 Montrose Jill 02</t>
  </si>
  <si>
    <t>926Gs73245M1zKx</t>
  </si>
  <si>
    <t>2605-1000 Ostrander Lara 02</t>
  </si>
  <si>
    <t>598Qk90632F9f3A</t>
  </si>
  <si>
    <t>2607 Sorensen Fiona 05</t>
  </si>
  <si>
    <t>935Hn28569H3ykH</t>
  </si>
  <si>
    <t>2607-0302 Prieto Yvonne 02</t>
  </si>
  <si>
    <t>271Ej03230EPk0e</t>
  </si>
  <si>
    <t>2509 Duvall Sara</t>
  </si>
  <si>
    <t>007Gd06597V3YQz</t>
  </si>
  <si>
    <t>2605-1100 Hargrove Nolan 02</t>
  </si>
  <si>
    <t>901Qq31763W9RJc</t>
  </si>
  <si>
    <t>2611-0600 Fenwick Vera 04</t>
  </si>
  <si>
    <t>344Cx74856M2AYd</t>
  </si>
  <si>
    <t>2601 Antonelli Sara 04</t>
  </si>
  <si>
    <t>453Rh22306BbN76</t>
  </si>
  <si>
    <t>2608-0600 Ostrander Keith 02</t>
  </si>
  <si>
    <t>380Ps58246L4NKz</t>
  </si>
  <si>
    <t>2606-0600 Ingersoll Wendy 05</t>
  </si>
  <si>
    <t>650Vp05214ODxOC</t>
  </si>
  <si>
    <t>2608-0601 Hollis Elena 02</t>
  </si>
  <si>
    <t>125Ik67670Z0vbU</t>
  </si>
  <si>
    <t>2607-0400 Hargrove Uma 02</t>
  </si>
  <si>
    <t>713Ja56957LPlfC</t>
  </si>
  <si>
    <t>2608-0602 Garrity Colin 02</t>
  </si>
  <si>
    <t>832Fd85746U7jD7</t>
  </si>
  <si>
    <t>2708 Radcliffe Tomas 02</t>
  </si>
  <si>
    <t>620Tt17216CIeqn</t>
  </si>
  <si>
    <t>2512 Yancey Vera 02</t>
  </si>
  <si>
    <t>655Fi41641OIm5x</t>
  </si>
  <si>
    <t>2605-1200 Montrose Derek 01</t>
  </si>
  <si>
    <t>717Xn12382PXucm</t>
  </si>
  <si>
    <t>2512-2100 Hargrove Carla 04</t>
  </si>
  <si>
    <t>043Tg71362DupfU</t>
  </si>
  <si>
    <t>2601 Lachance Tomas 02</t>
  </si>
  <si>
    <t>103Co82667C8pC8</t>
  </si>
  <si>
    <t>2511-0400 Quintero Victor 10</t>
  </si>
  <si>
    <t>370Tc06255E6I4M</t>
  </si>
  <si>
    <t>2609-1000 Ravenna Kara 02</t>
  </si>
  <si>
    <t>555Zt06453DScxb</t>
  </si>
  <si>
    <t>2701-0101 Rosetti Gavin 01</t>
  </si>
  <si>
    <t>923Lj11723TbNcH</t>
  </si>
  <si>
    <t>2509-2600 Yarrow Jill 02</t>
  </si>
  <si>
    <t>241Cv14433TcLlk</t>
  </si>
  <si>
    <t>2606 Trombley Fiona 02</t>
  </si>
  <si>
    <t>664Ev20675KUwo3</t>
  </si>
  <si>
    <t>2608-0603 Bramley Keith 02</t>
  </si>
  <si>
    <t>936Qo70856SzIN6</t>
  </si>
  <si>
    <t>2512-2200 Salcedo Victor 02</t>
  </si>
  <si>
    <t>484Hd82678Tp32F</t>
  </si>
  <si>
    <t>2606-0700 Rosetti Owen 01</t>
  </si>
  <si>
    <t>988Ro21290Tlqlp</t>
  </si>
  <si>
    <t>Michel Sorensen Rosa</t>
  </si>
  <si>
    <t>695Lt59215BGRxk</t>
  </si>
  <si>
    <t>2708-0100 Whitfield Lara 20</t>
  </si>
  <si>
    <t>396Er82284ByjZ2</t>
  </si>
  <si>
    <t>2707-0100 Ostrander Quinn 02</t>
  </si>
  <si>
    <t>747Kp38593DmxXJ</t>
  </si>
  <si>
    <t>2608-0604 Stavros Victor 02</t>
  </si>
  <si>
    <t>117Sd02171RFQrO</t>
  </si>
  <si>
    <t>2604 Yancey Zach 01</t>
  </si>
  <si>
    <t>941Cg88061SFNgh</t>
  </si>
  <si>
    <t>2608 Stavros Uma 02</t>
  </si>
  <si>
    <t>775We92097YzTTO</t>
  </si>
  <si>
    <t>2509 Bramley Zach 05</t>
  </si>
  <si>
    <t>110Mt57175WDTOy</t>
  </si>
  <si>
    <t>2605-1300 Calloway Simon 11</t>
  </si>
  <si>
    <t>886No88207PG3zb</t>
  </si>
  <si>
    <t>2608-0800 Tarrant Tomas 02</t>
  </si>
  <si>
    <t>498Xy15130Vmgki</t>
  </si>
  <si>
    <t>2606-0800 Ostrander Grace 02</t>
  </si>
  <si>
    <t>446Hi70300AUyvj</t>
  </si>
  <si>
    <t>2701-0118 Yancey Paula 01</t>
  </si>
  <si>
    <t>503Wq38792FnhFp</t>
  </si>
  <si>
    <t>2605 Garrity Tomas 01</t>
  </si>
  <si>
    <t>051Xd77826GA8Bf</t>
  </si>
  <si>
    <t>2512 Ostrander Kara 03</t>
  </si>
  <si>
    <t>995Fm07648IDDxq</t>
  </si>
  <si>
    <t>2608 Whitfield Keith 03</t>
  </si>
  <si>
    <t>843Wp29706Ew5P7</t>
  </si>
  <si>
    <t>2602 Antonelli Fiona 02</t>
  </si>
  <si>
    <t>889Yb56585HofX7</t>
  </si>
  <si>
    <t>2608 Calloway Paula 03</t>
  </si>
  <si>
    <t>089Jl00622Wy9L6</t>
  </si>
  <si>
    <t>2512-2300 Yancey Wendy 02</t>
  </si>
  <si>
    <t>065Ev55675LYX4p</t>
  </si>
  <si>
    <t>2604-0400 Ostrander Liam 08</t>
  </si>
  <si>
    <t>548Mh57449TodMp</t>
  </si>
  <si>
    <t>2606-0900 Prieto Elena 04</t>
  </si>
  <si>
    <t>387Pr57703Gusbm</t>
  </si>
  <si>
    <t>2509-2900 Prieto Rhys 01</t>
  </si>
  <si>
    <t>638Ay78345LKiPd</t>
  </si>
  <si>
    <t>2609 Wingate Vera 04</t>
  </si>
  <si>
    <t>965Aj59730YiHDZ</t>
  </si>
  <si>
    <t>2512-2400 Ubina Zoe 02</t>
  </si>
  <si>
    <t>881Ws37275ISOYk</t>
  </si>
  <si>
    <t>2607-0600 Wexler Zach 05</t>
  </si>
  <si>
    <t>564Cq87770RJspn</t>
  </si>
  <si>
    <t>2604-0500 Grimaldi Amara 02</t>
  </si>
  <si>
    <t>333Mj14222Pj1Tt</t>
  </si>
  <si>
    <t>2605 Norquist Hana 06</t>
  </si>
  <si>
    <t>547Vj10152UchVg</t>
  </si>
  <si>
    <t>2601 Jessup Hana 02</t>
  </si>
  <si>
    <t>617Kp78161FBWjZ</t>
  </si>
  <si>
    <t>2606 Kowalczyk Jill 06</t>
  </si>
  <si>
    <t>093Ey11563YgZKS</t>
  </si>
  <si>
    <t>2601-0600 Norquist Hana 04</t>
  </si>
  <si>
    <t>658Zv08401GiNXN</t>
  </si>
  <si>
    <t>2606-1000 Stavros Xavier 06</t>
  </si>
  <si>
    <t>135Db56372JxG9a</t>
  </si>
  <si>
    <t>2608-0703 Wexler Simon 02</t>
  </si>
  <si>
    <t>199Ik94740OrfGg</t>
  </si>
  <si>
    <t>2601 Ostrander Tomas 02</t>
  </si>
  <si>
    <t>268Tg05459BufRE</t>
  </si>
  <si>
    <t>2604-0601 Antonelli Vera 02</t>
  </si>
  <si>
    <t>626Om47263S8P26</t>
  </si>
  <si>
    <t>2608-0701 Vandermeer Owen 02</t>
  </si>
  <si>
    <t>498Nf17207VGovp</t>
  </si>
  <si>
    <t>2604-0600 Yancey Rhys 02</t>
  </si>
  <si>
    <t>771Xi09446Dr4zm</t>
  </si>
  <si>
    <t>2608-0705 Bramley Eli 02</t>
  </si>
  <si>
    <t>140Xu65938A3sRO</t>
  </si>
  <si>
    <t>2608-0901 Antonelli Wade 02</t>
  </si>
  <si>
    <t>203Gv46490W3v5h</t>
  </si>
  <si>
    <t>2608-0704 Vandermeer Colin 02</t>
  </si>
  <si>
    <t>197Nb42326Bbbgs</t>
  </si>
  <si>
    <t>2608 Trombley Simon 02</t>
  </si>
  <si>
    <t>644Nw15808Vqa0D</t>
  </si>
  <si>
    <t>2608 Yancey Uma 04</t>
  </si>
  <si>
    <t>361Wn16620P8Z66</t>
  </si>
  <si>
    <t>2601 Radcliffe Gavin 02</t>
  </si>
  <si>
    <t>309El53669M1NxH</t>
  </si>
  <si>
    <t>2604-0700 Salcedo Wendy 02</t>
  </si>
  <si>
    <t>803Lp49893TY67u</t>
  </si>
  <si>
    <t>2608-0702 Rosetti Hugo 02</t>
  </si>
  <si>
    <t>138Rd87615NHBJ1</t>
  </si>
  <si>
    <t>2607 Marsden Simon 04</t>
  </si>
  <si>
    <t>357Ag97540BIa6H</t>
  </si>
  <si>
    <t>2602 Castellano Wendy 07</t>
  </si>
  <si>
    <t>016Ut40841AtS8M</t>
  </si>
  <si>
    <t>2609 Thornton Beth 04</t>
  </si>
  <si>
    <t>287Yb28568Jqrxk</t>
  </si>
  <si>
    <t>2608-1001 Castellano Keith 02</t>
  </si>
  <si>
    <t>300Qc71107Dep6d</t>
  </si>
  <si>
    <t>2608-1000 Hargrove Dana 02</t>
  </si>
  <si>
    <t>263Up60808QD4nb</t>
  </si>
  <si>
    <t>2701 Ashford Grace 02</t>
  </si>
  <si>
    <t>369Mp90967Q0ubj</t>
  </si>
  <si>
    <t>2512-2700 Ostrander Eli 02</t>
  </si>
  <si>
    <t>942Me28590BJUEz</t>
  </si>
  <si>
    <t>2609-1100 Antonelli Wendy 02</t>
  </si>
  <si>
    <t>545Vu36870BeWDy</t>
  </si>
  <si>
    <t>2607-0700 Sorensen Amara 06</t>
  </si>
  <si>
    <t>894Of69928KRKZa</t>
  </si>
  <si>
    <t>2607-0801 Ostrander Alan 04</t>
  </si>
  <si>
    <t>765Rn82304L1Zl0</t>
  </si>
  <si>
    <t>2607-0800 Kilbride Colin 03</t>
  </si>
  <si>
    <t>936Sj76167B3ltQ</t>
  </si>
  <si>
    <t>2609-1200 Pemberton Rhys 02</t>
  </si>
  <si>
    <t>034Fu20369L67d0</t>
  </si>
  <si>
    <t>2609-1300 Norquist Derek 02</t>
  </si>
  <si>
    <t>273Nc90567RJ9Id</t>
  </si>
  <si>
    <t>2604-0800 Prieto Alan 01</t>
  </si>
  <si>
    <t>636Eh97811E3Kdd</t>
  </si>
  <si>
    <t>2608 Ostrander Paula 03</t>
  </si>
  <si>
    <t>003Sz42135Q6xLf</t>
  </si>
  <si>
    <t>2701-0120 Yarrow Gavin 01</t>
  </si>
  <si>
    <t>282Xa51532DGWsa</t>
  </si>
  <si>
    <t>2708 Radcliffe Elena 02</t>
  </si>
  <si>
    <t>657Tk99532HWcQk</t>
  </si>
  <si>
    <t>2512-2500 Beaumont Iris 02</t>
  </si>
  <si>
    <t>317Ol55769SLbn4</t>
  </si>
  <si>
    <t>2606 Kowalczyk Quinn 04</t>
  </si>
  <si>
    <t>705Ph29370AGUzp</t>
  </si>
  <si>
    <t>2606-1200 Eastwick Hugo 06</t>
  </si>
  <si>
    <t>389Pb85757IzlCD</t>
  </si>
  <si>
    <t>2510-1100 Tarrant Tessa 03</t>
  </si>
  <si>
    <t>701Zx47242QRT0G</t>
  </si>
  <si>
    <t>2609-1400 Wexler Kara 02</t>
  </si>
  <si>
    <t>214Ys31980Hx5wN</t>
  </si>
  <si>
    <t>2510-1200 Voskuil Fiona 03</t>
  </si>
  <si>
    <t>739Pr18717XHt2n</t>
  </si>
  <si>
    <t>2604 Ostrander Dana 03</t>
  </si>
  <si>
    <t>262Ab71278HecyG</t>
  </si>
  <si>
    <t>2512 Lachance Tessa</t>
  </si>
  <si>
    <t>455Yn14151CacvH</t>
  </si>
  <si>
    <t>2512 Grimaldi Grace 02</t>
  </si>
  <si>
    <t>329Yx02137Dv9y0</t>
  </si>
  <si>
    <t>2608 Sorensen Simon 02</t>
  </si>
  <si>
    <t>934Fe47717E2cQC</t>
  </si>
  <si>
    <t>2510 Tarrant Owen 05</t>
  </si>
  <si>
    <t>597Fn43679EPIEA</t>
  </si>
  <si>
    <t>2608-1100 Ravenna Colin 02</t>
  </si>
  <si>
    <t>560Id89175XRepF</t>
  </si>
  <si>
    <t>2608 Zabala Quinn 02</t>
  </si>
  <si>
    <t>340Lv02704TSiVW</t>
  </si>
  <si>
    <t>2608-1101 Kilbride Carla 02</t>
  </si>
  <si>
    <t>423Kp40956JXseX</t>
  </si>
  <si>
    <t>2607 Everly Fiona 02</t>
  </si>
  <si>
    <t>914Si97205QE5OB</t>
  </si>
  <si>
    <t>2809 Wingate Quinn 02</t>
  </si>
  <si>
    <t>892Xi72708Iiix9</t>
  </si>
  <si>
    <t>2709-0100 Castellano Gavin 02</t>
  </si>
  <si>
    <t>458Bi96129GGiLD</t>
  </si>
  <si>
    <t>2608 Oakhurst Nadia 04</t>
  </si>
  <si>
    <t>492Xo63975XqTxY</t>
  </si>
  <si>
    <t>2609 Ubina Amara 07</t>
  </si>
  <si>
    <t>643Vo01588JZ9pW</t>
  </si>
  <si>
    <t>2609 Duvall Beth 02</t>
  </si>
  <si>
    <t>505Pm35290KjDtU</t>
  </si>
  <si>
    <t>2708-0201 Zelaya Yvonne 02</t>
  </si>
  <si>
    <t>701Qu95756NcXAQ</t>
  </si>
  <si>
    <t>2608-0904 Rosetti Carla 01</t>
  </si>
  <si>
    <t>274Ui32012NOIfF</t>
  </si>
  <si>
    <t>2708-0200 Montrose Zoe 04</t>
  </si>
  <si>
    <t>068Zb78154Dy8At</t>
  </si>
  <si>
    <t>2512 Ferraro Vera 02</t>
  </si>
  <si>
    <t>994Sc04514Rr9hM</t>
  </si>
  <si>
    <t>2511 Villalobos Vera 02</t>
  </si>
  <si>
    <t>423Jq60421KW1IS</t>
  </si>
  <si>
    <t>2608 Pemberton Rhys 02</t>
  </si>
  <si>
    <t>170Mt91688Z7u9c</t>
  </si>
  <si>
    <t>2608 Ostrander Ivan 02</t>
  </si>
  <si>
    <t>287Gz88999OIO0I</t>
  </si>
  <si>
    <t>2605 Ingersoll Derek 02</t>
  </si>
  <si>
    <t>301Ax76480NGsxB</t>
  </si>
  <si>
    <t>2602 Yancey Hugo 02</t>
  </si>
  <si>
    <t>391Hg60983HAvYF</t>
  </si>
  <si>
    <t>2608-0902 Villalobos Jill 02</t>
  </si>
  <si>
    <t>371Tp33804ZqOWr</t>
  </si>
  <si>
    <t>2608 Everly Rosa 02</t>
  </si>
  <si>
    <t>684Le50047Bp5Hc</t>
  </si>
  <si>
    <t>2511 Eastwick Rhys 01</t>
  </si>
  <si>
    <t>529Pz30689E8ahi</t>
  </si>
  <si>
    <t>2609 Fenwick Miles 02</t>
  </si>
  <si>
    <t>497Vb70357OcPiv</t>
  </si>
  <si>
    <t>2606-1300 Bramley Jill 02</t>
  </si>
  <si>
    <t>071Rq55154Bk4uW</t>
  </si>
  <si>
    <t>2512-2600 Quintero Yvonne 02</t>
  </si>
  <si>
    <t>756Pt15696Q8Vi8</t>
  </si>
  <si>
    <t>2608 Fenwick Zoe 05</t>
  </si>
  <si>
    <t>185Zy41485VHCgs</t>
  </si>
  <si>
    <t>2606-1400 Hollis Maya 11</t>
  </si>
  <si>
    <t>464Ms37686MwHNa</t>
  </si>
  <si>
    <t>2607 Voskuil Miles 05</t>
  </si>
  <si>
    <t>028Hq49415PzhyA</t>
  </si>
  <si>
    <t>2605-1400 Calloway Blake 05</t>
  </si>
  <si>
    <t>782Hr32572QfVTE</t>
  </si>
  <si>
    <t>2609 Oakhurst Nolan 01</t>
  </si>
  <si>
    <t>357Uv59531LVP2V</t>
  </si>
  <si>
    <t>2609 Fenwick Peter 02</t>
  </si>
  <si>
    <t>684Pt90583Gtrqd</t>
  </si>
  <si>
    <t>2605-1500 Bramley Carla 02</t>
  </si>
  <si>
    <t>870Xx03718OC03w</t>
  </si>
  <si>
    <t>2602-0300 Fenwick Wade 02</t>
  </si>
  <si>
    <t>172Yz15754KBnmy</t>
  </si>
  <si>
    <t>2608-0905 Sorensen Amara 02</t>
  </si>
  <si>
    <t>754Dh62043EaGBq</t>
  </si>
  <si>
    <t>2608-1102 Grimaldi Nadia 02</t>
  </si>
  <si>
    <t>189Yx76490CvkXQ</t>
  </si>
  <si>
    <t>2512 Yarrow Tomas 05</t>
  </si>
  <si>
    <t>318Yt54032Mv1Ux</t>
  </si>
  <si>
    <t>2604-0602 Garrity Owen 01</t>
  </si>
  <si>
    <t>912Nn08274GHQyb</t>
  </si>
  <si>
    <t>2701-0119 Yancey Vera 01</t>
  </si>
  <si>
    <t>624Nx40623PK4hS</t>
  </si>
  <si>
    <t>2612-0400 Tarrant Nadia 04</t>
  </si>
  <si>
    <t>671Th87081ILcgX</t>
  </si>
  <si>
    <t>2604-0900 Whitfield Gavin  02</t>
  </si>
  <si>
    <t>184Kr51215XPmLY</t>
  </si>
  <si>
    <t>2607-0900 Ostrander Liam 05</t>
  </si>
  <si>
    <t>076Kq54942TwHID</t>
  </si>
  <si>
    <t>2608-1200 Garrity Wade 05</t>
  </si>
  <si>
    <t>324Pf98362UYV4D</t>
  </si>
  <si>
    <t>2605-1600 Beaumont Beth 04</t>
  </si>
  <si>
    <t>909Nx66642FRAzr</t>
  </si>
  <si>
    <t>2708-0203 Jessup Owen 02</t>
  </si>
  <si>
    <t>027Sz34847GYM3x</t>
  </si>
  <si>
    <t>2708-0202 Rosetti Zoe 02</t>
  </si>
  <si>
    <t>307Yl71898B56KM</t>
  </si>
  <si>
    <t>2701-0200 Quintero Nolan 04</t>
  </si>
  <si>
    <t>504Af93083HKpxu</t>
  </si>
  <si>
    <t>2605 Prieto Hugo 02</t>
  </si>
  <si>
    <t>002At49288JSwKX</t>
  </si>
  <si>
    <t>2612 Ostrander Fiona 07</t>
  </si>
  <si>
    <t>221Vo59744ONumj</t>
  </si>
  <si>
    <t>2605-1700 Fenwick Zoe 02</t>
  </si>
  <si>
    <t>230Jq94704EXqoh</t>
  </si>
  <si>
    <t>2511-0700 Urquhart Beth 02</t>
  </si>
  <si>
    <t>674Vy29101XuIVg</t>
  </si>
  <si>
    <t>2609-1600 Oakhurst Jonas 02</t>
  </si>
  <si>
    <t>834Bl53320EM9JO</t>
  </si>
  <si>
    <t>2511-0900 Jessup Carla 02</t>
  </si>
  <si>
    <t>916Qw45396PwuU5</t>
  </si>
  <si>
    <t>2609-1500 Norquist Grace 03</t>
  </si>
  <si>
    <t>026Hg78983PWrVb</t>
  </si>
  <si>
    <t>2512 Zabala Vera 04</t>
  </si>
  <si>
    <t>810Ra48111FR9Xj</t>
  </si>
  <si>
    <t>2708-0204 Kowalczyk Vera 01</t>
  </si>
  <si>
    <t>569Yc49633TnqiK</t>
  </si>
  <si>
    <t>2604 Salcedo Keith 02</t>
  </si>
  <si>
    <t>362Bm97503AKlBY</t>
  </si>
  <si>
    <t>2608 Ostrander Beth 02</t>
  </si>
  <si>
    <t>037Am17451IGgWS</t>
  </si>
  <si>
    <t>2609 Vandermeer Blake 03</t>
  </si>
  <si>
    <t>867Kr76766CzZj4</t>
  </si>
  <si>
    <t>2606 Thornton Peter 02</t>
  </si>
  <si>
    <t>778Sx59493NgHm1</t>
  </si>
  <si>
    <t>2708-0205 Lachance Victor 01</t>
  </si>
  <si>
    <t>166Oa74601MXKg5</t>
  </si>
  <si>
    <t>2601-0700 Wexler Xavier 02</t>
  </si>
  <si>
    <t>581Af40269ADulp</t>
  </si>
  <si>
    <t>2612 Grimaldi Peter 02</t>
  </si>
  <si>
    <t>964Ps75371W5y14</t>
  </si>
  <si>
    <t>189Jo84175MhYaJ</t>
  </si>
  <si>
    <t>2605 Thornton Carla 02</t>
  </si>
  <si>
    <t>979Zq79607Fkov3</t>
  </si>
  <si>
    <t>2602 Lachance Peter 02</t>
  </si>
  <si>
    <t>679Jg33528QeYjQ</t>
  </si>
  <si>
    <t>2606 Villalobos Grace</t>
  </si>
  <si>
    <t>219Ky52010GoEwy</t>
  </si>
  <si>
    <t>2609 Sorensen Quinn 02</t>
  </si>
  <si>
    <t>336Yp66385ASCJA</t>
  </si>
  <si>
    <t>2708-0300 Ubina Beth 02</t>
  </si>
  <si>
    <t>930Fn34791RhLib</t>
  </si>
  <si>
    <t>2608-1400 Lachance Beth 02</t>
  </si>
  <si>
    <t>883Gt19159L8aJr</t>
  </si>
  <si>
    <t>2610-0200 Sorensen Blake 02</t>
  </si>
  <si>
    <t>839Bx38492SAxkk</t>
  </si>
  <si>
    <t>2612 Villalobos Owen 12</t>
  </si>
  <si>
    <t>267Bx97253QHeP5</t>
  </si>
  <si>
    <t>2605-1800 Stavros Jonas 03</t>
  </si>
  <si>
    <t>730Jx53313RSS4S</t>
  </si>
  <si>
    <t>2612-0500 Ostrander Quinn 04</t>
  </si>
  <si>
    <t>490Nq47124Zbs2H</t>
  </si>
  <si>
    <t>2606 Lachance Zoe 04</t>
  </si>
  <si>
    <t>469Zl48745QLbCn</t>
  </si>
  <si>
    <t>2607 Duvall Paula 05</t>
  </si>
  <si>
    <t>394Kv03800ED0Ff</t>
  </si>
  <si>
    <t>2607 Villalobos Hana 08</t>
  </si>
  <si>
    <t>820Hh37851SXT8l</t>
  </si>
  <si>
    <t>2609 Lachance Amara 02</t>
  </si>
  <si>
    <t>578Jg29910KI4s2</t>
  </si>
  <si>
    <t>2610 Salcedo Jonas 02</t>
  </si>
  <si>
    <t>890Ra58646Ods5I</t>
  </si>
  <si>
    <t>2608 Oakhurst Derek 02</t>
  </si>
  <si>
    <t>947Zz75751UnI6u</t>
  </si>
  <si>
    <t>2608-1500 Hollis Blake 02</t>
  </si>
  <si>
    <t>141Hn60346U6H2N</t>
  </si>
  <si>
    <t>2607 Jessup Carla 03</t>
  </si>
  <si>
    <t>078Lm01186U1lmt</t>
  </si>
  <si>
    <t>2607 Hargrove Tessa 04</t>
  </si>
  <si>
    <t>051Li90111EPMsX</t>
  </si>
  <si>
    <t>2706 Calloway Wendy 04</t>
  </si>
  <si>
    <t>231Pq25290Delzb</t>
  </si>
  <si>
    <t>2609 Oakhurst Hana 02</t>
  </si>
  <si>
    <t>010Ss78342PtY0X</t>
  </si>
  <si>
    <t>2606 Ravenna Yvonne 13</t>
  </si>
  <si>
    <t>693Oo25840InZRB</t>
  </si>
  <si>
    <t>2607 Grimaldi Hugo 04</t>
  </si>
  <si>
    <t>595Dz25479LmukR</t>
  </si>
  <si>
    <t>2605 Jessup Zoe 02</t>
  </si>
  <si>
    <t>724Iw21722Z71nG</t>
  </si>
  <si>
    <t>2609-1700 Vandermeer Tessa 02</t>
  </si>
  <si>
    <t>151In25006Crqnh</t>
  </si>
  <si>
    <t>2706 Villalobos Sara 08</t>
  </si>
  <si>
    <t>906Dy92646ZH116</t>
  </si>
  <si>
    <t>2706 Pemberton Jonas 02</t>
  </si>
  <si>
    <t>288Hb06744AuSxe</t>
  </si>
  <si>
    <t>2612-0600 Marsden Paula 02</t>
  </si>
  <si>
    <t>345Hi72573GGqxE</t>
  </si>
  <si>
    <t>2607-1000 Zelaya Dana 05</t>
  </si>
  <si>
    <t>888Nx04707CFhIp</t>
  </si>
  <si>
    <t>2606 Salcedo Eli 02</t>
  </si>
  <si>
    <t>068Xl88985GtGpl</t>
  </si>
  <si>
    <t>2602 Kilbride Vera 02</t>
  </si>
  <si>
    <t>450Qo53319VtcyI</t>
  </si>
  <si>
    <t>2601-0900 Calloway Hugo 01</t>
  </si>
  <si>
    <t>162Ke14407J6n5R</t>
  </si>
  <si>
    <t>New Sorensen Lara</t>
  </si>
  <si>
    <t>158Bl38599ZOIPt</t>
  </si>
  <si>
    <t>2610 Zabala Frank 04</t>
  </si>
  <si>
    <t>863Tk33902SdniN</t>
  </si>
  <si>
    <t>2608-0906 Kowalczyk Sara 02</t>
  </si>
  <si>
    <t>422Dt68481Ww4Y5</t>
  </si>
  <si>
    <t>2609 Villalobos Sara 02</t>
  </si>
  <si>
    <t>378Mh28714CDchf</t>
  </si>
  <si>
    <t>2612-0700 Quintero Kara 02</t>
  </si>
  <si>
    <t>817Xu10407IExjX</t>
  </si>
  <si>
    <t>2612 Thornton Yvonne 05</t>
  </si>
  <si>
    <t>620Ny87686TuKSO</t>
  </si>
  <si>
    <t>2608 Jessup Colin 04</t>
  </si>
  <si>
    <t>053Kg26804XDm1O</t>
  </si>
  <si>
    <t>2607 Oakhurst Derek 02</t>
  </si>
  <si>
    <t>732Rk24839XHauQ</t>
  </si>
  <si>
    <t>2704-0100 Lachance Gavin 02</t>
  </si>
  <si>
    <t>827Ql50102NMNM9</t>
  </si>
  <si>
    <t>2608-0903 Ashford Nadia 02</t>
  </si>
  <si>
    <t>414Pm78407NnZQb</t>
  </si>
  <si>
    <t>628Vu81920EfjkL</t>
  </si>
  <si>
    <t>2608 Rosetti Fiona 02</t>
  </si>
  <si>
    <t>556At75426RCj03</t>
  </si>
  <si>
    <t>2609-1800 Radcliffe Wade 02</t>
  </si>
  <si>
    <t>092Mg00137ZwDBH</t>
  </si>
  <si>
    <t>2708 Urquhart Maya 02</t>
  </si>
  <si>
    <t>523Yi49167JwdHN</t>
  </si>
  <si>
    <t>2602 Prieto Blake 02</t>
  </si>
  <si>
    <t>127Zz82346W1yx6</t>
  </si>
  <si>
    <t>2612-0800 Marsden Yvonne 03</t>
  </si>
  <si>
    <t>107Od80330CBKtP</t>
  </si>
  <si>
    <t>2606-1500 Ferraro Yvonne 02</t>
  </si>
  <si>
    <t>810Pm02908TNBe9</t>
  </si>
  <si>
    <t>2604-1000 Montrose Blake 02</t>
  </si>
  <si>
    <t>789Db31271WkmrV</t>
  </si>
  <si>
    <t>2608-1700 Yarrow Peter 02</t>
  </si>
  <si>
    <t>812Zo20818Lpb3c</t>
  </si>
  <si>
    <t>2608-1600 Salcedo Yvonne 02</t>
  </si>
  <si>
    <t>889Yz82509HLgwB</t>
  </si>
  <si>
    <t>2608 Lachance Owen 02</t>
  </si>
  <si>
    <t>396Op50612LaJXE</t>
  </si>
  <si>
    <t>2607-1100 Ubina Peter 05</t>
  </si>
  <si>
    <t>185Xr50989IRSyo</t>
  </si>
  <si>
    <t>2708 Trombley Simon 04</t>
  </si>
  <si>
    <t>619Yd04252DAgjl</t>
  </si>
  <si>
    <t>2609-2002 Tarrant Elena 03</t>
  </si>
  <si>
    <t>201Wk98783KZkln</t>
  </si>
  <si>
    <t>2609 Salcedo Wendy 06</t>
  </si>
  <si>
    <t>522Ho22227Ei2zk</t>
  </si>
  <si>
    <t>2708 Ostrander Amara 02</t>
  </si>
  <si>
    <t>100Ew59288AlDbF</t>
  </si>
  <si>
    <t>2608 Garrity Olive 02</t>
  </si>
  <si>
    <t>068Cw30666YXNPh</t>
  </si>
  <si>
    <t>2706-0200 Lindqvist Tomas 04</t>
  </si>
  <si>
    <t>554Uu66513PjW9B</t>
  </si>
  <si>
    <t>2609-2000 Salcedo Olive 02</t>
  </si>
  <si>
    <t>626Yu46290SKRtI</t>
  </si>
  <si>
    <t>2701-0300 Rosetti Lara 04</t>
  </si>
  <si>
    <t>631Bu72051NYaon</t>
  </si>
  <si>
    <t>2609-2001 Ostrander Eli 01</t>
  </si>
  <si>
    <t>896Ov72076KHNFp</t>
  </si>
  <si>
    <t>2609-1900 Quintero Keith 02</t>
  </si>
  <si>
    <t>775Zf26559DhnxW</t>
  </si>
  <si>
    <t>2612-0900 Lindqvist Zoe 09</t>
  </si>
  <si>
    <t>963Lf60230Wsbz2</t>
  </si>
  <si>
    <t>2611 Quintero Grace 02</t>
  </si>
  <si>
    <t>296Tj83509PX8CN</t>
  </si>
  <si>
    <t>2609-2200 Yancey Tomas 08</t>
  </si>
  <si>
    <t>848Gk73219Eu50E</t>
  </si>
  <si>
    <t>2701-0301 Thornton Derek 01</t>
  </si>
  <si>
    <t>563In95070SqYqh</t>
  </si>
  <si>
    <t>2612 Beaumont Peter 17</t>
  </si>
  <si>
    <t>661Vl22986AI4vX</t>
  </si>
  <si>
    <t>2605 Yarrow Nolan 05</t>
  </si>
  <si>
    <t>852Wl52950OrNv0</t>
  </si>
  <si>
    <t>2701-0304 Whitfield Hana 01</t>
  </si>
  <si>
    <t>022Lk24956TCzIx</t>
  </si>
  <si>
    <t>2612-1000 Ostrander Iris 05</t>
  </si>
  <si>
    <t>464Ya48360NLWln</t>
  </si>
  <si>
    <t>2609-2100 Marsden Victor 02</t>
  </si>
  <si>
    <t>748Vj20279Obsd1</t>
  </si>
  <si>
    <t>2607 Beaumont Sara 02</t>
  </si>
  <si>
    <t>751Fu07445Bbrtr</t>
  </si>
  <si>
    <t>2607 Montrose Ivan 02</t>
  </si>
  <si>
    <t>366Cp26272KSZdY</t>
  </si>
  <si>
    <t>2607-1200 Prieto Maya 11</t>
  </si>
  <si>
    <t>392Wp45517SBMIc</t>
  </si>
  <si>
    <t>2609 Grimaldi Ivan 02</t>
  </si>
  <si>
    <t>451Au41220NgQxn</t>
  </si>
  <si>
    <t>2701-0302 Castellano Blake 01</t>
  </si>
  <si>
    <t>700Xi93497DQhbY</t>
  </si>
  <si>
    <t>2612 Lindqvist Blake 08</t>
  </si>
  <si>
    <t>728Bv84377GL2OF</t>
  </si>
  <si>
    <t>2607 Salcedo Ivan 02</t>
  </si>
  <si>
    <t>518Gn64404UWvzE</t>
  </si>
  <si>
    <t>2606-1700 Hollis Wade 02</t>
  </si>
  <si>
    <t>830Mi03951XTzj4</t>
  </si>
  <si>
    <t>2604 Vandermeer Vera 02</t>
  </si>
  <si>
    <t>314Ab68429LNM8A</t>
  </si>
  <si>
    <t>2607 Castellano Peter 08</t>
  </si>
  <si>
    <t>216Wq20503UgmJr</t>
  </si>
  <si>
    <t>2606-1600 Eastwick Yvonne 04</t>
  </si>
  <si>
    <t>287Hp79350Ssg1g</t>
  </si>
  <si>
    <t>2605 Grimaldi Rosa 02</t>
  </si>
  <si>
    <t>715Hq34934XVEia</t>
  </si>
  <si>
    <t>2609 Marsden Paula 02</t>
  </si>
  <si>
    <t>037Aq26239E0QVq</t>
  </si>
  <si>
    <t>2701-0400 Whitfield Nolan 01</t>
  </si>
  <si>
    <t>261Zp35543I0W5q</t>
  </si>
  <si>
    <t>2701-0305 Radcliffe Derek 01</t>
  </si>
  <si>
    <t>432Hd81966IWMEQ</t>
  </si>
  <si>
    <t>2607 Villalobos Victor 02</t>
  </si>
  <si>
    <t>218Oj93373SG7Sw</t>
  </si>
  <si>
    <t>2608 Ashford Dana 02</t>
  </si>
  <si>
    <t>745Ln80114RjhMt</t>
  </si>
  <si>
    <t>2609 Urquhart Paula 04</t>
  </si>
  <si>
    <t>945Np08383Lg8In</t>
  </si>
  <si>
    <t>2608-1800 Trombley Elena 02</t>
  </si>
  <si>
    <t>307Ut61620VdqvK</t>
  </si>
  <si>
    <t>2611-0100 Tarrant Elena 02</t>
  </si>
  <si>
    <t>176Lr31160Gmvcu</t>
  </si>
  <si>
    <t>2605-1900 Yancey Amara 04</t>
  </si>
  <si>
    <t>036Qe06766A0O06</t>
  </si>
  <si>
    <t>2707 Villalobos Frank 08</t>
  </si>
  <si>
    <t>542Mb58420XKQek</t>
  </si>
  <si>
    <t>2602-0400 Whitfield Kara 02</t>
  </si>
  <si>
    <t>823Ou16622IEFuH</t>
  </si>
  <si>
    <t>2701-0303 Antonelli Fiona 01</t>
  </si>
  <si>
    <t>062Mv14023ZKQ0u</t>
  </si>
  <si>
    <t>2604-1100 Castellano Lara 02</t>
  </si>
  <si>
    <t>447Oc73108ED7nx</t>
  </si>
  <si>
    <t>2610-0300 Wingate Jonas 02</t>
  </si>
  <si>
    <t>437Ub85445XgwzR</t>
  </si>
  <si>
    <t>2702 Grimaldi Dana 02</t>
  </si>
  <si>
    <t>693Cg32996LhOxB</t>
  </si>
  <si>
    <t>2706 Yarrow Keith 04</t>
  </si>
  <si>
    <t>131Ly51027UGR5C</t>
  </si>
  <si>
    <t>2606 Grimaldi Xavier 04</t>
  </si>
  <si>
    <t>710Pb55967PMA0C</t>
  </si>
  <si>
    <t>2611-0200 Yancey Amara 02</t>
  </si>
  <si>
    <t>387Zq38007Vu4c1</t>
  </si>
  <si>
    <t>2708 Eastwick Simon 02</t>
  </si>
  <si>
    <t>688Je97862I1VUJ</t>
  </si>
  <si>
    <t>2708 Kilbride Lara 04</t>
  </si>
  <si>
    <t>187Jb13827PK0Ni</t>
  </si>
  <si>
    <t>2602-0500 Kowalczyk Dana 01</t>
  </si>
  <si>
    <t>794Cp75742OP76m</t>
  </si>
  <si>
    <t>2609 Bramley Tomas 02</t>
  </si>
  <si>
    <t>943Qh68545KZJCv</t>
  </si>
  <si>
    <t>2701-0500 Antonelli Grace 01</t>
  </si>
  <si>
    <t>202Er75738TPraG</t>
  </si>
  <si>
    <t>2611-0300 Ashford Rosa 02</t>
  </si>
  <si>
    <t>864Wy04798TCiDa</t>
  </si>
  <si>
    <t>2701 Tarrant Carla 04</t>
  </si>
  <si>
    <t>806Qg50908B4XSt</t>
  </si>
  <si>
    <t>2704 Fenwick Jonas 02</t>
  </si>
  <si>
    <t>960Tx31958Lmyn8</t>
  </si>
  <si>
    <t>2701-0600 Lindqvist Rhys 02</t>
  </si>
  <si>
    <t>762Hq44661Pego9</t>
  </si>
  <si>
    <t>2612-1100 Calloway Nadia 01</t>
  </si>
  <si>
    <t>879Bq66293CqZhz</t>
  </si>
  <si>
    <t>2612-1101 Calloway Miles 01</t>
  </si>
  <si>
    <t>191Iz70108FggYt</t>
  </si>
  <si>
    <t>2606-1900 Ubina Xavier 04</t>
  </si>
  <si>
    <t>918Tt00688LRchc</t>
  </si>
  <si>
    <t>2607 Wexler Iris 02</t>
  </si>
  <si>
    <t>919Tv20073LrrZc</t>
  </si>
  <si>
    <t>2606-2000 Urquhart Paula 03</t>
  </si>
  <si>
    <t>136Rh73486KCarK</t>
  </si>
  <si>
    <t>2705 Voskuil Gavin 02</t>
  </si>
  <si>
    <t>250Nw94302ODc7i</t>
  </si>
  <si>
    <t>2609-2300 Kowalczyk Rosa 01</t>
  </si>
  <si>
    <t>362Xm86541VK3j4</t>
  </si>
  <si>
    <t>2705-0100 Jessup Victor 02</t>
  </si>
  <si>
    <t>161Xm71905HKiZV</t>
  </si>
  <si>
    <t>2708-0600 Thornton Carla 05</t>
  </si>
  <si>
    <t>842Tj70351IXR8w</t>
  </si>
  <si>
    <t>2605 Wexler Amara 11</t>
  </si>
  <si>
    <t>347Sp77927MtYZF</t>
  </si>
  <si>
    <t>2608 Hargrove Peter 04</t>
  </si>
  <si>
    <t>359Lu26413S7WfC</t>
  </si>
  <si>
    <t>2701-0700 Beaumont Amara 02</t>
  </si>
  <si>
    <t>644Bw99834NnIva</t>
  </si>
  <si>
    <t>2706 Ashford Tomas 08</t>
  </si>
  <si>
    <t>981Rn48017Z83ga</t>
  </si>
  <si>
    <t>2709 Yarrow Jonas 02</t>
  </si>
  <si>
    <t>461Lk21235TSVTS</t>
  </si>
  <si>
    <t>2608-2000 Urquhart Amara 01</t>
  </si>
  <si>
    <t>329Af80128EVDGD</t>
  </si>
  <si>
    <t>2608 Montrose Rosa 06</t>
  </si>
  <si>
    <t>834Rq82351KxcsE</t>
  </si>
  <si>
    <t>2608-1900 Montrose Vera 02</t>
  </si>
  <si>
    <t>811Wo19221AzO9j</t>
  </si>
  <si>
    <t>2707-0200 Hollis Rhys 02</t>
  </si>
  <si>
    <t>160Iz92362El6IH</t>
  </si>
  <si>
    <t>2611-0500 Fenwick Zoe 02</t>
  </si>
  <si>
    <t>744Ig61483F4R6Z</t>
  </si>
  <si>
    <t>2608-2001 Ostrander Quinn 01</t>
  </si>
  <si>
    <t>466Fp80832Qu93D</t>
  </si>
  <si>
    <t>2612 Vandermeer Owen 01</t>
  </si>
  <si>
    <t>380Tx46342FuTlb</t>
  </si>
  <si>
    <t>2611-0400 Sorensen Ivan 09</t>
  </si>
  <si>
    <t>749Tm99552J60Yw</t>
  </si>
  <si>
    <t>2603-0100 Quintero Olive 02</t>
  </si>
  <si>
    <t>298Hh70352WBEo8</t>
  </si>
  <si>
    <t>2709-0200 Beaumont Rosa 02</t>
  </si>
  <si>
    <t>183Mi39045SrJqx</t>
  </si>
  <si>
    <t>2606-2100 Salcedo Simon 02</t>
  </si>
  <si>
    <t>502Cj17616NyCX4</t>
  </si>
  <si>
    <t>2706 Yarrow Olive 06</t>
  </si>
  <si>
    <t>517Tr61157E1LXN</t>
  </si>
  <si>
    <t>2706-0300 Duvall Yvonne 01</t>
  </si>
  <si>
    <t>913Vg05275XPnq9</t>
  </si>
  <si>
    <t>2606-2200 Rosetti Kara 06</t>
  </si>
  <si>
    <t>873Re04759PQYt0</t>
  </si>
  <si>
    <t>2605 Pemberton Lara 01</t>
  </si>
  <si>
    <t>922Pg09774HLVXC</t>
  </si>
  <si>
    <t>2706-0301 Eastwick Blake 01</t>
  </si>
  <si>
    <t>286Vg18468ZZR0m</t>
  </si>
  <si>
    <t>2706-0400 Beaumont Xavier 04</t>
  </si>
  <si>
    <t>166Rp66677Lqwat</t>
  </si>
  <si>
    <t>2708-0500 Rosetti Rhys 02</t>
  </si>
  <si>
    <t>580Es57102Lhml8</t>
  </si>
  <si>
    <t>2605 Montrose Peter 04</t>
  </si>
  <si>
    <t>650Eh06334EnhUV</t>
  </si>
  <si>
    <t>2608 Villalobos Dana 08</t>
  </si>
  <si>
    <t>722Eb99211QhdBI</t>
  </si>
  <si>
    <t>2709 Grimaldi Maya 02</t>
  </si>
  <si>
    <t>258Gz84103K9n02</t>
  </si>
  <si>
    <t>2702 Radcliffe Fiona 02</t>
  </si>
  <si>
    <t>107Fr19409IJM1j</t>
  </si>
  <si>
    <t>2605-2100 Thornton Fiona 02</t>
  </si>
  <si>
    <t>920Sz15929MnER8</t>
  </si>
  <si>
    <t>2612-1200 Stavros Ivan 05</t>
  </si>
  <si>
    <t>257Om96906OiEwD</t>
  </si>
  <si>
    <t>2609-2400 Voskuil Wendy 06</t>
  </si>
  <si>
    <t>017Dm76348FsdCy</t>
  </si>
  <si>
    <t>2706-0500 Ostrander Tomas 02</t>
  </si>
  <si>
    <t>570Vb66842XV2HV</t>
  </si>
  <si>
    <t>2606 Ravenna Jill 01</t>
  </si>
  <si>
    <t>408Yd79452CUxNw</t>
  </si>
  <si>
    <t>2606-2400 Sorensen Carla 02</t>
  </si>
  <si>
    <t>440Yl34135UOX51</t>
  </si>
  <si>
    <t>2606-2300 Pemberton Sara 02</t>
  </si>
  <si>
    <t>821Li87650UVPtx</t>
  </si>
  <si>
    <t>2701-0123 Ashford Jill 02</t>
  </si>
  <si>
    <t>678Bg19113Wt0Sy</t>
  </si>
  <si>
    <t>2612 Pemberton Wendy 02</t>
  </si>
  <si>
    <t>407Vk15695Q9oyr</t>
  </si>
  <si>
    <t>2612 Zelaya Xavier 02</t>
  </si>
  <si>
    <t>730Vj43079GqhLs</t>
  </si>
  <si>
    <t>2607-1300 Ostrander Jonas 03</t>
  </si>
  <si>
    <t>676Fq52542IYgcN</t>
  </si>
  <si>
    <t>2610-0400 Hollis Zach 06</t>
  </si>
  <si>
    <t>650Ks98599ZQ5H9</t>
  </si>
  <si>
    <t>2708-0700 Eastwick Kara 16</t>
  </si>
  <si>
    <t>543Wo22926RByd2</t>
  </si>
  <si>
    <t>2612-1300 Urquhart Zoe 04</t>
  </si>
  <si>
    <t>743Dr23078TbFdd</t>
  </si>
  <si>
    <t>2605 Radcliffe Lara 05</t>
  </si>
  <si>
    <t>172Fk20323DWpbm</t>
  </si>
  <si>
    <t>2610 Beaumont Olive 02</t>
  </si>
  <si>
    <t>730Hb77325QglB6</t>
  </si>
  <si>
    <t>2606 Kilbride Alan 02</t>
  </si>
  <si>
    <t>584Cy67759WUzbe</t>
  </si>
  <si>
    <t>2607 Ubina Blake 03</t>
  </si>
  <si>
    <t>318Lr70328NHUwp</t>
  </si>
  <si>
    <t>2606-2500 Ubina Xavier 05</t>
  </si>
  <si>
    <t>453Xs40113F6Zzq</t>
  </si>
  <si>
    <t>2612-1400 Yarrow Wendy 02</t>
  </si>
  <si>
    <t>615Cx65226I43gN</t>
  </si>
  <si>
    <t>2612 Yarrow Derek 05</t>
  </si>
  <si>
    <t>453On56471HvpTB</t>
  </si>
  <si>
    <t>2701 Villalobos Zach 02</t>
  </si>
  <si>
    <t>902Bw19884V4gc6</t>
  </si>
  <si>
    <t>2605-2200 Grimaldi Blake 01</t>
  </si>
  <si>
    <t>105Rh21017IoE1Q</t>
  </si>
  <si>
    <t>2612-1500 Trombley Maya 05</t>
  </si>
  <si>
    <t>320Wq77021PViCB</t>
  </si>
  <si>
    <t>2705 Pemberton Jonas 02</t>
  </si>
  <si>
    <t>352Dl58494H6x81</t>
  </si>
  <si>
    <t>2607 Rosetti Olive 04</t>
  </si>
  <si>
    <t>951Ga90370FG5X6</t>
  </si>
  <si>
    <t>2605 Antonelli Fiona 02</t>
  </si>
  <si>
    <t>747An86278TacyQ</t>
  </si>
  <si>
    <t>2612 Oakhurst Vera 02</t>
  </si>
  <si>
    <t>821Ro49198F3nxA</t>
  </si>
  <si>
    <t>2605-2300 Ostrander Tomas 02</t>
  </si>
  <si>
    <t>635Ho10186UbEJP</t>
  </si>
  <si>
    <t>2706-0600 Marsden Dana 02</t>
  </si>
  <si>
    <t>053Zm72877Z6iI1</t>
  </si>
  <si>
    <t>2604 Fenwick Peter 01</t>
  </si>
  <si>
    <t>594Yb38258GRrMg</t>
  </si>
  <si>
    <t>2706 Quintero Blake 04</t>
  </si>
  <si>
    <t>444Iz60878AAV4P</t>
  </si>
  <si>
    <t>2708-0800 Tarrant Xavier 02</t>
  </si>
  <si>
    <t>560Ct60800H88NH</t>
  </si>
  <si>
    <t>2609 Castellano Wade 02</t>
  </si>
  <si>
    <t>827Mq39407Z2WYB</t>
  </si>
  <si>
    <t>2605-2400 Lachance Derek 02</t>
  </si>
  <si>
    <t>736Mv00696UCQZJ</t>
  </si>
  <si>
    <t>2606-2600 Zelaya Yvonne 01</t>
  </si>
  <si>
    <t>973Wc11303ZVGNO</t>
  </si>
  <si>
    <t>2705 Trombley Jill 02</t>
  </si>
  <si>
    <t>751Wd64251TXBy9</t>
  </si>
  <si>
    <t>2606-2700 Oakhurst Tomas 02</t>
  </si>
  <si>
    <t>815Zh62582YUDRP</t>
  </si>
  <si>
    <t>2612 Eastwick Jill 02</t>
  </si>
  <si>
    <t>161Ww75249NNXhR</t>
  </si>
  <si>
    <t>2702-0100 Sorensen Keith 01</t>
  </si>
  <si>
    <t>928Gn53938MuCm6</t>
  </si>
  <si>
    <t>2607-1400 Oakhurst Alan 02</t>
  </si>
  <si>
    <t>654Js85287TiZSp</t>
  </si>
  <si>
    <t>2612 Quintero Hugo 04</t>
  </si>
  <si>
    <t>601Bc49944CSvce</t>
  </si>
  <si>
    <t>2606 Hargrove Eli 11</t>
  </si>
  <si>
    <t>384Qo12276YUPUB</t>
  </si>
  <si>
    <t>2709-0300 Zabala Vera 02</t>
  </si>
  <si>
    <t>526Zp44693KCwpc</t>
  </si>
  <si>
    <t>2611-0700 Trombley Jill 05</t>
  </si>
  <si>
    <t>299Ay53594F3Ogc</t>
  </si>
  <si>
    <t>2604-1200 Hargrove Paula 01</t>
  </si>
  <si>
    <t>855At11584ChFJV</t>
  </si>
  <si>
    <t>2608-2100 Ostrander Miles 03</t>
  </si>
  <si>
    <t>769Gz45085PiqzV</t>
  </si>
  <si>
    <t>2607 Quintero Quinn 08</t>
  </si>
  <si>
    <t>235Ca36130RdFr3</t>
  </si>
  <si>
    <t>2604 Yancey Beth 09</t>
  </si>
  <si>
    <t>105Bx45116X3pId</t>
  </si>
  <si>
    <t>2609-2600 Ingersoll Quinn 09</t>
  </si>
  <si>
    <t>294Jz04662MfYuD</t>
  </si>
  <si>
    <t>2612 Pemberton Eli 02</t>
  </si>
  <si>
    <t>191Th46783Ln3US</t>
  </si>
  <si>
    <t>2612 Hargrove Jonas 02</t>
  </si>
  <si>
    <t>285Vt59726HboXW</t>
  </si>
  <si>
    <t>2608-2200 Hollis Iris 02</t>
  </si>
  <si>
    <t>010Iy67924ZFTVV</t>
  </si>
  <si>
    <t>2609-2500 Montrose Lara 02</t>
  </si>
  <si>
    <t>863Pz06425HE9pq</t>
  </si>
  <si>
    <t>2706 Hollis Rosa 10</t>
  </si>
  <si>
    <t>933Xl90032OBsPm</t>
  </si>
  <si>
    <t>2608 Vandermeer Hana 02</t>
  </si>
  <si>
    <t>554Oo63206NLgT3</t>
  </si>
  <si>
    <t>2709 Kowalczyk Quinn 02</t>
  </si>
  <si>
    <t>952Uf65224YeO4F</t>
  </si>
  <si>
    <t>2701-0800 Ravenna Kara 02</t>
  </si>
  <si>
    <t>516Al97601OpUmh</t>
  </si>
  <si>
    <t>2701-0801 Yancey Vera 01</t>
  </si>
  <si>
    <t>720Kf38063Zm5LW</t>
  </si>
  <si>
    <t>2709-0301 Beaumont Dana 02</t>
  </si>
  <si>
    <t>191Vj84648Bdrv3</t>
  </si>
  <si>
    <t>2612-1600 Eastwick Zoe 04</t>
  </si>
  <si>
    <t>371Fk43142Bg338</t>
  </si>
  <si>
    <t>2607 Ostrander Eli 04</t>
  </si>
  <si>
    <t>383Is19158D3Pqz</t>
  </si>
  <si>
    <t>2612 Salcedo Dana 04</t>
  </si>
  <si>
    <t>883Kk79500S0hTj</t>
  </si>
  <si>
    <t>2612 Rosetti Miles 05</t>
  </si>
  <si>
    <t>846Sg64293GIosM</t>
  </si>
  <si>
    <t>2606 Ravenna Kara 03</t>
  </si>
  <si>
    <t>081Gd10573K1w3A</t>
  </si>
  <si>
    <t>2607 Rosetti Rhys 02</t>
  </si>
  <si>
    <t>946Ht17248RFCSQ</t>
  </si>
  <si>
    <t>2710 Salcedo Gavin 04</t>
  </si>
  <si>
    <t>165Lo63814EOXwO</t>
  </si>
  <si>
    <t>2608-0907 Rosetti Hugo 01</t>
  </si>
  <si>
    <t>135Zk32565DGtsR</t>
  </si>
  <si>
    <t>2607 Everly Tomas 05</t>
  </si>
  <si>
    <t>025Ym34116R8CcI</t>
  </si>
  <si>
    <t>2606 Ferraro Lara 02</t>
  </si>
  <si>
    <t>675Fs93713JGFxH</t>
  </si>
  <si>
    <t>2701-0900 Villalobos Vera 05</t>
  </si>
  <si>
    <t>959Va75249KVnov</t>
  </si>
  <si>
    <t>2608 Urquhart Grace 02</t>
  </si>
  <si>
    <t>905Xu90107INx6r</t>
  </si>
  <si>
    <t>2605 Sorensen Kara 02</t>
  </si>
  <si>
    <t>506Yx21510FFKkI</t>
  </si>
  <si>
    <t>2705 Marsden Iris 02</t>
  </si>
  <si>
    <t>334Wc45457MvlId</t>
  </si>
  <si>
    <t>2708-0900 Marsden Xavier 02</t>
  </si>
  <si>
    <t>733Mg59687WVqp4</t>
  </si>
  <si>
    <t>2606 Eastwick Rosa 02</t>
  </si>
  <si>
    <t>680So08504Jg1Eq</t>
  </si>
  <si>
    <t>2606-2800 Thornton Blake 03</t>
  </si>
  <si>
    <t>382Ug46347GgjEk</t>
  </si>
  <si>
    <t>2609 Wingate Alan 04</t>
  </si>
  <si>
    <t>013Ua49921AwIwn</t>
  </si>
  <si>
    <t>2605-2500 Norquist Hana 03</t>
  </si>
  <si>
    <t>527Fz06815WCb56</t>
  </si>
  <si>
    <t>2612 Hollis Wade 01</t>
  </si>
  <si>
    <t>196Kz48647UFd5Q</t>
  </si>
  <si>
    <t>2608 Kilbride Frank 02</t>
  </si>
  <si>
    <t>222Cr03388IlzPO</t>
  </si>
  <si>
    <t>2606 Ostrander Jonas 02</t>
  </si>
  <si>
    <t>359Lx57001O4VBq</t>
  </si>
  <si>
    <t>2608-2400 Rosetti Amara 01</t>
  </si>
  <si>
    <t>489Sf46320OOc7Z</t>
  </si>
  <si>
    <t>2608-2300 Tarrant Miles 01</t>
  </si>
  <si>
    <t>657Cp63932JFwcf</t>
  </si>
  <si>
    <t>2608-2301 Radcliffe Peter 01</t>
  </si>
  <si>
    <t>525Tb24685ErZB1</t>
  </si>
  <si>
    <t>2609 Pemberton Yvonne 02</t>
  </si>
  <si>
    <t>460Lz09779BcOY5</t>
  </si>
  <si>
    <t>2607 Whitfield Peter 02</t>
  </si>
  <si>
    <t>176Lk85390VEs4O</t>
  </si>
  <si>
    <t>2609 Voskuil Wendy 02</t>
  </si>
  <si>
    <t>964Uh82617EagI3</t>
  </si>
  <si>
    <t>2701-0124 Calloway Wade 01</t>
  </si>
  <si>
    <t>744Gb63259PfiDu</t>
  </si>
  <si>
    <t>2609 Lachance Tessa 02</t>
  </si>
  <si>
    <t>897Ul56781VP3KK</t>
  </si>
  <si>
    <t>2612-1103 Ferraro Frank 01</t>
  </si>
  <si>
    <t>830Xr33014Whjij</t>
  </si>
  <si>
    <t>2701-1001 Voskuil Quinn 02</t>
  </si>
  <si>
    <t>585Eq70928Adf2E</t>
  </si>
  <si>
    <t>2609 Wingate Maya 02</t>
  </si>
  <si>
    <t>868Ek18487UfQAN</t>
  </si>
  <si>
    <t>2608-2500 Wexler Ivan 04</t>
  </si>
  <si>
    <t>725Kc80970Pgb7c</t>
  </si>
  <si>
    <t>2608 Antonelli Elena</t>
  </si>
  <si>
    <t>198Yx70056NuLFM</t>
  </si>
  <si>
    <t>2612 Quintero Jill 08</t>
  </si>
  <si>
    <t>594Oa17815N9zNG</t>
  </si>
  <si>
    <t>2608-2600 Zelaya Rhys 02</t>
  </si>
  <si>
    <t>159Wc16922NP6Tc</t>
  </si>
  <si>
    <t>2701-1000 Quintero Victor 02</t>
  </si>
  <si>
    <t>980Qx20481DYBGH</t>
  </si>
  <si>
    <t>2701 Prieto Gavin 02</t>
  </si>
  <si>
    <t>099Ai79096EolSD</t>
  </si>
  <si>
    <t>2605-2600 Urquhart Lara 01</t>
  </si>
  <si>
    <t>048Ar12617IOdHQ</t>
  </si>
  <si>
    <t>2703-0100 Wingate Elena 02</t>
  </si>
  <si>
    <t>051Yh45195O1giz</t>
  </si>
  <si>
    <t>2607 Voskuil Jonas 07</t>
  </si>
  <si>
    <t>712Kp58598JJfM0</t>
  </si>
  <si>
    <t>2609 Trombley Uma 04</t>
  </si>
  <si>
    <t>898Ef25414TQmCw</t>
  </si>
  <si>
    <t>2607-1600 Pemberton Victor 02</t>
  </si>
  <si>
    <t>482Et72232LH39P</t>
  </si>
  <si>
    <t>2609-2700 Quintero Nadia 01</t>
  </si>
  <si>
    <t>927Lb62045HMh45</t>
  </si>
  <si>
    <t>2608 Jessup Maya 02</t>
  </si>
  <si>
    <t>206Uv32731VZcBQ</t>
  </si>
  <si>
    <t>2701-1100 Antonelli Nadia 01</t>
  </si>
  <si>
    <t>000Ov54571WEmbz</t>
  </si>
  <si>
    <t>2701-1200 Thornton Amara 01</t>
  </si>
  <si>
    <t>856Py44871RSxmq</t>
  </si>
  <si>
    <t>2706-0800 Quintero Carla 04</t>
  </si>
  <si>
    <t>500Ok03337N5yBt</t>
  </si>
  <si>
    <t>2612 Hargrove Fiona 02</t>
  </si>
  <si>
    <t>087Hd80181QVQVA</t>
  </si>
  <si>
    <t>2608 Jessup Hugo 02</t>
  </si>
  <si>
    <t>422Rr83413FXdJL</t>
  </si>
  <si>
    <t>2608 Ubina Peter 02</t>
  </si>
  <si>
    <t>206Xv06100Yqz5T</t>
  </si>
  <si>
    <t>2609 Marsden Sara 04</t>
  </si>
  <si>
    <t>614Nm81094LPCyg</t>
  </si>
  <si>
    <t>2611 Rosetti Liam 02</t>
  </si>
  <si>
    <t>236Ys62955Kr0dj</t>
  </si>
  <si>
    <t>2708 Ingersoll Kara 04</t>
  </si>
  <si>
    <t>344Hv23156VWbZh</t>
  </si>
  <si>
    <t>2805 Antonelli Lara 02</t>
  </si>
  <si>
    <t>524Bo91335EGoZj</t>
  </si>
  <si>
    <t>2701 Marsden Amara 02</t>
  </si>
  <si>
    <t>925Gq90453Tu6p4</t>
  </si>
  <si>
    <t>2703 Zabala Wade 02</t>
  </si>
  <si>
    <t>531Yg49738UvDss</t>
  </si>
  <si>
    <t>2607 Yarrow Maya 05</t>
  </si>
  <si>
    <t>543Ej47502ObzvL</t>
  </si>
  <si>
    <t>2705 Salcedo Elena 04</t>
  </si>
  <si>
    <t>551Qk00904JNxjs</t>
  </si>
  <si>
    <t>2701 Radcliffe Gavin 02</t>
  </si>
  <si>
    <t>164Wi88599XGl4x</t>
  </si>
  <si>
    <t>2701-1300 Jessup Owen 02</t>
  </si>
  <si>
    <t>842Ep65417GyIxg</t>
  </si>
  <si>
    <t>2706 Sorensen Zach 02</t>
  </si>
  <si>
    <t>915Zy65678RtC2r</t>
  </si>
  <si>
    <t>2610 Beaumont Uma 02</t>
  </si>
  <si>
    <t>503Qk58875Zk29A</t>
  </si>
  <si>
    <t>2608 Lachance Grace 04</t>
  </si>
  <si>
    <t>202Ez92022Ya187</t>
  </si>
  <si>
    <t>2609 Marsden Ivan 05</t>
  </si>
  <si>
    <t>698Lo37344YQ9PU</t>
  </si>
  <si>
    <t>2609-2800 Vandermeer Owen 01</t>
  </si>
  <si>
    <t>242Pe42724YQjT7</t>
  </si>
  <si>
    <t>2708 Wexler Nadia 08</t>
  </si>
  <si>
    <t>478Or59727LuAAY</t>
  </si>
  <si>
    <t>412Py95372J5Ygk</t>
  </si>
  <si>
    <t>2703 Marsden Derek 02</t>
  </si>
  <si>
    <t>943Tq75348PCnZq</t>
  </si>
  <si>
    <t>2608 Marsden Peter 01</t>
  </si>
  <si>
    <t>214Ee12256TZlWA</t>
  </si>
  <si>
    <t>2608 Trombley Yvonne 01</t>
  </si>
  <si>
    <t>224Nx02235P7xUg</t>
  </si>
  <si>
    <t>2707-0300 Ubina Elena 17</t>
  </si>
  <si>
    <t>409Ru51562BRIqe</t>
  </si>
  <si>
    <t>2707 Garrity Rhys 02</t>
  </si>
  <si>
    <t>484Fw36358WNHgv</t>
  </si>
  <si>
    <t>2607-1700 Everly Frank 09</t>
  </si>
  <si>
    <t>906Gb06646KArfm</t>
  </si>
  <si>
    <t>2612 Sorensen Rosa 07</t>
  </si>
  <si>
    <t>644Yt97719VVubx</t>
  </si>
  <si>
    <t>2612 Hargrove Elena 04</t>
  </si>
  <si>
    <t>598Sd85958G55xD</t>
  </si>
  <si>
    <t>2806 Whitfield Wade 04</t>
  </si>
  <si>
    <t>762Vd32113WVxhb</t>
  </si>
  <si>
    <t>2708-0501 Eastwick Miles 02</t>
  </si>
  <si>
    <t>961Iz03478FMK7A</t>
  </si>
  <si>
    <t>2609 Quintero Xavier 02</t>
  </si>
  <si>
    <t>090Cw40331VCAAc</t>
  </si>
  <si>
    <t>2609 Kilbride Grace 02</t>
  </si>
  <si>
    <t>007Qr10570Vm3tO</t>
  </si>
  <si>
    <t>2708-0502 Salcedo Blake 02</t>
  </si>
  <si>
    <t>381Lx81221JkmI1</t>
  </si>
  <si>
    <t>2608-2700 Lindqvist Elena 02</t>
  </si>
  <si>
    <t>638Es76678Pb3WZ</t>
  </si>
  <si>
    <t>2712 Kowalczyk Xavier 12</t>
  </si>
  <si>
    <t>230Kl63195QCCz0</t>
  </si>
  <si>
    <t>2709-0400 Whitfield Blake 02</t>
  </si>
  <si>
    <t>429Yt82689WOmuj</t>
  </si>
  <si>
    <t>2612 Everly Rhys 01</t>
  </si>
  <si>
    <t>964Bx32938VYINV</t>
  </si>
  <si>
    <t>2807-0100 Lindqvist Tomas 05</t>
  </si>
  <si>
    <t>180Jv81460CqN5E</t>
  </si>
  <si>
    <t>2608-2800 Yarrow Zoe 02</t>
  </si>
  <si>
    <t>195Tw46185MfXJL</t>
  </si>
  <si>
    <t>2708 Wingate Miles 02</t>
  </si>
  <si>
    <t>006Bb47120HZCJq</t>
  </si>
  <si>
    <t>2606 Kowalczyk Tessa 05</t>
  </si>
  <si>
    <t>850Qs63711Sxfck</t>
  </si>
  <si>
    <t>2706-0701 Garrity Rhys 02</t>
  </si>
  <si>
    <t>134Qk09868kAfgQ</t>
  </si>
  <si>
    <t>2609-2900 Norquist Hugo 02</t>
  </si>
  <si>
    <t>367Nw40048NqxeJ</t>
  </si>
  <si>
    <t>2607 Prieto Victor 04</t>
  </si>
  <si>
    <t>859Sq63642b1qfA</t>
  </si>
  <si>
    <t>2609 Ferraro Lara 02</t>
  </si>
  <si>
    <t>344Ye69166TpFUN</t>
  </si>
  <si>
    <t>2606 Quintero Jill 02</t>
  </si>
  <si>
    <t>134Xg11492p5UhX</t>
  </si>
  <si>
    <t>2709 Calloway Maya 02</t>
  </si>
  <si>
    <t>885Gm74414vVjM5</t>
  </si>
  <si>
    <t>2706 Radcliffe Miles 04</t>
  </si>
  <si>
    <t>347Ww42446Ei6oy</t>
  </si>
  <si>
    <t>2606-1800 Villalobos Zoe 02</t>
  </si>
  <si>
    <t>762Ny86834Wb8NJ</t>
  </si>
  <si>
    <t>2705 Yarrow Beth 02</t>
  </si>
  <si>
    <t>891Re47788vFzXS</t>
  </si>
  <si>
    <t>2607-1900 Villalobos Eli 02</t>
  </si>
  <si>
    <t>420Ex96397pXoTW</t>
  </si>
  <si>
    <t>2609-3000 Garrity Carla 02</t>
  </si>
  <si>
    <t>867Yn16298KxnHL</t>
  </si>
  <si>
    <t>2709-0500 Rosetti Vera 02</t>
  </si>
  <si>
    <t>938Ub73601Yfq5T</t>
  </si>
  <si>
    <t>2611 Calloway Rosa 07</t>
  </si>
  <si>
    <t>129Gs06721Fs1Uy</t>
  </si>
  <si>
    <t>2612 Marsden Victor 06</t>
  </si>
  <si>
    <t>975Et60357EbPAB</t>
  </si>
  <si>
    <t>2607 Yarrow Tomas</t>
  </si>
  <si>
    <t>539Xk04505dKd0d</t>
  </si>
  <si>
    <t>2609 Stavros Liam 02</t>
  </si>
  <si>
    <t>910Ww66871FXrRN</t>
  </si>
  <si>
    <t>2609-3100 Marsden Keith  02</t>
  </si>
  <si>
    <t>323Lo07771CrmTk</t>
  </si>
  <si>
    <t>2705-0200 Rosetti Zach 06</t>
  </si>
  <si>
    <t>771Mg16239NqCeR</t>
  </si>
  <si>
    <t>2706-0700 Radcliffe Quinn 10</t>
  </si>
  <si>
    <t>595Cs30900tWUtk</t>
  </si>
  <si>
    <t>2707-0600 Radcliffe Keith 12</t>
  </si>
  <si>
    <t>387Ae67772XL6Q9</t>
  </si>
  <si>
    <t>2612 Kowalczyk Keith 02</t>
  </si>
  <si>
    <t>680Ow15877u2WnT</t>
  </si>
  <si>
    <t>2701 Ravenna Blake 02</t>
  </si>
  <si>
    <t>468Lt76824uw8rt</t>
  </si>
  <si>
    <t>2612 Montrose Beth 05</t>
  </si>
  <si>
    <t>223Xh14578oq3Ge</t>
  </si>
  <si>
    <t>2608-2900 Rosetti Hana 02</t>
  </si>
  <si>
    <t>118Ck99252clLmj</t>
  </si>
  <si>
    <t>2708-0503 Lindqvist Blake 02</t>
  </si>
  <si>
    <t>449Tq99171gnvPY</t>
  </si>
  <si>
    <t>2705 Rosetti Tessa 02</t>
  </si>
  <si>
    <t>101Si48450vmnR1</t>
  </si>
  <si>
    <t>2609 Prieto Kara 04</t>
  </si>
  <si>
    <t>288At19043bf2o3</t>
  </si>
  <si>
    <t>2706-0900 Wexler Peter 11</t>
  </si>
  <si>
    <t>645Dj89972RybGx</t>
  </si>
  <si>
    <t>2611 Castellano Jonas 10</t>
  </si>
  <si>
    <t>583Aq05421b8K7Y</t>
  </si>
  <si>
    <t>2707 Sorensen Xavier 04</t>
  </si>
  <si>
    <t>115Tg70367oNWO5</t>
  </si>
  <si>
    <t>2609 Marsden Nolan 02</t>
  </si>
  <si>
    <t>688En00850xerB2</t>
  </si>
  <si>
    <t>2707 Hollis Kara 02</t>
  </si>
  <si>
    <t>754Lp06963u7KEo</t>
  </si>
  <si>
    <t>2706-0702 Quintero Miles 02</t>
  </si>
  <si>
    <t>241Je23054Bbo6f</t>
  </si>
  <si>
    <t>2706-1000 Quintero Ivan 02</t>
  </si>
  <si>
    <t>015Ov74431bauZ9</t>
  </si>
  <si>
    <t>2612 Yancey Maya 02</t>
  </si>
  <si>
    <t>386Lm96259d4jDe</t>
  </si>
  <si>
    <t>2612 Stavros Uma 04</t>
  </si>
  <si>
    <t>834Oo99454sy15Y</t>
  </si>
  <si>
    <t>2709 Garrity Quinn 02</t>
  </si>
  <si>
    <t>391Af06928p1zb0</t>
  </si>
  <si>
    <t>2808-0101 Hollis Ivan 02</t>
  </si>
  <si>
    <t>624Jy28263l8iGd</t>
  </si>
  <si>
    <t>2708 Prieto Liam 05</t>
  </si>
  <si>
    <t>294St20815s7qS5</t>
  </si>
  <si>
    <t>2706 Ravenna Beth 07</t>
  </si>
  <si>
    <t>877Dk20775dUayn</t>
  </si>
  <si>
    <t>2706-0703 Montrose Miles 02</t>
  </si>
  <si>
    <t>876Yj86147tLPgN</t>
  </si>
  <si>
    <t>2808-0100 Voskuil Iris 02</t>
  </si>
  <si>
    <t>380Xa99514mJB5i</t>
  </si>
  <si>
    <t>2707 Voskuil Nadia 06</t>
  </si>
  <si>
    <t>461Mf64697sBLLc</t>
  </si>
  <si>
    <t>2612-1700 Eastwick Liam 02</t>
  </si>
  <si>
    <t>906Nx95130wiqd3</t>
  </si>
  <si>
    <t>2809 Zabala Wade 02</t>
  </si>
  <si>
    <t>129Ne98359audiA</t>
  </si>
  <si>
    <t>134Jg31602rRR8u</t>
  </si>
  <si>
    <t>2710 Ashford Wade 02</t>
  </si>
  <si>
    <t>249Vy69741qSY82</t>
  </si>
  <si>
    <t>2608 Ingersoll Hugo 02</t>
  </si>
  <si>
    <t>103Tl74126qJIPv</t>
  </si>
  <si>
    <t>2612 Whitfield Nadia 02</t>
  </si>
  <si>
    <t>366Mf43604yXYzz</t>
  </si>
  <si>
    <t>2708 Hollis Wade 05</t>
  </si>
  <si>
    <t>752Rr57244TDWbh</t>
  </si>
  <si>
    <t>2710 Eastwick Eli 02</t>
  </si>
  <si>
    <t>865Yv57106egLKJ</t>
  </si>
  <si>
    <t>2705 Ferraro Maya 02</t>
  </si>
  <si>
    <t>992Lr53547RIzYy</t>
  </si>
  <si>
    <t>2708 Montrose Elena 02</t>
  </si>
  <si>
    <t>886Bv31417UjvEv</t>
  </si>
  <si>
    <t>2708 Grimaldi Beth 02</t>
  </si>
  <si>
    <t>161Mm49796FysGn</t>
  </si>
  <si>
    <t>2607 Quintero Miles 04</t>
  </si>
  <si>
    <t>566Tb42592Wr4HX</t>
  </si>
  <si>
    <t>2708 Wexler Grace 02</t>
  </si>
  <si>
    <t>372Cw37071FUTFE</t>
  </si>
  <si>
    <t>2612 Marsden Wendy 04</t>
  </si>
  <si>
    <t>629Cb31276CKdlo</t>
  </si>
  <si>
    <t>2705 Ostrander Zoe 05</t>
  </si>
  <si>
    <t>MODEL VARIABLES</t>
  </si>
  <si>
    <t>TARGET CURVES — WEEKLY STEP %</t>
  </si>
  <si>
    <t>TARGET CURVES — CUMULATIVE %</t>
  </si>
  <si>
    <t>OBJECTIVE PACE CURVE</t>
  </si>
  <si>
    <t>NO ACC — SALES PER WEEK MATRIX</t>
  </si>
  <si>
    <t>SALES PER WEEK MATRIX</t>
  </si>
  <si>
    <t>Closed-won amount per sale week, all bookings with a week code (matches on WeekCode). Not cumulative.</t>
  </si>
  <si>
    <t>TOTAL SALES MATRIX — CUMULATIVE</t>
  </si>
  <si>
    <t>Running total of the Sales Per Week Matrix. Source for Forecast Method; 2026/2027 show NA() beyond the current sale week.</t>
  </si>
  <si>
    <t>Tweek2027</t>
  </si>
  <si>
    <t>All Opps Metrics!A4 (named range 'Today')</t>
  </si>
  <si>
    <t>All Opps Metrics!A5 = WEEKNUM(Today)+52 (named range 'TWeek2026')</t>
  </si>
  <si>
    <t>All Opps Metrics!A6 = WEEKNUM(Today) (named range 'Tweek2027')</t>
  </si>
  <si>
    <t>All Opps Metrics!A7 (named range 'Sales_Obj26')</t>
  </si>
  <si>
    <t>All Opps Metrics!A8 (named range 'Sales_Obj27')</t>
  </si>
  <si>
    <t>Inputs and named cells driving the whole model</t>
  </si>
  <si>
    <t>Week-over-week % of final year total sold in each week</t>
  </si>
  <si>
    <t>Running total of the weekly steps to the left</t>
  </si>
  <si>
    <t>Selected cumulative curve</t>
  </si>
  <si>
    <t>Closed-won amount per sale week, excluding pre week 1 bookings (matches on WeekCodeNoAcc). Not cumulative.</t>
  </si>
  <si>
    <t>Source: 'All Opps Metrics'!Total_Sales_Matrix — cumulative closed-won by sale week. Referenced by table name so it survives future moves.</t>
  </si>
  <si>
    <t>Open pipeline (gross)</t>
  </si>
  <si>
    <t>Gross pipeline covers</t>
  </si>
  <si>
    <t>Source: All_Opps table, StageCode = 'Open'. NOTE: the 'Probability (%)' column no longer exists after the restructure, so this is now GROSS pipeline, not probability-weighted. Diagnostic only.</t>
  </si>
  <si>
    <t>Sales Reports - All Opps Closed</t>
  </si>
  <si>
    <t>At week 031 of 105 only ~38% of the curve is complete, so the projected endpoint is directional. The shape is reliable; the level is not.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</si>
</sst>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%"/>
    <numFmt numFmtId="167" formatCode="dd/mm/yyyy"/>
    <numFmt numFmtId="168" formatCode="&quot;$&quot;#,##0;\(&quot;$&quot;#,##0\);\-"/>
    <numFmt numFmtId="169" formatCode="0.0&quot;x&quot;"/>
  </numFmts>
  <fonts count="8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0"/>
      <name val="Arial"/>
      <family val="2"/>
    </font>
    <font>
      <b/>
      <sz val="16"/>
      <color rgb="FF1F3864"/>
      <name val="Calibri"/>
      <family val="2"/>
      <scheme val="minor"/>
    </font>
    <font>
      <i/>
      <sz val="10"/>
      <color rgb="FF595959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1"/>
      <color rgb="FF008000"/>
      <name val="Calibri"/>
      <family val="2"/>
      <scheme val="minor"/>
    </font>
    <font>
      <i/>
      <sz val="9"/>
      <color rgb="FF59595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8000"/>
      <name val="Calibri"/>
      <family val="2"/>
      <scheme val="minor"/>
    </font>
    <font>
      <sz val="11"/>
      <color rgb="FF808080"/>
      <name val="Calibri"/>
      <family val="2"/>
      <scheme val="minor"/>
    </font>
    <font>
      <i/>
      <sz val="11"/>
      <color rgb="FF808080"/>
      <name val="Calibri"/>
      <family val="2"/>
      <scheme val="minor"/>
    </font>
    <font>
      <sz val="9"/>
      <color rgb="FF808080"/>
      <name val="Calibri"/>
      <family val="2"/>
      <scheme val="minor"/>
    </font>
    <font>
      <i/>
      <sz val="9"/>
      <color rgb="FFC00000"/>
      <name val="Calibri"/>
      <family val="2"/>
      <scheme val="minor"/>
    </font>
    <font>
      <b/>
      <sz val="9"/>
      <color rgb="FF1F3864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1F3864"/>
      <name val="Calibri"/>
      <family val="2"/>
      <scheme val="minor"/>
    </font>
    <font>
      <b/>
      <sz val="11"/>
      <color rgb="FF808080"/>
      <name val="Calibri"/>
      <family val="2"/>
      <scheme val="minor"/>
    </font>
    <font>
      <sz val="10"/>
      <color theme="1"/>
      <name val="Arial"/>
    </font>
    <font>
      <b/>
      <sz val="10"/>
      <color theme="1"/>
      <name val="Arial"/>
    </font>
    <font>
      <i/>
      <sz val="9"/>
      <color rgb="FF595959"/>
      <name val="Arial"/>
    </font>
    <font>
      <b/>
      <sz val="10"/>
      <color rgb="FF000000"/>
      <name val="Arial"/>
    </font>
    <font>
      <i/>
      <sz val="9"/>
      <color rgb="FF595959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F386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D9D9D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51">
    <xf numFmtId="0" fontId="0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" applyNumberFormat="0" applyFill="0" applyAlignment="0" applyProtection="0"/>
    <xf numFmtId="0" fontId="40" fillId="0" borderId="3" applyNumberFormat="0" applyFill="0" applyAlignment="0" applyProtection="0"/>
    <xf numFmtId="0" fontId="41" fillId="0" borderId="4" applyNumberFormat="0" applyFill="0" applyAlignment="0" applyProtection="0"/>
    <xf numFmtId="0" fontId="41" fillId="0" borderId="0" applyNumberFormat="0" applyFill="0" applyBorder="0" applyAlignment="0" applyProtection="0"/>
    <xf numFmtId="0" fontId="42" fillId="4" borderId="0" applyNumberFormat="0" applyBorder="0" applyAlignment="0" applyProtection="0"/>
    <xf numFmtId="0" fontId="43" fillId="5" borderId="0" applyNumberFormat="0" applyBorder="0" applyAlignment="0" applyProtection="0"/>
    <xf numFmtId="0" fontId="44" fillId="6" borderId="0" applyNumberFormat="0" applyBorder="0" applyAlignment="0" applyProtection="0"/>
    <xf numFmtId="0" fontId="45" fillId="7" borderId="5" applyNumberFormat="0" applyAlignment="0" applyProtection="0"/>
    <xf numFmtId="0" fontId="46" fillId="8" borderId="6" applyNumberFormat="0" applyAlignment="0" applyProtection="0"/>
    <xf numFmtId="0" fontId="47" fillId="8" borderId="5" applyNumberFormat="0" applyAlignment="0" applyProtection="0"/>
    <xf numFmtId="0" fontId="48" fillId="0" borderId="7" applyNumberFormat="0" applyFill="0" applyAlignment="0" applyProtection="0"/>
    <xf numFmtId="0" fontId="49" fillId="9" borderId="8" applyNumberFormat="0" applyAlignment="0" applyProtection="0"/>
    <xf numFmtId="0" fontId="50" fillId="0" borderId="0" applyNumberFormat="0" applyFill="0" applyBorder="0" applyAlignment="0" applyProtection="0"/>
    <xf numFmtId="0" fontId="35" fillId="10" borderId="9" applyNumberFormat="0" applyFont="0" applyAlignment="0" applyProtection="0"/>
    <xf numFmtId="0" fontId="51" fillId="0" borderId="0" applyNumberFormat="0" applyFill="0" applyBorder="0" applyAlignment="0" applyProtection="0"/>
    <xf numFmtId="0" fontId="37" fillId="0" borderId="10" applyNumberFormat="0" applyFill="0" applyAlignment="0" applyProtection="0"/>
    <xf numFmtId="0" fontId="52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52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52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52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6" borderId="0" applyNumberFormat="0" applyBorder="0" applyAlignment="0" applyProtection="0"/>
    <xf numFmtId="0" fontId="52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0" borderId="0" applyNumberFormat="0" applyBorder="0" applyAlignment="0" applyProtection="0"/>
    <xf numFmtId="0" fontId="52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34" borderId="0" applyNumberFormat="0" applyBorder="0" applyAlignment="0" applyProtection="0"/>
    <xf numFmtId="0" fontId="55" fillId="0" borderId="0"/>
    <xf numFmtId="0" fontId="35" fillId="0" borderId="0"/>
    <xf numFmtId="0" fontId="34" fillId="0" borderId="0"/>
    <xf numFmtId="43" fontId="34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</cellStyleXfs>
  <cellXfs count="408">
    <xf numFmtId="0" fontId="0" fillId="0" borderId="0" xfId="0"/>
    <xf numFmtId="0" fontId="53" fillId="0" borderId="0" xfId="0" applyFont="1"/>
    <xf numFmtId="0" fontId="36" fillId="3" borderId="0" xfId="0" applyFont="1" applyFill="1" applyAlignment="1">
      <alignment horizontal="center"/>
    </xf>
    <xf numFmtId="0" fontId="36" fillId="0" borderId="0" xfId="0" applyFont="1"/>
    <xf numFmtId="0" fontId="32" fillId="0" borderId="0" xfId="0" applyFont="1"/>
    <xf numFmtId="0" fontId="32" fillId="0" borderId="0" xfId="0" applyFont="1" applyAlignment="1">
      <alignment horizontal="left"/>
    </xf>
    <xf numFmtId="166" fontId="32" fillId="0" borderId="0" xfId="3" applyNumberFormat="1" applyFont="1"/>
    <xf numFmtId="165" fontId="32" fillId="0" borderId="0" xfId="0" applyNumberFormat="1" applyFont="1"/>
    <xf numFmtId="9" fontId="32" fillId="0" borderId="0" xfId="0" applyNumberFormat="1" applyFont="1"/>
    <xf numFmtId="44" fontId="32" fillId="0" borderId="0" xfId="0" applyNumberFormat="1" applyFont="1"/>
    <xf numFmtId="43" fontId="32" fillId="0" borderId="0" xfId="1" applyFont="1"/>
    <xf numFmtId="0" fontId="32" fillId="3" borderId="1" xfId="0" applyFont="1" applyFill="1" applyBorder="1" applyAlignment="1">
      <alignment horizontal="center"/>
    </xf>
    <xf numFmtId="0" fontId="32" fillId="3" borderId="1" xfId="0" applyFont="1" applyFill="1" applyBorder="1" applyAlignment="1">
      <alignment horizontal="left"/>
    </xf>
    <xf numFmtId="0" fontId="32" fillId="3" borderId="1" xfId="1" applyNumberFormat="1" applyFont="1" applyFill="1" applyBorder="1" applyAlignment="1">
      <alignment horizontal="left"/>
    </xf>
    <xf numFmtId="14" fontId="32" fillId="0" borderId="0" xfId="0" applyNumberFormat="1" applyFont="1" applyAlignment="1">
      <alignment horizontal="left"/>
    </xf>
    <xf numFmtId="0" fontId="31" fillId="0" borderId="0" xfId="0" applyFont="1"/>
    <xf numFmtId="44" fontId="31" fillId="0" borderId="0" xfId="0" applyNumberFormat="1" applyFont="1"/>
    <xf numFmtId="0" fontId="30" fillId="0" borderId="0" xfId="0" applyFont="1"/>
    <xf numFmtId="44" fontId="30" fillId="0" borderId="0" xfId="0" applyNumberFormat="1" applyFont="1"/>
    <xf numFmtId="44" fontId="29" fillId="0" borderId="0" xfId="0" applyNumberFormat="1" applyFont="1"/>
    <xf numFmtId="0" fontId="29" fillId="0" borderId="0" xfId="0" applyFont="1"/>
    <xf numFmtId="0" fontId="28" fillId="0" borderId="0" xfId="0" applyFont="1"/>
    <xf numFmtId="44" fontId="28" fillId="0" borderId="0" xfId="0" applyNumberFormat="1" applyFont="1"/>
    <xf numFmtId="0" fontId="27" fillId="0" borderId="0" xfId="0" applyFont="1"/>
    <xf numFmtId="44" fontId="27" fillId="0" borderId="0" xfId="0" applyNumberFormat="1" applyFont="1"/>
    <xf numFmtId="0" fontId="26" fillId="0" borderId="0" xfId="0" applyFont="1"/>
    <xf numFmtId="44" fontId="26" fillId="0" borderId="0" xfId="0" applyNumberFormat="1" applyFont="1"/>
    <xf numFmtId="14" fontId="27" fillId="0" borderId="0" xfId="0" applyNumberFormat="1" applyFont="1"/>
    <xf numFmtId="0" fontId="25" fillId="0" borderId="0" xfId="0" applyFont="1"/>
    <xf numFmtId="44" fontId="25" fillId="0" borderId="0" xfId="0" applyNumberFormat="1" applyFont="1"/>
    <xf numFmtId="14" fontId="26" fillId="0" borderId="0" xfId="0" applyNumberFormat="1" applyFont="1"/>
    <xf numFmtId="0" fontId="24" fillId="0" borderId="0" xfId="0" applyFont="1"/>
    <xf numFmtId="44" fontId="24" fillId="0" borderId="0" xfId="0" applyNumberFormat="1" applyFont="1"/>
    <xf numFmtId="0" fontId="23" fillId="0" borderId="0" xfId="0" applyFont="1"/>
    <xf numFmtId="44" fontId="23" fillId="0" borderId="0" xfId="0" applyNumberFormat="1" applyFont="1"/>
    <xf numFmtId="0" fontId="22" fillId="0" borderId="0" xfId="0" applyFont="1"/>
    <xf numFmtId="44" fontId="22" fillId="0" borderId="0" xfId="0" applyNumberFormat="1" applyFont="1"/>
    <xf numFmtId="0" fontId="21" fillId="0" borderId="0" xfId="0" applyFont="1"/>
    <xf numFmtId="44" fontId="21" fillId="0" borderId="0" xfId="0" applyNumberFormat="1" applyFont="1"/>
    <xf numFmtId="43" fontId="56" fillId="0" borderId="0" xfId="1" applyFont="1"/>
    <xf numFmtId="44" fontId="20" fillId="0" borderId="0" xfId="0" applyNumberFormat="1" applyFont="1"/>
    <xf numFmtId="0" fontId="20" fillId="0" borderId="0" xfId="0" applyFont="1"/>
    <xf numFmtId="14" fontId="24" fillId="0" borderId="0" xfId="0" applyNumberFormat="1" applyFont="1"/>
    <xf numFmtId="0" fontId="19" fillId="0" borderId="0" xfId="0" applyFont="1"/>
    <xf numFmtId="44" fontId="19" fillId="0" borderId="0" xfId="0" applyNumberFormat="1" applyFont="1"/>
    <xf numFmtId="0" fontId="18" fillId="0" borderId="0" xfId="0" applyFont="1"/>
    <xf numFmtId="44" fontId="18" fillId="0" borderId="0" xfId="0" applyNumberFormat="1" applyFont="1"/>
    <xf numFmtId="0" fontId="17" fillId="0" borderId="0" xfId="0" applyFont="1"/>
    <xf numFmtId="44" fontId="17" fillId="0" borderId="0" xfId="0" applyNumberFormat="1" applyFont="1"/>
    <xf numFmtId="0" fontId="0" fillId="0" borderId="0" xfId="0" quotePrefix="1"/>
    <xf numFmtId="0" fontId="16" fillId="0" borderId="0" xfId="0" applyFont="1"/>
    <xf numFmtId="44" fontId="16" fillId="0" borderId="0" xfId="0" applyNumberFormat="1" applyFont="1"/>
    <xf numFmtId="0" fontId="15" fillId="0" borderId="0" xfId="0" applyFont="1"/>
    <xf numFmtId="44" fontId="15" fillId="0" borderId="0" xfId="0" applyNumberFormat="1" applyFont="1"/>
    <xf numFmtId="0" fontId="14" fillId="0" borderId="0" xfId="0" applyFont="1"/>
    <xf numFmtId="44" fontId="14" fillId="0" borderId="0" xfId="0" applyNumberFormat="1" applyFont="1"/>
    <xf numFmtId="0" fontId="13" fillId="0" borderId="0" xfId="0" applyFont="1"/>
    <xf numFmtId="44" fontId="13" fillId="0" borderId="0" xfId="0" applyNumberFormat="1" applyFont="1"/>
    <xf numFmtId="14" fontId="17" fillId="0" borderId="0" xfId="0" applyNumberFormat="1" applyFont="1"/>
    <xf numFmtId="0" fontId="12" fillId="0" borderId="0" xfId="0" applyFont="1"/>
    <xf numFmtId="44" fontId="12" fillId="0" borderId="0" xfId="0" applyNumberFormat="1" applyFont="1"/>
    <xf numFmtId="14" fontId="16" fillId="0" borderId="0" xfId="0" applyNumberFormat="1" applyFont="1"/>
    <xf numFmtId="14" fontId="15" fillId="0" borderId="0" xfId="0" applyNumberFormat="1" applyFont="1"/>
    <xf numFmtId="0" fontId="11" fillId="0" borderId="0" xfId="0" applyFont="1"/>
    <xf numFmtId="44" fontId="11" fillId="0" borderId="0" xfId="0" applyNumberFormat="1" applyFont="1"/>
    <xf numFmtId="0" fontId="10" fillId="0" borderId="0" xfId="0" applyFont="1"/>
    <xf numFmtId="44" fontId="10" fillId="0" borderId="0" xfId="0" applyNumberFormat="1" applyFont="1"/>
    <xf numFmtId="14" fontId="32" fillId="0" borderId="0" xfId="0" quotePrefix="1" applyNumberFormat="1" applyFont="1" applyAlignment="1">
      <alignment horizontal="left"/>
    </xf>
    <xf numFmtId="14" fontId="32" fillId="0" borderId="0" xfId="0" applyNumberFormat="1" applyFont="1"/>
    <xf numFmtId="14" fontId="23" fillId="0" borderId="0" xfId="0" applyNumberFormat="1" applyFont="1"/>
    <xf numFmtId="14" fontId="20" fillId="0" borderId="0" xfId="0" applyNumberFormat="1" applyFont="1"/>
    <xf numFmtId="14" fontId="32" fillId="0" borderId="0" xfId="0" quotePrefix="1" applyNumberFormat="1" applyFont="1"/>
    <xf numFmtId="14" fontId="28" fillId="0" borderId="0" xfId="0" applyNumberFormat="1" applyFont="1"/>
    <xf numFmtId="14" fontId="31" fillId="0" borderId="0" xfId="0" applyNumberFormat="1" applyFont="1"/>
    <xf numFmtId="14" fontId="30" fillId="0" borderId="0" xfId="0" applyNumberFormat="1" applyFont="1"/>
    <xf numFmtId="14" fontId="29" fillId="0" borderId="0" xfId="0" applyNumberFormat="1" applyFont="1"/>
    <xf numFmtId="14" fontId="25" fillId="0" borderId="0" xfId="0" applyNumberFormat="1" applyFont="1"/>
    <xf numFmtId="14" fontId="22" fillId="0" borderId="0" xfId="0" applyNumberFormat="1" applyFont="1"/>
    <xf numFmtId="14" fontId="21" fillId="0" borderId="0" xfId="0" applyNumberFormat="1" applyFont="1"/>
    <xf numFmtId="14" fontId="19" fillId="0" borderId="0" xfId="0" applyNumberFormat="1" applyFont="1"/>
    <xf numFmtId="14" fontId="18" fillId="0" borderId="0" xfId="0" applyNumberFormat="1" applyFont="1"/>
    <xf numFmtId="14" fontId="14" fillId="0" borderId="0" xfId="0" applyNumberFormat="1" applyFont="1"/>
    <xf numFmtId="14" fontId="13" fillId="0" borderId="0" xfId="0" applyNumberFormat="1" applyFont="1"/>
    <xf numFmtId="14" fontId="12" fillId="0" borderId="0" xfId="0" applyNumberFormat="1" applyFont="1"/>
    <xf numFmtId="14" fontId="11" fillId="0" borderId="0" xfId="0" applyNumberFormat="1" applyFont="1"/>
    <xf numFmtId="14" fontId="10" fillId="0" borderId="0" xfId="0" applyNumberFormat="1" applyFont="1"/>
    <xf numFmtId="0" fontId="9" fillId="0" borderId="0" xfId="0" applyFont="1"/>
    <xf numFmtId="44" fontId="9" fillId="0" borderId="0" xfId="0" applyNumberFormat="1" applyFont="1"/>
    <xf numFmtId="14" fontId="9" fillId="0" borderId="0" xfId="0" applyNumberFormat="1" applyFont="1"/>
    <xf numFmtId="0" fontId="8" fillId="0" borderId="0" xfId="0" applyFont="1"/>
    <xf numFmtId="44" fontId="8" fillId="0" borderId="0" xfId="0" applyNumberFormat="1" applyFont="1"/>
    <xf numFmtId="14" fontId="8" fillId="0" borderId="0" xfId="0" applyNumberFormat="1" applyFont="1"/>
    <xf numFmtId="0" fontId="7" fillId="0" borderId="0" xfId="0" applyFont="1"/>
    <xf numFmtId="44" fontId="7" fillId="0" borderId="0" xfId="0" applyNumberFormat="1" applyFont="1"/>
    <xf numFmtId="14" fontId="7" fillId="0" borderId="0" xfId="0" applyNumberFormat="1" applyFont="1"/>
    <xf numFmtId="44" fontId="6" fillId="0" borderId="0" xfId="0" applyNumberFormat="1" applyFont="1"/>
    <xf numFmtId="0" fontId="6" fillId="0" borderId="0" xfId="0" applyFont="1"/>
    <xf numFmtId="14" fontId="6" fillId="0" borderId="0" xfId="0" applyNumberFormat="1" applyFont="1"/>
    <xf numFmtId="0" fontId="5" fillId="0" borderId="0" xfId="0" applyFont="1"/>
    <xf numFmtId="14" fontId="5" fillId="0" borderId="0" xfId="0" applyNumberFormat="1" applyFont="1"/>
    <xf numFmtId="44" fontId="5" fillId="0" borderId="0" xfId="0" applyNumberFormat="1" applyFont="1"/>
    <xf numFmtId="0" fontId="4" fillId="0" borderId="0" xfId="0" applyFont="1"/>
    <xf numFmtId="14" fontId="4" fillId="0" borderId="0" xfId="0" applyNumberFormat="1" applyFont="1"/>
    <xf numFmtId="44" fontId="4" fillId="0" borderId="0" xfId="0" applyNumberFormat="1" applyFont="1"/>
    <xf numFmtId="0" fontId="3" fillId="0" borderId="0" xfId="0" applyFont="1"/>
    <xf numFmtId="14" fontId="3" fillId="0" borderId="0" xfId="0" applyNumberFormat="1" applyFont="1"/>
    <xf numFmtId="44" fontId="3" fillId="0" borderId="0" xfId="0" applyNumberFormat="1" applyFont="1"/>
    <xf numFmtId="0" fontId="2" fillId="0" borderId="0" xfId="0" applyFont="1"/>
    <xf numFmtId="14" fontId="2" fillId="0" borderId="0" xfId="0" applyNumberFormat="1" applyFont="1"/>
    <xf numFmtId="44" fontId="2" fillId="0" borderId="0" xfId="0" applyNumberFormat="1" applyFont="1"/>
    <xf numFmtId="0" fontId="1" fillId="0" borderId="0" xfId="0" applyFont="1"/>
    <xf numFmtId="14" fontId="1" fillId="0" borderId="0" xfId="0" applyNumberFormat="1" applyFont="1"/>
    <xf numFmtId="44" fontId="1" fillId="0" borderId="0" xfId="0" applyNumberFormat="1" applyFont="1"/>
    <xf numFmtId="0" fontId="1" fillId="3" borderId="1" xfId="0" applyFont="1" applyFill="1" applyBorder="1" applyAlignment="1">
      <alignment horizontal="center"/>
    </xf>
    <xf numFmtId="0" fontId="37" fillId="0" borderId="0" xfId="0" applyFont="1"/>
    <xf numFmtId="0" fontId="57" fillId="0" borderId="0" xfId="0" applyFont="1"/>
    <xf numFmtId="0" fontId="58" fillId="0" borderId="0" xfId="0" applyFont="1"/>
    <xf numFmtId="0" fontId="59" fillId="35" borderId="0" xfId="0" applyFont="1" applyFill="1"/>
    <xf numFmtId="0" fontId="37" fillId="36" borderId="0" xfId="0" applyFont="1" applyFill="1"/>
    <xf numFmtId="0" fontId="37" fillId="36" borderId="0" xfId="0" applyFont="1" applyFill="1" applyAlignment="1">
      <alignment horizontal="center"/>
    </xf>
    <xf numFmtId="167" fontId="60" fillId="0" borderId="0" xfId="0" applyNumberFormat="1" applyFont="1" applyAlignment="1">
      <alignment horizontal="center"/>
    </xf>
    <xf numFmtId="1" fontId="60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68" fontId="60" fillId="0" borderId="0" xfId="0" applyNumberFormat="1" applyFont="1" applyAlignment="1">
      <alignment horizontal="center"/>
    </xf>
    <xf numFmtId="0" fontId="61" fillId="0" borderId="0" xfId="0" applyFont="1"/>
    <xf numFmtId="168" fontId="0" fillId="0" borderId="0" xfId="0" applyNumberFormat="1"/>
    <xf numFmtId="49" fontId="61" fillId="0" borderId="0" xfId="0" applyNumberFormat="1" applyFont="1"/>
    <xf numFmtId="0" fontId="59" fillId="38" borderId="0" xfId="0" applyFont="1" applyFill="1"/>
    <xf numFmtId="1" fontId="0" fillId="0" borderId="0" xfId="0" applyNumberFormat="1"/>
    <xf numFmtId="168" fontId="70" fillId="0" borderId="0" xfId="0" applyNumberFormat="1" applyFont="1"/>
    <xf numFmtId="0" fontId="70" fillId="0" borderId="0" xfId="0" applyFont="1"/>
    <xf numFmtId="0" fontId="73" fillId="0" borderId="0" xfId="0" applyFont="1"/>
    <xf numFmtId="168" fontId="75" fillId="0" borderId="0" xfId="0" applyNumberFormat="1" applyFont="1"/>
    <xf numFmtId="0" fontId="78" fillId="38" borderId="0" xfId="0" applyFont="1" applyFill="1"/>
    <xf numFmtId="0" fontId="78" fillId="35" borderId="0" xfId="0" applyFont="1" applyFill="1"/>
    <xf numFmtId="0" fontId="37" fillId="36" borderId="21" xfId="0" applyFont="1" applyFill="1" applyBorder="1"/>
    <xf numFmtId="0" fontId="37" fillId="36" borderId="21" xfId="0" applyFont="1" applyFill="1" applyBorder="1" applyAlignment="1">
      <alignment horizontal="center"/>
    </xf>
    <xf numFmtId="49" fontId="0" fillId="0" borderId="21" xfId="0" applyNumberFormat="1" applyBorder="1" applyAlignment="1">
      <alignment horizontal="center"/>
    </xf>
    <xf numFmtId="168" fontId="60" fillId="0" borderId="21" xfId="0" applyNumberFormat="1" applyFont="1" applyBorder="1"/>
    <xf numFmtId="166" fontId="0" fillId="0" borderId="21" xfId="0" applyNumberFormat="1" applyBorder="1" applyAlignment="1">
      <alignment horizontal="center"/>
    </xf>
    <xf numFmtId="168" fontId="0" fillId="0" borderId="21" xfId="0" applyNumberFormat="1" applyBorder="1"/>
    <xf numFmtId="0" fontId="66" fillId="0" borderId="21" xfId="0" applyFont="1" applyBorder="1" applyAlignment="1">
      <alignment horizontal="center"/>
    </xf>
    <xf numFmtId="0" fontId="62" fillId="0" borderId="21" xfId="0" applyFont="1" applyBorder="1" applyAlignment="1">
      <alignment horizontal="center"/>
    </xf>
    <xf numFmtId="0" fontId="67" fillId="0" borderId="21" xfId="0" applyFont="1" applyBorder="1" applyAlignment="1">
      <alignment horizontal="center"/>
    </xf>
    <xf numFmtId="168" fontId="63" fillId="0" borderId="21" xfId="0" applyNumberFormat="1" applyFont="1" applyBorder="1"/>
    <xf numFmtId="168" fontId="65" fillId="0" borderId="21" xfId="0" applyNumberFormat="1" applyFont="1" applyBorder="1" applyAlignment="1">
      <alignment horizontal="center"/>
    </xf>
    <xf numFmtId="166" fontId="64" fillId="0" borderId="21" xfId="0" applyNumberFormat="1" applyFont="1" applyBorder="1" applyAlignment="1">
      <alignment horizontal="center"/>
    </xf>
    <xf numFmtId="168" fontId="64" fillId="0" borderId="21" xfId="0" applyNumberFormat="1" applyFont="1" applyBorder="1" applyAlignment="1">
      <alignment horizontal="center"/>
    </xf>
    <xf numFmtId="0" fontId="68" fillId="0" borderId="21" xfId="0" applyFont="1" applyBorder="1" applyAlignment="1">
      <alignment horizontal="center"/>
    </xf>
    <xf numFmtId="0" fontId="0" fillId="0" borderId="21" xfId="0" applyBorder="1"/>
    <xf numFmtId="0" fontId="0" fillId="0" borderId="21" xfId="0" applyBorder="1" applyAlignment="1">
      <alignment horizontal="center"/>
    </xf>
    <xf numFmtId="0" fontId="64" fillId="0" borderId="21" xfId="0" applyFont="1" applyBorder="1" applyAlignment="1">
      <alignment horizontal="center"/>
    </xf>
    <xf numFmtId="0" fontId="37" fillId="0" borderId="21" xfId="0" applyFont="1" applyBorder="1"/>
    <xf numFmtId="166" fontId="37" fillId="37" borderId="21" xfId="0" applyNumberFormat="1" applyFont="1" applyFill="1" applyBorder="1" applyAlignment="1">
      <alignment horizontal="center"/>
    </xf>
    <xf numFmtId="168" fontId="37" fillId="37" borderId="21" xfId="0" applyNumberFormat="1" applyFont="1" applyFill="1" applyBorder="1"/>
    <xf numFmtId="1" fontId="0" fillId="0" borderId="21" xfId="0" applyNumberFormat="1" applyBorder="1" applyAlignment="1">
      <alignment horizontal="center"/>
    </xf>
    <xf numFmtId="168" fontId="0" fillId="0" borderId="21" xfId="0" applyNumberFormat="1" applyBorder="1" applyAlignment="1">
      <alignment horizontal="center"/>
    </xf>
    <xf numFmtId="168" fontId="70" fillId="0" borderId="21" xfId="0" applyNumberFormat="1" applyFont="1" applyBorder="1" applyAlignment="1">
      <alignment horizontal="center"/>
    </xf>
    <xf numFmtId="168" fontId="63" fillId="0" borderId="21" xfId="0" applyNumberFormat="1" applyFont="1" applyBorder="1" applyAlignment="1">
      <alignment horizontal="center"/>
    </xf>
    <xf numFmtId="169" fontId="71" fillId="0" borderId="21" xfId="0" applyNumberFormat="1" applyFont="1" applyBorder="1" applyAlignment="1">
      <alignment horizontal="center"/>
    </xf>
    <xf numFmtId="0" fontId="70" fillId="39" borderId="21" xfId="0" applyFont="1" applyFill="1" applyBorder="1" applyAlignment="1">
      <alignment horizontal="center"/>
    </xf>
    <xf numFmtId="49" fontId="37" fillId="0" borderId="21" xfId="0" applyNumberFormat="1" applyFont="1" applyBorder="1" applyAlignment="1">
      <alignment horizontal="center"/>
    </xf>
    <xf numFmtId="49" fontId="74" fillId="0" borderId="21" xfId="0" applyNumberFormat="1" applyFont="1" applyBorder="1" applyAlignment="1">
      <alignment horizontal="center"/>
    </xf>
    <xf numFmtId="168" fontId="75" fillId="0" borderId="21" xfId="0" applyNumberFormat="1" applyFont="1" applyBorder="1" applyAlignment="1">
      <alignment horizontal="center"/>
    </xf>
    <xf numFmtId="168" fontId="67" fillId="0" borderId="21" xfId="0" applyNumberFormat="1" applyFont="1" applyBorder="1" applyAlignment="1">
      <alignment horizontal="center"/>
    </xf>
    <xf numFmtId="166" fontId="67" fillId="0" borderId="21" xfId="0" applyNumberFormat="1" applyFont="1" applyBorder="1" applyAlignment="1">
      <alignment horizontal="center"/>
    </xf>
    <xf numFmtId="166" fontId="70" fillId="0" borderId="21" xfId="0" applyNumberFormat="1" applyFont="1" applyBorder="1" applyAlignment="1">
      <alignment horizontal="center"/>
    </xf>
    <xf numFmtId="0" fontId="76" fillId="0" borderId="0" xfId="0" applyFont="1"/>
    <xf numFmtId="0" fontId="77" fillId="0" borderId="0" xfId="0" applyFont="1"/>
    <xf numFmtId="0" fontId="62" fillId="0" borderId="21" xfId="0" applyFont="1" applyBorder="1"/>
    <xf numFmtId="0" fontId="72" fillId="0" borderId="21" xfId="0" applyFont="1" applyBorder="1"/>
    <xf numFmtId="168" fontId="79" fillId="0" borderId="0" xfId="0" applyNumberFormat="1" applyFont="1"/>
    <xf numFmtId="168" fontId="80" fillId="0" borderId="0" xfId="0" applyNumberFormat="1" applyFont="1"/>
    <xf numFmtId="0" fontId="63" fillId="0" borderId="0" xfId="0" applyFont="1"/>
    <xf numFmtId="0" fontId="37" fillId="36" borderId="22" xfId="0" applyFont="1" applyFill="1" applyBorder="1" applyAlignment="1">
      <alignment horizontal="center"/>
    </xf>
    <xf numFmtId="168" fontId="60" fillId="0" borderId="23" xfId="0" applyNumberFormat="1" applyFont="1" applyBorder="1"/>
    <xf numFmtId="168" fontId="69" fillId="0" borderId="23" xfId="0" applyNumberFormat="1" applyFont="1" applyBorder="1"/>
    <xf numFmtId="168" fontId="64" fillId="0" borderId="23" xfId="0" applyNumberFormat="1" applyFont="1" applyBorder="1"/>
    <xf numFmtId="168" fontId="0" fillId="0" borderId="23" xfId="0" applyNumberFormat="1" applyBorder="1"/>
    <xf numFmtId="10" fontId="0" fillId="0" borderId="23" xfId="0" applyNumberFormat="1" applyBorder="1" applyAlignment="1">
      <alignment horizontal="center"/>
    </xf>
    <xf numFmtId="10" fontId="0" fillId="0" borderId="0" xfId="0" applyNumberFormat="1"/>
    <xf numFmtId="0" fontId="32" fillId="2" borderId="0" xfId="0" applyFont="1" applyFill="1" applyAlignment="1">
      <alignment horizontal="left" vertical="center"/>
    </xf>
    <xf numFmtId="14" fontId="32" fillId="2" borderId="0" xfId="0" applyNumberFormat="1" applyFont="1" applyFill="1" applyAlignment="1">
      <alignment horizontal="left" vertical="center"/>
    </xf>
    <xf numFmtId="1" fontId="32" fillId="2" borderId="0" xfId="0" applyNumberFormat="1" applyFont="1" applyFill="1" applyAlignment="1">
      <alignment horizontal="left" vertical="center"/>
    </xf>
    <xf numFmtId="164" fontId="32" fillId="2" borderId="0" xfId="1" applyNumberFormat="1" applyFont="1" applyFill="1" applyAlignment="1">
      <alignment horizontal="left" vertical="center"/>
    </xf>
    <xf numFmtId="1" fontId="32" fillId="2" borderId="0" xfId="1" applyNumberFormat="1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14" fontId="11" fillId="2" borderId="0" xfId="0" applyNumberFormat="1" applyFont="1" applyFill="1" applyAlignment="1">
      <alignment horizontal="left" vertical="center"/>
    </xf>
    <xf numFmtId="1" fontId="11" fillId="2" borderId="0" xfId="0" applyNumberFormat="1" applyFont="1" applyFill="1" applyAlignment="1">
      <alignment horizontal="left" vertical="center"/>
    </xf>
    <xf numFmtId="164" fontId="11" fillId="2" borderId="0" xfId="1" applyNumberFormat="1" applyFont="1" applyFill="1" applyAlignment="1">
      <alignment horizontal="left" vertical="center"/>
    </xf>
    <xf numFmtId="1" fontId="11" fillId="2" borderId="0" xfId="1" applyNumberFormat="1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14" fontId="14" fillId="2" borderId="0" xfId="0" applyNumberFormat="1" applyFont="1" applyFill="1" applyAlignment="1">
      <alignment horizontal="left" vertical="center"/>
    </xf>
    <xf numFmtId="1" fontId="14" fillId="2" borderId="0" xfId="0" applyNumberFormat="1" applyFont="1" applyFill="1" applyAlignment="1">
      <alignment horizontal="left" vertical="center"/>
    </xf>
    <xf numFmtId="164" fontId="14" fillId="2" borderId="0" xfId="1" applyNumberFormat="1" applyFont="1" applyFill="1" applyAlignment="1">
      <alignment horizontal="left" vertical="center"/>
    </xf>
    <xf numFmtId="1" fontId="14" fillId="2" borderId="0" xfId="1" applyNumberFormat="1" applyFont="1" applyFill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14" fontId="16" fillId="2" borderId="0" xfId="0" applyNumberFormat="1" applyFont="1" applyFill="1" applyAlignment="1">
      <alignment horizontal="left" vertical="center"/>
    </xf>
    <xf numFmtId="1" fontId="16" fillId="2" borderId="0" xfId="0" applyNumberFormat="1" applyFont="1" applyFill="1" applyAlignment="1">
      <alignment horizontal="left" vertical="center"/>
    </xf>
    <xf numFmtId="164" fontId="16" fillId="2" borderId="0" xfId="1" applyNumberFormat="1" applyFont="1" applyFill="1" applyAlignment="1">
      <alignment horizontal="left" vertical="center"/>
    </xf>
    <xf numFmtId="1" fontId="16" fillId="2" borderId="0" xfId="1" applyNumberFormat="1" applyFont="1" applyFill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14" fontId="17" fillId="2" borderId="0" xfId="0" applyNumberFormat="1" applyFont="1" applyFill="1" applyAlignment="1">
      <alignment horizontal="left" vertical="center"/>
    </xf>
    <xf numFmtId="1" fontId="17" fillId="2" borderId="0" xfId="0" applyNumberFormat="1" applyFont="1" applyFill="1" applyAlignment="1">
      <alignment horizontal="left" vertical="center"/>
    </xf>
    <xf numFmtId="164" fontId="17" fillId="2" borderId="0" xfId="1" applyNumberFormat="1" applyFont="1" applyFill="1" applyAlignment="1">
      <alignment horizontal="left" vertical="center"/>
    </xf>
    <xf numFmtId="1" fontId="17" fillId="2" borderId="0" xfId="1" applyNumberFormat="1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14" fontId="20" fillId="2" borderId="0" xfId="0" applyNumberFormat="1" applyFont="1" applyFill="1" applyAlignment="1">
      <alignment horizontal="left" vertical="center"/>
    </xf>
    <xf numFmtId="1" fontId="20" fillId="2" borderId="0" xfId="0" applyNumberFormat="1" applyFont="1" applyFill="1" applyAlignment="1">
      <alignment horizontal="left" vertical="center"/>
    </xf>
    <xf numFmtId="164" fontId="20" fillId="2" borderId="0" xfId="1" applyNumberFormat="1" applyFont="1" applyFill="1" applyAlignment="1">
      <alignment horizontal="left" vertical="center"/>
    </xf>
    <xf numFmtId="1" fontId="20" fillId="2" borderId="0" xfId="1" applyNumberFormat="1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14" fontId="19" fillId="2" borderId="0" xfId="0" applyNumberFormat="1" applyFont="1" applyFill="1" applyAlignment="1">
      <alignment horizontal="left" vertical="center"/>
    </xf>
    <xf numFmtId="1" fontId="19" fillId="2" borderId="0" xfId="0" applyNumberFormat="1" applyFont="1" applyFill="1" applyAlignment="1">
      <alignment horizontal="left" vertical="center"/>
    </xf>
    <xf numFmtId="164" fontId="19" fillId="2" borderId="0" xfId="1" applyNumberFormat="1" applyFont="1" applyFill="1" applyAlignment="1">
      <alignment horizontal="left" vertical="center"/>
    </xf>
    <xf numFmtId="1" fontId="19" fillId="2" borderId="0" xfId="1" applyNumberFormat="1" applyFont="1" applyFill="1" applyAlignment="1">
      <alignment horizontal="left" vertical="center"/>
    </xf>
    <xf numFmtId="0" fontId="31" fillId="2" borderId="0" xfId="0" applyFont="1" applyFill="1" applyAlignment="1">
      <alignment horizontal="left" vertical="center"/>
    </xf>
    <xf numFmtId="14" fontId="31" fillId="2" borderId="0" xfId="0" applyNumberFormat="1" applyFont="1" applyFill="1" applyAlignment="1">
      <alignment horizontal="left" vertical="center"/>
    </xf>
    <xf numFmtId="1" fontId="31" fillId="2" borderId="0" xfId="0" applyNumberFormat="1" applyFont="1" applyFill="1" applyAlignment="1">
      <alignment horizontal="left" vertical="center"/>
    </xf>
    <xf numFmtId="164" fontId="31" fillId="2" borderId="0" xfId="1" applyNumberFormat="1" applyFont="1" applyFill="1" applyAlignment="1">
      <alignment horizontal="left" vertical="center"/>
    </xf>
    <xf numFmtId="1" fontId="31" fillId="2" borderId="0" xfId="1" applyNumberFormat="1" applyFont="1" applyFill="1" applyAlignment="1">
      <alignment horizontal="left" vertical="center"/>
    </xf>
    <xf numFmtId="0" fontId="23" fillId="2" borderId="0" xfId="0" applyFont="1" applyFill="1" applyAlignment="1">
      <alignment horizontal="left" vertical="center"/>
    </xf>
    <xf numFmtId="14" fontId="23" fillId="2" borderId="0" xfId="0" applyNumberFormat="1" applyFont="1" applyFill="1" applyAlignment="1">
      <alignment horizontal="left" vertical="center"/>
    </xf>
    <xf numFmtId="1" fontId="23" fillId="2" borderId="0" xfId="0" applyNumberFormat="1" applyFont="1" applyFill="1" applyAlignment="1">
      <alignment horizontal="left" vertical="center"/>
    </xf>
    <xf numFmtId="164" fontId="23" fillId="2" borderId="0" xfId="1" applyNumberFormat="1" applyFont="1" applyFill="1" applyAlignment="1">
      <alignment horizontal="left" vertical="center"/>
    </xf>
    <xf numFmtId="1" fontId="23" fillId="2" borderId="0" xfId="1" applyNumberFormat="1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/>
    </xf>
    <xf numFmtId="14" fontId="24" fillId="2" borderId="0" xfId="0" applyNumberFormat="1" applyFont="1" applyFill="1" applyAlignment="1">
      <alignment horizontal="left" vertical="center"/>
    </xf>
    <xf numFmtId="1" fontId="24" fillId="2" borderId="0" xfId="0" applyNumberFormat="1" applyFont="1" applyFill="1" applyAlignment="1">
      <alignment horizontal="left" vertical="center"/>
    </xf>
    <xf numFmtId="164" fontId="24" fillId="2" borderId="0" xfId="1" applyNumberFormat="1" applyFont="1" applyFill="1" applyAlignment="1">
      <alignment horizontal="left" vertical="center"/>
    </xf>
    <xf numFmtId="1" fontId="24" fillId="2" borderId="0" xfId="1" applyNumberFormat="1" applyFont="1" applyFill="1" applyAlignment="1">
      <alignment horizontal="left" vertical="center"/>
    </xf>
    <xf numFmtId="0" fontId="27" fillId="2" borderId="0" xfId="0" applyFont="1" applyFill="1" applyAlignment="1">
      <alignment horizontal="left" vertical="center"/>
    </xf>
    <xf numFmtId="14" fontId="27" fillId="2" borderId="0" xfId="0" applyNumberFormat="1" applyFont="1" applyFill="1" applyAlignment="1">
      <alignment horizontal="left" vertical="center"/>
    </xf>
    <xf numFmtId="1" fontId="27" fillId="2" borderId="0" xfId="0" applyNumberFormat="1" applyFont="1" applyFill="1" applyAlignment="1">
      <alignment horizontal="left" vertical="center"/>
    </xf>
    <xf numFmtId="164" fontId="27" fillId="2" borderId="0" xfId="1" applyNumberFormat="1" applyFont="1" applyFill="1" applyAlignment="1">
      <alignment horizontal="left" vertical="center"/>
    </xf>
    <xf numFmtId="1" fontId="27" fillId="2" borderId="0" xfId="1" applyNumberFormat="1" applyFont="1" applyFill="1" applyAlignment="1">
      <alignment horizontal="left" vertical="center"/>
    </xf>
    <xf numFmtId="0" fontId="25" fillId="2" borderId="0" xfId="0" applyFont="1" applyFill="1" applyAlignment="1">
      <alignment horizontal="left" vertical="center"/>
    </xf>
    <xf numFmtId="14" fontId="25" fillId="2" borderId="0" xfId="0" applyNumberFormat="1" applyFont="1" applyFill="1" applyAlignment="1">
      <alignment horizontal="left" vertical="center"/>
    </xf>
    <xf numFmtId="1" fontId="25" fillId="2" borderId="0" xfId="0" applyNumberFormat="1" applyFont="1" applyFill="1" applyAlignment="1">
      <alignment horizontal="left" vertical="center"/>
    </xf>
    <xf numFmtId="164" fontId="25" fillId="2" borderId="0" xfId="1" applyNumberFormat="1" applyFont="1" applyFill="1" applyAlignment="1">
      <alignment horizontal="left" vertical="center"/>
    </xf>
    <xf numFmtId="1" fontId="25" fillId="2" borderId="0" xfId="1" applyNumberFormat="1" applyFont="1" applyFill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14" fontId="22" fillId="2" borderId="0" xfId="0" applyNumberFormat="1" applyFont="1" applyFill="1" applyAlignment="1">
      <alignment horizontal="left" vertical="center"/>
    </xf>
    <xf numFmtId="1" fontId="22" fillId="2" borderId="0" xfId="0" applyNumberFormat="1" applyFont="1" applyFill="1" applyAlignment="1">
      <alignment horizontal="left" vertical="center"/>
    </xf>
    <xf numFmtId="164" fontId="22" fillId="2" borderId="0" xfId="1" applyNumberFormat="1" applyFont="1" applyFill="1" applyAlignment="1">
      <alignment horizontal="left" vertical="center"/>
    </xf>
    <xf numFmtId="1" fontId="22" fillId="2" borderId="0" xfId="1" applyNumberFormat="1" applyFont="1" applyFill="1" applyAlignment="1">
      <alignment horizontal="left" vertical="center"/>
    </xf>
    <xf numFmtId="0" fontId="29" fillId="2" borderId="0" xfId="0" applyFont="1" applyFill="1" applyAlignment="1">
      <alignment horizontal="left" vertical="center"/>
    </xf>
    <xf numFmtId="14" fontId="29" fillId="2" borderId="0" xfId="0" applyNumberFormat="1" applyFont="1" applyFill="1" applyAlignment="1">
      <alignment horizontal="left" vertical="center"/>
    </xf>
    <xf numFmtId="1" fontId="29" fillId="2" borderId="0" xfId="0" applyNumberFormat="1" applyFont="1" applyFill="1" applyAlignment="1">
      <alignment horizontal="left" vertical="center"/>
    </xf>
    <xf numFmtId="164" fontId="29" fillId="2" borderId="0" xfId="1" applyNumberFormat="1" applyFont="1" applyFill="1" applyAlignment="1">
      <alignment horizontal="left" vertical="center"/>
    </xf>
    <xf numFmtId="1" fontId="29" fillId="2" borderId="0" xfId="1" applyNumberFormat="1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14" fontId="18" fillId="2" borderId="0" xfId="0" applyNumberFormat="1" applyFont="1" applyFill="1" applyAlignment="1">
      <alignment horizontal="left" vertical="center"/>
    </xf>
    <xf numFmtId="1" fontId="18" fillId="2" borderId="0" xfId="0" applyNumberFormat="1" applyFont="1" applyFill="1" applyAlignment="1">
      <alignment horizontal="left" vertical="center"/>
    </xf>
    <xf numFmtId="164" fontId="18" fillId="2" borderId="0" xfId="1" applyNumberFormat="1" applyFont="1" applyFill="1" applyAlignment="1">
      <alignment horizontal="left" vertical="center"/>
    </xf>
    <xf numFmtId="1" fontId="18" fillId="2" borderId="0" xfId="1" applyNumberFormat="1" applyFont="1" applyFill="1" applyAlignment="1">
      <alignment horizontal="left" vertical="center"/>
    </xf>
    <xf numFmtId="0" fontId="26" fillId="2" borderId="0" xfId="0" applyFont="1" applyFill="1" applyAlignment="1">
      <alignment horizontal="left" vertical="center"/>
    </xf>
    <xf numFmtId="14" fontId="26" fillId="2" borderId="0" xfId="0" applyNumberFormat="1" applyFont="1" applyFill="1" applyAlignment="1">
      <alignment horizontal="left" vertical="center"/>
    </xf>
    <xf numFmtId="1" fontId="26" fillId="2" borderId="0" xfId="0" applyNumberFormat="1" applyFont="1" applyFill="1" applyAlignment="1">
      <alignment horizontal="left" vertical="center"/>
    </xf>
    <xf numFmtId="164" fontId="26" fillId="2" borderId="0" xfId="1" applyNumberFormat="1" applyFont="1" applyFill="1" applyAlignment="1">
      <alignment horizontal="left" vertical="center"/>
    </xf>
    <xf numFmtId="1" fontId="26" fillId="2" borderId="0" xfId="1" applyNumberFormat="1" applyFont="1" applyFill="1" applyAlignment="1">
      <alignment horizontal="left" vertical="center"/>
    </xf>
    <xf numFmtId="0" fontId="30" fillId="2" borderId="0" xfId="0" applyFont="1" applyFill="1" applyAlignment="1">
      <alignment horizontal="left" vertical="center"/>
    </xf>
    <xf numFmtId="14" fontId="30" fillId="2" borderId="0" xfId="0" applyNumberFormat="1" applyFont="1" applyFill="1" applyAlignment="1">
      <alignment horizontal="left" vertical="center"/>
    </xf>
    <xf numFmtId="1" fontId="30" fillId="2" borderId="0" xfId="0" applyNumberFormat="1" applyFont="1" applyFill="1" applyAlignment="1">
      <alignment horizontal="left" vertical="center"/>
    </xf>
    <xf numFmtId="164" fontId="30" fillId="2" borderId="0" xfId="1" applyNumberFormat="1" applyFont="1" applyFill="1" applyAlignment="1">
      <alignment horizontal="left" vertical="center"/>
    </xf>
    <xf numFmtId="1" fontId="30" fillId="2" borderId="0" xfId="1" applyNumberFormat="1" applyFont="1" applyFill="1" applyAlignment="1">
      <alignment horizontal="left" vertical="center"/>
    </xf>
    <xf numFmtId="0" fontId="28" fillId="2" borderId="0" xfId="0" applyFont="1" applyFill="1" applyAlignment="1">
      <alignment horizontal="left" vertical="center"/>
    </xf>
    <xf numFmtId="14" fontId="28" fillId="2" borderId="0" xfId="0" applyNumberFormat="1" applyFont="1" applyFill="1" applyAlignment="1">
      <alignment horizontal="left" vertical="center"/>
    </xf>
    <xf numFmtId="1" fontId="28" fillId="2" borderId="0" xfId="0" applyNumberFormat="1" applyFont="1" applyFill="1" applyAlignment="1">
      <alignment horizontal="left" vertical="center"/>
    </xf>
    <xf numFmtId="164" fontId="28" fillId="2" borderId="0" xfId="1" applyNumberFormat="1" applyFont="1" applyFill="1" applyAlignment="1">
      <alignment horizontal="left" vertical="center"/>
    </xf>
    <xf numFmtId="1" fontId="28" fillId="2" borderId="0" xfId="1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14" fontId="6" fillId="2" borderId="0" xfId="0" applyNumberFormat="1" applyFont="1" applyFill="1" applyAlignment="1">
      <alignment horizontal="left" vertical="center"/>
    </xf>
    <xf numFmtId="1" fontId="6" fillId="2" borderId="0" xfId="0" applyNumberFormat="1" applyFont="1" applyFill="1" applyAlignment="1">
      <alignment horizontal="left" vertical="center"/>
    </xf>
    <xf numFmtId="164" fontId="6" fillId="2" borderId="0" xfId="1" applyNumberFormat="1" applyFont="1" applyFill="1" applyAlignment="1">
      <alignment horizontal="left" vertical="center"/>
    </xf>
    <xf numFmtId="1" fontId="6" fillId="2" borderId="0" xfId="1" applyNumberFormat="1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4" fontId="7" fillId="2" borderId="0" xfId="0" applyNumberFormat="1" applyFont="1" applyFill="1" applyAlignment="1">
      <alignment horizontal="left" vertical="center"/>
    </xf>
    <xf numFmtId="1" fontId="7" fillId="2" borderId="0" xfId="0" applyNumberFormat="1" applyFont="1" applyFill="1" applyAlignment="1">
      <alignment horizontal="left" vertical="center"/>
    </xf>
    <xf numFmtId="164" fontId="7" fillId="2" borderId="0" xfId="1" applyNumberFormat="1" applyFont="1" applyFill="1" applyAlignment="1">
      <alignment horizontal="left" vertical="center"/>
    </xf>
    <xf numFmtId="1" fontId="7" fillId="2" borderId="0" xfId="1" applyNumberFormat="1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14" fontId="15" fillId="2" borderId="0" xfId="0" applyNumberFormat="1" applyFont="1" applyFill="1" applyAlignment="1">
      <alignment horizontal="left" vertical="center"/>
    </xf>
    <xf numFmtId="1" fontId="15" fillId="2" borderId="0" xfId="0" applyNumberFormat="1" applyFont="1" applyFill="1" applyAlignment="1">
      <alignment horizontal="left" vertical="center"/>
    </xf>
    <xf numFmtId="164" fontId="15" fillId="2" borderId="0" xfId="1" applyNumberFormat="1" applyFont="1" applyFill="1" applyAlignment="1">
      <alignment horizontal="left" vertical="center"/>
    </xf>
    <xf numFmtId="1" fontId="15" fillId="2" borderId="0" xfId="1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14" fontId="13" fillId="2" borderId="0" xfId="0" applyNumberFormat="1" applyFont="1" applyFill="1" applyAlignment="1">
      <alignment horizontal="left" vertical="center"/>
    </xf>
    <xf numFmtId="1" fontId="13" fillId="2" borderId="0" xfId="0" applyNumberFormat="1" applyFont="1" applyFill="1" applyAlignment="1">
      <alignment horizontal="left" vertical="center"/>
    </xf>
    <xf numFmtId="164" fontId="13" fillId="2" borderId="0" xfId="1" applyNumberFormat="1" applyFont="1" applyFill="1" applyAlignment="1">
      <alignment horizontal="left" vertical="center"/>
    </xf>
    <xf numFmtId="1" fontId="13" fillId="2" borderId="0" xfId="1" applyNumberFormat="1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14" fontId="12" fillId="2" borderId="0" xfId="0" applyNumberFormat="1" applyFont="1" applyFill="1" applyAlignment="1">
      <alignment horizontal="left" vertical="center"/>
    </xf>
    <xf numFmtId="1" fontId="12" fillId="2" borderId="0" xfId="0" applyNumberFormat="1" applyFont="1" applyFill="1" applyAlignment="1">
      <alignment horizontal="left" vertical="center"/>
    </xf>
    <xf numFmtId="164" fontId="12" fillId="2" borderId="0" xfId="1" applyNumberFormat="1" applyFont="1" applyFill="1" applyAlignment="1">
      <alignment horizontal="left" vertical="center"/>
    </xf>
    <xf numFmtId="1" fontId="12" fillId="2" borderId="0" xfId="1" applyNumberFormat="1" applyFont="1" applyFill="1" applyAlignment="1">
      <alignment horizontal="left" vertical="center"/>
    </xf>
    <xf numFmtId="0" fontId="21" fillId="2" borderId="0" xfId="0" applyFont="1" applyFill="1" applyAlignment="1">
      <alignment horizontal="left" vertical="center"/>
    </xf>
    <xf numFmtId="14" fontId="21" fillId="2" borderId="0" xfId="0" applyNumberFormat="1" applyFont="1" applyFill="1" applyAlignment="1">
      <alignment horizontal="left" vertical="center"/>
    </xf>
    <xf numFmtId="1" fontId="21" fillId="2" borderId="0" xfId="0" applyNumberFormat="1" applyFont="1" applyFill="1" applyAlignment="1">
      <alignment horizontal="left" vertical="center"/>
    </xf>
    <xf numFmtId="164" fontId="21" fillId="2" borderId="0" xfId="1" applyNumberFormat="1" applyFont="1" applyFill="1" applyAlignment="1">
      <alignment horizontal="left" vertical="center"/>
    </xf>
    <xf numFmtId="1" fontId="21" fillId="2" borderId="0" xfId="1" applyNumberFormat="1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14" fontId="10" fillId="2" borderId="0" xfId="0" applyNumberFormat="1" applyFont="1" applyFill="1" applyAlignment="1">
      <alignment horizontal="left" vertical="center"/>
    </xf>
    <xf numFmtId="1" fontId="10" fillId="2" borderId="0" xfId="0" applyNumberFormat="1" applyFont="1" applyFill="1" applyAlignment="1">
      <alignment horizontal="left" vertical="center"/>
    </xf>
    <xf numFmtId="164" fontId="10" fillId="2" borderId="0" xfId="1" applyNumberFormat="1" applyFont="1" applyFill="1" applyAlignment="1">
      <alignment horizontal="left" vertical="center"/>
    </xf>
    <xf numFmtId="1" fontId="10" fillId="2" borderId="0" xfId="1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14" fontId="9" fillId="2" borderId="0" xfId="0" applyNumberFormat="1" applyFont="1" applyFill="1" applyAlignment="1">
      <alignment horizontal="left" vertical="center"/>
    </xf>
    <xf numFmtId="1" fontId="9" fillId="2" borderId="0" xfId="0" applyNumberFormat="1" applyFont="1" applyFill="1" applyAlignment="1">
      <alignment horizontal="left" vertical="center"/>
    </xf>
    <xf numFmtId="164" fontId="9" fillId="2" borderId="0" xfId="1" applyNumberFormat="1" applyFont="1" applyFill="1" applyAlignment="1">
      <alignment horizontal="left" vertical="center"/>
    </xf>
    <xf numFmtId="1" fontId="9" fillId="2" borderId="0" xfId="1" applyNumberFormat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14" fontId="8" fillId="2" borderId="0" xfId="0" applyNumberFormat="1" applyFont="1" applyFill="1" applyAlignment="1">
      <alignment horizontal="left" vertical="center"/>
    </xf>
    <xf numFmtId="1" fontId="8" fillId="2" borderId="0" xfId="0" applyNumberFormat="1" applyFont="1" applyFill="1" applyAlignment="1">
      <alignment horizontal="left" vertical="center"/>
    </xf>
    <xf numFmtId="164" fontId="8" fillId="2" borderId="0" xfId="1" applyNumberFormat="1" applyFont="1" applyFill="1" applyAlignment="1">
      <alignment horizontal="left" vertical="center"/>
    </xf>
    <xf numFmtId="1" fontId="8" fillId="2" borderId="0" xfId="1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5" fillId="2" borderId="0" xfId="0" applyNumberFormat="1" applyFont="1" applyFill="1" applyAlignment="1">
      <alignment horizontal="left" vertical="center"/>
    </xf>
    <xf numFmtId="1" fontId="5" fillId="2" borderId="0" xfId="0" applyNumberFormat="1" applyFont="1" applyFill="1" applyAlignment="1">
      <alignment horizontal="left" vertical="center"/>
    </xf>
    <xf numFmtId="164" fontId="5" fillId="2" borderId="0" xfId="1" applyNumberFormat="1" applyFont="1" applyFill="1" applyAlignment="1">
      <alignment horizontal="left" vertical="center"/>
    </xf>
    <xf numFmtId="1" fontId="5" fillId="2" borderId="0" xfId="1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4" fontId="4" fillId="2" borderId="0" xfId="0" applyNumberFormat="1" applyFont="1" applyFill="1" applyAlignment="1">
      <alignment horizontal="left" vertical="center"/>
    </xf>
    <xf numFmtId="1" fontId="4" fillId="2" borderId="0" xfId="0" applyNumberFormat="1" applyFont="1" applyFill="1" applyAlignment="1">
      <alignment horizontal="left" vertical="center"/>
    </xf>
    <xf numFmtId="164" fontId="4" fillId="2" borderId="0" xfId="1" applyNumberFormat="1" applyFont="1" applyFill="1" applyAlignment="1">
      <alignment horizontal="left" vertical="center"/>
    </xf>
    <xf numFmtId="1" fontId="4" fillId="2" borderId="0" xfId="1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" fontId="3" fillId="2" borderId="0" xfId="0" applyNumberFormat="1" applyFont="1" applyFill="1" applyAlignment="1">
      <alignment horizontal="left" vertical="center"/>
    </xf>
    <xf numFmtId="164" fontId="3" fillId="2" borderId="0" xfId="1" applyNumberFormat="1" applyFont="1" applyFill="1" applyAlignment="1">
      <alignment horizontal="left" vertical="center"/>
    </xf>
    <xf numFmtId="1" fontId="3" fillId="2" borderId="0" xfId="1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4" fontId="2" fillId="2" borderId="0" xfId="0" applyNumberFormat="1" applyFont="1" applyFill="1" applyAlignment="1">
      <alignment horizontal="left" vertical="center"/>
    </xf>
    <xf numFmtId="1" fontId="2" fillId="2" borderId="0" xfId="0" applyNumberFormat="1" applyFont="1" applyFill="1" applyAlignment="1">
      <alignment horizontal="left" vertical="center"/>
    </xf>
    <xf numFmtId="164" fontId="2" fillId="2" borderId="0" xfId="1" applyNumberFormat="1" applyFont="1" applyFill="1" applyAlignment="1">
      <alignment horizontal="left" vertical="center"/>
    </xf>
    <xf numFmtId="1" fontId="2" fillId="2" borderId="0" xfId="1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4" fontId="1" fillId="2" borderId="0" xfId="0" applyNumberFormat="1" applyFont="1" applyFill="1" applyAlignment="1">
      <alignment horizontal="left" vertical="center"/>
    </xf>
    <xf numFmtId="1" fontId="1" fillId="2" borderId="0" xfId="0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1" fontId="1" fillId="2" borderId="0" xfId="1" applyNumberFormat="1" applyFont="1" applyFill="1" applyAlignment="1">
      <alignment horizontal="left" vertical="center"/>
    </xf>
    <xf numFmtId="44" fontId="32" fillId="0" borderId="0" xfId="2" applyFont="1"/>
    <xf numFmtId="44" fontId="32" fillId="0" borderId="0" xfId="1" applyNumberFormat="1" applyFont="1"/>
    <xf numFmtId="44" fontId="32" fillId="0" borderId="0" xfId="2" applyFont="1" applyAlignment="1">
      <alignment horizontal="left"/>
    </xf>
    <xf numFmtId="44" fontId="32" fillId="0" borderId="0" xfId="1" applyNumberFormat="1" applyFont="1" applyFill="1"/>
    <xf numFmtId="44" fontId="17" fillId="0" borderId="0" xfId="2" applyFont="1"/>
    <xf numFmtId="44" fontId="1" fillId="0" borderId="0" xfId="1" applyNumberFormat="1" applyFont="1"/>
    <xf numFmtId="0" fontId="32" fillId="0" borderId="0" xfId="1" applyNumberFormat="1" applyFont="1"/>
    <xf numFmtId="0" fontId="11" fillId="0" borderId="0" xfId="1" applyNumberFormat="1" applyFont="1"/>
    <xf numFmtId="0" fontId="14" fillId="0" borderId="0" xfId="1" applyNumberFormat="1" applyFont="1"/>
    <xf numFmtId="0" fontId="16" fillId="0" borderId="0" xfId="1" applyNumberFormat="1" applyFont="1"/>
    <xf numFmtId="0" fontId="17" fillId="0" borderId="0" xfId="1" applyNumberFormat="1" applyFont="1"/>
    <xf numFmtId="0" fontId="20" fillId="0" borderId="0" xfId="1" applyNumberFormat="1" applyFont="1"/>
    <xf numFmtId="0" fontId="19" fillId="0" borderId="0" xfId="1" applyNumberFormat="1" applyFont="1"/>
    <xf numFmtId="0" fontId="31" fillId="0" borderId="0" xfId="1" applyNumberFormat="1" applyFont="1"/>
    <xf numFmtId="0" fontId="23" fillId="0" borderId="0" xfId="1" applyNumberFormat="1" applyFont="1"/>
    <xf numFmtId="0" fontId="24" fillId="0" borderId="0" xfId="1" applyNumberFormat="1" applyFont="1"/>
    <xf numFmtId="0" fontId="27" fillId="0" borderId="0" xfId="1" applyNumberFormat="1" applyFont="1"/>
    <xf numFmtId="0" fontId="25" fillId="0" borderId="0" xfId="1" applyNumberFormat="1" applyFont="1"/>
    <xf numFmtId="0" fontId="22" fillId="0" borderId="0" xfId="1" applyNumberFormat="1" applyFont="1"/>
    <xf numFmtId="0" fontId="32" fillId="0" borderId="0" xfId="1" applyNumberFormat="1" applyFont="1" applyAlignment="1">
      <alignment horizontal="left"/>
    </xf>
    <xf numFmtId="0" fontId="32" fillId="0" borderId="0" xfId="1" applyNumberFormat="1" applyFont="1" applyFill="1"/>
    <xf numFmtId="0" fontId="29" fillId="0" borderId="0" xfId="1" applyNumberFormat="1" applyFont="1"/>
    <xf numFmtId="0" fontId="18" fillId="0" borderId="0" xfId="1" applyNumberFormat="1" applyFont="1"/>
    <xf numFmtId="0" fontId="26" fillId="0" borderId="0" xfId="1" applyNumberFormat="1" applyFont="1"/>
    <xf numFmtId="0" fontId="30" fillId="0" borderId="0" xfId="1" applyNumberFormat="1" applyFont="1"/>
    <xf numFmtId="0" fontId="28" fillId="0" borderId="0" xfId="1" applyNumberFormat="1" applyFont="1"/>
    <xf numFmtId="0" fontId="6" fillId="0" borderId="0" xfId="1" applyNumberFormat="1" applyFont="1"/>
    <xf numFmtId="0" fontId="7" fillId="0" borderId="0" xfId="1" applyNumberFormat="1" applyFont="1"/>
    <xf numFmtId="0" fontId="15" fillId="0" borderId="0" xfId="1" applyNumberFormat="1" applyFont="1"/>
    <xf numFmtId="0" fontId="13" fillId="0" borderId="0" xfId="1" applyNumberFormat="1" applyFont="1"/>
    <xf numFmtId="0" fontId="12" fillId="0" borderId="0" xfId="1" applyNumberFormat="1" applyFont="1"/>
    <xf numFmtId="0" fontId="21" fillId="0" borderId="0" xfId="1" applyNumberFormat="1" applyFont="1"/>
    <xf numFmtId="0" fontId="10" fillId="0" borderId="0" xfId="1" applyNumberFormat="1" applyFont="1"/>
    <xf numFmtId="0" fontId="9" fillId="0" borderId="0" xfId="1" applyNumberFormat="1" applyFont="1"/>
    <xf numFmtId="0" fontId="8" fillId="0" borderId="0" xfId="1" applyNumberFormat="1" applyFont="1"/>
    <xf numFmtId="0" fontId="5" fillId="0" borderId="0" xfId="1" applyNumberFormat="1" applyFont="1"/>
    <xf numFmtId="0" fontId="4" fillId="0" borderId="0" xfId="1" applyNumberFormat="1" applyFont="1"/>
    <xf numFmtId="0" fontId="3" fillId="0" borderId="0" xfId="1" applyNumberFormat="1" applyFont="1"/>
    <xf numFmtId="0" fontId="2" fillId="0" borderId="0" xfId="1" applyNumberFormat="1" applyFont="1"/>
    <xf numFmtId="0" fontId="1" fillId="0" borderId="0" xfId="1" applyNumberFormat="1" applyFont="1"/>
    <xf numFmtId="0" fontId="84" fillId="41" borderId="0" xfId="0" applyFont="1" applyFill="1" applyAlignment="1">
      <alignment horizontal="center" vertical="center"/>
    </xf>
    <xf numFmtId="10" fontId="32" fillId="0" borderId="20" xfId="0" applyNumberFormat="1" applyFont="1" applyBorder="1"/>
    <xf numFmtId="10" fontId="32" fillId="0" borderId="19" xfId="0" applyNumberFormat="1" applyFont="1" applyBorder="1"/>
    <xf numFmtId="0" fontId="84" fillId="41" borderId="18" xfId="0" applyFont="1" applyFill="1" applyBorder="1" applyAlignment="1">
      <alignment horizontal="center" vertical="center"/>
    </xf>
    <xf numFmtId="0" fontId="82" fillId="40" borderId="12" xfId="0" applyFont="1" applyFill="1" applyBorder="1"/>
    <xf numFmtId="0" fontId="32" fillId="40" borderId="11" xfId="0" applyFont="1" applyFill="1" applyBorder="1"/>
    <xf numFmtId="0" fontId="32" fillId="40" borderId="13" xfId="0" applyFont="1" applyFill="1" applyBorder="1"/>
    <xf numFmtId="0" fontId="85" fillId="0" borderId="16" xfId="0" applyFont="1" applyBorder="1"/>
    <xf numFmtId="0" fontId="32" fillId="0" borderId="1" xfId="0" applyFont="1" applyBorder="1"/>
    <xf numFmtId="0" fontId="32" fillId="0" borderId="17" xfId="0" applyFont="1" applyBorder="1"/>
    <xf numFmtId="0" fontId="85" fillId="0" borderId="14" xfId="0" applyFont="1" applyBorder="1"/>
    <xf numFmtId="0" fontId="32" fillId="0" borderId="15" xfId="0" applyFont="1" applyBorder="1"/>
    <xf numFmtId="14" fontId="32" fillId="0" borderId="14" xfId="0" applyNumberFormat="1" applyFont="1" applyBorder="1"/>
    <xf numFmtId="9" fontId="32" fillId="0" borderId="15" xfId="3" applyFont="1" applyBorder="1"/>
    <xf numFmtId="1" fontId="32" fillId="0" borderId="14" xfId="0" applyNumberFormat="1" applyFont="1" applyBorder="1"/>
    <xf numFmtId="9" fontId="81" fillId="0" borderId="15" xfId="3" applyFont="1" applyBorder="1"/>
    <xf numFmtId="165" fontId="32" fillId="0" borderId="14" xfId="0" applyNumberFormat="1" applyFont="1" applyBorder="1"/>
    <xf numFmtId="165" fontId="81" fillId="0" borderId="16" xfId="0" applyNumberFormat="1" applyFont="1" applyBorder="1"/>
    <xf numFmtId="0" fontId="81" fillId="0" borderId="17" xfId="0" applyFont="1" applyBorder="1"/>
    <xf numFmtId="0" fontId="84" fillId="41" borderId="16" xfId="0" applyFont="1" applyFill="1" applyBorder="1" applyAlignment="1">
      <alignment horizontal="center" vertical="center"/>
    </xf>
    <xf numFmtId="0" fontId="84" fillId="41" borderId="17" xfId="0" applyFont="1" applyFill="1" applyBorder="1" applyAlignment="1">
      <alignment horizontal="center" vertical="center"/>
    </xf>
    <xf numFmtId="0" fontId="83" fillId="0" borderId="16" xfId="0" applyFont="1" applyBorder="1"/>
    <xf numFmtId="0" fontId="53" fillId="0" borderId="1" xfId="0" applyFont="1" applyBorder="1"/>
    <xf numFmtId="0" fontId="84" fillId="41" borderId="0" xfId="1" quotePrefix="1" applyNumberFormat="1" applyFont="1" applyFill="1" applyBorder="1" applyAlignment="1">
      <alignment horizontal="center" vertical="center"/>
    </xf>
    <xf numFmtId="165" fontId="32" fillId="0" borderId="0" xfId="2" applyNumberFormat="1" applyFont="1" applyBorder="1"/>
    <xf numFmtId="0" fontId="0" fillId="0" borderId="23" xfId="0" applyBorder="1" applyAlignment="1">
      <alignment horizontal="center"/>
    </xf>
    <xf numFmtId="0" fontId="67" fillId="0" borderId="0" xfId="0" applyFont="1"/>
  </cellXfs>
  <cellStyles count="51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Comma" xfId="1" builtinId="3"/>
    <cellStyle name="Comma 4" xfId="48" xr:uid="{11503BDC-2053-4504-84B4-AB0625220C02}"/>
    <cellStyle name="Comma 4 2" xfId="50" xr:uid="{6CE7D218-0AFA-46B8-B408-35B23B745005}"/>
    <cellStyle name="Currency" xfId="2" builtinId="4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45" xr:uid="{9C7BCCA7-45EA-44C7-9172-C67F69584DCC}"/>
    <cellStyle name="Normal 3" xfId="46" xr:uid="{9A587F00-A011-4FEA-A3A7-D54DFF9990D4}"/>
    <cellStyle name="Normal 4" xfId="47" xr:uid="{EC5DAFB0-9966-441F-877D-C786CED4C18D}"/>
    <cellStyle name="Normal 4 2" xfId="49" xr:uid="{C8BFFDB7-6976-477E-95F6-5ACF488C235A}"/>
    <cellStyle name="Note" xfId="18" builtinId="10" customBuiltin="1"/>
    <cellStyle name="Output" xfId="13" builtinId="21" customBuiltin="1"/>
    <cellStyle name="Percent" xfId="3" builtinId="5"/>
    <cellStyle name="Title" xfId="4" builtinId="15" customBuiltin="1"/>
    <cellStyle name="Total" xfId="20" builtinId="25" customBuiltin="1"/>
    <cellStyle name="Warning Text" xfId="17" builtinId="11" customBuiltin="1"/>
  </cellStyles>
  <dxfs count="8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indexed="64"/>
          <bgColor rgb="FFFFFFCC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FFFFCC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indexed="64"/>
          <bgColor rgb="FFFFFFCC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indexed="64"/>
          <bgColor rgb="FFFFFFCC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m/d/yyyy"/>
      <fill>
        <patternFill patternType="solid">
          <fgColor indexed="64"/>
          <bgColor rgb="FFFFFFCC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_(* #,##0_);_(* \(#,##0\);_(* &quot;-&quot;??_);_(@_)"/>
      <fill>
        <patternFill patternType="solid">
          <fgColor indexed="64"/>
          <bgColor rgb="FFFFFFCC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solid">
          <fgColor indexed="64"/>
          <bgColor rgb="FFFFFFCC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m/d/yyyy"/>
      <fill>
        <patternFill patternType="solid">
          <fgColor indexed="64"/>
          <bgColor rgb="FFFFFFCC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FFFFCC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>
          <fgColor indexed="64"/>
          <bgColor rgb="FFFFFFCC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FFFFCC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FFFFCC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>
          <fgColor indexed="64"/>
          <bgColor rgb="FFFFFFCC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>
          <fgColor indexed="64"/>
          <bgColor rgb="FFFFFFCC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>
          <fgColor indexed="64"/>
          <bgColor rgb="FFFFFFCC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>
          <fgColor indexed="64"/>
          <bgColor rgb="FFFFFFCC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FFFFCC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FFFFCC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left" vertical="bottom" textRotation="0" wrapText="0" indent="0" justifyLastLine="0" shrinkToFit="0" readingOrder="0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</dxf>
    <dxf>
      <font>
        <b/>
        <sz val="10"/>
        <color rgb="FF000000"/>
        <name val="Arial"/>
      </font>
      <numFmt numFmtId="0" formatCode="General"/>
      <fill>
        <patternFill patternType="solid">
          <fgColor indexed="64"/>
          <bgColor rgb="FFD9D9D9"/>
        </patternFill>
      </fill>
      <alignment horizontal="center" vertical="center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" formatCode="0"/>
    </dxf>
    <dxf>
      <font>
        <b/>
        <sz val="10"/>
        <color rgb="FF000000"/>
        <name val="Arial"/>
      </font>
      <numFmt numFmtId="0" formatCode="General"/>
      <fill>
        <patternFill patternType="solid">
          <fgColor indexed="64"/>
          <bgColor rgb="FFD9D9D9"/>
        </patternFill>
      </fill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rgb="FFD9D9D9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rgb="FFD9D9D9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5" formatCode="_(&quot;$&quot;* #,##0_);_(&quot;$&quot;* \(#,##0\);_(&quot;$&quot;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solid">
          <fgColor indexed="64"/>
          <bgColor rgb="FFD9D9D9"/>
        </patternFill>
      </fill>
      <alignment horizontal="center" vertical="center" textRotation="0" wrapText="0" indent="0" justifyLastLine="0" shrinkToFit="0" readingOrder="0"/>
    </dxf>
    <dxf>
      <font>
        <color theme="0"/>
      </font>
      <fill>
        <patternFill>
          <bgColor theme="3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2" defaultPivotStyle="PivotStyleLight16">
    <tableStyle name="Table Style 1" pivot="0" count="2" xr9:uid="{00DA744C-F0B9-48CB-A195-6053C039BCF2}">
      <tableStyleElement type="wholeTable" dxfId="85"/>
      <tableStyleElement type="headerRow" dxfId="84"/>
    </tableStyle>
  </tableStyles>
  <colors>
    <mruColors>
      <color rgb="FFCCFFFF"/>
      <color rgb="FF6E212B"/>
      <color rgb="FFFFFFCC"/>
      <color rgb="FFFF505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2026 Sales Curve — Actuals vs Projection vs Objective Pace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'Forecast Method'!$C$100</c:f>
              <c:strCache>
                <c:ptCount val="1"/>
                <c:pt idx="0">
                  <c:v>Actual (cum.)</c:v>
                </c:pt>
              </c:strCache>
            </c:strRef>
          </c:tx>
          <c:spPr>
            <a:ln w="38100" cap="rnd">
              <a:solidFill>
                <a:srgbClr val="1F3864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'Forecast Method'!$B$101:$B$205</c:f>
              <c:strCache>
                <c:ptCount val="105"/>
                <c:pt idx="0">
                  <c:v>001</c:v>
                </c:pt>
                <c:pt idx="1">
                  <c:v>002</c:v>
                </c:pt>
                <c:pt idx="2">
                  <c:v>003</c:v>
                </c:pt>
                <c:pt idx="3">
                  <c:v>004</c:v>
                </c:pt>
                <c:pt idx="4">
                  <c:v>005</c:v>
                </c:pt>
                <c:pt idx="5">
                  <c:v>006</c:v>
                </c:pt>
                <c:pt idx="6">
                  <c:v>007</c:v>
                </c:pt>
                <c:pt idx="7">
                  <c:v>008</c:v>
                </c:pt>
                <c:pt idx="8">
                  <c:v>009</c:v>
                </c:pt>
                <c:pt idx="9">
                  <c:v>010</c:v>
                </c:pt>
                <c:pt idx="10">
                  <c:v>011</c:v>
                </c:pt>
                <c:pt idx="11">
                  <c:v>012</c:v>
                </c:pt>
                <c:pt idx="12">
                  <c:v>013</c:v>
                </c:pt>
                <c:pt idx="13">
                  <c:v>014</c:v>
                </c:pt>
                <c:pt idx="14">
                  <c:v>015</c:v>
                </c:pt>
                <c:pt idx="15">
                  <c:v>016</c:v>
                </c:pt>
                <c:pt idx="16">
                  <c:v>017</c:v>
                </c:pt>
                <c:pt idx="17">
                  <c:v>018</c:v>
                </c:pt>
                <c:pt idx="18">
                  <c:v>019</c:v>
                </c:pt>
                <c:pt idx="19">
                  <c:v>020</c:v>
                </c:pt>
                <c:pt idx="20">
                  <c:v>021</c:v>
                </c:pt>
                <c:pt idx="21">
                  <c:v>022</c:v>
                </c:pt>
                <c:pt idx="22">
                  <c:v>023</c:v>
                </c:pt>
                <c:pt idx="23">
                  <c:v>024</c:v>
                </c:pt>
                <c:pt idx="24">
                  <c:v>025</c:v>
                </c:pt>
                <c:pt idx="25">
                  <c:v>026</c:v>
                </c:pt>
                <c:pt idx="26">
                  <c:v>027</c:v>
                </c:pt>
                <c:pt idx="27">
                  <c:v>028</c:v>
                </c:pt>
                <c:pt idx="28">
                  <c:v>029</c:v>
                </c:pt>
                <c:pt idx="29">
                  <c:v>030</c:v>
                </c:pt>
                <c:pt idx="30">
                  <c:v>031</c:v>
                </c:pt>
                <c:pt idx="31">
                  <c:v>032</c:v>
                </c:pt>
                <c:pt idx="32">
                  <c:v>033</c:v>
                </c:pt>
                <c:pt idx="33">
                  <c:v>034</c:v>
                </c:pt>
                <c:pt idx="34">
                  <c:v>035</c:v>
                </c:pt>
                <c:pt idx="35">
                  <c:v>036</c:v>
                </c:pt>
                <c:pt idx="36">
                  <c:v>037</c:v>
                </c:pt>
                <c:pt idx="37">
                  <c:v>038</c:v>
                </c:pt>
                <c:pt idx="38">
                  <c:v>039</c:v>
                </c:pt>
                <c:pt idx="39">
                  <c:v>040</c:v>
                </c:pt>
                <c:pt idx="40">
                  <c:v>041</c:v>
                </c:pt>
                <c:pt idx="41">
                  <c:v>042</c:v>
                </c:pt>
                <c:pt idx="42">
                  <c:v>043</c:v>
                </c:pt>
                <c:pt idx="43">
                  <c:v>044</c:v>
                </c:pt>
                <c:pt idx="44">
                  <c:v>045</c:v>
                </c:pt>
                <c:pt idx="45">
                  <c:v>046</c:v>
                </c:pt>
                <c:pt idx="46">
                  <c:v>047</c:v>
                </c:pt>
                <c:pt idx="47">
                  <c:v>048</c:v>
                </c:pt>
                <c:pt idx="48">
                  <c:v>049</c:v>
                </c:pt>
                <c:pt idx="49">
                  <c:v>050</c:v>
                </c:pt>
                <c:pt idx="50">
                  <c:v>051</c:v>
                </c:pt>
                <c:pt idx="51">
                  <c:v>052</c:v>
                </c:pt>
                <c:pt idx="52">
                  <c:v>053</c:v>
                </c:pt>
                <c:pt idx="53">
                  <c:v>054</c:v>
                </c:pt>
                <c:pt idx="54">
                  <c:v>055</c:v>
                </c:pt>
                <c:pt idx="55">
                  <c:v>056</c:v>
                </c:pt>
                <c:pt idx="56">
                  <c:v>057</c:v>
                </c:pt>
                <c:pt idx="57">
                  <c:v>058</c:v>
                </c:pt>
                <c:pt idx="58">
                  <c:v>059</c:v>
                </c:pt>
                <c:pt idx="59">
                  <c:v>060</c:v>
                </c:pt>
                <c:pt idx="60">
                  <c:v>061</c:v>
                </c:pt>
                <c:pt idx="61">
                  <c:v>062</c:v>
                </c:pt>
                <c:pt idx="62">
                  <c:v>063</c:v>
                </c:pt>
                <c:pt idx="63">
                  <c:v>064</c:v>
                </c:pt>
                <c:pt idx="64">
                  <c:v>065</c:v>
                </c:pt>
                <c:pt idx="65">
                  <c:v>066</c:v>
                </c:pt>
                <c:pt idx="66">
                  <c:v>067</c:v>
                </c:pt>
                <c:pt idx="67">
                  <c:v>068</c:v>
                </c:pt>
                <c:pt idx="68">
                  <c:v>069</c:v>
                </c:pt>
                <c:pt idx="69">
                  <c:v>070</c:v>
                </c:pt>
                <c:pt idx="70">
                  <c:v>071</c:v>
                </c:pt>
                <c:pt idx="71">
                  <c:v>072</c:v>
                </c:pt>
                <c:pt idx="72">
                  <c:v>073</c:v>
                </c:pt>
                <c:pt idx="73">
                  <c:v>074</c:v>
                </c:pt>
                <c:pt idx="74">
                  <c:v>075</c:v>
                </c:pt>
                <c:pt idx="75">
                  <c:v>076</c:v>
                </c:pt>
                <c:pt idx="76">
                  <c:v>077</c:v>
                </c:pt>
                <c:pt idx="77">
                  <c:v>078</c:v>
                </c:pt>
                <c:pt idx="78">
                  <c:v>079</c:v>
                </c:pt>
                <c:pt idx="79">
                  <c:v>080</c:v>
                </c:pt>
                <c:pt idx="80">
                  <c:v>081</c:v>
                </c:pt>
                <c:pt idx="81">
                  <c:v>082</c:v>
                </c:pt>
                <c:pt idx="82">
                  <c:v>083</c:v>
                </c:pt>
                <c:pt idx="83">
                  <c:v>084</c:v>
                </c:pt>
                <c:pt idx="84">
                  <c:v>085</c:v>
                </c:pt>
                <c:pt idx="85">
                  <c:v>086</c:v>
                </c:pt>
                <c:pt idx="86">
                  <c:v>087</c:v>
                </c:pt>
                <c:pt idx="87">
                  <c:v>088</c:v>
                </c:pt>
                <c:pt idx="88">
                  <c:v>089</c:v>
                </c:pt>
                <c:pt idx="89">
                  <c:v>090</c:v>
                </c:pt>
                <c:pt idx="90">
                  <c:v>091</c:v>
                </c:pt>
                <c:pt idx="91">
                  <c:v>092</c:v>
                </c:pt>
                <c:pt idx="92">
                  <c:v>093</c:v>
                </c:pt>
                <c:pt idx="93">
                  <c:v>094</c:v>
                </c:pt>
                <c:pt idx="94">
                  <c:v>095</c:v>
                </c:pt>
                <c:pt idx="95">
                  <c:v>096</c:v>
                </c:pt>
                <c:pt idx="96">
                  <c:v>097</c:v>
                </c:pt>
                <c:pt idx="97">
                  <c:v>098</c:v>
                </c:pt>
                <c:pt idx="98">
                  <c:v>099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</c:strCache>
            </c:strRef>
          </c:cat>
          <c:val>
            <c:numRef>
              <c:f>'Forecast Method'!$C$101:$C$205</c:f>
              <c:numCache>
                <c:formatCode>"$"#,##0;\("$"#,##0\);\-</c:formatCode>
                <c:ptCount val="105"/>
                <c:pt idx="0">
                  <c:v>709111</c:v>
                </c:pt>
                <c:pt idx="1">
                  <c:v>709111</c:v>
                </c:pt>
                <c:pt idx="2">
                  <c:v>709111</c:v>
                </c:pt>
                <c:pt idx="3">
                  <c:v>1029326</c:v>
                </c:pt>
                <c:pt idx="4">
                  <c:v>1082188</c:v>
                </c:pt>
                <c:pt idx="5">
                  <c:v>1119128</c:v>
                </c:pt>
                <c:pt idx="6">
                  <c:v>1119128</c:v>
                </c:pt>
                <c:pt idx="7">
                  <c:v>1271149</c:v>
                </c:pt>
                <c:pt idx="8">
                  <c:v>1271149</c:v>
                </c:pt>
                <c:pt idx="9">
                  <c:v>1347886</c:v>
                </c:pt>
                <c:pt idx="10">
                  <c:v>1396678</c:v>
                </c:pt>
                <c:pt idx="11">
                  <c:v>2065563</c:v>
                </c:pt>
                <c:pt idx="12">
                  <c:v>2065563</c:v>
                </c:pt>
                <c:pt idx="13">
                  <c:v>2178709</c:v>
                </c:pt>
                <c:pt idx="14">
                  <c:v>2178709</c:v>
                </c:pt>
                <c:pt idx="15">
                  <c:v>2178709</c:v>
                </c:pt>
                <c:pt idx="16">
                  <c:v>2334669</c:v>
                </c:pt>
                <c:pt idx="17">
                  <c:v>2334669</c:v>
                </c:pt>
                <c:pt idx="18">
                  <c:v>2743146</c:v>
                </c:pt>
                <c:pt idx="19">
                  <c:v>3083399</c:v>
                </c:pt>
                <c:pt idx="20">
                  <c:v>3251104</c:v>
                </c:pt>
                <c:pt idx="21">
                  <c:v>3404225</c:v>
                </c:pt>
                <c:pt idx="22">
                  <c:v>3746072</c:v>
                </c:pt>
                <c:pt idx="23">
                  <c:v>4010159</c:v>
                </c:pt>
                <c:pt idx="24">
                  <c:v>4084648</c:v>
                </c:pt>
                <c:pt idx="25">
                  <c:v>4084648</c:v>
                </c:pt>
                <c:pt idx="26">
                  <c:v>4391290</c:v>
                </c:pt>
                <c:pt idx="27">
                  <c:v>4615976</c:v>
                </c:pt>
                <c:pt idx="28">
                  <c:v>4922518</c:v>
                </c:pt>
                <c:pt idx="29">
                  <c:v>5100453</c:v>
                </c:pt>
                <c:pt idx="30">
                  <c:v>5472521</c:v>
                </c:pt>
                <c:pt idx="31">
                  <c:v>5653967</c:v>
                </c:pt>
                <c:pt idx="32">
                  <c:v>5949457</c:v>
                </c:pt>
                <c:pt idx="33">
                  <c:v>6216141</c:v>
                </c:pt>
                <c:pt idx="34">
                  <c:v>6216141</c:v>
                </c:pt>
                <c:pt idx="35">
                  <c:v>6778231</c:v>
                </c:pt>
                <c:pt idx="36">
                  <c:v>7266984</c:v>
                </c:pt>
                <c:pt idx="37">
                  <c:v>8019112</c:v>
                </c:pt>
                <c:pt idx="38">
                  <c:v>8387994</c:v>
                </c:pt>
                <c:pt idx="39">
                  <c:v>9319666</c:v>
                </c:pt>
                <c:pt idx="40">
                  <c:v>9482664</c:v>
                </c:pt>
                <c:pt idx="41">
                  <c:v>9980231</c:v>
                </c:pt>
                <c:pt idx="42">
                  <c:v>10436976</c:v>
                </c:pt>
                <c:pt idx="43">
                  <c:v>11230730</c:v>
                </c:pt>
                <c:pt idx="44">
                  <c:v>11810851</c:v>
                </c:pt>
                <c:pt idx="45">
                  <c:v>12369996</c:v>
                </c:pt>
                <c:pt idx="46">
                  <c:v>12414311</c:v>
                </c:pt>
                <c:pt idx="47">
                  <c:v>12712983</c:v>
                </c:pt>
                <c:pt idx="48">
                  <c:v>12811032</c:v>
                </c:pt>
                <c:pt idx="49">
                  <c:v>13060887</c:v>
                </c:pt>
                <c:pt idx="50">
                  <c:v>13418775</c:v>
                </c:pt>
                <c:pt idx="51">
                  <c:v>13749325</c:v>
                </c:pt>
                <c:pt idx="52">
                  <c:v>14105023</c:v>
                </c:pt>
                <c:pt idx="53">
                  <c:v>14382792</c:v>
                </c:pt>
                <c:pt idx="54">
                  <c:v>15399227</c:v>
                </c:pt>
                <c:pt idx="55">
                  <c:v>15999097</c:v>
                </c:pt>
                <c:pt idx="56">
                  <c:v>16262379</c:v>
                </c:pt>
                <c:pt idx="57">
                  <c:v>16265014</c:v>
                </c:pt>
                <c:pt idx="58">
                  <c:v>16489148</c:v>
                </c:pt>
                <c:pt idx="59">
                  <c:v>17158537</c:v>
                </c:pt>
                <c:pt idx="60">
                  <c:v>17960889</c:v>
                </c:pt>
                <c:pt idx="61">
                  <c:v>18119270</c:v>
                </c:pt>
                <c:pt idx="62">
                  <c:v>19114791</c:v>
                </c:pt>
                <c:pt idx="63">
                  <c:v>19193921</c:v>
                </c:pt>
                <c:pt idx="64">
                  <c:v>19912689</c:v>
                </c:pt>
                <c:pt idx="65">
                  <c:v>20600453</c:v>
                </c:pt>
                <c:pt idx="66">
                  <c:v>21304673</c:v>
                </c:pt>
                <c:pt idx="67">
                  <c:v>21667464</c:v>
                </c:pt>
                <c:pt idx="68">
                  <c:v>21719456</c:v>
                </c:pt>
                <c:pt idx="69">
                  <c:v>21885948</c:v>
                </c:pt>
                <c:pt idx="70">
                  <c:v>22039952</c:v>
                </c:pt>
                <c:pt idx="71">
                  <c:v>22126758</c:v>
                </c:pt>
                <c:pt idx="72">
                  <c:v>22237182</c:v>
                </c:pt>
                <c:pt idx="73">
                  <c:v>22274494</c:v>
                </c:pt>
                <c:pt idx="74">
                  <c:v>22519715</c:v>
                </c:pt>
                <c:pt idx="75">
                  <c:v>22642108</c:v>
                </c:pt>
                <c:pt idx="76">
                  <c:v>22687529</c:v>
                </c:pt>
                <c:pt idx="77">
                  <c:v>22859426</c:v>
                </c:pt>
                <c:pt idx="78">
                  <c:v>23158900</c:v>
                </c:pt>
                <c:pt idx="79">
                  <c:v>23176309</c:v>
                </c:pt>
                <c:pt idx="80">
                  <c:v>23176309</c:v>
                </c:pt>
                <c:pt idx="81">
                  <c:v>23333696</c:v>
                </c:pt>
                <c:pt idx="82">
                  <c:v>23333696</c:v>
                </c:pt>
                <c:pt idx="83">
                  <c:v>23333696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C2-4D68-A163-50D2CD5C59AE}"/>
            </c:ext>
          </c:extLst>
        </c:ser>
        <c:ser>
          <c:idx val="1"/>
          <c:order val="1"/>
          <c:tx>
            <c:strRef>
              <c:f>'Forecast Method'!$D$100</c:f>
              <c:strCache>
                <c:ptCount val="1"/>
                <c:pt idx="0">
                  <c:v>Projection (cum.)</c:v>
                </c:pt>
              </c:strCache>
            </c:strRef>
          </c:tx>
          <c:spPr>
            <a:ln w="38100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strRef>
              <c:f>'Forecast Method'!$B$101:$B$205</c:f>
              <c:strCache>
                <c:ptCount val="105"/>
                <c:pt idx="0">
                  <c:v>001</c:v>
                </c:pt>
                <c:pt idx="1">
                  <c:v>002</c:v>
                </c:pt>
                <c:pt idx="2">
                  <c:v>003</c:v>
                </c:pt>
                <c:pt idx="3">
                  <c:v>004</c:v>
                </c:pt>
                <c:pt idx="4">
                  <c:v>005</c:v>
                </c:pt>
                <c:pt idx="5">
                  <c:v>006</c:v>
                </c:pt>
                <c:pt idx="6">
                  <c:v>007</c:v>
                </c:pt>
                <c:pt idx="7">
                  <c:v>008</c:v>
                </c:pt>
                <c:pt idx="8">
                  <c:v>009</c:v>
                </c:pt>
                <c:pt idx="9">
                  <c:v>010</c:v>
                </c:pt>
                <c:pt idx="10">
                  <c:v>011</c:v>
                </c:pt>
                <c:pt idx="11">
                  <c:v>012</c:v>
                </c:pt>
                <c:pt idx="12">
                  <c:v>013</c:v>
                </c:pt>
                <c:pt idx="13">
                  <c:v>014</c:v>
                </c:pt>
                <c:pt idx="14">
                  <c:v>015</c:v>
                </c:pt>
                <c:pt idx="15">
                  <c:v>016</c:v>
                </c:pt>
                <c:pt idx="16">
                  <c:v>017</c:v>
                </c:pt>
                <c:pt idx="17">
                  <c:v>018</c:v>
                </c:pt>
                <c:pt idx="18">
                  <c:v>019</c:v>
                </c:pt>
                <c:pt idx="19">
                  <c:v>020</c:v>
                </c:pt>
                <c:pt idx="20">
                  <c:v>021</c:v>
                </c:pt>
                <c:pt idx="21">
                  <c:v>022</c:v>
                </c:pt>
                <c:pt idx="22">
                  <c:v>023</c:v>
                </c:pt>
                <c:pt idx="23">
                  <c:v>024</c:v>
                </c:pt>
                <c:pt idx="24">
                  <c:v>025</c:v>
                </c:pt>
                <c:pt idx="25">
                  <c:v>026</c:v>
                </c:pt>
                <c:pt idx="26">
                  <c:v>027</c:v>
                </c:pt>
                <c:pt idx="27">
                  <c:v>028</c:v>
                </c:pt>
                <c:pt idx="28">
                  <c:v>029</c:v>
                </c:pt>
                <c:pt idx="29">
                  <c:v>030</c:v>
                </c:pt>
                <c:pt idx="30">
                  <c:v>031</c:v>
                </c:pt>
                <c:pt idx="31">
                  <c:v>032</c:v>
                </c:pt>
                <c:pt idx="32">
                  <c:v>033</c:v>
                </c:pt>
                <c:pt idx="33">
                  <c:v>034</c:v>
                </c:pt>
                <c:pt idx="34">
                  <c:v>035</c:v>
                </c:pt>
                <c:pt idx="35">
                  <c:v>036</c:v>
                </c:pt>
                <c:pt idx="36">
                  <c:v>037</c:v>
                </c:pt>
                <c:pt idx="37">
                  <c:v>038</c:v>
                </c:pt>
                <c:pt idx="38">
                  <c:v>039</c:v>
                </c:pt>
                <c:pt idx="39">
                  <c:v>040</c:v>
                </c:pt>
                <c:pt idx="40">
                  <c:v>041</c:v>
                </c:pt>
                <c:pt idx="41">
                  <c:v>042</c:v>
                </c:pt>
                <c:pt idx="42">
                  <c:v>043</c:v>
                </c:pt>
                <c:pt idx="43">
                  <c:v>044</c:v>
                </c:pt>
                <c:pt idx="44">
                  <c:v>045</c:v>
                </c:pt>
                <c:pt idx="45">
                  <c:v>046</c:v>
                </c:pt>
                <c:pt idx="46">
                  <c:v>047</c:v>
                </c:pt>
                <c:pt idx="47">
                  <c:v>048</c:v>
                </c:pt>
                <c:pt idx="48">
                  <c:v>049</c:v>
                </c:pt>
                <c:pt idx="49">
                  <c:v>050</c:v>
                </c:pt>
                <c:pt idx="50">
                  <c:v>051</c:v>
                </c:pt>
                <c:pt idx="51">
                  <c:v>052</c:v>
                </c:pt>
                <c:pt idx="52">
                  <c:v>053</c:v>
                </c:pt>
                <c:pt idx="53">
                  <c:v>054</c:v>
                </c:pt>
                <c:pt idx="54">
                  <c:v>055</c:v>
                </c:pt>
                <c:pt idx="55">
                  <c:v>056</c:v>
                </c:pt>
                <c:pt idx="56">
                  <c:v>057</c:v>
                </c:pt>
                <c:pt idx="57">
                  <c:v>058</c:v>
                </c:pt>
                <c:pt idx="58">
                  <c:v>059</c:v>
                </c:pt>
                <c:pt idx="59">
                  <c:v>060</c:v>
                </c:pt>
                <c:pt idx="60">
                  <c:v>061</c:v>
                </c:pt>
                <c:pt idx="61">
                  <c:v>062</c:v>
                </c:pt>
                <c:pt idx="62">
                  <c:v>063</c:v>
                </c:pt>
                <c:pt idx="63">
                  <c:v>064</c:v>
                </c:pt>
                <c:pt idx="64">
                  <c:v>065</c:v>
                </c:pt>
                <c:pt idx="65">
                  <c:v>066</c:v>
                </c:pt>
                <c:pt idx="66">
                  <c:v>067</c:v>
                </c:pt>
                <c:pt idx="67">
                  <c:v>068</c:v>
                </c:pt>
                <c:pt idx="68">
                  <c:v>069</c:v>
                </c:pt>
                <c:pt idx="69">
                  <c:v>070</c:v>
                </c:pt>
                <c:pt idx="70">
                  <c:v>071</c:v>
                </c:pt>
                <c:pt idx="71">
                  <c:v>072</c:v>
                </c:pt>
                <c:pt idx="72">
                  <c:v>073</c:v>
                </c:pt>
                <c:pt idx="73">
                  <c:v>074</c:v>
                </c:pt>
                <c:pt idx="74">
                  <c:v>075</c:v>
                </c:pt>
                <c:pt idx="75">
                  <c:v>076</c:v>
                </c:pt>
                <c:pt idx="76">
                  <c:v>077</c:v>
                </c:pt>
                <c:pt idx="77">
                  <c:v>078</c:v>
                </c:pt>
                <c:pt idx="78">
                  <c:v>079</c:v>
                </c:pt>
                <c:pt idx="79">
                  <c:v>080</c:v>
                </c:pt>
                <c:pt idx="80">
                  <c:v>081</c:v>
                </c:pt>
                <c:pt idx="81">
                  <c:v>082</c:v>
                </c:pt>
                <c:pt idx="82">
                  <c:v>083</c:v>
                </c:pt>
                <c:pt idx="83">
                  <c:v>084</c:v>
                </c:pt>
                <c:pt idx="84">
                  <c:v>085</c:v>
                </c:pt>
                <c:pt idx="85">
                  <c:v>086</c:v>
                </c:pt>
                <c:pt idx="86">
                  <c:v>087</c:v>
                </c:pt>
                <c:pt idx="87">
                  <c:v>088</c:v>
                </c:pt>
                <c:pt idx="88">
                  <c:v>089</c:v>
                </c:pt>
                <c:pt idx="89">
                  <c:v>090</c:v>
                </c:pt>
                <c:pt idx="90">
                  <c:v>091</c:v>
                </c:pt>
                <c:pt idx="91">
                  <c:v>092</c:v>
                </c:pt>
                <c:pt idx="92">
                  <c:v>093</c:v>
                </c:pt>
                <c:pt idx="93">
                  <c:v>094</c:v>
                </c:pt>
                <c:pt idx="94">
                  <c:v>095</c:v>
                </c:pt>
                <c:pt idx="95">
                  <c:v>096</c:v>
                </c:pt>
                <c:pt idx="96">
                  <c:v>097</c:v>
                </c:pt>
                <c:pt idx="97">
                  <c:v>098</c:v>
                </c:pt>
                <c:pt idx="98">
                  <c:v>099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</c:strCache>
            </c:strRef>
          </c:cat>
          <c:val>
            <c:numRef>
              <c:f>'Forecast Method'!$D$101:$D$205</c:f>
              <c:numCache>
                <c:formatCode>"$"#,##0;\("$"#,##0\);\-</c:formatCode>
                <c:ptCount val="10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23333696</c:v>
                </c:pt>
                <c:pt idx="84">
                  <c:v>23385680.52379356</c:v>
                </c:pt>
                <c:pt idx="85">
                  <c:v>23458948.722846933</c:v>
                </c:pt>
                <c:pt idx="86">
                  <c:v>23485962.656116411</c:v>
                </c:pt>
                <c:pt idx="87">
                  <c:v>23568667.00280799</c:v>
                </c:pt>
                <c:pt idx="88">
                  <c:v>23619134.886036761</c:v>
                </c:pt>
                <c:pt idx="89">
                  <c:v>23634667.366057366</c:v>
                </c:pt>
                <c:pt idx="90">
                  <c:v>23672887.297149584</c:v>
                </c:pt>
                <c:pt idx="91">
                  <c:v>23674419.313492313</c:v>
                </c:pt>
                <c:pt idx="92">
                  <c:v>23682292.36608769</c:v>
                </c:pt>
                <c:pt idx="93">
                  <c:v>23735075.448901664</c:v>
                </c:pt>
                <c:pt idx="94">
                  <c:v>23741507.758389335</c:v>
                </c:pt>
                <c:pt idx="95">
                  <c:v>23741507.758389335</c:v>
                </c:pt>
                <c:pt idx="96">
                  <c:v>23741507.758389335</c:v>
                </c:pt>
                <c:pt idx="97">
                  <c:v>23741507.758389335</c:v>
                </c:pt>
                <c:pt idx="98">
                  <c:v>23742555.601298958</c:v>
                </c:pt>
                <c:pt idx="99">
                  <c:v>23749126.94707654</c:v>
                </c:pt>
                <c:pt idx="100">
                  <c:v>23749126.94707654</c:v>
                </c:pt>
                <c:pt idx="101">
                  <c:v>23750050.148041561</c:v>
                </c:pt>
                <c:pt idx="102">
                  <c:v>23750050.148041561</c:v>
                </c:pt>
                <c:pt idx="103">
                  <c:v>23750050.148041561</c:v>
                </c:pt>
                <c:pt idx="104">
                  <c:v>23750050.148041561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C2-4D68-A163-50D2CD5C59AE}"/>
            </c:ext>
          </c:extLst>
        </c:ser>
        <c:ser>
          <c:idx val="2"/>
          <c:order val="2"/>
          <c:tx>
            <c:strRef>
              <c:f>'Forecast Method'!$E$100</c:f>
              <c:strCache>
                <c:ptCount val="1"/>
                <c:pt idx="0">
                  <c:v>Objective pace (cum.)</c:v>
                </c:pt>
              </c:strCache>
            </c:strRef>
          </c:tx>
          <c:spPr>
            <a:ln w="25400" cap="rnd">
              <a:solidFill>
                <a:srgbClr val="A6A6A6"/>
              </a:solidFill>
              <a:prstDash val="lgDash"/>
              <a:round/>
            </a:ln>
            <a:effectLst/>
          </c:spPr>
          <c:marker>
            <c:symbol val="none"/>
          </c:marker>
          <c:cat>
            <c:strRef>
              <c:f>'Forecast Method'!$B$101:$B$205</c:f>
              <c:strCache>
                <c:ptCount val="105"/>
                <c:pt idx="0">
                  <c:v>001</c:v>
                </c:pt>
                <c:pt idx="1">
                  <c:v>002</c:v>
                </c:pt>
                <c:pt idx="2">
                  <c:v>003</c:v>
                </c:pt>
                <c:pt idx="3">
                  <c:v>004</c:v>
                </c:pt>
                <c:pt idx="4">
                  <c:v>005</c:v>
                </c:pt>
                <c:pt idx="5">
                  <c:v>006</c:v>
                </c:pt>
                <c:pt idx="6">
                  <c:v>007</c:v>
                </c:pt>
                <c:pt idx="7">
                  <c:v>008</c:v>
                </c:pt>
                <c:pt idx="8">
                  <c:v>009</c:v>
                </c:pt>
                <c:pt idx="9">
                  <c:v>010</c:v>
                </c:pt>
                <c:pt idx="10">
                  <c:v>011</c:v>
                </c:pt>
                <c:pt idx="11">
                  <c:v>012</c:v>
                </c:pt>
                <c:pt idx="12">
                  <c:v>013</c:v>
                </c:pt>
                <c:pt idx="13">
                  <c:v>014</c:v>
                </c:pt>
                <c:pt idx="14">
                  <c:v>015</c:v>
                </c:pt>
                <c:pt idx="15">
                  <c:v>016</c:v>
                </c:pt>
                <c:pt idx="16">
                  <c:v>017</c:v>
                </c:pt>
                <c:pt idx="17">
                  <c:v>018</c:v>
                </c:pt>
                <c:pt idx="18">
                  <c:v>019</c:v>
                </c:pt>
                <c:pt idx="19">
                  <c:v>020</c:v>
                </c:pt>
                <c:pt idx="20">
                  <c:v>021</c:v>
                </c:pt>
                <c:pt idx="21">
                  <c:v>022</c:v>
                </c:pt>
                <c:pt idx="22">
                  <c:v>023</c:v>
                </c:pt>
                <c:pt idx="23">
                  <c:v>024</c:v>
                </c:pt>
                <c:pt idx="24">
                  <c:v>025</c:v>
                </c:pt>
                <c:pt idx="25">
                  <c:v>026</c:v>
                </c:pt>
                <c:pt idx="26">
                  <c:v>027</c:v>
                </c:pt>
                <c:pt idx="27">
                  <c:v>028</c:v>
                </c:pt>
                <c:pt idx="28">
                  <c:v>029</c:v>
                </c:pt>
                <c:pt idx="29">
                  <c:v>030</c:v>
                </c:pt>
                <c:pt idx="30">
                  <c:v>031</c:v>
                </c:pt>
                <c:pt idx="31">
                  <c:v>032</c:v>
                </c:pt>
                <c:pt idx="32">
                  <c:v>033</c:v>
                </c:pt>
                <c:pt idx="33">
                  <c:v>034</c:v>
                </c:pt>
                <c:pt idx="34">
                  <c:v>035</c:v>
                </c:pt>
                <c:pt idx="35">
                  <c:v>036</c:v>
                </c:pt>
                <c:pt idx="36">
                  <c:v>037</c:v>
                </c:pt>
                <c:pt idx="37">
                  <c:v>038</c:v>
                </c:pt>
                <c:pt idx="38">
                  <c:v>039</c:v>
                </c:pt>
                <c:pt idx="39">
                  <c:v>040</c:v>
                </c:pt>
                <c:pt idx="40">
                  <c:v>041</c:v>
                </c:pt>
                <c:pt idx="41">
                  <c:v>042</c:v>
                </c:pt>
                <c:pt idx="42">
                  <c:v>043</c:v>
                </c:pt>
                <c:pt idx="43">
                  <c:v>044</c:v>
                </c:pt>
                <c:pt idx="44">
                  <c:v>045</c:v>
                </c:pt>
                <c:pt idx="45">
                  <c:v>046</c:v>
                </c:pt>
                <c:pt idx="46">
                  <c:v>047</c:v>
                </c:pt>
                <c:pt idx="47">
                  <c:v>048</c:v>
                </c:pt>
                <c:pt idx="48">
                  <c:v>049</c:v>
                </c:pt>
                <c:pt idx="49">
                  <c:v>050</c:v>
                </c:pt>
                <c:pt idx="50">
                  <c:v>051</c:v>
                </c:pt>
                <c:pt idx="51">
                  <c:v>052</c:v>
                </c:pt>
                <c:pt idx="52">
                  <c:v>053</c:v>
                </c:pt>
                <c:pt idx="53">
                  <c:v>054</c:v>
                </c:pt>
                <c:pt idx="54">
                  <c:v>055</c:v>
                </c:pt>
                <c:pt idx="55">
                  <c:v>056</c:v>
                </c:pt>
                <c:pt idx="56">
                  <c:v>057</c:v>
                </c:pt>
                <c:pt idx="57">
                  <c:v>058</c:v>
                </c:pt>
                <c:pt idx="58">
                  <c:v>059</c:v>
                </c:pt>
                <c:pt idx="59">
                  <c:v>060</c:v>
                </c:pt>
                <c:pt idx="60">
                  <c:v>061</c:v>
                </c:pt>
                <c:pt idx="61">
                  <c:v>062</c:v>
                </c:pt>
                <c:pt idx="62">
                  <c:v>063</c:v>
                </c:pt>
                <c:pt idx="63">
                  <c:v>064</c:v>
                </c:pt>
                <c:pt idx="64">
                  <c:v>065</c:v>
                </c:pt>
                <c:pt idx="65">
                  <c:v>066</c:v>
                </c:pt>
                <c:pt idx="66">
                  <c:v>067</c:v>
                </c:pt>
                <c:pt idx="67">
                  <c:v>068</c:v>
                </c:pt>
                <c:pt idx="68">
                  <c:v>069</c:v>
                </c:pt>
                <c:pt idx="69">
                  <c:v>070</c:v>
                </c:pt>
                <c:pt idx="70">
                  <c:v>071</c:v>
                </c:pt>
                <c:pt idx="71">
                  <c:v>072</c:v>
                </c:pt>
                <c:pt idx="72">
                  <c:v>073</c:v>
                </c:pt>
                <c:pt idx="73">
                  <c:v>074</c:v>
                </c:pt>
                <c:pt idx="74">
                  <c:v>075</c:v>
                </c:pt>
                <c:pt idx="75">
                  <c:v>076</c:v>
                </c:pt>
                <c:pt idx="76">
                  <c:v>077</c:v>
                </c:pt>
                <c:pt idx="77">
                  <c:v>078</c:v>
                </c:pt>
                <c:pt idx="78">
                  <c:v>079</c:v>
                </c:pt>
                <c:pt idx="79">
                  <c:v>080</c:v>
                </c:pt>
                <c:pt idx="80">
                  <c:v>081</c:v>
                </c:pt>
                <c:pt idx="81">
                  <c:v>082</c:v>
                </c:pt>
                <c:pt idx="82">
                  <c:v>083</c:v>
                </c:pt>
                <c:pt idx="83">
                  <c:v>084</c:v>
                </c:pt>
                <c:pt idx="84">
                  <c:v>085</c:v>
                </c:pt>
                <c:pt idx="85">
                  <c:v>086</c:v>
                </c:pt>
                <c:pt idx="86">
                  <c:v>087</c:v>
                </c:pt>
                <c:pt idx="87">
                  <c:v>088</c:v>
                </c:pt>
                <c:pt idx="88">
                  <c:v>089</c:v>
                </c:pt>
                <c:pt idx="89">
                  <c:v>090</c:v>
                </c:pt>
                <c:pt idx="90">
                  <c:v>091</c:v>
                </c:pt>
                <c:pt idx="91">
                  <c:v>092</c:v>
                </c:pt>
                <c:pt idx="92">
                  <c:v>093</c:v>
                </c:pt>
                <c:pt idx="93">
                  <c:v>094</c:v>
                </c:pt>
                <c:pt idx="94">
                  <c:v>095</c:v>
                </c:pt>
                <c:pt idx="95">
                  <c:v>096</c:v>
                </c:pt>
                <c:pt idx="96">
                  <c:v>097</c:v>
                </c:pt>
                <c:pt idx="97">
                  <c:v>098</c:v>
                </c:pt>
                <c:pt idx="98">
                  <c:v>099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</c:strCache>
            </c:strRef>
          </c:cat>
          <c:val>
            <c:numRef>
              <c:f>'Forecast Method'!$E$101:$E$205</c:f>
              <c:numCache>
                <c:formatCode>"$"#,##0;\("$"#,##0\);\-</c:formatCode>
                <c:ptCount val="105"/>
                <c:pt idx="0">
                  <c:v>136475</c:v>
                </c:pt>
                <c:pt idx="1">
                  <c:v>272950</c:v>
                </c:pt>
                <c:pt idx="2">
                  <c:v>409425</c:v>
                </c:pt>
                <c:pt idx="3">
                  <c:v>545900</c:v>
                </c:pt>
                <c:pt idx="4">
                  <c:v>682375</c:v>
                </c:pt>
                <c:pt idx="5">
                  <c:v>818850</c:v>
                </c:pt>
                <c:pt idx="6">
                  <c:v>955325</c:v>
                </c:pt>
                <c:pt idx="7">
                  <c:v>1091800</c:v>
                </c:pt>
                <c:pt idx="8">
                  <c:v>1228275</c:v>
                </c:pt>
                <c:pt idx="9">
                  <c:v>1364750</c:v>
                </c:pt>
                <c:pt idx="10">
                  <c:v>1501225</c:v>
                </c:pt>
                <c:pt idx="11">
                  <c:v>1637700</c:v>
                </c:pt>
                <c:pt idx="12">
                  <c:v>1774175</c:v>
                </c:pt>
                <c:pt idx="13">
                  <c:v>2086265.0000000002</c:v>
                </c:pt>
                <c:pt idx="14">
                  <c:v>2398355.0000000005</c:v>
                </c:pt>
                <c:pt idx="15">
                  <c:v>2710445.0000000005</c:v>
                </c:pt>
                <c:pt idx="16">
                  <c:v>3022535.0000000005</c:v>
                </c:pt>
                <c:pt idx="17">
                  <c:v>3334625.0000000009</c:v>
                </c:pt>
                <c:pt idx="18">
                  <c:v>3646715.0000000005</c:v>
                </c:pt>
                <c:pt idx="19">
                  <c:v>3958805.0000000005</c:v>
                </c:pt>
                <c:pt idx="20">
                  <c:v>4270895</c:v>
                </c:pt>
                <c:pt idx="21">
                  <c:v>4582985</c:v>
                </c:pt>
                <c:pt idx="22">
                  <c:v>4895075</c:v>
                </c:pt>
                <c:pt idx="23">
                  <c:v>5207165</c:v>
                </c:pt>
                <c:pt idx="24">
                  <c:v>5519254.9999999991</c:v>
                </c:pt>
                <c:pt idx="25">
                  <c:v>5831344.9999999991</c:v>
                </c:pt>
                <c:pt idx="26">
                  <c:v>6225577.4999999991</c:v>
                </c:pt>
                <c:pt idx="27">
                  <c:v>6619809.9999999991</c:v>
                </c:pt>
                <c:pt idx="28">
                  <c:v>7014042.4999999991</c:v>
                </c:pt>
                <c:pt idx="29">
                  <c:v>7408274.9999999991</c:v>
                </c:pt>
                <c:pt idx="30">
                  <c:v>7802507.4999999991</c:v>
                </c:pt>
                <c:pt idx="31">
                  <c:v>8196739.9999999981</c:v>
                </c:pt>
                <c:pt idx="32">
                  <c:v>8590972.4999999981</c:v>
                </c:pt>
                <c:pt idx="33">
                  <c:v>8985204.9999999981</c:v>
                </c:pt>
                <c:pt idx="34">
                  <c:v>9379437.4999999981</c:v>
                </c:pt>
                <c:pt idx="35">
                  <c:v>9773669.9999999981</c:v>
                </c:pt>
                <c:pt idx="36">
                  <c:v>10167902.499999996</c:v>
                </c:pt>
                <c:pt idx="37">
                  <c:v>10562134.999999996</c:v>
                </c:pt>
                <c:pt idx="38">
                  <c:v>10956367.499999996</c:v>
                </c:pt>
                <c:pt idx="39">
                  <c:v>11357294.999999998</c:v>
                </c:pt>
                <c:pt idx="40">
                  <c:v>11758222.499999996</c:v>
                </c:pt>
                <c:pt idx="41">
                  <c:v>12159149.999999996</c:v>
                </c:pt>
                <c:pt idx="42">
                  <c:v>12560077.499999994</c:v>
                </c:pt>
                <c:pt idx="43">
                  <c:v>12961004.999999994</c:v>
                </c:pt>
                <c:pt idx="44">
                  <c:v>13361932.499999994</c:v>
                </c:pt>
                <c:pt idx="45">
                  <c:v>13762859.999999993</c:v>
                </c:pt>
                <c:pt idx="46">
                  <c:v>14163787.499999993</c:v>
                </c:pt>
                <c:pt idx="47">
                  <c:v>14564714.999999993</c:v>
                </c:pt>
                <c:pt idx="48">
                  <c:v>14965642.499999991</c:v>
                </c:pt>
                <c:pt idx="49">
                  <c:v>15366569.999999991</c:v>
                </c:pt>
                <c:pt idx="50">
                  <c:v>15767497.499999989</c:v>
                </c:pt>
                <c:pt idx="51">
                  <c:v>16168424.999999989</c:v>
                </c:pt>
                <c:pt idx="52">
                  <c:v>16636559.999999989</c:v>
                </c:pt>
                <c:pt idx="53">
                  <c:v>17104694.999999989</c:v>
                </c:pt>
                <c:pt idx="54">
                  <c:v>17572829.999999985</c:v>
                </c:pt>
                <c:pt idx="55">
                  <c:v>18040964.999999985</c:v>
                </c:pt>
                <c:pt idx="56">
                  <c:v>18509099.999999985</c:v>
                </c:pt>
                <c:pt idx="57">
                  <c:v>18977234.999999985</c:v>
                </c:pt>
                <c:pt idx="58">
                  <c:v>19445369.999999985</c:v>
                </c:pt>
                <c:pt idx="59">
                  <c:v>19913504.999999985</c:v>
                </c:pt>
                <c:pt idx="60">
                  <c:v>20381639.999999981</c:v>
                </c:pt>
                <c:pt idx="61">
                  <c:v>20849774.999999981</c:v>
                </c:pt>
                <c:pt idx="62">
                  <c:v>21317909.999999981</c:v>
                </c:pt>
                <c:pt idx="63">
                  <c:v>21786044.999999981</c:v>
                </c:pt>
                <c:pt idx="64">
                  <c:v>22254179.999999981</c:v>
                </c:pt>
                <c:pt idx="65">
                  <c:v>22445759.999999981</c:v>
                </c:pt>
                <c:pt idx="66">
                  <c:v>22637339.999999981</c:v>
                </c:pt>
                <c:pt idx="67">
                  <c:v>22828919.999999981</c:v>
                </c:pt>
                <c:pt idx="68">
                  <c:v>23020499.999999981</c:v>
                </c:pt>
                <c:pt idx="69">
                  <c:v>23212079.999999981</c:v>
                </c:pt>
                <c:pt idx="70">
                  <c:v>23403659.999999981</c:v>
                </c:pt>
                <c:pt idx="71">
                  <c:v>23595239.999999981</c:v>
                </c:pt>
                <c:pt idx="72">
                  <c:v>23786819.999999981</c:v>
                </c:pt>
                <c:pt idx="73">
                  <c:v>23978399.999999981</c:v>
                </c:pt>
                <c:pt idx="74">
                  <c:v>24169979.999999981</c:v>
                </c:pt>
                <c:pt idx="75">
                  <c:v>24361559.999999981</c:v>
                </c:pt>
                <c:pt idx="76">
                  <c:v>24553139.999999981</c:v>
                </c:pt>
                <c:pt idx="77">
                  <c:v>24742659.999999996</c:v>
                </c:pt>
                <c:pt idx="78">
                  <c:v>24814612.857142854</c:v>
                </c:pt>
                <c:pt idx="79">
                  <c:v>24886565.714285713</c:v>
                </c:pt>
                <c:pt idx="80">
                  <c:v>24958518.571428571</c:v>
                </c:pt>
                <c:pt idx="81">
                  <c:v>25030471.428571429</c:v>
                </c:pt>
                <c:pt idx="82">
                  <c:v>25102424.285714287</c:v>
                </c:pt>
                <c:pt idx="83">
                  <c:v>25174377.142857146</c:v>
                </c:pt>
                <c:pt idx="84">
                  <c:v>25246330.000000004</c:v>
                </c:pt>
                <c:pt idx="85">
                  <c:v>25318282.857142862</c:v>
                </c:pt>
                <c:pt idx="86">
                  <c:v>25390235.71428572</c:v>
                </c:pt>
                <c:pt idx="87">
                  <c:v>25462188.571428575</c:v>
                </c:pt>
                <c:pt idx="88">
                  <c:v>25534141.428571433</c:v>
                </c:pt>
                <c:pt idx="89">
                  <c:v>25606094.285714291</c:v>
                </c:pt>
                <c:pt idx="90">
                  <c:v>25678047.142857149</c:v>
                </c:pt>
                <c:pt idx="91">
                  <c:v>25750000.000000007</c:v>
                </c:pt>
                <c:pt idx="92">
                  <c:v>25750000.000000007</c:v>
                </c:pt>
                <c:pt idx="93">
                  <c:v>25750000.000000007</c:v>
                </c:pt>
                <c:pt idx="94">
                  <c:v>25750000.000000007</c:v>
                </c:pt>
                <c:pt idx="95">
                  <c:v>25750000.000000007</c:v>
                </c:pt>
                <c:pt idx="96">
                  <c:v>25750000.000000007</c:v>
                </c:pt>
                <c:pt idx="97">
                  <c:v>25750000.000000007</c:v>
                </c:pt>
                <c:pt idx="98">
                  <c:v>25750000.000000007</c:v>
                </c:pt>
                <c:pt idx="99">
                  <c:v>25750000.000000007</c:v>
                </c:pt>
                <c:pt idx="100">
                  <c:v>25750000.000000007</c:v>
                </c:pt>
                <c:pt idx="101">
                  <c:v>25750000.000000007</c:v>
                </c:pt>
                <c:pt idx="102">
                  <c:v>25750000.000000007</c:v>
                </c:pt>
                <c:pt idx="103">
                  <c:v>25750000.000000007</c:v>
                </c:pt>
                <c:pt idx="104">
                  <c:v>25750000.000000007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BC2-4D68-A163-50D2CD5C5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1882096"/>
        <c:axId val="1478126704"/>
      </c:lineChart>
      <c:catAx>
        <c:axId val="14218820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Sale week (1-105)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78126704"/>
        <c:crosses val="autoZero"/>
        <c:auto val="1"/>
        <c:lblAlgn val="ctr"/>
        <c:lblOffset val="100"/>
        <c:noMultiLvlLbl val="0"/>
      </c:catAx>
      <c:valAx>
        <c:axId val="147812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Cumulative sales ($)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&quot;$&quot;#,##0,,&quot;M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21882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2027 Sales Curve — Actuals vs Projection vs Objective Pace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'Forecast Method'!$L$100</c:f>
              <c:strCache>
                <c:ptCount val="1"/>
                <c:pt idx="0">
                  <c:v>Actual (cum.)</c:v>
                </c:pt>
              </c:strCache>
            </c:strRef>
          </c:tx>
          <c:spPr>
            <a:ln w="38100" cap="rnd">
              <a:solidFill>
                <a:srgbClr val="1F3864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'Forecast Method'!$K$101:$K$205</c:f>
              <c:strCache>
                <c:ptCount val="105"/>
                <c:pt idx="0">
                  <c:v>001</c:v>
                </c:pt>
                <c:pt idx="1">
                  <c:v>002</c:v>
                </c:pt>
                <c:pt idx="2">
                  <c:v>003</c:v>
                </c:pt>
                <c:pt idx="3">
                  <c:v>004</c:v>
                </c:pt>
                <c:pt idx="4">
                  <c:v>005</c:v>
                </c:pt>
                <c:pt idx="5">
                  <c:v>006</c:v>
                </c:pt>
                <c:pt idx="6">
                  <c:v>007</c:v>
                </c:pt>
                <c:pt idx="7">
                  <c:v>008</c:v>
                </c:pt>
                <c:pt idx="8">
                  <c:v>009</c:v>
                </c:pt>
                <c:pt idx="9">
                  <c:v>010</c:v>
                </c:pt>
                <c:pt idx="10">
                  <c:v>011</c:v>
                </c:pt>
                <c:pt idx="11">
                  <c:v>012</c:v>
                </c:pt>
                <c:pt idx="12">
                  <c:v>013</c:v>
                </c:pt>
                <c:pt idx="13">
                  <c:v>014</c:v>
                </c:pt>
                <c:pt idx="14">
                  <c:v>015</c:v>
                </c:pt>
                <c:pt idx="15">
                  <c:v>016</c:v>
                </c:pt>
                <c:pt idx="16">
                  <c:v>017</c:v>
                </c:pt>
                <c:pt idx="17">
                  <c:v>018</c:v>
                </c:pt>
                <c:pt idx="18">
                  <c:v>019</c:v>
                </c:pt>
                <c:pt idx="19">
                  <c:v>020</c:v>
                </c:pt>
                <c:pt idx="20">
                  <c:v>021</c:v>
                </c:pt>
                <c:pt idx="21">
                  <c:v>022</c:v>
                </c:pt>
                <c:pt idx="22">
                  <c:v>023</c:v>
                </c:pt>
                <c:pt idx="23">
                  <c:v>024</c:v>
                </c:pt>
                <c:pt idx="24">
                  <c:v>025</c:v>
                </c:pt>
                <c:pt idx="25">
                  <c:v>026</c:v>
                </c:pt>
                <c:pt idx="26">
                  <c:v>027</c:v>
                </c:pt>
                <c:pt idx="27">
                  <c:v>028</c:v>
                </c:pt>
                <c:pt idx="28">
                  <c:v>029</c:v>
                </c:pt>
                <c:pt idx="29">
                  <c:v>030</c:v>
                </c:pt>
                <c:pt idx="30">
                  <c:v>031</c:v>
                </c:pt>
                <c:pt idx="31">
                  <c:v>032</c:v>
                </c:pt>
                <c:pt idx="32">
                  <c:v>033</c:v>
                </c:pt>
                <c:pt idx="33">
                  <c:v>034</c:v>
                </c:pt>
                <c:pt idx="34">
                  <c:v>035</c:v>
                </c:pt>
                <c:pt idx="35">
                  <c:v>036</c:v>
                </c:pt>
                <c:pt idx="36">
                  <c:v>037</c:v>
                </c:pt>
                <c:pt idx="37">
                  <c:v>038</c:v>
                </c:pt>
                <c:pt idx="38">
                  <c:v>039</c:v>
                </c:pt>
                <c:pt idx="39">
                  <c:v>040</c:v>
                </c:pt>
                <c:pt idx="40">
                  <c:v>041</c:v>
                </c:pt>
                <c:pt idx="41">
                  <c:v>042</c:v>
                </c:pt>
                <c:pt idx="42">
                  <c:v>043</c:v>
                </c:pt>
                <c:pt idx="43">
                  <c:v>044</c:v>
                </c:pt>
                <c:pt idx="44">
                  <c:v>045</c:v>
                </c:pt>
                <c:pt idx="45">
                  <c:v>046</c:v>
                </c:pt>
                <c:pt idx="46">
                  <c:v>047</c:v>
                </c:pt>
                <c:pt idx="47">
                  <c:v>048</c:v>
                </c:pt>
                <c:pt idx="48">
                  <c:v>049</c:v>
                </c:pt>
                <c:pt idx="49">
                  <c:v>050</c:v>
                </c:pt>
                <c:pt idx="50">
                  <c:v>051</c:v>
                </c:pt>
                <c:pt idx="51">
                  <c:v>052</c:v>
                </c:pt>
                <c:pt idx="52">
                  <c:v>053</c:v>
                </c:pt>
                <c:pt idx="53">
                  <c:v>054</c:v>
                </c:pt>
                <c:pt idx="54">
                  <c:v>055</c:v>
                </c:pt>
                <c:pt idx="55">
                  <c:v>056</c:v>
                </c:pt>
                <c:pt idx="56">
                  <c:v>057</c:v>
                </c:pt>
                <c:pt idx="57">
                  <c:v>058</c:v>
                </c:pt>
                <c:pt idx="58">
                  <c:v>059</c:v>
                </c:pt>
                <c:pt idx="59">
                  <c:v>060</c:v>
                </c:pt>
                <c:pt idx="60">
                  <c:v>061</c:v>
                </c:pt>
                <c:pt idx="61">
                  <c:v>062</c:v>
                </c:pt>
                <c:pt idx="62">
                  <c:v>063</c:v>
                </c:pt>
                <c:pt idx="63">
                  <c:v>064</c:v>
                </c:pt>
                <c:pt idx="64">
                  <c:v>065</c:v>
                </c:pt>
                <c:pt idx="65">
                  <c:v>066</c:v>
                </c:pt>
                <c:pt idx="66">
                  <c:v>067</c:v>
                </c:pt>
                <c:pt idx="67">
                  <c:v>068</c:v>
                </c:pt>
                <c:pt idx="68">
                  <c:v>069</c:v>
                </c:pt>
                <c:pt idx="69">
                  <c:v>070</c:v>
                </c:pt>
                <c:pt idx="70">
                  <c:v>071</c:v>
                </c:pt>
                <c:pt idx="71">
                  <c:v>072</c:v>
                </c:pt>
                <c:pt idx="72">
                  <c:v>073</c:v>
                </c:pt>
                <c:pt idx="73">
                  <c:v>074</c:v>
                </c:pt>
                <c:pt idx="74">
                  <c:v>075</c:v>
                </c:pt>
                <c:pt idx="75">
                  <c:v>076</c:v>
                </c:pt>
                <c:pt idx="76">
                  <c:v>077</c:v>
                </c:pt>
                <c:pt idx="77">
                  <c:v>078</c:v>
                </c:pt>
                <c:pt idx="78">
                  <c:v>079</c:v>
                </c:pt>
                <c:pt idx="79">
                  <c:v>080</c:v>
                </c:pt>
                <c:pt idx="80">
                  <c:v>081</c:v>
                </c:pt>
                <c:pt idx="81">
                  <c:v>082</c:v>
                </c:pt>
                <c:pt idx="82">
                  <c:v>083</c:v>
                </c:pt>
                <c:pt idx="83">
                  <c:v>084</c:v>
                </c:pt>
                <c:pt idx="84">
                  <c:v>085</c:v>
                </c:pt>
                <c:pt idx="85">
                  <c:v>086</c:v>
                </c:pt>
                <c:pt idx="86">
                  <c:v>087</c:v>
                </c:pt>
                <c:pt idx="87">
                  <c:v>088</c:v>
                </c:pt>
                <c:pt idx="88">
                  <c:v>089</c:v>
                </c:pt>
                <c:pt idx="89">
                  <c:v>090</c:v>
                </c:pt>
                <c:pt idx="90">
                  <c:v>091</c:v>
                </c:pt>
                <c:pt idx="91">
                  <c:v>092</c:v>
                </c:pt>
                <c:pt idx="92">
                  <c:v>093</c:v>
                </c:pt>
                <c:pt idx="93">
                  <c:v>094</c:v>
                </c:pt>
                <c:pt idx="94">
                  <c:v>095</c:v>
                </c:pt>
                <c:pt idx="95">
                  <c:v>096</c:v>
                </c:pt>
                <c:pt idx="96">
                  <c:v>097</c:v>
                </c:pt>
                <c:pt idx="97">
                  <c:v>098</c:v>
                </c:pt>
                <c:pt idx="98">
                  <c:v>099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</c:strCache>
            </c:strRef>
          </c:cat>
          <c:val>
            <c:numRef>
              <c:f>'Forecast Method'!$L$101:$L$205</c:f>
              <c:numCache>
                <c:formatCode>"$"#,##0;\("$"#,##0\);\-</c:formatCode>
                <c:ptCount val="105"/>
                <c:pt idx="0">
                  <c:v>2905762</c:v>
                </c:pt>
                <c:pt idx="1">
                  <c:v>2942489</c:v>
                </c:pt>
                <c:pt idx="2">
                  <c:v>2989842</c:v>
                </c:pt>
                <c:pt idx="3">
                  <c:v>2989842</c:v>
                </c:pt>
                <c:pt idx="4">
                  <c:v>2989842</c:v>
                </c:pt>
                <c:pt idx="5">
                  <c:v>3036043</c:v>
                </c:pt>
                <c:pt idx="6">
                  <c:v>3425705</c:v>
                </c:pt>
                <c:pt idx="7">
                  <c:v>3840988</c:v>
                </c:pt>
                <c:pt idx="8">
                  <c:v>4525911</c:v>
                </c:pt>
                <c:pt idx="9">
                  <c:v>4525911</c:v>
                </c:pt>
                <c:pt idx="10">
                  <c:v>4676118</c:v>
                </c:pt>
                <c:pt idx="11">
                  <c:v>4676118</c:v>
                </c:pt>
                <c:pt idx="12">
                  <c:v>4820991</c:v>
                </c:pt>
                <c:pt idx="13">
                  <c:v>4820991</c:v>
                </c:pt>
                <c:pt idx="14">
                  <c:v>4892120</c:v>
                </c:pt>
                <c:pt idx="15">
                  <c:v>5074427</c:v>
                </c:pt>
                <c:pt idx="16">
                  <c:v>5074427</c:v>
                </c:pt>
                <c:pt idx="17">
                  <c:v>5131264</c:v>
                </c:pt>
                <c:pt idx="18">
                  <c:v>5204708</c:v>
                </c:pt>
                <c:pt idx="19">
                  <c:v>5392233</c:v>
                </c:pt>
                <c:pt idx="20">
                  <c:v>6174394</c:v>
                </c:pt>
                <c:pt idx="21">
                  <c:v>6522415</c:v>
                </c:pt>
                <c:pt idx="22">
                  <c:v>6605263</c:v>
                </c:pt>
                <c:pt idx="23">
                  <c:v>6715627</c:v>
                </c:pt>
                <c:pt idx="24">
                  <c:v>6956201</c:v>
                </c:pt>
                <c:pt idx="25">
                  <c:v>7318875</c:v>
                </c:pt>
                <c:pt idx="26">
                  <c:v>7479043</c:v>
                </c:pt>
                <c:pt idx="27">
                  <c:v>7877218</c:v>
                </c:pt>
                <c:pt idx="28">
                  <c:v>7877218</c:v>
                </c:pt>
                <c:pt idx="29">
                  <c:v>8272152</c:v>
                </c:pt>
                <c:pt idx="30">
                  <c:v>8272152</c:v>
                </c:pt>
                <c:pt idx="31">
                  <c:v>8865225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94-4125-B428-E15A44E34460}"/>
            </c:ext>
          </c:extLst>
        </c:ser>
        <c:ser>
          <c:idx val="1"/>
          <c:order val="1"/>
          <c:tx>
            <c:strRef>
              <c:f>'Forecast Method'!$M$100</c:f>
              <c:strCache>
                <c:ptCount val="1"/>
                <c:pt idx="0">
                  <c:v>Projection (cum.)</c:v>
                </c:pt>
              </c:strCache>
            </c:strRef>
          </c:tx>
          <c:spPr>
            <a:ln w="38100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strRef>
              <c:f>'Forecast Method'!$K$101:$K$205</c:f>
              <c:strCache>
                <c:ptCount val="105"/>
                <c:pt idx="0">
                  <c:v>001</c:v>
                </c:pt>
                <c:pt idx="1">
                  <c:v>002</c:v>
                </c:pt>
                <c:pt idx="2">
                  <c:v>003</c:v>
                </c:pt>
                <c:pt idx="3">
                  <c:v>004</c:v>
                </c:pt>
                <c:pt idx="4">
                  <c:v>005</c:v>
                </c:pt>
                <c:pt idx="5">
                  <c:v>006</c:v>
                </c:pt>
                <c:pt idx="6">
                  <c:v>007</c:v>
                </c:pt>
                <c:pt idx="7">
                  <c:v>008</c:v>
                </c:pt>
                <c:pt idx="8">
                  <c:v>009</c:v>
                </c:pt>
                <c:pt idx="9">
                  <c:v>010</c:v>
                </c:pt>
                <c:pt idx="10">
                  <c:v>011</c:v>
                </c:pt>
                <c:pt idx="11">
                  <c:v>012</c:v>
                </c:pt>
                <c:pt idx="12">
                  <c:v>013</c:v>
                </c:pt>
                <c:pt idx="13">
                  <c:v>014</c:v>
                </c:pt>
                <c:pt idx="14">
                  <c:v>015</c:v>
                </c:pt>
                <c:pt idx="15">
                  <c:v>016</c:v>
                </c:pt>
                <c:pt idx="16">
                  <c:v>017</c:v>
                </c:pt>
                <c:pt idx="17">
                  <c:v>018</c:v>
                </c:pt>
                <c:pt idx="18">
                  <c:v>019</c:v>
                </c:pt>
                <c:pt idx="19">
                  <c:v>020</c:v>
                </c:pt>
                <c:pt idx="20">
                  <c:v>021</c:v>
                </c:pt>
                <c:pt idx="21">
                  <c:v>022</c:v>
                </c:pt>
                <c:pt idx="22">
                  <c:v>023</c:v>
                </c:pt>
                <c:pt idx="23">
                  <c:v>024</c:v>
                </c:pt>
                <c:pt idx="24">
                  <c:v>025</c:v>
                </c:pt>
                <c:pt idx="25">
                  <c:v>026</c:v>
                </c:pt>
                <c:pt idx="26">
                  <c:v>027</c:v>
                </c:pt>
                <c:pt idx="27">
                  <c:v>028</c:v>
                </c:pt>
                <c:pt idx="28">
                  <c:v>029</c:v>
                </c:pt>
                <c:pt idx="29">
                  <c:v>030</c:v>
                </c:pt>
                <c:pt idx="30">
                  <c:v>031</c:v>
                </c:pt>
                <c:pt idx="31">
                  <c:v>032</c:v>
                </c:pt>
                <c:pt idx="32">
                  <c:v>033</c:v>
                </c:pt>
                <c:pt idx="33">
                  <c:v>034</c:v>
                </c:pt>
                <c:pt idx="34">
                  <c:v>035</c:v>
                </c:pt>
                <c:pt idx="35">
                  <c:v>036</c:v>
                </c:pt>
                <c:pt idx="36">
                  <c:v>037</c:v>
                </c:pt>
                <c:pt idx="37">
                  <c:v>038</c:v>
                </c:pt>
                <c:pt idx="38">
                  <c:v>039</c:v>
                </c:pt>
                <c:pt idx="39">
                  <c:v>040</c:v>
                </c:pt>
                <c:pt idx="40">
                  <c:v>041</c:v>
                </c:pt>
                <c:pt idx="41">
                  <c:v>042</c:v>
                </c:pt>
                <c:pt idx="42">
                  <c:v>043</c:v>
                </c:pt>
                <c:pt idx="43">
                  <c:v>044</c:v>
                </c:pt>
                <c:pt idx="44">
                  <c:v>045</c:v>
                </c:pt>
                <c:pt idx="45">
                  <c:v>046</c:v>
                </c:pt>
                <c:pt idx="46">
                  <c:v>047</c:v>
                </c:pt>
                <c:pt idx="47">
                  <c:v>048</c:v>
                </c:pt>
                <c:pt idx="48">
                  <c:v>049</c:v>
                </c:pt>
                <c:pt idx="49">
                  <c:v>050</c:v>
                </c:pt>
                <c:pt idx="50">
                  <c:v>051</c:v>
                </c:pt>
                <c:pt idx="51">
                  <c:v>052</c:v>
                </c:pt>
                <c:pt idx="52">
                  <c:v>053</c:v>
                </c:pt>
                <c:pt idx="53">
                  <c:v>054</c:v>
                </c:pt>
                <c:pt idx="54">
                  <c:v>055</c:v>
                </c:pt>
                <c:pt idx="55">
                  <c:v>056</c:v>
                </c:pt>
                <c:pt idx="56">
                  <c:v>057</c:v>
                </c:pt>
                <c:pt idx="57">
                  <c:v>058</c:v>
                </c:pt>
                <c:pt idx="58">
                  <c:v>059</c:v>
                </c:pt>
                <c:pt idx="59">
                  <c:v>060</c:v>
                </c:pt>
                <c:pt idx="60">
                  <c:v>061</c:v>
                </c:pt>
                <c:pt idx="61">
                  <c:v>062</c:v>
                </c:pt>
                <c:pt idx="62">
                  <c:v>063</c:v>
                </c:pt>
                <c:pt idx="63">
                  <c:v>064</c:v>
                </c:pt>
                <c:pt idx="64">
                  <c:v>065</c:v>
                </c:pt>
                <c:pt idx="65">
                  <c:v>066</c:v>
                </c:pt>
                <c:pt idx="66">
                  <c:v>067</c:v>
                </c:pt>
                <c:pt idx="67">
                  <c:v>068</c:v>
                </c:pt>
                <c:pt idx="68">
                  <c:v>069</c:v>
                </c:pt>
                <c:pt idx="69">
                  <c:v>070</c:v>
                </c:pt>
                <c:pt idx="70">
                  <c:v>071</c:v>
                </c:pt>
                <c:pt idx="71">
                  <c:v>072</c:v>
                </c:pt>
                <c:pt idx="72">
                  <c:v>073</c:v>
                </c:pt>
                <c:pt idx="73">
                  <c:v>074</c:v>
                </c:pt>
                <c:pt idx="74">
                  <c:v>075</c:v>
                </c:pt>
                <c:pt idx="75">
                  <c:v>076</c:v>
                </c:pt>
                <c:pt idx="76">
                  <c:v>077</c:v>
                </c:pt>
                <c:pt idx="77">
                  <c:v>078</c:v>
                </c:pt>
                <c:pt idx="78">
                  <c:v>079</c:v>
                </c:pt>
                <c:pt idx="79">
                  <c:v>080</c:v>
                </c:pt>
                <c:pt idx="80">
                  <c:v>081</c:v>
                </c:pt>
                <c:pt idx="81">
                  <c:v>082</c:v>
                </c:pt>
                <c:pt idx="82">
                  <c:v>083</c:v>
                </c:pt>
                <c:pt idx="83">
                  <c:v>084</c:v>
                </c:pt>
                <c:pt idx="84">
                  <c:v>085</c:v>
                </c:pt>
                <c:pt idx="85">
                  <c:v>086</c:v>
                </c:pt>
                <c:pt idx="86">
                  <c:v>087</c:v>
                </c:pt>
                <c:pt idx="87">
                  <c:v>088</c:v>
                </c:pt>
                <c:pt idx="88">
                  <c:v>089</c:v>
                </c:pt>
                <c:pt idx="89">
                  <c:v>090</c:v>
                </c:pt>
                <c:pt idx="90">
                  <c:v>091</c:v>
                </c:pt>
                <c:pt idx="91">
                  <c:v>092</c:v>
                </c:pt>
                <c:pt idx="92">
                  <c:v>093</c:v>
                </c:pt>
                <c:pt idx="93">
                  <c:v>094</c:v>
                </c:pt>
                <c:pt idx="94">
                  <c:v>095</c:v>
                </c:pt>
                <c:pt idx="95">
                  <c:v>096</c:v>
                </c:pt>
                <c:pt idx="96">
                  <c:v>097</c:v>
                </c:pt>
                <c:pt idx="97">
                  <c:v>098</c:v>
                </c:pt>
                <c:pt idx="98">
                  <c:v>099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</c:strCache>
            </c:strRef>
          </c:cat>
          <c:val>
            <c:numRef>
              <c:f>'Forecast Method'!$M$101:$M$205</c:f>
              <c:numCache>
                <c:formatCode>"$"#,##0;\("$"#,##0\);\-</c:formatCode>
                <c:ptCount val="10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8865225</c:v>
                </c:pt>
                <c:pt idx="32">
                  <c:v>9044596.9908315092</c:v>
                </c:pt>
                <c:pt idx="33">
                  <c:v>9453864.9646124095</c:v>
                </c:pt>
                <c:pt idx="34">
                  <c:v>9718402.1752373762</c:v>
                </c:pt>
                <c:pt idx="35">
                  <c:v>10255691.467953179</c:v>
                </c:pt>
                <c:pt idx="36">
                  <c:v>10636172.190017585</c:v>
                </c:pt>
                <c:pt idx="37">
                  <c:v>11129598.395237206</c:v>
                </c:pt>
                <c:pt idx="38">
                  <c:v>11575079.403255615</c:v>
                </c:pt>
                <c:pt idx="39">
                  <c:v>11683218.993870633</c:v>
                </c:pt>
                <c:pt idx="40">
                  <c:v>12110137.456984838</c:v>
                </c:pt>
                <c:pt idx="41">
                  <c:v>12513753.425897107</c:v>
                </c:pt>
                <c:pt idx="42">
                  <c:v>12945897.333485451</c:v>
                </c:pt>
                <c:pt idx="43">
                  <c:v>13217537.300313272</c:v>
                </c:pt>
                <c:pt idx="44">
                  <c:v>13584912.838278601</c:v>
                </c:pt>
                <c:pt idx="45">
                  <c:v>13670121.383100925</c:v>
                </c:pt>
                <c:pt idx="46">
                  <c:v>14305977.66501716</c:v>
                </c:pt>
                <c:pt idx="47">
                  <c:v>14897485.045694418</c:v>
                </c:pt>
                <c:pt idx="48">
                  <c:v>15145528.162977125</c:v>
                </c:pt>
                <c:pt idx="49">
                  <c:v>15186824.242513018</c:v>
                </c:pt>
                <c:pt idx="50">
                  <c:v>15218040.881509874</c:v>
                </c:pt>
                <c:pt idx="51">
                  <c:v>15260939.987113794</c:v>
                </c:pt>
                <c:pt idx="52">
                  <c:v>15482007.539732646</c:v>
                </c:pt>
                <c:pt idx="53">
                  <c:v>15761244.040665835</c:v>
                </c:pt>
                <c:pt idx="54">
                  <c:v>16597386.515399298</c:v>
                </c:pt>
                <c:pt idx="55">
                  <c:v>17061840.381830581</c:v>
                </c:pt>
                <c:pt idx="56">
                  <c:v>17330223.007333763</c:v>
                </c:pt>
                <c:pt idx="57">
                  <c:v>17794882.349085767</c:v>
                </c:pt>
                <c:pt idx="58">
                  <c:v>18440276.190113828</c:v>
                </c:pt>
                <c:pt idx="59">
                  <c:v>18733686.346813854</c:v>
                </c:pt>
                <c:pt idx="60">
                  <c:v>19199415.115932785</c:v>
                </c:pt>
                <c:pt idx="61">
                  <c:v>19368524.809118133</c:v>
                </c:pt>
                <c:pt idx="62">
                  <c:v>19880362.558773708</c:v>
                </c:pt>
                <c:pt idx="63">
                  <c:v>20098402.775000572</c:v>
                </c:pt>
                <c:pt idx="64">
                  <c:v>20345972.502629645</c:v>
                </c:pt>
                <c:pt idx="65">
                  <c:v>20532192.715119421</c:v>
                </c:pt>
                <c:pt idx="66">
                  <c:v>20707528.788372263</c:v>
                </c:pt>
                <c:pt idx="67">
                  <c:v>21044385.666298416</c:v>
                </c:pt>
                <c:pt idx="68">
                  <c:v>21303909.27909774</c:v>
                </c:pt>
                <c:pt idx="69">
                  <c:v>21468159.242023196</c:v>
                </c:pt>
                <c:pt idx="70">
                  <c:v>21562085.037506398</c:v>
                </c:pt>
                <c:pt idx="71">
                  <c:v>21615096.395987391</c:v>
                </c:pt>
                <c:pt idx="72">
                  <c:v>21682415.526684873</c:v>
                </c:pt>
                <c:pt idx="73">
                  <c:v>21717577.610406</c:v>
                </c:pt>
                <c:pt idx="74">
                  <c:v>21800010.167717036</c:v>
                </c:pt>
                <c:pt idx="75">
                  <c:v>22134013.965065829</c:v>
                </c:pt>
                <c:pt idx="76">
                  <c:v>22172929.079412445</c:v>
                </c:pt>
                <c:pt idx="77">
                  <c:v>22207606.623656332</c:v>
                </c:pt>
                <c:pt idx="78">
                  <c:v>22241975.795635942</c:v>
                </c:pt>
                <c:pt idx="79">
                  <c:v>22241975.795635942</c:v>
                </c:pt>
                <c:pt idx="80">
                  <c:v>22292395.616544716</c:v>
                </c:pt>
                <c:pt idx="81">
                  <c:v>22438032.063943774</c:v>
                </c:pt>
                <c:pt idx="82">
                  <c:v>22465165.637536433</c:v>
                </c:pt>
                <c:pt idx="83">
                  <c:v>22696868.847609021</c:v>
                </c:pt>
                <c:pt idx="84">
                  <c:v>22747490.321041852</c:v>
                </c:pt>
                <c:pt idx="85">
                  <c:v>22818837.405158281</c:v>
                </c:pt>
                <c:pt idx="86">
                  <c:v>22845143.024706662</c:v>
                </c:pt>
                <c:pt idx="87">
                  <c:v>22925678.83773927</c:v>
                </c:pt>
                <c:pt idx="88">
                  <c:v>22974823.437394004</c:v>
                </c:pt>
                <c:pt idx="89">
                  <c:v>22989948.650963943</c:v>
                </c:pt>
                <c:pt idx="90">
                  <c:v>23027166.443591468</c:v>
                </c:pt>
                <c:pt idx="91">
                  <c:v>23028658.289989833</c:v>
                </c:pt>
                <c:pt idx="92">
                  <c:v>23036324.908700719</c:v>
                </c:pt>
                <c:pt idx="93">
                  <c:v>23087724.002688412</c:v>
                </c:pt>
                <c:pt idx="94">
                  <c:v>23093987.655023385</c:v>
                </c:pt>
                <c:pt idx="95">
                  <c:v>23093987.655023385</c:v>
                </c:pt>
                <c:pt idx="96">
                  <c:v>23093987.655023385</c:v>
                </c:pt>
                <c:pt idx="97">
                  <c:v>23093987.655023385</c:v>
                </c:pt>
                <c:pt idx="98">
                  <c:v>23095008.023166448</c:v>
                </c:pt>
                <c:pt idx="99">
                  <c:v>23101407.066216625</c:v>
                </c:pt>
                <c:pt idx="100">
                  <c:v>23101407.066216625</c:v>
                </c:pt>
                <c:pt idx="101">
                  <c:v>23102306.060565587</c:v>
                </c:pt>
                <c:pt idx="102">
                  <c:v>23102306.060565587</c:v>
                </c:pt>
                <c:pt idx="103">
                  <c:v>23102306.060565587</c:v>
                </c:pt>
                <c:pt idx="104">
                  <c:v>23102306.060565587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94-4125-B428-E15A44E34460}"/>
            </c:ext>
          </c:extLst>
        </c:ser>
        <c:ser>
          <c:idx val="2"/>
          <c:order val="2"/>
          <c:tx>
            <c:strRef>
              <c:f>'Forecast Method'!$N$100</c:f>
              <c:strCache>
                <c:ptCount val="1"/>
                <c:pt idx="0">
                  <c:v>Objective pace (cum.)</c:v>
                </c:pt>
              </c:strCache>
            </c:strRef>
          </c:tx>
          <c:spPr>
            <a:ln w="25400" cap="rnd">
              <a:solidFill>
                <a:srgbClr val="A6A6A6"/>
              </a:solidFill>
              <a:prstDash val="lgDash"/>
              <a:round/>
            </a:ln>
            <a:effectLst/>
          </c:spPr>
          <c:marker>
            <c:symbol val="none"/>
          </c:marker>
          <c:cat>
            <c:strRef>
              <c:f>'Forecast Method'!$K$101:$K$205</c:f>
              <c:strCache>
                <c:ptCount val="105"/>
                <c:pt idx="0">
                  <c:v>001</c:v>
                </c:pt>
                <c:pt idx="1">
                  <c:v>002</c:v>
                </c:pt>
                <c:pt idx="2">
                  <c:v>003</c:v>
                </c:pt>
                <c:pt idx="3">
                  <c:v>004</c:v>
                </c:pt>
                <c:pt idx="4">
                  <c:v>005</c:v>
                </c:pt>
                <c:pt idx="5">
                  <c:v>006</c:v>
                </c:pt>
                <c:pt idx="6">
                  <c:v>007</c:v>
                </c:pt>
                <c:pt idx="7">
                  <c:v>008</c:v>
                </c:pt>
                <c:pt idx="8">
                  <c:v>009</c:v>
                </c:pt>
                <c:pt idx="9">
                  <c:v>010</c:v>
                </c:pt>
                <c:pt idx="10">
                  <c:v>011</c:v>
                </c:pt>
                <c:pt idx="11">
                  <c:v>012</c:v>
                </c:pt>
                <c:pt idx="12">
                  <c:v>013</c:v>
                </c:pt>
                <c:pt idx="13">
                  <c:v>014</c:v>
                </c:pt>
                <c:pt idx="14">
                  <c:v>015</c:v>
                </c:pt>
                <c:pt idx="15">
                  <c:v>016</c:v>
                </c:pt>
                <c:pt idx="16">
                  <c:v>017</c:v>
                </c:pt>
                <c:pt idx="17">
                  <c:v>018</c:v>
                </c:pt>
                <c:pt idx="18">
                  <c:v>019</c:v>
                </c:pt>
                <c:pt idx="19">
                  <c:v>020</c:v>
                </c:pt>
                <c:pt idx="20">
                  <c:v>021</c:v>
                </c:pt>
                <c:pt idx="21">
                  <c:v>022</c:v>
                </c:pt>
                <c:pt idx="22">
                  <c:v>023</c:v>
                </c:pt>
                <c:pt idx="23">
                  <c:v>024</c:v>
                </c:pt>
                <c:pt idx="24">
                  <c:v>025</c:v>
                </c:pt>
                <c:pt idx="25">
                  <c:v>026</c:v>
                </c:pt>
                <c:pt idx="26">
                  <c:v>027</c:v>
                </c:pt>
                <c:pt idx="27">
                  <c:v>028</c:v>
                </c:pt>
                <c:pt idx="28">
                  <c:v>029</c:v>
                </c:pt>
                <c:pt idx="29">
                  <c:v>030</c:v>
                </c:pt>
                <c:pt idx="30">
                  <c:v>031</c:v>
                </c:pt>
                <c:pt idx="31">
                  <c:v>032</c:v>
                </c:pt>
                <c:pt idx="32">
                  <c:v>033</c:v>
                </c:pt>
                <c:pt idx="33">
                  <c:v>034</c:v>
                </c:pt>
                <c:pt idx="34">
                  <c:v>035</c:v>
                </c:pt>
                <c:pt idx="35">
                  <c:v>036</c:v>
                </c:pt>
                <c:pt idx="36">
                  <c:v>037</c:v>
                </c:pt>
                <c:pt idx="37">
                  <c:v>038</c:v>
                </c:pt>
                <c:pt idx="38">
                  <c:v>039</c:v>
                </c:pt>
                <c:pt idx="39">
                  <c:v>040</c:v>
                </c:pt>
                <c:pt idx="40">
                  <c:v>041</c:v>
                </c:pt>
                <c:pt idx="41">
                  <c:v>042</c:v>
                </c:pt>
                <c:pt idx="42">
                  <c:v>043</c:v>
                </c:pt>
                <c:pt idx="43">
                  <c:v>044</c:v>
                </c:pt>
                <c:pt idx="44">
                  <c:v>045</c:v>
                </c:pt>
                <c:pt idx="45">
                  <c:v>046</c:v>
                </c:pt>
                <c:pt idx="46">
                  <c:v>047</c:v>
                </c:pt>
                <c:pt idx="47">
                  <c:v>048</c:v>
                </c:pt>
                <c:pt idx="48">
                  <c:v>049</c:v>
                </c:pt>
                <c:pt idx="49">
                  <c:v>050</c:v>
                </c:pt>
                <c:pt idx="50">
                  <c:v>051</c:v>
                </c:pt>
                <c:pt idx="51">
                  <c:v>052</c:v>
                </c:pt>
                <c:pt idx="52">
                  <c:v>053</c:v>
                </c:pt>
                <c:pt idx="53">
                  <c:v>054</c:v>
                </c:pt>
                <c:pt idx="54">
                  <c:v>055</c:v>
                </c:pt>
                <c:pt idx="55">
                  <c:v>056</c:v>
                </c:pt>
                <c:pt idx="56">
                  <c:v>057</c:v>
                </c:pt>
                <c:pt idx="57">
                  <c:v>058</c:v>
                </c:pt>
                <c:pt idx="58">
                  <c:v>059</c:v>
                </c:pt>
                <c:pt idx="59">
                  <c:v>060</c:v>
                </c:pt>
                <c:pt idx="60">
                  <c:v>061</c:v>
                </c:pt>
                <c:pt idx="61">
                  <c:v>062</c:v>
                </c:pt>
                <c:pt idx="62">
                  <c:v>063</c:v>
                </c:pt>
                <c:pt idx="63">
                  <c:v>064</c:v>
                </c:pt>
                <c:pt idx="64">
                  <c:v>065</c:v>
                </c:pt>
                <c:pt idx="65">
                  <c:v>066</c:v>
                </c:pt>
                <c:pt idx="66">
                  <c:v>067</c:v>
                </c:pt>
                <c:pt idx="67">
                  <c:v>068</c:v>
                </c:pt>
                <c:pt idx="68">
                  <c:v>069</c:v>
                </c:pt>
                <c:pt idx="69">
                  <c:v>070</c:v>
                </c:pt>
                <c:pt idx="70">
                  <c:v>071</c:v>
                </c:pt>
                <c:pt idx="71">
                  <c:v>072</c:v>
                </c:pt>
                <c:pt idx="72">
                  <c:v>073</c:v>
                </c:pt>
                <c:pt idx="73">
                  <c:v>074</c:v>
                </c:pt>
                <c:pt idx="74">
                  <c:v>075</c:v>
                </c:pt>
                <c:pt idx="75">
                  <c:v>076</c:v>
                </c:pt>
                <c:pt idx="76">
                  <c:v>077</c:v>
                </c:pt>
                <c:pt idx="77">
                  <c:v>078</c:v>
                </c:pt>
                <c:pt idx="78">
                  <c:v>079</c:v>
                </c:pt>
                <c:pt idx="79">
                  <c:v>080</c:v>
                </c:pt>
                <c:pt idx="80">
                  <c:v>081</c:v>
                </c:pt>
                <c:pt idx="81">
                  <c:v>082</c:v>
                </c:pt>
                <c:pt idx="82">
                  <c:v>083</c:v>
                </c:pt>
                <c:pt idx="83">
                  <c:v>084</c:v>
                </c:pt>
                <c:pt idx="84">
                  <c:v>085</c:v>
                </c:pt>
                <c:pt idx="85">
                  <c:v>086</c:v>
                </c:pt>
                <c:pt idx="86">
                  <c:v>087</c:v>
                </c:pt>
                <c:pt idx="87">
                  <c:v>088</c:v>
                </c:pt>
                <c:pt idx="88">
                  <c:v>089</c:v>
                </c:pt>
                <c:pt idx="89">
                  <c:v>090</c:v>
                </c:pt>
                <c:pt idx="90">
                  <c:v>091</c:v>
                </c:pt>
                <c:pt idx="91">
                  <c:v>092</c:v>
                </c:pt>
                <c:pt idx="92">
                  <c:v>093</c:v>
                </c:pt>
                <c:pt idx="93">
                  <c:v>094</c:v>
                </c:pt>
                <c:pt idx="94">
                  <c:v>095</c:v>
                </c:pt>
                <c:pt idx="95">
                  <c:v>096</c:v>
                </c:pt>
                <c:pt idx="96">
                  <c:v>097</c:v>
                </c:pt>
                <c:pt idx="97">
                  <c:v>098</c:v>
                </c:pt>
                <c:pt idx="98">
                  <c:v>099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</c:strCache>
            </c:strRef>
          </c:cat>
          <c:val>
            <c:numRef>
              <c:f>'Forecast Method'!$N$101:$N$205</c:f>
              <c:numCache>
                <c:formatCode>"$"#,##0;\("$"#,##0\);\-</c:formatCode>
                <c:ptCount val="105"/>
                <c:pt idx="0">
                  <c:v>148400</c:v>
                </c:pt>
                <c:pt idx="1">
                  <c:v>296800</c:v>
                </c:pt>
                <c:pt idx="2">
                  <c:v>445200</c:v>
                </c:pt>
                <c:pt idx="3">
                  <c:v>593600</c:v>
                </c:pt>
                <c:pt idx="4">
                  <c:v>742000</c:v>
                </c:pt>
                <c:pt idx="5">
                  <c:v>890400</c:v>
                </c:pt>
                <c:pt idx="6">
                  <c:v>1038800</c:v>
                </c:pt>
                <c:pt idx="7">
                  <c:v>1187200</c:v>
                </c:pt>
                <c:pt idx="8">
                  <c:v>1335600</c:v>
                </c:pt>
                <c:pt idx="9">
                  <c:v>1484000</c:v>
                </c:pt>
                <c:pt idx="10">
                  <c:v>1632400</c:v>
                </c:pt>
                <c:pt idx="11">
                  <c:v>1780800</c:v>
                </c:pt>
                <c:pt idx="12">
                  <c:v>1929200</c:v>
                </c:pt>
                <c:pt idx="13">
                  <c:v>2268560.0000000005</c:v>
                </c:pt>
                <c:pt idx="14">
                  <c:v>2607920.0000000005</c:v>
                </c:pt>
                <c:pt idx="15">
                  <c:v>2947280.0000000005</c:v>
                </c:pt>
                <c:pt idx="16">
                  <c:v>3286640.0000000009</c:v>
                </c:pt>
                <c:pt idx="17">
                  <c:v>3626000.0000000009</c:v>
                </c:pt>
                <c:pt idx="18">
                  <c:v>3965360.0000000005</c:v>
                </c:pt>
                <c:pt idx="19">
                  <c:v>4304720</c:v>
                </c:pt>
                <c:pt idx="20">
                  <c:v>4644080</c:v>
                </c:pt>
                <c:pt idx="21">
                  <c:v>4983440</c:v>
                </c:pt>
                <c:pt idx="22">
                  <c:v>5322800</c:v>
                </c:pt>
                <c:pt idx="23">
                  <c:v>5662159.9999999991</c:v>
                </c:pt>
                <c:pt idx="24">
                  <c:v>6001519.9999999991</c:v>
                </c:pt>
                <c:pt idx="25">
                  <c:v>6340879.9999999991</c:v>
                </c:pt>
                <c:pt idx="26">
                  <c:v>6769559.9999999991</c:v>
                </c:pt>
                <c:pt idx="27">
                  <c:v>7198239.9999999991</c:v>
                </c:pt>
                <c:pt idx="28">
                  <c:v>7626919.9999999991</c:v>
                </c:pt>
                <c:pt idx="29">
                  <c:v>8055599.9999999991</c:v>
                </c:pt>
                <c:pt idx="30">
                  <c:v>8484279.9999999981</c:v>
                </c:pt>
                <c:pt idx="31">
                  <c:v>8912959.9999999981</c:v>
                </c:pt>
                <c:pt idx="32">
                  <c:v>9341639.9999999981</c:v>
                </c:pt>
                <c:pt idx="33">
                  <c:v>9770319.9999999981</c:v>
                </c:pt>
                <c:pt idx="34">
                  <c:v>10198999.999999998</c:v>
                </c:pt>
                <c:pt idx="35">
                  <c:v>10627679.999999996</c:v>
                </c:pt>
                <c:pt idx="36">
                  <c:v>11056359.999999996</c:v>
                </c:pt>
                <c:pt idx="37">
                  <c:v>11485039.999999996</c:v>
                </c:pt>
                <c:pt idx="38">
                  <c:v>11913719.999999996</c:v>
                </c:pt>
                <c:pt idx="39">
                  <c:v>12349679.999999996</c:v>
                </c:pt>
                <c:pt idx="40">
                  <c:v>12785639.999999996</c:v>
                </c:pt>
                <c:pt idx="41">
                  <c:v>13221599.999999996</c:v>
                </c:pt>
                <c:pt idx="42">
                  <c:v>13657559.999999994</c:v>
                </c:pt>
                <c:pt idx="43">
                  <c:v>14093519.999999994</c:v>
                </c:pt>
                <c:pt idx="44">
                  <c:v>14529479.999999993</c:v>
                </c:pt>
                <c:pt idx="45">
                  <c:v>14965439.999999993</c:v>
                </c:pt>
                <c:pt idx="46">
                  <c:v>15401399.999999993</c:v>
                </c:pt>
                <c:pt idx="47">
                  <c:v>15837359.999999991</c:v>
                </c:pt>
                <c:pt idx="48">
                  <c:v>16273319.999999991</c:v>
                </c:pt>
                <c:pt idx="49">
                  <c:v>16709279.999999989</c:v>
                </c:pt>
                <c:pt idx="50">
                  <c:v>17145239.999999989</c:v>
                </c:pt>
                <c:pt idx="51">
                  <c:v>17581199.999999989</c:v>
                </c:pt>
                <c:pt idx="52">
                  <c:v>18090239.999999989</c:v>
                </c:pt>
                <c:pt idx="53">
                  <c:v>18599279.999999985</c:v>
                </c:pt>
                <c:pt idx="54">
                  <c:v>19108319.999999985</c:v>
                </c:pt>
                <c:pt idx="55">
                  <c:v>19617359.999999985</c:v>
                </c:pt>
                <c:pt idx="56">
                  <c:v>20126399.999999985</c:v>
                </c:pt>
                <c:pt idx="57">
                  <c:v>20635439.999999985</c:v>
                </c:pt>
                <c:pt idx="58">
                  <c:v>21144479.999999981</c:v>
                </c:pt>
                <c:pt idx="59">
                  <c:v>21653519.999999981</c:v>
                </c:pt>
                <c:pt idx="60">
                  <c:v>22162559.999999981</c:v>
                </c:pt>
                <c:pt idx="61">
                  <c:v>22671599.999999981</c:v>
                </c:pt>
                <c:pt idx="62">
                  <c:v>23180639.999999981</c:v>
                </c:pt>
                <c:pt idx="63">
                  <c:v>23689679.999999978</c:v>
                </c:pt>
                <c:pt idx="64">
                  <c:v>24198719.999999978</c:v>
                </c:pt>
                <c:pt idx="65">
                  <c:v>24407039.999999978</c:v>
                </c:pt>
                <c:pt idx="66">
                  <c:v>24615359.999999978</c:v>
                </c:pt>
                <c:pt idx="67">
                  <c:v>24823679.999999978</c:v>
                </c:pt>
                <c:pt idx="68">
                  <c:v>25031999.999999978</c:v>
                </c:pt>
                <c:pt idx="69">
                  <c:v>25240319.999999978</c:v>
                </c:pt>
                <c:pt idx="70">
                  <c:v>25448639.999999978</c:v>
                </c:pt>
                <c:pt idx="71">
                  <c:v>25656959.999999978</c:v>
                </c:pt>
                <c:pt idx="72">
                  <c:v>25865279.999999978</c:v>
                </c:pt>
                <c:pt idx="73">
                  <c:v>26073599.999999978</c:v>
                </c:pt>
                <c:pt idx="74">
                  <c:v>26281919.999999978</c:v>
                </c:pt>
                <c:pt idx="75">
                  <c:v>26490239.999999978</c:v>
                </c:pt>
                <c:pt idx="76">
                  <c:v>26698559.999999978</c:v>
                </c:pt>
                <c:pt idx="77">
                  <c:v>26904639.999999996</c:v>
                </c:pt>
                <c:pt idx="78">
                  <c:v>26982879.999999996</c:v>
                </c:pt>
                <c:pt idx="79">
                  <c:v>27061119.999999996</c:v>
                </c:pt>
                <c:pt idx="80">
                  <c:v>27139360</c:v>
                </c:pt>
                <c:pt idx="81">
                  <c:v>27217600</c:v>
                </c:pt>
                <c:pt idx="82">
                  <c:v>27295840</c:v>
                </c:pt>
                <c:pt idx="83">
                  <c:v>27374080</c:v>
                </c:pt>
                <c:pt idx="84">
                  <c:v>27452320.000000004</c:v>
                </c:pt>
                <c:pt idx="85">
                  <c:v>27530560.000000004</c:v>
                </c:pt>
                <c:pt idx="86">
                  <c:v>27608800.000000004</c:v>
                </c:pt>
                <c:pt idx="87">
                  <c:v>27687040.000000004</c:v>
                </c:pt>
                <c:pt idx="88">
                  <c:v>27765280.000000007</c:v>
                </c:pt>
                <c:pt idx="89">
                  <c:v>27843520.000000007</c:v>
                </c:pt>
                <c:pt idx="90">
                  <c:v>27921760.000000007</c:v>
                </c:pt>
                <c:pt idx="91">
                  <c:v>28000000.000000007</c:v>
                </c:pt>
                <c:pt idx="92">
                  <c:v>28000000.000000007</c:v>
                </c:pt>
                <c:pt idx="93">
                  <c:v>28000000.000000007</c:v>
                </c:pt>
                <c:pt idx="94">
                  <c:v>28000000.000000007</c:v>
                </c:pt>
                <c:pt idx="95">
                  <c:v>28000000.000000007</c:v>
                </c:pt>
                <c:pt idx="96">
                  <c:v>28000000.000000007</c:v>
                </c:pt>
                <c:pt idx="97">
                  <c:v>28000000.000000007</c:v>
                </c:pt>
                <c:pt idx="98">
                  <c:v>28000000.000000007</c:v>
                </c:pt>
                <c:pt idx="99">
                  <c:v>28000000.000000007</c:v>
                </c:pt>
                <c:pt idx="100">
                  <c:v>28000000.000000007</c:v>
                </c:pt>
                <c:pt idx="101">
                  <c:v>28000000.000000007</c:v>
                </c:pt>
                <c:pt idx="102">
                  <c:v>28000000.000000007</c:v>
                </c:pt>
                <c:pt idx="103">
                  <c:v>28000000.000000007</c:v>
                </c:pt>
                <c:pt idx="104">
                  <c:v>28000000.000000007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94-4125-B428-E15A44E344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8513296"/>
        <c:axId val="1478023024"/>
      </c:lineChart>
      <c:catAx>
        <c:axId val="14085132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Sale week (1-105)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78023024"/>
        <c:crosses val="autoZero"/>
        <c:auto val="1"/>
        <c:lblAlgn val="ctr"/>
        <c:lblOffset val="100"/>
        <c:noMultiLvlLbl val="0"/>
      </c:catAx>
      <c:valAx>
        <c:axId val="1478023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Cumulative sales ($)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&quot;$&quot;#,##0,,&quot;M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08513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</xdr:colOff>
      <xdr:row>4</xdr:row>
      <xdr:rowOff>-1</xdr:rowOff>
    </xdr:from>
    <xdr:to>
      <xdr:col>15</xdr:col>
      <xdr:colOff>190500</xdr:colOff>
      <xdr:row>32</xdr:row>
      <xdr:rowOff>60612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1445C05-2601-77D4-6C4B-C97727BD5A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47</xdr:row>
      <xdr:rowOff>0</xdr:rowOff>
    </xdr:from>
    <xdr:to>
      <xdr:col>15</xdr:col>
      <xdr:colOff>34636</xdr:colOff>
      <xdr:row>73</xdr:row>
      <xdr:rowOff>25976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4CCEDF7-502E-05B1-8C94-AD7E1CC557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2882B1E-A82E-4A5A-956F-84362FCC0180}" name="Total_Sales_Matrix" displayName="Total_Sales_Matrix" ref="AT4:BE109" totalsRowShown="0" headerRowDxfId="83" dataDxfId="82" tableBorderDxfId="81" headerRowCellStyle="Comma">
  <autoFilter ref="AT4:BE109" xr:uid="{32882B1E-A82E-4A5A-956F-84362FCC0180}"/>
  <tableColumns count="12">
    <tableColumn id="1" xr3:uid="{6C78CA74-D808-4A1B-B792-AA9EAD6EF3AC}" name="Week / Year" dataDxfId="80"/>
    <tableColumn id="4" xr3:uid="{DB3F4754-A3E6-4E28-B3EA-D9105C384644}" name="2017" dataDxfId="79" dataCellStyle="Currency">
      <calculatedColumnFormula>SUM(AH$5:AH5)</calculatedColumnFormula>
    </tableColumn>
    <tableColumn id="5" xr3:uid="{44C19137-2C92-474D-B18F-A6165013BF3D}" name="2018" dataDxfId="78" dataCellStyle="Currency">
      <calculatedColumnFormula>SUM(AI$5:AI5)</calculatedColumnFormula>
    </tableColumn>
    <tableColumn id="6" xr3:uid="{9814E8D7-0DDE-4F1E-8680-9533796AF531}" name="2019" dataDxfId="77" dataCellStyle="Currency">
      <calculatedColumnFormula>SUM(AJ$5:AJ5)</calculatedColumnFormula>
    </tableColumn>
    <tableColumn id="7" xr3:uid="{FFA06CA0-D1A7-401B-BFF7-04BD1E4D0C4B}" name="2020" dataDxfId="76" dataCellStyle="Currency">
      <calculatedColumnFormula>SUM(AK$5:AK5)</calculatedColumnFormula>
    </tableColumn>
    <tableColumn id="8" xr3:uid="{43C5C9F9-2F95-42B4-8020-3A9BBD06E6EF}" name="2021" dataDxfId="75" dataCellStyle="Currency">
      <calculatedColumnFormula>SUM(AL$5:AL5)</calculatedColumnFormula>
    </tableColumn>
    <tableColumn id="9" xr3:uid="{02ECD98B-A052-4761-8F26-C7216F1288D8}" name="2022" dataDxfId="74" dataCellStyle="Currency">
      <calculatedColumnFormula>SUM(AM$5:AM5)</calculatedColumnFormula>
    </tableColumn>
    <tableColumn id="10" xr3:uid="{A95D96FB-B478-428D-920E-A5065D3A3F97}" name="2023" dataDxfId="73" dataCellStyle="Currency">
      <calculatedColumnFormula>SUM(AN$5:AN5)</calculatedColumnFormula>
    </tableColumn>
    <tableColumn id="11" xr3:uid="{636E79D0-233E-4A5B-BF93-82F6C96525B5}" name="2024" dataDxfId="72" dataCellStyle="Currency">
      <calculatedColumnFormula>SUM(AO$5:AO5)</calculatedColumnFormula>
    </tableColumn>
    <tableColumn id="12" xr3:uid="{4DD2EAEC-85EA-42AF-8CC0-52CA90CB5807}" name="2025" dataDxfId="71" dataCellStyle="Currency">
      <calculatedColumnFormula>SUM(AP$5:AP5)</calculatedColumnFormula>
    </tableColumn>
    <tableColumn id="14" xr3:uid="{35B8B5CF-D64A-4D53-A924-C31916D9A970}" name="2026" dataDxfId="70" dataCellStyle="Currency">
      <calculatedColumnFormula>IF(TWeek2026&gt;AT5*1,SUM(AQ$5:AQ5),NA())</calculatedColumnFormula>
    </tableColumn>
    <tableColumn id="13" xr3:uid="{E071DA87-0641-454E-B256-36736CF1FEBD}" name="2027" dataDxfId="69" dataCellStyle="Currency">
      <calculatedColumnFormula>IF(Tweek2027&gt;AT5*1,SUM(AR$5:AR5),NA())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658A3BE-A0AE-492F-867A-6012602FCB25}" name="Sales_Week_Matrix" displayName="Sales_Week_Matrix" ref="AG4:AR109" totalsRowShown="0" headerRowDxfId="68" dataDxfId="67" tableBorderDxfId="66" headerRowCellStyle="Comma" dataCellStyle="Currency">
  <autoFilter ref="AG4:AR109" xr:uid="{5658A3BE-A0AE-492F-867A-6012602FCB25}"/>
  <tableColumns count="12">
    <tableColumn id="1" xr3:uid="{45C4C885-A48D-48CC-8C60-BA36E22741E9}" name="Week / Year" dataDxfId="65"/>
    <tableColumn id="4" xr3:uid="{84DCEA74-7438-4CA3-BCDE-740524F058E5}" name="2017" dataDxfId="64" dataCellStyle="Currency">
      <calculatedColumnFormula>SUMIFS(All_Opps[[Amount]:[Amount]],All_Opps[[WeekCode]:[WeekCode]],_xlfn.CONCAT(AH$4,"-",$T5),All_Opps[[StageCode]:[StageCode]],"Won")</calculatedColumnFormula>
    </tableColumn>
    <tableColumn id="5" xr3:uid="{F16B3509-2623-48A0-84B1-E280B98FE547}" name="2018" dataDxfId="63" dataCellStyle="Currency">
      <calculatedColumnFormula>SUMIFS(All_Opps[[Amount]:[Amount]],All_Opps[[WeekCode]:[WeekCode]],_xlfn.CONCAT(AI$4,"-",$T5),All_Opps[[StageCode]:[StageCode]],"Won")</calculatedColumnFormula>
    </tableColumn>
    <tableColumn id="6" xr3:uid="{7B40EF09-E19C-4260-AED9-4F062A39189C}" name="2019" dataDxfId="62" dataCellStyle="Currency">
      <calculatedColumnFormula>SUMIFS(All_Opps[[Amount]:[Amount]],All_Opps[[WeekCode]:[WeekCode]],_xlfn.CONCAT(AJ$4,"-",$T5),All_Opps[[StageCode]:[StageCode]],"Won")</calculatedColumnFormula>
    </tableColumn>
    <tableColumn id="7" xr3:uid="{5B7D083F-64F5-4F8D-AD0F-AA22D0F3A7B4}" name="2020" dataDxfId="61" dataCellStyle="Currency">
      <calculatedColumnFormula>SUMIFS(All_Opps[[Amount]:[Amount]],All_Opps[[WeekCode]:[WeekCode]],_xlfn.CONCAT(AK$4,"-",$T5),All_Opps[[StageCode]:[StageCode]],"Won")</calculatedColumnFormula>
    </tableColumn>
    <tableColumn id="8" xr3:uid="{7A515919-40C0-42F5-9425-3D073B334E49}" name="2021" dataDxfId="60" dataCellStyle="Currency">
      <calculatedColumnFormula>SUMIFS(All_Opps[[Amount]:[Amount]],All_Opps[[WeekCode]:[WeekCode]],_xlfn.CONCAT(AL$4,"-",$T5),All_Opps[[StageCode]:[StageCode]],"Won")</calculatedColumnFormula>
    </tableColumn>
    <tableColumn id="9" xr3:uid="{E386499E-E8AB-4662-B949-B845BE00FA63}" name="2022" dataDxfId="59" dataCellStyle="Currency">
      <calculatedColumnFormula>SUMIFS(All_Opps[[Amount]:[Amount]],All_Opps[[WeekCode]:[WeekCode]],_xlfn.CONCAT(AM$4,"-",$T5),All_Opps[[StageCode]:[StageCode]],"Won")</calculatedColumnFormula>
    </tableColumn>
    <tableColumn id="10" xr3:uid="{40C3C16D-851E-4AB5-8A13-CADE5A138AA8}" name="2023" dataDxfId="58" dataCellStyle="Currency">
      <calculatedColumnFormula>SUMIFS(All_Opps[[Amount]:[Amount]],All_Opps[[WeekCode]:[WeekCode]],_xlfn.CONCAT(AN$4,"-",$T5),All_Opps[[StageCode]:[StageCode]],"Won")</calculatedColumnFormula>
    </tableColumn>
    <tableColumn id="11" xr3:uid="{2E6B2339-3A74-4A30-8928-FD4D7044C597}" name="2024" dataDxfId="57" dataCellStyle="Currency">
      <calculatedColumnFormula>SUMIFS(All_Opps[[Amount]:[Amount]],All_Opps[[WeekCode]:[WeekCode]],_xlfn.CONCAT(AO$4,"-",$T5),All_Opps[[StageCode]:[StageCode]],"Won")</calculatedColumnFormula>
    </tableColumn>
    <tableColumn id="12" xr3:uid="{05755329-D3C3-45C3-852F-F882A54A9EAA}" name="2025" dataDxfId="56" dataCellStyle="Currency">
      <calculatedColumnFormula>SUMIFS(All_Opps[[Amount]:[Amount]],All_Opps[[WeekCode]:[WeekCode]],_xlfn.CONCAT(AP$4,"-",$T5),All_Opps[[StageCode]:[StageCode]],"Won")</calculatedColumnFormula>
    </tableColumn>
    <tableColumn id="13" xr3:uid="{038CC6A3-0F9C-4CE7-A534-424C557BEC58}" name="2026" dataDxfId="55" dataCellStyle="Currency">
      <calculatedColumnFormula>SUMIFS(All_Opps[[Amount]:[Amount]],All_Opps[[WeekCode]:[WeekCode]],_xlfn.CONCAT(AQ$4,"-",$T5),All_Opps[[StageCode]:[StageCode]],"Won")</calculatedColumnFormula>
    </tableColumn>
    <tableColumn id="14" xr3:uid="{D26D697F-1EF9-4831-BCFB-5E9C90DE1AB9}" name="2027" dataDxfId="54" dataCellStyle="Currency">
      <calculatedColumnFormula>SUMIFS(All_Opps[[Amount]:[Amount]],All_Opps[[WeekCode]:[WeekCode]],_xlfn.CONCAT(AR$4,"-",$T5),All_Opps[[StageCode]:[StageCode]],"Won")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61C502-FD66-4BD9-B7B5-EC155DCFEDBF}" name="NoAcc_Sales_Week_Matrix" displayName="NoAcc_Sales_Week_Matrix" ref="T4:AE109" totalsRowShown="0" headerRowDxfId="53" dataDxfId="52" headerRowCellStyle="Comma" dataCellStyle="Currency">
  <autoFilter ref="T4:AE109" xr:uid="{7261C502-FD66-4BD9-B7B5-EC155DCFEDBF}"/>
  <tableColumns count="12">
    <tableColumn id="1" xr3:uid="{2F44774C-C138-4DC5-83FD-A01AEE87AAD5}" name="Week / Year" dataDxfId="51"/>
    <tableColumn id="4" xr3:uid="{FD6C1903-7A49-4A70-B727-8AF62B8FB3A2}" name="2017" dataDxfId="50" dataCellStyle="Currency">
      <calculatedColumnFormula>SUMIFS(All_Opps[[Amount]:[Amount]],All_Opps[[WeekCodeNoAcc]:[WeekCodeNoAcc]],_xlfn.CONCAT(U$4,"-",$T5),All_Opps[[StageCode]:[StageCode]],"Won")</calculatedColumnFormula>
    </tableColumn>
    <tableColumn id="5" xr3:uid="{C9CF7D1D-23BC-49D1-A127-B04892388B9B}" name="2018" dataDxfId="49" dataCellStyle="Currency">
      <calculatedColumnFormula>SUMIFS(All_Opps[[Amount]:[Amount]],All_Opps[[WeekCodeNoAcc]:[WeekCodeNoAcc]],_xlfn.CONCAT(V$4,"-",$T5),All_Opps[[StageCode]:[StageCode]],"Won")</calculatedColumnFormula>
    </tableColumn>
    <tableColumn id="6" xr3:uid="{86B75D74-03F6-4384-ABC9-A91E4D7FA80A}" name="2019" dataDxfId="48" dataCellStyle="Currency">
      <calculatedColumnFormula>SUMIFS(All_Opps[[Amount]:[Amount]],All_Opps[[WeekCodeNoAcc]:[WeekCodeNoAcc]],_xlfn.CONCAT(W$4,"-",$T5),All_Opps[[StageCode]:[StageCode]],"Won")</calculatedColumnFormula>
    </tableColumn>
    <tableColumn id="7" xr3:uid="{5022EAA2-9563-48E0-99CC-2750F9EEF05E}" name="2020" dataDxfId="47" dataCellStyle="Currency">
      <calculatedColumnFormula>SUMIFS(All_Opps[[Amount]:[Amount]],All_Opps[[WeekCodeNoAcc]:[WeekCodeNoAcc]],_xlfn.CONCAT(X$4,"-",$T5),All_Opps[[StageCode]:[StageCode]],"Won")</calculatedColumnFormula>
    </tableColumn>
    <tableColumn id="8" xr3:uid="{E4E470F9-04C4-4BB4-A59B-4496031E766F}" name="2021" dataDxfId="46" dataCellStyle="Currency">
      <calculatedColumnFormula>SUMIFS(All_Opps[[Amount]:[Amount]],All_Opps[[WeekCodeNoAcc]:[WeekCodeNoAcc]],_xlfn.CONCAT(Y$4,"-",$T5),All_Opps[[StageCode]:[StageCode]],"Won")</calculatedColumnFormula>
    </tableColumn>
    <tableColumn id="9" xr3:uid="{3696903E-3050-4288-942A-5BCEB4B92AB4}" name="2022" dataDxfId="45" dataCellStyle="Currency">
      <calculatedColumnFormula>SUMIFS(All_Opps[[Amount]:[Amount]],All_Opps[[WeekCodeNoAcc]:[WeekCodeNoAcc]],_xlfn.CONCAT(Z$4,"-",$T5),All_Opps[[StageCode]:[StageCode]],"Won")</calculatedColumnFormula>
    </tableColumn>
    <tableColumn id="10" xr3:uid="{A0A307A6-1475-4B7F-95C6-40B2B4E79997}" name="2023" dataDxfId="44" dataCellStyle="Currency">
      <calculatedColumnFormula>SUMIFS(All_Opps[[Amount]:[Amount]],All_Opps[[WeekCodeNoAcc]:[WeekCodeNoAcc]],_xlfn.CONCAT(AA$4,"-",$T5),All_Opps[[StageCode]:[StageCode]],"Won")</calculatedColumnFormula>
    </tableColumn>
    <tableColumn id="11" xr3:uid="{4ECCE7C3-8E72-4511-97B7-32B6A27FB5E2}" name="2024" dataDxfId="43" dataCellStyle="Currency">
      <calculatedColumnFormula>SUMIFS(All_Opps[[Amount]:[Amount]],All_Opps[[WeekCodeNoAcc]:[WeekCodeNoAcc]],_xlfn.CONCAT(AB$4,"-",$T5),All_Opps[[StageCode]:[StageCode]],"Won")</calculatedColumnFormula>
    </tableColumn>
    <tableColumn id="12" xr3:uid="{77392C84-8837-4FD9-90DA-1F8EAE0C96D1}" name="2025" dataDxfId="42" dataCellStyle="Currency">
      <calculatedColumnFormula>SUMIFS(All_Opps[[Amount]:[Amount]],All_Opps[[WeekCodeNoAcc]:[WeekCodeNoAcc]],_xlfn.CONCAT(AC$4,"-",$T5),All_Opps[[StageCode]:[StageCode]],"Won")</calculatedColumnFormula>
    </tableColumn>
    <tableColumn id="13" xr3:uid="{BA91B1B9-0DA2-4D42-8EC2-EA0C7B8FB43F}" name="2026" dataDxfId="41" dataCellStyle="Currency">
      <calculatedColumnFormula>SUMIFS(All_Opps[[Amount]:[Amount]],All_Opps[[WeekCodeNoAcc]:[WeekCodeNoAcc]],_xlfn.CONCAT(AD$4,"-",$T5),All_Opps[[StageCode]:[StageCode]],"Won")</calculatedColumnFormula>
    </tableColumn>
    <tableColumn id="14" xr3:uid="{C5DF35E4-ADED-4FFE-971F-8F843D859155}" name="2027" dataDxfId="40" dataCellStyle="Currency">
      <calculatedColumnFormula>SUMIFS(All_Opps[[Amount]:[Amount]],All_Opps[[WeekCodeNoAcc]:[WeekCodeNoAcc]],_xlfn.CONCAT(AE$4,"-",$T5),All_Opps[[StageCode]:[StageCode]],"Won")</calculatedColumnFormula>
    </tableColumn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E14AD44-8CF6-476C-AC00-1853CC85D290}" name="Target_Curves" displayName="Target_Curves" ref="E4:I109" totalsRowShown="0" headerRowDxfId="39">
  <autoFilter ref="E4:I109" xr:uid="{AE14AD44-8CF6-476C-AC00-1853CC85D290}"/>
  <tableColumns count="5">
    <tableColumn id="1" xr3:uid="{C0B0B55A-4AF0-4264-8DB8-6D6D00908E57}" name="Week" dataDxfId="38"/>
    <tableColumn id="2" xr3:uid="{DB80DD98-8608-447D-A4B4-C38AE6F24A48}" name="Hist_Avg_WoW_%" dataDxfId="37"/>
    <tableColumn id="3" xr3:uid="{EE94A728-4397-45DE-9358-6DEC8D8D090C}" name="Current_Model_WoW_%" dataDxfId="36"/>
    <tableColumn id="4" xr3:uid="{0285DC58-3FE6-4BF3-BE94-0C8FE1C98CF0}" name="Calibrated_Steps_WoW_%" dataDxfId="35"/>
    <tableColumn id="5" xr3:uid="{34635EE7-D930-45DF-BC29-6AF49E78DC52}" name="Best_Model_WoW_% (Calibrated+Tail)" dataDxfId="34"/>
  </tableColumns>
  <tableStyleInfo name="Table Style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408083E-38AE-4C10-B353-F7A1A823165C}" name="Target_Curves_Acc" displayName="Target_Curves_Acc" ref="K4:O109" totalsRowShown="0" headerRowDxfId="33">
  <autoFilter ref="K4:O109" xr:uid="{4408083E-38AE-4C10-B353-F7A1A823165C}"/>
  <tableColumns count="5">
    <tableColumn id="1" xr3:uid="{9EA18EED-9471-41A7-89B5-3DAEFF6F05D5}" name="Week" dataDxfId="32">
      <calculatedColumnFormula>Target_Curves[[#This Row],[Week]]</calculatedColumnFormula>
    </tableColumn>
    <tableColumn id="2" xr3:uid="{350D1D52-4359-4413-A1A4-8F9C628155D9}" name="Hist_Avg_WoW_%" dataDxfId="31">
      <calculatedColumnFormula>SUM(F$5:F5)</calculatedColumnFormula>
    </tableColumn>
    <tableColumn id="3" xr3:uid="{803C0814-1734-4E78-B151-3C1CFCE60ECE}" name="Current_Model_WoW_%" dataDxfId="30">
      <calculatedColumnFormula>SUM(G$5:G5)</calculatedColumnFormula>
    </tableColumn>
    <tableColumn id="4" xr3:uid="{6F71FB7A-0DAA-47CF-8727-D45BACC9723F}" name="Calibrated_Steps_WoW_%" dataDxfId="29">
      <calculatedColumnFormula>SUM(H$5:H5)</calculatedColumnFormula>
    </tableColumn>
    <tableColumn id="5" xr3:uid="{33B083D7-E45E-4190-8BD3-4EF654F43171}" name="Best_Model_WoW_% (Calibrated+Tail)" dataDxfId="28">
      <calculatedColumnFormula>SUM(I$5:I5)</calculatedColumnFormula>
    </tableColumn>
  </tableColumns>
  <tableStyleInfo name="Table Style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06F736-5310-4DB0-89F1-9E59732E572B}" name="All_Opps" displayName="All_Opps" ref="A5:Z4479" totalsRowShown="0" headerRowDxfId="27" dataDxfId="26">
  <autoFilter ref="A5:Z4479" xr:uid="{F306F736-5310-4DB0-89F1-9E59732E572B}"/>
  <tableColumns count="26">
    <tableColumn id="7" xr3:uid="{B3701FBA-9226-4E9D-8E89-D0BDD98D93C3}" name="WeekMod" dataDxfId="25">
      <calculatedColumnFormula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calculatedColumnFormula>
    </tableColumn>
    <tableColumn id="1" xr3:uid="{057627E4-3CB0-49A3-BEA6-7A7BB7378311}" name="WeekCodeNoAcc" dataDxfId="24">
      <calculatedColumnFormula>IF(All_Opps[[#This Row],[WeekMod]]&lt;&gt;"",CONCATENATE(All_Opps[[#This Row],[Opp Year]],"-",TEXT(All_Opps[[#This Row],[WeekMod]],"00#")),"")</calculatedColumnFormula>
    </tableColumn>
    <tableColumn id="3" xr3:uid="{B72728D4-BAC8-497C-9270-AA94E8485EC6}" name="Week" dataDxfId="23">
      <calculatedColumnFormula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calculatedColumnFormula>
    </tableColumn>
    <tableColumn id="4" xr3:uid="{E2E90CC0-9230-40E5-BE96-628D73133D5B}" name="WeekCode" dataDxfId="22">
      <calculatedColumnFormula>CONCATENATE(All_Opps[[#This Row],[Opp Year]],"-",TEXT(All_Opps[[#This Row],[Week]],"00#"))</calculatedColumnFormula>
    </tableColumn>
    <tableColumn id="5" xr3:uid="{CDF9505B-53A8-49D8-86BD-9B38C8440848}" name="Pax" dataDxfId="21">
      <calculatedColumnFormula>IFERROR(VALUE(RIGHT(All_Opps[[#This Row],[Opportunity Name]],2)),"")</calculatedColumnFormula>
    </tableColumn>
    <tableColumn id="6" xr3:uid="{A611DE51-3367-4747-8CD1-691E6734939A}" name="Opp Year" dataDxfId="20">
      <calculatedColumnFormula>IFERROR(("20"&amp;LEFT(All_Opps[[#This Row],[Opportunity Name]],2))*1,"")</calculatedColumnFormula>
    </tableColumn>
    <tableColumn id="25" xr3:uid="{C2687DC3-3DFB-4734-9C70-E1C50CAC562E}" name="Opp Month" dataDxfId="19">
      <calculatedColumnFormula>MID(All_Opps[[#This Row],[Opportunity Name]],3,2)</calculatedColumnFormula>
    </tableColumn>
    <tableColumn id="16" xr3:uid="{A5731832-2823-4123-A806-FDB798763CD6}" name="TripCode" dataDxfId="18">
      <calculatedColumnFormula>LEFT(All_Opps[[#This Row],[Opportunity Name]],7)</calculatedColumnFormula>
    </tableColumn>
    <tableColumn id="14" xr3:uid="{D38E13B5-0C7B-4F49-B127-F63E18881959}" name="StageCode" dataDxfId="17">
      <calculatedColumnFormula array="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calculatedColumnFormula>
    </tableColumn>
    <tableColumn id="28" xr3:uid="{D8DCF167-EB6B-4AC8-A1BE-DCAD66FD9A89}" name="Period Closed" dataDxfId="16">
      <calculatedColumnFormula>YEAR(All_Opps[[#This Row],[Close_Date]])&amp;"-"&amp;TEXT(MONTH(All_Opps[[#This Row],[Close_Date]]),"00")</calculatedColumnFormula>
    </tableColumn>
    <tableColumn id="30" xr3:uid="{6C1E3649-6444-48E9-BF5B-4774DC68699C}" name="Created_Date" dataDxfId="15">
      <calculatedColumnFormula>All_Opps[[#This Row],[Created Date2]]*1</calculatedColumnFormula>
    </tableColumn>
    <tableColumn id="32" xr3:uid="{600FE621-631F-411A-90D7-90419BF55BB6}" name="CreatedYear" dataDxfId="14">
      <calculatedColumnFormula>YEAR(All_Opps[[#This Row],[Created_Date]])</calculatedColumnFormula>
    </tableColumn>
    <tableColumn id="31" xr3:uid="{A3FEA6C5-24C8-43DD-A815-E15627ED5736}" name="CreatedWeek" dataDxfId="13" dataCellStyle="Comma">
      <calculatedColumnFormula>WEEKNUM(All_Opps[[#This Row],[Created_Date]],16)</calculatedColumnFormula>
    </tableColumn>
    <tableColumn id="26" xr3:uid="{38B52E86-60E1-497C-9128-BCC3DC09AEB7}" name="Close_Date" dataDxfId="12">
      <calculatedColumnFormula>All_Opps[[#This Row],[Close Date]]*1</calculatedColumnFormula>
    </tableColumn>
    <tableColumn id="2" xr3:uid="{37E3E962-D306-492E-AF5F-8CB5F5B63C29}" name="ClosingYear" dataDxfId="11" dataCellStyle="Comma">
      <calculatedColumnFormula>YEAR(All_Opps[[#This Row],[Close_Date]])</calculatedColumnFormula>
    </tableColumn>
    <tableColumn id="27" xr3:uid="{C29E6255-A387-4F31-94B2-933CB2358428}" name="ClosingMonth" dataDxfId="10">
      <calculatedColumnFormula>MONTH(All_Opps[[#This Row],[Close Date]])</calculatedColumnFormula>
    </tableColumn>
    <tableColumn id="23" xr3:uid="{7056F445-1BF8-47F7-8CFB-C07E79ED00B3}" name="ClosingWeek" dataDxfId="9">
      <calculatedColumnFormula>WEEKNUM(All_Opps[[#This Row],[Close Date]],1)</calculatedColumnFormula>
    </tableColumn>
    <tableColumn id="33" xr3:uid="{340440E3-0309-4911-B378-01AE155211C6}" name="Days_to_trip" dataDxfId="8">
      <calculatedColumnFormula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calculatedColumnFormula>
    </tableColumn>
    <tableColumn id="8" xr3:uid="{718C438E-BB0A-4424-81C7-B1F973BFBC80}" name="Opportunity ID" dataDxfId="7"/>
    <tableColumn id="9" xr3:uid="{D370D3B4-492E-432D-B0FF-720DC8B8B8E7}" name="Opportunity Name" dataDxfId="6"/>
    <tableColumn id="10" xr3:uid="{A7272974-6F82-4091-8F81-C4E9A1E388A8}" name="Close Date" dataDxfId="5"/>
    <tableColumn id="11" xr3:uid="{61B53A95-DEF3-40BE-B0BC-83488930EB68}" name="Stage" dataDxfId="4" dataCellStyle="Comma"/>
    <tableColumn id="12" xr3:uid="{9FADBA38-A26B-4EFB-9BDE-56D6C3595DD3}" name="Amount" dataDxfId="3"/>
    <tableColumn id="13" xr3:uid="{DE635E0A-ABA3-4886-BC50-EF3835C3202F}" name="Lead Source" dataDxfId="2"/>
    <tableColumn id="15" xr3:uid="{58F01E3A-0A23-463F-9071-113258954043}" name="Opportunity Owner" dataDxfId="1"/>
    <tableColumn id="17" xr3:uid="{7DC49D63-ECDD-434C-B56D-9CD832A9D2DC}" name="Created Date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4">
    <wetp:webextensionref xmlns:r="http://schemas.openxmlformats.org/officeDocument/2006/relationships" r:id="rId1"/>
  </wetp:taskpane>
  <wetp:taskpane dockstate="right" visibility="0" width="631" row="6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8469AF60-B17A-4006-8123-7A7277FF7535}">
  <we:reference id="WA200009404" version="1.0.0.5" store="Omex" storeType="OMEX"/>
  <we:alternateReferences>
    <we:reference id="WA200009404" version="1.0.0.5" store="WA200009404" storeType="OMEX"/>
  </we:alternateReferences>
  <we:properties>
    <we:property name="claude.fileId" value="&quot;8aab6086-d4ce-40a3-9924-b2ffc7824e8a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05DCDB36-48BB-4175-96F1-65D851D9E367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89e77038-3909-40f7-91f4-2447a042f5e0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8EF4C-5A34-4D01-AF8D-E86052FF2D44}">
  <dimension ref="A2:P207"/>
  <sheetViews>
    <sheetView showGridLines="0" tabSelected="1" zoomScale="40" zoomScaleNormal="40" workbookViewId="0">
      <selection activeCell="K99" sqref="K99"/>
    </sheetView>
  </sheetViews>
  <sheetFormatPr defaultRowHeight="14.25" x14ac:dyDescent="0.45"/>
  <cols>
    <col min="1" max="1" width="3.53125" customWidth="1"/>
    <col min="2" max="2" width="35.53125" customWidth="1"/>
    <col min="3" max="3" width="20.46484375" customWidth="1"/>
    <col min="4" max="4" width="23.1328125" customWidth="1"/>
    <col min="5" max="6" width="20.46484375" customWidth="1"/>
    <col min="7" max="7" width="36.46484375" customWidth="1"/>
    <col min="9" max="9" width="33.796875" customWidth="1"/>
    <col min="10" max="10" width="2.6640625" customWidth="1"/>
    <col min="11" max="11" width="19.53125" customWidth="1"/>
    <col min="13" max="13" width="10.6640625" customWidth="1"/>
    <col min="14" max="18" width="20.46484375" customWidth="1"/>
  </cols>
  <sheetData>
    <row r="2" spans="1:7" ht="21" x14ac:dyDescent="0.65">
      <c r="B2" s="115" t="s">
        <v>204</v>
      </c>
    </row>
    <row r="3" spans="1:7" x14ac:dyDescent="0.45">
      <c r="B3" s="116" t="s">
        <v>205</v>
      </c>
    </row>
    <row r="5" spans="1:7" ht="15.75" x14ac:dyDescent="0.5">
      <c r="B5" s="117" t="s">
        <v>206</v>
      </c>
      <c r="C5" s="117"/>
      <c r="D5" s="117"/>
      <c r="E5" s="117"/>
      <c r="F5" s="117"/>
      <c r="G5" s="117"/>
    </row>
    <row r="6" spans="1:7" x14ac:dyDescent="0.45">
      <c r="A6" s="114">
        <v>1</v>
      </c>
      <c r="B6" t="s">
        <v>207</v>
      </c>
    </row>
    <row r="7" spans="1:7" x14ac:dyDescent="0.45">
      <c r="A7" s="114">
        <v>2</v>
      </c>
      <c r="B7" t="s">
        <v>208</v>
      </c>
    </row>
    <row r="8" spans="1:7" x14ac:dyDescent="0.45">
      <c r="A8" s="114">
        <v>3</v>
      </c>
      <c r="B8" t="s">
        <v>209</v>
      </c>
    </row>
    <row r="9" spans="1:7" x14ac:dyDescent="0.45">
      <c r="A9" s="114">
        <v>4</v>
      </c>
      <c r="B9" t="s">
        <v>210</v>
      </c>
    </row>
    <row r="10" spans="1:7" x14ac:dyDescent="0.45">
      <c r="A10" s="114">
        <v>5</v>
      </c>
      <c r="B10" t="s">
        <v>211</v>
      </c>
    </row>
    <row r="12" spans="1:7" ht="15.75" x14ac:dyDescent="0.5">
      <c r="B12" s="117" t="s">
        <v>212</v>
      </c>
      <c r="C12" s="117"/>
      <c r="D12" s="117"/>
      <c r="E12" s="117"/>
      <c r="F12" s="117"/>
      <c r="G12" s="117"/>
    </row>
    <row r="13" spans="1:7" x14ac:dyDescent="0.45">
      <c r="B13" s="118" t="s">
        <v>213</v>
      </c>
      <c r="C13" s="119" t="s">
        <v>214</v>
      </c>
      <c r="D13" s="118" t="s">
        <v>215</v>
      </c>
    </row>
    <row r="14" spans="1:7" x14ac:dyDescent="0.45">
      <c r="B14" t="s">
        <v>138</v>
      </c>
      <c r="C14" s="120">
        <f ca="1">Today</f>
        <v>46246</v>
      </c>
      <c r="D14" s="49" t="s">
        <v>9278</v>
      </c>
    </row>
    <row r="15" spans="1:7" x14ac:dyDescent="0.45">
      <c r="B15" t="s">
        <v>216</v>
      </c>
      <c r="C15" s="121">
        <f ca="1">TWeek2026</f>
        <v>85</v>
      </c>
      <c r="D15" s="49" t="s">
        <v>9279</v>
      </c>
    </row>
    <row r="16" spans="1:7" x14ac:dyDescent="0.45">
      <c r="B16" t="s">
        <v>217</v>
      </c>
      <c r="C16" s="122">
        <f ca="1">TWeek2026-1</f>
        <v>84</v>
      </c>
      <c r="D16" t="s">
        <v>218</v>
      </c>
    </row>
    <row r="17" spans="2:7" x14ac:dyDescent="0.45">
      <c r="B17" t="s">
        <v>219</v>
      </c>
      <c r="C17" s="121">
        <f ca="1">Tweek2027</f>
        <v>33</v>
      </c>
      <c r="D17" s="49" t="s">
        <v>9280</v>
      </c>
    </row>
    <row r="18" spans="2:7" x14ac:dyDescent="0.45">
      <c r="B18" t="s">
        <v>220</v>
      </c>
      <c r="C18" s="122">
        <f ca="1">Tweek2027-1</f>
        <v>32</v>
      </c>
      <c r="D18" t="s">
        <v>221</v>
      </c>
    </row>
    <row r="19" spans="2:7" x14ac:dyDescent="0.45">
      <c r="B19" t="s">
        <v>222</v>
      </c>
      <c r="C19" s="123">
        <f>Sales_Obj26</f>
        <v>25750000</v>
      </c>
      <c r="D19" s="49" t="s">
        <v>9281</v>
      </c>
    </row>
    <row r="20" spans="2:7" x14ac:dyDescent="0.45">
      <c r="B20" t="s">
        <v>223</v>
      </c>
      <c r="C20" s="123">
        <f>Sales_Obj27</f>
        <v>28000000</v>
      </c>
      <c r="D20" s="49" t="s">
        <v>9282</v>
      </c>
    </row>
    <row r="22" spans="2:7" ht="15.75" x14ac:dyDescent="0.5">
      <c r="B22" s="117" t="s">
        <v>224</v>
      </c>
      <c r="C22" s="117"/>
      <c r="D22" s="117"/>
      <c r="E22" s="117"/>
      <c r="F22" s="117"/>
      <c r="G22" s="117"/>
    </row>
    <row r="23" spans="2:7" x14ac:dyDescent="0.45">
      <c r="B23" s="124" t="s">
        <v>9288</v>
      </c>
    </row>
    <row r="25" spans="2:7" x14ac:dyDescent="0.45">
      <c r="B25" s="135" t="s">
        <v>225</v>
      </c>
      <c r="C25" s="136" t="str">
        <f ca="1">"Sold by wk "&amp;TEXT($C$16,"000")</f>
        <v>Sold by wk 084</v>
      </c>
      <c r="D25" s="136" t="s">
        <v>226</v>
      </c>
      <c r="E25" s="136" t="str">
        <f ca="1">"% complete at wk "&amp;TEXT($C$16,"000")</f>
        <v>% complete at wk 084</v>
      </c>
      <c r="F25" s="136" t="s">
        <v>227</v>
      </c>
      <c r="G25" s="136" t="s">
        <v>228</v>
      </c>
    </row>
    <row r="26" spans="2:7" x14ac:dyDescent="0.45">
      <c r="B26" s="137" t="s">
        <v>143</v>
      </c>
      <c r="C26" s="138">
        <f ca="1">INDEX(Total_Sales_Matrix[],MATCH(TEXT($C$16,"000"),Total_Sales_Matrix[Week / Year],0),MATCH($B26,Total_Sales_Matrix[#Headers],0))</f>
        <v>6035768</v>
      </c>
      <c r="D26" s="138">
        <f>INDEX(Total_Sales_Matrix[],MATCH("105",Total_Sales_Matrix[Week / Year],0),MATCH($B26,Total_Sales_Matrix[#Headers],0))</f>
        <v>6530943</v>
      </c>
      <c r="E26" s="139">
        <f t="shared" ref="E26:E34" ca="1" si="0">IFERROR(C26/D26,"")</f>
        <v>0.92418016816254556</v>
      </c>
      <c r="F26" s="140">
        <f t="shared" ref="F26:F34" ca="1" si="1">IFERROR(D26-C26,"")</f>
        <v>495175</v>
      </c>
      <c r="G26" s="142" t="s">
        <v>232</v>
      </c>
    </row>
    <row r="27" spans="2:7" x14ac:dyDescent="0.45">
      <c r="B27" s="137" t="s">
        <v>144</v>
      </c>
      <c r="C27" s="138">
        <f ca="1">INDEX(Total_Sales_Matrix[],MATCH(TEXT($C$16,"000"),Total_Sales_Matrix[Week / Year],0),MATCH($B27,Total_Sales_Matrix[#Headers],0))</f>
        <v>6639920</v>
      </c>
      <c r="D27" s="138">
        <f>INDEX(Total_Sales_Matrix[],MATCH("105",Total_Sales_Matrix[Week / Year],0),MATCH($B27,Total_Sales_Matrix[#Headers],0))</f>
        <v>7097871</v>
      </c>
      <c r="E27" s="139">
        <f t="shared" ca="1" si="0"/>
        <v>0.93548051239590013</v>
      </c>
      <c r="F27" s="140">
        <f t="shared" ca="1" si="1"/>
        <v>457951</v>
      </c>
      <c r="G27" s="142" t="s">
        <v>232</v>
      </c>
    </row>
    <row r="28" spans="2:7" x14ac:dyDescent="0.45">
      <c r="B28" s="137" t="s">
        <v>145</v>
      </c>
      <c r="C28" s="138">
        <f ca="1">INDEX(Total_Sales_Matrix[],MATCH(TEXT($C$16,"000"),Total_Sales_Matrix[Week / Year],0),MATCH($B28,Total_Sales_Matrix[#Headers],0))</f>
        <v>11942740</v>
      </c>
      <c r="D28" s="138">
        <f>INDEX(Total_Sales_Matrix[],MATCH("105",Total_Sales_Matrix[Week / Year],0),MATCH($B28,Total_Sales_Matrix[#Headers],0))</f>
        <v>12217408</v>
      </c>
      <c r="E28" s="139">
        <f t="shared" ca="1" si="0"/>
        <v>0.97751830830238295</v>
      </c>
      <c r="F28" s="140">
        <f t="shared" ca="1" si="1"/>
        <v>274668</v>
      </c>
      <c r="G28" s="142" t="s">
        <v>232</v>
      </c>
    </row>
    <row r="29" spans="2:7" x14ac:dyDescent="0.45">
      <c r="B29" s="137" t="s">
        <v>146</v>
      </c>
      <c r="C29" s="138">
        <f ca="1">INDEX(Total_Sales_Matrix[],MATCH(TEXT($C$16,"000"),Total_Sales_Matrix[Week / Year],0),MATCH($B29,Total_Sales_Matrix[#Headers],0))</f>
        <v>984897</v>
      </c>
      <c r="D29" s="138">
        <f>INDEX(Total_Sales_Matrix[],MATCH("105",Total_Sales_Matrix[Week / Year],0),MATCH($B29,Total_Sales_Matrix[#Headers],0))</f>
        <v>1428931</v>
      </c>
      <c r="E29" s="139">
        <f t="shared" ca="1" si="0"/>
        <v>0.68925441466382908</v>
      </c>
      <c r="F29" s="140">
        <f t="shared" ca="1" si="1"/>
        <v>444034</v>
      </c>
      <c r="G29" s="143" t="s">
        <v>233</v>
      </c>
    </row>
    <row r="30" spans="2:7" x14ac:dyDescent="0.45">
      <c r="B30" s="137" t="s">
        <v>147</v>
      </c>
      <c r="C30" s="138">
        <f ca="1">INDEX(Total_Sales_Matrix[],MATCH(TEXT($C$16,"000"),Total_Sales_Matrix[Week / Year],0),MATCH($B30,Total_Sales_Matrix[#Headers],0))</f>
        <v>8280324</v>
      </c>
      <c r="D30" s="138">
        <f>INDEX(Total_Sales_Matrix[],MATCH("105",Total_Sales_Matrix[Week / Year],0),MATCH($B30,Total_Sales_Matrix[#Headers],0))</f>
        <v>8754877</v>
      </c>
      <c r="E30" s="139">
        <f t="shared" ca="1" si="0"/>
        <v>0.94579558342167458</v>
      </c>
      <c r="F30" s="140">
        <f t="shared" ca="1" si="1"/>
        <v>474553</v>
      </c>
      <c r="G30" s="143" t="s">
        <v>233</v>
      </c>
    </row>
    <row r="31" spans="2:7" x14ac:dyDescent="0.45">
      <c r="B31" s="137" t="s">
        <v>148</v>
      </c>
      <c r="C31" s="138">
        <f ca="1">INDEX(Total_Sales_Matrix[],MATCH(TEXT($C$16,"000"),Total_Sales_Matrix[Week / Year],0),MATCH($B31,Total_Sales_Matrix[#Headers],0))</f>
        <v>20927379</v>
      </c>
      <c r="D31" s="138">
        <f>INDEX(Total_Sales_Matrix[],MATCH("105",Total_Sales_Matrix[Week / Year],0),MATCH($B31,Total_Sales_Matrix[#Headers],0))</f>
        <v>21850819</v>
      </c>
      <c r="E31" s="139">
        <f t="shared" ca="1" si="0"/>
        <v>0.95773888383771799</v>
      </c>
      <c r="F31" s="140">
        <f t="shared" ca="1" si="1"/>
        <v>923440</v>
      </c>
      <c r="G31" s="141" t="s">
        <v>234</v>
      </c>
    </row>
    <row r="32" spans="2:7" x14ac:dyDescent="0.45">
      <c r="B32" s="137" t="s">
        <v>149</v>
      </c>
      <c r="C32" s="138">
        <f ca="1">INDEX(Total_Sales_Matrix[],MATCH(TEXT($C$16,"000"),Total_Sales_Matrix[Week / Year],0),MATCH($B32,Total_Sales_Matrix[#Headers],0))</f>
        <v>25535819</v>
      </c>
      <c r="D32" s="138">
        <f>INDEX(Total_Sales_Matrix[],MATCH("105",Total_Sales_Matrix[Week / Year],0),MATCH($B32,Total_Sales_Matrix[#Headers],0))</f>
        <v>25974336</v>
      </c>
      <c r="E32" s="139">
        <f t="shared" ca="1" si="0"/>
        <v>0.98311729701194284</v>
      </c>
      <c r="F32" s="140">
        <f t="shared" ca="1" si="1"/>
        <v>438517</v>
      </c>
      <c r="G32" s="142" t="s">
        <v>235</v>
      </c>
    </row>
    <row r="33" spans="2:11" x14ac:dyDescent="0.45">
      <c r="B33" s="137" t="s">
        <v>150</v>
      </c>
      <c r="C33" s="138">
        <f ca="1">INDEX(Total_Sales_Matrix[],MATCH(TEXT($C$16,"000"),Total_Sales_Matrix[Week / Year],0),MATCH($B33,Total_Sales_Matrix[#Headers],0))</f>
        <v>22842774</v>
      </c>
      <c r="D33" s="138">
        <f>INDEX(Total_Sales_Matrix[],MATCH("105",Total_Sales_Matrix[Week / Year],0),MATCH($B33,Total_Sales_Matrix[#Headers],0))</f>
        <v>23046661</v>
      </c>
      <c r="E33" s="139">
        <f t="shared" ca="1" si="0"/>
        <v>0.9911532954817186</v>
      </c>
      <c r="F33" s="140">
        <f t="shared" ca="1" si="1"/>
        <v>203887</v>
      </c>
      <c r="G33" s="142" t="s">
        <v>235</v>
      </c>
    </row>
    <row r="34" spans="2:11" x14ac:dyDescent="0.45">
      <c r="B34" s="137" t="s">
        <v>151</v>
      </c>
      <c r="C34" s="138">
        <f ca="1">INDEX(Total_Sales_Matrix[],MATCH(TEXT($C$16,"000"),Total_Sales_Matrix[Week / Year],0),MATCH($B34,Total_Sales_Matrix[#Headers],0))</f>
        <v>22946820</v>
      </c>
      <c r="D34" s="138">
        <f>INDEX(Total_Sales_Matrix[],MATCH("105",Total_Sales_Matrix[Week / Year],0),MATCH($B34,Total_Sales_Matrix[#Headers],0))</f>
        <v>23577109</v>
      </c>
      <c r="E34" s="139">
        <f t="shared" ca="1" si="0"/>
        <v>0.97326690901755597</v>
      </c>
      <c r="F34" s="140">
        <f t="shared" ca="1" si="1"/>
        <v>630289</v>
      </c>
      <c r="G34" s="142" t="s">
        <v>235</v>
      </c>
      <c r="I34" s="134" t="s">
        <v>304</v>
      </c>
      <c r="J34" s="134"/>
      <c r="K34" s="134"/>
    </row>
    <row r="35" spans="2:11" x14ac:dyDescent="0.45">
      <c r="B35" s="137" t="s">
        <v>163</v>
      </c>
      <c r="C35" s="144">
        <f ca="1">INDEX(Total_Sales_Matrix[],MATCH(TEXT($C$16,"000"),Total_Sales_Matrix[Week / Year],0),MATCH($B35,Total_Sales_Matrix[#Headers],0))</f>
        <v>23333696</v>
      </c>
      <c r="D35" s="145" t="s">
        <v>230</v>
      </c>
      <c r="E35" s="146" t="s">
        <v>231</v>
      </c>
      <c r="F35" s="147" t="s">
        <v>231</v>
      </c>
      <c r="G35" s="148" t="s">
        <v>236</v>
      </c>
      <c r="I35" t="s">
        <v>305</v>
      </c>
      <c r="K35" s="171">
        <f ca="1">$C$35</f>
        <v>23333696</v>
      </c>
    </row>
    <row r="36" spans="2:11" x14ac:dyDescent="0.45">
      <c r="B36" s="137" t="s">
        <v>189</v>
      </c>
      <c r="C36" s="144">
        <f ca="1">INDEX(Total_Sales_Matrix[],MATCH(TEXT($C$18,"000"),Total_Sales_Matrix[Week / Year],0),MATCH($B36,Total_Sales_Matrix[#Headers],0))</f>
        <v>8865225</v>
      </c>
      <c r="D36" s="145" t="s">
        <v>230</v>
      </c>
      <c r="E36" s="146" t="s">
        <v>231</v>
      </c>
      <c r="F36" s="147" t="s">
        <v>231</v>
      </c>
      <c r="G36" s="148" t="s">
        <v>236</v>
      </c>
      <c r="I36" t="s">
        <v>306</v>
      </c>
      <c r="K36" s="129">
        <f ca="1">INDEX($D$101:$D$205,105)</f>
        <v>23750050.148041561</v>
      </c>
    </row>
    <row r="37" spans="2:11" x14ac:dyDescent="0.45">
      <c r="I37" t="s">
        <v>307</v>
      </c>
      <c r="K37" s="172">
        <f>$C$19</f>
        <v>25750000</v>
      </c>
    </row>
    <row r="38" spans="2:11" ht="15.75" x14ac:dyDescent="0.5">
      <c r="B38" s="117" t="s">
        <v>237</v>
      </c>
      <c r="C38" s="117"/>
      <c r="D38" s="117"/>
      <c r="E38" s="117"/>
      <c r="F38" s="117"/>
      <c r="G38" s="117"/>
      <c r="I38" t="s">
        <v>308</v>
      </c>
      <c r="K38" s="129">
        <f ca="1">K36-K37</f>
        <v>-1999949.8519584388</v>
      </c>
    </row>
    <row r="39" spans="2:11" x14ac:dyDescent="0.45">
      <c r="B39" s="126" t="s">
        <v>238</v>
      </c>
      <c r="I39" t="s">
        <v>309</v>
      </c>
      <c r="K39" s="125">
        <f ca="1">K36-K35</f>
        <v>416354.14804156125</v>
      </c>
    </row>
    <row r="40" spans="2:11" x14ac:dyDescent="0.45">
      <c r="I40" t="s">
        <v>310</v>
      </c>
      <c r="K40" s="173" t="str">
        <f ca="1">IF(ROUND(K36,0)=ROUND($D$56,0),"✓ matches","✗ differs")</f>
        <v>✓ matches</v>
      </c>
    </row>
    <row r="41" spans="2:11" x14ac:dyDescent="0.45">
      <c r="B41" s="135" t="s">
        <v>239</v>
      </c>
      <c r="C41" s="136" t="s">
        <v>240</v>
      </c>
      <c r="D41" s="136" t="s">
        <v>241</v>
      </c>
      <c r="E41" s="136" t="s">
        <v>242</v>
      </c>
      <c r="F41" s="136" t="s">
        <v>243</v>
      </c>
      <c r="G41" s="136" t="s">
        <v>244</v>
      </c>
    </row>
    <row r="42" spans="2:11" x14ac:dyDescent="0.45">
      <c r="B42" s="149" t="s">
        <v>229</v>
      </c>
      <c r="C42" s="150" t="s">
        <v>188</v>
      </c>
      <c r="D42" s="140">
        <f ca="1">SUM(C26:C28)</f>
        <v>24618428</v>
      </c>
      <c r="E42" s="140">
        <f>SUM(D26:D28)</f>
        <v>25846222</v>
      </c>
      <c r="F42" s="139">
        <f ca="1">D42/E42</f>
        <v>0.95249619073921132</v>
      </c>
      <c r="G42" s="169" t="s">
        <v>245</v>
      </c>
    </row>
    <row r="43" spans="2:11" x14ac:dyDescent="0.45">
      <c r="B43" s="149" t="s">
        <v>246</v>
      </c>
      <c r="C43" s="150" t="s">
        <v>190</v>
      </c>
      <c r="D43" s="140">
        <f ca="1">SUM(C32:C34)</f>
        <v>71325413</v>
      </c>
      <c r="E43" s="140">
        <f>SUM(D32:D34)</f>
        <v>72598106</v>
      </c>
      <c r="F43" s="139">
        <f ca="1">D43/E43</f>
        <v>0.98246933604576403</v>
      </c>
      <c r="G43" s="169" t="s">
        <v>247</v>
      </c>
    </row>
    <row r="44" spans="2:11" ht="18" customHeight="1" x14ac:dyDescent="0.45">
      <c r="B44" s="149" t="s">
        <v>248</v>
      </c>
      <c r="C44" s="150">
        <v>2025</v>
      </c>
      <c r="D44" s="140">
        <f ca="1">C34</f>
        <v>22946820</v>
      </c>
      <c r="E44" s="140">
        <f>D34</f>
        <v>23577109</v>
      </c>
      <c r="F44" s="139">
        <f ca="1">D44/E44</f>
        <v>0.97326690901755597</v>
      </c>
      <c r="G44" s="169" t="s">
        <v>249</v>
      </c>
    </row>
    <row r="45" spans="2:11" ht="18" customHeight="1" x14ac:dyDescent="0.45">
      <c r="B45" s="149" t="s">
        <v>250</v>
      </c>
      <c r="C45" s="142" t="s">
        <v>251</v>
      </c>
      <c r="D45" s="151" t="s">
        <v>231</v>
      </c>
      <c r="E45" s="151" t="s">
        <v>231</v>
      </c>
      <c r="F45" s="139">
        <f ca="1">MIN(E26:E28,E31:E34)</f>
        <v>0.92418016816254556</v>
      </c>
      <c r="G45" s="169" t="s">
        <v>252</v>
      </c>
    </row>
    <row r="46" spans="2:11" ht="18" customHeight="1" x14ac:dyDescent="0.45">
      <c r="B46" s="149" t="s">
        <v>253</v>
      </c>
      <c r="C46" s="142" t="s">
        <v>251</v>
      </c>
      <c r="D46" s="151" t="s">
        <v>231</v>
      </c>
      <c r="E46" s="151" t="s">
        <v>231</v>
      </c>
      <c r="F46" s="139">
        <f ca="1">MAX(E26:E28,E31:E34)</f>
        <v>0.9911532954817186</v>
      </c>
      <c r="G46" s="169" t="s">
        <v>254</v>
      </c>
    </row>
    <row r="47" spans="2:11" ht="18" customHeight="1" x14ac:dyDescent="0.45">
      <c r="B47" s="149" t="s">
        <v>255</v>
      </c>
      <c r="C47" s="142" t="s">
        <v>251</v>
      </c>
      <c r="D47" s="151" t="s">
        <v>231</v>
      </c>
      <c r="E47" s="151" t="s">
        <v>231</v>
      </c>
      <c r="F47" s="139">
        <f ca="1">STDEV(E26:E28,E31:E34)</f>
        <v>2.518327050415203E-2</v>
      </c>
      <c r="G47" s="169" t="s">
        <v>256</v>
      </c>
    </row>
    <row r="48" spans="2:11" ht="18" customHeight="1" x14ac:dyDescent="0.45"/>
    <row r="49" spans="2:7" ht="18" customHeight="1" x14ac:dyDescent="0.5">
      <c r="B49" s="117" t="s">
        <v>257</v>
      </c>
      <c r="C49" s="117"/>
      <c r="D49" s="117"/>
      <c r="E49" s="117"/>
      <c r="F49" s="117"/>
      <c r="G49" s="117"/>
    </row>
    <row r="50" spans="2:7" x14ac:dyDescent="0.45">
      <c r="B50" s="116" t="str">
        <f ca="1">"Sold to date (week "&amp;TEXT($C$16,"000")&amp;" of 105): "&amp;TEXT($C$35,"$#,##0")&amp;"   ·   Objective: "&amp;TEXT($C$19,"$#,##0")</f>
        <v>Sold to date (week 084 of 105): $23,333,696   ·   Objective: $25,750,000</v>
      </c>
    </row>
    <row r="52" spans="2:7" x14ac:dyDescent="0.45">
      <c r="B52" s="135" t="s">
        <v>258</v>
      </c>
      <c r="C52" s="136" t="s">
        <v>243</v>
      </c>
      <c r="D52" s="136" t="s">
        <v>259</v>
      </c>
      <c r="E52" s="136" t="s">
        <v>260</v>
      </c>
      <c r="F52" s="136" t="s">
        <v>261</v>
      </c>
      <c r="G52" s="136" t="s">
        <v>262</v>
      </c>
    </row>
    <row r="53" spans="2:7" x14ac:dyDescent="0.45">
      <c r="B53" s="149" t="s">
        <v>263</v>
      </c>
      <c r="C53" s="139">
        <f ca="1">F45</f>
        <v>0.92418016816254556</v>
      </c>
      <c r="D53" s="140">
        <f ca="1">$C$35/C53</f>
        <v>25247994.713403165</v>
      </c>
      <c r="E53" s="140">
        <f ca="1">D53-$C$35</f>
        <v>1914298.7134031653</v>
      </c>
      <c r="F53" s="140">
        <f ca="1">D53-$C$19</f>
        <v>-502005.28659683466</v>
      </c>
      <c r="G53" s="139">
        <f ca="1">D53/$C$19</f>
        <v>0.98050464906420065</v>
      </c>
    </row>
    <row r="54" spans="2:7" x14ac:dyDescent="0.45">
      <c r="B54" s="149" t="s">
        <v>232</v>
      </c>
      <c r="C54" s="139">
        <f ca="1">F42</f>
        <v>0.95249619073921132</v>
      </c>
      <c r="D54" s="140">
        <f ca="1">$C$35/C54</f>
        <v>24497416.605825197</v>
      </c>
      <c r="E54" s="140">
        <f ca="1">D54-$C$35</f>
        <v>1163720.605825197</v>
      </c>
      <c r="F54" s="140">
        <f ca="1">D54-$C$19</f>
        <v>-1252583.394174803</v>
      </c>
      <c r="G54" s="139">
        <f ca="1">D54/$C$19</f>
        <v>0.9513559846922407</v>
      </c>
    </row>
    <row r="55" spans="2:7" x14ac:dyDescent="0.45">
      <c r="B55" s="149" t="s">
        <v>264</v>
      </c>
      <c r="C55" s="139">
        <f ca="1">F44</f>
        <v>0.97326690901755597</v>
      </c>
      <c r="D55" s="140">
        <f ca="1">$C$35/C55</f>
        <v>23974611.469687913</v>
      </c>
      <c r="E55" s="140">
        <f ca="1">D55-$C$35</f>
        <v>640915.46968791261</v>
      </c>
      <c r="F55" s="140">
        <f ca="1">D55-$C$19</f>
        <v>-1775388.5303120874</v>
      </c>
      <c r="G55" s="139">
        <f ca="1">D55/$C$19</f>
        <v>0.9310528726092393</v>
      </c>
    </row>
    <row r="56" spans="2:7" x14ac:dyDescent="0.45">
      <c r="B56" s="152" t="s">
        <v>265</v>
      </c>
      <c r="C56" s="153">
        <f ca="1">F43</f>
        <v>0.98246933604576403</v>
      </c>
      <c r="D56" s="154">
        <f ca="1">$C$35/C56</f>
        <v>23750050.148041569</v>
      </c>
      <c r="E56" s="154">
        <f ca="1">D56-$C$35</f>
        <v>416354.1480415687</v>
      </c>
      <c r="F56" s="154">
        <f ca="1">D56-$C$19</f>
        <v>-1999949.8519584313</v>
      </c>
      <c r="G56" s="153">
        <f ca="1">D56/$C$19</f>
        <v>0.92233204458413864</v>
      </c>
    </row>
    <row r="57" spans="2:7" x14ac:dyDescent="0.45">
      <c r="B57" s="149" t="s">
        <v>266</v>
      </c>
      <c r="C57" s="139">
        <f ca="1">F46</f>
        <v>0.9911532954817186</v>
      </c>
      <c r="D57" s="140">
        <f ca="1">$C$35/C57</f>
        <v>23541964.806422196</v>
      </c>
      <c r="E57" s="140">
        <f ca="1">D57-$C$35</f>
        <v>208268.80642219633</v>
      </c>
      <c r="F57" s="140">
        <f ca="1">D57-$C$19</f>
        <v>-2208035.1935778037</v>
      </c>
      <c r="G57" s="139">
        <f ca="1">D57/$C$19</f>
        <v>0.9142510604435804</v>
      </c>
    </row>
    <row r="59" spans="2:7" ht="15.75" x14ac:dyDescent="0.5">
      <c r="B59" s="127" t="s">
        <v>267</v>
      </c>
      <c r="C59" s="133"/>
      <c r="D59" s="133"/>
      <c r="E59" s="133"/>
      <c r="F59" s="133"/>
      <c r="G59" s="133"/>
    </row>
    <row r="60" spans="2:7" x14ac:dyDescent="0.45">
      <c r="B60" s="124" t="s">
        <v>268</v>
      </c>
    </row>
    <row r="62" spans="2:7" x14ac:dyDescent="0.45">
      <c r="B62" s="135" t="s">
        <v>269</v>
      </c>
      <c r="C62" s="136" t="s">
        <v>214</v>
      </c>
      <c r="D62" s="135" t="s">
        <v>270</v>
      </c>
    </row>
    <row r="63" spans="2:7" x14ac:dyDescent="0.45">
      <c r="B63" s="149" t="s">
        <v>271</v>
      </c>
      <c r="C63" s="155">
        <f ca="1">105-$C$16</f>
        <v>21</v>
      </c>
      <c r="D63" s="169" t="s">
        <v>272</v>
      </c>
    </row>
    <row r="64" spans="2:7" x14ac:dyDescent="0.45">
      <c r="B64" s="149" t="s">
        <v>273</v>
      </c>
      <c r="C64" s="156">
        <f ca="1">$C$19-$C$35</f>
        <v>2416304</v>
      </c>
      <c r="D64" s="169" t="s">
        <v>274</v>
      </c>
    </row>
    <row r="65" spans="2:11" ht="18" customHeight="1" x14ac:dyDescent="0.45">
      <c r="B65" s="149" t="s">
        <v>275</v>
      </c>
      <c r="C65" s="157">
        <f ca="1">C64/C63</f>
        <v>115062.09523809524</v>
      </c>
      <c r="D65" s="169" t="s">
        <v>276</v>
      </c>
    </row>
    <row r="66" spans="2:11" ht="18" customHeight="1" x14ac:dyDescent="0.45">
      <c r="B66" s="149" t="s">
        <v>277</v>
      </c>
      <c r="C66" s="158">
        <f ca="1">AVERAGE(F32:F34)/C63</f>
        <v>20201.476190476191</v>
      </c>
      <c r="D66" s="169" t="s">
        <v>278</v>
      </c>
    </row>
    <row r="67" spans="2:11" ht="18" customHeight="1" x14ac:dyDescent="0.55000000000000004">
      <c r="B67" s="149" t="s">
        <v>279</v>
      </c>
      <c r="C67" s="159">
        <f ca="1">C65/C66</f>
        <v>5.6957270920795509</v>
      </c>
      <c r="D67" s="169" t="s">
        <v>280</v>
      </c>
    </row>
    <row r="68" spans="2:11" ht="18" customHeight="1" x14ac:dyDescent="0.45">
      <c r="B68" s="149" t="s">
        <v>281</v>
      </c>
      <c r="C68" s="160" t="str">
        <f ca="1">IF(C67&gt;2,"NOT REACHABLE",IF(C67&gt;1.2,"AT RISK","REACHABLE"))</f>
        <v>NOT REACHABLE</v>
      </c>
      <c r="D68" s="170" t="str">
        <f ca="1">"Objective needs "&amp;TEXT(C67,"0.0")&amp;"x the normal tail. Best tail ever recorded in a non-COVID year was "&amp;TEXT(MAX(F26:F28,F31:F34),"$#,##0")&amp;" vs the "&amp;TEXT(C64,"$#,##0")&amp;" required."</f>
        <v>Objective needs 5.7x the normal tail. Best tail ever recorded in a non-COVID year was $923,440 vs the $2,416,304 required.</v>
      </c>
    </row>
    <row r="69" spans="2:11" ht="18" customHeight="1" x14ac:dyDescent="0.45"/>
    <row r="70" spans="2:11" ht="18" customHeight="1" x14ac:dyDescent="0.5">
      <c r="B70" s="117" t="s">
        <v>282</v>
      </c>
      <c r="C70" s="117"/>
      <c r="D70" s="117"/>
      <c r="E70" s="117"/>
      <c r="F70" s="117"/>
      <c r="G70" s="117"/>
    </row>
    <row r="71" spans="2:11" x14ac:dyDescent="0.45">
      <c r="B71" s="116" t="str">
        <f ca="1">"Sold to date (week "&amp;TEXT($C$18,"000")&amp;" of 105): "&amp;TEXT($C$36,"$#,##0")&amp;"   ·   Objective: "&amp;TEXT($C$20,"$#,##0")</f>
        <v>Sold to date (week 032 of 105): $8,865,225   ·   Objective: $28,000,000</v>
      </c>
    </row>
    <row r="72" spans="2:11" x14ac:dyDescent="0.45">
      <c r="B72" s="131" t="s">
        <v>283</v>
      </c>
    </row>
    <row r="74" spans="2:11" x14ac:dyDescent="0.45">
      <c r="B74" s="135" t="s">
        <v>284</v>
      </c>
      <c r="C74" s="136" t="str">
        <f ca="1">"% complete at wk "&amp;TEXT($C$18,"000")</f>
        <v>% complete at wk 032</v>
      </c>
      <c r="D74" s="136" t="s">
        <v>259</v>
      </c>
      <c r="E74" s="136" t="s">
        <v>261</v>
      </c>
      <c r="F74" s="136" t="s">
        <v>262</v>
      </c>
    </row>
    <row r="75" spans="2:11" x14ac:dyDescent="0.45">
      <c r="B75" s="137" t="s">
        <v>149</v>
      </c>
      <c r="C75" s="139">
        <f ca="1">INDEX(Total_Sales_Matrix[],MATCH(TEXT($C$18,"000"),Total_Sales_Matrix[Week / Year],0),MATCH($B75,Total_Sales_Matrix[#Headers],0))/INDEX(Total_Sales_Matrix[],MATCH("105",Total_Sales_Matrix[Week / Year],0),MATCH($B75,Total_Sales_Matrix[#Headers],0))</f>
        <v>0.40906597188855953</v>
      </c>
      <c r="D75" s="140">
        <f ca="1">$C$36/C75</f>
        <v>21671871.065372124</v>
      </c>
      <c r="E75" s="140">
        <f ca="1">D75-$C$20</f>
        <v>-6328128.9346278757</v>
      </c>
      <c r="F75" s="139">
        <f ca="1">D75/$C$20</f>
        <v>0.77399539519186156</v>
      </c>
    </row>
    <row r="76" spans="2:11" x14ac:dyDescent="0.45">
      <c r="B76" s="137" t="s">
        <v>150</v>
      </c>
      <c r="C76" s="139">
        <f ca="1">INDEX(Total_Sales_Matrix[],MATCH(TEXT($C$18,"000"),Total_Sales_Matrix[Week / Year],0),MATCH($B76,Total_Sales_Matrix[#Headers],0))/INDEX(Total_Sales_Matrix[],MATCH("105",Total_Sales_Matrix[Week / Year],0),MATCH($B76,Total_Sales_Matrix[#Headers],0))</f>
        <v>0.40699240553761779</v>
      </c>
      <c r="D76" s="140">
        <f t="shared" ref="D76:D77" ca="1" si="2">$C$36/C76</f>
        <v>21782286.055901844</v>
      </c>
      <c r="E76" s="140">
        <f t="shared" ref="E76:E77" ca="1" si="3">D76-$C$20</f>
        <v>-6217713.9440981559</v>
      </c>
      <c r="F76" s="139">
        <f t="shared" ref="F76:F77" ca="1" si="4">D76/$C$20</f>
        <v>0.77793878771078018</v>
      </c>
    </row>
    <row r="77" spans="2:11" x14ac:dyDescent="0.45">
      <c r="B77" s="137" t="s">
        <v>151</v>
      </c>
      <c r="C77" s="139">
        <f ca="1">INDEX(Total_Sales_Matrix[],MATCH(TEXT($C$18,"000"),Total_Sales_Matrix[Week / Year],0),MATCH($B77,Total_Sales_Matrix[#Headers],0))/INDEX(Total_Sales_Matrix[],MATCH("105",Total_Sales_Matrix[Week / Year],0),MATCH($B77,Total_Sales_Matrix[#Headers],0))</f>
        <v>0.33515461967792576</v>
      </c>
      <c r="D77" s="140">
        <f t="shared" ca="1" si="2"/>
        <v>26451149.647047188</v>
      </c>
      <c r="E77" s="140">
        <f t="shared" ca="1" si="3"/>
        <v>-1548850.3529528119</v>
      </c>
      <c r="F77" s="139">
        <f t="shared" ca="1" si="4"/>
        <v>0.94468391596597101</v>
      </c>
      <c r="I77" s="134" t="s">
        <v>314</v>
      </c>
      <c r="J77" s="134"/>
      <c r="K77" s="134"/>
    </row>
    <row r="78" spans="2:11" x14ac:dyDescent="0.45">
      <c r="B78" s="161" t="s">
        <v>285</v>
      </c>
      <c r="C78" s="153">
        <f ca="1">AVERAGE(C75:C77)</f>
        <v>0.38373766570136775</v>
      </c>
      <c r="D78" s="154">
        <f ca="1">$C$36/C78</f>
        <v>23102306.060565587</v>
      </c>
      <c r="E78" s="154">
        <f ca="1">D78-$C$20</f>
        <v>-4897693.9394344129</v>
      </c>
      <c r="F78" s="153">
        <f ca="1">D78/$C$20</f>
        <v>0.82508235930591378</v>
      </c>
      <c r="I78" t="s">
        <v>305</v>
      </c>
      <c r="K78" s="171">
        <f ca="1">$C$36</f>
        <v>8865225</v>
      </c>
    </row>
    <row r="79" spans="2:11" x14ac:dyDescent="0.45">
      <c r="B79" s="162" t="s">
        <v>286</v>
      </c>
      <c r="C79" s="151" t="s">
        <v>231</v>
      </c>
      <c r="D79" s="163" t="str">
        <f ca="1">TEXT(MIN(D75:D77),"$#,##0")&amp;"  –  "&amp;TEXT(MAX(D75:D77),"$#,##0")</f>
        <v>$21,671,871  –  $26,451,150</v>
      </c>
      <c r="E79" s="164" t="str">
        <f ca="1">TEXT(MAX(D75:D77)-MIN(D75:D77),"$#,##0")&amp;" spread"</f>
        <v>$4,779,279 spread</v>
      </c>
      <c r="F79" s="165" t="s">
        <v>287</v>
      </c>
      <c r="I79" t="s">
        <v>306</v>
      </c>
      <c r="K79" s="129">
        <f ca="1">INDEX($M$101:$M$205,105)</f>
        <v>23102306.060565587</v>
      </c>
    </row>
    <row r="80" spans="2:11" x14ac:dyDescent="0.45">
      <c r="I80" t="s">
        <v>307</v>
      </c>
      <c r="K80" s="172">
        <f>$C$20</f>
        <v>28000000</v>
      </c>
    </row>
    <row r="81" spans="2:16" ht="15.75" x14ac:dyDescent="0.5">
      <c r="B81" s="117" t="s">
        <v>288</v>
      </c>
      <c r="C81" s="134"/>
      <c r="D81" s="134"/>
      <c r="E81" s="134"/>
      <c r="F81" s="134"/>
      <c r="G81" s="134"/>
      <c r="I81" t="s">
        <v>308</v>
      </c>
      <c r="K81" s="129">
        <f ca="1">K79-K80</f>
        <v>-4897693.9394344129</v>
      </c>
    </row>
    <row r="82" spans="2:16" x14ac:dyDescent="0.45">
      <c r="B82" s="407" t="s">
        <v>9291</v>
      </c>
      <c r="I82" t="s">
        <v>309</v>
      </c>
      <c r="K82" s="125">
        <f ca="1">K79-K78</f>
        <v>14237081.060565587</v>
      </c>
    </row>
    <row r="83" spans="2:16" x14ac:dyDescent="0.45">
      <c r="I83" t="s">
        <v>315</v>
      </c>
      <c r="K83" s="173" t="str" cm="1">
        <f t="array" aca="1" ref="K83" ca="1">IF($C$36&gt;INDEX($N$101:$N$205,$C$18),"AHEAD of pace","BEHIND pace")</f>
        <v>BEHIND pace</v>
      </c>
    </row>
    <row r="84" spans="2:16" x14ac:dyDescent="0.45">
      <c r="B84" s="135" t="s">
        <v>289</v>
      </c>
      <c r="C84" s="136" t="s">
        <v>290</v>
      </c>
      <c r="D84" s="136" t="s">
        <v>291</v>
      </c>
      <c r="E84" s="136" t="s">
        <v>9289</v>
      </c>
      <c r="F84" s="136" t="s">
        <v>273</v>
      </c>
      <c r="G84" s="136" t="s">
        <v>9290</v>
      </c>
      <c r="I84" t="s">
        <v>316</v>
      </c>
      <c r="K84" s="173" t="str">
        <f ca="1">IF(ROUND(K79,0)=ROUND($D$78,0),"✓ matches","✗ differs")</f>
        <v>✓ matches</v>
      </c>
    </row>
    <row r="85" spans="2:16" x14ac:dyDescent="0.45">
      <c r="B85" s="155">
        <v>2026</v>
      </c>
      <c r="C85" s="155">
        <f>COUNTIFS(All_Opps[[StageCode]:[StageCode]],"Open",All_Opps[[Opp Year]:[Opp Year]],$B85)</f>
        <v>5</v>
      </c>
      <c r="D85" s="138">
        <f>SUMIFS(All_Opps[[Amount]:[Amount]],All_Opps[[StageCode]:[StageCode]],"Open",All_Opps[[Opp Year]:[Opp Year]],$B85)</f>
        <v>438741</v>
      </c>
      <c r="E85" s="138">
        <f>SUMIFS(All_Opps[Amount],All_Opps[StageCode],"Open",All_Opps[Opp Year],$B85)</f>
        <v>438741</v>
      </c>
      <c r="F85" s="140">
        <f ca="1">$C$19-$C$35</f>
        <v>2416304</v>
      </c>
      <c r="G85" s="166">
        <f ca="1">IFERROR(E85/F85,"")</f>
        <v>0.18157524880975243</v>
      </c>
      <c r="I85" t="s">
        <v>317</v>
      </c>
      <c r="K85" s="130" t="s">
        <v>318</v>
      </c>
    </row>
    <row r="86" spans="2:16" x14ac:dyDescent="0.45">
      <c r="B86" s="155">
        <v>2027</v>
      </c>
      <c r="C86" s="155">
        <f>COUNTIFS(All_Opps[[StageCode]:[StageCode]],"Open",All_Opps[[Opp Year]:[Opp Year]],$B86)</f>
        <v>8</v>
      </c>
      <c r="D86" s="138">
        <f>SUMIFS(All_Opps[[Amount]:[Amount]],All_Opps[[StageCode]:[StageCode]],"Open",All_Opps[[Opp Year]:[Opp Year]],$B86)</f>
        <v>1083825</v>
      </c>
      <c r="E86" s="138">
        <f>SUMIFS(All_Opps[Amount],All_Opps[StageCode],"Open",All_Opps[Opp Year],$B86)</f>
        <v>1083825</v>
      </c>
      <c r="F86" s="140">
        <f ca="1">$C$20-$C$36</f>
        <v>19134775</v>
      </c>
      <c r="G86" s="166">
        <f ca="1">IFERROR(E86/F86,"")</f>
        <v>5.6641638064727703E-2</v>
      </c>
    </row>
    <row r="88" spans="2:16" ht="15.75" x14ac:dyDescent="0.5">
      <c r="B88" s="117" t="s">
        <v>292</v>
      </c>
      <c r="C88" s="134"/>
      <c r="D88" s="134"/>
      <c r="E88" s="134"/>
      <c r="F88" s="134"/>
      <c r="G88" s="134"/>
    </row>
    <row r="89" spans="2:16" x14ac:dyDescent="0.45">
      <c r="B89" s="167" t="str">
        <f ca="1">"2026 lands at "&amp;TEXT($D$56,"$#,##0")&amp;" central case ("&amp;TEXT($G$56,"0.0%")&amp;" of objective), a shortfall of "&amp;TEXT(ABS($F$56),"$#,##0")&amp;". Plausible range "&amp;TEXT(MIN($D$53:$D$57),"$#,##0")&amp;" to "&amp;TEXT(MAX($D$53:$D$57),"$#,##0")&amp;"."</f>
        <v>2026 lands at $23,750,050 central case (92.2% of objective), a shortfall of $1,999,950. Plausible range $23,541,965 to $25,247,995.</v>
      </c>
    </row>
    <row r="90" spans="2:16" x14ac:dyDescent="0.45">
      <c r="B90" s="168" t="str">
        <f ca="1">"The objective requires "&amp;TEXT($C$67,"0.0")&amp;"x the normal tail run-rate over the final "&amp;TEXT($C$63,"0")&amp;" weeks. No non-COVID year has ever delivered a tail that large. Treat 2026 as closed at ~"&amp;TEXT($D$56,"$#,##0")&amp;" and redirect effort to 2027."</f>
        <v>The objective requires 5.7x the normal tail run-rate over the final 21 weeks. No non-COVID year has ever delivered a tail that large. Treat 2026 as closed at ~$23,750,050 and redirect effort to 2027.</v>
      </c>
    </row>
    <row r="91" spans="2:16" x14ac:dyDescent="0.45">
      <c r="B91" s="167" t="str">
        <f ca="1">"2027 central estimate is "&amp;TEXT($D$78,"$#,##0")&amp;" but the baseline range spans "&amp;TEXT(MAX($D$75:$D$77)-MIN($D$75:$D$77),"$#,##0")&amp;", so it carries low confidence at week "&amp;TEXT($C$18,"000")&amp;". Revisit once 2027 passes week 052 and over half the curve is complete."</f>
        <v>2027 central estimate is $23,102,306 but the baseline range spans $4,779,279, so it carries low confidence at week 032. Revisit once 2027 passes week 052 and over half the curve is complete.</v>
      </c>
    </row>
    <row r="92" spans="2:16" x14ac:dyDescent="0.45">
      <c r="B92" s="167" t="s">
        <v>293</v>
      </c>
    </row>
    <row r="94" spans="2:16" x14ac:dyDescent="0.45">
      <c r="B94" s="124" t="s">
        <v>294</v>
      </c>
    </row>
    <row r="96" spans="2:16" ht="15.75" x14ac:dyDescent="0.5">
      <c r="B96" s="117" t="s">
        <v>295</v>
      </c>
      <c r="C96" s="134"/>
      <c r="D96" s="134"/>
      <c r="E96" s="134"/>
      <c r="F96" s="134"/>
      <c r="G96" s="134"/>
      <c r="K96" s="117" t="s">
        <v>311</v>
      </c>
      <c r="L96" s="134"/>
      <c r="M96" s="134"/>
      <c r="N96" s="134"/>
      <c r="O96" s="134"/>
      <c r="P96" s="134"/>
    </row>
    <row r="97" spans="2:16" x14ac:dyDescent="0.45">
      <c r="B97" s="124" t="s">
        <v>296</v>
      </c>
      <c r="K97" s="124" t="s">
        <v>312</v>
      </c>
    </row>
    <row r="98" spans="2:16" x14ac:dyDescent="0.45">
      <c r="B98" s="124" t="s">
        <v>297</v>
      </c>
      <c r="K98" s="131" t="s">
        <v>9293</v>
      </c>
    </row>
    <row r="99" spans="2:16" x14ac:dyDescent="0.45">
      <c r="B99" s="124" t="s">
        <v>303</v>
      </c>
      <c r="E99" s="132" cm="1">
        <f t="array" aca="1" ref="E99" ca="1">SUMPRODUCT(($B$101:$B$205&lt;&gt;"")*(IFERROR(VALUE($B$101:$B$205),0)&gt;$C$16)*$F$101:$F$205)</f>
        <v>1272693</v>
      </c>
      <c r="K99" s="124" t="s">
        <v>313</v>
      </c>
      <c r="N99" s="132" cm="1">
        <f t="array" aca="1" ref="N99" ca="1">SUMPRODUCT(($K$101:$K$205&lt;&gt;"")*(IFERROR(VALUE($K$101:$K$205),0)&gt;$C$18)*$O$101:$O$205)</f>
        <v>44691096</v>
      </c>
    </row>
    <row r="100" spans="2:16" x14ac:dyDescent="0.45">
      <c r="B100" s="174" t="s">
        <v>0</v>
      </c>
      <c r="C100" s="174" t="s">
        <v>298</v>
      </c>
      <c r="D100" s="174" t="s">
        <v>299</v>
      </c>
      <c r="E100" s="174" t="s">
        <v>300</v>
      </c>
      <c r="F100" s="174" t="s">
        <v>301</v>
      </c>
      <c r="G100" s="174" t="s">
        <v>302</v>
      </c>
      <c r="K100" s="174" t="s">
        <v>0</v>
      </c>
      <c r="L100" s="174" t="s">
        <v>298</v>
      </c>
      <c r="M100" s="174" t="s">
        <v>299</v>
      </c>
      <c r="N100" s="174" t="s">
        <v>300</v>
      </c>
      <c r="O100" s="174" t="s">
        <v>301</v>
      </c>
      <c r="P100" s="174" t="s">
        <v>302</v>
      </c>
    </row>
    <row r="101" spans="2:16" x14ac:dyDescent="0.45">
      <c r="B101" s="406" t="str">
        <f>TEXT(ROW()-ROW($B$100),"000")</f>
        <v>001</v>
      </c>
      <c r="C101" s="175">
        <f ca="1">IF(VALUE($B101)&gt;$C$16,NA(),INDEX(Total_Sales_Matrix[],MATCH($B101,Total_Sales_Matrix[Week / Year],0),MATCH($B$35,Total_Sales_Matrix[#Headers],0)))</f>
        <v>709111</v>
      </c>
      <c r="D101" s="176" t="e" cm="1">
        <f t="array" aca="1" ref="D101" ca="1">IF(VALUE($B101)&lt;$C$16,NA(),IF(VALUE($B101)=$C$16,$C$35,INDEX($D$100:D100,ROWS($D$100:D100))+($D$56-$C$35)*F101/$E$99))</f>
        <v>#N/A</v>
      </c>
      <c r="E101" s="177" cm="1">
        <f t="array" ref="E101">$C$19*INDEX(Target_Curves_Acc[Best_Model_WoW_% (Calibrated+Tail)],VALUE($B101))</f>
        <v>136475</v>
      </c>
      <c r="F101" s="178">
        <f>SUM(INDEX(Sales_Week_Matrix[],MATCH($B101,Sales_Week_Matrix[Week / Year],0),MATCH("2023",Sales_Week_Matrix[#Headers],0)),INDEX(Sales_Week_Matrix[],MATCH($B101,Sales_Week_Matrix[Week / Year],0),MATCH("2024",Sales_Week_Matrix[#Headers],0)),INDEX(Sales_Week_Matrix[],MATCH($B101,Sales_Week_Matrix[Week / Year],0),MATCH("2025",Sales_Week_Matrix[#Headers],0)))</f>
        <v>9339627</v>
      </c>
      <c r="G101" s="179">
        <f>IFERROR(F101/SUM($F$101:$F$205),0)</f>
        <v>0.12864835619816309</v>
      </c>
      <c r="K101" s="406" t="str">
        <f>TEXT(ROW()-ROW($K$100),"000")</f>
        <v>001</v>
      </c>
      <c r="L101" s="175">
        <f ca="1">IF(VALUE($K101)&gt;$C$18,NA(),INDEX(Total_Sales_Matrix[],MATCH($K101,Total_Sales_Matrix[Week / Year],0),MATCH($B$36,Total_Sales_Matrix[#Headers],0)))</f>
        <v>2905762</v>
      </c>
      <c r="M101" s="176" t="e" cm="1">
        <f t="array" aca="1" ref="M101" ca="1">IF(VALUE($K101)&lt;$C$18,NA(),IF(VALUE($K101)=$C$18,$C$36,INDEX($M$100:M100,ROWS($M$100:M100))+($D$78-$C$36)*O101/$N$99))</f>
        <v>#N/A</v>
      </c>
      <c r="N101" s="177" cm="1">
        <f t="array" ref="N101">$C$20*INDEX(Target_Curves_Acc[Best_Model_WoW_% (Calibrated+Tail)],VALUE($K101))</f>
        <v>148400</v>
      </c>
      <c r="O101" s="178" cm="1">
        <f t="array" ref="O101">INDEX($F$101:$F$205,VALUE($K101))</f>
        <v>9339627</v>
      </c>
      <c r="P101" s="179">
        <f>IFERROR(O101/SUM($O$101:$O$205),0)</f>
        <v>0.12864835619816309</v>
      </c>
    </row>
    <row r="102" spans="2:16" x14ac:dyDescent="0.45">
      <c r="B102" s="406" t="str">
        <f t="shared" ref="B102:B165" si="5">TEXT(ROW()-ROW($B$100),"000")</f>
        <v>002</v>
      </c>
      <c r="C102" s="175">
        <f ca="1">IF(VALUE($B102)&gt;$C$16,NA(),INDEX(Total_Sales_Matrix[],MATCH($B102,Total_Sales_Matrix[Week / Year],0),MATCH($B$35,Total_Sales_Matrix[#Headers],0)))</f>
        <v>709111</v>
      </c>
      <c r="D102" s="176" t="e" cm="1">
        <f t="array" aca="1" ref="D102" ca="1">IF(VALUE($B102)&lt;$C$16,NA(),IF(VALUE($B102)=$C$16,$C$35,INDEX($D$100:D101,ROWS($D$100:D101))+($D$56-$C$35)*F102/$E$99))</f>
        <v>#N/A</v>
      </c>
      <c r="E102" s="177" cm="1">
        <f t="array" ref="E102">$C$19*INDEX(Target_Curves_Acc[Best_Model_WoW_% (Calibrated+Tail)],VALUE($B102))</f>
        <v>272950</v>
      </c>
      <c r="F102" s="178">
        <f>SUM(INDEX(Sales_Week_Matrix[],MATCH($B102,Sales_Week_Matrix[Week / Year],0),MATCH("2023",Sales_Week_Matrix[#Headers],0)),INDEX(Sales_Week_Matrix[],MATCH($B102,Sales_Week_Matrix[Week / Year],0),MATCH("2024",Sales_Week_Matrix[#Headers],0)),INDEX(Sales_Week_Matrix[],MATCH($B102,Sales_Week_Matrix[Week / Year],0),MATCH("2025",Sales_Week_Matrix[#Headers],0)))</f>
        <v>0</v>
      </c>
      <c r="G102" s="179">
        <f t="shared" ref="G102:G165" si="6">IFERROR(F102/SUM($F$101:$F$205),0)</f>
        <v>0</v>
      </c>
      <c r="K102" s="406" t="str">
        <f>TEXT(ROW()-ROW($K$100),"000")</f>
        <v>002</v>
      </c>
      <c r="L102" s="175">
        <f ca="1">IF(VALUE($K102)&gt;$C$18,NA(),INDEX(Total_Sales_Matrix[],MATCH($K102,Total_Sales_Matrix[Week / Year],0),MATCH($B$36,Total_Sales_Matrix[#Headers],0)))</f>
        <v>2942489</v>
      </c>
      <c r="M102" s="176" t="e" cm="1">
        <f t="array" aca="1" ref="M102" ca="1">IF(VALUE($K102)&lt;$C$18,NA(),IF(VALUE($K102)=$C$18,$C$36,INDEX($M$100:M101,ROWS($M$100:M101))+($D$78-$C$36)*O102/$N$99))</f>
        <v>#N/A</v>
      </c>
      <c r="N102" s="177" cm="1">
        <f t="array" ref="N102">$C$20*INDEX(Target_Curves_Acc[Best_Model_WoW_% (Calibrated+Tail)],VALUE($K102))</f>
        <v>296800</v>
      </c>
      <c r="O102" s="178" cm="1">
        <f t="array" ref="O102">INDEX($F$101:$F$205,VALUE($K102))</f>
        <v>0</v>
      </c>
      <c r="P102" s="179">
        <f>IFERROR(O102/SUM($O$101:$O$205),0)</f>
        <v>0</v>
      </c>
    </row>
    <row r="103" spans="2:16" ht="15" customHeight="1" x14ac:dyDescent="0.45">
      <c r="B103" s="406" t="str">
        <f t="shared" si="5"/>
        <v>003</v>
      </c>
      <c r="C103" s="175">
        <f ca="1">IF(VALUE($B103)&gt;$C$16,NA(),INDEX(Total_Sales_Matrix[],MATCH($B103,Total_Sales_Matrix[Week / Year],0),MATCH($B$35,Total_Sales_Matrix[#Headers],0)))</f>
        <v>709111</v>
      </c>
      <c r="D103" s="176" t="e" cm="1">
        <f t="array" aca="1" ref="D103" ca="1">IF(VALUE($B103)&lt;$C$16,NA(),IF(VALUE($B103)=$C$16,$C$35,INDEX($D$100:D102,ROWS($D$100:D102))+($D$56-$C$35)*F103/$E$99))</f>
        <v>#N/A</v>
      </c>
      <c r="E103" s="177" cm="1">
        <f t="array" ref="E103">$C$19*INDEX(Target_Curves_Acc[Best_Model_WoW_% (Calibrated+Tail)],VALUE($B103))</f>
        <v>409425</v>
      </c>
      <c r="F103" s="178">
        <f>SUM(INDEX(Sales_Week_Matrix[],MATCH($B103,Sales_Week_Matrix[Week / Year],0),MATCH("2023",Sales_Week_Matrix[#Headers],0)),INDEX(Sales_Week_Matrix[],MATCH($B103,Sales_Week_Matrix[Week / Year],0),MATCH("2024",Sales_Week_Matrix[#Headers],0)),INDEX(Sales_Week_Matrix[],MATCH($B103,Sales_Week_Matrix[Week / Year],0),MATCH("2025",Sales_Week_Matrix[#Headers],0)))</f>
        <v>232315</v>
      </c>
      <c r="G103" s="179">
        <f t="shared" si="6"/>
        <v>3.2000146119514467E-3</v>
      </c>
      <c r="K103" s="406" t="str">
        <f>TEXT(ROW()-ROW($K$100),"000")</f>
        <v>003</v>
      </c>
      <c r="L103" s="175">
        <f ca="1">IF(VALUE($K103)&gt;$C$18,NA(),INDEX(Total_Sales_Matrix[],MATCH($K103,Total_Sales_Matrix[Week / Year],0),MATCH($B$36,Total_Sales_Matrix[#Headers],0)))</f>
        <v>2989842</v>
      </c>
      <c r="M103" s="176" t="e" cm="1">
        <f t="array" aca="1" ref="M103" ca="1">IF(VALUE($K103)&lt;$C$18,NA(),IF(VALUE($K103)=$C$18,$C$36,INDEX($M$100:M102,ROWS($M$100:M102))+($D$78-$C$36)*O103/$N$99))</f>
        <v>#N/A</v>
      </c>
      <c r="N103" s="177" cm="1">
        <f t="array" ref="N103">$C$20*INDEX(Target_Curves_Acc[Best_Model_WoW_% (Calibrated+Tail)],VALUE($K103))</f>
        <v>445200</v>
      </c>
      <c r="O103" s="178" cm="1">
        <f t="array" ref="O103">INDEX($F$101:$F$205,VALUE($K103))</f>
        <v>232315</v>
      </c>
      <c r="P103" s="179">
        <f>IFERROR(O103/SUM($O$101:$O$205),0)</f>
        <v>3.2000146119514467E-3</v>
      </c>
    </row>
    <row r="104" spans="2:16" ht="15" customHeight="1" x14ac:dyDescent="0.45">
      <c r="B104" s="406" t="str">
        <f t="shared" si="5"/>
        <v>004</v>
      </c>
      <c r="C104" s="175">
        <f ca="1">IF(VALUE($B104)&gt;$C$16,NA(),INDEX(Total_Sales_Matrix[],MATCH($B104,Total_Sales_Matrix[Week / Year],0),MATCH($B$35,Total_Sales_Matrix[#Headers],0)))</f>
        <v>1029326</v>
      </c>
      <c r="D104" s="176" t="e" cm="1">
        <f t="array" aca="1" ref="D104" ca="1">IF(VALUE($B104)&lt;$C$16,NA(),IF(VALUE($B104)=$C$16,$C$35,INDEX($D$100:D103,ROWS($D$100:D103))+($D$56-$C$35)*F104/$E$99))</f>
        <v>#N/A</v>
      </c>
      <c r="E104" s="177" cm="1">
        <f t="array" ref="E104">$C$19*INDEX(Target_Curves_Acc[Best_Model_WoW_% (Calibrated+Tail)],VALUE($B104))</f>
        <v>545900</v>
      </c>
      <c r="F104" s="178">
        <f>SUM(INDEX(Sales_Week_Matrix[],MATCH($B104,Sales_Week_Matrix[Week / Year],0),MATCH("2023",Sales_Week_Matrix[#Headers],0)),INDEX(Sales_Week_Matrix[],MATCH($B104,Sales_Week_Matrix[Week / Year],0),MATCH("2024",Sales_Week_Matrix[#Headers],0)),INDEX(Sales_Week_Matrix[],MATCH($B104,Sales_Week_Matrix[Week / Year],0),MATCH("2025",Sales_Week_Matrix[#Headers],0)))</f>
        <v>110712</v>
      </c>
      <c r="G104" s="179">
        <f t="shared" si="6"/>
        <v>1.5249984620810907E-3</v>
      </c>
      <c r="K104" s="406" t="str">
        <f>TEXT(ROW()-ROW($K$100),"000")</f>
        <v>004</v>
      </c>
      <c r="L104" s="175">
        <f ca="1">IF(VALUE($K104)&gt;$C$18,NA(),INDEX(Total_Sales_Matrix[],MATCH($K104,Total_Sales_Matrix[Week / Year],0),MATCH($B$36,Total_Sales_Matrix[#Headers],0)))</f>
        <v>2989842</v>
      </c>
      <c r="M104" s="176" t="e" cm="1">
        <f t="array" aca="1" ref="M104" ca="1">IF(VALUE($K104)&lt;$C$18,NA(),IF(VALUE($K104)=$C$18,$C$36,INDEX($M$100:M103,ROWS($M$100:M103))+($D$78-$C$36)*O104/$N$99))</f>
        <v>#N/A</v>
      </c>
      <c r="N104" s="177" cm="1">
        <f t="array" ref="N104">$C$20*INDEX(Target_Curves_Acc[Best_Model_WoW_% (Calibrated+Tail)],VALUE($K104))</f>
        <v>593600</v>
      </c>
      <c r="O104" s="178" cm="1">
        <f t="array" ref="O104">INDEX($F$101:$F$205,VALUE($K104))</f>
        <v>110712</v>
      </c>
      <c r="P104" s="179">
        <f>IFERROR(O104/SUM($O$101:$O$205),0)</f>
        <v>1.5249984620810907E-3</v>
      </c>
    </row>
    <row r="105" spans="2:16" ht="15" customHeight="1" x14ac:dyDescent="0.45">
      <c r="B105" s="406" t="str">
        <f t="shared" si="5"/>
        <v>005</v>
      </c>
      <c r="C105" s="175">
        <f ca="1">IF(VALUE($B105)&gt;$C$16,NA(),INDEX(Total_Sales_Matrix[],MATCH($B105,Total_Sales_Matrix[Week / Year],0),MATCH($B$35,Total_Sales_Matrix[#Headers],0)))</f>
        <v>1082188</v>
      </c>
      <c r="D105" s="176" t="e" cm="1">
        <f t="array" aca="1" ref="D105" ca="1">IF(VALUE($B105)&lt;$C$16,NA(),IF(VALUE($B105)=$C$16,$C$35,INDEX($D$100:D104,ROWS($D$100:D104))+($D$56-$C$35)*F105/$E$99))</f>
        <v>#N/A</v>
      </c>
      <c r="E105" s="177" cm="1">
        <f t="array" ref="E105">$C$19*INDEX(Target_Curves_Acc[Best_Model_WoW_% (Calibrated+Tail)],VALUE($B105))</f>
        <v>682375</v>
      </c>
      <c r="F105" s="178">
        <f>SUM(INDEX(Sales_Week_Matrix[],MATCH($B105,Sales_Week_Matrix[Week / Year],0),MATCH("2023",Sales_Week_Matrix[#Headers],0)),INDEX(Sales_Week_Matrix[],MATCH($B105,Sales_Week_Matrix[Week / Year],0),MATCH("2024",Sales_Week_Matrix[#Headers],0)),INDEX(Sales_Week_Matrix[],MATCH($B105,Sales_Week_Matrix[Week / Year],0),MATCH("2025",Sales_Week_Matrix[#Headers],0)))</f>
        <v>934851</v>
      </c>
      <c r="G105" s="179">
        <f t="shared" si="6"/>
        <v>1.28770714762173E-2</v>
      </c>
      <c r="K105" s="406" t="str">
        <f>TEXT(ROW()-ROW($K$100),"000")</f>
        <v>005</v>
      </c>
      <c r="L105" s="175">
        <f ca="1">IF(VALUE($K105)&gt;$C$18,NA(),INDEX(Total_Sales_Matrix[],MATCH($K105,Total_Sales_Matrix[Week / Year],0),MATCH($B$36,Total_Sales_Matrix[#Headers],0)))</f>
        <v>2989842</v>
      </c>
      <c r="M105" s="176" t="e" cm="1">
        <f t="array" aca="1" ref="M105" ca="1">IF(VALUE($K105)&lt;$C$18,NA(),IF(VALUE($K105)=$C$18,$C$36,INDEX($M$100:M104,ROWS($M$100:M104))+($D$78-$C$36)*O105/$N$99))</f>
        <v>#N/A</v>
      </c>
      <c r="N105" s="177" cm="1">
        <f t="array" ref="N105">$C$20*INDEX(Target_Curves_Acc[Best_Model_WoW_% (Calibrated+Tail)],VALUE($K105))</f>
        <v>742000</v>
      </c>
      <c r="O105" s="178" cm="1">
        <f t="array" ref="O105">INDEX($F$101:$F$205,VALUE($K105))</f>
        <v>934851</v>
      </c>
      <c r="P105" s="179">
        <f>IFERROR(O105/SUM($O$101:$O$205),0)</f>
        <v>1.28770714762173E-2</v>
      </c>
    </row>
    <row r="106" spans="2:16" ht="15" customHeight="1" x14ac:dyDescent="0.45">
      <c r="B106" s="406" t="str">
        <f t="shared" si="5"/>
        <v>006</v>
      </c>
      <c r="C106" s="175">
        <f ca="1">IF(VALUE($B106)&gt;$C$16,NA(),INDEX(Total_Sales_Matrix[],MATCH($B106,Total_Sales_Matrix[Week / Year],0),MATCH($B$35,Total_Sales_Matrix[#Headers],0)))</f>
        <v>1119128</v>
      </c>
      <c r="D106" s="176" t="e" cm="1">
        <f t="array" aca="1" ref="D106" ca="1">IF(VALUE($B106)&lt;$C$16,NA(),IF(VALUE($B106)=$C$16,$C$35,INDEX($D$100:D105,ROWS($D$100:D105))+($D$56-$C$35)*F106/$E$99))</f>
        <v>#N/A</v>
      </c>
      <c r="E106" s="177" cm="1">
        <f t="array" ref="E106">$C$19*INDEX(Target_Curves_Acc[Best_Model_WoW_% (Calibrated+Tail)],VALUE($B106))</f>
        <v>818850</v>
      </c>
      <c r="F106" s="178">
        <f>SUM(INDEX(Sales_Week_Matrix[],MATCH($B106,Sales_Week_Matrix[Week / Year],0),MATCH("2023",Sales_Week_Matrix[#Headers],0)),INDEX(Sales_Week_Matrix[],MATCH($B106,Sales_Week_Matrix[Week / Year],0),MATCH("2024",Sales_Week_Matrix[#Headers],0)),INDEX(Sales_Week_Matrix[],MATCH($B106,Sales_Week_Matrix[Week / Year],0),MATCH("2025",Sales_Week_Matrix[#Headers],0)))</f>
        <v>0</v>
      </c>
      <c r="G106" s="179">
        <f t="shared" si="6"/>
        <v>0</v>
      </c>
      <c r="K106" s="406" t="str">
        <f>TEXT(ROW()-ROW($K$100),"000")</f>
        <v>006</v>
      </c>
      <c r="L106" s="175">
        <f ca="1">IF(VALUE($K106)&gt;$C$18,NA(),INDEX(Total_Sales_Matrix[],MATCH($K106,Total_Sales_Matrix[Week / Year],0),MATCH($B$36,Total_Sales_Matrix[#Headers],0)))</f>
        <v>3036043</v>
      </c>
      <c r="M106" s="176" t="e" cm="1">
        <f t="array" aca="1" ref="M106" ca="1">IF(VALUE($K106)&lt;$C$18,NA(),IF(VALUE($K106)=$C$18,$C$36,INDEX($M$100:M105,ROWS($M$100:M105))+($D$78-$C$36)*O106/$N$99))</f>
        <v>#N/A</v>
      </c>
      <c r="N106" s="177" cm="1">
        <f t="array" ref="N106">$C$20*INDEX(Target_Curves_Acc[Best_Model_WoW_% (Calibrated+Tail)],VALUE($K106))</f>
        <v>890400</v>
      </c>
      <c r="O106" s="178" cm="1">
        <f t="array" ref="O106">INDEX($F$101:$F$205,VALUE($K106))</f>
        <v>0</v>
      </c>
      <c r="P106" s="179">
        <f>IFERROR(O106/SUM($O$101:$O$205),0)</f>
        <v>0</v>
      </c>
    </row>
    <row r="107" spans="2:16" ht="15" customHeight="1" x14ac:dyDescent="0.45">
      <c r="B107" s="406" t="str">
        <f t="shared" si="5"/>
        <v>007</v>
      </c>
      <c r="C107" s="175">
        <f ca="1">IF(VALUE($B107)&gt;$C$16,NA(),INDEX(Total_Sales_Matrix[],MATCH($B107,Total_Sales_Matrix[Week / Year],0),MATCH($B$35,Total_Sales_Matrix[#Headers],0)))</f>
        <v>1119128</v>
      </c>
      <c r="D107" s="176" t="e" cm="1">
        <f t="array" aca="1" ref="D107" ca="1">IF(VALUE($B107)&lt;$C$16,NA(),IF(VALUE($B107)=$C$16,$C$35,INDEX($D$100:D106,ROWS($D$100:D106))+($D$56-$C$35)*F107/$E$99))</f>
        <v>#N/A</v>
      </c>
      <c r="E107" s="177" cm="1">
        <f t="array" ref="E107">$C$19*INDEX(Target_Curves_Acc[Best_Model_WoW_% (Calibrated+Tail)],VALUE($B107))</f>
        <v>955325</v>
      </c>
      <c r="F107" s="178">
        <f>SUM(INDEX(Sales_Week_Matrix[],MATCH($B107,Sales_Week_Matrix[Week / Year],0),MATCH("2023",Sales_Week_Matrix[#Headers],0)),INDEX(Sales_Week_Matrix[],MATCH($B107,Sales_Week_Matrix[Week / Year],0),MATCH("2024",Sales_Week_Matrix[#Headers],0)),INDEX(Sales_Week_Matrix[],MATCH($B107,Sales_Week_Matrix[Week / Year],0),MATCH("2025",Sales_Week_Matrix[#Headers],0)))</f>
        <v>661907</v>
      </c>
      <c r="G107" s="179">
        <f t="shared" si="6"/>
        <v>9.1174141650472267E-3</v>
      </c>
      <c r="K107" s="406" t="str">
        <f>TEXT(ROW()-ROW($K$100),"000")</f>
        <v>007</v>
      </c>
      <c r="L107" s="175">
        <f ca="1">IF(VALUE($K107)&gt;$C$18,NA(),INDEX(Total_Sales_Matrix[],MATCH($K107,Total_Sales_Matrix[Week / Year],0),MATCH($B$36,Total_Sales_Matrix[#Headers],0)))</f>
        <v>3425705</v>
      </c>
      <c r="M107" s="176" t="e" cm="1">
        <f t="array" aca="1" ref="M107" ca="1">IF(VALUE($K107)&lt;$C$18,NA(),IF(VALUE($K107)=$C$18,$C$36,INDEX($M$100:M106,ROWS($M$100:M106))+($D$78-$C$36)*O107/$N$99))</f>
        <v>#N/A</v>
      </c>
      <c r="N107" s="177" cm="1">
        <f t="array" ref="N107">$C$20*INDEX(Target_Curves_Acc[Best_Model_WoW_% (Calibrated+Tail)],VALUE($K107))</f>
        <v>1038800</v>
      </c>
      <c r="O107" s="178" cm="1">
        <f t="array" ref="O107">INDEX($F$101:$F$205,VALUE($K107))</f>
        <v>661907</v>
      </c>
      <c r="P107" s="179">
        <f>IFERROR(O107/SUM($O$101:$O$205),0)</f>
        <v>9.1174141650472267E-3</v>
      </c>
    </row>
    <row r="108" spans="2:16" ht="15" customHeight="1" x14ac:dyDescent="0.45">
      <c r="B108" s="406" t="str">
        <f t="shared" si="5"/>
        <v>008</v>
      </c>
      <c r="C108" s="175">
        <f ca="1">IF(VALUE($B108)&gt;$C$16,NA(),INDEX(Total_Sales_Matrix[],MATCH($B108,Total_Sales_Matrix[Week / Year],0),MATCH($B$35,Total_Sales_Matrix[#Headers],0)))</f>
        <v>1271149</v>
      </c>
      <c r="D108" s="176" t="e" cm="1">
        <f t="array" aca="1" ref="D108" ca="1">IF(VALUE($B108)&lt;$C$16,NA(),IF(VALUE($B108)=$C$16,$C$35,INDEX($D$100:D107,ROWS($D$100:D107))+($D$56-$C$35)*F108/$E$99))</f>
        <v>#N/A</v>
      </c>
      <c r="E108" s="177" cm="1">
        <f t="array" ref="E108">$C$19*INDEX(Target_Curves_Acc[Best_Model_WoW_% (Calibrated+Tail)],VALUE($B108))</f>
        <v>1091800</v>
      </c>
      <c r="F108" s="178">
        <f>SUM(INDEX(Sales_Week_Matrix[],MATCH($B108,Sales_Week_Matrix[Week / Year],0),MATCH("2023",Sales_Week_Matrix[#Headers],0)),INDEX(Sales_Week_Matrix[],MATCH($B108,Sales_Week_Matrix[Week / Year],0),MATCH("2024",Sales_Week_Matrix[#Headers],0)),INDEX(Sales_Week_Matrix[],MATCH($B108,Sales_Week_Matrix[Week / Year],0),MATCH("2025",Sales_Week_Matrix[#Headers],0)))</f>
        <v>240477</v>
      </c>
      <c r="G108" s="179">
        <f t="shared" si="6"/>
        <v>3.3124417873931864E-3</v>
      </c>
      <c r="K108" s="406" t="str">
        <f>TEXT(ROW()-ROW($K$100),"000")</f>
        <v>008</v>
      </c>
      <c r="L108" s="175">
        <f ca="1">IF(VALUE($K108)&gt;$C$18,NA(),INDEX(Total_Sales_Matrix[],MATCH($K108,Total_Sales_Matrix[Week / Year],0),MATCH($B$36,Total_Sales_Matrix[#Headers],0)))</f>
        <v>3840988</v>
      </c>
      <c r="M108" s="176" t="e" cm="1">
        <f t="array" aca="1" ref="M108" ca="1">IF(VALUE($K108)&lt;$C$18,NA(),IF(VALUE($K108)=$C$18,$C$36,INDEX($M$100:M107,ROWS($M$100:M107))+($D$78-$C$36)*O108/$N$99))</f>
        <v>#N/A</v>
      </c>
      <c r="N108" s="177" cm="1">
        <f t="array" ref="N108">$C$20*INDEX(Target_Curves_Acc[Best_Model_WoW_% (Calibrated+Tail)],VALUE($K108))</f>
        <v>1187200</v>
      </c>
      <c r="O108" s="178" cm="1">
        <f t="array" ref="O108">INDEX($F$101:$F$205,VALUE($K108))</f>
        <v>240477</v>
      </c>
      <c r="P108" s="179">
        <f>IFERROR(O108/SUM($O$101:$O$205),0)</f>
        <v>3.3124417873931864E-3</v>
      </c>
    </row>
    <row r="109" spans="2:16" ht="15" customHeight="1" x14ac:dyDescent="0.45">
      <c r="B109" s="406" t="str">
        <f t="shared" si="5"/>
        <v>009</v>
      </c>
      <c r="C109" s="175">
        <f ca="1">IF(VALUE($B109)&gt;$C$16,NA(),INDEX(Total_Sales_Matrix[],MATCH($B109,Total_Sales_Matrix[Week / Year],0),MATCH($B$35,Total_Sales_Matrix[#Headers],0)))</f>
        <v>1271149</v>
      </c>
      <c r="D109" s="176" t="e" cm="1">
        <f t="array" aca="1" ref="D109" ca="1">IF(VALUE($B109)&lt;$C$16,NA(),IF(VALUE($B109)=$C$16,$C$35,INDEX($D$100:D108,ROWS($D$100:D108))+($D$56-$C$35)*F109/$E$99))</f>
        <v>#N/A</v>
      </c>
      <c r="E109" s="177" cm="1">
        <f t="array" ref="E109">$C$19*INDEX(Target_Curves_Acc[Best_Model_WoW_% (Calibrated+Tail)],VALUE($B109))</f>
        <v>1228275</v>
      </c>
      <c r="F109" s="178">
        <f>SUM(INDEX(Sales_Week_Matrix[],MATCH($B109,Sales_Week_Matrix[Week / Year],0),MATCH("2023",Sales_Week_Matrix[#Headers],0)),INDEX(Sales_Week_Matrix[],MATCH($B109,Sales_Week_Matrix[Week / Year],0),MATCH("2024",Sales_Week_Matrix[#Headers],0)),INDEX(Sales_Week_Matrix[],MATCH($B109,Sales_Week_Matrix[Week / Year],0),MATCH("2025",Sales_Week_Matrix[#Headers],0)))</f>
        <v>250763</v>
      </c>
      <c r="G109" s="179">
        <f t="shared" si="6"/>
        <v>3.454125924442161E-3</v>
      </c>
      <c r="K109" s="406" t="str">
        <f>TEXT(ROW()-ROW($K$100),"000")</f>
        <v>009</v>
      </c>
      <c r="L109" s="175">
        <f ca="1">IF(VALUE($K109)&gt;$C$18,NA(),INDEX(Total_Sales_Matrix[],MATCH($K109,Total_Sales_Matrix[Week / Year],0),MATCH($B$36,Total_Sales_Matrix[#Headers],0)))</f>
        <v>4525911</v>
      </c>
      <c r="M109" s="176" t="e" cm="1">
        <f t="array" aca="1" ref="M109" ca="1">IF(VALUE($K109)&lt;$C$18,NA(),IF(VALUE($K109)=$C$18,$C$36,INDEX($M$100:M108,ROWS($M$100:M108))+($D$78-$C$36)*O109/$N$99))</f>
        <v>#N/A</v>
      </c>
      <c r="N109" s="177" cm="1">
        <f t="array" ref="N109">$C$20*INDEX(Target_Curves_Acc[Best_Model_WoW_% (Calibrated+Tail)],VALUE($K109))</f>
        <v>1335600</v>
      </c>
      <c r="O109" s="178" cm="1">
        <f t="array" ref="O109">INDEX($F$101:$F$205,VALUE($K109))</f>
        <v>250763</v>
      </c>
      <c r="P109" s="179">
        <f>IFERROR(O109/SUM($O$101:$O$205),0)</f>
        <v>3.454125924442161E-3</v>
      </c>
    </row>
    <row r="110" spans="2:16" ht="15" customHeight="1" x14ac:dyDescent="0.45">
      <c r="B110" s="406" t="str">
        <f t="shared" si="5"/>
        <v>010</v>
      </c>
      <c r="C110" s="175">
        <f ca="1">IF(VALUE($B110)&gt;$C$16,NA(),INDEX(Total_Sales_Matrix[],MATCH($B110,Total_Sales_Matrix[Week / Year],0),MATCH($B$35,Total_Sales_Matrix[#Headers],0)))</f>
        <v>1347886</v>
      </c>
      <c r="D110" s="176" t="e" cm="1">
        <f t="array" aca="1" ref="D110" ca="1">IF(VALUE($B110)&lt;$C$16,NA(),IF(VALUE($B110)=$C$16,$C$35,INDEX($D$100:D109,ROWS($D$100:D109))+($D$56-$C$35)*F110/$E$99))</f>
        <v>#N/A</v>
      </c>
      <c r="E110" s="177" cm="1">
        <f t="array" ref="E110">$C$19*INDEX(Target_Curves_Acc[Best_Model_WoW_% (Calibrated+Tail)],VALUE($B110))</f>
        <v>1364750</v>
      </c>
      <c r="F110" s="178">
        <f>SUM(INDEX(Sales_Week_Matrix[],MATCH($B110,Sales_Week_Matrix[Week / Year],0),MATCH("2023",Sales_Week_Matrix[#Headers],0)),INDEX(Sales_Week_Matrix[],MATCH($B110,Sales_Week_Matrix[Week / Year],0),MATCH("2024",Sales_Week_Matrix[#Headers],0)),INDEX(Sales_Week_Matrix[],MATCH($B110,Sales_Week_Matrix[Week / Year],0),MATCH("2025",Sales_Week_Matrix[#Headers],0)))</f>
        <v>829832</v>
      </c>
      <c r="G110" s="179">
        <f t="shared" si="6"/>
        <v>1.1430491037879142E-2</v>
      </c>
      <c r="K110" s="406" t="str">
        <f>TEXT(ROW()-ROW($K$100),"000")</f>
        <v>010</v>
      </c>
      <c r="L110" s="175">
        <f ca="1">IF(VALUE($K110)&gt;$C$18,NA(),INDEX(Total_Sales_Matrix[],MATCH($K110,Total_Sales_Matrix[Week / Year],0),MATCH($B$36,Total_Sales_Matrix[#Headers],0)))</f>
        <v>4525911</v>
      </c>
      <c r="M110" s="176" t="e" cm="1">
        <f t="array" aca="1" ref="M110" ca="1">IF(VALUE($K110)&lt;$C$18,NA(),IF(VALUE($K110)=$C$18,$C$36,INDEX($M$100:M109,ROWS($M$100:M109))+($D$78-$C$36)*O110/$N$99))</f>
        <v>#N/A</v>
      </c>
      <c r="N110" s="177" cm="1">
        <f t="array" ref="N110">$C$20*INDEX(Target_Curves_Acc[Best_Model_WoW_% (Calibrated+Tail)],VALUE($K110))</f>
        <v>1484000</v>
      </c>
      <c r="O110" s="178" cm="1">
        <f t="array" ref="O110">INDEX($F$101:$F$205,VALUE($K110))</f>
        <v>829832</v>
      </c>
      <c r="P110" s="179">
        <f>IFERROR(O110/SUM($O$101:$O$205),0)</f>
        <v>1.1430491037879142E-2</v>
      </c>
    </row>
    <row r="111" spans="2:16" ht="15" customHeight="1" x14ac:dyDescent="0.45">
      <c r="B111" s="406" t="str">
        <f t="shared" si="5"/>
        <v>011</v>
      </c>
      <c r="C111" s="175">
        <f ca="1">IF(VALUE($B111)&gt;$C$16,NA(),INDEX(Total_Sales_Matrix[],MATCH($B111,Total_Sales_Matrix[Week / Year],0),MATCH($B$35,Total_Sales_Matrix[#Headers],0)))</f>
        <v>1396678</v>
      </c>
      <c r="D111" s="176" t="e" cm="1">
        <f t="array" aca="1" ref="D111" ca="1">IF(VALUE($B111)&lt;$C$16,NA(),IF(VALUE($B111)=$C$16,$C$35,INDEX($D$100:D110,ROWS($D$100:D110))+($D$56-$C$35)*F111/$E$99))</f>
        <v>#N/A</v>
      </c>
      <c r="E111" s="177" cm="1">
        <f t="array" ref="E111">$C$19*INDEX(Target_Curves_Acc[Best_Model_WoW_% (Calibrated+Tail)],VALUE($B111))</f>
        <v>1501225</v>
      </c>
      <c r="F111" s="178">
        <f>SUM(INDEX(Sales_Week_Matrix[],MATCH($B111,Sales_Week_Matrix[Week / Year],0),MATCH("2023",Sales_Week_Matrix[#Headers],0)),INDEX(Sales_Week_Matrix[],MATCH($B111,Sales_Week_Matrix[Week / Year],0),MATCH("2024",Sales_Week_Matrix[#Headers],0)),INDEX(Sales_Week_Matrix[],MATCH($B111,Sales_Week_Matrix[Week / Year],0),MATCH("2025",Sales_Week_Matrix[#Headers],0)))</f>
        <v>141782</v>
      </c>
      <c r="G111" s="179">
        <f t="shared" si="6"/>
        <v>1.9529710596031251E-3</v>
      </c>
      <c r="K111" s="406" t="str">
        <f>TEXT(ROW()-ROW($K$100),"000")</f>
        <v>011</v>
      </c>
      <c r="L111" s="175">
        <f ca="1">IF(VALUE($K111)&gt;$C$18,NA(),INDEX(Total_Sales_Matrix[],MATCH($K111,Total_Sales_Matrix[Week / Year],0),MATCH($B$36,Total_Sales_Matrix[#Headers],0)))</f>
        <v>4676118</v>
      </c>
      <c r="M111" s="176" t="e" cm="1">
        <f t="array" aca="1" ref="M111" ca="1">IF(VALUE($K111)&lt;$C$18,NA(),IF(VALUE($K111)=$C$18,$C$36,INDEX($M$100:M110,ROWS($M$100:M110))+($D$78-$C$36)*O111/$N$99))</f>
        <v>#N/A</v>
      </c>
      <c r="N111" s="177" cm="1">
        <f t="array" ref="N111">$C$20*INDEX(Target_Curves_Acc[Best_Model_WoW_% (Calibrated+Tail)],VALUE($K111))</f>
        <v>1632400</v>
      </c>
      <c r="O111" s="178" cm="1">
        <f t="array" ref="O111">INDEX($F$101:$F$205,VALUE($K111))</f>
        <v>141782</v>
      </c>
      <c r="P111" s="179">
        <f>IFERROR(O111/SUM($O$101:$O$205),0)</f>
        <v>1.9529710596031251E-3</v>
      </c>
    </row>
    <row r="112" spans="2:16" ht="15" customHeight="1" x14ac:dyDescent="0.45">
      <c r="B112" s="406" t="str">
        <f t="shared" si="5"/>
        <v>012</v>
      </c>
      <c r="C112" s="175">
        <f ca="1">IF(VALUE($B112)&gt;$C$16,NA(),INDEX(Total_Sales_Matrix[],MATCH($B112,Total_Sales_Matrix[Week / Year],0),MATCH($B$35,Total_Sales_Matrix[#Headers],0)))</f>
        <v>2065563</v>
      </c>
      <c r="D112" s="176" t="e" cm="1">
        <f t="array" aca="1" ref="D112" ca="1">IF(VALUE($B112)&lt;$C$16,NA(),IF(VALUE($B112)=$C$16,$C$35,INDEX($D$100:D111,ROWS($D$100:D111))+($D$56-$C$35)*F112/$E$99))</f>
        <v>#N/A</v>
      </c>
      <c r="E112" s="177" cm="1">
        <f t="array" ref="E112">$C$19*INDEX(Target_Curves_Acc[Best_Model_WoW_% (Calibrated+Tail)],VALUE($B112))</f>
        <v>1637700</v>
      </c>
      <c r="F112" s="178">
        <f>SUM(INDEX(Sales_Week_Matrix[],MATCH($B112,Sales_Week_Matrix[Week / Year],0),MATCH("2023",Sales_Week_Matrix[#Headers],0)),INDEX(Sales_Week_Matrix[],MATCH($B112,Sales_Week_Matrix[Week / Year],0),MATCH("2024",Sales_Week_Matrix[#Headers],0)),INDEX(Sales_Week_Matrix[],MATCH($B112,Sales_Week_Matrix[Week / Year],0),MATCH("2025",Sales_Week_Matrix[#Headers],0)))</f>
        <v>130332</v>
      </c>
      <c r="G112" s="179">
        <f t="shared" si="6"/>
        <v>1.7952534464191119E-3</v>
      </c>
      <c r="K112" s="406" t="str">
        <f>TEXT(ROW()-ROW($K$100),"000")</f>
        <v>012</v>
      </c>
      <c r="L112" s="175">
        <f ca="1">IF(VALUE($K112)&gt;$C$18,NA(),INDEX(Total_Sales_Matrix[],MATCH($K112,Total_Sales_Matrix[Week / Year],0),MATCH($B$36,Total_Sales_Matrix[#Headers],0)))</f>
        <v>4676118</v>
      </c>
      <c r="M112" s="176" t="e" cm="1">
        <f t="array" aca="1" ref="M112" ca="1">IF(VALUE($K112)&lt;$C$18,NA(),IF(VALUE($K112)=$C$18,$C$36,INDEX($M$100:M111,ROWS($M$100:M111))+($D$78-$C$36)*O112/$N$99))</f>
        <v>#N/A</v>
      </c>
      <c r="N112" s="177" cm="1">
        <f t="array" ref="N112">$C$20*INDEX(Target_Curves_Acc[Best_Model_WoW_% (Calibrated+Tail)],VALUE($K112))</f>
        <v>1780800</v>
      </c>
      <c r="O112" s="178" cm="1">
        <f t="array" ref="O112">INDEX($F$101:$F$205,VALUE($K112))</f>
        <v>130332</v>
      </c>
      <c r="P112" s="179">
        <f>IFERROR(O112/SUM($O$101:$O$205),0)</f>
        <v>1.7952534464191119E-3</v>
      </c>
    </row>
    <row r="113" spans="2:16" ht="15" customHeight="1" x14ac:dyDescent="0.45">
      <c r="B113" s="406" t="str">
        <f t="shared" si="5"/>
        <v>013</v>
      </c>
      <c r="C113" s="175">
        <f ca="1">IF(VALUE($B113)&gt;$C$16,NA(),INDEX(Total_Sales_Matrix[],MATCH($B113,Total_Sales_Matrix[Week / Year],0),MATCH($B$35,Total_Sales_Matrix[#Headers],0)))</f>
        <v>2065563</v>
      </c>
      <c r="D113" s="176" t="e" cm="1">
        <f t="array" aca="1" ref="D113" ca="1">IF(VALUE($B113)&lt;$C$16,NA(),IF(VALUE($B113)=$C$16,$C$35,INDEX($D$100:D112,ROWS($D$100:D112))+($D$56-$C$35)*F113/$E$99))</f>
        <v>#N/A</v>
      </c>
      <c r="E113" s="177" cm="1">
        <f t="array" ref="E113">$C$19*INDEX(Target_Curves_Acc[Best_Model_WoW_% (Calibrated+Tail)],VALUE($B113))</f>
        <v>1774175</v>
      </c>
      <c r="F113" s="178">
        <f>SUM(INDEX(Sales_Week_Matrix[],MATCH($B113,Sales_Week_Matrix[Week / Year],0),MATCH("2023",Sales_Week_Matrix[#Headers],0)),INDEX(Sales_Week_Matrix[],MATCH($B113,Sales_Week_Matrix[Week / Year],0),MATCH("2024",Sales_Week_Matrix[#Headers],0)),INDEX(Sales_Week_Matrix[],MATCH($B113,Sales_Week_Matrix[Week / Year],0),MATCH("2025",Sales_Week_Matrix[#Headers],0)))</f>
        <v>375201</v>
      </c>
      <c r="G113" s="179">
        <f t="shared" si="6"/>
        <v>5.1681926798475986E-3</v>
      </c>
      <c r="K113" s="406" t="str">
        <f>TEXT(ROW()-ROW($K$100),"000")</f>
        <v>013</v>
      </c>
      <c r="L113" s="175">
        <f ca="1">IF(VALUE($K113)&gt;$C$18,NA(),INDEX(Total_Sales_Matrix[],MATCH($K113,Total_Sales_Matrix[Week / Year],0),MATCH($B$36,Total_Sales_Matrix[#Headers],0)))</f>
        <v>4820991</v>
      </c>
      <c r="M113" s="176" t="e" cm="1">
        <f t="array" aca="1" ref="M113" ca="1">IF(VALUE($K113)&lt;$C$18,NA(),IF(VALUE($K113)=$C$18,$C$36,INDEX($M$100:M112,ROWS($M$100:M112))+($D$78-$C$36)*O113/$N$99))</f>
        <v>#N/A</v>
      </c>
      <c r="N113" s="177" cm="1">
        <f t="array" ref="N113">$C$20*INDEX(Target_Curves_Acc[Best_Model_WoW_% (Calibrated+Tail)],VALUE($K113))</f>
        <v>1929200</v>
      </c>
      <c r="O113" s="178" cm="1">
        <f t="array" ref="O113">INDEX($F$101:$F$205,VALUE($K113))</f>
        <v>375201</v>
      </c>
      <c r="P113" s="179">
        <f>IFERROR(O113/SUM($O$101:$O$205),0)</f>
        <v>5.1681926798475986E-3</v>
      </c>
    </row>
    <row r="114" spans="2:16" ht="15" customHeight="1" x14ac:dyDescent="0.45">
      <c r="B114" s="406" t="str">
        <f t="shared" si="5"/>
        <v>014</v>
      </c>
      <c r="C114" s="175">
        <f ca="1">IF(VALUE($B114)&gt;$C$16,NA(),INDEX(Total_Sales_Matrix[],MATCH($B114,Total_Sales_Matrix[Week / Year],0),MATCH($B$35,Total_Sales_Matrix[#Headers],0)))</f>
        <v>2178709</v>
      </c>
      <c r="D114" s="176" t="e" cm="1">
        <f t="array" aca="1" ref="D114" ca="1">IF(VALUE($B114)&lt;$C$16,NA(),IF(VALUE($B114)=$C$16,$C$35,INDEX($D$100:D113,ROWS($D$100:D113))+($D$56-$C$35)*F114/$E$99))</f>
        <v>#N/A</v>
      </c>
      <c r="E114" s="177" cm="1">
        <f t="array" ref="E114">$C$19*INDEX(Target_Curves_Acc[Best_Model_WoW_% (Calibrated+Tail)],VALUE($B114))</f>
        <v>2086265.0000000002</v>
      </c>
      <c r="F114" s="178">
        <f>SUM(INDEX(Sales_Week_Matrix[],MATCH($B114,Sales_Week_Matrix[Week / Year],0),MATCH("2023",Sales_Week_Matrix[#Headers],0)),INDEX(Sales_Week_Matrix[],MATCH($B114,Sales_Week_Matrix[Week / Year],0),MATCH("2024",Sales_Week_Matrix[#Headers],0)),INDEX(Sales_Week_Matrix[],MATCH($B114,Sales_Week_Matrix[Week / Year],0),MATCH("2025",Sales_Week_Matrix[#Headers],0)))</f>
        <v>480587</v>
      </c>
      <c r="G114" s="179">
        <f t="shared" si="6"/>
        <v>6.6198283464860641E-3</v>
      </c>
      <c r="K114" s="406" t="str">
        <f>TEXT(ROW()-ROW($K$100),"000")</f>
        <v>014</v>
      </c>
      <c r="L114" s="175">
        <f ca="1">IF(VALUE($K114)&gt;$C$18,NA(),INDEX(Total_Sales_Matrix[],MATCH($K114,Total_Sales_Matrix[Week / Year],0),MATCH($B$36,Total_Sales_Matrix[#Headers],0)))</f>
        <v>4820991</v>
      </c>
      <c r="M114" s="176" t="e" cm="1">
        <f t="array" aca="1" ref="M114" ca="1">IF(VALUE($K114)&lt;$C$18,NA(),IF(VALUE($K114)=$C$18,$C$36,INDEX($M$100:M113,ROWS($M$100:M113))+($D$78-$C$36)*O114/$N$99))</f>
        <v>#N/A</v>
      </c>
      <c r="N114" s="177" cm="1">
        <f t="array" ref="N114">$C$20*INDEX(Target_Curves_Acc[Best_Model_WoW_% (Calibrated+Tail)],VALUE($K114))</f>
        <v>2268560.0000000005</v>
      </c>
      <c r="O114" s="178" cm="1">
        <f t="array" ref="O114">INDEX($F$101:$F$205,VALUE($K114))</f>
        <v>480587</v>
      </c>
      <c r="P114" s="179">
        <f>IFERROR(O114/SUM($O$101:$O$205),0)</f>
        <v>6.6198283464860641E-3</v>
      </c>
    </row>
    <row r="115" spans="2:16" ht="15" customHeight="1" x14ac:dyDescent="0.45">
      <c r="B115" s="406" t="str">
        <f t="shared" si="5"/>
        <v>015</v>
      </c>
      <c r="C115" s="175">
        <f ca="1">IF(VALUE($B115)&gt;$C$16,NA(),INDEX(Total_Sales_Matrix[],MATCH($B115,Total_Sales_Matrix[Week / Year],0),MATCH($B$35,Total_Sales_Matrix[#Headers],0)))</f>
        <v>2178709</v>
      </c>
      <c r="D115" s="176" t="e" cm="1">
        <f t="array" aca="1" ref="D115" ca="1">IF(VALUE($B115)&lt;$C$16,NA(),IF(VALUE($B115)=$C$16,$C$35,INDEX($D$100:D114,ROWS($D$100:D114))+($D$56-$C$35)*F115/$E$99))</f>
        <v>#N/A</v>
      </c>
      <c r="E115" s="177" cm="1">
        <f t="array" ref="E115">$C$19*INDEX(Target_Curves_Acc[Best_Model_WoW_% (Calibrated+Tail)],VALUE($B115))</f>
        <v>2398355.0000000005</v>
      </c>
      <c r="F115" s="178">
        <f>SUM(INDEX(Sales_Week_Matrix[],MATCH($B115,Sales_Week_Matrix[Week / Year],0),MATCH("2023",Sales_Week_Matrix[#Headers],0)),INDEX(Sales_Week_Matrix[],MATCH($B115,Sales_Week_Matrix[Week / Year],0),MATCH("2024",Sales_Week_Matrix[#Headers],0)),INDEX(Sales_Week_Matrix[],MATCH($B115,Sales_Week_Matrix[Week / Year],0),MATCH("2025",Sales_Week_Matrix[#Headers],0)))</f>
        <v>330086</v>
      </c>
      <c r="G115" s="179">
        <f t="shared" si="6"/>
        <v>4.5467577349745181E-3</v>
      </c>
      <c r="K115" s="406" t="str">
        <f>TEXT(ROW()-ROW($K$100),"000")</f>
        <v>015</v>
      </c>
      <c r="L115" s="175">
        <f ca="1">IF(VALUE($K115)&gt;$C$18,NA(),INDEX(Total_Sales_Matrix[],MATCH($K115,Total_Sales_Matrix[Week / Year],0),MATCH($B$36,Total_Sales_Matrix[#Headers],0)))</f>
        <v>4892120</v>
      </c>
      <c r="M115" s="176" t="e" cm="1">
        <f t="array" aca="1" ref="M115" ca="1">IF(VALUE($K115)&lt;$C$18,NA(),IF(VALUE($K115)=$C$18,$C$36,INDEX($M$100:M114,ROWS($M$100:M114))+($D$78-$C$36)*O115/$N$99))</f>
        <v>#N/A</v>
      </c>
      <c r="N115" s="177" cm="1">
        <f t="array" ref="N115">$C$20*INDEX(Target_Curves_Acc[Best_Model_WoW_% (Calibrated+Tail)],VALUE($K115))</f>
        <v>2607920.0000000005</v>
      </c>
      <c r="O115" s="178" cm="1">
        <f t="array" ref="O115">INDEX($F$101:$F$205,VALUE($K115))</f>
        <v>330086</v>
      </c>
      <c r="P115" s="179">
        <f>IFERROR(O115/SUM($O$101:$O$205),0)</f>
        <v>4.5467577349745181E-3</v>
      </c>
    </row>
    <row r="116" spans="2:16" ht="15" customHeight="1" x14ac:dyDescent="0.45">
      <c r="B116" s="406" t="str">
        <f t="shared" si="5"/>
        <v>016</v>
      </c>
      <c r="C116" s="175">
        <f ca="1">IF(VALUE($B116)&gt;$C$16,NA(),INDEX(Total_Sales_Matrix[],MATCH($B116,Total_Sales_Matrix[Week / Year],0),MATCH($B$35,Total_Sales_Matrix[#Headers],0)))</f>
        <v>2178709</v>
      </c>
      <c r="D116" s="176" t="e" cm="1">
        <f t="array" aca="1" ref="D116" ca="1">IF(VALUE($B116)&lt;$C$16,NA(),IF(VALUE($B116)=$C$16,$C$35,INDEX($D$100:D115,ROWS($D$100:D115))+($D$56-$C$35)*F116/$E$99))</f>
        <v>#N/A</v>
      </c>
      <c r="E116" s="177" cm="1">
        <f t="array" ref="E116">$C$19*INDEX(Target_Curves_Acc[Best_Model_WoW_% (Calibrated+Tail)],VALUE($B116))</f>
        <v>2710445.0000000005</v>
      </c>
      <c r="F116" s="178">
        <f>SUM(INDEX(Sales_Week_Matrix[],MATCH($B116,Sales_Week_Matrix[Week / Year],0),MATCH("2023",Sales_Week_Matrix[#Headers],0)),INDEX(Sales_Week_Matrix[],MATCH($B116,Sales_Week_Matrix[Week / Year],0),MATCH("2024",Sales_Week_Matrix[#Headers],0)),INDEX(Sales_Week_Matrix[],MATCH($B116,Sales_Week_Matrix[Week / Year],0),MATCH("2025",Sales_Week_Matrix[#Headers],0)))</f>
        <v>498562</v>
      </c>
      <c r="G116" s="179">
        <f t="shared" si="6"/>
        <v>6.8674243374889149E-3</v>
      </c>
      <c r="K116" s="406" t="str">
        <f>TEXT(ROW()-ROW($K$100),"000")</f>
        <v>016</v>
      </c>
      <c r="L116" s="175">
        <f ca="1">IF(VALUE($K116)&gt;$C$18,NA(),INDEX(Total_Sales_Matrix[],MATCH($K116,Total_Sales_Matrix[Week / Year],0),MATCH($B$36,Total_Sales_Matrix[#Headers],0)))</f>
        <v>5074427</v>
      </c>
      <c r="M116" s="176" t="e" cm="1">
        <f t="array" aca="1" ref="M116" ca="1">IF(VALUE($K116)&lt;$C$18,NA(),IF(VALUE($K116)=$C$18,$C$36,INDEX($M$100:M115,ROWS($M$100:M115))+($D$78-$C$36)*O116/$N$99))</f>
        <v>#N/A</v>
      </c>
      <c r="N116" s="177" cm="1">
        <f t="array" ref="N116">$C$20*INDEX(Target_Curves_Acc[Best_Model_WoW_% (Calibrated+Tail)],VALUE($K116))</f>
        <v>2947280.0000000005</v>
      </c>
      <c r="O116" s="178" cm="1">
        <f t="array" ref="O116">INDEX($F$101:$F$205,VALUE($K116))</f>
        <v>498562</v>
      </c>
      <c r="P116" s="179">
        <f>IFERROR(O116/SUM($O$101:$O$205),0)</f>
        <v>6.8674243374889149E-3</v>
      </c>
    </row>
    <row r="117" spans="2:16" ht="15" customHeight="1" x14ac:dyDescent="0.45">
      <c r="B117" s="406" t="str">
        <f t="shared" si="5"/>
        <v>017</v>
      </c>
      <c r="C117" s="175">
        <f ca="1">IF(VALUE($B117)&gt;$C$16,NA(),INDEX(Total_Sales_Matrix[],MATCH($B117,Total_Sales_Matrix[Week / Year],0),MATCH($B$35,Total_Sales_Matrix[#Headers],0)))</f>
        <v>2334669</v>
      </c>
      <c r="D117" s="176" t="e" cm="1">
        <f t="array" aca="1" ref="D117" ca="1">IF(VALUE($B117)&lt;$C$16,NA(),IF(VALUE($B117)=$C$16,$C$35,INDEX($D$100:D116,ROWS($D$100:D116))+($D$56-$C$35)*F117/$E$99))</f>
        <v>#N/A</v>
      </c>
      <c r="E117" s="177" cm="1">
        <f t="array" ref="E117">$C$19*INDEX(Target_Curves_Acc[Best_Model_WoW_% (Calibrated+Tail)],VALUE($B117))</f>
        <v>3022535.0000000005</v>
      </c>
      <c r="F117" s="178">
        <f>SUM(INDEX(Sales_Week_Matrix[],MATCH($B117,Sales_Week_Matrix[Week / Year],0),MATCH("2023",Sales_Week_Matrix[#Headers],0)),INDEX(Sales_Week_Matrix[],MATCH($B117,Sales_Week_Matrix[Week / Year],0),MATCH("2024",Sales_Week_Matrix[#Headers],0)),INDEX(Sales_Week_Matrix[],MATCH($B117,Sales_Week_Matrix[Week / Year],0),MATCH("2025",Sales_Week_Matrix[#Headers],0)))</f>
        <v>261857</v>
      </c>
      <c r="G117" s="179">
        <f t="shared" si="6"/>
        <v>3.606939828430235E-3</v>
      </c>
      <c r="K117" s="406" t="str">
        <f>TEXT(ROW()-ROW($K$100),"000")</f>
        <v>017</v>
      </c>
      <c r="L117" s="175">
        <f ca="1">IF(VALUE($K117)&gt;$C$18,NA(),INDEX(Total_Sales_Matrix[],MATCH($K117,Total_Sales_Matrix[Week / Year],0),MATCH($B$36,Total_Sales_Matrix[#Headers],0)))</f>
        <v>5074427</v>
      </c>
      <c r="M117" s="176" t="e" cm="1">
        <f t="array" aca="1" ref="M117" ca="1">IF(VALUE($K117)&lt;$C$18,NA(),IF(VALUE($K117)=$C$18,$C$36,INDEX($M$100:M116,ROWS($M$100:M116))+($D$78-$C$36)*O117/$N$99))</f>
        <v>#N/A</v>
      </c>
      <c r="N117" s="177" cm="1">
        <f t="array" ref="N117">$C$20*INDEX(Target_Curves_Acc[Best_Model_WoW_% (Calibrated+Tail)],VALUE($K117))</f>
        <v>3286640.0000000009</v>
      </c>
      <c r="O117" s="178" cm="1">
        <f t="array" ref="O117">INDEX($F$101:$F$205,VALUE($K117))</f>
        <v>261857</v>
      </c>
      <c r="P117" s="179">
        <f>IFERROR(O117/SUM($O$101:$O$205),0)</f>
        <v>3.606939828430235E-3</v>
      </c>
    </row>
    <row r="118" spans="2:16" ht="15" customHeight="1" x14ac:dyDescent="0.45">
      <c r="B118" s="406" t="str">
        <f t="shared" si="5"/>
        <v>018</v>
      </c>
      <c r="C118" s="175">
        <f ca="1">IF(VALUE($B118)&gt;$C$16,NA(),INDEX(Total_Sales_Matrix[],MATCH($B118,Total_Sales_Matrix[Week / Year],0),MATCH($B$35,Total_Sales_Matrix[#Headers],0)))</f>
        <v>2334669</v>
      </c>
      <c r="D118" s="176" t="e" cm="1">
        <f t="array" aca="1" ref="D118" ca="1">IF(VALUE($B118)&lt;$C$16,NA(),IF(VALUE($B118)=$C$16,$C$35,INDEX($D$100:D117,ROWS($D$100:D117))+($D$56-$C$35)*F118/$E$99))</f>
        <v>#N/A</v>
      </c>
      <c r="E118" s="177" cm="1">
        <f t="array" ref="E118">$C$19*INDEX(Target_Curves_Acc[Best_Model_WoW_% (Calibrated+Tail)],VALUE($B118))</f>
        <v>3334625.0000000009</v>
      </c>
      <c r="F118" s="178">
        <f>SUM(INDEX(Sales_Week_Matrix[],MATCH($B118,Sales_Week_Matrix[Week / Year],0),MATCH("2023",Sales_Week_Matrix[#Headers],0)),INDEX(Sales_Week_Matrix[],MATCH($B118,Sales_Week_Matrix[Week / Year],0),MATCH("2024",Sales_Week_Matrix[#Headers],0)),INDEX(Sales_Week_Matrix[],MATCH($B118,Sales_Week_Matrix[Week / Year],0),MATCH("2025",Sales_Week_Matrix[#Headers],0)))</f>
        <v>731932</v>
      </c>
      <c r="G118" s="179">
        <f t="shared" si="6"/>
        <v>1.0081971008995744E-2</v>
      </c>
      <c r="K118" s="406" t="str">
        <f>TEXT(ROW()-ROW($K$100),"000")</f>
        <v>018</v>
      </c>
      <c r="L118" s="175">
        <f ca="1">IF(VALUE($K118)&gt;$C$18,NA(),INDEX(Total_Sales_Matrix[],MATCH($K118,Total_Sales_Matrix[Week / Year],0),MATCH($B$36,Total_Sales_Matrix[#Headers],0)))</f>
        <v>5131264</v>
      </c>
      <c r="M118" s="176" t="e" cm="1">
        <f t="array" aca="1" ref="M118" ca="1">IF(VALUE($K118)&lt;$C$18,NA(),IF(VALUE($K118)=$C$18,$C$36,INDEX($M$100:M117,ROWS($M$100:M117))+($D$78-$C$36)*O118/$N$99))</f>
        <v>#N/A</v>
      </c>
      <c r="N118" s="177" cm="1">
        <f t="array" ref="N118">$C$20*INDEX(Target_Curves_Acc[Best_Model_WoW_% (Calibrated+Tail)],VALUE($K118))</f>
        <v>3626000.0000000009</v>
      </c>
      <c r="O118" s="178" cm="1">
        <f t="array" ref="O118">INDEX($F$101:$F$205,VALUE($K118))</f>
        <v>731932</v>
      </c>
      <c r="P118" s="179">
        <f>IFERROR(O118/SUM($O$101:$O$205),0)</f>
        <v>1.0081971008995744E-2</v>
      </c>
    </row>
    <row r="119" spans="2:16" ht="15" customHeight="1" x14ac:dyDescent="0.45">
      <c r="B119" s="406" t="str">
        <f t="shared" si="5"/>
        <v>019</v>
      </c>
      <c r="C119" s="175">
        <f ca="1">IF(VALUE($B119)&gt;$C$16,NA(),INDEX(Total_Sales_Matrix[],MATCH($B119,Total_Sales_Matrix[Week / Year],0),MATCH($B$35,Total_Sales_Matrix[#Headers],0)))</f>
        <v>2743146</v>
      </c>
      <c r="D119" s="176" t="e" cm="1">
        <f t="array" aca="1" ref="D119" ca="1">IF(VALUE($B119)&lt;$C$16,NA(),IF(VALUE($B119)=$C$16,$C$35,INDEX($D$100:D118,ROWS($D$100:D118))+($D$56-$C$35)*F119/$E$99))</f>
        <v>#N/A</v>
      </c>
      <c r="E119" s="177" cm="1">
        <f t="array" ref="E119">$C$19*INDEX(Target_Curves_Acc[Best_Model_WoW_% (Calibrated+Tail)],VALUE($B119))</f>
        <v>3646715.0000000005</v>
      </c>
      <c r="F119" s="178">
        <f>SUM(INDEX(Sales_Week_Matrix[],MATCH($B119,Sales_Week_Matrix[Week / Year],0),MATCH("2023",Sales_Week_Matrix[#Headers],0)),INDEX(Sales_Week_Matrix[],MATCH($B119,Sales_Week_Matrix[Week / Year],0),MATCH("2024",Sales_Week_Matrix[#Headers],0)),INDEX(Sales_Week_Matrix[],MATCH($B119,Sales_Week_Matrix[Week / Year],0),MATCH("2025",Sales_Week_Matrix[#Headers],0)))</f>
        <v>735399</v>
      </c>
      <c r="G119" s="179">
        <f t="shared" si="6"/>
        <v>1.0129727075800022E-2</v>
      </c>
      <c r="K119" s="406" t="str">
        <f>TEXT(ROW()-ROW($K$100),"000")</f>
        <v>019</v>
      </c>
      <c r="L119" s="175">
        <f ca="1">IF(VALUE($K119)&gt;$C$18,NA(),INDEX(Total_Sales_Matrix[],MATCH($K119,Total_Sales_Matrix[Week / Year],0),MATCH($B$36,Total_Sales_Matrix[#Headers],0)))</f>
        <v>5204708</v>
      </c>
      <c r="M119" s="176" t="e" cm="1">
        <f t="array" aca="1" ref="M119" ca="1">IF(VALUE($K119)&lt;$C$18,NA(),IF(VALUE($K119)=$C$18,$C$36,INDEX($M$100:M118,ROWS($M$100:M118))+($D$78-$C$36)*O119/$N$99))</f>
        <v>#N/A</v>
      </c>
      <c r="N119" s="177" cm="1">
        <f t="array" ref="N119">$C$20*INDEX(Target_Curves_Acc[Best_Model_WoW_% (Calibrated+Tail)],VALUE($K119))</f>
        <v>3965360.0000000005</v>
      </c>
      <c r="O119" s="178" cm="1">
        <f t="array" ref="O119">INDEX($F$101:$F$205,VALUE($K119))</f>
        <v>735399</v>
      </c>
      <c r="P119" s="179">
        <f>IFERROR(O119/SUM($O$101:$O$205),0)</f>
        <v>1.0129727075800022E-2</v>
      </c>
    </row>
    <row r="120" spans="2:16" ht="15" customHeight="1" x14ac:dyDescent="0.45">
      <c r="B120" s="406" t="str">
        <f t="shared" si="5"/>
        <v>020</v>
      </c>
      <c r="C120" s="175">
        <f ca="1">IF(VALUE($B120)&gt;$C$16,NA(),INDEX(Total_Sales_Matrix[],MATCH($B120,Total_Sales_Matrix[Week / Year],0),MATCH($B$35,Total_Sales_Matrix[#Headers],0)))</f>
        <v>3083399</v>
      </c>
      <c r="D120" s="176" t="e" cm="1">
        <f t="array" aca="1" ref="D120" ca="1">IF(VALUE($B120)&lt;$C$16,NA(),IF(VALUE($B120)=$C$16,$C$35,INDEX($D$100:D119,ROWS($D$100:D119))+($D$56-$C$35)*F120/$E$99))</f>
        <v>#N/A</v>
      </c>
      <c r="E120" s="177" cm="1">
        <f t="array" ref="E120">$C$19*INDEX(Target_Curves_Acc[Best_Model_WoW_% (Calibrated+Tail)],VALUE($B120))</f>
        <v>3958805.0000000005</v>
      </c>
      <c r="F120" s="178">
        <f>SUM(INDEX(Sales_Week_Matrix[],MATCH($B120,Sales_Week_Matrix[Week / Year],0),MATCH("2023",Sales_Week_Matrix[#Headers],0)),INDEX(Sales_Week_Matrix[],MATCH($B120,Sales_Week_Matrix[Week / Year],0),MATCH("2024",Sales_Week_Matrix[#Headers],0)),INDEX(Sales_Week_Matrix[],MATCH($B120,Sales_Week_Matrix[Week / Year],0),MATCH("2025",Sales_Week_Matrix[#Headers],0)))</f>
        <v>518785</v>
      </c>
      <c r="G120" s="179">
        <f t="shared" si="6"/>
        <v>7.1459853236391594E-3</v>
      </c>
      <c r="K120" s="406" t="str">
        <f>TEXT(ROW()-ROW($K$100),"000")</f>
        <v>020</v>
      </c>
      <c r="L120" s="175">
        <f ca="1">IF(VALUE($K120)&gt;$C$18,NA(),INDEX(Total_Sales_Matrix[],MATCH($K120,Total_Sales_Matrix[Week / Year],0),MATCH($B$36,Total_Sales_Matrix[#Headers],0)))</f>
        <v>5392233</v>
      </c>
      <c r="M120" s="176" t="e" cm="1">
        <f t="array" aca="1" ref="M120" ca="1">IF(VALUE($K120)&lt;$C$18,NA(),IF(VALUE($K120)=$C$18,$C$36,INDEX($M$100:M119,ROWS($M$100:M119))+($D$78-$C$36)*O120/$N$99))</f>
        <v>#N/A</v>
      </c>
      <c r="N120" s="177" cm="1">
        <f t="array" ref="N120">$C$20*INDEX(Target_Curves_Acc[Best_Model_WoW_% (Calibrated+Tail)],VALUE($K120))</f>
        <v>4304720</v>
      </c>
      <c r="O120" s="178" cm="1">
        <f t="array" ref="O120">INDEX($F$101:$F$205,VALUE($K120))</f>
        <v>518785</v>
      </c>
      <c r="P120" s="179">
        <f>IFERROR(O120/SUM($O$101:$O$205),0)</f>
        <v>7.1459853236391594E-3</v>
      </c>
    </row>
    <row r="121" spans="2:16" ht="15" customHeight="1" x14ac:dyDescent="0.45">
      <c r="B121" s="406" t="str">
        <f t="shared" si="5"/>
        <v>021</v>
      </c>
      <c r="C121" s="175">
        <f ca="1">IF(VALUE($B121)&gt;$C$16,NA(),INDEX(Total_Sales_Matrix[],MATCH($B121,Total_Sales_Matrix[Week / Year],0),MATCH($B$35,Total_Sales_Matrix[#Headers],0)))</f>
        <v>3251104</v>
      </c>
      <c r="D121" s="176" t="e" cm="1">
        <f t="array" aca="1" ref="D121" ca="1">IF(VALUE($B121)&lt;$C$16,NA(),IF(VALUE($B121)=$C$16,$C$35,INDEX($D$100:D120,ROWS($D$100:D120))+($D$56-$C$35)*F121/$E$99))</f>
        <v>#N/A</v>
      </c>
      <c r="E121" s="177" cm="1">
        <f t="array" ref="E121">$C$19*INDEX(Target_Curves_Acc[Best_Model_WoW_% (Calibrated+Tail)],VALUE($B121))</f>
        <v>4270895</v>
      </c>
      <c r="F121" s="178">
        <f>SUM(INDEX(Sales_Week_Matrix[],MATCH($B121,Sales_Week_Matrix[Week / Year],0),MATCH("2023",Sales_Week_Matrix[#Headers],0)),INDEX(Sales_Week_Matrix[],MATCH($B121,Sales_Week_Matrix[Week / Year],0),MATCH("2024",Sales_Week_Matrix[#Headers],0)),INDEX(Sales_Week_Matrix[],MATCH($B121,Sales_Week_Matrix[Week / Year],0),MATCH("2025",Sales_Week_Matrix[#Headers],0)))</f>
        <v>2219138</v>
      </c>
      <c r="G121" s="179">
        <f t="shared" si="6"/>
        <v>3.0567436566458085E-2</v>
      </c>
      <c r="K121" s="406" t="str">
        <f>TEXT(ROW()-ROW($K$100),"000")</f>
        <v>021</v>
      </c>
      <c r="L121" s="175">
        <f ca="1">IF(VALUE($K121)&gt;$C$18,NA(),INDEX(Total_Sales_Matrix[],MATCH($K121,Total_Sales_Matrix[Week / Year],0),MATCH($B$36,Total_Sales_Matrix[#Headers],0)))</f>
        <v>6174394</v>
      </c>
      <c r="M121" s="176" t="e" cm="1">
        <f t="array" aca="1" ref="M121" ca="1">IF(VALUE($K121)&lt;$C$18,NA(),IF(VALUE($K121)=$C$18,$C$36,INDEX($M$100:M120,ROWS($M$100:M120))+($D$78-$C$36)*O121/$N$99))</f>
        <v>#N/A</v>
      </c>
      <c r="N121" s="177" cm="1">
        <f t="array" ref="N121">$C$20*INDEX(Target_Curves_Acc[Best_Model_WoW_% (Calibrated+Tail)],VALUE($K121))</f>
        <v>4644080</v>
      </c>
      <c r="O121" s="178" cm="1">
        <f t="array" ref="O121">INDEX($F$101:$F$205,VALUE($K121))</f>
        <v>2219138</v>
      </c>
      <c r="P121" s="179">
        <f>IFERROR(O121/SUM($O$101:$O$205),0)</f>
        <v>3.0567436566458085E-2</v>
      </c>
    </row>
    <row r="122" spans="2:16" ht="15" customHeight="1" x14ac:dyDescent="0.45">
      <c r="B122" s="406" t="str">
        <f t="shared" si="5"/>
        <v>022</v>
      </c>
      <c r="C122" s="175">
        <f ca="1">IF(VALUE($B122)&gt;$C$16,NA(),INDEX(Total_Sales_Matrix[],MATCH($B122,Total_Sales_Matrix[Week / Year],0),MATCH($B$35,Total_Sales_Matrix[#Headers],0)))</f>
        <v>3404225</v>
      </c>
      <c r="D122" s="176" t="e" cm="1">
        <f t="array" aca="1" ref="D122" ca="1">IF(VALUE($B122)&lt;$C$16,NA(),IF(VALUE($B122)=$C$16,$C$35,INDEX($D$100:D121,ROWS($D$100:D121))+($D$56-$C$35)*F122/$E$99))</f>
        <v>#N/A</v>
      </c>
      <c r="E122" s="177" cm="1">
        <f t="array" ref="E122">$C$19*INDEX(Target_Curves_Acc[Best_Model_WoW_% (Calibrated+Tail)],VALUE($B122))</f>
        <v>4582985</v>
      </c>
      <c r="F122" s="178">
        <f>SUM(INDEX(Sales_Week_Matrix[],MATCH($B122,Sales_Week_Matrix[Week / Year],0),MATCH("2023",Sales_Week_Matrix[#Headers],0)),INDEX(Sales_Week_Matrix[],MATCH($B122,Sales_Week_Matrix[Week / Year],0),MATCH("2024",Sales_Week_Matrix[#Headers],0)),INDEX(Sales_Week_Matrix[],MATCH($B122,Sales_Week_Matrix[Week / Year],0),MATCH("2025",Sales_Week_Matrix[#Headers],0)))</f>
        <v>619040</v>
      </c>
      <c r="G122" s="179">
        <f t="shared" si="6"/>
        <v>8.52694421532154E-3</v>
      </c>
      <c r="K122" s="406" t="str">
        <f>TEXT(ROW()-ROW($K$100),"000")</f>
        <v>022</v>
      </c>
      <c r="L122" s="175">
        <f ca="1">IF(VALUE($K122)&gt;$C$18,NA(),INDEX(Total_Sales_Matrix[],MATCH($K122,Total_Sales_Matrix[Week / Year],0),MATCH($B$36,Total_Sales_Matrix[#Headers],0)))</f>
        <v>6522415</v>
      </c>
      <c r="M122" s="176" t="e" cm="1">
        <f t="array" aca="1" ref="M122" ca="1">IF(VALUE($K122)&lt;$C$18,NA(),IF(VALUE($K122)=$C$18,$C$36,INDEX($M$100:M121,ROWS($M$100:M121))+($D$78-$C$36)*O122/$N$99))</f>
        <v>#N/A</v>
      </c>
      <c r="N122" s="177" cm="1">
        <f t="array" ref="N122">$C$20*INDEX(Target_Curves_Acc[Best_Model_WoW_% (Calibrated+Tail)],VALUE($K122))</f>
        <v>4983440</v>
      </c>
      <c r="O122" s="178" cm="1">
        <f t="array" ref="O122">INDEX($F$101:$F$205,VALUE($K122))</f>
        <v>619040</v>
      </c>
      <c r="P122" s="179">
        <f>IFERROR(O122/SUM($O$101:$O$205),0)</f>
        <v>8.52694421532154E-3</v>
      </c>
    </row>
    <row r="123" spans="2:16" ht="15" customHeight="1" x14ac:dyDescent="0.45">
      <c r="B123" s="406" t="str">
        <f t="shared" si="5"/>
        <v>023</v>
      </c>
      <c r="C123" s="175">
        <f ca="1">IF(VALUE($B123)&gt;$C$16,NA(),INDEX(Total_Sales_Matrix[],MATCH($B123,Total_Sales_Matrix[Week / Year],0),MATCH($B$35,Total_Sales_Matrix[#Headers],0)))</f>
        <v>3746072</v>
      </c>
      <c r="D123" s="176" t="e" cm="1">
        <f t="array" aca="1" ref="D123" ca="1">IF(VALUE($B123)&lt;$C$16,NA(),IF(VALUE($B123)=$C$16,$C$35,INDEX($D$100:D122,ROWS($D$100:D122))+($D$56-$C$35)*F123/$E$99))</f>
        <v>#N/A</v>
      </c>
      <c r="E123" s="177" cm="1">
        <f t="array" ref="E123">$C$19*INDEX(Target_Curves_Acc[Best_Model_WoW_% (Calibrated+Tail)],VALUE($B123))</f>
        <v>4895075</v>
      </c>
      <c r="F123" s="178">
        <f>SUM(INDEX(Sales_Week_Matrix[],MATCH($B123,Sales_Week_Matrix[Week / Year],0),MATCH("2023",Sales_Week_Matrix[#Headers],0)),INDEX(Sales_Week_Matrix[],MATCH($B123,Sales_Week_Matrix[Week / Year],0),MATCH("2024",Sales_Week_Matrix[#Headers],0)),INDEX(Sales_Week_Matrix[],MATCH($B123,Sales_Week_Matrix[Week / Year],0),MATCH("2025",Sales_Week_Matrix[#Headers],0)))</f>
        <v>1266691</v>
      </c>
      <c r="G123" s="179">
        <f t="shared" si="6"/>
        <v>1.7447989621106646E-2</v>
      </c>
      <c r="K123" s="406" t="str">
        <f>TEXT(ROW()-ROW($K$100),"000")</f>
        <v>023</v>
      </c>
      <c r="L123" s="175">
        <f ca="1">IF(VALUE($K123)&gt;$C$18,NA(),INDEX(Total_Sales_Matrix[],MATCH($K123,Total_Sales_Matrix[Week / Year],0),MATCH($B$36,Total_Sales_Matrix[#Headers],0)))</f>
        <v>6605263</v>
      </c>
      <c r="M123" s="176" t="e" cm="1">
        <f t="array" aca="1" ref="M123" ca="1">IF(VALUE($K123)&lt;$C$18,NA(),IF(VALUE($K123)=$C$18,$C$36,INDEX($M$100:M122,ROWS($M$100:M122))+($D$78-$C$36)*O123/$N$99))</f>
        <v>#N/A</v>
      </c>
      <c r="N123" s="177" cm="1">
        <f t="array" ref="N123">$C$20*INDEX(Target_Curves_Acc[Best_Model_WoW_% (Calibrated+Tail)],VALUE($K123))</f>
        <v>5322800</v>
      </c>
      <c r="O123" s="178" cm="1">
        <f t="array" ref="O123">INDEX($F$101:$F$205,VALUE($K123))</f>
        <v>1266691</v>
      </c>
      <c r="P123" s="179">
        <f>IFERROR(O123/SUM($O$101:$O$205),0)</f>
        <v>1.7447989621106646E-2</v>
      </c>
    </row>
    <row r="124" spans="2:16" ht="15" customHeight="1" x14ac:dyDescent="0.45">
      <c r="B124" s="406" t="str">
        <f t="shared" si="5"/>
        <v>024</v>
      </c>
      <c r="C124" s="175">
        <f ca="1">IF(VALUE($B124)&gt;$C$16,NA(),INDEX(Total_Sales_Matrix[],MATCH($B124,Total_Sales_Matrix[Week / Year],0),MATCH($B$35,Total_Sales_Matrix[#Headers],0)))</f>
        <v>4010159</v>
      </c>
      <c r="D124" s="176" t="e" cm="1">
        <f t="array" aca="1" ref="D124" ca="1">IF(VALUE($B124)&lt;$C$16,NA(),IF(VALUE($B124)=$C$16,$C$35,INDEX($D$100:D123,ROWS($D$100:D123))+($D$56-$C$35)*F124/$E$99))</f>
        <v>#N/A</v>
      </c>
      <c r="E124" s="177" cm="1">
        <f t="array" ref="E124">$C$19*INDEX(Target_Curves_Acc[Best_Model_WoW_% (Calibrated+Tail)],VALUE($B124))</f>
        <v>5207165</v>
      </c>
      <c r="F124" s="178">
        <f>SUM(INDEX(Sales_Week_Matrix[],MATCH($B124,Sales_Week_Matrix[Week / Year],0),MATCH("2023",Sales_Week_Matrix[#Headers],0)),INDEX(Sales_Week_Matrix[],MATCH($B124,Sales_Week_Matrix[Week / Year],0),MATCH("2024",Sales_Week_Matrix[#Headers],0)),INDEX(Sales_Week_Matrix[],MATCH($B124,Sales_Week_Matrix[Week / Year],0),MATCH("2025",Sales_Week_Matrix[#Headers],0)))</f>
        <v>375884</v>
      </c>
      <c r="G124" s="179">
        <f t="shared" si="6"/>
        <v>5.1776006387825053E-3</v>
      </c>
      <c r="K124" s="406" t="str">
        <f>TEXT(ROW()-ROW($K$100),"000")</f>
        <v>024</v>
      </c>
      <c r="L124" s="175">
        <f ca="1">IF(VALUE($K124)&gt;$C$18,NA(),INDEX(Total_Sales_Matrix[],MATCH($K124,Total_Sales_Matrix[Week / Year],0),MATCH($B$36,Total_Sales_Matrix[#Headers],0)))</f>
        <v>6715627</v>
      </c>
      <c r="M124" s="176" t="e" cm="1">
        <f t="array" aca="1" ref="M124" ca="1">IF(VALUE($K124)&lt;$C$18,NA(),IF(VALUE($K124)=$C$18,$C$36,INDEX($M$100:M123,ROWS($M$100:M123))+($D$78-$C$36)*O124/$N$99))</f>
        <v>#N/A</v>
      </c>
      <c r="N124" s="177" cm="1">
        <f t="array" ref="N124">$C$20*INDEX(Target_Curves_Acc[Best_Model_WoW_% (Calibrated+Tail)],VALUE($K124))</f>
        <v>5662159.9999999991</v>
      </c>
      <c r="O124" s="178" cm="1">
        <f t="array" ref="O124">INDEX($F$101:$F$205,VALUE($K124))</f>
        <v>375884</v>
      </c>
      <c r="P124" s="179">
        <f>IFERROR(O124/SUM($O$101:$O$205),0)</f>
        <v>5.1776006387825053E-3</v>
      </c>
    </row>
    <row r="125" spans="2:16" ht="15" customHeight="1" x14ac:dyDescent="0.45">
      <c r="B125" s="406" t="str">
        <f t="shared" si="5"/>
        <v>025</v>
      </c>
      <c r="C125" s="175">
        <f ca="1">IF(VALUE($B125)&gt;$C$16,NA(),INDEX(Total_Sales_Matrix[],MATCH($B125,Total_Sales_Matrix[Week / Year],0),MATCH($B$35,Total_Sales_Matrix[#Headers],0)))</f>
        <v>4084648</v>
      </c>
      <c r="D125" s="176" t="e" cm="1">
        <f t="array" aca="1" ref="D125" ca="1">IF(VALUE($B125)&lt;$C$16,NA(),IF(VALUE($B125)=$C$16,$C$35,INDEX($D$100:D124,ROWS($D$100:D124))+($D$56-$C$35)*F125/$E$99))</f>
        <v>#N/A</v>
      </c>
      <c r="E125" s="177" cm="1">
        <f t="array" ref="E125">$C$19*INDEX(Target_Curves_Acc[Best_Model_WoW_% (Calibrated+Tail)],VALUE($B125))</f>
        <v>5519254.9999999991</v>
      </c>
      <c r="F125" s="178">
        <f>SUM(INDEX(Sales_Week_Matrix[],MATCH($B125,Sales_Week_Matrix[Week / Year],0),MATCH("2023",Sales_Week_Matrix[#Headers],0)),INDEX(Sales_Week_Matrix[],MATCH($B125,Sales_Week_Matrix[Week / Year],0),MATCH("2024",Sales_Week_Matrix[#Headers],0)),INDEX(Sales_Week_Matrix[],MATCH($B125,Sales_Week_Matrix[Week / Year],0),MATCH("2025",Sales_Week_Matrix[#Headers],0)))</f>
        <v>345781</v>
      </c>
      <c r="G125" s="179">
        <f t="shared" si="6"/>
        <v>4.7629479479809021E-3</v>
      </c>
      <c r="K125" s="406" t="str">
        <f>TEXT(ROW()-ROW($K$100),"000")</f>
        <v>025</v>
      </c>
      <c r="L125" s="175">
        <f ca="1">IF(VALUE($K125)&gt;$C$18,NA(),INDEX(Total_Sales_Matrix[],MATCH($K125,Total_Sales_Matrix[Week / Year],0),MATCH($B$36,Total_Sales_Matrix[#Headers],0)))</f>
        <v>6956201</v>
      </c>
      <c r="M125" s="176" t="e" cm="1">
        <f t="array" aca="1" ref="M125" ca="1">IF(VALUE($K125)&lt;$C$18,NA(),IF(VALUE($K125)=$C$18,$C$36,INDEX($M$100:M124,ROWS($M$100:M124))+($D$78-$C$36)*O125/$N$99))</f>
        <v>#N/A</v>
      </c>
      <c r="N125" s="177" cm="1">
        <f t="array" ref="N125">$C$20*INDEX(Target_Curves_Acc[Best_Model_WoW_% (Calibrated+Tail)],VALUE($K125))</f>
        <v>6001519.9999999991</v>
      </c>
      <c r="O125" s="178" cm="1">
        <f t="array" ref="O125">INDEX($F$101:$F$205,VALUE($K125))</f>
        <v>345781</v>
      </c>
      <c r="P125" s="179">
        <f>IFERROR(O125/SUM($O$101:$O$205),0)</f>
        <v>4.7629479479809021E-3</v>
      </c>
    </row>
    <row r="126" spans="2:16" ht="15" customHeight="1" x14ac:dyDescent="0.45">
      <c r="B126" s="406" t="str">
        <f t="shared" si="5"/>
        <v>026</v>
      </c>
      <c r="C126" s="175">
        <f ca="1">IF(VALUE($B126)&gt;$C$16,NA(),INDEX(Total_Sales_Matrix[],MATCH($B126,Total_Sales_Matrix[Week / Year],0),MATCH($B$35,Total_Sales_Matrix[#Headers],0)))</f>
        <v>4084648</v>
      </c>
      <c r="D126" s="176" t="e" cm="1">
        <f t="array" aca="1" ref="D126" ca="1">IF(VALUE($B126)&lt;$C$16,NA(),IF(VALUE($B126)=$C$16,$C$35,INDEX($D$100:D125,ROWS($D$100:D125))+($D$56-$C$35)*F126/$E$99))</f>
        <v>#N/A</v>
      </c>
      <c r="E126" s="177" cm="1">
        <f t="array" ref="E126">$C$19*INDEX(Target_Curves_Acc[Best_Model_WoW_% (Calibrated+Tail)],VALUE($B126))</f>
        <v>5831344.9999999991</v>
      </c>
      <c r="F126" s="178">
        <f>SUM(INDEX(Sales_Week_Matrix[],MATCH($B126,Sales_Week_Matrix[Week / Year],0),MATCH("2023",Sales_Week_Matrix[#Headers],0)),INDEX(Sales_Week_Matrix[],MATCH($B126,Sales_Week_Matrix[Week / Year],0),MATCH("2024",Sales_Week_Matrix[#Headers],0)),INDEX(Sales_Week_Matrix[],MATCH($B126,Sales_Week_Matrix[Week / Year],0),MATCH("2025",Sales_Week_Matrix[#Headers],0)))</f>
        <v>589405</v>
      </c>
      <c r="G126" s="179">
        <f t="shared" si="6"/>
        <v>8.1187379736876331E-3</v>
      </c>
      <c r="K126" s="406" t="str">
        <f>TEXT(ROW()-ROW($K$100),"000")</f>
        <v>026</v>
      </c>
      <c r="L126" s="175">
        <f ca="1">IF(VALUE($K126)&gt;$C$18,NA(),INDEX(Total_Sales_Matrix[],MATCH($K126,Total_Sales_Matrix[Week / Year],0),MATCH($B$36,Total_Sales_Matrix[#Headers],0)))</f>
        <v>7318875</v>
      </c>
      <c r="M126" s="176" t="e" cm="1">
        <f t="array" aca="1" ref="M126" ca="1">IF(VALUE($K126)&lt;$C$18,NA(),IF(VALUE($K126)=$C$18,$C$36,INDEX($M$100:M125,ROWS($M$100:M125))+($D$78-$C$36)*O126/$N$99))</f>
        <v>#N/A</v>
      </c>
      <c r="N126" s="177" cm="1">
        <f t="array" ref="N126">$C$20*INDEX(Target_Curves_Acc[Best_Model_WoW_% (Calibrated+Tail)],VALUE($K126))</f>
        <v>6340879.9999999991</v>
      </c>
      <c r="O126" s="178" cm="1">
        <f t="array" ref="O126">INDEX($F$101:$F$205,VALUE($K126))</f>
        <v>589405</v>
      </c>
      <c r="P126" s="179">
        <f>IFERROR(O126/SUM($O$101:$O$205),0)</f>
        <v>8.1187379736876331E-3</v>
      </c>
    </row>
    <row r="127" spans="2:16" ht="15" customHeight="1" x14ac:dyDescent="0.45">
      <c r="B127" s="406" t="str">
        <f t="shared" si="5"/>
        <v>027</v>
      </c>
      <c r="C127" s="175">
        <f ca="1">IF(VALUE($B127)&gt;$C$16,NA(),INDEX(Total_Sales_Matrix[],MATCH($B127,Total_Sales_Matrix[Week / Year],0),MATCH($B$35,Total_Sales_Matrix[#Headers],0)))</f>
        <v>4391290</v>
      </c>
      <c r="D127" s="176" t="e" cm="1">
        <f t="array" aca="1" ref="D127" ca="1">IF(VALUE($B127)&lt;$C$16,NA(),IF(VALUE($B127)=$C$16,$C$35,INDEX($D$100:D126,ROWS($D$100:D126))+($D$56-$C$35)*F127/$E$99))</f>
        <v>#N/A</v>
      </c>
      <c r="E127" s="177" cm="1">
        <f t="array" ref="E127">$C$19*INDEX(Target_Curves_Acc[Best_Model_WoW_% (Calibrated+Tail)],VALUE($B127))</f>
        <v>6225577.4999999991</v>
      </c>
      <c r="F127" s="178">
        <f>SUM(INDEX(Sales_Week_Matrix[],MATCH($B127,Sales_Week_Matrix[Week / Year],0),MATCH("2023",Sales_Week_Matrix[#Headers],0)),INDEX(Sales_Week_Matrix[],MATCH($B127,Sales_Week_Matrix[Week / Year],0),MATCH("2024",Sales_Week_Matrix[#Headers],0)),INDEX(Sales_Week_Matrix[],MATCH($B127,Sales_Week_Matrix[Week / Year],0),MATCH("2025",Sales_Week_Matrix[#Headers],0)))</f>
        <v>1660909</v>
      </c>
      <c r="G127" s="179">
        <f t="shared" si="6"/>
        <v>2.2878131283480041E-2</v>
      </c>
      <c r="K127" s="406" t="str">
        <f>TEXT(ROW()-ROW($K$100),"000")</f>
        <v>027</v>
      </c>
      <c r="L127" s="175">
        <f ca="1">IF(VALUE($K127)&gt;$C$18,NA(),INDEX(Total_Sales_Matrix[],MATCH($K127,Total_Sales_Matrix[Week / Year],0),MATCH($B$36,Total_Sales_Matrix[#Headers],0)))</f>
        <v>7479043</v>
      </c>
      <c r="M127" s="176" t="e" cm="1">
        <f t="array" aca="1" ref="M127" ca="1">IF(VALUE($K127)&lt;$C$18,NA(),IF(VALUE($K127)=$C$18,$C$36,INDEX($M$100:M126,ROWS($M$100:M126))+($D$78-$C$36)*O127/$N$99))</f>
        <v>#N/A</v>
      </c>
      <c r="N127" s="177" cm="1">
        <f t="array" ref="N127">$C$20*INDEX(Target_Curves_Acc[Best_Model_WoW_% (Calibrated+Tail)],VALUE($K127))</f>
        <v>6769559.9999999991</v>
      </c>
      <c r="O127" s="178" cm="1">
        <f t="array" ref="O127">INDEX($F$101:$F$205,VALUE($K127))</f>
        <v>1660909</v>
      </c>
      <c r="P127" s="179">
        <f>IFERROR(O127/SUM($O$101:$O$205),0)</f>
        <v>2.2878131283480041E-2</v>
      </c>
    </row>
    <row r="128" spans="2:16" ht="15" customHeight="1" x14ac:dyDescent="0.45">
      <c r="B128" s="406" t="str">
        <f t="shared" si="5"/>
        <v>028</v>
      </c>
      <c r="C128" s="175">
        <f ca="1">IF(VALUE($B128)&gt;$C$16,NA(),INDEX(Total_Sales_Matrix[],MATCH($B128,Total_Sales_Matrix[Week / Year],0),MATCH($B$35,Total_Sales_Matrix[#Headers],0)))</f>
        <v>4615976</v>
      </c>
      <c r="D128" s="176" t="e" cm="1">
        <f t="array" aca="1" ref="D128" ca="1">IF(VALUE($B128)&lt;$C$16,NA(),IF(VALUE($B128)=$C$16,$C$35,INDEX($D$100:D127,ROWS($D$100:D127))+($D$56-$C$35)*F128/$E$99))</f>
        <v>#N/A</v>
      </c>
      <c r="E128" s="177" cm="1">
        <f t="array" ref="E128">$C$19*INDEX(Target_Curves_Acc[Best_Model_WoW_% (Calibrated+Tail)],VALUE($B128))</f>
        <v>6619809.9999999991</v>
      </c>
      <c r="F128" s="178">
        <f>SUM(INDEX(Sales_Week_Matrix[],MATCH($B128,Sales_Week_Matrix[Week / Year],0),MATCH("2023",Sales_Week_Matrix[#Headers],0)),INDEX(Sales_Week_Matrix[],MATCH($B128,Sales_Week_Matrix[Week / Year],0),MATCH("2024",Sales_Week_Matrix[#Headers],0)),INDEX(Sales_Week_Matrix[],MATCH($B128,Sales_Week_Matrix[Week / Year],0),MATCH("2025",Sales_Week_Matrix[#Headers],0)))</f>
        <v>530677</v>
      </c>
      <c r="G128" s="179">
        <f t="shared" si="6"/>
        <v>7.3097912499259969E-3</v>
      </c>
      <c r="K128" s="406" t="str">
        <f>TEXT(ROW()-ROW($K$100),"000")</f>
        <v>028</v>
      </c>
      <c r="L128" s="175">
        <f ca="1">IF(VALUE($K128)&gt;$C$18,NA(),INDEX(Total_Sales_Matrix[],MATCH($K128,Total_Sales_Matrix[Week / Year],0),MATCH($B$36,Total_Sales_Matrix[#Headers],0)))</f>
        <v>7877218</v>
      </c>
      <c r="M128" s="176" t="e" cm="1">
        <f t="array" aca="1" ref="M128" ca="1">IF(VALUE($K128)&lt;$C$18,NA(),IF(VALUE($K128)=$C$18,$C$36,INDEX($M$100:M127,ROWS($M$100:M127))+($D$78-$C$36)*O128/$N$99))</f>
        <v>#N/A</v>
      </c>
      <c r="N128" s="177" cm="1">
        <f t="array" ref="N128">$C$20*INDEX(Target_Curves_Acc[Best_Model_WoW_% (Calibrated+Tail)],VALUE($K128))</f>
        <v>7198239.9999999991</v>
      </c>
      <c r="O128" s="178" cm="1">
        <f t="array" ref="O128">INDEX($F$101:$F$205,VALUE($K128))</f>
        <v>530677</v>
      </c>
      <c r="P128" s="179">
        <f>IFERROR(O128/SUM($O$101:$O$205),0)</f>
        <v>7.3097912499259969E-3</v>
      </c>
    </row>
    <row r="129" spans="2:16" ht="15" customHeight="1" x14ac:dyDescent="0.45">
      <c r="B129" s="406" t="str">
        <f t="shared" si="5"/>
        <v>029</v>
      </c>
      <c r="C129" s="175">
        <f ca="1">IF(VALUE($B129)&gt;$C$16,NA(),INDEX(Total_Sales_Matrix[],MATCH($B129,Total_Sales_Matrix[Week / Year],0),MATCH($B$35,Total_Sales_Matrix[#Headers],0)))</f>
        <v>4922518</v>
      </c>
      <c r="D129" s="176" t="e" cm="1">
        <f t="array" aca="1" ref="D129" ca="1">IF(VALUE($B129)&lt;$C$16,NA(),IF(VALUE($B129)=$C$16,$C$35,INDEX($D$100:D128,ROWS($D$100:D128))+($D$56-$C$35)*F129/$E$99))</f>
        <v>#N/A</v>
      </c>
      <c r="E129" s="177" cm="1">
        <f t="array" ref="E129">$C$19*INDEX(Target_Curves_Acc[Best_Model_WoW_% (Calibrated+Tail)],VALUE($B129))</f>
        <v>7014042.4999999991</v>
      </c>
      <c r="F129" s="178">
        <f>SUM(INDEX(Sales_Week_Matrix[],MATCH($B129,Sales_Week_Matrix[Week / Year],0),MATCH("2023",Sales_Week_Matrix[#Headers],0)),INDEX(Sales_Week_Matrix[],MATCH($B129,Sales_Week_Matrix[Week / Year],0),MATCH("2024",Sales_Week_Matrix[#Headers],0)),INDEX(Sales_Week_Matrix[],MATCH($B129,Sales_Week_Matrix[Week / Year],0),MATCH("2025",Sales_Week_Matrix[#Headers],0)))</f>
        <v>807887</v>
      </c>
      <c r="G129" s="179">
        <f t="shared" si="6"/>
        <v>1.1128210424663144E-2</v>
      </c>
      <c r="K129" s="406" t="str">
        <f>TEXT(ROW()-ROW($K$100),"000")</f>
        <v>029</v>
      </c>
      <c r="L129" s="175">
        <f ca="1">IF(VALUE($K129)&gt;$C$18,NA(),INDEX(Total_Sales_Matrix[],MATCH($K129,Total_Sales_Matrix[Week / Year],0),MATCH($B$36,Total_Sales_Matrix[#Headers],0)))</f>
        <v>7877218</v>
      </c>
      <c r="M129" s="176" t="e" cm="1">
        <f t="array" aca="1" ref="M129" ca="1">IF(VALUE($K129)&lt;$C$18,NA(),IF(VALUE($K129)=$C$18,$C$36,INDEX($M$100:M128,ROWS($M$100:M128))+($D$78-$C$36)*O129/$N$99))</f>
        <v>#N/A</v>
      </c>
      <c r="N129" s="177" cm="1">
        <f t="array" ref="N129">$C$20*INDEX(Target_Curves_Acc[Best_Model_WoW_% (Calibrated+Tail)],VALUE($K129))</f>
        <v>7626919.9999999991</v>
      </c>
      <c r="O129" s="178" cm="1">
        <f t="array" ref="O129">INDEX($F$101:$F$205,VALUE($K129))</f>
        <v>807887</v>
      </c>
      <c r="P129" s="179">
        <f>IFERROR(O129/SUM($O$101:$O$205),0)</f>
        <v>1.1128210424663144E-2</v>
      </c>
    </row>
    <row r="130" spans="2:16" ht="15" customHeight="1" x14ac:dyDescent="0.45">
      <c r="B130" s="406" t="str">
        <f t="shared" si="5"/>
        <v>030</v>
      </c>
      <c r="C130" s="175">
        <f ca="1">IF(VALUE($B130)&gt;$C$16,NA(),INDEX(Total_Sales_Matrix[],MATCH($B130,Total_Sales_Matrix[Week / Year],0),MATCH($B$35,Total_Sales_Matrix[#Headers],0)))</f>
        <v>5100453</v>
      </c>
      <c r="D130" s="176" t="e" cm="1">
        <f t="array" aca="1" ref="D130" ca="1">IF(VALUE($B130)&lt;$C$16,NA(),IF(VALUE($B130)=$C$16,$C$35,INDEX($D$100:D129,ROWS($D$100:D129))+($D$56-$C$35)*F130/$E$99))</f>
        <v>#N/A</v>
      </c>
      <c r="E130" s="177" cm="1">
        <f t="array" ref="E130">$C$19*INDEX(Target_Curves_Acc[Best_Model_WoW_% (Calibrated+Tail)],VALUE($B130))</f>
        <v>7408274.9999999991</v>
      </c>
      <c r="F130" s="178">
        <f>SUM(INDEX(Sales_Week_Matrix[],MATCH($B130,Sales_Week_Matrix[Week / Year],0),MATCH("2023",Sales_Week_Matrix[#Headers],0)),INDEX(Sales_Week_Matrix[],MATCH($B130,Sales_Week_Matrix[Week / Year],0),MATCH("2024",Sales_Week_Matrix[#Headers],0)),INDEX(Sales_Week_Matrix[],MATCH($B130,Sales_Week_Matrix[Week / Year],0),MATCH("2025",Sales_Week_Matrix[#Headers],0)))</f>
        <v>650237</v>
      </c>
      <c r="G130" s="179">
        <f t="shared" si="6"/>
        <v>8.9566661697758343E-3</v>
      </c>
      <c r="K130" s="406" t="str">
        <f>TEXT(ROW()-ROW($K$100),"000")</f>
        <v>030</v>
      </c>
      <c r="L130" s="175">
        <f ca="1">IF(VALUE($K130)&gt;$C$18,NA(),INDEX(Total_Sales_Matrix[],MATCH($K130,Total_Sales_Matrix[Week / Year],0),MATCH($B$36,Total_Sales_Matrix[#Headers],0)))</f>
        <v>8272152</v>
      </c>
      <c r="M130" s="176" t="e" cm="1">
        <f t="array" aca="1" ref="M130" ca="1">IF(VALUE($K130)&lt;$C$18,NA(),IF(VALUE($K130)=$C$18,$C$36,INDEX($M$100:M129,ROWS($M$100:M129))+($D$78-$C$36)*O130/$N$99))</f>
        <v>#N/A</v>
      </c>
      <c r="N130" s="177" cm="1">
        <f t="array" ref="N130">$C$20*INDEX(Target_Curves_Acc[Best_Model_WoW_% (Calibrated+Tail)],VALUE($K130))</f>
        <v>8055599.9999999991</v>
      </c>
      <c r="O130" s="178" cm="1">
        <f t="array" ref="O130">INDEX($F$101:$F$205,VALUE($K130))</f>
        <v>650237</v>
      </c>
      <c r="P130" s="179">
        <f>IFERROR(O130/SUM($O$101:$O$205),0)</f>
        <v>8.9566661697758343E-3</v>
      </c>
    </row>
    <row r="131" spans="2:16" ht="15" customHeight="1" x14ac:dyDescent="0.45">
      <c r="B131" s="406" t="str">
        <f t="shared" si="5"/>
        <v>031</v>
      </c>
      <c r="C131" s="175">
        <f ca="1">IF(VALUE($B131)&gt;$C$16,NA(),INDEX(Total_Sales_Matrix[],MATCH($B131,Total_Sales_Matrix[Week / Year],0),MATCH($B$35,Total_Sales_Matrix[#Headers],0)))</f>
        <v>5472521</v>
      </c>
      <c r="D131" s="176" t="e" cm="1">
        <f t="array" aca="1" ref="D131" ca="1">IF(VALUE($B131)&lt;$C$16,NA(),IF(VALUE($B131)=$C$16,$C$35,INDEX($D$100:D130,ROWS($D$100:D130))+($D$56-$C$35)*F131/$E$99))</f>
        <v>#N/A</v>
      </c>
      <c r="E131" s="177" cm="1">
        <f t="array" ref="E131">$C$19*INDEX(Target_Curves_Acc[Best_Model_WoW_% (Calibrated+Tail)],VALUE($B131))</f>
        <v>7802507.4999999991</v>
      </c>
      <c r="F131" s="178">
        <f>SUM(INDEX(Sales_Week_Matrix[],MATCH($B131,Sales_Week_Matrix[Week / Year],0),MATCH("2023",Sales_Week_Matrix[#Headers],0)),INDEX(Sales_Week_Matrix[],MATCH($B131,Sales_Week_Matrix[Week / Year],0),MATCH("2024",Sales_Week_Matrix[#Headers],0)),INDEX(Sales_Week_Matrix[],MATCH($B131,Sales_Week_Matrix[Week / Year],0),MATCH("2025",Sales_Week_Matrix[#Headers],0)))</f>
        <v>1174462</v>
      </c>
      <c r="G131" s="179">
        <f t="shared" si="6"/>
        <v>1.6177584577757441E-2</v>
      </c>
      <c r="K131" s="406" t="str">
        <f>TEXT(ROW()-ROW($K$100),"000")</f>
        <v>031</v>
      </c>
      <c r="L131" s="175">
        <f ca="1">IF(VALUE($K131)&gt;$C$18,NA(),INDEX(Total_Sales_Matrix[],MATCH($K131,Total_Sales_Matrix[Week / Year],0),MATCH($B$36,Total_Sales_Matrix[#Headers],0)))</f>
        <v>8272152</v>
      </c>
      <c r="M131" s="176" t="e" cm="1">
        <f t="array" aca="1" ref="M131" ca="1">IF(VALUE($K131)&lt;$C$18,NA(),IF(VALUE($K131)=$C$18,$C$36,INDEX($M$100:M130,ROWS($M$100:M130))+($D$78-$C$36)*O131/$N$99))</f>
        <v>#N/A</v>
      </c>
      <c r="N131" s="177" cm="1">
        <f t="array" ref="N131">$C$20*INDEX(Target_Curves_Acc[Best_Model_WoW_% (Calibrated+Tail)],VALUE($K131))</f>
        <v>8484279.9999999981</v>
      </c>
      <c r="O131" s="178" cm="1">
        <f t="array" ref="O131">INDEX($F$101:$F$205,VALUE($K131))</f>
        <v>1174462</v>
      </c>
      <c r="P131" s="179">
        <f>IFERROR(O131/SUM($O$101:$O$205),0)</f>
        <v>1.6177584577757441E-2</v>
      </c>
    </row>
    <row r="132" spans="2:16" ht="15" customHeight="1" x14ac:dyDescent="0.45">
      <c r="B132" s="406" t="str">
        <f t="shared" si="5"/>
        <v>032</v>
      </c>
      <c r="C132" s="175">
        <f ca="1">IF(VALUE($B132)&gt;$C$16,NA(),INDEX(Total_Sales_Matrix[],MATCH($B132,Total_Sales_Matrix[Week / Year],0),MATCH($B$35,Total_Sales_Matrix[#Headers],0)))</f>
        <v>5653967</v>
      </c>
      <c r="D132" s="176" t="e" cm="1">
        <f t="array" aca="1" ref="D132" ca="1">IF(VALUE($B132)&lt;$C$16,NA(),IF(VALUE($B132)=$C$16,$C$35,INDEX($D$100:D131,ROWS($D$100:D131))+($D$56-$C$35)*F132/$E$99))</f>
        <v>#N/A</v>
      </c>
      <c r="E132" s="177" cm="1">
        <f t="array" ref="E132">$C$19*INDEX(Target_Curves_Acc[Best_Model_WoW_% (Calibrated+Tail)],VALUE($B132))</f>
        <v>8196739.9999999981</v>
      </c>
      <c r="F132" s="178">
        <f>SUM(INDEX(Sales_Week_Matrix[],MATCH($B132,Sales_Week_Matrix[Week / Year],0),MATCH("2023",Sales_Week_Matrix[#Headers],0)),INDEX(Sales_Week_Matrix[],MATCH($B132,Sales_Week_Matrix[Week / Year],0),MATCH("2024",Sales_Week_Matrix[#Headers],0)),INDEX(Sales_Week_Matrix[],MATCH($B132,Sales_Week_Matrix[Week / Year],0),MATCH("2025",Sales_Week_Matrix[#Headers],0)))</f>
        <v>861892</v>
      </c>
      <c r="G132" s="179">
        <f t="shared" si="6"/>
        <v>1.187210035479438E-2</v>
      </c>
      <c r="K132" s="406" t="str">
        <f>TEXT(ROW()-ROW($K$100),"000")</f>
        <v>032</v>
      </c>
      <c r="L132" s="175">
        <f ca="1">IF(VALUE($K132)&gt;$C$18,NA(),INDEX(Total_Sales_Matrix[],MATCH($K132,Total_Sales_Matrix[Week / Year],0),MATCH($B$36,Total_Sales_Matrix[#Headers],0)))</f>
        <v>8865225</v>
      </c>
      <c r="M132" s="176" cm="1">
        <f t="array" aca="1" ref="M132" ca="1">IF(VALUE($K132)&lt;$C$18,NA(),IF(VALUE($K132)=$C$18,$C$36,INDEX($M$100:M131,ROWS($M$100:M131))+($D$78-$C$36)*O132/$N$99))</f>
        <v>8865225</v>
      </c>
      <c r="N132" s="177" cm="1">
        <f t="array" ref="N132">$C$20*INDEX(Target_Curves_Acc[Best_Model_WoW_% (Calibrated+Tail)],VALUE($K132))</f>
        <v>8912959.9999999981</v>
      </c>
      <c r="O132" s="178" cm="1">
        <f t="array" ref="O132">INDEX($F$101:$F$205,VALUE($K132))</f>
        <v>861892</v>
      </c>
      <c r="P132" s="179">
        <f>IFERROR(O132/SUM($O$101:$O$205),0)</f>
        <v>1.187210035479438E-2</v>
      </c>
    </row>
    <row r="133" spans="2:16" ht="15" customHeight="1" x14ac:dyDescent="0.45">
      <c r="B133" s="406" t="str">
        <f t="shared" si="5"/>
        <v>033</v>
      </c>
      <c r="C133" s="175">
        <f ca="1">IF(VALUE($B133)&gt;$C$16,NA(),INDEX(Total_Sales_Matrix[],MATCH($B133,Total_Sales_Matrix[Week / Year],0),MATCH($B$35,Total_Sales_Matrix[#Headers],0)))</f>
        <v>5949457</v>
      </c>
      <c r="D133" s="176" t="e" cm="1">
        <f t="array" aca="1" ref="D133" ca="1">IF(VALUE($B133)&lt;$C$16,NA(),IF(VALUE($B133)=$C$16,$C$35,INDEX($D$100:D132,ROWS($D$100:D132))+($D$56-$C$35)*F133/$E$99))</f>
        <v>#N/A</v>
      </c>
      <c r="E133" s="177" cm="1">
        <f t="array" ref="E133">$C$19*INDEX(Target_Curves_Acc[Best_Model_WoW_% (Calibrated+Tail)],VALUE($B133))</f>
        <v>8590972.4999999981</v>
      </c>
      <c r="F133" s="178">
        <f>SUM(INDEX(Sales_Week_Matrix[],MATCH($B133,Sales_Week_Matrix[Week / Year],0),MATCH("2023",Sales_Week_Matrix[#Headers],0)),INDEX(Sales_Week_Matrix[],MATCH($B133,Sales_Week_Matrix[Week / Year],0),MATCH("2024",Sales_Week_Matrix[#Headers],0)),INDEX(Sales_Week_Matrix[],MATCH($B133,Sales_Week_Matrix[Week / Year],0),MATCH("2025",Sales_Week_Matrix[#Headers],0)))</f>
        <v>563060</v>
      </c>
      <c r="G133" s="179">
        <f t="shared" si="6"/>
        <v>7.7558497187240668E-3</v>
      </c>
      <c r="K133" s="406" t="str">
        <f>TEXT(ROW()-ROW($K$100),"000")</f>
        <v>033</v>
      </c>
      <c r="L133" s="175" t="e">
        <f ca="1">IF(VALUE($K133)&gt;$C$18,NA(),INDEX(Total_Sales_Matrix[],MATCH($K133,Total_Sales_Matrix[Week / Year],0),MATCH($B$36,Total_Sales_Matrix[#Headers],0)))</f>
        <v>#N/A</v>
      </c>
      <c r="M133" s="176" cm="1">
        <f t="array" aca="1" ref="M133" ca="1">IF(VALUE($K133)&lt;$C$18,NA(),IF(VALUE($K133)=$C$18,$C$36,INDEX($M$100:M132,ROWS($M$100:M132))+($D$78-$C$36)*O133/$N$99))</f>
        <v>9044596.9908315092</v>
      </c>
      <c r="N133" s="177" cm="1">
        <f t="array" ref="N133">$C$20*INDEX(Target_Curves_Acc[Best_Model_WoW_% (Calibrated+Tail)],VALUE($K133))</f>
        <v>9341639.9999999981</v>
      </c>
      <c r="O133" s="178" cm="1">
        <f t="array" ref="O133">INDEX($F$101:$F$205,VALUE($K133))</f>
        <v>563060</v>
      </c>
      <c r="P133" s="179">
        <f>IFERROR(O133/SUM($O$101:$O$205),0)</f>
        <v>7.7558497187240668E-3</v>
      </c>
    </row>
    <row r="134" spans="2:16" ht="15" customHeight="1" x14ac:dyDescent="0.45">
      <c r="B134" s="406" t="str">
        <f t="shared" si="5"/>
        <v>034</v>
      </c>
      <c r="C134" s="175">
        <f ca="1">IF(VALUE($B134)&gt;$C$16,NA(),INDEX(Total_Sales_Matrix[],MATCH($B134,Total_Sales_Matrix[Week / Year],0),MATCH($B$35,Total_Sales_Matrix[#Headers],0)))</f>
        <v>6216141</v>
      </c>
      <c r="D134" s="176" t="e" cm="1">
        <f t="array" aca="1" ref="D134" ca="1">IF(VALUE($B134)&lt;$C$16,NA(),IF(VALUE($B134)=$C$16,$C$35,INDEX($D$100:D133,ROWS($D$100:D133))+($D$56-$C$35)*F134/$E$99))</f>
        <v>#N/A</v>
      </c>
      <c r="E134" s="177" cm="1">
        <f t="array" ref="E134">$C$19*INDEX(Target_Curves_Acc[Best_Model_WoW_% (Calibrated+Tail)],VALUE($B134))</f>
        <v>8985204.9999999981</v>
      </c>
      <c r="F134" s="178">
        <f>SUM(INDEX(Sales_Week_Matrix[],MATCH($B134,Sales_Week_Matrix[Week / Year],0),MATCH("2023",Sales_Week_Matrix[#Headers],0)),INDEX(Sales_Week_Matrix[],MATCH($B134,Sales_Week_Matrix[Week / Year],0),MATCH("2024",Sales_Week_Matrix[#Headers],0)),INDEX(Sales_Week_Matrix[],MATCH($B134,Sales_Week_Matrix[Week / Year],0),MATCH("2025",Sales_Week_Matrix[#Headers],0)))</f>
        <v>1284718</v>
      </c>
      <c r="G134" s="179">
        <f t="shared" si="6"/>
        <v>1.7696301884239238E-2</v>
      </c>
      <c r="K134" s="406" t="str">
        <f>TEXT(ROW()-ROW($K$100),"000")</f>
        <v>034</v>
      </c>
      <c r="L134" s="175" t="e">
        <f ca="1">IF(VALUE($K134)&gt;$C$18,NA(),INDEX(Total_Sales_Matrix[],MATCH($K134,Total_Sales_Matrix[Week / Year],0),MATCH($B$36,Total_Sales_Matrix[#Headers],0)))</f>
        <v>#N/A</v>
      </c>
      <c r="M134" s="176" cm="1">
        <f t="array" aca="1" ref="M134" ca="1">IF(VALUE($K134)&lt;$C$18,NA(),IF(VALUE($K134)=$C$18,$C$36,INDEX($M$100:M133,ROWS($M$100:M133))+($D$78-$C$36)*O134/$N$99))</f>
        <v>9453864.9646124095</v>
      </c>
      <c r="N134" s="177" cm="1">
        <f t="array" ref="N134">$C$20*INDEX(Target_Curves_Acc[Best_Model_WoW_% (Calibrated+Tail)],VALUE($K134))</f>
        <v>9770319.9999999981</v>
      </c>
      <c r="O134" s="178" cm="1">
        <f t="array" ref="O134">INDEX($F$101:$F$205,VALUE($K134))</f>
        <v>1284718</v>
      </c>
      <c r="P134" s="179">
        <f>IFERROR(O134/SUM($O$101:$O$205),0)</f>
        <v>1.7696301884239238E-2</v>
      </c>
    </row>
    <row r="135" spans="2:16" ht="15" customHeight="1" x14ac:dyDescent="0.45">
      <c r="B135" s="406" t="str">
        <f t="shared" si="5"/>
        <v>035</v>
      </c>
      <c r="C135" s="175">
        <f ca="1">IF(VALUE($B135)&gt;$C$16,NA(),INDEX(Total_Sales_Matrix[],MATCH($B135,Total_Sales_Matrix[Week / Year],0),MATCH($B$35,Total_Sales_Matrix[#Headers],0)))</f>
        <v>6216141</v>
      </c>
      <c r="D135" s="176" t="e" cm="1">
        <f t="array" aca="1" ref="D135" ca="1">IF(VALUE($B135)&lt;$C$16,NA(),IF(VALUE($B135)=$C$16,$C$35,INDEX($D$100:D134,ROWS($D$100:D134))+($D$56-$C$35)*F135/$E$99))</f>
        <v>#N/A</v>
      </c>
      <c r="E135" s="177" cm="1">
        <f t="array" ref="E135">$C$19*INDEX(Target_Curves_Acc[Best_Model_WoW_% (Calibrated+Tail)],VALUE($B135))</f>
        <v>9379437.4999999981</v>
      </c>
      <c r="F135" s="178">
        <f>SUM(INDEX(Sales_Week_Matrix[],MATCH($B135,Sales_Week_Matrix[Week / Year],0),MATCH("2023",Sales_Week_Matrix[#Headers],0)),INDEX(Sales_Week_Matrix[],MATCH($B135,Sales_Week_Matrix[Week / Year],0),MATCH("2024",Sales_Week_Matrix[#Headers],0)),INDEX(Sales_Week_Matrix[],MATCH($B135,Sales_Week_Matrix[Week / Year],0),MATCH("2025",Sales_Week_Matrix[#Headers],0)))</f>
        <v>830399</v>
      </c>
      <c r="G135" s="179">
        <f t="shared" si="6"/>
        <v>1.1438301158986159E-2</v>
      </c>
      <c r="K135" s="406" t="str">
        <f>TEXT(ROW()-ROW($K$100),"000")</f>
        <v>035</v>
      </c>
      <c r="L135" s="175" t="e">
        <f ca="1">IF(VALUE($K135)&gt;$C$18,NA(),INDEX(Total_Sales_Matrix[],MATCH($K135,Total_Sales_Matrix[Week / Year],0),MATCH($B$36,Total_Sales_Matrix[#Headers],0)))</f>
        <v>#N/A</v>
      </c>
      <c r="M135" s="176" cm="1">
        <f t="array" aca="1" ref="M135" ca="1">IF(VALUE($K135)&lt;$C$18,NA(),IF(VALUE($K135)=$C$18,$C$36,INDEX($M$100:M134,ROWS($M$100:M134))+($D$78-$C$36)*O135/$N$99))</f>
        <v>9718402.1752373762</v>
      </c>
      <c r="N135" s="177" cm="1">
        <f t="array" ref="N135">$C$20*INDEX(Target_Curves_Acc[Best_Model_WoW_% (Calibrated+Tail)],VALUE($K135))</f>
        <v>10198999.999999998</v>
      </c>
      <c r="O135" s="178" cm="1">
        <f t="array" ref="O135">INDEX($F$101:$F$205,VALUE($K135))</f>
        <v>830399</v>
      </c>
      <c r="P135" s="179">
        <f>IFERROR(O135/SUM($O$101:$O$205),0)</f>
        <v>1.1438301158986159E-2</v>
      </c>
    </row>
    <row r="136" spans="2:16" ht="15" customHeight="1" x14ac:dyDescent="0.45">
      <c r="B136" s="406" t="str">
        <f t="shared" si="5"/>
        <v>036</v>
      </c>
      <c r="C136" s="175">
        <f ca="1">IF(VALUE($B136)&gt;$C$16,NA(),INDEX(Total_Sales_Matrix[],MATCH($B136,Total_Sales_Matrix[Week / Year],0),MATCH($B$35,Total_Sales_Matrix[#Headers],0)))</f>
        <v>6778231</v>
      </c>
      <c r="D136" s="176" t="e" cm="1">
        <f t="array" aca="1" ref="D136" ca="1">IF(VALUE($B136)&lt;$C$16,NA(),IF(VALUE($B136)=$C$16,$C$35,INDEX($D$100:D135,ROWS($D$100:D135))+($D$56-$C$35)*F136/$E$99))</f>
        <v>#N/A</v>
      </c>
      <c r="E136" s="177" cm="1">
        <f t="array" ref="E136">$C$19*INDEX(Target_Curves_Acc[Best_Model_WoW_% (Calibrated+Tail)],VALUE($B136))</f>
        <v>9773669.9999999981</v>
      </c>
      <c r="F136" s="178">
        <f>SUM(INDEX(Sales_Week_Matrix[],MATCH($B136,Sales_Week_Matrix[Week / Year],0),MATCH("2023",Sales_Week_Matrix[#Headers],0)),INDEX(Sales_Week_Matrix[],MATCH($B136,Sales_Week_Matrix[Week / Year],0),MATCH("2024",Sales_Week_Matrix[#Headers],0)),INDEX(Sales_Week_Matrix[],MATCH($B136,Sales_Week_Matrix[Week / Year],0),MATCH("2025",Sales_Week_Matrix[#Headers],0)))</f>
        <v>1686585</v>
      </c>
      <c r="G136" s="179">
        <f t="shared" si="6"/>
        <v>2.3231804422005169E-2</v>
      </c>
      <c r="K136" s="406" t="str">
        <f>TEXT(ROW()-ROW($K$100),"000")</f>
        <v>036</v>
      </c>
      <c r="L136" s="175" t="e">
        <f ca="1">IF(VALUE($K136)&gt;$C$18,NA(),INDEX(Total_Sales_Matrix[],MATCH($K136,Total_Sales_Matrix[Week / Year],0),MATCH($B$36,Total_Sales_Matrix[#Headers],0)))</f>
        <v>#N/A</v>
      </c>
      <c r="M136" s="176" cm="1">
        <f t="array" aca="1" ref="M136" ca="1">IF(VALUE($K136)&lt;$C$18,NA(),IF(VALUE($K136)=$C$18,$C$36,INDEX($M$100:M135,ROWS($M$100:M135))+($D$78-$C$36)*O136/$N$99))</f>
        <v>10255691.467953179</v>
      </c>
      <c r="N136" s="177" cm="1">
        <f t="array" ref="N136">$C$20*INDEX(Target_Curves_Acc[Best_Model_WoW_% (Calibrated+Tail)],VALUE($K136))</f>
        <v>10627679.999999996</v>
      </c>
      <c r="O136" s="178" cm="1">
        <f t="array" ref="O136">INDEX($F$101:$F$205,VALUE($K136))</f>
        <v>1686585</v>
      </c>
      <c r="P136" s="179">
        <f>IFERROR(O136/SUM($O$101:$O$205),0)</f>
        <v>2.3231804422005169E-2</v>
      </c>
    </row>
    <row r="137" spans="2:16" ht="15" customHeight="1" x14ac:dyDescent="0.45">
      <c r="B137" s="406" t="str">
        <f t="shared" si="5"/>
        <v>037</v>
      </c>
      <c r="C137" s="175">
        <f ca="1">IF(VALUE($B137)&gt;$C$16,NA(),INDEX(Total_Sales_Matrix[],MATCH($B137,Total_Sales_Matrix[Week / Year],0),MATCH($B$35,Total_Sales_Matrix[#Headers],0)))</f>
        <v>7266984</v>
      </c>
      <c r="D137" s="176" t="e" cm="1">
        <f t="array" aca="1" ref="D137" ca="1">IF(VALUE($B137)&lt;$C$16,NA(),IF(VALUE($B137)=$C$16,$C$35,INDEX($D$100:D136,ROWS($D$100:D136))+($D$56-$C$35)*F137/$E$99))</f>
        <v>#N/A</v>
      </c>
      <c r="E137" s="177" cm="1">
        <f t="array" ref="E137">$C$19*INDEX(Target_Curves_Acc[Best_Model_WoW_% (Calibrated+Tail)],VALUE($B137))</f>
        <v>10167902.499999996</v>
      </c>
      <c r="F137" s="178">
        <f>SUM(INDEX(Sales_Week_Matrix[],MATCH($B137,Sales_Week_Matrix[Week / Year],0),MATCH("2023",Sales_Week_Matrix[#Headers],0)),INDEX(Sales_Week_Matrix[],MATCH($B137,Sales_Week_Matrix[Week / Year],0),MATCH("2024",Sales_Week_Matrix[#Headers],0)),INDEX(Sales_Week_Matrix[],MATCH($B137,Sales_Week_Matrix[Week / Year],0),MATCH("2025",Sales_Week_Matrix[#Headers],0)))</f>
        <v>1194353</v>
      </c>
      <c r="G137" s="179">
        <f t="shared" si="6"/>
        <v>1.6451572441848552E-2</v>
      </c>
      <c r="K137" s="406" t="str">
        <f>TEXT(ROW()-ROW($K$100),"000")</f>
        <v>037</v>
      </c>
      <c r="L137" s="175" t="e">
        <f ca="1">IF(VALUE($K137)&gt;$C$18,NA(),INDEX(Total_Sales_Matrix[],MATCH($K137,Total_Sales_Matrix[Week / Year],0),MATCH($B$36,Total_Sales_Matrix[#Headers],0)))</f>
        <v>#N/A</v>
      </c>
      <c r="M137" s="176" cm="1">
        <f t="array" aca="1" ref="M137" ca="1">IF(VALUE($K137)&lt;$C$18,NA(),IF(VALUE($K137)=$C$18,$C$36,INDEX($M$100:M136,ROWS($M$100:M136))+($D$78-$C$36)*O137/$N$99))</f>
        <v>10636172.190017585</v>
      </c>
      <c r="N137" s="177" cm="1">
        <f t="array" ref="N137">$C$20*INDEX(Target_Curves_Acc[Best_Model_WoW_% (Calibrated+Tail)],VALUE($K137))</f>
        <v>11056359.999999996</v>
      </c>
      <c r="O137" s="178" cm="1">
        <f t="array" ref="O137">INDEX($F$101:$F$205,VALUE($K137))</f>
        <v>1194353</v>
      </c>
      <c r="P137" s="179">
        <f>IFERROR(O137/SUM($O$101:$O$205),0)</f>
        <v>1.6451572441848552E-2</v>
      </c>
    </row>
    <row r="138" spans="2:16" ht="15" customHeight="1" x14ac:dyDescent="0.45">
      <c r="B138" s="406" t="str">
        <f t="shared" si="5"/>
        <v>038</v>
      </c>
      <c r="C138" s="175">
        <f ca="1">IF(VALUE($B138)&gt;$C$16,NA(),INDEX(Total_Sales_Matrix[],MATCH($B138,Total_Sales_Matrix[Week / Year],0),MATCH($B$35,Total_Sales_Matrix[#Headers],0)))</f>
        <v>8019112</v>
      </c>
      <c r="D138" s="176" t="e" cm="1">
        <f t="array" aca="1" ref="D138" ca="1">IF(VALUE($B138)&lt;$C$16,NA(),IF(VALUE($B138)=$C$16,$C$35,INDEX($D$100:D137,ROWS($D$100:D137))+($D$56-$C$35)*F138/$E$99))</f>
        <v>#N/A</v>
      </c>
      <c r="E138" s="177" cm="1">
        <f t="array" ref="E138">$C$19*INDEX(Target_Curves_Acc[Best_Model_WoW_% (Calibrated+Tail)],VALUE($B138))</f>
        <v>10562134.999999996</v>
      </c>
      <c r="F138" s="178">
        <f>SUM(INDEX(Sales_Week_Matrix[],MATCH($B138,Sales_Week_Matrix[Week / Year],0),MATCH("2023",Sales_Week_Matrix[#Headers],0)),INDEX(Sales_Week_Matrix[],MATCH($B138,Sales_Week_Matrix[Week / Year],0),MATCH("2024",Sales_Week_Matrix[#Headers],0)),INDEX(Sales_Week_Matrix[],MATCH($B138,Sales_Week_Matrix[Week / Year],0),MATCH("2025",Sales_Week_Matrix[#Headers],0)))</f>
        <v>1548896</v>
      </c>
      <c r="G138" s="179">
        <f t="shared" si="6"/>
        <v>2.1335212243691316E-2</v>
      </c>
      <c r="K138" s="406" t="str">
        <f>TEXT(ROW()-ROW($K$100),"000")</f>
        <v>038</v>
      </c>
      <c r="L138" s="175" t="e">
        <f ca="1">IF(VALUE($K138)&gt;$C$18,NA(),INDEX(Total_Sales_Matrix[],MATCH($K138,Total_Sales_Matrix[Week / Year],0),MATCH($B$36,Total_Sales_Matrix[#Headers],0)))</f>
        <v>#N/A</v>
      </c>
      <c r="M138" s="176" cm="1">
        <f t="array" aca="1" ref="M138" ca="1">IF(VALUE($K138)&lt;$C$18,NA(),IF(VALUE($K138)=$C$18,$C$36,INDEX($M$100:M137,ROWS($M$100:M137))+($D$78-$C$36)*O138/$N$99))</f>
        <v>11129598.395237206</v>
      </c>
      <c r="N138" s="177" cm="1">
        <f t="array" ref="N138">$C$20*INDEX(Target_Curves_Acc[Best_Model_WoW_% (Calibrated+Tail)],VALUE($K138))</f>
        <v>11485039.999999996</v>
      </c>
      <c r="O138" s="178" cm="1">
        <f t="array" ref="O138">INDEX($F$101:$F$205,VALUE($K138))</f>
        <v>1548896</v>
      </c>
      <c r="P138" s="179">
        <f>IFERROR(O138/SUM($O$101:$O$205),0)</f>
        <v>2.1335212243691316E-2</v>
      </c>
    </row>
    <row r="139" spans="2:16" ht="15" customHeight="1" x14ac:dyDescent="0.45">
      <c r="B139" s="406" t="str">
        <f t="shared" si="5"/>
        <v>039</v>
      </c>
      <c r="C139" s="175">
        <f ca="1">IF(VALUE($B139)&gt;$C$16,NA(),INDEX(Total_Sales_Matrix[],MATCH($B139,Total_Sales_Matrix[Week / Year],0),MATCH($B$35,Total_Sales_Matrix[#Headers],0)))</f>
        <v>8387994</v>
      </c>
      <c r="D139" s="176" t="e" cm="1">
        <f t="array" aca="1" ref="D139" ca="1">IF(VALUE($B139)&lt;$C$16,NA(),IF(VALUE($B139)=$C$16,$C$35,INDEX($D$100:D138,ROWS($D$100:D138))+($D$56-$C$35)*F139/$E$99))</f>
        <v>#N/A</v>
      </c>
      <c r="E139" s="177" cm="1">
        <f t="array" ref="E139">$C$19*INDEX(Target_Curves_Acc[Best_Model_WoW_% (Calibrated+Tail)],VALUE($B139))</f>
        <v>10956367.499999996</v>
      </c>
      <c r="F139" s="178">
        <f>SUM(INDEX(Sales_Week_Matrix[],MATCH($B139,Sales_Week_Matrix[Week / Year],0),MATCH("2023",Sales_Week_Matrix[#Headers],0)),INDEX(Sales_Week_Matrix[],MATCH($B139,Sales_Week_Matrix[Week / Year],0),MATCH("2024",Sales_Week_Matrix[#Headers],0)),INDEX(Sales_Week_Matrix[],MATCH($B139,Sales_Week_Matrix[Week / Year],0),MATCH("2025",Sales_Week_Matrix[#Headers],0)))</f>
        <v>1398393</v>
      </c>
      <c r="G139" s="179">
        <f t="shared" si="6"/>
        <v>1.9262114083251704E-2</v>
      </c>
      <c r="K139" s="406" t="str">
        <f>TEXT(ROW()-ROW($K$100),"000")</f>
        <v>039</v>
      </c>
      <c r="L139" s="175" t="e">
        <f ca="1">IF(VALUE($K139)&gt;$C$18,NA(),INDEX(Total_Sales_Matrix[],MATCH($K139,Total_Sales_Matrix[Week / Year],0),MATCH($B$36,Total_Sales_Matrix[#Headers],0)))</f>
        <v>#N/A</v>
      </c>
      <c r="M139" s="176" cm="1">
        <f t="array" aca="1" ref="M139" ca="1">IF(VALUE($K139)&lt;$C$18,NA(),IF(VALUE($K139)=$C$18,$C$36,INDEX($M$100:M138,ROWS($M$100:M138))+($D$78-$C$36)*O139/$N$99))</f>
        <v>11575079.403255615</v>
      </c>
      <c r="N139" s="177" cm="1">
        <f t="array" ref="N139">$C$20*INDEX(Target_Curves_Acc[Best_Model_WoW_% (Calibrated+Tail)],VALUE($K139))</f>
        <v>11913719.999999996</v>
      </c>
      <c r="O139" s="178" cm="1">
        <f t="array" ref="O139">INDEX($F$101:$F$205,VALUE($K139))</f>
        <v>1398393</v>
      </c>
      <c r="P139" s="179">
        <f>IFERROR(O139/SUM($O$101:$O$205),0)</f>
        <v>1.9262114083251704E-2</v>
      </c>
    </row>
    <row r="140" spans="2:16" ht="15" customHeight="1" x14ac:dyDescent="0.45">
      <c r="B140" s="406" t="str">
        <f t="shared" si="5"/>
        <v>040</v>
      </c>
      <c r="C140" s="175">
        <f ca="1">IF(VALUE($B140)&gt;$C$16,NA(),INDEX(Total_Sales_Matrix[],MATCH($B140,Total_Sales_Matrix[Week / Year],0),MATCH($B$35,Total_Sales_Matrix[#Headers],0)))</f>
        <v>9319666</v>
      </c>
      <c r="D140" s="176" t="e" cm="1">
        <f t="array" aca="1" ref="D140" ca="1">IF(VALUE($B140)&lt;$C$16,NA(),IF(VALUE($B140)=$C$16,$C$35,INDEX($D$100:D139,ROWS($D$100:D139))+($D$56-$C$35)*F140/$E$99))</f>
        <v>#N/A</v>
      </c>
      <c r="E140" s="177" cm="1">
        <f t="array" ref="E140">$C$19*INDEX(Target_Curves_Acc[Best_Model_WoW_% (Calibrated+Tail)],VALUE($B140))</f>
        <v>11357294.999999998</v>
      </c>
      <c r="F140" s="178">
        <f>SUM(INDEX(Sales_Week_Matrix[],MATCH($B140,Sales_Week_Matrix[Week / Year],0),MATCH("2023",Sales_Week_Matrix[#Headers],0)),INDEX(Sales_Week_Matrix[],MATCH($B140,Sales_Week_Matrix[Week / Year],0),MATCH("2024",Sales_Week_Matrix[#Headers],0)),INDEX(Sales_Week_Matrix[],MATCH($B140,Sales_Week_Matrix[Week / Year],0),MATCH("2025",Sales_Week_Matrix[#Headers],0)))</f>
        <v>339457</v>
      </c>
      <c r="G140" s="179">
        <f t="shared" si="6"/>
        <v>4.6758382374328059E-3</v>
      </c>
      <c r="K140" s="406" t="str">
        <f>TEXT(ROW()-ROW($K$100),"000")</f>
        <v>040</v>
      </c>
      <c r="L140" s="175" t="e">
        <f ca="1">IF(VALUE($K140)&gt;$C$18,NA(),INDEX(Total_Sales_Matrix[],MATCH($K140,Total_Sales_Matrix[Week / Year],0),MATCH($B$36,Total_Sales_Matrix[#Headers],0)))</f>
        <v>#N/A</v>
      </c>
      <c r="M140" s="176" cm="1">
        <f t="array" aca="1" ref="M140" ca="1">IF(VALUE($K140)&lt;$C$18,NA(),IF(VALUE($K140)=$C$18,$C$36,INDEX($M$100:M139,ROWS($M$100:M139))+($D$78-$C$36)*O140/$N$99))</f>
        <v>11683218.993870633</v>
      </c>
      <c r="N140" s="177" cm="1">
        <f t="array" ref="N140">$C$20*INDEX(Target_Curves_Acc[Best_Model_WoW_% (Calibrated+Tail)],VALUE($K140))</f>
        <v>12349679.999999996</v>
      </c>
      <c r="O140" s="178" cm="1">
        <f t="array" ref="O140">INDEX($F$101:$F$205,VALUE($K140))</f>
        <v>339457</v>
      </c>
      <c r="P140" s="179">
        <f>IFERROR(O140/SUM($O$101:$O$205),0)</f>
        <v>4.6758382374328059E-3</v>
      </c>
    </row>
    <row r="141" spans="2:16" ht="15" customHeight="1" x14ac:dyDescent="0.45">
      <c r="B141" s="406" t="str">
        <f t="shared" si="5"/>
        <v>041</v>
      </c>
      <c r="C141" s="175">
        <f ca="1">IF(VALUE($B141)&gt;$C$16,NA(),INDEX(Total_Sales_Matrix[],MATCH($B141,Total_Sales_Matrix[Week / Year],0),MATCH($B$35,Total_Sales_Matrix[#Headers],0)))</f>
        <v>9482664</v>
      </c>
      <c r="D141" s="176" t="e" cm="1">
        <f t="array" aca="1" ref="D141" ca="1">IF(VALUE($B141)&lt;$C$16,NA(),IF(VALUE($B141)=$C$16,$C$35,INDEX($D$100:D140,ROWS($D$100:D140))+($D$56-$C$35)*F141/$E$99))</f>
        <v>#N/A</v>
      </c>
      <c r="E141" s="177" cm="1">
        <f t="array" ref="E141">$C$19*INDEX(Target_Curves_Acc[Best_Model_WoW_% (Calibrated+Tail)],VALUE($B141))</f>
        <v>11758222.499999996</v>
      </c>
      <c r="F141" s="178">
        <f>SUM(INDEX(Sales_Week_Matrix[],MATCH($B141,Sales_Week_Matrix[Week / Year],0),MATCH("2023",Sales_Week_Matrix[#Headers],0)),INDEX(Sales_Week_Matrix[],MATCH($B141,Sales_Week_Matrix[Week / Year],0),MATCH("2024",Sales_Week_Matrix[#Headers],0)),INDEX(Sales_Week_Matrix[],MATCH($B141,Sales_Week_Matrix[Week / Year],0),MATCH("2025",Sales_Week_Matrix[#Headers],0)))</f>
        <v>1340124</v>
      </c>
      <c r="G141" s="179">
        <f t="shared" si="6"/>
        <v>1.845948983848146E-2</v>
      </c>
      <c r="K141" s="406" t="str">
        <f>TEXT(ROW()-ROW($K$100),"000")</f>
        <v>041</v>
      </c>
      <c r="L141" s="175" t="e">
        <f ca="1">IF(VALUE($K141)&gt;$C$18,NA(),INDEX(Total_Sales_Matrix[],MATCH($K141,Total_Sales_Matrix[Week / Year],0),MATCH($B$36,Total_Sales_Matrix[#Headers],0)))</f>
        <v>#N/A</v>
      </c>
      <c r="M141" s="176" cm="1">
        <f t="array" aca="1" ref="M141" ca="1">IF(VALUE($K141)&lt;$C$18,NA(),IF(VALUE($K141)=$C$18,$C$36,INDEX($M$100:M140,ROWS($M$100:M140))+($D$78-$C$36)*O141/$N$99))</f>
        <v>12110137.456984838</v>
      </c>
      <c r="N141" s="177" cm="1">
        <f t="array" ref="N141">$C$20*INDEX(Target_Curves_Acc[Best_Model_WoW_% (Calibrated+Tail)],VALUE($K141))</f>
        <v>12785639.999999996</v>
      </c>
      <c r="O141" s="178" cm="1">
        <f t="array" ref="O141">INDEX($F$101:$F$205,VALUE($K141))</f>
        <v>1340124</v>
      </c>
      <c r="P141" s="179">
        <f>IFERROR(O141/SUM($O$101:$O$205),0)</f>
        <v>1.845948983848146E-2</v>
      </c>
    </row>
    <row r="142" spans="2:16" ht="15" customHeight="1" x14ac:dyDescent="0.45">
      <c r="B142" s="406" t="str">
        <f t="shared" si="5"/>
        <v>042</v>
      </c>
      <c r="C142" s="175">
        <f ca="1">IF(VALUE($B142)&gt;$C$16,NA(),INDEX(Total_Sales_Matrix[],MATCH($B142,Total_Sales_Matrix[Week / Year],0),MATCH($B$35,Total_Sales_Matrix[#Headers],0)))</f>
        <v>9980231</v>
      </c>
      <c r="D142" s="176" t="e" cm="1">
        <f t="array" aca="1" ref="D142" ca="1">IF(VALUE($B142)&lt;$C$16,NA(),IF(VALUE($B142)=$C$16,$C$35,INDEX($D$100:D141,ROWS($D$100:D141))+($D$56-$C$35)*F142/$E$99))</f>
        <v>#N/A</v>
      </c>
      <c r="E142" s="177" cm="1">
        <f t="array" ref="E142">$C$19*INDEX(Target_Curves_Acc[Best_Model_WoW_% (Calibrated+Tail)],VALUE($B142))</f>
        <v>12159149.999999996</v>
      </c>
      <c r="F142" s="178">
        <f>SUM(INDEX(Sales_Week_Matrix[],MATCH($B142,Sales_Week_Matrix[Week / Year],0),MATCH("2023",Sales_Week_Matrix[#Headers],0)),INDEX(Sales_Week_Matrix[],MATCH($B142,Sales_Week_Matrix[Week / Year],0),MATCH("2024",Sales_Week_Matrix[#Headers],0)),INDEX(Sales_Week_Matrix[],MATCH($B142,Sales_Week_Matrix[Week / Year],0),MATCH("2025",Sales_Week_Matrix[#Headers],0)))</f>
        <v>1266976</v>
      </c>
      <c r="G142" s="179">
        <f t="shared" si="6"/>
        <v>1.7451915343356203E-2</v>
      </c>
      <c r="K142" s="406" t="str">
        <f>TEXT(ROW()-ROW($K$100),"000")</f>
        <v>042</v>
      </c>
      <c r="L142" s="175" t="e">
        <f ca="1">IF(VALUE($K142)&gt;$C$18,NA(),INDEX(Total_Sales_Matrix[],MATCH($K142,Total_Sales_Matrix[Week / Year],0),MATCH($B$36,Total_Sales_Matrix[#Headers],0)))</f>
        <v>#N/A</v>
      </c>
      <c r="M142" s="176" cm="1">
        <f t="array" aca="1" ref="M142" ca="1">IF(VALUE($K142)&lt;$C$18,NA(),IF(VALUE($K142)=$C$18,$C$36,INDEX($M$100:M141,ROWS($M$100:M141))+($D$78-$C$36)*O142/$N$99))</f>
        <v>12513753.425897107</v>
      </c>
      <c r="N142" s="177" cm="1">
        <f t="array" ref="N142">$C$20*INDEX(Target_Curves_Acc[Best_Model_WoW_% (Calibrated+Tail)],VALUE($K142))</f>
        <v>13221599.999999996</v>
      </c>
      <c r="O142" s="178" cm="1">
        <f t="array" ref="O142">INDEX($F$101:$F$205,VALUE($K142))</f>
        <v>1266976</v>
      </c>
      <c r="P142" s="179">
        <f>IFERROR(O142/SUM($O$101:$O$205),0)</f>
        <v>1.7451915343356203E-2</v>
      </c>
    </row>
    <row r="143" spans="2:16" ht="15" customHeight="1" x14ac:dyDescent="0.45">
      <c r="B143" s="406" t="str">
        <f t="shared" si="5"/>
        <v>043</v>
      </c>
      <c r="C143" s="175">
        <f ca="1">IF(VALUE($B143)&gt;$C$16,NA(),INDEX(Total_Sales_Matrix[],MATCH($B143,Total_Sales_Matrix[Week / Year],0),MATCH($B$35,Total_Sales_Matrix[#Headers],0)))</f>
        <v>10436976</v>
      </c>
      <c r="D143" s="176" t="e" cm="1">
        <f t="array" aca="1" ref="D143" ca="1">IF(VALUE($B143)&lt;$C$16,NA(),IF(VALUE($B143)=$C$16,$C$35,INDEX($D$100:D142,ROWS($D$100:D142))+($D$56-$C$35)*F143/$E$99))</f>
        <v>#N/A</v>
      </c>
      <c r="E143" s="177" cm="1">
        <f t="array" ref="E143">$C$19*INDEX(Target_Curves_Acc[Best_Model_WoW_% (Calibrated+Tail)],VALUE($B143))</f>
        <v>12560077.499999994</v>
      </c>
      <c r="F143" s="178">
        <f>SUM(INDEX(Sales_Week_Matrix[],MATCH($B143,Sales_Week_Matrix[Week / Year],0),MATCH("2023",Sales_Week_Matrix[#Headers],0)),INDEX(Sales_Week_Matrix[],MATCH($B143,Sales_Week_Matrix[Week / Year],0),MATCH("2024",Sales_Week_Matrix[#Headers],0)),INDEX(Sales_Week_Matrix[],MATCH($B143,Sales_Week_Matrix[Week / Year],0),MATCH("2025",Sales_Week_Matrix[#Headers],0)))</f>
        <v>1356527</v>
      </c>
      <c r="G143" s="179">
        <f t="shared" si="6"/>
        <v>1.8685432372023591E-2</v>
      </c>
      <c r="K143" s="406" t="str">
        <f>TEXT(ROW()-ROW($K$100),"000")</f>
        <v>043</v>
      </c>
      <c r="L143" s="175" t="e">
        <f ca="1">IF(VALUE($K143)&gt;$C$18,NA(),INDEX(Total_Sales_Matrix[],MATCH($K143,Total_Sales_Matrix[Week / Year],0),MATCH($B$36,Total_Sales_Matrix[#Headers],0)))</f>
        <v>#N/A</v>
      </c>
      <c r="M143" s="176" cm="1">
        <f t="array" aca="1" ref="M143" ca="1">IF(VALUE($K143)&lt;$C$18,NA(),IF(VALUE($K143)=$C$18,$C$36,INDEX($M$100:M142,ROWS($M$100:M142))+($D$78-$C$36)*O143/$N$99))</f>
        <v>12945897.333485451</v>
      </c>
      <c r="N143" s="177" cm="1">
        <f t="array" ref="N143">$C$20*INDEX(Target_Curves_Acc[Best_Model_WoW_% (Calibrated+Tail)],VALUE($K143))</f>
        <v>13657559.999999994</v>
      </c>
      <c r="O143" s="178" cm="1">
        <f t="array" ref="O143">INDEX($F$101:$F$205,VALUE($K143))</f>
        <v>1356527</v>
      </c>
      <c r="P143" s="179">
        <f>IFERROR(O143/SUM($O$101:$O$205),0)</f>
        <v>1.8685432372023591E-2</v>
      </c>
    </row>
    <row r="144" spans="2:16" ht="15" customHeight="1" x14ac:dyDescent="0.45">
      <c r="B144" s="406" t="str">
        <f t="shared" si="5"/>
        <v>044</v>
      </c>
      <c r="C144" s="175">
        <f ca="1">IF(VALUE($B144)&gt;$C$16,NA(),INDEX(Total_Sales_Matrix[],MATCH($B144,Total_Sales_Matrix[Week / Year],0),MATCH($B$35,Total_Sales_Matrix[#Headers],0)))</f>
        <v>11230730</v>
      </c>
      <c r="D144" s="176" t="e" cm="1">
        <f t="array" aca="1" ref="D144" ca="1">IF(VALUE($B144)&lt;$C$16,NA(),IF(VALUE($B144)=$C$16,$C$35,INDEX($D$100:D143,ROWS($D$100:D143))+($D$56-$C$35)*F144/$E$99))</f>
        <v>#N/A</v>
      </c>
      <c r="E144" s="177" cm="1">
        <f t="array" ref="E144">$C$19*INDEX(Target_Curves_Acc[Best_Model_WoW_% (Calibrated+Tail)],VALUE($B144))</f>
        <v>12961004.999999994</v>
      </c>
      <c r="F144" s="178">
        <f>SUM(INDEX(Sales_Week_Matrix[],MATCH($B144,Sales_Week_Matrix[Week / Year],0),MATCH("2023",Sales_Week_Matrix[#Headers],0)),INDEX(Sales_Week_Matrix[],MATCH($B144,Sales_Week_Matrix[Week / Year],0),MATCH("2024",Sales_Week_Matrix[#Headers],0)),INDEX(Sales_Week_Matrix[],MATCH($B144,Sales_Week_Matrix[Week / Year],0),MATCH("2025",Sales_Week_Matrix[#Headers],0)))</f>
        <v>852695</v>
      </c>
      <c r="G144" s="179">
        <f t="shared" si="6"/>
        <v>1.1745416609077929E-2</v>
      </c>
      <c r="K144" s="406" t="str">
        <f>TEXT(ROW()-ROW($K$100),"000")</f>
        <v>044</v>
      </c>
      <c r="L144" s="175" t="e">
        <f ca="1">IF(VALUE($K144)&gt;$C$18,NA(),INDEX(Total_Sales_Matrix[],MATCH($K144,Total_Sales_Matrix[Week / Year],0),MATCH($B$36,Total_Sales_Matrix[#Headers],0)))</f>
        <v>#N/A</v>
      </c>
      <c r="M144" s="176" cm="1">
        <f t="array" aca="1" ref="M144" ca="1">IF(VALUE($K144)&lt;$C$18,NA(),IF(VALUE($K144)=$C$18,$C$36,INDEX($M$100:M143,ROWS($M$100:M143))+($D$78-$C$36)*O144/$N$99))</f>
        <v>13217537.300313272</v>
      </c>
      <c r="N144" s="177" cm="1">
        <f t="array" ref="N144">$C$20*INDEX(Target_Curves_Acc[Best_Model_WoW_% (Calibrated+Tail)],VALUE($K144))</f>
        <v>14093519.999999994</v>
      </c>
      <c r="O144" s="178" cm="1">
        <f t="array" ref="O144">INDEX($F$101:$F$205,VALUE($K144))</f>
        <v>852695</v>
      </c>
      <c r="P144" s="179">
        <f>IFERROR(O144/SUM($O$101:$O$205),0)</f>
        <v>1.1745416609077929E-2</v>
      </c>
    </row>
    <row r="145" spans="2:16" ht="15" customHeight="1" x14ac:dyDescent="0.45">
      <c r="B145" s="406" t="str">
        <f t="shared" si="5"/>
        <v>045</v>
      </c>
      <c r="C145" s="175">
        <f ca="1">IF(VALUE($B145)&gt;$C$16,NA(),INDEX(Total_Sales_Matrix[],MATCH($B145,Total_Sales_Matrix[Week / Year],0),MATCH($B$35,Total_Sales_Matrix[#Headers],0)))</f>
        <v>11810851</v>
      </c>
      <c r="D145" s="176" t="e" cm="1">
        <f t="array" aca="1" ref="D145" ca="1">IF(VALUE($B145)&lt;$C$16,NA(),IF(VALUE($B145)=$C$16,$C$35,INDEX($D$100:D144,ROWS($D$100:D144))+($D$56-$C$35)*F145/$E$99))</f>
        <v>#N/A</v>
      </c>
      <c r="E145" s="177" cm="1">
        <f t="array" ref="E145">$C$19*INDEX(Target_Curves_Acc[Best_Model_WoW_% (Calibrated+Tail)],VALUE($B145))</f>
        <v>13361932.499999994</v>
      </c>
      <c r="F145" s="178">
        <f>SUM(INDEX(Sales_Week_Matrix[],MATCH($B145,Sales_Week_Matrix[Week / Year],0),MATCH("2023",Sales_Week_Matrix[#Headers],0)),INDEX(Sales_Week_Matrix[],MATCH($B145,Sales_Week_Matrix[Week / Year],0),MATCH("2024",Sales_Week_Matrix[#Headers],0)),INDEX(Sales_Week_Matrix[],MATCH($B145,Sales_Week_Matrix[Week / Year],0),MATCH("2025",Sales_Week_Matrix[#Headers],0)))</f>
        <v>1153215</v>
      </c>
      <c r="G145" s="179">
        <f t="shared" si="6"/>
        <v>1.5884918540436853E-2</v>
      </c>
      <c r="K145" s="406" t="str">
        <f>TEXT(ROW()-ROW($K$100),"000")</f>
        <v>045</v>
      </c>
      <c r="L145" s="175" t="e">
        <f ca="1">IF(VALUE($K145)&gt;$C$18,NA(),INDEX(Total_Sales_Matrix[],MATCH($K145,Total_Sales_Matrix[Week / Year],0),MATCH($B$36,Total_Sales_Matrix[#Headers],0)))</f>
        <v>#N/A</v>
      </c>
      <c r="M145" s="176" cm="1">
        <f t="array" aca="1" ref="M145" ca="1">IF(VALUE($K145)&lt;$C$18,NA(),IF(VALUE($K145)=$C$18,$C$36,INDEX($M$100:M144,ROWS($M$100:M144))+($D$78-$C$36)*O145/$N$99))</f>
        <v>13584912.838278601</v>
      </c>
      <c r="N145" s="177" cm="1">
        <f t="array" ref="N145">$C$20*INDEX(Target_Curves_Acc[Best_Model_WoW_% (Calibrated+Tail)],VALUE($K145))</f>
        <v>14529479.999999993</v>
      </c>
      <c r="O145" s="178" cm="1">
        <f t="array" ref="O145">INDEX($F$101:$F$205,VALUE($K145))</f>
        <v>1153215</v>
      </c>
      <c r="P145" s="179">
        <f>IFERROR(O145/SUM($O$101:$O$205),0)</f>
        <v>1.5884918540436853E-2</v>
      </c>
    </row>
    <row r="146" spans="2:16" ht="15" customHeight="1" x14ac:dyDescent="0.45">
      <c r="B146" s="406" t="str">
        <f t="shared" si="5"/>
        <v>046</v>
      </c>
      <c r="C146" s="175">
        <f ca="1">IF(VALUE($B146)&gt;$C$16,NA(),INDEX(Total_Sales_Matrix[],MATCH($B146,Total_Sales_Matrix[Week / Year],0),MATCH($B$35,Total_Sales_Matrix[#Headers],0)))</f>
        <v>12369996</v>
      </c>
      <c r="D146" s="176" t="e" cm="1">
        <f t="array" aca="1" ref="D146" ca="1">IF(VALUE($B146)&lt;$C$16,NA(),IF(VALUE($B146)=$C$16,$C$35,INDEX($D$100:D145,ROWS($D$100:D145))+($D$56-$C$35)*F146/$E$99))</f>
        <v>#N/A</v>
      </c>
      <c r="E146" s="177" cm="1">
        <f t="array" ref="E146">$C$19*INDEX(Target_Curves_Acc[Best_Model_WoW_% (Calibrated+Tail)],VALUE($B146))</f>
        <v>13762859.999999993</v>
      </c>
      <c r="F146" s="178">
        <f>SUM(INDEX(Sales_Week_Matrix[],MATCH($B146,Sales_Week_Matrix[Week / Year],0),MATCH("2023",Sales_Week_Matrix[#Headers],0)),INDEX(Sales_Week_Matrix[],MATCH($B146,Sales_Week_Matrix[Week / Year],0),MATCH("2024",Sales_Week_Matrix[#Headers],0)),INDEX(Sales_Week_Matrix[],MATCH($B146,Sales_Week_Matrix[Week / Year],0),MATCH("2025",Sales_Week_Matrix[#Headers],0)))</f>
        <v>267475</v>
      </c>
      <c r="G146" s="179">
        <f t="shared" si="6"/>
        <v>3.6843247673706528E-3</v>
      </c>
      <c r="K146" s="406" t="str">
        <f>TEXT(ROW()-ROW($K$100),"000")</f>
        <v>046</v>
      </c>
      <c r="L146" s="175" t="e">
        <f ca="1">IF(VALUE($K146)&gt;$C$18,NA(),INDEX(Total_Sales_Matrix[],MATCH($K146,Total_Sales_Matrix[Week / Year],0),MATCH($B$36,Total_Sales_Matrix[#Headers],0)))</f>
        <v>#N/A</v>
      </c>
      <c r="M146" s="176" cm="1">
        <f t="array" aca="1" ref="M146" ca="1">IF(VALUE($K146)&lt;$C$18,NA(),IF(VALUE($K146)=$C$18,$C$36,INDEX($M$100:M145,ROWS($M$100:M145))+($D$78-$C$36)*O146/$N$99))</f>
        <v>13670121.383100925</v>
      </c>
      <c r="N146" s="177" cm="1">
        <f t="array" ref="N146">$C$20*INDEX(Target_Curves_Acc[Best_Model_WoW_% (Calibrated+Tail)],VALUE($K146))</f>
        <v>14965439.999999993</v>
      </c>
      <c r="O146" s="178" cm="1">
        <f t="array" ref="O146">INDEX($F$101:$F$205,VALUE($K146))</f>
        <v>267475</v>
      </c>
      <c r="P146" s="179">
        <f>IFERROR(O146/SUM($O$101:$O$205),0)</f>
        <v>3.6843247673706528E-3</v>
      </c>
    </row>
    <row r="147" spans="2:16" ht="15" customHeight="1" x14ac:dyDescent="0.45">
      <c r="B147" s="406" t="str">
        <f t="shared" si="5"/>
        <v>047</v>
      </c>
      <c r="C147" s="175">
        <f ca="1">IF(VALUE($B147)&gt;$C$16,NA(),INDEX(Total_Sales_Matrix[],MATCH($B147,Total_Sales_Matrix[Week / Year],0),MATCH($B$35,Total_Sales_Matrix[#Headers],0)))</f>
        <v>12414311</v>
      </c>
      <c r="D147" s="176" t="e" cm="1">
        <f t="array" aca="1" ref="D147" ca="1">IF(VALUE($B147)&lt;$C$16,NA(),IF(VALUE($B147)=$C$16,$C$35,INDEX($D$100:D146,ROWS($D$100:D146))+($D$56-$C$35)*F147/$E$99))</f>
        <v>#N/A</v>
      </c>
      <c r="E147" s="177" cm="1">
        <f t="array" ref="E147">$C$19*INDEX(Target_Curves_Acc[Best_Model_WoW_% (Calibrated+Tail)],VALUE($B147))</f>
        <v>14163787.499999993</v>
      </c>
      <c r="F147" s="178">
        <f>SUM(INDEX(Sales_Week_Matrix[],MATCH($B147,Sales_Week_Matrix[Week / Year],0),MATCH("2023",Sales_Week_Matrix[#Headers],0)),INDEX(Sales_Week_Matrix[],MATCH($B147,Sales_Week_Matrix[Week / Year],0),MATCH("2024",Sales_Week_Matrix[#Headers],0)),INDEX(Sales_Week_Matrix[],MATCH($B147,Sales_Week_Matrix[Week / Year],0),MATCH("2025",Sales_Week_Matrix[#Headers],0)))</f>
        <v>1995993</v>
      </c>
      <c r="G147" s="179">
        <f t="shared" si="6"/>
        <v>2.7493733789694184E-2</v>
      </c>
      <c r="K147" s="406" t="str">
        <f>TEXT(ROW()-ROW($K$100),"000")</f>
        <v>047</v>
      </c>
      <c r="L147" s="175" t="e">
        <f ca="1">IF(VALUE($K147)&gt;$C$18,NA(),INDEX(Total_Sales_Matrix[],MATCH($K147,Total_Sales_Matrix[Week / Year],0),MATCH($B$36,Total_Sales_Matrix[#Headers],0)))</f>
        <v>#N/A</v>
      </c>
      <c r="M147" s="176" cm="1">
        <f t="array" aca="1" ref="M147" ca="1">IF(VALUE($K147)&lt;$C$18,NA(),IF(VALUE($K147)=$C$18,$C$36,INDEX($M$100:M146,ROWS($M$100:M146))+($D$78-$C$36)*O147/$N$99))</f>
        <v>14305977.66501716</v>
      </c>
      <c r="N147" s="177" cm="1">
        <f t="array" ref="N147">$C$20*INDEX(Target_Curves_Acc[Best_Model_WoW_% (Calibrated+Tail)],VALUE($K147))</f>
        <v>15401399.999999993</v>
      </c>
      <c r="O147" s="178" cm="1">
        <f t="array" ref="O147">INDEX($F$101:$F$205,VALUE($K147))</f>
        <v>1995993</v>
      </c>
      <c r="P147" s="179">
        <f>IFERROR(O147/SUM($O$101:$O$205),0)</f>
        <v>2.7493733789694184E-2</v>
      </c>
    </row>
    <row r="148" spans="2:16" ht="15" customHeight="1" x14ac:dyDescent="0.45">
      <c r="B148" s="406" t="str">
        <f t="shared" si="5"/>
        <v>048</v>
      </c>
      <c r="C148" s="175">
        <f ca="1">IF(VALUE($B148)&gt;$C$16,NA(),INDEX(Total_Sales_Matrix[],MATCH($B148,Total_Sales_Matrix[Week / Year],0),MATCH($B$35,Total_Sales_Matrix[#Headers],0)))</f>
        <v>12712983</v>
      </c>
      <c r="D148" s="176" t="e" cm="1">
        <f t="array" aca="1" ref="D148" ca="1">IF(VALUE($B148)&lt;$C$16,NA(),IF(VALUE($B148)=$C$16,$C$35,INDEX($D$100:D147,ROWS($D$100:D147))+($D$56-$C$35)*F148/$E$99))</f>
        <v>#N/A</v>
      </c>
      <c r="E148" s="177" cm="1">
        <f t="array" ref="E148">$C$19*INDEX(Target_Curves_Acc[Best_Model_WoW_% (Calibrated+Tail)],VALUE($B148))</f>
        <v>14564714.999999993</v>
      </c>
      <c r="F148" s="178">
        <f>SUM(INDEX(Sales_Week_Matrix[],MATCH($B148,Sales_Week_Matrix[Week / Year],0),MATCH("2023",Sales_Week_Matrix[#Headers],0)),INDEX(Sales_Week_Matrix[],MATCH($B148,Sales_Week_Matrix[Week / Year],0),MATCH("2024",Sales_Week_Matrix[#Headers],0)),INDEX(Sales_Week_Matrix[],MATCH($B148,Sales_Week_Matrix[Week / Year],0),MATCH("2025",Sales_Week_Matrix[#Headers],0)))</f>
        <v>1856779</v>
      </c>
      <c r="G148" s="179">
        <f t="shared" si="6"/>
        <v>2.5576135553729184E-2</v>
      </c>
      <c r="K148" s="406" t="str">
        <f>TEXT(ROW()-ROW($K$100),"000")</f>
        <v>048</v>
      </c>
      <c r="L148" s="175" t="e">
        <f ca="1">IF(VALUE($K148)&gt;$C$18,NA(),INDEX(Total_Sales_Matrix[],MATCH($K148,Total_Sales_Matrix[Week / Year],0),MATCH($B$36,Total_Sales_Matrix[#Headers],0)))</f>
        <v>#N/A</v>
      </c>
      <c r="M148" s="176" cm="1">
        <f t="array" aca="1" ref="M148" ca="1">IF(VALUE($K148)&lt;$C$18,NA(),IF(VALUE($K148)=$C$18,$C$36,INDEX($M$100:M147,ROWS($M$100:M147))+($D$78-$C$36)*O148/$N$99))</f>
        <v>14897485.045694418</v>
      </c>
      <c r="N148" s="177" cm="1">
        <f t="array" ref="N148">$C$20*INDEX(Target_Curves_Acc[Best_Model_WoW_% (Calibrated+Tail)],VALUE($K148))</f>
        <v>15837359.999999991</v>
      </c>
      <c r="O148" s="178" cm="1">
        <f t="array" ref="O148">INDEX($F$101:$F$205,VALUE($K148))</f>
        <v>1856779</v>
      </c>
      <c r="P148" s="179">
        <f>IFERROR(O148/SUM($O$101:$O$205),0)</f>
        <v>2.5576135553729184E-2</v>
      </c>
    </row>
    <row r="149" spans="2:16" ht="15" customHeight="1" x14ac:dyDescent="0.45">
      <c r="B149" s="406" t="str">
        <f t="shared" si="5"/>
        <v>049</v>
      </c>
      <c r="C149" s="175">
        <f ca="1">IF(VALUE($B149)&gt;$C$16,NA(),INDEX(Total_Sales_Matrix[],MATCH($B149,Total_Sales_Matrix[Week / Year],0),MATCH($B$35,Total_Sales_Matrix[#Headers],0)))</f>
        <v>12811032</v>
      </c>
      <c r="D149" s="176" t="e" cm="1">
        <f t="array" aca="1" ref="D149" ca="1">IF(VALUE($B149)&lt;$C$16,NA(),IF(VALUE($B149)=$C$16,$C$35,INDEX($D$100:D148,ROWS($D$100:D148))+($D$56-$C$35)*F149/$E$99))</f>
        <v>#N/A</v>
      </c>
      <c r="E149" s="177" cm="1">
        <f t="array" ref="E149">$C$19*INDEX(Target_Curves_Acc[Best_Model_WoW_% (Calibrated+Tail)],VALUE($B149))</f>
        <v>14965642.499999991</v>
      </c>
      <c r="F149" s="178">
        <f>SUM(INDEX(Sales_Week_Matrix[],MATCH($B149,Sales_Week_Matrix[Week / Year],0),MATCH("2023",Sales_Week_Matrix[#Headers],0)),INDEX(Sales_Week_Matrix[],MATCH($B149,Sales_Week_Matrix[Week / Year],0),MATCH("2024",Sales_Week_Matrix[#Headers],0)),INDEX(Sales_Week_Matrix[],MATCH($B149,Sales_Week_Matrix[Week / Year],0),MATCH("2025",Sales_Week_Matrix[#Headers],0)))</f>
        <v>778623</v>
      </c>
      <c r="G149" s="179">
        <f t="shared" si="6"/>
        <v>1.0725114509185681E-2</v>
      </c>
      <c r="K149" s="406" t="str">
        <f>TEXT(ROW()-ROW($K$100),"000")</f>
        <v>049</v>
      </c>
      <c r="L149" s="175" t="e">
        <f ca="1">IF(VALUE($K149)&gt;$C$18,NA(),INDEX(Total_Sales_Matrix[],MATCH($K149,Total_Sales_Matrix[Week / Year],0),MATCH($B$36,Total_Sales_Matrix[#Headers],0)))</f>
        <v>#N/A</v>
      </c>
      <c r="M149" s="176" cm="1">
        <f t="array" aca="1" ref="M149" ca="1">IF(VALUE($K149)&lt;$C$18,NA(),IF(VALUE($K149)=$C$18,$C$36,INDEX($M$100:M148,ROWS($M$100:M148))+($D$78-$C$36)*O149/$N$99))</f>
        <v>15145528.162977125</v>
      </c>
      <c r="N149" s="177" cm="1">
        <f t="array" ref="N149">$C$20*INDEX(Target_Curves_Acc[Best_Model_WoW_% (Calibrated+Tail)],VALUE($K149))</f>
        <v>16273319.999999991</v>
      </c>
      <c r="O149" s="178" cm="1">
        <f t="array" ref="O149">INDEX($F$101:$F$205,VALUE($K149))</f>
        <v>778623</v>
      </c>
      <c r="P149" s="179">
        <f>IFERROR(O149/SUM($O$101:$O$205),0)</f>
        <v>1.0725114509185681E-2</v>
      </c>
    </row>
    <row r="150" spans="2:16" ht="15" customHeight="1" x14ac:dyDescent="0.45">
      <c r="B150" s="406" t="str">
        <f t="shared" si="5"/>
        <v>050</v>
      </c>
      <c r="C150" s="175">
        <f ca="1">IF(VALUE($B150)&gt;$C$16,NA(),INDEX(Total_Sales_Matrix[],MATCH($B150,Total_Sales_Matrix[Week / Year],0),MATCH($B$35,Total_Sales_Matrix[#Headers],0)))</f>
        <v>13060887</v>
      </c>
      <c r="D150" s="176" t="e" cm="1">
        <f t="array" aca="1" ref="D150" ca="1">IF(VALUE($B150)&lt;$C$16,NA(),IF(VALUE($B150)=$C$16,$C$35,INDEX($D$100:D149,ROWS($D$100:D149))+($D$56-$C$35)*F150/$E$99))</f>
        <v>#N/A</v>
      </c>
      <c r="E150" s="177" cm="1">
        <f t="array" ref="E150">$C$19*INDEX(Target_Curves_Acc[Best_Model_WoW_% (Calibrated+Tail)],VALUE($B150))</f>
        <v>15366569.999999991</v>
      </c>
      <c r="F150" s="178">
        <f>SUM(INDEX(Sales_Week_Matrix[],MATCH($B150,Sales_Week_Matrix[Week / Year],0),MATCH("2023",Sales_Week_Matrix[#Headers],0)),INDEX(Sales_Week_Matrix[],MATCH($B150,Sales_Week_Matrix[Week / Year],0),MATCH("2024",Sales_Week_Matrix[#Headers],0)),INDEX(Sales_Week_Matrix[],MATCH($B150,Sales_Week_Matrix[Week / Year],0),MATCH("2025",Sales_Week_Matrix[#Headers],0)))</f>
        <v>129631</v>
      </c>
      <c r="G150" s="179">
        <f t="shared" si="6"/>
        <v>1.7855975471316014E-3</v>
      </c>
      <c r="K150" s="406" t="str">
        <f>TEXT(ROW()-ROW($K$100),"000")</f>
        <v>050</v>
      </c>
      <c r="L150" s="175" t="e">
        <f ca="1">IF(VALUE($K150)&gt;$C$18,NA(),INDEX(Total_Sales_Matrix[],MATCH($K150,Total_Sales_Matrix[Week / Year],0),MATCH($B$36,Total_Sales_Matrix[#Headers],0)))</f>
        <v>#N/A</v>
      </c>
      <c r="M150" s="176" cm="1">
        <f t="array" aca="1" ref="M150" ca="1">IF(VALUE($K150)&lt;$C$18,NA(),IF(VALUE($K150)=$C$18,$C$36,INDEX($M$100:M149,ROWS($M$100:M149))+($D$78-$C$36)*O150/$N$99))</f>
        <v>15186824.242513018</v>
      </c>
      <c r="N150" s="177" cm="1">
        <f t="array" ref="N150">$C$20*INDEX(Target_Curves_Acc[Best_Model_WoW_% (Calibrated+Tail)],VALUE($K150))</f>
        <v>16709279.999999989</v>
      </c>
      <c r="O150" s="178" cm="1">
        <f t="array" ref="O150">INDEX($F$101:$F$205,VALUE($K150))</f>
        <v>129631</v>
      </c>
      <c r="P150" s="179">
        <f>IFERROR(O150/SUM($O$101:$O$205),0)</f>
        <v>1.7855975471316014E-3</v>
      </c>
    </row>
    <row r="151" spans="2:16" ht="15" customHeight="1" x14ac:dyDescent="0.45">
      <c r="B151" s="406" t="str">
        <f t="shared" si="5"/>
        <v>051</v>
      </c>
      <c r="C151" s="175">
        <f ca="1">IF(VALUE($B151)&gt;$C$16,NA(),INDEX(Total_Sales_Matrix[],MATCH($B151,Total_Sales_Matrix[Week / Year],0),MATCH($B$35,Total_Sales_Matrix[#Headers],0)))</f>
        <v>13418775</v>
      </c>
      <c r="D151" s="176" t="e" cm="1">
        <f t="array" aca="1" ref="D151" ca="1">IF(VALUE($B151)&lt;$C$16,NA(),IF(VALUE($B151)=$C$16,$C$35,INDEX($D$100:D150,ROWS($D$100:D150))+($D$56-$C$35)*F151/$E$99))</f>
        <v>#N/A</v>
      </c>
      <c r="E151" s="177" cm="1">
        <f t="array" ref="E151">$C$19*INDEX(Target_Curves_Acc[Best_Model_WoW_% (Calibrated+Tail)],VALUE($B151))</f>
        <v>15767497.499999989</v>
      </c>
      <c r="F151" s="178">
        <f>SUM(INDEX(Sales_Week_Matrix[],MATCH($B151,Sales_Week_Matrix[Week / Year],0),MATCH("2023",Sales_Week_Matrix[#Headers],0)),INDEX(Sales_Week_Matrix[],MATCH($B151,Sales_Week_Matrix[Week / Year],0),MATCH("2024",Sales_Week_Matrix[#Headers],0)),INDEX(Sales_Week_Matrix[],MATCH($B151,Sales_Week_Matrix[Week / Year],0),MATCH("2025",Sales_Week_Matrix[#Headers],0)))</f>
        <v>97991</v>
      </c>
      <c r="G151" s="179">
        <f t="shared" si="6"/>
        <v>1.3497735051104501E-3</v>
      </c>
      <c r="K151" s="406" t="str">
        <f>TEXT(ROW()-ROW($K$100),"000")</f>
        <v>051</v>
      </c>
      <c r="L151" s="175" t="e">
        <f ca="1">IF(VALUE($K151)&gt;$C$18,NA(),INDEX(Total_Sales_Matrix[],MATCH($K151,Total_Sales_Matrix[Week / Year],0),MATCH($B$36,Total_Sales_Matrix[#Headers],0)))</f>
        <v>#N/A</v>
      </c>
      <c r="M151" s="176" cm="1">
        <f t="array" aca="1" ref="M151" ca="1">IF(VALUE($K151)&lt;$C$18,NA(),IF(VALUE($K151)=$C$18,$C$36,INDEX($M$100:M150,ROWS($M$100:M150))+($D$78-$C$36)*O151/$N$99))</f>
        <v>15218040.881509874</v>
      </c>
      <c r="N151" s="177" cm="1">
        <f t="array" ref="N151">$C$20*INDEX(Target_Curves_Acc[Best_Model_WoW_% (Calibrated+Tail)],VALUE($K151))</f>
        <v>17145239.999999989</v>
      </c>
      <c r="O151" s="178" cm="1">
        <f t="array" ref="O151">INDEX($F$101:$F$205,VALUE($K151))</f>
        <v>97991</v>
      </c>
      <c r="P151" s="179">
        <f>IFERROR(O151/SUM($O$101:$O$205),0)</f>
        <v>1.3497735051104501E-3</v>
      </c>
    </row>
    <row r="152" spans="2:16" ht="15" customHeight="1" x14ac:dyDescent="0.45">
      <c r="B152" s="406" t="str">
        <f t="shared" si="5"/>
        <v>052</v>
      </c>
      <c r="C152" s="175">
        <f ca="1">IF(VALUE($B152)&gt;$C$16,NA(),INDEX(Total_Sales_Matrix[],MATCH($B152,Total_Sales_Matrix[Week / Year],0),MATCH($B$35,Total_Sales_Matrix[#Headers],0)))</f>
        <v>13749325</v>
      </c>
      <c r="D152" s="176" t="e" cm="1">
        <f t="array" aca="1" ref="D152" ca="1">IF(VALUE($B152)&lt;$C$16,NA(),IF(VALUE($B152)=$C$16,$C$35,INDEX($D$100:D151,ROWS($D$100:D151))+($D$56-$C$35)*F152/$E$99))</f>
        <v>#N/A</v>
      </c>
      <c r="E152" s="177" cm="1">
        <f t="array" ref="E152">$C$19*INDEX(Target_Curves_Acc[Best_Model_WoW_% (Calibrated+Tail)],VALUE($B152))</f>
        <v>16168424.999999989</v>
      </c>
      <c r="F152" s="178">
        <f>SUM(INDEX(Sales_Week_Matrix[],MATCH($B152,Sales_Week_Matrix[Week / Year],0),MATCH("2023",Sales_Week_Matrix[#Headers],0)),INDEX(Sales_Week_Matrix[],MATCH($B152,Sales_Week_Matrix[Week / Year],0),MATCH("2024",Sales_Week_Matrix[#Headers],0)),INDEX(Sales_Week_Matrix[],MATCH($B152,Sales_Week_Matrix[Week / Year],0),MATCH("2025",Sales_Week_Matrix[#Headers],0)))</f>
        <v>134663</v>
      </c>
      <c r="G152" s="179">
        <f t="shared" si="6"/>
        <v>1.8549106501483661E-3</v>
      </c>
      <c r="K152" s="406" t="str">
        <f>TEXT(ROW()-ROW($K$100),"000")</f>
        <v>052</v>
      </c>
      <c r="L152" s="175" t="e">
        <f ca="1">IF(VALUE($K152)&gt;$C$18,NA(),INDEX(Total_Sales_Matrix[],MATCH($K152,Total_Sales_Matrix[Week / Year],0),MATCH($B$36,Total_Sales_Matrix[#Headers],0)))</f>
        <v>#N/A</v>
      </c>
      <c r="M152" s="176" cm="1">
        <f t="array" aca="1" ref="M152" ca="1">IF(VALUE($K152)&lt;$C$18,NA(),IF(VALUE($K152)=$C$18,$C$36,INDEX($M$100:M151,ROWS($M$100:M151))+($D$78-$C$36)*O152/$N$99))</f>
        <v>15260939.987113794</v>
      </c>
      <c r="N152" s="177" cm="1">
        <f t="array" ref="N152">$C$20*INDEX(Target_Curves_Acc[Best_Model_WoW_% (Calibrated+Tail)],VALUE($K152))</f>
        <v>17581199.999999989</v>
      </c>
      <c r="O152" s="178" cm="1">
        <f t="array" ref="O152">INDEX($F$101:$F$205,VALUE($K152))</f>
        <v>134663</v>
      </c>
      <c r="P152" s="179">
        <f>IFERROR(O152/SUM($O$101:$O$205),0)</f>
        <v>1.8549106501483661E-3</v>
      </c>
    </row>
    <row r="153" spans="2:16" ht="15" customHeight="1" x14ac:dyDescent="0.45">
      <c r="B153" s="406" t="str">
        <f t="shared" si="5"/>
        <v>053</v>
      </c>
      <c r="C153" s="175">
        <f ca="1">IF(VALUE($B153)&gt;$C$16,NA(),INDEX(Total_Sales_Matrix[],MATCH($B153,Total_Sales_Matrix[Week / Year],0),MATCH($B$35,Total_Sales_Matrix[#Headers],0)))</f>
        <v>14105023</v>
      </c>
      <c r="D153" s="176" t="e" cm="1">
        <f t="array" aca="1" ref="D153" ca="1">IF(VALUE($B153)&lt;$C$16,NA(),IF(VALUE($B153)=$C$16,$C$35,INDEX($D$100:D152,ROWS($D$100:D152))+($D$56-$C$35)*F153/$E$99))</f>
        <v>#N/A</v>
      </c>
      <c r="E153" s="177" cm="1">
        <f t="array" ref="E153">$C$19*INDEX(Target_Curves_Acc[Best_Model_WoW_% (Calibrated+Tail)],VALUE($B153))</f>
        <v>16636559.999999989</v>
      </c>
      <c r="F153" s="178">
        <f>SUM(INDEX(Sales_Week_Matrix[],MATCH($B153,Sales_Week_Matrix[Week / Year],0),MATCH("2023",Sales_Week_Matrix[#Headers],0)),INDEX(Sales_Week_Matrix[],MATCH($B153,Sales_Week_Matrix[Week / Year],0),MATCH("2024",Sales_Week_Matrix[#Headers],0)),INDEX(Sales_Week_Matrix[],MATCH($B153,Sales_Week_Matrix[Week / Year],0),MATCH("2025",Sales_Week_Matrix[#Headers],0)))</f>
        <v>693945</v>
      </c>
      <c r="G153" s="179">
        <f t="shared" si="6"/>
        <v>9.5587204437537262E-3</v>
      </c>
      <c r="K153" s="406" t="str">
        <f>TEXT(ROW()-ROW($K$100),"000")</f>
        <v>053</v>
      </c>
      <c r="L153" s="175" t="e">
        <f ca="1">IF(VALUE($K153)&gt;$C$18,NA(),INDEX(Total_Sales_Matrix[],MATCH($K153,Total_Sales_Matrix[Week / Year],0),MATCH($B$36,Total_Sales_Matrix[#Headers],0)))</f>
        <v>#N/A</v>
      </c>
      <c r="M153" s="176" cm="1">
        <f t="array" aca="1" ref="M153" ca="1">IF(VALUE($K153)&lt;$C$18,NA(),IF(VALUE($K153)=$C$18,$C$36,INDEX($M$100:M152,ROWS($M$100:M152))+($D$78-$C$36)*O153/$N$99))</f>
        <v>15482007.539732646</v>
      </c>
      <c r="N153" s="177" cm="1">
        <f t="array" ref="N153">$C$20*INDEX(Target_Curves_Acc[Best_Model_WoW_% (Calibrated+Tail)],VALUE($K153))</f>
        <v>18090239.999999989</v>
      </c>
      <c r="O153" s="178" cm="1">
        <f t="array" ref="O153">INDEX($F$101:$F$205,VALUE($K153))</f>
        <v>693945</v>
      </c>
      <c r="P153" s="179">
        <f>IFERROR(O153/SUM($O$101:$O$205),0)</f>
        <v>9.5587204437537262E-3</v>
      </c>
    </row>
    <row r="154" spans="2:16" ht="15" customHeight="1" x14ac:dyDescent="0.45">
      <c r="B154" s="406" t="str">
        <f t="shared" si="5"/>
        <v>054</v>
      </c>
      <c r="C154" s="175">
        <f ca="1">IF(VALUE($B154)&gt;$C$16,NA(),INDEX(Total_Sales_Matrix[],MATCH($B154,Total_Sales_Matrix[Week / Year],0),MATCH($B$35,Total_Sales_Matrix[#Headers],0)))</f>
        <v>14382792</v>
      </c>
      <c r="D154" s="176" t="e" cm="1">
        <f t="array" aca="1" ref="D154" ca="1">IF(VALUE($B154)&lt;$C$16,NA(),IF(VALUE($B154)=$C$16,$C$35,INDEX($D$100:D153,ROWS($D$100:D153))+($D$56-$C$35)*F154/$E$99))</f>
        <v>#N/A</v>
      </c>
      <c r="E154" s="177" cm="1">
        <f t="array" ref="E154">$C$19*INDEX(Target_Curves_Acc[Best_Model_WoW_% (Calibrated+Tail)],VALUE($B154))</f>
        <v>17104694.999999989</v>
      </c>
      <c r="F154" s="178">
        <f>SUM(INDEX(Sales_Week_Matrix[],MATCH($B154,Sales_Week_Matrix[Week / Year],0),MATCH("2023",Sales_Week_Matrix[#Headers],0)),INDEX(Sales_Week_Matrix[],MATCH($B154,Sales_Week_Matrix[Week / Year],0),MATCH("2024",Sales_Week_Matrix[#Headers],0)),INDEX(Sales_Week_Matrix[],MATCH($B154,Sales_Week_Matrix[Week / Year],0),MATCH("2025",Sales_Week_Matrix[#Headers],0)))</f>
        <v>876541</v>
      </c>
      <c r="G154" s="179">
        <f t="shared" si="6"/>
        <v>1.2073882478421682E-2</v>
      </c>
      <c r="K154" s="406" t="str">
        <f>TEXT(ROW()-ROW($K$100),"000")</f>
        <v>054</v>
      </c>
      <c r="L154" s="175" t="e">
        <f ca="1">IF(VALUE($K154)&gt;$C$18,NA(),INDEX(Total_Sales_Matrix[],MATCH($K154,Total_Sales_Matrix[Week / Year],0),MATCH($B$36,Total_Sales_Matrix[#Headers],0)))</f>
        <v>#N/A</v>
      </c>
      <c r="M154" s="176" cm="1">
        <f t="array" aca="1" ref="M154" ca="1">IF(VALUE($K154)&lt;$C$18,NA(),IF(VALUE($K154)=$C$18,$C$36,INDEX($M$100:M153,ROWS($M$100:M153))+($D$78-$C$36)*O154/$N$99))</f>
        <v>15761244.040665835</v>
      </c>
      <c r="N154" s="177" cm="1">
        <f t="array" ref="N154">$C$20*INDEX(Target_Curves_Acc[Best_Model_WoW_% (Calibrated+Tail)],VALUE($K154))</f>
        <v>18599279.999999985</v>
      </c>
      <c r="O154" s="178" cm="1">
        <f t="array" ref="O154">INDEX($F$101:$F$205,VALUE($K154))</f>
        <v>876541</v>
      </c>
      <c r="P154" s="179">
        <f>IFERROR(O154/SUM($O$101:$O$205),0)</f>
        <v>1.2073882478421682E-2</v>
      </c>
    </row>
    <row r="155" spans="2:16" ht="15" customHeight="1" x14ac:dyDescent="0.45">
      <c r="B155" s="406" t="str">
        <f t="shared" si="5"/>
        <v>055</v>
      </c>
      <c r="C155" s="175">
        <f ca="1">IF(VALUE($B155)&gt;$C$16,NA(),INDEX(Total_Sales_Matrix[],MATCH($B155,Total_Sales_Matrix[Week / Year],0),MATCH($B$35,Total_Sales_Matrix[#Headers],0)))</f>
        <v>15399227</v>
      </c>
      <c r="D155" s="176" t="e" cm="1">
        <f t="array" aca="1" ref="D155" ca="1">IF(VALUE($B155)&lt;$C$16,NA(),IF(VALUE($B155)=$C$16,$C$35,INDEX($D$100:D154,ROWS($D$100:D154))+($D$56-$C$35)*F155/$E$99))</f>
        <v>#N/A</v>
      </c>
      <c r="E155" s="177" cm="1">
        <f t="array" ref="E155">$C$19*INDEX(Target_Curves_Acc[Best_Model_WoW_% (Calibrated+Tail)],VALUE($B155))</f>
        <v>17572829.999999985</v>
      </c>
      <c r="F155" s="178">
        <f>SUM(INDEX(Sales_Week_Matrix[],MATCH($B155,Sales_Week_Matrix[Week / Year],0),MATCH("2023",Sales_Week_Matrix[#Headers],0)),INDEX(Sales_Week_Matrix[],MATCH($B155,Sales_Week_Matrix[Week / Year],0),MATCH("2024",Sales_Week_Matrix[#Headers],0)),INDEX(Sales_Week_Matrix[],MATCH($B155,Sales_Week_Matrix[Week / Year],0),MATCH("2025",Sales_Week_Matrix[#Headers],0)))</f>
        <v>2624704</v>
      </c>
      <c r="G155" s="179">
        <f t="shared" si="6"/>
        <v>3.6153890846684071E-2</v>
      </c>
      <c r="K155" s="406" t="str">
        <f>TEXT(ROW()-ROW($K$100),"000")</f>
        <v>055</v>
      </c>
      <c r="L155" s="175" t="e">
        <f ca="1">IF(VALUE($K155)&gt;$C$18,NA(),INDEX(Total_Sales_Matrix[],MATCH($K155,Total_Sales_Matrix[Week / Year],0),MATCH($B$36,Total_Sales_Matrix[#Headers],0)))</f>
        <v>#N/A</v>
      </c>
      <c r="M155" s="176" cm="1">
        <f t="array" aca="1" ref="M155" ca="1">IF(VALUE($K155)&lt;$C$18,NA(),IF(VALUE($K155)=$C$18,$C$36,INDEX($M$100:M154,ROWS($M$100:M154))+($D$78-$C$36)*O155/$N$99))</f>
        <v>16597386.515399298</v>
      </c>
      <c r="N155" s="177" cm="1">
        <f t="array" ref="N155">$C$20*INDEX(Target_Curves_Acc[Best_Model_WoW_% (Calibrated+Tail)],VALUE($K155))</f>
        <v>19108319.999999985</v>
      </c>
      <c r="O155" s="178" cm="1">
        <f t="array" ref="O155">INDEX($F$101:$F$205,VALUE($K155))</f>
        <v>2624704</v>
      </c>
      <c r="P155" s="179">
        <f>IFERROR(O155/SUM($O$101:$O$205),0)</f>
        <v>3.6153890846684071E-2</v>
      </c>
    </row>
    <row r="156" spans="2:16" ht="15" customHeight="1" x14ac:dyDescent="0.45">
      <c r="B156" s="406" t="str">
        <f t="shared" si="5"/>
        <v>056</v>
      </c>
      <c r="C156" s="175">
        <f ca="1">IF(VALUE($B156)&gt;$C$16,NA(),INDEX(Total_Sales_Matrix[],MATCH($B156,Total_Sales_Matrix[Week / Year],0),MATCH($B$35,Total_Sales_Matrix[#Headers],0)))</f>
        <v>15999097</v>
      </c>
      <c r="D156" s="176" t="e" cm="1">
        <f t="array" aca="1" ref="D156" ca="1">IF(VALUE($B156)&lt;$C$16,NA(),IF(VALUE($B156)=$C$16,$C$35,INDEX($D$100:D155,ROWS($D$100:D155))+($D$56-$C$35)*F156/$E$99))</f>
        <v>#N/A</v>
      </c>
      <c r="E156" s="177" cm="1">
        <f t="array" ref="E156">$C$19*INDEX(Target_Curves_Acc[Best_Model_WoW_% (Calibrated+Tail)],VALUE($B156))</f>
        <v>18040964.999999985</v>
      </c>
      <c r="F156" s="178">
        <f>SUM(INDEX(Sales_Week_Matrix[],MATCH($B156,Sales_Week_Matrix[Week / Year],0),MATCH("2023",Sales_Week_Matrix[#Headers],0)),INDEX(Sales_Week_Matrix[],MATCH($B156,Sales_Week_Matrix[Week / Year],0),MATCH("2024",Sales_Week_Matrix[#Headers],0)),INDEX(Sales_Week_Matrix[],MATCH($B156,Sales_Week_Matrix[Week / Year],0),MATCH("2025",Sales_Week_Matrix[#Headers],0)))</f>
        <v>1457950</v>
      </c>
      <c r="G156" s="179">
        <f t="shared" si="6"/>
        <v>2.0082479837697145E-2</v>
      </c>
      <c r="K156" s="406" t="str">
        <f>TEXT(ROW()-ROW($K$100),"000")</f>
        <v>056</v>
      </c>
      <c r="L156" s="175" t="e">
        <f ca="1">IF(VALUE($K156)&gt;$C$18,NA(),INDEX(Total_Sales_Matrix[],MATCH($K156,Total_Sales_Matrix[Week / Year],0),MATCH($B$36,Total_Sales_Matrix[#Headers],0)))</f>
        <v>#N/A</v>
      </c>
      <c r="M156" s="176" cm="1">
        <f t="array" aca="1" ref="M156" ca="1">IF(VALUE($K156)&lt;$C$18,NA(),IF(VALUE($K156)=$C$18,$C$36,INDEX($M$100:M155,ROWS($M$100:M155))+($D$78-$C$36)*O156/$N$99))</f>
        <v>17061840.381830581</v>
      </c>
      <c r="N156" s="177" cm="1">
        <f t="array" ref="N156">$C$20*INDEX(Target_Curves_Acc[Best_Model_WoW_% (Calibrated+Tail)],VALUE($K156))</f>
        <v>19617359.999999985</v>
      </c>
      <c r="O156" s="178" cm="1">
        <f t="array" ref="O156">INDEX($F$101:$F$205,VALUE($K156))</f>
        <v>1457950</v>
      </c>
      <c r="P156" s="179">
        <f>IFERROR(O156/SUM($O$101:$O$205),0)</f>
        <v>2.0082479837697145E-2</v>
      </c>
    </row>
    <row r="157" spans="2:16" ht="15" customHeight="1" x14ac:dyDescent="0.45">
      <c r="B157" s="406" t="str">
        <f t="shared" si="5"/>
        <v>057</v>
      </c>
      <c r="C157" s="175">
        <f ca="1">IF(VALUE($B157)&gt;$C$16,NA(),INDEX(Total_Sales_Matrix[],MATCH($B157,Total_Sales_Matrix[Week / Year],0),MATCH($B$35,Total_Sales_Matrix[#Headers],0)))</f>
        <v>16262379</v>
      </c>
      <c r="D157" s="176" t="e" cm="1">
        <f t="array" aca="1" ref="D157" ca="1">IF(VALUE($B157)&lt;$C$16,NA(),IF(VALUE($B157)=$C$16,$C$35,INDEX($D$100:D156,ROWS($D$100:D156))+($D$56-$C$35)*F157/$E$99))</f>
        <v>#N/A</v>
      </c>
      <c r="E157" s="177" cm="1">
        <f t="array" ref="E157">$C$19*INDEX(Target_Curves_Acc[Best_Model_WoW_% (Calibrated+Tail)],VALUE($B157))</f>
        <v>18509099.999999985</v>
      </c>
      <c r="F157" s="178">
        <f>SUM(INDEX(Sales_Week_Matrix[],MATCH($B157,Sales_Week_Matrix[Week / Year],0),MATCH("2023",Sales_Week_Matrix[#Headers],0)),INDEX(Sales_Week_Matrix[],MATCH($B157,Sales_Week_Matrix[Week / Year],0),MATCH("2024",Sales_Week_Matrix[#Headers],0)),INDEX(Sales_Week_Matrix[],MATCH($B157,Sales_Week_Matrix[Week / Year],0),MATCH("2025",Sales_Week_Matrix[#Headers],0)))</f>
        <v>842470</v>
      </c>
      <c r="G157" s="179">
        <f t="shared" si="6"/>
        <v>1.1604572714335E-2</v>
      </c>
      <c r="K157" s="406" t="str">
        <f>TEXT(ROW()-ROW($K$100),"000")</f>
        <v>057</v>
      </c>
      <c r="L157" s="175" t="e">
        <f ca="1">IF(VALUE($K157)&gt;$C$18,NA(),INDEX(Total_Sales_Matrix[],MATCH($K157,Total_Sales_Matrix[Week / Year],0),MATCH($B$36,Total_Sales_Matrix[#Headers],0)))</f>
        <v>#N/A</v>
      </c>
      <c r="M157" s="176" cm="1">
        <f t="array" aca="1" ref="M157" ca="1">IF(VALUE($K157)&lt;$C$18,NA(),IF(VALUE($K157)=$C$18,$C$36,INDEX($M$100:M156,ROWS($M$100:M156))+($D$78-$C$36)*O157/$N$99))</f>
        <v>17330223.007333763</v>
      </c>
      <c r="N157" s="177" cm="1">
        <f t="array" ref="N157">$C$20*INDEX(Target_Curves_Acc[Best_Model_WoW_% (Calibrated+Tail)],VALUE($K157))</f>
        <v>20126399.999999985</v>
      </c>
      <c r="O157" s="178" cm="1">
        <f t="array" ref="O157">INDEX($F$101:$F$205,VALUE($K157))</f>
        <v>842470</v>
      </c>
      <c r="P157" s="179">
        <f>IFERROR(O157/SUM($O$101:$O$205),0)</f>
        <v>1.1604572714335E-2</v>
      </c>
    </row>
    <row r="158" spans="2:16" ht="15" customHeight="1" x14ac:dyDescent="0.45">
      <c r="B158" s="406" t="str">
        <f t="shared" si="5"/>
        <v>058</v>
      </c>
      <c r="C158" s="175">
        <f ca="1">IF(VALUE($B158)&gt;$C$16,NA(),INDEX(Total_Sales_Matrix[],MATCH($B158,Total_Sales_Matrix[Week / Year],0),MATCH($B$35,Total_Sales_Matrix[#Headers],0)))</f>
        <v>16265014</v>
      </c>
      <c r="D158" s="176" t="e" cm="1">
        <f t="array" aca="1" ref="D158" ca="1">IF(VALUE($B158)&lt;$C$16,NA(),IF(VALUE($B158)=$C$16,$C$35,INDEX($D$100:D157,ROWS($D$100:D157))+($D$56-$C$35)*F158/$E$99))</f>
        <v>#N/A</v>
      </c>
      <c r="E158" s="177" cm="1">
        <f t="array" ref="E158">$C$19*INDEX(Target_Curves_Acc[Best_Model_WoW_% (Calibrated+Tail)],VALUE($B158))</f>
        <v>18977234.999999985</v>
      </c>
      <c r="F158" s="178">
        <f>SUM(INDEX(Sales_Week_Matrix[],MATCH($B158,Sales_Week_Matrix[Week / Year],0),MATCH("2023",Sales_Week_Matrix[#Headers],0)),INDEX(Sales_Week_Matrix[],MATCH($B158,Sales_Week_Matrix[Week / Year],0),MATCH("2024",Sales_Week_Matrix[#Headers],0)),INDEX(Sales_Week_Matrix[],MATCH($B158,Sales_Week_Matrix[Week / Year],0),MATCH("2025",Sales_Week_Matrix[#Headers],0)))</f>
        <v>1458595</v>
      </c>
      <c r="G158" s="179">
        <f t="shared" si="6"/>
        <v>2.0091364366998776E-2</v>
      </c>
      <c r="K158" s="406" t="str">
        <f>TEXT(ROW()-ROW($K$100),"000")</f>
        <v>058</v>
      </c>
      <c r="L158" s="175" t="e">
        <f ca="1">IF(VALUE($K158)&gt;$C$18,NA(),INDEX(Total_Sales_Matrix[],MATCH($K158,Total_Sales_Matrix[Week / Year],0),MATCH($B$36,Total_Sales_Matrix[#Headers],0)))</f>
        <v>#N/A</v>
      </c>
      <c r="M158" s="176" cm="1">
        <f t="array" aca="1" ref="M158" ca="1">IF(VALUE($K158)&lt;$C$18,NA(),IF(VALUE($K158)=$C$18,$C$36,INDEX($M$100:M157,ROWS($M$100:M157))+($D$78-$C$36)*O158/$N$99))</f>
        <v>17794882.349085767</v>
      </c>
      <c r="N158" s="177" cm="1">
        <f t="array" ref="N158">$C$20*INDEX(Target_Curves_Acc[Best_Model_WoW_% (Calibrated+Tail)],VALUE($K158))</f>
        <v>20635439.999999985</v>
      </c>
      <c r="O158" s="178" cm="1">
        <f t="array" ref="O158">INDEX($F$101:$F$205,VALUE($K158))</f>
        <v>1458595</v>
      </c>
      <c r="P158" s="179">
        <f>IFERROR(O158/SUM($O$101:$O$205),0)</f>
        <v>2.0091364366998776E-2</v>
      </c>
    </row>
    <row r="159" spans="2:16" ht="15" customHeight="1" x14ac:dyDescent="0.45">
      <c r="B159" s="406" t="str">
        <f t="shared" si="5"/>
        <v>059</v>
      </c>
      <c r="C159" s="175">
        <f ca="1">IF(VALUE($B159)&gt;$C$16,NA(),INDEX(Total_Sales_Matrix[],MATCH($B159,Total_Sales_Matrix[Week / Year],0),MATCH($B$35,Total_Sales_Matrix[#Headers],0)))</f>
        <v>16489148</v>
      </c>
      <c r="D159" s="176" t="e" cm="1">
        <f t="array" aca="1" ref="D159" ca="1">IF(VALUE($B159)&lt;$C$16,NA(),IF(VALUE($B159)=$C$16,$C$35,INDEX($D$100:D158,ROWS($D$100:D158))+($D$56-$C$35)*F159/$E$99))</f>
        <v>#N/A</v>
      </c>
      <c r="E159" s="177" cm="1">
        <f t="array" ref="E159">$C$19*INDEX(Target_Curves_Acc[Best_Model_WoW_% (Calibrated+Tail)],VALUE($B159))</f>
        <v>19445369.999999985</v>
      </c>
      <c r="F159" s="178">
        <f>SUM(INDEX(Sales_Week_Matrix[],MATCH($B159,Sales_Week_Matrix[Week / Year],0),MATCH("2023",Sales_Week_Matrix[#Headers],0)),INDEX(Sales_Week_Matrix[],MATCH($B159,Sales_Week_Matrix[Week / Year],0),MATCH("2024",Sales_Week_Matrix[#Headers],0)),INDEX(Sales_Week_Matrix[],MATCH($B159,Sales_Week_Matrix[Week / Year],0),MATCH("2025",Sales_Week_Matrix[#Headers],0)))</f>
        <v>2025932</v>
      </c>
      <c r="G159" s="179">
        <f t="shared" si="6"/>
        <v>2.7906127468394284E-2</v>
      </c>
      <c r="K159" s="406" t="str">
        <f>TEXT(ROW()-ROW($K$100),"000")</f>
        <v>059</v>
      </c>
      <c r="L159" s="175" t="e">
        <f ca="1">IF(VALUE($K159)&gt;$C$18,NA(),INDEX(Total_Sales_Matrix[],MATCH($K159,Total_Sales_Matrix[Week / Year],0),MATCH($B$36,Total_Sales_Matrix[#Headers],0)))</f>
        <v>#N/A</v>
      </c>
      <c r="M159" s="176" cm="1">
        <f t="array" aca="1" ref="M159" ca="1">IF(VALUE($K159)&lt;$C$18,NA(),IF(VALUE($K159)=$C$18,$C$36,INDEX($M$100:M158,ROWS($M$100:M158))+($D$78-$C$36)*O159/$N$99))</f>
        <v>18440276.190113828</v>
      </c>
      <c r="N159" s="177" cm="1">
        <f t="array" ref="N159">$C$20*INDEX(Target_Curves_Acc[Best_Model_WoW_% (Calibrated+Tail)],VALUE($K159))</f>
        <v>21144479.999999981</v>
      </c>
      <c r="O159" s="178" cm="1">
        <f t="array" ref="O159">INDEX($F$101:$F$205,VALUE($K159))</f>
        <v>2025932</v>
      </c>
      <c r="P159" s="179">
        <f>IFERROR(O159/SUM($O$101:$O$205),0)</f>
        <v>2.7906127468394284E-2</v>
      </c>
    </row>
    <row r="160" spans="2:16" ht="15" customHeight="1" x14ac:dyDescent="0.45">
      <c r="B160" s="406" t="str">
        <f t="shared" si="5"/>
        <v>060</v>
      </c>
      <c r="C160" s="175">
        <f ca="1">IF(VALUE($B160)&gt;$C$16,NA(),INDEX(Total_Sales_Matrix[],MATCH($B160,Total_Sales_Matrix[Week / Year],0),MATCH($B$35,Total_Sales_Matrix[#Headers],0)))</f>
        <v>17158537</v>
      </c>
      <c r="D160" s="176" t="e" cm="1">
        <f t="array" aca="1" ref="D160" ca="1">IF(VALUE($B160)&lt;$C$16,NA(),IF(VALUE($B160)=$C$16,$C$35,INDEX($D$100:D159,ROWS($D$100:D159))+($D$56-$C$35)*F160/$E$99))</f>
        <v>#N/A</v>
      </c>
      <c r="E160" s="177" cm="1">
        <f t="array" ref="E160">$C$19*INDEX(Target_Curves_Acc[Best_Model_WoW_% (Calibrated+Tail)],VALUE($B160))</f>
        <v>19913504.999999985</v>
      </c>
      <c r="F160" s="178">
        <f>SUM(INDEX(Sales_Week_Matrix[],MATCH($B160,Sales_Week_Matrix[Week / Year],0),MATCH("2023",Sales_Week_Matrix[#Headers],0)),INDEX(Sales_Week_Matrix[],MATCH($B160,Sales_Week_Matrix[Week / Year],0),MATCH("2024",Sales_Week_Matrix[#Headers],0)),INDEX(Sales_Week_Matrix[],MATCH($B160,Sales_Week_Matrix[Week / Year],0),MATCH("2025",Sales_Week_Matrix[#Headers],0)))</f>
        <v>921033</v>
      </c>
      <c r="G160" s="179">
        <f t="shared" si="6"/>
        <v>1.2686735932201867E-2</v>
      </c>
      <c r="K160" s="406" t="str">
        <f>TEXT(ROW()-ROW($K$100),"000")</f>
        <v>060</v>
      </c>
      <c r="L160" s="175" t="e">
        <f ca="1">IF(VALUE($K160)&gt;$C$18,NA(),INDEX(Total_Sales_Matrix[],MATCH($K160,Total_Sales_Matrix[Week / Year],0),MATCH($B$36,Total_Sales_Matrix[#Headers],0)))</f>
        <v>#N/A</v>
      </c>
      <c r="M160" s="176" cm="1">
        <f t="array" aca="1" ref="M160" ca="1">IF(VALUE($K160)&lt;$C$18,NA(),IF(VALUE($K160)=$C$18,$C$36,INDEX($M$100:M159,ROWS($M$100:M159))+($D$78-$C$36)*O160/$N$99))</f>
        <v>18733686.346813854</v>
      </c>
      <c r="N160" s="177" cm="1">
        <f t="array" ref="N160">$C$20*INDEX(Target_Curves_Acc[Best_Model_WoW_% (Calibrated+Tail)],VALUE($K160))</f>
        <v>21653519.999999981</v>
      </c>
      <c r="O160" s="178" cm="1">
        <f t="array" ref="O160">INDEX($F$101:$F$205,VALUE($K160))</f>
        <v>921033</v>
      </c>
      <c r="P160" s="179">
        <f>IFERROR(O160/SUM($O$101:$O$205),0)</f>
        <v>1.2686735932201867E-2</v>
      </c>
    </row>
    <row r="161" spans="2:16" ht="15" customHeight="1" x14ac:dyDescent="0.45">
      <c r="B161" s="406" t="str">
        <f t="shared" si="5"/>
        <v>061</v>
      </c>
      <c r="C161" s="175">
        <f ca="1">IF(VALUE($B161)&gt;$C$16,NA(),INDEX(Total_Sales_Matrix[],MATCH($B161,Total_Sales_Matrix[Week / Year],0),MATCH($B$35,Total_Sales_Matrix[#Headers],0)))</f>
        <v>17960889</v>
      </c>
      <c r="D161" s="176" t="e" cm="1">
        <f t="array" aca="1" ref="D161" ca="1">IF(VALUE($B161)&lt;$C$16,NA(),IF(VALUE($B161)=$C$16,$C$35,INDEX($D$100:D160,ROWS($D$100:D160))+($D$56-$C$35)*F161/$E$99))</f>
        <v>#N/A</v>
      </c>
      <c r="E161" s="177" cm="1">
        <f t="array" ref="E161">$C$19*INDEX(Target_Curves_Acc[Best_Model_WoW_% (Calibrated+Tail)],VALUE($B161))</f>
        <v>20381639.999999981</v>
      </c>
      <c r="F161" s="178">
        <f>SUM(INDEX(Sales_Week_Matrix[],MATCH($B161,Sales_Week_Matrix[Week / Year],0),MATCH("2023",Sales_Week_Matrix[#Headers],0)),INDEX(Sales_Week_Matrix[],MATCH($B161,Sales_Week_Matrix[Week / Year],0),MATCH("2024",Sales_Week_Matrix[#Headers],0)),INDEX(Sales_Week_Matrix[],MATCH($B161,Sales_Week_Matrix[Week / Year],0),MATCH("2025",Sales_Week_Matrix[#Headers],0)))</f>
        <v>1461952</v>
      </c>
      <c r="G161" s="179">
        <f t="shared" si="6"/>
        <v>2.0137605242759364E-2</v>
      </c>
      <c r="K161" s="406" t="str">
        <f>TEXT(ROW()-ROW($K$100),"000")</f>
        <v>061</v>
      </c>
      <c r="L161" s="175" t="e">
        <f ca="1">IF(VALUE($K161)&gt;$C$18,NA(),INDEX(Total_Sales_Matrix[],MATCH($K161,Total_Sales_Matrix[Week / Year],0),MATCH($B$36,Total_Sales_Matrix[#Headers],0)))</f>
        <v>#N/A</v>
      </c>
      <c r="M161" s="176" cm="1">
        <f t="array" aca="1" ref="M161" ca="1">IF(VALUE($K161)&lt;$C$18,NA(),IF(VALUE($K161)=$C$18,$C$36,INDEX($M$100:M160,ROWS($M$100:M160))+($D$78-$C$36)*O161/$N$99))</f>
        <v>19199415.115932785</v>
      </c>
      <c r="N161" s="177" cm="1">
        <f t="array" ref="N161">$C$20*INDEX(Target_Curves_Acc[Best_Model_WoW_% (Calibrated+Tail)],VALUE($K161))</f>
        <v>22162559.999999981</v>
      </c>
      <c r="O161" s="178" cm="1">
        <f t="array" ref="O161">INDEX($F$101:$F$205,VALUE($K161))</f>
        <v>1461952</v>
      </c>
      <c r="P161" s="179">
        <f>IFERROR(O161/SUM($O$101:$O$205),0)</f>
        <v>2.0137605242759364E-2</v>
      </c>
    </row>
    <row r="162" spans="2:16" ht="15" customHeight="1" x14ac:dyDescent="0.45">
      <c r="B162" s="406" t="str">
        <f t="shared" si="5"/>
        <v>062</v>
      </c>
      <c r="C162" s="175">
        <f ca="1">IF(VALUE($B162)&gt;$C$16,NA(),INDEX(Total_Sales_Matrix[],MATCH($B162,Total_Sales_Matrix[Week / Year],0),MATCH($B$35,Total_Sales_Matrix[#Headers],0)))</f>
        <v>18119270</v>
      </c>
      <c r="D162" s="176" t="e" cm="1">
        <f t="array" aca="1" ref="D162" ca="1">IF(VALUE($B162)&lt;$C$16,NA(),IF(VALUE($B162)=$C$16,$C$35,INDEX($D$100:D161,ROWS($D$100:D161))+($D$56-$C$35)*F162/$E$99))</f>
        <v>#N/A</v>
      </c>
      <c r="E162" s="177" cm="1">
        <f t="array" ref="E162">$C$19*INDEX(Target_Curves_Acc[Best_Model_WoW_% (Calibrated+Tail)],VALUE($B162))</f>
        <v>20849774.999999981</v>
      </c>
      <c r="F162" s="178">
        <f>SUM(INDEX(Sales_Week_Matrix[],MATCH($B162,Sales_Week_Matrix[Week / Year],0),MATCH("2023",Sales_Week_Matrix[#Headers],0)),INDEX(Sales_Week_Matrix[],MATCH($B162,Sales_Week_Matrix[Week / Year],0),MATCH("2024",Sales_Week_Matrix[#Headers],0)),INDEX(Sales_Week_Matrix[],MATCH($B162,Sales_Week_Matrix[Week / Year],0),MATCH("2025",Sales_Week_Matrix[#Headers],0)))</f>
        <v>530846</v>
      </c>
      <c r="G162" s="179">
        <f t="shared" si="6"/>
        <v>7.3121191343476647E-3</v>
      </c>
      <c r="K162" s="406" t="str">
        <f>TEXT(ROW()-ROW($K$100),"000")</f>
        <v>062</v>
      </c>
      <c r="L162" s="175" t="e">
        <f ca="1">IF(VALUE($K162)&gt;$C$18,NA(),INDEX(Total_Sales_Matrix[],MATCH($K162,Total_Sales_Matrix[Week / Year],0),MATCH($B$36,Total_Sales_Matrix[#Headers],0)))</f>
        <v>#N/A</v>
      </c>
      <c r="M162" s="176" cm="1">
        <f t="array" aca="1" ref="M162" ca="1">IF(VALUE($K162)&lt;$C$18,NA(),IF(VALUE($K162)=$C$18,$C$36,INDEX($M$100:M161,ROWS($M$100:M161))+($D$78-$C$36)*O162/$N$99))</f>
        <v>19368524.809118133</v>
      </c>
      <c r="N162" s="177" cm="1">
        <f t="array" ref="N162">$C$20*INDEX(Target_Curves_Acc[Best_Model_WoW_% (Calibrated+Tail)],VALUE($K162))</f>
        <v>22671599.999999981</v>
      </c>
      <c r="O162" s="178" cm="1">
        <f t="array" ref="O162">INDEX($F$101:$F$205,VALUE($K162))</f>
        <v>530846</v>
      </c>
      <c r="P162" s="179">
        <f>IFERROR(O162/SUM($O$101:$O$205),0)</f>
        <v>7.3121191343476647E-3</v>
      </c>
    </row>
    <row r="163" spans="2:16" ht="15" customHeight="1" x14ac:dyDescent="0.45">
      <c r="B163" s="406" t="str">
        <f t="shared" si="5"/>
        <v>063</v>
      </c>
      <c r="C163" s="175">
        <f ca="1">IF(VALUE($B163)&gt;$C$16,NA(),INDEX(Total_Sales_Matrix[],MATCH($B163,Total_Sales_Matrix[Week / Year],0),MATCH($B$35,Total_Sales_Matrix[#Headers],0)))</f>
        <v>19114791</v>
      </c>
      <c r="D163" s="176" t="e" cm="1">
        <f t="array" aca="1" ref="D163" ca="1">IF(VALUE($B163)&lt;$C$16,NA(),IF(VALUE($B163)=$C$16,$C$35,INDEX($D$100:D162,ROWS($D$100:D162))+($D$56-$C$35)*F163/$E$99))</f>
        <v>#N/A</v>
      </c>
      <c r="E163" s="177" cm="1">
        <f t="array" ref="E163">$C$19*INDEX(Target_Curves_Acc[Best_Model_WoW_% (Calibrated+Tail)],VALUE($B163))</f>
        <v>21317909.999999981</v>
      </c>
      <c r="F163" s="178">
        <f>SUM(INDEX(Sales_Week_Matrix[],MATCH($B163,Sales_Week_Matrix[Week / Year],0),MATCH("2023",Sales_Week_Matrix[#Headers],0)),INDEX(Sales_Week_Matrix[],MATCH($B163,Sales_Week_Matrix[Week / Year],0),MATCH("2024",Sales_Week_Matrix[#Headers],0)),INDEX(Sales_Week_Matrix[],MATCH($B163,Sales_Week_Matrix[Week / Year],0),MATCH("2025",Sales_Week_Matrix[#Headers],0)))</f>
        <v>1606691</v>
      </c>
      <c r="G163" s="179">
        <f t="shared" si="6"/>
        <v>2.2131307392509663E-2</v>
      </c>
      <c r="K163" s="406" t="str">
        <f>TEXT(ROW()-ROW($K$100),"000")</f>
        <v>063</v>
      </c>
      <c r="L163" s="175" t="e">
        <f ca="1">IF(VALUE($K163)&gt;$C$18,NA(),INDEX(Total_Sales_Matrix[],MATCH($K163,Total_Sales_Matrix[Week / Year],0),MATCH($B$36,Total_Sales_Matrix[#Headers],0)))</f>
        <v>#N/A</v>
      </c>
      <c r="M163" s="176" cm="1">
        <f t="array" aca="1" ref="M163" ca="1">IF(VALUE($K163)&lt;$C$18,NA(),IF(VALUE($K163)=$C$18,$C$36,INDEX($M$100:M162,ROWS($M$100:M162))+($D$78-$C$36)*O163/$N$99))</f>
        <v>19880362.558773708</v>
      </c>
      <c r="N163" s="177" cm="1">
        <f t="array" ref="N163">$C$20*INDEX(Target_Curves_Acc[Best_Model_WoW_% (Calibrated+Tail)],VALUE($K163))</f>
        <v>23180639.999999981</v>
      </c>
      <c r="O163" s="178" cm="1">
        <f t="array" ref="O163">INDEX($F$101:$F$205,VALUE($K163))</f>
        <v>1606691</v>
      </c>
      <c r="P163" s="179">
        <f>IFERROR(O163/SUM($O$101:$O$205),0)</f>
        <v>2.2131307392509663E-2</v>
      </c>
    </row>
    <row r="164" spans="2:16" ht="15" customHeight="1" x14ac:dyDescent="0.45">
      <c r="B164" s="406" t="str">
        <f t="shared" si="5"/>
        <v>064</v>
      </c>
      <c r="C164" s="175">
        <f ca="1">IF(VALUE($B164)&gt;$C$16,NA(),INDEX(Total_Sales_Matrix[],MATCH($B164,Total_Sales_Matrix[Week / Year],0),MATCH($B$35,Total_Sales_Matrix[#Headers],0)))</f>
        <v>19193921</v>
      </c>
      <c r="D164" s="176" t="e" cm="1">
        <f t="array" aca="1" ref="D164" ca="1">IF(VALUE($B164)&lt;$C$16,NA(),IF(VALUE($B164)=$C$16,$C$35,INDEX($D$100:D163,ROWS($D$100:D163))+($D$56-$C$35)*F164/$E$99))</f>
        <v>#N/A</v>
      </c>
      <c r="E164" s="177" cm="1">
        <f t="array" ref="E164">$C$19*INDEX(Target_Curves_Acc[Best_Model_WoW_% (Calibrated+Tail)],VALUE($B164))</f>
        <v>21786044.999999981</v>
      </c>
      <c r="F164" s="178">
        <f>SUM(INDEX(Sales_Week_Matrix[],MATCH($B164,Sales_Week_Matrix[Week / Year],0),MATCH("2023",Sales_Week_Matrix[#Headers],0)),INDEX(Sales_Week_Matrix[],MATCH($B164,Sales_Week_Matrix[Week / Year],0),MATCH("2024",Sales_Week_Matrix[#Headers],0)),INDEX(Sales_Week_Matrix[],MATCH($B164,Sales_Week_Matrix[Week / Year],0),MATCH("2025",Sales_Week_Matrix[#Headers],0)))</f>
        <v>684442</v>
      </c>
      <c r="G164" s="179">
        <f t="shared" si="6"/>
        <v>9.4278217120430108E-3</v>
      </c>
      <c r="K164" s="406" t="str">
        <f>TEXT(ROW()-ROW($K$100),"000")</f>
        <v>064</v>
      </c>
      <c r="L164" s="175" t="e">
        <f ca="1">IF(VALUE($K164)&gt;$C$18,NA(),INDEX(Total_Sales_Matrix[],MATCH($K164,Total_Sales_Matrix[Week / Year],0),MATCH($B$36,Total_Sales_Matrix[#Headers],0)))</f>
        <v>#N/A</v>
      </c>
      <c r="M164" s="176" cm="1">
        <f t="array" aca="1" ref="M164" ca="1">IF(VALUE($K164)&lt;$C$18,NA(),IF(VALUE($K164)=$C$18,$C$36,INDEX($M$100:M163,ROWS($M$100:M163))+($D$78-$C$36)*O164/$N$99))</f>
        <v>20098402.775000572</v>
      </c>
      <c r="N164" s="177" cm="1">
        <f t="array" ref="N164">$C$20*INDEX(Target_Curves_Acc[Best_Model_WoW_% (Calibrated+Tail)],VALUE($K164))</f>
        <v>23689679.999999978</v>
      </c>
      <c r="O164" s="178" cm="1">
        <f t="array" ref="O164">INDEX($F$101:$F$205,VALUE($K164))</f>
        <v>684442</v>
      </c>
      <c r="P164" s="179">
        <f>IFERROR(O164/SUM($O$101:$O$205),0)</f>
        <v>9.4278217120430108E-3</v>
      </c>
    </row>
    <row r="165" spans="2:16" ht="15" customHeight="1" x14ac:dyDescent="0.45">
      <c r="B165" s="406" t="str">
        <f t="shared" si="5"/>
        <v>065</v>
      </c>
      <c r="C165" s="175">
        <f ca="1">IF(VALUE($B165)&gt;$C$16,NA(),INDEX(Total_Sales_Matrix[],MATCH($B165,Total_Sales_Matrix[Week / Year],0),MATCH($B$35,Total_Sales_Matrix[#Headers],0)))</f>
        <v>19912689</v>
      </c>
      <c r="D165" s="176" t="e" cm="1">
        <f t="array" aca="1" ref="D165" ca="1">IF(VALUE($B165)&lt;$C$16,NA(),IF(VALUE($B165)=$C$16,$C$35,INDEX($D$100:D164,ROWS($D$100:D164))+($D$56-$C$35)*F165/$E$99))</f>
        <v>#N/A</v>
      </c>
      <c r="E165" s="177" cm="1">
        <f t="array" ref="E165">$C$19*INDEX(Target_Curves_Acc[Best_Model_WoW_% (Calibrated+Tail)],VALUE($B165))</f>
        <v>22254179.999999981</v>
      </c>
      <c r="F165" s="178">
        <f>SUM(INDEX(Sales_Week_Matrix[],MATCH($B165,Sales_Week_Matrix[Week / Year],0),MATCH("2023",Sales_Week_Matrix[#Headers],0)),INDEX(Sales_Week_Matrix[],MATCH($B165,Sales_Week_Matrix[Week / Year],0),MATCH("2024",Sales_Week_Matrix[#Headers],0)),INDEX(Sales_Week_Matrix[],MATCH($B165,Sales_Week_Matrix[Week / Year],0),MATCH("2025",Sales_Week_Matrix[#Headers],0)))</f>
        <v>777137</v>
      </c>
      <c r="G165" s="179">
        <f t="shared" si="6"/>
        <v>1.0704645655631843E-2</v>
      </c>
      <c r="K165" s="406" t="str">
        <f>TEXT(ROW()-ROW($K$100),"000")</f>
        <v>065</v>
      </c>
      <c r="L165" s="175" t="e">
        <f ca="1">IF(VALUE($K165)&gt;$C$18,NA(),INDEX(Total_Sales_Matrix[],MATCH($K165,Total_Sales_Matrix[Week / Year],0),MATCH($B$36,Total_Sales_Matrix[#Headers],0)))</f>
        <v>#N/A</v>
      </c>
      <c r="M165" s="176" cm="1">
        <f t="array" aca="1" ref="M165" ca="1">IF(VALUE($K165)&lt;$C$18,NA(),IF(VALUE($K165)=$C$18,$C$36,INDEX($M$100:M164,ROWS($M$100:M164))+($D$78-$C$36)*O165/$N$99))</f>
        <v>20345972.502629645</v>
      </c>
      <c r="N165" s="177" cm="1">
        <f t="array" ref="N165">$C$20*INDEX(Target_Curves_Acc[Best_Model_WoW_% (Calibrated+Tail)],VALUE($K165))</f>
        <v>24198719.999999978</v>
      </c>
      <c r="O165" s="178" cm="1">
        <f t="array" ref="O165">INDEX($F$101:$F$205,VALUE($K165))</f>
        <v>777137</v>
      </c>
      <c r="P165" s="179">
        <f>IFERROR(O165/SUM($O$101:$O$205),0)</f>
        <v>1.0704645655631843E-2</v>
      </c>
    </row>
    <row r="166" spans="2:16" ht="15" customHeight="1" x14ac:dyDescent="0.45">
      <c r="B166" s="406" t="str">
        <f t="shared" ref="B166:B205" si="7">TEXT(ROW()-ROW($B$100),"000")</f>
        <v>066</v>
      </c>
      <c r="C166" s="175">
        <f ca="1">IF(VALUE($B166)&gt;$C$16,NA(),INDEX(Total_Sales_Matrix[],MATCH($B166,Total_Sales_Matrix[Week / Year],0),MATCH($B$35,Total_Sales_Matrix[#Headers],0)))</f>
        <v>20600453</v>
      </c>
      <c r="D166" s="176" t="e" cm="1">
        <f t="array" aca="1" ref="D166" ca="1">IF(VALUE($B166)&lt;$C$16,NA(),IF(VALUE($B166)=$C$16,$C$35,INDEX($D$100:D165,ROWS($D$100:D165))+($D$56-$C$35)*F166/$E$99))</f>
        <v>#N/A</v>
      </c>
      <c r="E166" s="177" cm="1">
        <f t="array" ref="E166">$C$19*INDEX(Target_Curves_Acc[Best_Model_WoW_% (Calibrated+Tail)],VALUE($B166))</f>
        <v>22445759.999999981</v>
      </c>
      <c r="F166" s="178">
        <f>SUM(INDEX(Sales_Week_Matrix[],MATCH($B166,Sales_Week_Matrix[Week / Year],0),MATCH("2023",Sales_Week_Matrix[#Headers],0)),INDEX(Sales_Week_Matrix[],MATCH($B166,Sales_Week_Matrix[Week / Year],0),MATCH("2024",Sales_Week_Matrix[#Headers],0)),INDEX(Sales_Week_Matrix[],MATCH($B166,Sales_Week_Matrix[Week / Year],0),MATCH("2025",Sales_Week_Matrix[#Headers],0)))</f>
        <v>584557</v>
      </c>
      <c r="G166" s="179">
        <f t="shared" ref="G166:G205" si="8">IFERROR(F166/SUM($F$101:$F$205),0)</f>
        <v>8.0519593720530403E-3</v>
      </c>
      <c r="K166" s="406" t="str">
        <f>TEXT(ROW()-ROW($K$100),"000")</f>
        <v>066</v>
      </c>
      <c r="L166" s="175" t="e">
        <f ca="1">IF(VALUE($K166)&gt;$C$18,NA(),INDEX(Total_Sales_Matrix[],MATCH($K166,Total_Sales_Matrix[Week / Year],0),MATCH($B$36,Total_Sales_Matrix[#Headers],0)))</f>
        <v>#N/A</v>
      </c>
      <c r="M166" s="176" cm="1">
        <f t="array" aca="1" ref="M166" ca="1">IF(VALUE($K166)&lt;$C$18,NA(),IF(VALUE($K166)=$C$18,$C$36,INDEX($M$100:M165,ROWS($M$100:M165))+($D$78-$C$36)*O166/$N$99))</f>
        <v>20532192.715119421</v>
      </c>
      <c r="N166" s="177" cm="1">
        <f t="array" ref="N166">$C$20*INDEX(Target_Curves_Acc[Best_Model_WoW_% (Calibrated+Tail)],VALUE($K166))</f>
        <v>24407039.999999978</v>
      </c>
      <c r="O166" s="178" cm="1">
        <f t="array" ref="O166">INDEX($F$101:$F$205,VALUE($K166))</f>
        <v>584557</v>
      </c>
      <c r="P166" s="179">
        <f>IFERROR(O166/SUM($O$101:$O$205),0)</f>
        <v>8.0519593720530403E-3</v>
      </c>
    </row>
    <row r="167" spans="2:16" ht="15" customHeight="1" x14ac:dyDescent="0.45">
      <c r="B167" s="406" t="str">
        <f t="shared" si="7"/>
        <v>067</v>
      </c>
      <c r="C167" s="175">
        <f ca="1">IF(VALUE($B167)&gt;$C$16,NA(),INDEX(Total_Sales_Matrix[],MATCH($B167,Total_Sales_Matrix[Week / Year],0),MATCH($B$35,Total_Sales_Matrix[#Headers],0)))</f>
        <v>21304673</v>
      </c>
      <c r="D167" s="176" t="e" cm="1">
        <f t="array" aca="1" ref="D167" ca="1">IF(VALUE($B167)&lt;$C$16,NA(),IF(VALUE($B167)=$C$16,$C$35,INDEX($D$100:D166,ROWS($D$100:D166))+($D$56-$C$35)*F167/$E$99))</f>
        <v>#N/A</v>
      </c>
      <c r="E167" s="177" cm="1">
        <f t="array" ref="E167">$C$19*INDEX(Target_Curves_Acc[Best_Model_WoW_% (Calibrated+Tail)],VALUE($B167))</f>
        <v>22637339.999999981</v>
      </c>
      <c r="F167" s="178">
        <f>SUM(INDEX(Sales_Week_Matrix[],MATCH($B167,Sales_Week_Matrix[Week / Year],0),MATCH("2023",Sales_Week_Matrix[#Headers],0)),INDEX(Sales_Week_Matrix[],MATCH($B167,Sales_Week_Matrix[Week / Year],0),MATCH("2024",Sales_Week_Matrix[#Headers],0)),INDEX(Sales_Week_Matrix[],MATCH($B167,Sales_Week_Matrix[Week / Year],0),MATCH("2025",Sales_Week_Matrix[#Headers],0)))</f>
        <v>550391</v>
      </c>
      <c r="G167" s="179">
        <f t="shared" si="8"/>
        <v>7.5813410338831707E-3</v>
      </c>
      <c r="K167" s="406" t="str">
        <f>TEXT(ROW()-ROW($K$100),"000")</f>
        <v>067</v>
      </c>
      <c r="L167" s="175" t="e">
        <f ca="1">IF(VALUE($K167)&gt;$C$18,NA(),INDEX(Total_Sales_Matrix[],MATCH($K167,Total_Sales_Matrix[Week / Year],0),MATCH($B$36,Total_Sales_Matrix[#Headers],0)))</f>
        <v>#N/A</v>
      </c>
      <c r="M167" s="176" cm="1">
        <f t="array" aca="1" ref="M167" ca="1">IF(VALUE($K167)&lt;$C$18,NA(),IF(VALUE($K167)=$C$18,$C$36,INDEX($M$100:M166,ROWS($M$100:M166))+($D$78-$C$36)*O167/$N$99))</f>
        <v>20707528.788372263</v>
      </c>
      <c r="N167" s="177" cm="1">
        <f t="array" ref="N167">$C$20*INDEX(Target_Curves_Acc[Best_Model_WoW_% (Calibrated+Tail)],VALUE($K167))</f>
        <v>24615359.999999978</v>
      </c>
      <c r="O167" s="178" cm="1">
        <f t="array" ref="O167">INDEX($F$101:$F$205,VALUE($K167))</f>
        <v>550391</v>
      </c>
      <c r="P167" s="179">
        <f>IFERROR(O167/SUM($O$101:$O$205),0)</f>
        <v>7.5813410338831707E-3</v>
      </c>
    </row>
    <row r="168" spans="2:16" ht="15" customHeight="1" x14ac:dyDescent="0.45">
      <c r="B168" s="406" t="str">
        <f t="shared" si="7"/>
        <v>068</v>
      </c>
      <c r="C168" s="175">
        <f ca="1">IF(VALUE($B168)&gt;$C$16,NA(),INDEX(Total_Sales_Matrix[],MATCH($B168,Total_Sales_Matrix[Week / Year],0),MATCH($B$35,Total_Sales_Matrix[#Headers],0)))</f>
        <v>21667464</v>
      </c>
      <c r="D168" s="176" t="e" cm="1">
        <f t="array" aca="1" ref="D168" ca="1">IF(VALUE($B168)&lt;$C$16,NA(),IF(VALUE($B168)=$C$16,$C$35,INDEX($D$100:D167,ROWS($D$100:D167))+($D$56-$C$35)*F168/$E$99))</f>
        <v>#N/A</v>
      </c>
      <c r="E168" s="177" cm="1">
        <f t="array" ref="E168">$C$19*INDEX(Target_Curves_Acc[Best_Model_WoW_% (Calibrated+Tail)],VALUE($B168))</f>
        <v>22828919.999999981</v>
      </c>
      <c r="F168" s="178">
        <f>SUM(INDEX(Sales_Week_Matrix[],MATCH($B168,Sales_Week_Matrix[Week / Year],0),MATCH("2023",Sales_Week_Matrix[#Headers],0)),INDEX(Sales_Week_Matrix[],MATCH($B168,Sales_Week_Matrix[Week / Year],0),MATCH("2024",Sales_Week_Matrix[#Headers],0)),INDEX(Sales_Week_Matrix[],MATCH($B168,Sales_Week_Matrix[Week / Year],0),MATCH("2025",Sales_Week_Matrix[#Headers],0)))</f>
        <v>1057415</v>
      </c>
      <c r="G168" s="179">
        <f t="shared" si="8"/>
        <v>1.4565324886023885E-2</v>
      </c>
      <c r="K168" s="406" t="str">
        <f>TEXT(ROW()-ROW($K$100),"000")</f>
        <v>068</v>
      </c>
      <c r="L168" s="175" t="e">
        <f ca="1">IF(VALUE($K168)&gt;$C$18,NA(),INDEX(Total_Sales_Matrix[],MATCH($K168,Total_Sales_Matrix[Week / Year],0),MATCH($B$36,Total_Sales_Matrix[#Headers],0)))</f>
        <v>#N/A</v>
      </c>
      <c r="M168" s="176" cm="1">
        <f t="array" aca="1" ref="M168" ca="1">IF(VALUE($K168)&lt;$C$18,NA(),IF(VALUE($K168)=$C$18,$C$36,INDEX($M$100:M167,ROWS($M$100:M167))+($D$78-$C$36)*O168/$N$99))</f>
        <v>21044385.666298416</v>
      </c>
      <c r="N168" s="177" cm="1">
        <f t="array" ref="N168">$C$20*INDEX(Target_Curves_Acc[Best_Model_WoW_% (Calibrated+Tail)],VALUE($K168))</f>
        <v>24823679.999999978</v>
      </c>
      <c r="O168" s="178" cm="1">
        <f t="array" ref="O168">INDEX($F$101:$F$205,VALUE($K168))</f>
        <v>1057415</v>
      </c>
      <c r="P168" s="179">
        <f>IFERROR(O168/SUM($O$101:$O$205),0)</f>
        <v>1.4565324886023885E-2</v>
      </c>
    </row>
    <row r="169" spans="2:16" ht="15" customHeight="1" x14ac:dyDescent="0.45">
      <c r="B169" s="406" t="str">
        <f t="shared" si="7"/>
        <v>069</v>
      </c>
      <c r="C169" s="175">
        <f ca="1">IF(VALUE($B169)&gt;$C$16,NA(),INDEX(Total_Sales_Matrix[],MATCH($B169,Total_Sales_Matrix[Week / Year],0),MATCH($B$35,Total_Sales_Matrix[#Headers],0)))</f>
        <v>21719456</v>
      </c>
      <c r="D169" s="176" t="e" cm="1">
        <f t="array" aca="1" ref="D169" ca="1">IF(VALUE($B169)&lt;$C$16,NA(),IF(VALUE($B169)=$C$16,$C$35,INDEX($D$100:D168,ROWS($D$100:D168))+($D$56-$C$35)*F169/$E$99))</f>
        <v>#N/A</v>
      </c>
      <c r="E169" s="177" cm="1">
        <f t="array" ref="E169">$C$19*INDEX(Target_Curves_Acc[Best_Model_WoW_% (Calibrated+Tail)],VALUE($B169))</f>
        <v>23020499.999999981</v>
      </c>
      <c r="F169" s="178">
        <f>SUM(INDEX(Sales_Week_Matrix[],MATCH($B169,Sales_Week_Matrix[Week / Year],0),MATCH("2023",Sales_Week_Matrix[#Headers],0)),INDEX(Sales_Week_Matrix[],MATCH($B169,Sales_Week_Matrix[Week / Year],0),MATCH("2024",Sales_Week_Matrix[#Headers],0)),INDEX(Sales_Week_Matrix[],MATCH($B169,Sales_Week_Matrix[Week / Year],0),MATCH("2025",Sales_Week_Matrix[#Headers],0)))</f>
        <v>814661</v>
      </c>
      <c r="G169" s="179">
        <f t="shared" si="8"/>
        <v>1.1221518644026334E-2</v>
      </c>
      <c r="K169" s="406" t="str">
        <f>TEXT(ROW()-ROW($K$100),"000")</f>
        <v>069</v>
      </c>
      <c r="L169" s="175" t="e">
        <f ca="1">IF(VALUE($K169)&gt;$C$18,NA(),INDEX(Total_Sales_Matrix[],MATCH($K169,Total_Sales_Matrix[Week / Year],0),MATCH($B$36,Total_Sales_Matrix[#Headers],0)))</f>
        <v>#N/A</v>
      </c>
      <c r="M169" s="176" cm="1">
        <f t="array" aca="1" ref="M169" ca="1">IF(VALUE($K169)&lt;$C$18,NA(),IF(VALUE($K169)=$C$18,$C$36,INDEX($M$100:M168,ROWS($M$100:M168))+($D$78-$C$36)*O169/$N$99))</f>
        <v>21303909.27909774</v>
      </c>
      <c r="N169" s="177" cm="1">
        <f t="array" ref="N169">$C$20*INDEX(Target_Curves_Acc[Best_Model_WoW_% (Calibrated+Tail)],VALUE($K169))</f>
        <v>25031999.999999978</v>
      </c>
      <c r="O169" s="178" cm="1">
        <f t="array" ref="O169">INDEX($F$101:$F$205,VALUE($K169))</f>
        <v>814661</v>
      </c>
      <c r="P169" s="179">
        <f>IFERROR(O169/SUM($O$101:$O$205),0)</f>
        <v>1.1221518644026334E-2</v>
      </c>
    </row>
    <row r="170" spans="2:16" ht="15" customHeight="1" x14ac:dyDescent="0.45">
      <c r="B170" s="406" t="str">
        <f t="shared" si="7"/>
        <v>070</v>
      </c>
      <c r="C170" s="175">
        <f ca="1">IF(VALUE($B170)&gt;$C$16,NA(),INDEX(Total_Sales_Matrix[],MATCH($B170,Total_Sales_Matrix[Week / Year],0),MATCH($B$35,Total_Sales_Matrix[#Headers],0)))</f>
        <v>21885948</v>
      </c>
      <c r="D170" s="176" t="e" cm="1">
        <f t="array" aca="1" ref="D170" ca="1">IF(VALUE($B170)&lt;$C$16,NA(),IF(VALUE($B170)=$C$16,$C$35,INDEX($D$100:D169,ROWS($D$100:D169))+($D$56-$C$35)*F170/$E$99))</f>
        <v>#N/A</v>
      </c>
      <c r="E170" s="177" cm="1">
        <f t="array" ref="E170">$C$19*INDEX(Target_Curves_Acc[Best_Model_WoW_% (Calibrated+Tail)],VALUE($B170))</f>
        <v>23212079.999999981</v>
      </c>
      <c r="F170" s="178">
        <f>SUM(INDEX(Sales_Week_Matrix[],MATCH($B170,Sales_Week_Matrix[Week / Year],0),MATCH("2023",Sales_Week_Matrix[#Headers],0)),INDEX(Sales_Week_Matrix[],MATCH($B170,Sales_Week_Matrix[Week / Year],0),MATCH("2024",Sales_Week_Matrix[#Headers],0)),INDEX(Sales_Week_Matrix[],MATCH($B170,Sales_Week_Matrix[Week / Year],0),MATCH("2025",Sales_Week_Matrix[#Headers],0)))</f>
        <v>515591</v>
      </c>
      <c r="G170" s="179">
        <f t="shared" si="8"/>
        <v>7.1019896855160384E-3</v>
      </c>
      <c r="K170" s="406" t="str">
        <f>TEXT(ROW()-ROW($K$100),"000")</f>
        <v>070</v>
      </c>
      <c r="L170" s="175" t="e">
        <f ca="1">IF(VALUE($K170)&gt;$C$18,NA(),INDEX(Total_Sales_Matrix[],MATCH($K170,Total_Sales_Matrix[Week / Year],0),MATCH($B$36,Total_Sales_Matrix[#Headers],0)))</f>
        <v>#N/A</v>
      </c>
      <c r="M170" s="176" cm="1">
        <f t="array" aca="1" ref="M170" ca="1">IF(VALUE($K170)&lt;$C$18,NA(),IF(VALUE($K170)=$C$18,$C$36,INDEX($M$100:M169,ROWS($M$100:M169))+($D$78-$C$36)*O170/$N$99))</f>
        <v>21468159.242023196</v>
      </c>
      <c r="N170" s="177" cm="1">
        <f t="array" ref="N170">$C$20*INDEX(Target_Curves_Acc[Best_Model_WoW_% (Calibrated+Tail)],VALUE($K170))</f>
        <v>25240319.999999978</v>
      </c>
      <c r="O170" s="178" cm="1">
        <f t="array" ref="O170">INDEX($F$101:$F$205,VALUE($K170))</f>
        <v>515591</v>
      </c>
      <c r="P170" s="179">
        <f>IFERROR(O170/SUM($O$101:$O$205),0)</f>
        <v>7.1019896855160384E-3</v>
      </c>
    </row>
    <row r="171" spans="2:16" ht="15" customHeight="1" x14ac:dyDescent="0.45">
      <c r="B171" s="406" t="str">
        <f t="shared" si="7"/>
        <v>071</v>
      </c>
      <c r="C171" s="175">
        <f ca="1">IF(VALUE($B171)&gt;$C$16,NA(),INDEX(Total_Sales_Matrix[],MATCH($B171,Total_Sales_Matrix[Week / Year],0),MATCH($B$35,Total_Sales_Matrix[#Headers],0)))</f>
        <v>22039952</v>
      </c>
      <c r="D171" s="176" t="e" cm="1">
        <f t="array" aca="1" ref="D171" ca="1">IF(VALUE($B171)&lt;$C$16,NA(),IF(VALUE($B171)=$C$16,$C$35,INDEX($D$100:D170,ROWS($D$100:D170))+($D$56-$C$35)*F171/$E$99))</f>
        <v>#N/A</v>
      </c>
      <c r="E171" s="177" cm="1">
        <f t="array" ref="E171">$C$19*INDEX(Target_Curves_Acc[Best_Model_WoW_% (Calibrated+Tail)],VALUE($B171))</f>
        <v>23403659.999999981</v>
      </c>
      <c r="F171" s="178">
        <f>SUM(INDEX(Sales_Week_Matrix[],MATCH($B171,Sales_Week_Matrix[Week / Year],0),MATCH("2023",Sales_Week_Matrix[#Headers],0)),INDEX(Sales_Week_Matrix[],MATCH($B171,Sales_Week_Matrix[Week / Year],0),MATCH("2024",Sales_Week_Matrix[#Headers],0)),INDEX(Sales_Week_Matrix[],MATCH($B171,Sales_Week_Matrix[Week / Year],0),MATCH("2025",Sales_Week_Matrix[#Headers],0)))</f>
        <v>294839</v>
      </c>
      <c r="G171" s="179">
        <f t="shared" si="8"/>
        <v>4.0612492011843949E-3</v>
      </c>
      <c r="K171" s="406" t="str">
        <f>TEXT(ROW()-ROW($K$100),"000")</f>
        <v>071</v>
      </c>
      <c r="L171" s="175" t="e">
        <f ca="1">IF(VALUE($K171)&gt;$C$18,NA(),INDEX(Total_Sales_Matrix[],MATCH($K171,Total_Sales_Matrix[Week / Year],0),MATCH($B$36,Total_Sales_Matrix[#Headers],0)))</f>
        <v>#N/A</v>
      </c>
      <c r="M171" s="176" cm="1">
        <f t="array" aca="1" ref="M171" ca="1">IF(VALUE($K171)&lt;$C$18,NA(),IF(VALUE($K171)=$C$18,$C$36,INDEX($M$100:M170,ROWS($M$100:M170))+($D$78-$C$36)*O171/$N$99))</f>
        <v>21562085.037506398</v>
      </c>
      <c r="N171" s="177" cm="1">
        <f t="array" ref="N171">$C$20*INDEX(Target_Curves_Acc[Best_Model_WoW_% (Calibrated+Tail)],VALUE($K171))</f>
        <v>25448639.999999978</v>
      </c>
      <c r="O171" s="178" cm="1">
        <f t="array" ref="O171">INDEX($F$101:$F$205,VALUE($K171))</f>
        <v>294839</v>
      </c>
      <c r="P171" s="179">
        <f>IFERROR(O171/SUM($O$101:$O$205),0)</f>
        <v>4.0612492011843949E-3</v>
      </c>
    </row>
    <row r="172" spans="2:16" ht="15" customHeight="1" x14ac:dyDescent="0.45">
      <c r="B172" s="406" t="str">
        <f t="shared" si="7"/>
        <v>072</v>
      </c>
      <c r="C172" s="175">
        <f ca="1">IF(VALUE($B172)&gt;$C$16,NA(),INDEX(Total_Sales_Matrix[],MATCH($B172,Total_Sales_Matrix[Week / Year],0),MATCH($B$35,Total_Sales_Matrix[#Headers],0)))</f>
        <v>22126758</v>
      </c>
      <c r="D172" s="176" t="e" cm="1">
        <f t="array" aca="1" ref="D172" ca="1">IF(VALUE($B172)&lt;$C$16,NA(),IF(VALUE($B172)=$C$16,$C$35,INDEX($D$100:D171,ROWS($D$100:D171))+($D$56-$C$35)*F172/$E$99))</f>
        <v>#N/A</v>
      </c>
      <c r="E172" s="177" cm="1">
        <f t="array" ref="E172">$C$19*INDEX(Target_Curves_Acc[Best_Model_WoW_% (Calibrated+Tail)],VALUE($B172))</f>
        <v>23595239.999999981</v>
      </c>
      <c r="F172" s="178">
        <f>SUM(INDEX(Sales_Week_Matrix[],MATCH($B172,Sales_Week_Matrix[Week / Year],0),MATCH("2023",Sales_Week_Matrix[#Headers],0)),INDEX(Sales_Week_Matrix[],MATCH($B172,Sales_Week_Matrix[Week / Year],0),MATCH("2024",Sales_Week_Matrix[#Headers],0)),INDEX(Sales_Week_Matrix[],MATCH($B172,Sales_Week_Matrix[Week / Year],0),MATCH("2025",Sales_Week_Matrix[#Headers],0)))</f>
        <v>166406</v>
      </c>
      <c r="G172" s="179">
        <f t="shared" si="8"/>
        <v>2.2921534619649718E-3</v>
      </c>
      <c r="K172" s="406" t="str">
        <f>TEXT(ROW()-ROW($K$100),"000")</f>
        <v>072</v>
      </c>
      <c r="L172" s="175" t="e">
        <f ca="1">IF(VALUE($K172)&gt;$C$18,NA(),INDEX(Total_Sales_Matrix[],MATCH($K172,Total_Sales_Matrix[Week / Year],0),MATCH($B$36,Total_Sales_Matrix[#Headers],0)))</f>
        <v>#N/A</v>
      </c>
      <c r="M172" s="176" cm="1">
        <f t="array" aca="1" ref="M172" ca="1">IF(VALUE($K172)&lt;$C$18,NA(),IF(VALUE($K172)=$C$18,$C$36,INDEX($M$100:M171,ROWS($M$100:M171))+($D$78-$C$36)*O172/$N$99))</f>
        <v>21615096.395987391</v>
      </c>
      <c r="N172" s="177" cm="1">
        <f t="array" ref="N172">$C$20*INDEX(Target_Curves_Acc[Best_Model_WoW_% (Calibrated+Tail)],VALUE($K172))</f>
        <v>25656959.999999978</v>
      </c>
      <c r="O172" s="178" cm="1">
        <f t="array" ref="O172">INDEX($F$101:$F$205,VALUE($K172))</f>
        <v>166406</v>
      </c>
      <c r="P172" s="179">
        <f>IFERROR(O172/SUM($O$101:$O$205),0)</f>
        <v>2.2921534619649718E-3</v>
      </c>
    </row>
    <row r="173" spans="2:16" ht="15" customHeight="1" x14ac:dyDescent="0.45">
      <c r="B173" s="406" t="str">
        <f t="shared" si="7"/>
        <v>073</v>
      </c>
      <c r="C173" s="175">
        <f ca="1">IF(VALUE($B173)&gt;$C$16,NA(),INDEX(Total_Sales_Matrix[],MATCH($B173,Total_Sales_Matrix[Week / Year],0),MATCH($B$35,Total_Sales_Matrix[#Headers],0)))</f>
        <v>22237182</v>
      </c>
      <c r="D173" s="176" t="e" cm="1">
        <f t="array" aca="1" ref="D173" ca="1">IF(VALUE($B173)&lt;$C$16,NA(),IF(VALUE($B173)=$C$16,$C$35,INDEX($D$100:D172,ROWS($D$100:D172))+($D$56-$C$35)*F173/$E$99))</f>
        <v>#N/A</v>
      </c>
      <c r="E173" s="177" cm="1">
        <f t="array" ref="E173">$C$19*INDEX(Target_Curves_Acc[Best_Model_WoW_% (Calibrated+Tail)],VALUE($B173))</f>
        <v>23786819.999999981</v>
      </c>
      <c r="F173" s="178">
        <f>SUM(INDEX(Sales_Week_Matrix[],MATCH($B173,Sales_Week_Matrix[Week / Year],0),MATCH("2023",Sales_Week_Matrix[#Headers],0)),INDEX(Sales_Week_Matrix[],MATCH($B173,Sales_Week_Matrix[Week / Year],0),MATCH("2024",Sales_Week_Matrix[#Headers],0)),INDEX(Sales_Week_Matrix[],MATCH($B173,Sales_Week_Matrix[Week / Year],0),MATCH("2025",Sales_Week_Matrix[#Headers],0)))</f>
        <v>211319</v>
      </c>
      <c r="G173" s="179">
        <f t="shared" si="8"/>
        <v>2.9108059651032771E-3</v>
      </c>
      <c r="K173" s="406" t="str">
        <f>TEXT(ROW()-ROW($K$100),"000")</f>
        <v>073</v>
      </c>
      <c r="L173" s="175" t="e">
        <f ca="1">IF(VALUE($K173)&gt;$C$18,NA(),INDEX(Total_Sales_Matrix[],MATCH($K173,Total_Sales_Matrix[Week / Year],0),MATCH($B$36,Total_Sales_Matrix[#Headers],0)))</f>
        <v>#N/A</v>
      </c>
      <c r="M173" s="176" cm="1">
        <f t="array" aca="1" ref="M173" ca="1">IF(VALUE($K173)&lt;$C$18,NA(),IF(VALUE($K173)=$C$18,$C$36,INDEX($M$100:M172,ROWS($M$100:M172))+($D$78-$C$36)*O173/$N$99))</f>
        <v>21682415.526684873</v>
      </c>
      <c r="N173" s="177" cm="1">
        <f t="array" ref="N173">$C$20*INDEX(Target_Curves_Acc[Best_Model_WoW_% (Calibrated+Tail)],VALUE($K173))</f>
        <v>25865279.999999978</v>
      </c>
      <c r="O173" s="178" cm="1">
        <f t="array" ref="O173">INDEX($F$101:$F$205,VALUE($K173))</f>
        <v>211319</v>
      </c>
      <c r="P173" s="179">
        <f>IFERROR(O173/SUM($O$101:$O$205),0)</f>
        <v>2.9108059651032771E-3</v>
      </c>
    </row>
    <row r="174" spans="2:16" ht="15" customHeight="1" x14ac:dyDescent="0.45">
      <c r="B174" s="406" t="str">
        <f t="shared" si="7"/>
        <v>074</v>
      </c>
      <c r="C174" s="175">
        <f ca="1">IF(VALUE($B174)&gt;$C$16,NA(),INDEX(Total_Sales_Matrix[],MATCH($B174,Total_Sales_Matrix[Week / Year],0),MATCH($B$35,Total_Sales_Matrix[#Headers],0)))</f>
        <v>22274494</v>
      </c>
      <c r="D174" s="176" t="e" cm="1">
        <f t="array" aca="1" ref="D174" ca="1">IF(VALUE($B174)&lt;$C$16,NA(),IF(VALUE($B174)=$C$16,$C$35,INDEX($D$100:D173,ROWS($D$100:D173))+($D$56-$C$35)*F174/$E$99))</f>
        <v>#N/A</v>
      </c>
      <c r="E174" s="177" cm="1">
        <f t="array" ref="E174">$C$19*INDEX(Target_Curves_Acc[Best_Model_WoW_% (Calibrated+Tail)],VALUE($B174))</f>
        <v>23978399.999999981</v>
      </c>
      <c r="F174" s="178">
        <f>SUM(INDEX(Sales_Week_Matrix[],MATCH($B174,Sales_Week_Matrix[Week / Year],0),MATCH("2023",Sales_Week_Matrix[#Headers],0)),INDEX(Sales_Week_Matrix[],MATCH($B174,Sales_Week_Matrix[Week / Year],0),MATCH("2024",Sales_Week_Matrix[#Headers],0)),INDEX(Sales_Week_Matrix[],MATCH($B174,Sales_Week_Matrix[Week / Year],0),MATCH("2025",Sales_Week_Matrix[#Headers],0)))</f>
        <v>110376</v>
      </c>
      <c r="G174" s="179">
        <f t="shared" si="8"/>
        <v>1.5203702421658217E-3</v>
      </c>
      <c r="K174" s="406" t="str">
        <f>TEXT(ROW()-ROW($K$100),"000")</f>
        <v>074</v>
      </c>
      <c r="L174" s="175" t="e">
        <f ca="1">IF(VALUE($K174)&gt;$C$18,NA(),INDEX(Total_Sales_Matrix[],MATCH($K174,Total_Sales_Matrix[Week / Year],0),MATCH($B$36,Total_Sales_Matrix[#Headers],0)))</f>
        <v>#N/A</v>
      </c>
      <c r="M174" s="176" cm="1">
        <f t="array" aca="1" ref="M174" ca="1">IF(VALUE($K174)&lt;$C$18,NA(),IF(VALUE($K174)=$C$18,$C$36,INDEX($M$100:M173,ROWS($M$100:M173))+($D$78-$C$36)*O174/$N$99))</f>
        <v>21717577.610406</v>
      </c>
      <c r="N174" s="177" cm="1">
        <f t="array" ref="N174">$C$20*INDEX(Target_Curves_Acc[Best_Model_WoW_% (Calibrated+Tail)],VALUE($K174))</f>
        <v>26073599.999999978</v>
      </c>
      <c r="O174" s="178" cm="1">
        <f t="array" ref="O174">INDEX($F$101:$F$205,VALUE($K174))</f>
        <v>110376</v>
      </c>
      <c r="P174" s="179">
        <f>IFERROR(O174/SUM($O$101:$O$205),0)</f>
        <v>1.5203702421658217E-3</v>
      </c>
    </row>
    <row r="175" spans="2:16" ht="15" customHeight="1" x14ac:dyDescent="0.45">
      <c r="B175" s="406" t="str">
        <f t="shared" si="7"/>
        <v>075</v>
      </c>
      <c r="C175" s="175">
        <f ca="1">IF(VALUE($B175)&gt;$C$16,NA(),INDEX(Total_Sales_Matrix[],MATCH($B175,Total_Sales_Matrix[Week / Year],0),MATCH($B$35,Total_Sales_Matrix[#Headers],0)))</f>
        <v>22519715</v>
      </c>
      <c r="D175" s="176" t="e" cm="1">
        <f t="array" aca="1" ref="D175" ca="1">IF(VALUE($B175)&lt;$C$16,NA(),IF(VALUE($B175)=$C$16,$C$35,INDEX($D$100:D174,ROWS($D$100:D174))+($D$56-$C$35)*F175/$E$99))</f>
        <v>#N/A</v>
      </c>
      <c r="E175" s="177" cm="1">
        <f t="array" ref="E175">$C$19*INDEX(Target_Curves_Acc[Best_Model_WoW_% (Calibrated+Tail)],VALUE($B175))</f>
        <v>24169979.999999981</v>
      </c>
      <c r="F175" s="178">
        <f>SUM(INDEX(Sales_Week_Matrix[],MATCH($B175,Sales_Week_Matrix[Week / Year],0),MATCH("2023",Sales_Week_Matrix[#Headers],0)),INDEX(Sales_Week_Matrix[],MATCH($B175,Sales_Week_Matrix[Week / Year],0),MATCH("2024",Sales_Week_Matrix[#Headers],0)),INDEX(Sales_Week_Matrix[],MATCH($B175,Sales_Week_Matrix[Week / Year],0),MATCH("2025",Sales_Week_Matrix[#Headers],0)))</f>
        <v>258761</v>
      </c>
      <c r="G175" s="179">
        <f t="shared" si="8"/>
        <v>3.5642940877824002E-3</v>
      </c>
      <c r="K175" s="406" t="str">
        <f>TEXT(ROW()-ROW($K$100),"000")</f>
        <v>075</v>
      </c>
      <c r="L175" s="175" t="e">
        <f ca="1">IF(VALUE($K175)&gt;$C$18,NA(),INDEX(Total_Sales_Matrix[],MATCH($K175,Total_Sales_Matrix[Week / Year],0),MATCH($B$36,Total_Sales_Matrix[#Headers],0)))</f>
        <v>#N/A</v>
      </c>
      <c r="M175" s="176" cm="1">
        <f t="array" aca="1" ref="M175" ca="1">IF(VALUE($K175)&lt;$C$18,NA(),IF(VALUE($K175)=$C$18,$C$36,INDEX($M$100:M174,ROWS($M$100:M174))+($D$78-$C$36)*O175/$N$99))</f>
        <v>21800010.167717036</v>
      </c>
      <c r="N175" s="177" cm="1">
        <f t="array" ref="N175">$C$20*INDEX(Target_Curves_Acc[Best_Model_WoW_% (Calibrated+Tail)],VALUE($K175))</f>
        <v>26281919.999999978</v>
      </c>
      <c r="O175" s="178" cm="1">
        <f t="array" ref="O175">INDEX($F$101:$F$205,VALUE($K175))</f>
        <v>258761</v>
      </c>
      <c r="P175" s="179">
        <f>IFERROR(O175/SUM($O$101:$O$205),0)</f>
        <v>3.5642940877824002E-3</v>
      </c>
    </row>
    <row r="176" spans="2:16" ht="15" customHeight="1" x14ac:dyDescent="0.45">
      <c r="B176" s="406" t="str">
        <f t="shared" si="7"/>
        <v>076</v>
      </c>
      <c r="C176" s="175">
        <f ca="1">IF(VALUE($B176)&gt;$C$16,NA(),INDEX(Total_Sales_Matrix[],MATCH($B176,Total_Sales_Matrix[Week / Year],0),MATCH($B$35,Total_Sales_Matrix[#Headers],0)))</f>
        <v>22642108</v>
      </c>
      <c r="D176" s="176" t="e" cm="1">
        <f t="array" aca="1" ref="D176" ca="1">IF(VALUE($B176)&lt;$C$16,NA(),IF(VALUE($B176)=$C$16,$C$35,INDEX($D$100:D175,ROWS($D$100:D175))+($D$56-$C$35)*F176/$E$99))</f>
        <v>#N/A</v>
      </c>
      <c r="E176" s="177" cm="1">
        <f t="array" ref="E176">$C$19*INDEX(Target_Curves_Acc[Best_Model_WoW_% (Calibrated+Tail)],VALUE($B176))</f>
        <v>24361559.999999981</v>
      </c>
      <c r="F176" s="178">
        <f>SUM(INDEX(Sales_Week_Matrix[],MATCH($B176,Sales_Week_Matrix[Week / Year],0),MATCH("2023",Sales_Week_Matrix[#Headers],0)),INDEX(Sales_Week_Matrix[],MATCH($B176,Sales_Week_Matrix[Week / Year],0),MATCH("2024",Sales_Week_Matrix[#Headers],0)),INDEX(Sales_Week_Matrix[],MATCH($B176,Sales_Week_Matrix[Week / Year],0),MATCH("2025",Sales_Week_Matrix[#Headers],0)))</f>
        <v>1048459</v>
      </c>
      <c r="G176" s="179">
        <f t="shared" si="8"/>
        <v>1.4441960786139517E-2</v>
      </c>
      <c r="K176" s="406" t="str">
        <f>TEXT(ROW()-ROW($K$100),"000")</f>
        <v>076</v>
      </c>
      <c r="L176" s="175" t="e">
        <f ca="1">IF(VALUE($K176)&gt;$C$18,NA(),INDEX(Total_Sales_Matrix[],MATCH($K176,Total_Sales_Matrix[Week / Year],0),MATCH($B$36,Total_Sales_Matrix[#Headers],0)))</f>
        <v>#N/A</v>
      </c>
      <c r="M176" s="176" cm="1">
        <f t="array" aca="1" ref="M176" ca="1">IF(VALUE($K176)&lt;$C$18,NA(),IF(VALUE($K176)=$C$18,$C$36,INDEX($M$100:M175,ROWS($M$100:M175))+($D$78-$C$36)*O176/$N$99))</f>
        <v>22134013.965065829</v>
      </c>
      <c r="N176" s="177" cm="1">
        <f t="array" ref="N176">$C$20*INDEX(Target_Curves_Acc[Best_Model_WoW_% (Calibrated+Tail)],VALUE($K176))</f>
        <v>26490239.999999978</v>
      </c>
      <c r="O176" s="178" cm="1">
        <f t="array" ref="O176">INDEX($F$101:$F$205,VALUE($K176))</f>
        <v>1048459</v>
      </c>
      <c r="P176" s="179">
        <f>IFERROR(O176/SUM($O$101:$O$205),0)</f>
        <v>1.4441960786139517E-2</v>
      </c>
    </row>
    <row r="177" spans="2:16" ht="15" customHeight="1" x14ac:dyDescent="0.45">
      <c r="B177" s="406" t="str">
        <f t="shared" si="7"/>
        <v>077</v>
      </c>
      <c r="C177" s="175">
        <f ca="1">IF(VALUE($B177)&gt;$C$16,NA(),INDEX(Total_Sales_Matrix[],MATCH($B177,Total_Sales_Matrix[Week / Year],0),MATCH($B$35,Total_Sales_Matrix[#Headers],0)))</f>
        <v>22687529</v>
      </c>
      <c r="D177" s="176" t="e" cm="1">
        <f t="array" aca="1" ref="D177" ca="1">IF(VALUE($B177)&lt;$C$16,NA(),IF(VALUE($B177)=$C$16,$C$35,INDEX($D$100:D176,ROWS($D$100:D176))+($D$56-$C$35)*F177/$E$99))</f>
        <v>#N/A</v>
      </c>
      <c r="E177" s="177" cm="1">
        <f t="array" ref="E177">$C$19*INDEX(Target_Curves_Acc[Best_Model_WoW_% (Calibrated+Tail)],VALUE($B177))</f>
        <v>24553139.999999981</v>
      </c>
      <c r="F177" s="178">
        <f>SUM(INDEX(Sales_Week_Matrix[],MATCH($B177,Sales_Week_Matrix[Week / Year],0),MATCH("2023",Sales_Week_Matrix[#Headers],0)),INDEX(Sales_Week_Matrix[],MATCH($B177,Sales_Week_Matrix[Week / Year],0),MATCH("2024",Sales_Week_Matrix[#Headers],0)),INDEX(Sales_Week_Matrix[],MATCH($B177,Sales_Week_Matrix[Week / Year],0),MATCH("2025",Sales_Week_Matrix[#Headers],0)))</f>
        <v>122157</v>
      </c>
      <c r="G177" s="179">
        <f t="shared" si="8"/>
        <v>1.6826472029449363E-3</v>
      </c>
      <c r="K177" s="406" t="str">
        <f>TEXT(ROW()-ROW($K$100),"000")</f>
        <v>077</v>
      </c>
      <c r="L177" s="175" t="e">
        <f ca="1">IF(VALUE($K177)&gt;$C$18,NA(),INDEX(Total_Sales_Matrix[],MATCH($K177,Total_Sales_Matrix[Week / Year],0),MATCH($B$36,Total_Sales_Matrix[#Headers],0)))</f>
        <v>#N/A</v>
      </c>
      <c r="M177" s="176" cm="1">
        <f t="array" aca="1" ref="M177" ca="1">IF(VALUE($K177)&lt;$C$18,NA(),IF(VALUE($K177)=$C$18,$C$36,INDEX($M$100:M176,ROWS($M$100:M176))+($D$78-$C$36)*O177/$N$99))</f>
        <v>22172929.079412445</v>
      </c>
      <c r="N177" s="177" cm="1">
        <f t="array" ref="N177">$C$20*INDEX(Target_Curves_Acc[Best_Model_WoW_% (Calibrated+Tail)],VALUE($K177))</f>
        <v>26698559.999999978</v>
      </c>
      <c r="O177" s="178" cm="1">
        <f t="array" ref="O177">INDEX($F$101:$F$205,VALUE($K177))</f>
        <v>122157</v>
      </c>
      <c r="P177" s="179">
        <f>IFERROR(O177/SUM($O$101:$O$205),0)</f>
        <v>1.6826472029449363E-3</v>
      </c>
    </row>
    <row r="178" spans="2:16" ht="15" customHeight="1" x14ac:dyDescent="0.45">
      <c r="B178" s="406" t="str">
        <f t="shared" si="7"/>
        <v>078</v>
      </c>
      <c r="C178" s="175">
        <f ca="1">IF(VALUE($B178)&gt;$C$16,NA(),INDEX(Total_Sales_Matrix[],MATCH($B178,Total_Sales_Matrix[Week / Year],0),MATCH($B$35,Total_Sales_Matrix[#Headers],0)))</f>
        <v>22859426</v>
      </c>
      <c r="D178" s="176" t="e" cm="1">
        <f t="array" aca="1" ref="D178" ca="1">IF(VALUE($B178)&lt;$C$16,NA(),IF(VALUE($B178)=$C$16,$C$35,INDEX($D$100:D177,ROWS($D$100:D177))+($D$56-$C$35)*F178/$E$99))</f>
        <v>#N/A</v>
      </c>
      <c r="E178" s="177" cm="1">
        <f t="array" ref="E178">$C$19*INDEX(Target_Curves_Acc[Best_Model_WoW_% (Calibrated+Tail)],VALUE($B178))</f>
        <v>24742659.999999996</v>
      </c>
      <c r="F178" s="178">
        <f>SUM(INDEX(Sales_Week_Matrix[],MATCH($B178,Sales_Week_Matrix[Week / Year],0),MATCH("2023",Sales_Week_Matrix[#Headers],0)),INDEX(Sales_Week_Matrix[],MATCH($B178,Sales_Week_Matrix[Week / Year],0),MATCH("2024",Sales_Week_Matrix[#Headers],0)),INDEX(Sales_Week_Matrix[],MATCH($B178,Sales_Week_Matrix[Week / Year],0),MATCH("2025",Sales_Week_Matrix[#Headers],0)))</f>
        <v>108855</v>
      </c>
      <c r="G178" s="179">
        <f t="shared" si="8"/>
        <v>1.49941928237081E-3</v>
      </c>
      <c r="K178" s="406" t="str">
        <f>TEXT(ROW()-ROW($K$100),"000")</f>
        <v>078</v>
      </c>
      <c r="L178" s="175" t="e">
        <f ca="1">IF(VALUE($K178)&gt;$C$18,NA(),INDEX(Total_Sales_Matrix[],MATCH($K178,Total_Sales_Matrix[Week / Year],0),MATCH($B$36,Total_Sales_Matrix[#Headers],0)))</f>
        <v>#N/A</v>
      </c>
      <c r="M178" s="176" cm="1">
        <f t="array" aca="1" ref="M178" ca="1">IF(VALUE($K178)&lt;$C$18,NA(),IF(VALUE($K178)=$C$18,$C$36,INDEX($M$100:M177,ROWS($M$100:M177))+($D$78-$C$36)*O178/$N$99))</f>
        <v>22207606.623656332</v>
      </c>
      <c r="N178" s="177" cm="1">
        <f t="array" ref="N178">$C$20*INDEX(Target_Curves_Acc[Best_Model_WoW_% (Calibrated+Tail)],VALUE($K178))</f>
        <v>26904639.999999996</v>
      </c>
      <c r="O178" s="178" cm="1">
        <f t="array" ref="O178">INDEX($F$101:$F$205,VALUE($K178))</f>
        <v>108855</v>
      </c>
      <c r="P178" s="179">
        <f>IFERROR(O178/SUM($O$101:$O$205),0)</f>
        <v>1.49941928237081E-3</v>
      </c>
    </row>
    <row r="179" spans="2:16" ht="15" customHeight="1" x14ac:dyDescent="0.45">
      <c r="B179" s="406" t="str">
        <f t="shared" si="7"/>
        <v>079</v>
      </c>
      <c r="C179" s="175">
        <f ca="1">IF(VALUE($B179)&gt;$C$16,NA(),INDEX(Total_Sales_Matrix[],MATCH($B179,Total_Sales_Matrix[Week / Year],0),MATCH($B$35,Total_Sales_Matrix[#Headers],0)))</f>
        <v>23158900</v>
      </c>
      <c r="D179" s="176" t="e" cm="1">
        <f t="array" aca="1" ref="D179" ca="1">IF(VALUE($B179)&lt;$C$16,NA(),IF(VALUE($B179)=$C$16,$C$35,INDEX($D$100:D178,ROWS($D$100:D178))+($D$56-$C$35)*F179/$E$99))</f>
        <v>#N/A</v>
      </c>
      <c r="E179" s="177" cm="1">
        <f t="array" ref="E179">$C$19*INDEX(Target_Curves_Acc[Best_Model_WoW_% (Calibrated+Tail)],VALUE($B179))</f>
        <v>24814612.857142854</v>
      </c>
      <c r="F179" s="178">
        <f>SUM(INDEX(Sales_Week_Matrix[],MATCH($B179,Sales_Week_Matrix[Week / Year],0),MATCH("2023",Sales_Week_Matrix[#Headers],0)),INDEX(Sales_Week_Matrix[],MATCH($B179,Sales_Week_Matrix[Week / Year],0),MATCH("2024",Sales_Week_Matrix[#Headers],0)),INDEX(Sales_Week_Matrix[],MATCH($B179,Sales_Week_Matrix[Week / Year],0),MATCH("2025",Sales_Week_Matrix[#Headers],0)))</f>
        <v>107887</v>
      </c>
      <c r="G179" s="179">
        <f t="shared" si="8"/>
        <v>1.4860856011863449E-3</v>
      </c>
      <c r="K179" s="406" t="str">
        <f>TEXT(ROW()-ROW($K$100),"000")</f>
        <v>079</v>
      </c>
      <c r="L179" s="175" t="e">
        <f ca="1">IF(VALUE($K179)&gt;$C$18,NA(),INDEX(Total_Sales_Matrix[],MATCH($K179,Total_Sales_Matrix[Week / Year],0),MATCH($B$36,Total_Sales_Matrix[#Headers],0)))</f>
        <v>#N/A</v>
      </c>
      <c r="M179" s="176" cm="1">
        <f t="array" aca="1" ref="M179" ca="1">IF(VALUE($K179)&lt;$C$18,NA(),IF(VALUE($K179)=$C$18,$C$36,INDEX($M$100:M178,ROWS($M$100:M178))+($D$78-$C$36)*O179/$N$99))</f>
        <v>22241975.795635942</v>
      </c>
      <c r="N179" s="177" cm="1">
        <f t="array" ref="N179">$C$20*INDEX(Target_Curves_Acc[Best_Model_WoW_% (Calibrated+Tail)],VALUE($K179))</f>
        <v>26982879.999999996</v>
      </c>
      <c r="O179" s="178" cm="1">
        <f t="array" ref="O179">INDEX($F$101:$F$205,VALUE($K179))</f>
        <v>107887</v>
      </c>
      <c r="P179" s="179">
        <f>IFERROR(O179/SUM($O$101:$O$205),0)</f>
        <v>1.4860856011863449E-3</v>
      </c>
    </row>
    <row r="180" spans="2:16" ht="15" customHeight="1" x14ac:dyDescent="0.45">
      <c r="B180" s="406" t="str">
        <f t="shared" si="7"/>
        <v>080</v>
      </c>
      <c r="C180" s="175">
        <f ca="1">IF(VALUE($B180)&gt;$C$16,NA(),INDEX(Total_Sales_Matrix[],MATCH($B180,Total_Sales_Matrix[Week / Year],0),MATCH($B$35,Total_Sales_Matrix[#Headers],0)))</f>
        <v>23176309</v>
      </c>
      <c r="D180" s="176" t="e" cm="1">
        <f t="array" aca="1" ref="D180" ca="1">IF(VALUE($B180)&lt;$C$16,NA(),IF(VALUE($B180)=$C$16,$C$35,INDEX($D$100:D179,ROWS($D$100:D179))+($D$56-$C$35)*F180/$E$99))</f>
        <v>#N/A</v>
      </c>
      <c r="E180" s="177" cm="1">
        <f t="array" ref="E180">$C$19*INDEX(Target_Curves_Acc[Best_Model_WoW_% (Calibrated+Tail)],VALUE($B180))</f>
        <v>24886565.714285713</v>
      </c>
      <c r="F180" s="178">
        <f>SUM(INDEX(Sales_Week_Matrix[],MATCH($B180,Sales_Week_Matrix[Week / Year],0),MATCH("2023",Sales_Week_Matrix[#Headers],0)),INDEX(Sales_Week_Matrix[],MATCH($B180,Sales_Week_Matrix[Week / Year],0),MATCH("2024",Sales_Week_Matrix[#Headers],0)),INDEX(Sales_Week_Matrix[],MATCH($B180,Sales_Week_Matrix[Week / Year],0),MATCH("2025",Sales_Week_Matrix[#Headers],0)))</f>
        <v>0</v>
      </c>
      <c r="G180" s="179">
        <f t="shared" si="8"/>
        <v>0</v>
      </c>
      <c r="K180" s="406" t="str">
        <f>TEXT(ROW()-ROW($K$100),"000")</f>
        <v>080</v>
      </c>
      <c r="L180" s="175" t="e">
        <f ca="1">IF(VALUE($K180)&gt;$C$18,NA(),INDEX(Total_Sales_Matrix[],MATCH($K180,Total_Sales_Matrix[Week / Year],0),MATCH($B$36,Total_Sales_Matrix[#Headers],0)))</f>
        <v>#N/A</v>
      </c>
      <c r="M180" s="176" cm="1">
        <f t="array" aca="1" ref="M180" ca="1">IF(VALUE($K180)&lt;$C$18,NA(),IF(VALUE($K180)=$C$18,$C$36,INDEX($M$100:M179,ROWS($M$100:M179))+($D$78-$C$36)*O180/$N$99))</f>
        <v>22241975.795635942</v>
      </c>
      <c r="N180" s="177" cm="1">
        <f t="array" ref="N180">$C$20*INDEX(Target_Curves_Acc[Best_Model_WoW_% (Calibrated+Tail)],VALUE($K180))</f>
        <v>27061119.999999996</v>
      </c>
      <c r="O180" s="178" cm="1">
        <f t="array" ref="O180">INDEX($F$101:$F$205,VALUE($K180))</f>
        <v>0</v>
      </c>
      <c r="P180" s="179">
        <f>IFERROR(O180/SUM($O$101:$O$205),0)</f>
        <v>0</v>
      </c>
    </row>
    <row r="181" spans="2:16" ht="15" customHeight="1" x14ac:dyDescent="0.45">
      <c r="B181" s="406" t="str">
        <f t="shared" si="7"/>
        <v>081</v>
      </c>
      <c r="C181" s="175">
        <f ca="1">IF(VALUE($B181)&gt;$C$16,NA(),INDEX(Total_Sales_Matrix[],MATCH($B181,Total_Sales_Matrix[Week / Year],0),MATCH($B$35,Total_Sales_Matrix[#Headers],0)))</f>
        <v>23176309</v>
      </c>
      <c r="D181" s="176" t="e" cm="1">
        <f t="array" aca="1" ref="D181" ca="1">IF(VALUE($B181)&lt;$C$16,NA(),IF(VALUE($B181)=$C$16,$C$35,INDEX($D$100:D180,ROWS($D$100:D180))+($D$56-$C$35)*F181/$E$99))</f>
        <v>#N/A</v>
      </c>
      <c r="E181" s="177" cm="1">
        <f t="array" ref="E181">$C$19*INDEX(Target_Curves_Acc[Best_Model_WoW_% (Calibrated+Tail)],VALUE($B181))</f>
        <v>24958518.571428571</v>
      </c>
      <c r="F181" s="178">
        <f>SUM(INDEX(Sales_Week_Matrix[],MATCH($B181,Sales_Week_Matrix[Week / Year],0),MATCH("2023",Sales_Week_Matrix[#Headers],0)),INDEX(Sales_Week_Matrix[],MATCH($B181,Sales_Week_Matrix[Week / Year],0),MATCH("2024",Sales_Week_Matrix[#Headers],0)),INDEX(Sales_Week_Matrix[],MATCH($B181,Sales_Week_Matrix[Week / Year],0),MATCH("2025",Sales_Week_Matrix[#Headers],0)))</f>
        <v>158271</v>
      </c>
      <c r="G181" s="179">
        <f t="shared" si="8"/>
        <v>2.1800981970521382E-3</v>
      </c>
      <c r="K181" s="406" t="str">
        <f>TEXT(ROW()-ROW($K$100),"000")</f>
        <v>081</v>
      </c>
      <c r="L181" s="175" t="e">
        <f ca="1">IF(VALUE($K181)&gt;$C$18,NA(),INDEX(Total_Sales_Matrix[],MATCH($K181,Total_Sales_Matrix[Week / Year],0),MATCH($B$36,Total_Sales_Matrix[#Headers],0)))</f>
        <v>#N/A</v>
      </c>
      <c r="M181" s="176" cm="1">
        <f t="array" aca="1" ref="M181" ca="1">IF(VALUE($K181)&lt;$C$18,NA(),IF(VALUE($K181)=$C$18,$C$36,INDEX($M$100:M180,ROWS($M$100:M180))+($D$78-$C$36)*O181/$N$99))</f>
        <v>22292395.616544716</v>
      </c>
      <c r="N181" s="177" cm="1">
        <f t="array" ref="N181">$C$20*INDEX(Target_Curves_Acc[Best_Model_WoW_% (Calibrated+Tail)],VALUE($K181))</f>
        <v>27139360</v>
      </c>
      <c r="O181" s="178" cm="1">
        <f t="array" ref="O181">INDEX($F$101:$F$205,VALUE($K181))</f>
        <v>158271</v>
      </c>
      <c r="P181" s="179">
        <f>IFERROR(O181/SUM($O$101:$O$205),0)</f>
        <v>2.1800981970521382E-3</v>
      </c>
    </row>
    <row r="182" spans="2:16" ht="15" customHeight="1" x14ac:dyDescent="0.45">
      <c r="B182" s="406" t="str">
        <f t="shared" si="7"/>
        <v>082</v>
      </c>
      <c r="C182" s="175">
        <f ca="1">IF(VALUE($B182)&gt;$C$16,NA(),INDEX(Total_Sales_Matrix[],MATCH($B182,Total_Sales_Matrix[Week / Year],0),MATCH($B$35,Total_Sales_Matrix[#Headers],0)))</f>
        <v>23333696</v>
      </c>
      <c r="D182" s="176" t="e" cm="1">
        <f t="array" aca="1" ref="D182" ca="1">IF(VALUE($B182)&lt;$C$16,NA(),IF(VALUE($B182)=$C$16,$C$35,INDEX($D$100:D181,ROWS($D$100:D181))+($D$56-$C$35)*F182/$E$99))</f>
        <v>#N/A</v>
      </c>
      <c r="E182" s="177" cm="1">
        <f t="array" ref="E182">$C$19*INDEX(Target_Curves_Acc[Best_Model_WoW_% (Calibrated+Tail)],VALUE($B182))</f>
        <v>25030471.428571429</v>
      </c>
      <c r="F182" s="178">
        <f>SUM(INDEX(Sales_Week_Matrix[],MATCH($B182,Sales_Week_Matrix[Week / Year],0),MATCH("2023",Sales_Week_Matrix[#Headers],0)),INDEX(Sales_Week_Matrix[],MATCH($B182,Sales_Week_Matrix[Week / Year],0),MATCH("2024",Sales_Week_Matrix[#Headers],0)),INDEX(Sales_Week_Matrix[],MATCH($B182,Sales_Week_Matrix[Week / Year],0),MATCH("2025",Sales_Week_Matrix[#Headers],0)))</f>
        <v>457162</v>
      </c>
      <c r="G182" s="179">
        <f t="shared" si="8"/>
        <v>6.29716152650043E-3</v>
      </c>
      <c r="K182" s="406" t="str">
        <f>TEXT(ROW()-ROW($K$100),"000")</f>
        <v>082</v>
      </c>
      <c r="L182" s="175" t="e">
        <f ca="1">IF(VALUE($K182)&gt;$C$18,NA(),INDEX(Total_Sales_Matrix[],MATCH($K182,Total_Sales_Matrix[Week / Year],0),MATCH($B$36,Total_Sales_Matrix[#Headers],0)))</f>
        <v>#N/A</v>
      </c>
      <c r="M182" s="176" cm="1">
        <f t="array" aca="1" ref="M182" ca="1">IF(VALUE($K182)&lt;$C$18,NA(),IF(VALUE($K182)=$C$18,$C$36,INDEX($M$100:M181,ROWS($M$100:M181))+($D$78-$C$36)*O182/$N$99))</f>
        <v>22438032.063943774</v>
      </c>
      <c r="N182" s="177" cm="1">
        <f t="array" ref="N182">$C$20*INDEX(Target_Curves_Acc[Best_Model_WoW_% (Calibrated+Tail)],VALUE($K182))</f>
        <v>27217600</v>
      </c>
      <c r="O182" s="178" cm="1">
        <f t="array" ref="O182">INDEX($F$101:$F$205,VALUE($K182))</f>
        <v>457162</v>
      </c>
      <c r="P182" s="179">
        <f>IFERROR(O182/SUM($O$101:$O$205),0)</f>
        <v>6.29716152650043E-3</v>
      </c>
    </row>
    <row r="183" spans="2:16" ht="15" customHeight="1" x14ac:dyDescent="0.45">
      <c r="B183" s="406" t="str">
        <f t="shared" si="7"/>
        <v>083</v>
      </c>
      <c r="C183" s="175">
        <f ca="1">IF(VALUE($B183)&gt;$C$16,NA(),INDEX(Total_Sales_Matrix[],MATCH($B183,Total_Sales_Matrix[Week / Year],0),MATCH($B$35,Total_Sales_Matrix[#Headers],0)))</f>
        <v>23333696</v>
      </c>
      <c r="D183" s="176" t="e" cm="1">
        <f t="array" aca="1" ref="D183" ca="1">IF(VALUE($B183)&lt;$C$16,NA(),IF(VALUE($B183)=$C$16,$C$35,INDEX($D$100:D182,ROWS($D$100:D182))+($D$56-$C$35)*F183/$E$99))</f>
        <v>#N/A</v>
      </c>
      <c r="E183" s="177" cm="1">
        <f t="array" ref="E183">$C$19*INDEX(Target_Curves_Acc[Best_Model_WoW_% (Calibrated+Tail)],VALUE($B183))</f>
        <v>25102424.285714287</v>
      </c>
      <c r="F183" s="178">
        <f>SUM(INDEX(Sales_Week_Matrix[],MATCH($B183,Sales_Week_Matrix[Week / Year],0),MATCH("2023",Sales_Week_Matrix[#Headers],0)),INDEX(Sales_Week_Matrix[],MATCH($B183,Sales_Week_Matrix[Week / Year],0),MATCH("2024",Sales_Week_Matrix[#Headers],0)),INDEX(Sales_Week_Matrix[],MATCH($B183,Sales_Week_Matrix[Week / Year],0),MATCH("2025",Sales_Week_Matrix[#Headers],0)))</f>
        <v>85174</v>
      </c>
      <c r="G183" s="179">
        <f t="shared" si="8"/>
        <v>1.1732261995925899E-3</v>
      </c>
      <c r="K183" s="406" t="str">
        <f>TEXT(ROW()-ROW($K$100),"000")</f>
        <v>083</v>
      </c>
      <c r="L183" s="175" t="e">
        <f ca="1">IF(VALUE($K183)&gt;$C$18,NA(),INDEX(Total_Sales_Matrix[],MATCH($K183,Total_Sales_Matrix[Week / Year],0),MATCH($B$36,Total_Sales_Matrix[#Headers],0)))</f>
        <v>#N/A</v>
      </c>
      <c r="M183" s="176" cm="1">
        <f t="array" aca="1" ref="M183" ca="1">IF(VALUE($K183)&lt;$C$18,NA(),IF(VALUE($K183)=$C$18,$C$36,INDEX($M$100:M182,ROWS($M$100:M182))+($D$78-$C$36)*O183/$N$99))</f>
        <v>22465165.637536433</v>
      </c>
      <c r="N183" s="177" cm="1">
        <f t="array" ref="N183">$C$20*INDEX(Target_Curves_Acc[Best_Model_WoW_% (Calibrated+Tail)],VALUE($K183))</f>
        <v>27295840</v>
      </c>
      <c r="O183" s="178" cm="1">
        <f t="array" ref="O183">INDEX($F$101:$F$205,VALUE($K183))</f>
        <v>85174</v>
      </c>
      <c r="P183" s="179">
        <f>IFERROR(O183/SUM($O$101:$O$205),0)</f>
        <v>1.1732261995925899E-3</v>
      </c>
    </row>
    <row r="184" spans="2:16" ht="15" customHeight="1" x14ac:dyDescent="0.45">
      <c r="B184" s="406" t="str">
        <f t="shared" si="7"/>
        <v>084</v>
      </c>
      <c r="C184" s="175">
        <f ca="1">IF(VALUE($B184)&gt;$C$16,NA(),INDEX(Total_Sales_Matrix[],MATCH($B184,Total_Sales_Matrix[Week / Year],0),MATCH($B$35,Total_Sales_Matrix[#Headers],0)))</f>
        <v>23333696</v>
      </c>
      <c r="D184" s="176" cm="1">
        <f t="array" aca="1" ref="D184" ca="1">IF(VALUE($B184)&lt;$C$16,NA(),IF(VALUE($B184)=$C$16,$C$35,INDEX($D$100:D183,ROWS($D$100:D183))+($D$56-$C$35)*F184/$E$99))</f>
        <v>23333696</v>
      </c>
      <c r="E184" s="177" cm="1">
        <f t="array" ref="E184">$C$19*INDEX(Target_Curves_Acc[Best_Model_WoW_% (Calibrated+Tail)],VALUE($B184))</f>
        <v>25174377.142857146</v>
      </c>
      <c r="F184" s="178">
        <f>SUM(INDEX(Sales_Week_Matrix[],MATCH($B184,Sales_Week_Matrix[Week / Year],0),MATCH("2023",Sales_Week_Matrix[#Headers],0)),INDEX(Sales_Week_Matrix[],MATCH($B184,Sales_Week_Matrix[Week / Year],0),MATCH("2024",Sales_Week_Matrix[#Headers],0)),INDEX(Sales_Week_Matrix[],MATCH($B184,Sales_Week_Matrix[Week / Year],0),MATCH("2025",Sales_Week_Matrix[#Headers],0)))</f>
        <v>727331</v>
      </c>
      <c r="G184" s="179">
        <f t="shared" si="8"/>
        <v>1.0018594699977434E-2</v>
      </c>
      <c r="K184" s="406" t="str">
        <f>TEXT(ROW()-ROW($K$100),"000")</f>
        <v>084</v>
      </c>
      <c r="L184" s="175" t="e">
        <f ca="1">IF(VALUE($K184)&gt;$C$18,NA(),INDEX(Total_Sales_Matrix[],MATCH($K184,Total_Sales_Matrix[Week / Year],0),MATCH($B$36,Total_Sales_Matrix[#Headers],0)))</f>
        <v>#N/A</v>
      </c>
      <c r="M184" s="176" cm="1">
        <f t="array" aca="1" ref="M184" ca="1">IF(VALUE($K184)&lt;$C$18,NA(),IF(VALUE($K184)=$C$18,$C$36,INDEX($M$100:M183,ROWS($M$100:M183))+($D$78-$C$36)*O184/$N$99))</f>
        <v>22696868.847609021</v>
      </c>
      <c r="N184" s="177" cm="1">
        <f t="array" ref="N184">$C$20*INDEX(Target_Curves_Acc[Best_Model_WoW_% (Calibrated+Tail)],VALUE($K184))</f>
        <v>27374080</v>
      </c>
      <c r="O184" s="178" cm="1">
        <f t="array" ref="O184">INDEX($F$101:$F$205,VALUE($K184))</f>
        <v>727331</v>
      </c>
      <c r="P184" s="179">
        <f>IFERROR(O184/SUM($O$101:$O$205),0)</f>
        <v>1.0018594699977434E-2</v>
      </c>
    </row>
    <row r="185" spans="2:16" ht="15" customHeight="1" x14ac:dyDescent="0.45">
      <c r="B185" s="406" t="str">
        <f t="shared" si="7"/>
        <v>085</v>
      </c>
      <c r="C185" s="175" t="e">
        <f ca="1">IF(VALUE($B185)&gt;$C$16,NA(),INDEX(Total_Sales_Matrix[],MATCH($B185,Total_Sales_Matrix[Week / Year],0),MATCH($B$35,Total_Sales_Matrix[#Headers],0)))</f>
        <v>#N/A</v>
      </c>
      <c r="D185" s="176" cm="1">
        <f t="array" aca="1" ref="D185" ca="1">IF(VALUE($B185)&lt;$C$16,NA(),IF(VALUE($B185)=$C$16,$C$35,INDEX($D$100:D184,ROWS($D$100:D184))+($D$56-$C$35)*F185/$E$99))</f>
        <v>23385680.52379356</v>
      </c>
      <c r="E185" s="177" cm="1">
        <f t="array" ref="E185">$C$19*INDEX(Target_Curves_Acc[Best_Model_WoW_% (Calibrated+Tail)],VALUE($B185))</f>
        <v>25246330.000000004</v>
      </c>
      <c r="F185" s="178">
        <f>SUM(INDEX(Sales_Week_Matrix[],MATCH($B185,Sales_Week_Matrix[Week / Year],0),MATCH("2023",Sales_Week_Matrix[#Headers],0)),INDEX(Sales_Week_Matrix[],MATCH($B185,Sales_Week_Matrix[Week / Year],0),MATCH("2024",Sales_Week_Matrix[#Headers],0)),INDEX(Sales_Week_Matrix[],MATCH($B185,Sales_Week_Matrix[Week / Year],0),MATCH("2025",Sales_Week_Matrix[#Headers],0)))</f>
        <v>158904</v>
      </c>
      <c r="G185" s="179">
        <f t="shared" si="8"/>
        <v>2.1888174327853679E-3</v>
      </c>
      <c r="K185" s="406" t="str">
        <f>TEXT(ROW()-ROW($K$100),"000")</f>
        <v>085</v>
      </c>
      <c r="L185" s="175" t="e">
        <f ca="1">IF(VALUE($K185)&gt;$C$18,NA(),INDEX(Total_Sales_Matrix[],MATCH($K185,Total_Sales_Matrix[Week / Year],0),MATCH($B$36,Total_Sales_Matrix[#Headers],0)))</f>
        <v>#N/A</v>
      </c>
      <c r="M185" s="176" cm="1">
        <f t="array" aca="1" ref="M185" ca="1">IF(VALUE($K185)&lt;$C$18,NA(),IF(VALUE($K185)=$C$18,$C$36,INDEX($M$100:M184,ROWS($M$100:M184))+($D$78-$C$36)*O185/$N$99))</f>
        <v>22747490.321041852</v>
      </c>
      <c r="N185" s="177" cm="1">
        <f t="array" ref="N185">$C$20*INDEX(Target_Curves_Acc[Best_Model_WoW_% (Calibrated+Tail)],VALUE($K185))</f>
        <v>27452320.000000004</v>
      </c>
      <c r="O185" s="178" cm="1">
        <f t="array" ref="O185">INDEX($F$101:$F$205,VALUE($K185))</f>
        <v>158904</v>
      </c>
      <c r="P185" s="179">
        <f>IFERROR(O185/SUM($O$101:$O$205),0)</f>
        <v>2.1888174327853679E-3</v>
      </c>
    </row>
    <row r="186" spans="2:16" ht="15" customHeight="1" x14ac:dyDescent="0.45">
      <c r="B186" s="406" t="str">
        <f t="shared" si="7"/>
        <v>086</v>
      </c>
      <c r="C186" s="175" t="e">
        <f ca="1">IF(VALUE($B186)&gt;$C$16,NA(),INDEX(Total_Sales_Matrix[],MATCH($B186,Total_Sales_Matrix[Week / Year],0),MATCH($B$35,Total_Sales_Matrix[#Headers],0)))</f>
        <v>#N/A</v>
      </c>
      <c r="D186" s="176" cm="1">
        <f t="array" aca="1" ref="D186" ca="1">IF(VALUE($B186)&lt;$C$16,NA(),IF(VALUE($B186)=$C$16,$C$35,INDEX($D$100:D185,ROWS($D$100:D185))+($D$56-$C$35)*F186/$E$99))</f>
        <v>23458948.722846933</v>
      </c>
      <c r="E186" s="177" cm="1">
        <f t="array" ref="E186">$C$19*INDEX(Target_Curves_Acc[Best_Model_WoW_% (Calibrated+Tail)],VALUE($B186))</f>
        <v>25318282.857142862</v>
      </c>
      <c r="F186" s="178">
        <f>SUM(INDEX(Sales_Week_Matrix[],MATCH($B186,Sales_Week_Matrix[Week / Year],0),MATCH("2023",Sales_Week_Matrix[#Headers],0)),INDEX(Sales_Week_Matrix[],MATCH($B186,Sales_Week_Matrix[Week / Year],0),MATCH("2024",Sales_Week_Matrix[#Headers],0)),INDEX(Sales_Week_Matrix[],MATCH($B186,Sales_Week_Matrix[Week / Year],0),MATCH("2025",Sales_Week_Matrix[#Headers],0)))</f>
        <v>223963</v>
      </c>
      <c r="G186" s="179">
        <f t="shared" si="8"/>
        <v>3.0849702883433351E-3</v>
      </c>
      <c r="K186" s="406" t="str">
        <f>TEXT(ROW()-ROW($K$100),"000")</f>
        <v>086</v>
      </c>
      <c r="L186" s="175" t="e">
        <f ca="1">IF(VALUE($K186)&gt;$C$18,NA(),INDEX(Total_Sales_Matrix[],MATCH($K186,Total_Sales_Matrix[Week / Year],0),MATCH($B$36,Total_Sales_Matrix[#Headers],0)))</f>
        <v>#N/A</v>
      </c>
      <c r="M186" s="176" cm="1">
        <f t="array" aca="1" ref="M186" ca="1">IF(VALUE($K186)&lt;$C$18,NA(),IF(VALUE($K186)=$C$18,$C$36,INDEX($M$100:M185,ROWS($M$100:M185))+($D$78-$C$36)*O186/$N$99))</f>
        <v>22818837.405158281</v>
      </c>
      <c r="N186" s="177" cm="1">
        <f t="array" ref="N186">$C$20*INDEX(Target_Curves_Acc[Best_Model_WoW_% (Calibrated+Tail)],VALUE($K186))</f>
        <v>27530560.000000004</v>
      </c>
      <c r="O186" s="178" cm="1">
        <f t="array" ref="O186">INDEX($F$101:$F$205,VALUE($K186))</f>
        <v>223963</v>
      </c>
      <c r="P186" s="179">
        <f>IFERROR(O186/SUM($O$101:$O$205),0)</f>
        <v>3.0849702883433351E-3</v>
      </c>
    </row>
    <row r="187" spans="2:16" ht="15" customHeight="1" x14ac:dyDescent="0.45">
      <c r="B187" s="406" t="str">
        <f t="shared" si="7"/>
        <v>087</v>
      </c>
      <c r="C187" s="175" t="e">
        <f ca="1">IF(VALUE($B187)&gt;$C$16,NA(),INDEX(Total_Sales_Matrix[],MATCH($B187,Total_Sales_Matrix[Week / Year],0),MATCH($B$35,Total_Sales_Matrix[#Headers],0)))</f>
        <v>#N/A</v>
      </c>
      <c r="D187" s="176" cm="1">
        <f t="array" aca="1" ref="D187" ca="1">IF(VALUE($B187)&lt;$C$16,NA(),IF(VALUE($B187)=$C$16,$C$35,INDEX($D$100:D186,ROWS($D$100:D186))+($D$56-$C$35)*F187/$E$99))</f>
        <v>23485962.656116411</v>
      </c>
      <c r="E187" s="177" cm="1">
        <f t="array" ref="E187">$C$19*INDEX(Target_Curves_Acc[Best_Model_WoW_% (Calibrated+Tail)],VALUE($B187))</f>
        <v>25390235.71428572</v>
      </c>
      <c r="F187" s="178">
        <f>SUM(INDEX(Sales_Week_Matrix[],MATCH($B187,Sales_Week_Matrix[Week / Year],0),MATCH("2023",Sales_Week_Matrix[#Headers],0)),INDEX(Sales_Week_Matrix[],MATCH($B187,Sales_Week_Matrix[Week / Year],0),MATCH("2024",Sales_Week_Matrix[#Headers],0)),INDEX(Sales_Week_Matrix[],MATCH($B187,Sales_Week_Matrix[Week / Year],0),MATCH("2025",Sales_Week_Matrix[#Headers],0)))</f>
        <v>82575</v>
      </c>
      <c r="G187" s="179">
        <f t="shared" si="8"/>
        <v>1.1374263675694239E-3</v>
      </c>
      <c r="K187" s="406" t="str">
        <f>TEXT(ROW()-ROW($K$100),"000")</f>
        <v>087</v>
      </c>
      <c r="L187" s="175" t="e">
        <f ca="1">IF(VALUE($K187)&gt;$C$18,NA(),INDEX(Total_Sales_Matrix[],MATCH($K187,Total_Sales_Matrix[Week / Year],0),MATCH($B$36,Total_Sales_Matrix[#Headers],0)))</f>
        <v>#N/A</v>
      </c>
      <c r="M187" s="176" cm="1">
        <f t="array" aca="1" ref="M187" ca="1">IF(VALUE($K187)&lt;$C$18,NA(),IF(VALUE($K187)=$C$18,$C$36,INDEX($M$100:M186,ROWS($M$100:M186))+($D$78-$C$36)*O187/$N$99))</f>
        <v>22845143.024706662</v>
      </c>
      <c r="N187" s="177" cm="1">
        <f t="array" ref="N187">$C$20*INDEX(Target_Curves_Acc[Best_Model_WoW_% (Calibrated+Tail)],VALUE($K187))</f>
        <v>27608800.000000004</v>
      </c>
      <c r="O187" s="178" cm="1">
        <f t="array" ref="O187">INDEX($F$101:$F$205,VALUE($K187))</f>
        <v>82575</v>
      </c>
      <c r="P187" s="179">
        <f>IFERROR(O187/SUM($O$101:$O$205),0)</f>
        <v>1.1374263675694239E-3</v>
      </c>
    </row>
    <row r="188" spans="2:16" ht="15" customHeight="1" x14ac:dyDescent="0.45">
      <c r="B188" s="406" t="str">
        <f t="shared" si="7"/>
        <v>088</v>
      </c>
      <c r="C188" s="175" t="e">
        <f ca="1">IF(VALUE($B188)&gt;$C$16,NA(),INDEX(Total_Sales_Matrix[],MATCH($B188,Total_Sales_Matrix[Week / Year],0),MATCH($B$35,Total_Sales_Matrix[#Headers],0)))</f>
        <v>#N/A</v>
      </c>
      <c r="D188" s="176" cm="1">
        <f t="array" aca="1" ref="D188" ca="1">IF(VALUE($B188)&lt;$C$16,NA(),IF(VALUE($B188)=$C$16,$C$35,INDEX($D$100:D187,ROWS($D$100:D187))+($D$56-$C$35)*F188/$E$99))</f>
        <v>23568667.00280799</v>
      </c>
      <c r="E188" s="177" cm="1">
        <f t="array" ref="E188">$C$19*INDEX(Target_Curves_Acc[Best_Model_WoW_% (Calibrated+Tail)],VALUE($B188))</f>
        <v>25462188.571428575</v>
      </c>
      <c r="F188" s="178">
        <f>SUM(INDEX(Sales_Week_Matrix[],MATCH($B188,Sales_Week_Matrix[Week / Year],0),MATCH("2023",Sales_Week_Matrix[#Headers],0)),INDEX(Sales_Week_Matrix[],MATCH($B188,Sales_Week_Matrix[Week / Year],0),MATCH("2024",Sales_Week_Matrix[#Headers],0)),INDEX(Sales_Week_Matrix[],MATCH($B188,Sales_Week_Matrix[Week / Year],0),MATCH("2025",Sales_Week_Matrix[#Headers],0)))</f>
        <v>252807</v>
      </c>
      <c r="G188" s="179">
        <f t="shared" si="8"/>
        <v>3.4822809289267133E-3</v>
      </c>
      <c r="K188" s="406" t="str">
        <f>TEXT(ROW()-ROW($K$100),"000")</f>
        <v>088</v>
      </c>
      <c r="L188" s="175" t="e">
        <f ca="1">IF(VALUE($K188)&gt;$C$18,NA(),INDEX(Total_Sales_Matrix[],MATCH($K188,Total_Sales_Matrix[Week / Year],0),MATCH($B$36,Total_Sales_Matrix[#Headers],0)))</f>
        <v>#N/A</v>
      </c>
      <c r="M188" s="176" cm="1">
        <f t="array" aca="1" ref="M188" ca="1">IF(VALUE($K188)&lt;$C$18,NA(),IF(VALUE($K188)=$C$18,$C$36,INDEX($M$100:M187,ROWS($M$100:M187))+($D$78-$C$36)*O188/$N$99))</f>
        <v>22925678.83773927</v>
      </c>
      <c r="N188" s="177" cm="1">
        <f t="array" ref="N188">$C$20*INDEX(Target_Curves_Acc[Best_Model_WoW_% (Calibrated+Tail)],VALUE($K188))</f>
        <v>27687040.000000004</v>
      </c>
      <c r="O188" s="178" cm="1">
        <f t="array" ref="O188">INDEX($F$101:$F$205,VALUE($K188))</f>
        <v>252807</v>
      </c>
      <c r="P188" s="179">
        <f>IFERROR(O188/SUM($O$101:$O$205),0)</f>
        <v>3.4822809289267133E-3</v>
      </c>
    </row>
    <row r="189" spans="2:16" ht="15" customHeight="1" x14ac:dyDescent="0.45">
      <c r="B189" s="406" t="str">
        <f t="shared" si="7"/>
        <v>089</v>
      </c>
      <c r="C189" s="175" t="e">
        <f ca="1">IF(VALUE($B189)&gt;$C$16,NA(),INDEX(Total_Sales_Matrix[],MATCH($B189,Total_Sales_Matrix[Week / Year],0),MATCH($B$35,Total_Sales_Matrix[#Headers],0)))</f>
        <v>#N/A</v>
      </c>
      <c r="D189" s="176" cm="1">
        <f t="array" aca="1" ref="D189" ca="1">IF(VALUE($B189)&lt;$C$16,NA(),IF(VALUE($B189)=$C$16,$C$35,INDEX($D$100:D188,ROWS($D$100:D188))+($D$56-$C$35)*F189/$E$99))</f>
        <v>23619134.886036761</v>
      </c>
      <c r="E189" s="177" cm="1">
        <f t="array" ref="E189">$C$19*INDEX(Target_Curves_Acc[Best_Model_WoW_% (Calibrated+Tail)],VALUE($B189))</f>
        <v>25534141.428571433</v>
      </c>
      <c r="F189" s="178">
        <f>SUM(INDEX(Sales_Week_Matrix[],MATCH($B189,Sales_Week_Matrix[Week / Year],0),MATCH("2023",Sales_Week_Matrix[#Headers],0)),INDEX(Sales_Week_Matrix[],MATCH($B189,Sales_Week_Matrix[Week / Year],0),MATCH("2024",Sales_Week_Matrix[#Headers],0)),INDEX(Sales_Week_Matrix[],MATCH($B189,Sales_Week_Matrix[Week / Year],0),MATCH("2025",Sales_Week_Matrix[#Headers],0)))</f>
        <v>154268</v>
      </c>
      <c r="G189" s="179">
        <f t="shared" si="8"/>
        <v>2.124959017525884E-3</v>
      </c>
      <c r="K189" s="406" t="str">
        <f>TEXT(ROW()-ROW($K$100),"000")</f>
        <v>089</v>
      </c>
      <c r="L189" s="175" t="e">
        <f ca="1">IF(VALUE($K189)&gt;$C$18,NA(),INDEX(Total_Sales_Matrix[],MATCH($K189,Total_Sales_Matrix[Week / Year],0),MATCH($B$36,Total_Sales_Matrix[#Headers],0)))</f>
        <v>#N/A</v>
      </c>
      <c r="M189" s="176" cm="1">
        <f t="array" aca="1" ref="M189" ca="1">IF(VALUE($K189)&lt;$C$18,NA(),IF(VALUE($K189)=$C$18,$C$36,INDEX($M$100:M188,ROWS($M$100:M188))+($D$78-$C$36)*O189/$N$99))</f>
        <v>22974823.437394004</v>
      </c>
      <c r="N189" s="177" cm="1">
        <f t="array" ref="N189">$C$20*INDEX(Target_Curves_Acc[Best_Model_WoW_% (Calibrated+Tail)],VALUE($K189))</f>
        <v>27765280.000000007</v>
      </c>
      <c r="O189" s="178" cm="1">
        <f t="array" ref="O189">INDEX($F$101:$F$205,VALUE($K189))</f>
        <v>154268</v>
      </c>
      <c r="P189" s="179">
        <f>IFERROR(O189/SUM($O$101:$O$205),0)</f>
        <v>2.124959017525884E-3</v>
      </c>
    </row>
    <row r="190" spans="2:16" ht="15" customHeight="1" x14ac:dyDescent="0.45">
      <c r="B190" s="406" t="str">
        <f t="shared" si="7"/>
        <v>090</v>
      </c>
      <c r="C190" s="175" t="e">
        <f ca="1">IF(VALUE($B190)&gt;$C$16,NA(),INDEX(Total_Sales_Matrix[],MATCH($B190,Total_Sales_Matrix[Week / Year],0),MATCH($B$35,Total_Sales_Matrix[#Headers],0)))</f>
        <v>#N/A</v>
      </c>
      <c r="D190" s="176" cm="1">
        <f t="array" aca="1" ref="D190" ca="1">IF(VALUE($B190)&lt;$C$16,NA(),IF(VALUE($B190)=$C$16,$C$35,INDEX($D$100:D189,ROWS($D$100:D189))+($D$56-$C$35)*F190/$E$99))</f>
        <v>23634667.366057366</v>
      </c>
      <c r="E190" s="177" cm="1">
        <f t="array" ref="E190">$C$19*INDEX(Target_Curves_Acc[Best_Model_WoW_% (Calibrated+Tail)],VALUE($B190))</f>
        <v>25606094.285714291</v>
      </c>
      <c r="F190" s="178">
        <f>SUM(INDEX(Sales_Week_Matrix[],MATCH($B190,Sales_Week_Matrix[Week / Year],0),MATCH("2023",Sales_Week_Matrix[#Headers],0)),INDEX(Sales_Week_Matrix[],MATCH($B190,Sales_Week_Matrix[Week / Year],0),MATCH("2024",Sales_Week_Matrix[#Headers],0)),INDEX(Sales_Week_Matrix[],MATCH($B190,Sales_Week_Matrix[Week / Year],0),MATCH("2025",Sales_Week_Matrix[#Headers],0)))</f>
        <v>47479</v>
      </c>
      <c r="G190" s="179">
        <f t="shared" si="8"/>
        <v>6.539977778483643E-4</v>
      </c>
      <c r="K190" s="406" t="str">
        <f>TEXT(ROW()-ROW($K$100),"000")</f>
        <v>090</v>
      </c>
      <c r="L190" s="175" t="e">
        <f ca="1">IF(VALUE($K190)&gt;$C$18,NA(),INDEX(Total_Sales_Matrix[],MATCH($K190,Total_Sales_Matrix[Week / Year],0),MATCH($B$36,Total_Sales_Matrix[#Headers],0)))</f>
        <v>#N/A</v>
      </c>
      <c r="M190" s="176" cm="1">
        <f t="array" aca="1" ref="M190" ca="1">IF(VALUE($K190)&lt;$C$18,NA(),IF(VALUE($K190)=$C$18,$C$36,INDEX($M$100:M189,ROWS($M$100:M189))+($D$78-$C$36)*O190/$N$99))</f>
        <v>22989948.650963943</v>
      </c>
      <c r="N190" s="177" cm="1">
        <f t="array" ref="N190">$C$20*INDEX(Target_Curves_Acc[Best_Model_WoW_% (Calibrated+Tail)],VALUE($K190))</f>
        <v>27843520.000000007</v>
      </c>
      <c r="O190" s="178" cm="1">
        <f t="array" ref="O190">INDEX($F$101:$F$205,VALUE($K190))</f>
        <v>47479</v>
      </c>
      <c r="P190" s="179">
        <f>IFERROR(O190/SUM($O$101:$O$205),0)</f>
        <v>6.539977778483643E-4</v>
      </c>
    </row>
    <row r="191" spans="2:16" ht="15" customHeight="1" x14ac:dyDescent="0.45">
      <c r="B191" s="406" t="str">
        <f t="shared" si="7"/>
        <v>091</v>
      </c>
      <c r="C191" s="175" t="e">
        <f ca="1">IF(VALUE($B191)&gt;$C$16,NA(),INDEX(Total_Sales_Matrix[],MATCH($B191,Total_Sales_Matrix[Week / Year],0),MATCH($B$35,Total_Sales_Matrix[#Headers],0)))</f>
        <v>#N/A</v>
      </c>
      <c r="D191" s="176" cm="1">
        <f t="array" aca="1" ref="D191" ca="1">IF(VALUE($B191)&lt;$C$16,NA(),IF(VALUE($B191)=$C$16,$C$35,INDEX($D$100:D190,ROWS($D$100:D190))+($D$56-$C$35)*F191/$E$99))</f>
        <v>23672887.297149584</v>
      </c>
      <c r="E191" s="177" cm="1">
        <f t="array" ref="E191">$C$19*INDEX(Target_Curves_Acc[Best_Model_WoW_% (Calibrated+Tail)],VALUE($B191))</f>
        <v>25678047.142857149</v>
      </c>
      <c r="F191" s="178">
        <f>SUM(INDEX(Sales_Week_Matrix[],MATCH($B191,Sales_Week_Matrix[Week / Year],0),MATCH("2023",Sales_Week_Matrix[#Headers],0)),INDEX(Sales_Week_Matrix[],MATCH($B191,Sales_Week_Matrix[Week / Year],0),MATCH("2024",Sales_Week_Matrix[#Headers],0)),INDEX(Sales_Week_Matrix[],MATCH($B191,Sales_Week_Matrix[Week / Year],0),MATCH("2025",Sales_Week_Matrix[#Headers],0)))</f>
        <v>116829</v>
      </c>
      <c r="G191" s="179">
        <f t="shared" si="8"/>
        <v>1.6092568585742444E-3</v>
      </c>
      <c r="K191" s="406" t="str">
        <f>TEXT(ROW()-ROW($K$100),"000")</f>
        <v>091</v>
      </c>
      <c r="L191" s="175" t="e">
        <f ca="1">IF(VALUE($K191)&gt;$C$18,NA(),INDEX(Total_Sales_Matrix[],MATCH($K191,Total_Sales_Matrix[Week / Year],0),MATCH($B$36,Total_Sales_Matrix[#Headers],0)))</f>
        <v>#N/A</v>
      </c>
      <c r="M191" s="176" cm="1">
        <f t="array" aca="1" ref="M191" ca="1">IF(VALUE($K191)&lt;$C$18,NA(),IF(VALUE($K191)=$C$18,$C$36,INDEX($M$100:M190,ROWS($M$100:M190))+($D$78-$C$36)*O191/$N$99))</f>
        <v>23027166.443591468</v>
      </c>
      <c r="N191" s="177" cm="1">
        <f t="array" ref="N191">$C$20*INDEX(Target_Curves_Acc[Best_Model_WoW_% (Calibrated+Tail)],VALUE($K191))</f>
        <v>27921760.000000007</v>
      </c>
      <c r="O191" s="178" cm="1">
        <f t="array" ref="O191">INDEX($F$101:$F$205,VALUE($K191))</f>
        <v>116829</v>
      </c>
      <c r="P191" s="179">
        <f>IFERROR(O191/SUM($O$101:$O$205),0)</f>
        <v>1.6092568585742444E-3</v>
      </c>
    </row>
    <row r="192" spans="2:16" ht="15" customHeight="1" x14ac:dyDescent="0.45">
      <c r="B192" s="406" t="str">
        <f t="shared" si="7"/>
        <v>092</v>
      </c>
      <c r="C192" s="175" t="e">
        <f ca="1">IF(VALUE($B192)&gt;$C$16,NA(),INDEX(Total_Sales_Matrix[],MATCH($B192,Total_Sales_Matrix[Week / Year],0),MATCH($B$35,Total_Sales_Matrix[#Headers],0)))</f>
        <v>#N/A</v>
      </c>
      <c r="D192" s="176" cm="1">
        <f t="array" aca="1" ref="D192" ca="1">IF(VALUE($B192)&lt;$C$16,NA(),IF(VALUE($B192)=$C$16,$C$35,INDEX($D$100:D191,ROWS($D$100:D191))+($D$56-$C$35)*F192/$E$99))</f>
        <v>23674419.313492313</v>
      </c>
      <c r="E192" s="177" cm="1">
        <f t="array" ref="E192">$C$19*INDEX(Target_Curves_Acc[Best_Model_WoW_% (Calibrated+Tail)],VALUE($B192))</f>
        <v>25750000.000000007</v>
      </c>
      <c r="F192" s="178">
        <f>SUM(INDEX(Sales_Week_Matrix[],MATCH($B192,Sales_Week_Matrix[Week / Year],0),MATCH("2023",Sales_Week_Matrix[#Headers],0)),INDEX(Sales_Week_Matrix[],MATCH($B192,Sales_Week_Matrix[Week / Year],0),MATCH("2024",Sales_Week_Matrix[#Headers],0)),INDEX(Sales_Week_Matrix[],MATCH($B192,Sales_Week_Matrix[Week / Year],0),MATCH("2025",Sales_Week_Matrix[#Headers],0)))</f>
        <v>4683</v>
      </c>
      <c r="G192" s="179">
        <f t="shared" si="8"/>
        <v>6.4505815069059792E-5</v>
      </c>
      <c r="K192" s="406" t="str">
        <f>TEXT(ROW()-ROW($K$100),"000")</f>
        <v>092</v>
      </c>
      <c r="L192" s="175" t="e">
        <f ca="1">IF(VALUE($K192)&gt;$C$18,NA(),INDEX(Total_Sales_Matrix[],MATCH($K192,Total_Sales_Matrix[Week / Year],0),MATCH($B$36,Total_Sales_Matrix[#Headers],0)))</f>
        <v>#N/A</v>
      </c>
      <c r="M192" s="176" cm="1">
        <f t="array" aca="1" ref="M192" ca="1">IF(VALUE($K192)&lt;$C$18,NA(),IF(VALUE($K192)=$C$18,$C$36,INDEX($M$100:M191,ROWS($M$100:M191))+($D$78-$C$36)*O192/$N$99))</f>
        <v>23028658.289989833</v>
      </c>
      <c r="N192" s="177" cm="1">
        <f t="array" ref="N192">$C$20*INDEX(Target_Curves_Acc[Best_Model_WoW_% (Calibrated+Tail)],VALUE($K192))</f>
        <v>28000000.000000007</v>
      </c>
      <c r="O192" s="178" cm="1">
        <f t="array" ref="O192">INDEX($F$101:$F$205,VALUE($K192))</f>
        <v>4683</v>
      </c>
      <c r="P192" s="179">
        <f>IFERROR(O192/SUM($O$101:$O$205),0)</f>
        <v>6.4505815069059792E-5</v>
      </c>
    </row>
    <row r="193" spans="2:16" ht="15" customHeight="1" x14ac:dyDescent="0.45">
      <c r="B193" s="406" t="str">
        <f t="shared" si="7"/>
        <v>093</v>
      </c>
      <c r="C193" s="175" t="e">
        <f ca="1">IF(VALUE($B193)&gt;$C$16,NA(),INDEX(Total_Sales_Matrix[],MATCH($B193,Total_Sales_Matrix[Week / Year],0),MATCH($B$35,Total_Sales_Matrix[#Headers],0)))</f>
        <v>#N/A</v>
      </c>
      <c r="D193" s="176" cm="1">
        <f t="array" aca="1" ref="D193" ca="1">IF(VALUE($B193)&lt;$C$16,NA(),IF(VALUE($B193)=$C$16,$C$35,INDEX($D$100:D192,ROWS($D$100:D192))+($D$56-$C$35)*F193/$E$99))</f>
        <v>23682292.36608769</v>
      </c>
      <c r="E193" s="177" cm="1">
        <f t="array" ref="E193">$C$19*INDEX(Target_Curves_Acc[Best_Model_WoW_% (Calibrated+Tail)],VALUE($B193))</f>
        <v>25750000.000000007</v>
      </c>
      <c r="F193" s="178">
        <f>SUM(INDEX(Sales_Week_Matrix[],MATCH($B193,Sales_Week_Matrix[Week / Year],0),MATCH("2023",Sales_Week_Matrix[#Headers],0)),INDEX(Sales_Week_Matrix[],MATCH($B193,Sales_Week_Matrix[Week / Year],0),MATCH("2024",Sales_Week_Matrix[#Headers],0)),INDEX(Sales_Week_Matrix[],MATCH($B193,Sales_Week_Matrix[Week / Year],0),MATCH("2025",Sales_Week_Matrix[#Headers],0)))</f>
        <v>24066</v>
      </c>
      <c r="G193" s="179">
        <f t="shared" si="8"/>
        <v>3.314962514311324E-4</v>
      </c>
      <c r="K193" s="406" t="str">
        <f>TEXT(ROW()-ROW($K$100),"000")</f>
        <v>093</v>
      </c>
      <c r="L193" s="175" t="e">
        <f ca="1">IF(VALUE($K193)&gt;$C$18,NA(),INDEX(Total_Sales_Matrix[],MATCH($K193,Total_Sales_Matrix[Week / Year],0),MATCH($B$36,Total_Sales_Matrix[#Headers],0)))</f>
        <v>#N/A</v>
      </c>
      <c r="M193" s="176" cm="1">
        <f t="array" aca="1" ref="M193" ca="1">IF(VALUE($K193)&lt;$C$18,NA(),IF(VALUE($K193)=$C$18,$C$36,INDEX($M$100:M192,ROWS($M$100:M192))+($D$78-$C$36)*O193/$N$99))</f>
        <v>23036324.908700719</v>
      </c>
      <c r="N193" s="177" cm="1">
        <f t="array" ref="N193">$C$20*INDEX(Target_Curves_Acc[Best_Model_WoW_% (Calibrated+Tail)],VALUE($K193))</f>
        <v>28000000.000000007</v>
      </c>
      <c r="O193" s="178" cm="1">
        <f t="array" ref="O193">INDEX($F$101:$F$205,VALUE($K193))</f>
        <v>24066</v>
      </c>
      <c r="P193" s="179">
        <f>IFERROR(O193/SUM($O$101:$O$205),0)</f>
        <v>3.314962514311324E-4</v>
      </c>
    </row>
    <row r="194" spans="2:16" ht="15" customHeight="1" x14ac:dyDescent="0.45">
      <c r="B194" s="406" t="str">
        <f t="shared" si="7"/>
        <v>094</v>
      </c>
      <c r="C194" s="175" t="e">
        <f ca="1">IF(VALUE($B194)&gt;$C$16,NA(),INDEX(Total_Sales_Matrix[],MATCH($B194,Total_Sales_Matrix[Week / Year],0),MATCH($B$35,Total_Sales_Matrix[#Headers],0)))</f>
        <v>#N/A</v>
      </c>
      <c r="D194" s="176" cm="1">
        <f t="array" aca="1" ref="D194" ca="1">IF(VALUE($B194)&lt;$C$16,NA(),IF(VALUE($B194)=$C$16,$C$35,INDEX($D$100:D193,ROWS($D$100:D193))+($D$56-$C$35)*F194/$E$99))</f>
        <v>23735075.448901664</v>
      </c>
      <c r="E194" s="177" cm="1">
        <f t="array" ref="E194">$C$19*INDEX(Target_Curves_Acc[Best_Model_WoW_% (Calibrated+Tail)],VALUE($B194))</f>
        <v>25750000.000000007</v>
      </c>
      <c r="F194" s="178">
        <f>SUM(INDEX(Sales_Week_Matrix[],MATCH($B194,Sales_Week_Matrix[Week / Year],0),MATCH("2023",Sales_Week_Matrix[#Headers],0)),INDEX(Sales_Week_Matrix[],MATCH($B194,Sales_Week_Matrix[Week / Year],0),MATCH("2024",Sales_Week_Matrix[#Headers],0)),INDEX(Sales_Week_Matrix[],MATCH($B194,Sales_Week_Matrix[Week / Year],0),MATCH("2025",Sales_Week_Matrix[#Headers],0)))</f>
        <v>161345</v>
      </c>
      <c r="G194" s="179">
        <f t="shared" si="8"/>
        <v>2.2224408994912345E-3</v>
      </c>
      <c r="K194" s="406" t="str">
        <f>TEXT(ROW()-ROW($K$100),"000")</f>
        <v>094</v>
      </c>
      <c r="L194" s="175" t="e">
        <f ca="1">IF(VALUE($K194)&gt;$C$18,NA(),INDEX(Total_Sales_Matrix[],MATCH($K194,Total_Sales_Matrix[Week / Year],0),MATCH($B$36,Total_Sales_Matrix[#Headers],0)))</f>
        <v>#N/A</v>
      </c>
      <c r="M194" s="176" cm="1">
        <f t="array" aca="1" ref="M194" ca="1">IF(VALUE($K194)&lt;$C$18,NA(),IF(VALUE($K194)=$C$18,$C$36,INDEX($M$100:M193,ROWS($M$100:M193))+($D$78-$C$36)*O194/$N$99))</f>
        <v>23087724.002688412</v>
      </c>
      <c r="N194" s="177" cm="1">
        <f t="array" ref="N194">$C$20*INDEX(Target_Curves_Acc[Best_Model_WoW_% (Calibrated+Tail)],VALUE($K194))</f>
        <v>28000000.000000007</v>
      </c>
      <c r="O194" s="178" cm="1">
        <f t="array" ref="O194">INDEX($F$101:$F$205,VALUE($K194))</f>
        <v>161345</v>
      </c>
      <c r="P194" s="179">
        <f>IFERROR(O194/SUM($O$101:$O$205),0)</f>
        <v>2.2224408994912345E-3</v>
      </c>
    </row>
    <row r="195" spans="2:16" ht="15" customHeight="1" x14ac:dyDescent="0.45">
      <c r="B195" s="406" t="str">
        <f t="shared" si="7"/>
        <v>095</v>
      </c>
      <c r="C195" s="175" t="e">
        <f ca="1">IF(VALUE($B195)&gt;$C$16,NA(),INDEX(Total_Sales_Matrix[],MATCH($B195,Total_Sales_Matrix[Week / Year],0),MATCH($B$35,Total_Sales_Matrix[#Headers],0)))</f>
        <v>#N/A</v>
      </c>
      <c r="D195" s="176" cm="1">
        <f t="array" aca="1" ref="D195" ca="1">IF(VALUE($B195)&lt;$C$16,NA(),IF(VALUE($B195)=$C$16,$C$35,INDEX($D$100:D194,ROWS($D$100:D194))+($D$56-$C$35)*F195/$E$99))</f>
        <v>23741507.758389335</v>
      </c>
      <c r="E195" s="177" cm="1">
        <f t="array" ref="E195">$C$19*INDEX(Target_Curves_Acc[Best_Model_WoW_% (Calibrated+Tail)],VALUE($B195))</f>
        <v>25750000.000000007</v>
      </c>
      <c r="F195" s="178">
        <f>SUM(INDEX(Sales_Week_Matrix[],MATCH($B195,Sales_Week_Matrix[Week / Year],0),MATCH("2023",Sales_Week_Matrix[#Headers],0)),INDEX(Sales_Week_Matrix[],MATCH($B195,Sales_Week_Matrix[Week / Year],0),MATCH("2024",Sales_Week_Matrix[#Headers],0)),INDEX(Sales_Week_Matrix[],MATCH($B195,Sales_Week_Matrix[Week / Year],0),MATCH("2025",Sales_Week_Matrix[#Headers],0)))</f>
        <v>19662</v>
      </c>
      <c r="G195" s="179">
        <f t="shared" si="8"/>
        <v>2.7083351182742978E-4</v>
      </c>
      <c r="K195" s="406" t="str">
        <f>TEXT(ROW()-ROW($K$100),"000")</f>
        <v>095</v>
      </c>
      <c r="L195" s="175" t="e">
        <f ca="1">IF(VALUE($K195)&gt;$C$18,NA(),INDEX(Total_Sales_Matrix[],MATCH($K195,Total_Sales_Matrix[Week / Year],0),MATCH($B$36,Total_Sales_Matrix[#Headers],0)))</f>
        <v>#N/A</v>
      </c>
      <c r="M195" s="176" cm="1">
        <f t="array" aca="1" ref="M195" ca="1">IF(VALUE($K195)&lt;$C$18,NA(),IF(VALUE($K195)=$C$18,$C$36,INDEX($M$100:M194,ROWS($M$100:M194))+($D$78-$C$36)*O195/$N$99))</f>
        <v>23093987.655023385</v>
      </c>
      <c r="N195" s="177" cm="1">
        <f t="array" ref="N195">$C$20*INDEX(Target_Curves_Acc[Best_Model_WoW_% (Calibrated+Tail)],VALUE($K195))</f>
        <v>28000000.000000007</v>
      </c>
      <c r="O195" s="178" cm="1">
        <f t="array" ref="O195">INDEX($F$101:$F$205,VALUE($K195))</f>
        <v>19662</v>
      </c>
      <c r="P195" s="179">
        <f>IFERROR(O195/SUM($O$101:$O$205),0)</f>
        <v>2.7083351182742978E-4</v>
      </c>
    </row>
    <row r="196" spans="2:16" ht="15" customHeight="1" x14ac:dyDescent="0.45">
      <c r="B196" s="406" t="str">
        <f t="shared" si="7"/>
        <v>096</v>
      </c>
      <c r="C196" s="175" t="e">
        <f ca="1">IF(VALUE($B196)&gt;$C$16,NA(),INDEX(Total_Sales_Matrix[],MATCH($B196,Total_Sales_Matrix[Week / Year],0),MATCH($B$35,Total_Sales_Matrix[#Headers],0)))</f>
        <v>#N/A</v>
      </c>
      <c r="D196" s="176" cm="1">
        <f t="array" aca="1" ref="D196" ca="1">IF(VALUE($B196)&lt;$C$16,NA(),IF(VALUE($B196)=$C$16,$C$35,INDEX($D$100:D195,ROWS($D$100:D195))+($D$56-$C$35)*F196/$E$99))</f>
        <v>23741507.758389335</v>
      </c>
      <c r="E196" s="177" cm="1">
        <f t="array" ref="E196">$C$19*INDEX(Target_Curves_Acc[Best_Model_WoW_% (Calibrated+Tail)],VALUE($B196))</f>
        <v>25750000.000000007</v>
      </c>
      <c r="F196" s="178">
        <f>SUM(INDEX(Sales_Week_Matrix[],MATCH($B196,Sales_Week_Matrix[Week / Year],0),MATCH("2023",Sales_Week_Matrix[#Headers],0)),INDEX(Sales_Week_Matrix[],MATCH($B196,Sales_Week_Matrix[Week / Year],0),MATCH("2024",Sales_Week_Matrix[#Headers],0)),INDEX(Sales_Week_Matrix[],MATCH($B196,Sales_Week_Matrix[Week / Year],0),MATCH("2025",Sales_Week_Matrix[#Headers],0)))</f>
        <v>0</v>
      </c>
      <c r="G196" s="179">
        <f t="shared" si="8"/>
        <v>0</v>
      </c>
      <c r="K196" s="406" t="str">
        <f>TEXT(ROW()-ROW($K$100),"000")</f>
        <v>096</v>
      </c>
      <c r="L196" s="175" t="e">
        <f ca="1">IF(VALUE($K196)&gt;$C$18,NA(),INDEX(Total_Sales_Matrix[],MATCH($K196,Total_Sales_Matrix[Week / Year],0),MATCH($B$36,Total_Sales_Matrix[#Headers],0)))</f>
        <v>#N/A</v>
      </c>
      <c r="M196" s="176" cm="1">
        <f t="array" aca="1" ref="M196" ca="1">IF(VALUE($K196)&lt;$C$18,NA(),IF(VALUE($K196)=$C$18,$C$36,INDEX($M$100:M195,ROWS($M$100:M195))+($D$78-$C$36)*O196/$N$99))</f>
        <v>23093987.655023385</v>
      </c>
      <c r="N196" s="177" cm="1">
        <f t="array" ref="N196">$C$20*INDEX(Target_Curves_Acc[Best_Model_WoW_% (Calibrated+Tail)],VALUE($K196))</f>
        <v>28000000.000000007</v>
      </c>
      <c r="O196" s="178" cm="1">
        <f t="array" ref="O196">INDEX($F$101:$F$205,VALUE($K196))</f>
        <v>0</v>
      </c>
      <c r="P196" s="179">
        <f>IFERROR(O196/SUM($O$101:$O$205),0)</f>
        <v>0</v>
      </c>
    </row>
    <row r="197" spans="2:16" ht="15" customHeight="1" x14ac:dyDescent="0.45">
      <c r="B197" s="406" t="str">
        <f t="shared" si="7"/>
        <v>097</v>
      </c>
      <c r="C197" s="175" t="e">
        <f ca="1">IF(VALUE($B197)&gt;$C$16,NA(),INDEX(Total_Sales_Matrix[],MATCH($B197,Total_Sales_Matrix[Week / Year],0),MATCH($B$35,Total_Sales_Matrix[#Headers],0)))</f>
        <v>#N/A</v>
      </c>
      <c r="D197" s="176" cm="1">
        <f t="array" aca="1" ref="D197" ca="1">IF(VALUE($B197)&lt;$C$16,NA(),IF(VALUE($B197)=$C$16,$C$35,INDEX($D$100:D196,ROWS($D$100:D196))+($D$56-$C$35)*F197/$E$99))</f>
        <v>23741507.758389335</v>
      </c>
      <c r="E197" s="177" cm="1">
        <f t="array" ref="E197">$C$19*INDEX(Target_Curves_Acc[Best_Model_WoW_% (Calibrated+Tail)],VALUE($B197))</f>
        <v>25750000.000000007</v>
      </c>
      <c r="F197" s="178">
        <f>SUM(INDEX(Sales_Week_Matrix[],MATCH($B197,Sales_Week_Matrix[Week / Year],0),MATCH("2023",Sales_Week_Matrix[#Headers],0)),INDEX(Sales_Week_Matrix[],MATCH($B197,Sales_Week_Matrix[Week / Year],0),MATCH("2024",Sales_Week_Matrix[#Headers],0)),INDEX(Sales_Week_Matrix[],MATCH($B197,Sales_Week_Matrix[Week / Year],0),MATCH("2025",Sales_Week_Matrix[#Headers],0)))</f>
        <v>0</v>
      </c>
      <c r="G197" s="179">
        <f t="shared" si="8"/>
        <v>0</v>
      </c>
      <c r="K197" s="406" t="str">
        <f>TEXT(ROW()-ROW($K$100),"000")</f>
        <v>097</v>
      </c>
      <c r="L197" s="175" t="e">
        <f ca="1">IF(VALUE($K197)&gt;$C$18,NA(),INDEX(Total_Sales_Matrix[],MATCH($K197,Total_Sales_Matrix[Week / Year],0),MATCH($B$36,Total_Sales_Matrix[#Headers],0)))</f>
        <v>#N/A</v>
      </c>
      <c r="M197" s="176" cm="1">
        <f t="array" aca="1" ref="M197" ca="1">IF(VALUE($K197)&lt;$C$18,NA(),IF(VALUE($K197)=$C$18,$C$36,INDEX($M$100:M196,ROWS($M$100:M196))+($D$78-$C$36)*O197/$N$99))</f>
        <v>23093987.655023385</v>
      </c>
      <c r="N197" s="177" cm="1">
        <f t="array" ref="N197">$C$20*INDEX(Target_Curves_Acc[Best_Model_WoW_% (Calibrated+Tail)],VALUE($K197))</f>
        <v>28000000.000000007</v>
      </c>
      <c r="O197" s="178" cm="1">
        <f t="array" ref="O197">INDEX($F$101:$F$205,VALUE($K197))</f>
        <v>0</v>
      </c>
      <c r="P197" s="179">
        <f>IFERROR(O197/SUM($O$101:$O$205),0)</f>
        <v>0</v>
      </c>
    </row>
    <row r="198" spans="2:16" ht="15" customHeight="1" x14ac:dyDescent="0.45">
      <c r="B198" s="406" t="str">
        <f t="shared" si="7"/>
        <v>098</v>
      </c>
      <c r="C198" s="175" t="e">
        <f ca="1">IF(VALUE($B198)&gt;$C$16,NA(),INDEX(Total_Sales_Matrix[],MATCH($B198,Total_Sales_Matrix[Week / Year],0),MATCH($B$35,Total_Sales_Matrix[#Headers],0)))</f>
        <v>#N/A</v>
      </c>
      <c r="D198" s="176" cm="1">
        <f t="array" aca="1" ref="D198" ca="1">IF(VALUE($B198)&lt;$C$16,NA(),IF(VALUE($B198)=$C$16,$C$35,INDEX($D$100:D197,ROWS($D$100:D197))+($D$56-$C$35)*F198/$E$99))</f>
        <v>23741507.758389335</v>
      </c>
      <c r="E198" s="177" cm="1">
        <f t="array" ref="E198">$C$19*INDEX(Target_Curves_Acc[Best_Model_WoW_% (Calibrated+Tail)],VALUE($B198))</f>
        <v>25750000.000000007</v>
      </c>
      <c r="F198" s="178">
        <f>SUM(INDEX(Sales_Week_Matrix[],MATCH($B198,Sales_Week_Matrix[Week / Year],0),MATCH("2023",Sales_Week_Matrix[#Headers],0)),INDEX(Sales_Week_Matrix[],MATCH($B198,Sales_Week_Matrix[Week / Year],0),MATCH("2024",Sales_Week_Matrix[#Headers],0)),INDEX(Sales_Week_Matrix[],MATCH($B198,Sales_Week_Matrix[Week / Year],0),MATCH("2025",Sales_Week_Matrix[#Headers],0)))</f>
        <v>0</v>
      </c>
      <c r="G198" s="179">
        <f t="shared" si="8"/>
        <v>0</v>
      </c>
      <c r="K198" s="406" t="str">
        <f>TEXT(ROW()-ROW($K$100),"000")</f>
        <v>098</v>
      </c>
      <c r="L198" s="175" t="e">
        <f ca="1">IF(VALUE($K198)&gt;$C$18,NA(),INDEX(Total_Sales_Matrix[],MATCH($K198,Total_Sales_Matrix[Week / Year],0),MATCH($B$36,Total_Sales_Matrix[#Headers],0)))</f>
        <v>#N/A</v>
      </c>
      <c r="M198" s="176" cm="1">
        <f t="array" aca="1" ref="M198" ca="1">IF(VALUE($K198)&lt;$C$18,NA(),IF(VALUE($K198)=$C$18,$C$36,INDEX($M$100:M197,ROWS($M$100:M197))+($D$78-$C$36)*O198/$N$99))</f>
        <v>23093987.655023385</v>
      </c>
      <c r="N198" s="177" cm="1">
        <f t="array" ref="N198">$C$20*INDEX(Target_Curves_Acc[Best_Model_WoW_% (Calibrated+Tail)],VALUE($K198))</f>
        <v>28000000.000000007</v>
      </c>
      <c r="O198" s="178" cm="1">
        <f t="array" ref="O198">INDEX($F$101:$F$205,VALUE($K198))</f>
        <v>0</v>
      </c>
      <c r="P198" s="179">
        <f>IFERROR(O198/SUM($O$101:$O$205),0)</f>
        <v>0</v>
      </c>
    </row>
    <row r="199" spans="2:16" ht="15" customHeight="1" x14ac:dyDescent="0.45">
      <c r="B199" s="406" t="str">
        <f t="shared" si="7"/>
        <v>099</v>
      </c>
      <c r="C199" s="175" t="e">
        <f ca="1">IF(VALUE($B199)&gt;$C$16,NA(),INDEX(Total_Sales_Matrix[],MATCH($B199,Total_Sales_Matrix[Week / Year],0),MATCH($B$35,Total_Sales_Matrix[#Headers],0)))</f>
        <v>#N/A</v>
      </c>
      <c r="D199" s="176" cm="1">
        <f t="array" aca="1" ref="D199" ca="1">IF(VALUE($B199)&lt;$C$16,NA(),IF(VALUE($B199)=$C$16,$C$35,INDEX($D$100:D198,ROWS($D$100:D198))+($D$56-$C$35)*F199/$E$99))</f>
        <v>23742555.601298958</v>
      </c>
      <c r="E199" s="177" cm="1">
        <f t="array" ref="E199">$C$19*INDEX(Target_Curves_Acc[Best_Model_WoW_% (Calibrated+Tail)],VALUE($B199))</f>
        <v>25750000.000000007</v>
      </c>
      <c r="F199" s="178">
        <f>SUM(INDEX(Sales_Week_Matrix[],MATCH($B199,Sales_Week_Matrix[Week / Year],0),MATCH("2023",Sales_Week_Matrix[#Headers],0)),INDEX(Sales_Week_Matrix[],MATCH($B199,Sales_Week_Matrix[Week / Year],0),MATCH("2024",Sales_Week_Matrix[#Headers],0)),INDEX(Sales_Week_Matrix[],MATCH($B199,Sales_Week_Matrix[Week / Year],0),MATCH("2025",Sales_Week_Matrix[#Headers],0)))</f>
        <v>3203</v>
      </c>
      <c r="G199" s="179">
        <f t="shared" si="8"/>
        <v>4.411960829942313E-5</v>
      </c>
      <c r="K199" s="406" t="str">
        <f>TEXT(ROW()-ROW($K$100),"000")</f>
        <v>099</v>
      </c>
      <c r="L199" s="175" t="e">
        <f ca="1">IF(VALUE($K199)&gt;$C$18,NA(),INDEX(Total_Sales_Matrix[],MATCH($K199,Total_Sales_Matrix[Week / Year],0),MATCH($B$36,Total_Sales_Matrix[#Headers],0)))</f>
        <v>#N/A</v>
      </c>
      <c r="M199" s="176" cm="1">
        <f t="array" aca="1" ref="M199" ca="1">IF(VALUE($K199)&lt;$C$18,NA(),IF(VALUE($K199)=$C$18,$C$36,INDEX($M$100:M198,ROWS($M$100:M198))+($D$78-$C$36)*O199/$N$99))</f>
        <v>23095008.023166448</v>
      </c>
      <c r="N199" s="177" cm="1">
        <f t="array" ref="N199">$C$20*INDEX(Target_Curves_Acc[Best_Model_WoW_% (Calibrated+Tail)],VALUE($K199))</f>
        <v>28000000.000000007</v>
      </c>
      <c r="O199" s="178" cm="1">
        <f t="array" ref="O199">INDEX($F$101:$F$205,VALUE($K199))</f>
        <v>3203</v>
      </c>
      <c r="P199" s="179">
        <f>IFERROR(O199/SUM($O$101:$O$205),0)</f>
        <v>4.411960829942313E-5</v>
      </c>
    </row>
    <row r="200" spans="2:16" ht="15" customHeight="1" x14ac:dyDescent="0.45">
      <c r="B200" s="406" t="str">
        <f t="shared" si="7"/>
        <v>100</v>
      </c>
      <c r="C200" s="175" t="e">
        <f ca="1">IF(VALUE($B200)&gt;$C$16,NA(),INDEX(Total_Sales_Matrix[],MATCH($B200,Total_Sales_Matrix[Week / Year],0),MATCH($B$35,Total_Sales_Matrix[#Headers],0)))</f>
        <v>#N/A</v>
      </c>
      <c r="D200" s="176" cm="1">
        <f t="array" aca="1" ref="D200" ca="1">IF(VALUE($B200)&lt;$C$16,NA(),IF(VALUE($B200)=$C$16,$C$35,INDEX($D$100:D199,ROWS($D$100:D199))+($D$56-$C$35)*F200/$E$99))</f>
        <v>23749126.94707654</v>
      </c>
      <c r="E200" s="177" cm="1">
        <f t="array" ref="E200">$C$19*INDEX(Target_Curves_Acc[Best_Model_WoW_% (Calibrated+Tail)],VALUE($B200))</f>
        <v>25750000.000000007</v>
      </c>
      <c r="F200" s="178">
        <f>SUM(INDEX(Sales_Week_Matrix[],MATCH($B200,Sales_Week_Matrix[Week / Year],0),MATCH("2023",Sales_Week_Matrix[#Headers],0)),INDEX(Sales_Week_Matrix[],MATCH($B200,Sales_Week_Matrix[Week / Year],0),MATCH("2024",Sales_Week_Matrix[#Headers],0)),INDEX(Sales_Week_Matrix[],MATCH($B200,Sales_Week_Matrix[Week / Year],0),MATCH("2025",Sales_Week_Matrix[#Headers],0)))</f>
        <v>20087</v>
      </c>
      <c r="G200" s="179">
        <f t="shared" si="8"/>
        <v>2.7668765904168355E-4</v>
      </c>
      <c r="K200" s="406" t="str">
        <f>TEXT(ROW()-ROW($K$100),"000")</f>
        <v>100</v>
      </c>
      <c r="L200" s="175" t="e">
        <f ca="1">IF(VALUE($K200)&gt;$C$18,NA(),INDEX(Total_Sales_Matrix[],MATCH($K200,Total_Sales_Matrix[Week / Year],0),MATCH($B$36,Total_Sales_Matrix[#Headers],0)))</f>
        <v>#N/A</v>
      </c>
      <c r="M200" s="176" cm="1">
        <f t="array" aca="1" ref="M200" ca="1">IF(VALUE($K200)&lt;$C$18,NA(),IF(VALUE($K200)=$C$18,$C$36,INDEX($M$100:M199,ROWS($M$100:M199))+($D$78-$C$36)*O200/$N$99))</f>
        <v>23101407.066216625</v>
      </c>
      <c r="N200" s="177" cm="1">
        <f t="array" ref="N200">$C$20*INDEX(Target_Curves_Acc[Best_Model_WoW_% (Calibrated+Tail)],VALUE($K200))</f>
        <v>28000000.000000007</v>
      </c>
      <c r="O200" s="178" cm="1">
        <f t="array" ref="O200">INDEX($F$101:$F$205,VALUE($K200))</f>
        <v>20087</v>
      </c>
      <c r="P200" s="179">
        <f>IFERROR(O200/SUM($O$101:$O$205),0)</f>
        <v>2.7668765904168355E-4</v>
      </c>
    </row>
    <row r="201" spans="2:16" ht="15" customHeight="1" x14ac:dyDescent="0.45">
      <c r="B201" s="406" t="str">
        <f t="shared" si="7"/>
        <v>101</v>
      </c>
      <c r="C201" s="175" t="e">
        <f ca="1">IF(VALUE($B201)&gt;$C$16,NA(),INDEX(Total_Sales_Matrix[],MATCH($B201,Total_Sales_Matrix[Week / Year],0),MATCH($B$35,Total_Sales_Matrix[#Headers],0)))</f>
        <v>#N/A</v>
      </c>
      <c r="D201" s="176" cm="1">
        <f t="array" aca="1" ref="D201" ca="1">IF(VALUE($B201)&lt;$C$16,NA(),IF(VALUE($B201)=$C$16,$C$35,INDEX($D$100:D200,ROWS($D$100:D200))+($D$56-$C$35)*F201/$E$99))</f>
        <v>23749126.94707654</v>
      </c>
      <c r="E201" s="177" cm="1">
        <f t="array" ref="E201">$C$19*INDEX(Target_Curves_Acc[Best_Model_WoW_% (Calibrated+Tail)],VALUE($B201))</f>
        <v>25750000.000000007</v>
      </c>
      <c r="F201" s="178">
        <f>SUM(INDEX(Sales_Week_Matrix[],MATCH($B201,Sales_Week_Matrix[Week / Year],0),MATCH("2023",Sales_Week_Matrix[#Headers],0)),INDEX(Sales_Week_Matrix[],MATCH($B201,Sales_Week_Matrix[Week / Year],0),MATCH("2024",Sales_Week_Matrix[#Headers],0)),INDEX(Sales_Week_Matrix[],MATCH($B201,Sales_Week_Matrix[Week / Year],0),MATCH("2025",Sales_Week_Matrix[#Headers],0)))</f>
        <v>0</v>
      </c>
      <c r="G201" s="179">
        <f t="shared" si="8"/>
        <v>0</v>
      </c>
      <c r="K201" s="406" t="str">
        <f>TEXT(ROW()-ROW($K$100),"000")</f>
        <v>101</v>
      </c>
      <c r="L201" s="175" t="e">
        <f ca="1">IF(VALUE($K201)&gt;$C$18,NA(),INDEX(Total_Sales_Matrix[],MATCH($K201,Total_Sales_Matrix[Week / Year],0),MATCH($B$36,Total_Sales_Matrix[#Headers],0)))</f>
        <v>#N/A</v>
      </c>
      <c r="M201" s="176" cm="1">
        <f t="array" aca="1" ref="M201" ca="1">IF(VALUE($K201)&lt;$C$18,NA(),IF(VALUE($K201)=$C$18,$C$36,INDEX($M$100:M200,ROWS($M$100:M200))+($D$78-$C$36)*O201/$N$99))</f>
        <v>23101407.066216625</v>
      </c>
      <c r="N201" s="177" cm="1">
        <f t="array" ref="N201">$C$20*INDEX(Target_Curves_Acc[Best_Model_WoW_% (Calibrated+Tail)],VALUE($K201))</f>
        <v>28000000.000000007</v>
      </c>
      <c r="O201" s="178" cm="1">
        <f t="array" ref="O201">INDEX($F$101:$F$205,VALUE($K201))</f>
        <v>0</v>
      </c>
      <c r="P201" s="179">
        <f>IFERROR(O201/SUM($O$101:$O$205),0)</f>
        <v>0</v>
      </c>
    </row>
    <row r="202" spans="2:16" ht="15" customHeight="1" x14ac:dyDescent="0.45">
      <c r="B202" s="406" t="str">
        <f t="shared" si="7"/>
        <v>102</v>
      </c>
      <c r="C202" s="175" t="e">
        <f ca="1">IF(VALUE($B202)&gt;$C$16,NA(),INDEX(Total_Sales_Matrix[],MATCH($B202,Total_Sales_Matrix[Week / Year],0),MATCH($B$35,Total_Sales_Matrix[#Headers],0)))</f>
        <v>#N/A</v>
      </c>
      <c r="D202" s="176" cm="1">
        <f t="array" aca="1" ref="D202" ca="1">IF(VALUE($B202)&lt;$C$16,NA(),IF(VALUE($B202)=$C$16,$C$35,INDEX($D$100:D201,ROWS($D$100:D201))+($D$56-$C$35)*F202/$E$99))</f>
        <v>23750050.148041561</v>
      </c>
      <c r="E202" s="177" cm="1">
        <f t="array" ref="E202">$C$19*INDEX(Target_Curves_Acc[Best_Model_WoW_% (Calibrated+Tail)],VALUE($B202))</f>
        <v>25750000.000000007</v>
      </c>
      <c r="F202" s="178">
        <f>SUM(INDEX(Sales_Week_Matrix[],MATCH($B202,Sales_Week_Matrix[Week / Year],0),MATCH("2023",Sales_Week_Matrix[#Headers],0)),INDEX(Sales_Week_Matrix[],MATCH($B202,Sales_Week_Matrix[Week / Year],0),MATCH("2024",Sales_Week_Matrix[#Headers],0)),INDEX(Sales_Week_Matrix[],MATCH($B202,Sales_Week_Matrix[Week / Year],0),MATCH("2025",Sales_Week_Matrix[#Headers],0)))</f>
        <v>2822</v>
      </c>
      <c r="G202" s="179">
        <f t="shared" si="8"/>
        <v>3.8871537502645041E-5</v>
      </c>
      <c r="K202" s="406" t="str">
        <f>TEXT(ROW()-ROW($K$100),"000")</f>
        <v>102</v>
      </c>
      <c r="L202" s="175" t="e">
        <f ca="1">IF(VALUE($K202)&gt;$C$18,NA(),INDEX(Total_Sales_Matrix[],MATCH($K202,Total_Sales_Matrix[Week / Year],0),MATCH($B$36,Total_Sales_Matrix[#Headers],0)))</f>
        <v>#N/A</v>
      </c>
      <c r="M202" s="176" cm="1">
        <f t="array" aca="1" ref="M202" ca="1">IF(VALUE($K202)&lt;$C$18,NA(),IF(VALUE($K202)=$C$18,$C$36,INDEX($M$100:M201,ROWS($M$100:M201))+($D$78-$C$36)*O202/$N$99))</f>
        <v>23102306.060565587</v>
      </c>
      <c r="N202" s="177" cm="1">
        <f t="array" ref="N202">$C$20*INDEX(Target_Curves_Acc[Best_Model_WoW_% (Calibrated+Tail)],VALUE($K202))</f>
        <v>28000000.000000007</v>
      </c>
      <c r="O202" s="178" cm="1">
        <f t="array" ref="O202">INDEX($F$101:$F$205,VALUE($K202))</f>
        <v>2822</v>
      </c>
      <c r="P202" s="179">
        <f>IFERROR(O202/SUM($O$101:$O$205),0)</f>
        <v>3.8871537502645041E-5</v>
      </c>
    </row>
    <row r="203" spans="2:16" ht="15" customHeight="1" x14ac:dyDescent="0.45">
      <c r="B203" s="406" t="str">
        <f t="shared" si="7"/>
        <v>103</v>
      </c>
      <c r="C203" s="175" t="e">
        <f ca="1">IF(VALUE($B203)&gt;$C$16,NA(),INDEX(Total_Sales_Matrix[],MATCH($B203,Total_Sales_Matrix[Week / Year],0),MATCH($B$35,Total_Sales_Matrix[#Headers],0)))</f>
        <v>#N/A</v>
      </c>
      <c r="D203" s="176" cm="1">
        <f t="array" aca="1" ref="D203" ca="1">IF(VALUE($B203)&lt;$C$16,NA(),IF(VALUE($B203)=$C$16,$C$35,INDEX($D$100:D202,ROWS($D$100:D202))+($D$56-$C$35)*F203/$E$99))</f>
        <v>23750050.148041561</v>
      </c>
      <c r="E203" s="177" cm="1">
        <f t="array" ref="E203">$C$19*INDEX(Target_Curves_Acc[Best_Model_WoW_% (Calibrated+Tail)],VALUE($B203))</f>
        <v>25750000.000000007</v>
      </c>
      <c r="F203" s="178">
        <f>SUM(INDEX(Sales_Week_Matrix[],MATCH($B203,Sales_Week_Matrix[Week / Year],0),MATCH("2023",Sales_Week_Matrix[#Headers],0)),INDEX(Sales_Week_Matrix[],MATCH($B203,Sales_Week_Matrix[Week / Year],0),MATCH("2024",Sales_Week_Matrix[#Headers],0)),INDEX(Sales_Week_Matrix[],MATCH($B203,Sales_Week_Matrix[Week / Year],0),MATCH("2025",Sales_Week_Matrix[#Headers],0)))</f>
        <v>0</v>
      </c>
      <c r="G203" s="179">
        <f t="shared" si="8"/>
        <v>0</v>
      </c>
      <c r="K203" s="406" t="str">
        <f>TEXT(ROW()-ROW($K$100),"000")</f>
        <v>103</v>
      </c>
      <c r="L203" s="175" t="e">
        <f ca="1">IF(VALUE($K203)&gt;$C$18,NA(),INDEX(Total_Sales_Matrix[],MATCH($K203,Total_Sales_Matrix[Week / Year],0),MATCH($B$36,Total_Sales_Matrix[#Headers],0)))</f>
        <v>#N/A</v>
      </c>
      <c r="M203" s="176" cm="1">
        <f t="array" aca="1" ref="M203" ca="1">IF(VALUE($K203)&lt;$C$18,NA(),IF(VALUE($K203)=$C$18,$C$36,INDEX($M$100:M202,ROWS($M$100:M202))+($D$78-$C$36)*O203/$N$99))</f>
        <v>23102306.060565587</v>
      </c>
      <c r="N203" s="177" cm="1">
        <f t="array" ref="N203">$C$20*INDEX(Target_Curves_Acc[Best_Model_WoW_% (Calibrated+Tail)],VALUE($K203))</f>
        <v>28000000.000000007</v>
      </c>
      <c r="O203" s="178" cm="1">
        <f t="array" ref="O203">INDEX($F$101:$F$205,VALUE($K203))</f>
        <v>0</v>
      </c>
      <c r="P203" s="179">
        <f>IFERROR(O203/SUM($O$101:$O$205),0)</f>
        <v>0</v>
      </c>
    </row>
    <row r="204" spans="2:16" ht="15" customHeight="1" x14ac:dyDescent="0.45">
      <c r="B204" s="406" t="str">
        <f t="shared" si="7"/>
        <v>104</v>
      </c>
      <c r="C204" s="175" t="e">
        <f ca="1">IF(VALUE($B204)&gt;$C$16,NA(),INDEX(Total_Sales_Matrix[],MATCH($B204,Total_Sales_Matrix[Week / Year],0),MATCH($B$35,Total_Sales_Matrix[#Headers],0)))</f>
        <v>#N/A</v>
      </c>
      <c r="D204" s="176" cm="1">
        <f t="array" aca="1" ref="D204" ca="1">IF(VALUE($B204)&lt;$C$16,NA(),IF(VALUE($B204)=$C$16,$C$35,INDEX($D$100:D203,ROWS($D$100:D203))+($D$56-$C$35)*F204/$E$99))</f>
        <v>23750050.148041561</v>
      </c>
      <c r="E204" s="177" cm="1">
        <f t="array" ref="E204">$C$19*INDEX(Target_Curves_Acc[Best_Model_WoW_% (Calibrated+Tail)],VALUE($B204))</f>
        <v>25750000.000000007</v>
      </c>
      <c r="F204" s="178">
        <f>SUM(INDEX(Sales_Week_Matrix[],MATCH($B204,Sales_Week_Matrix[Week / Year],0),MATCH("2023",Sales_Week_Matrix[#Headers],0)),INDEX(Sales_Week_Matrix[],MATCH($B204,Sales_Week_Matrix[Week / Year],0),MATCH("2024",Sales_Week_Matrix[#Headers],0)),INDEX(Sales_Week_Matrix[],MATCH($B204,Sales_Week_Matrix[Week / Year],0),MATCH("2025",Sales_Week_Matrix[#Headers],0)))</f>
        <v>0</v>
      </c>
      <c r="G204" s="179">
        <f t="shared" si="8"/>
        <v>0</v>
      </c>
      <c r="K204" s="406" t="str">
        <f>TEXT(ROW()-ROW($K$100),"000")</f>
        <v>104</v>
      </c>
      <c r="L204" s="175" t="e">
        <f ca="1">IF(VALUE($K204)&gt;$C$18,NA(),INDEX(Total_Sales_Matrix[],MATCH($K204,Total_Sales_Matrix[Week / Year],0),MATCH($B$36,Total_Sales_Matrix[#Headers],0)))</f>
        <v>#N/A</v>
      </c>
      <c r="M204" s="176" cm="1">
        <f t="array" aca="1" ref="M204" ca="1">IF(VALUE($K204)&lt;$C$18,NA(),IF(VALUE($K204)=$C$18,$C$36,INDEX($M$100:M203,ROWS($M$100:M203))+($D$78-$C$36)*O204/$N$99))</f>
        <v>23102306.060565587</v>
      </c>
      <c r="N204" s="177" cm="1">
        <f t="array" ref="N204">$C$20*INDEX(Target_Curves_Acc[Best_Model_WoW_% (Calibrated+Tail)],VALUE($K204))</f>
        <v>28000000.000000007</v>
      </c>
      <c r="O204" s="178" cm="1">
        <f t="array" ref="O204">INDEX($F$101:$F$205,VALUE($K204))</f>
        <v>0</v>
      </c>
      <c r="P204" s="179">
        <f>IFERROR(O204/SUM($O$101:$O$205),0)</f>
        <v>0</v>
      </c>
    </row>
    <row r="205" spans="2:16" ht="15" customHeight="1" x14ac:dyDescent="0.45">
      <c r="B205" s="406" t="str">
        <f t="shared" si="7"/>
        <v>105</v>
      </c>
      <c r="C205" s="175" t="e">
        <f ca="1">IF(VALUE($B205)&gt;$C$16,NA(),INDEX(Total_Sales_Matrix[],MATCH($B205,Total_Sales_Matrix[Week / Year],0),MATCH($B$35,Total_Sales_Matrix[#Headers],0)))</f>
        <v>#N/A</v>
      </c>
      <c r="D205" s="176" cm="1">
        <f t="array" aca="1" ref="D205" ca="1">IF(VALUE($B205)&lt;$C$16,NA(),IF(VALUE($B205)=$C$16,$C$35,INDEX($D$100:D204,ROWS($D$100:D204))+($D$56-$C$35)*F205/$E$99))</f>
        <v>23750050.148041561</v>
      </c>
      <c r="E205" s="177" cm="1">
        <f t="array" ref="E205">$C$19*INDEX(Target_Curves_Acc[Best_Model_WoW_% (Calibrated+Tail)],VALUE($B205))</f>
        <v>25750000.000000007</v>
      </c>
      <c r="F205" s="178">
        <f>SUM(INDEX(Sales_Week_Matrix[],MATCH($B205,Sales_Week_Matrix[Week / Year],0),MATCH("2023",Sales_Week_Matrix[#Headers],0)),INDEX(Sales_Week_Matrix[],MATCH($B205,Sales_Week_Matrix[Week / Year],0),MATCH("2024",Sales_Week_Matrix[#Headers],0)),INDEX(Sales_Week_Matrix[],MATCH($B205,Sales_Week_Matrix[Week / Year],0),MATCH("2025",Sales_Week_Matrix[#Headers],0)))</f>
        <v>0</v>
      </c>
      <c r="G205" s="179">
        <f t="shared" si="8"/>
        <v>0</v>
      </c>
      <c r="K205" s="406" t="str">
        <f>TEXT(ROW()-ROW($K$100),"000")</f>
        <v>105</v>
      </c>
      <c r="L205" s="175" t="e">
        <f ca="1">IF(VALUE($K205)&gt;$C$18,NA(),INDEX(Total_Sales_Matrix[],MATCH($K205,Total_Sales_Matrix[Week / Year],0),MATCH($B$36,Total_Sales_Matrix[#Headers],0)))</f>
        <v>#N/A</v>
      </c>
      <c r="M205" s="176" cm="1">
        <f t="array" aca="1" ref="M205" ca="1">IF(VALUE($K205)&lt;$C$18,NA(),IF(VALUE($K205)=$C$18,$C$36,INDEX($M$100:M204,ROWS($M$100:M204))+($D$78-$C$36)*O205/$N$99))</f>
        <v>23102306.060565587</v>
      </c>
      <c r="N205" s="177" cm="1">
        <f t="array" ref="N205">$C$20*INDEX(Target_Curves_Acc[Best_Model_WoW_% (Calibrated+Tail)],VALUE($K205))</f>
        <v>28000000.000000007</v>
      </c>
      <c r="O205" s="178" cm="1">
        <f t="array" ref="O205">INDEX($F$101:$F$205,VALUE($K205))</f>
        <v>0</v>
      </c>
      <c r="P205" s="179">
        <f>IFERROR(O205/SUM($O$101:$O$205),0)</f>
        <v>0</v>
      </c>
    </row>
    <row r="206" spans="2:16" ht="15" customHeight="1" x14ac:dyDescent="0.45"/>
    <row r="207" spans="2:16" ht="15" customHeight="1" x14ac:dyDescent="0.4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79D8B-FBBF-4DDE-AC88-A963D7056098}">
  <sheetPr codeName="Sheet2">
    <tabColor theme="3" tint="0.79998168889431442"/>
  </sheetPr>
  <dimension ref="B2:EE118"/>
  <sheetViews>
    <sheetView showGridLines="0" zoomScaleNormal="100" workbookViewId="0">
      <selection activeCell="U13" sqref="U13"/>
    </sheetView>
  </sheetViews>
  <sheetFormatPr defaultColWidth="9" defaultRowHeight="14.25" x14ac:dyDescent="0.45"/>
  <cols>
    <col min="1" max="1" width="2.33203125" style="4" customWidth="1"/>
    <col min="2" max="2" width="16.86328125" style="4" customWidth="1"/>
    <col min="3" max="3" width="25.3984375" style="4" customWidth="1"/>
    <col min="4" max="4" width="3.19921875" style="4" customWidth="1"/>
    <col min="5" max="5" width="7" style="4" customWidth="1"/>
    <col min="6" max="9" width="17.796875" style="4" customWidth="1"/>
    <col min="10" max="10" width="3.19921875" style="4" customWidth="1"/>
    <col min="11" max="11" width="7" style="4" customWidth="1"/>
    <col min="12" max="12" width="13.59765625" style="4" bestFit="1" customWidth="1"/>
    <col min="13" max="15" width="13.86328125" style="4" bestFit="1" customWidth="1"/>
    <col min="16" max="16" width="3.19921875" style="4" customWidth="1"/>
    <col min="17" max="17" width="28.53125" style="4" customWidth="1"/>
    <col min="18" max="18" width="14.265625" style="1" customWidth="1"/>
    <col min="19" max="19" width="16.3984375" style="1" customWidth="1"/>
    <col min="20" max="20" width="14.86328125" style="4" bestFit="1" customWidth="1"/>
    <col min="21" max="31" width="11.1328125" style="4" customWidth="1"/>
    <col min="32" max="32" width="3.19921875" style="4" customWidth="1"/>
    <col min="33" max="33" width="13.86328125" style="4" bestFit="1" customWidth="1"/>
    <col min="34" max="34" width="11.1328125" customWidth="1"/>
    <col min="35" max="44" width="11.1328125" style="4" customWidth="1"/>
    <col min="45" max="45" width="3.19921875" style="4" customWidth="1"/>
    <col min="46" max="46" width="14.86328125" style="4" bestFit="1" customWidth="1"/>
    <col min="47" max="57" width="11.1328125" style="1" customWidth="1"/>
    <col min="58" max="59" width="9" style="4"/>
    <col min="60" max="60" width="22.1328125" style="4" customWidth="1"/>
    <col min="61" max="61" width="28.1328125" style="4" customWidth="1"/>
    <col min="62" max="62" width="31.06640625" style="4" customWidth="1"/>
    <col min="63" max="63" width="43.19921875" style="4" customWidth="1"/>
    <col min="64" max="16384" width="9" style="4"/>
  </cols>
  <sheetData>
    <row r="2" spans="2:135" ht="18" customHeight="1" x14ac:dyDescent="0.45">
      <c r="B2" s="385" t="s">
        <v>9268</v>
      </c>
      <c r="C2" s="387"/>
      <c r="E2" s="385" t="s">
        <v>9269</v>
      </c>
      <c r="F2" s="386"/>
      <c r="G2" s="386"/>
      <c r="H2" s="386"/>
      <c r="I2" s="387"/>
      <c r="K2" s="385" t="s">
        <v>9270</v>
      </c>
      <c r="L2" s="386"/>
      <c r="M2" s="386"/>
      <c r="N2" s="386"/>
      <c r="O2" s="387"/>
      <c r="Q2" s="385" t="s">
        <v>9271</v>
      </c>
      <c r="R2" s="387"/>
      <c r="S2" s="4"/>
      <c r="T2" s="385" t="s">
        <v>9272</v>
      </c>
      <c r="U2" s="386"/>
      <c r="V2" s="386"/>
      <c r="W2" s="386"/>
      <c r="X2" s="386"/>
      <c r="Y2" s="386"/>
      <c r="Z2" s="386"/>
      <c r="AA2" s="386"/>
      <c r="AB2" s="386"/>
      <c r="AC2" s="386"/>
      <c r="AD2" s="386"/>
      <c r="AE2" s="386"/>
      <c r="AG2" s="385" t="s">
        <v>9273</v>
      </c>
      <c r="AH2" s="386"/>
      <c r="AI2" s="386"/>
      <c r="AJ2" s="386"/>
      <c r="AK2" s="386"/>
      <c r="AL2" s="386"/>
      <c r="AM2" s="386"/>
      <c r="AN2" s="386"/>
      <c r="AO2" s="386"/>
      <c r="AP2" s="386"/>
      <c r="AQ2" s="386"/>
      <c r="AR2" s="387"/>
      <c r="AT2" s="385" t="s">
        <v>9275</v>
      </c>
      <c r="AU2" s="386"/>
      <c r="AV2" s="386"/>
      <c r="AW2" s="386"/>
      <c r="AX2" s="386"/>
      <c r="AY2" s="386"/>
      <c r="AZ2" s="386"/>
      <c r="BA2" s="386"/>
      <c r="BB2" s="386"/>
      <c r="BC2" s="386"/>
      <c r="BD2" s="386"/>
      <c r="BE2" s="386"/>
      <c r="BL2"/>
      <c r="BM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</row>
    <row r="3" spans="2:135" x14ac:dyDescent="0.45">
      <c r="B3" s="391" t="s">
        <v>9283</v>
      </c>
      <c r="C3" s="392"/>
      <c r="E3" s="388" t="s">
        <v>9284</v>
      </c>
      <c r="F3" s="389"/>
      <c r="G3" s="389"/>
      <c r="H3" s="389"/>
      <c r="I3" s="390"/>
      <c r="K3" s="388" t="s">
        <v>9285</v>
      </c>
      <c r="L3" s="389"/>
      <c r="M3" s="389"/>
      <c r="N3" s="389"/>
      <c r="O3" s="390"/>
      <c r="Q3" s="391" t="s">
        <v>9286</v>
      </c>
      <c r="R3" s="392"/>
      <c r="S3" s="4"/>
      <c r="T3" s="388" t="s">
        <v>9287</v>
      </c>
      <c r="U3" s="389"/>
      <c r="V3" s="389"/>
      <c r="W3" s="389"/>
      <c r="X3" s="389"/>
      <c r="Y3" s="389"/>
      <c r="Z3" s="389"/>
      <c r="AA3" s="389"/>
      <c r="AB3" s="389"/>
      <c r="AC3" s="389"/>
      <c r="AD3" s="389"/>
      <c r="AE3" s="389"/>
      <c r="AG3" s="402" t="s">
        <v>9274</v>
      </c>
      <c r="AH3" s="389"/>
      <c r="AI3" s="389"/>
      <c r="AJ3" s="389"/>
      <c r="AK3" s="389"/>
      <c r="AL3" s="389"/>
      <c r="AM3" s="389"/>
      <c r="AN3" s="389"/>
      <c r="AO3" s="389"/>
      <c r="AP3" s="389"/>
      <c r="AQ3" s="389"/>
      <c r="AR3" s="390"/>
      <c r="AT3" s="402" t="s">
        <v>9276</v>
      </c>
      <c r="AU3" s="403"/>
      <c r="AV3" s="403"/>
      <c r="AW3" s="403"/>
      <c r="AX3" s="403"/>
      <c r="AY3" s="403"/>
      <c r="AZ3" s="403"/>
      <c r="BA3" s="403"/>
      <c r="BB3" s="403"/>
      <c r="BC3" s="403"/>
      <c r="BD3" s="403"/>
      <c r="BE3" s="403"/>
      <c r="BL3"/>
      <c r="BM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</row>
    <row r="4" spans="2:135" x14ac:dyDescent="0.45">
      <c r="B4" s="400" t="s">
        <v>214</v>
      </c>
      <c r="C4" s="401" t="s">
        <v>141</v>
      </c>
      <c r="E4" s="381" t="s">
        <v>0</v>
      </c>
      <c r="F4" s="381" t="s">
        <v>191</v>
      </c>
      <c r="G4" s="381" t="s">
        <v>192</v>
      </c>
      <c r="H4" s="381" t="s">
        <v>193</v>
      </c>
      <c r="I4" s="381" t="s">
        <v>194</v>
      </c>
      <c r="K4" s="381" t="s">
        <v>0</v>
      </c>
      <c r="L4" s="381" t="s">
        <v>191</v>
      </c>
      <c r="M4" s="381" t="s">
        <v>192</v>
      </c>
      <c r="N4" s="381" t="s">
        <v>193</v>
      </c>
      <c r="O4" s="381" t="s">
        <v>194</v>
      </c>
      <c r="Q4" s="384" t="s">
        <v>152</v>
      </c>
      <c r="R4" s="384" t="s">
        <v>194</v>
      </c>
      <c r="S4" s="4"/>
      <c r="T4" s="381" t="s">
        <v>142</v>
      </c>
      <c r="U4" s="404" t="s">
        <v>143</v>
      </c>
      <c r="V4" s="404" t="s">
        <v>144</v>
      </c>
      <c r="W4" s="404" t="s">
        <v>145</v>
      </c>
      <c r="X4" s="404" t="s">
        <v>146</v>
      </c>
      <c r="Y4" s="404" t="s">
        <v>147</v>
      </c>
      <c r="Z4" s="404" t="s">
        <v>148</v>
      </c>
      <c r="AA4" s="404" t="s">
        <v>149</v>
      </c>
      <c r="AB4" s="404" t="s">
        <v>150</v>
      </c>
      <c r="AC4" s="404" t="s">
        <v>151</v>
      </c>
      <c r="AD4" s="404" t="s">
        <v>163</v>
      </c>
      <c r="AE4" s="404" t="s">
        <v>189</v>
      </c>
      <c r="AG4" s="381" t="s">
        <v>142</v>
      </c>
      <c r="AH4" s="404" t="s">
        <v>143</v>
      </c>
      <c r="AI4" s="404" t="s">
        <v>144</v>
      </c>
      <c r="AJ4" s="404" t="s">
        <v>145</v>
      </c>
      <c r="AK4" s="404" t="s">
        <v>146</v>
      </c>
      <c r="AL4" s="404" t="s">
        <v>147</v>
      </c>
      <c r="AM4" s="404" t="s">
        <v>148</v>
      </c>
      <c r="AN4" s="404" t="s">
        <v>149</v>
      </c>
      <c r="AO4" s="404" t="s">
        <v>150</v>
      </c>
      <c r="AP4" s="404" t="s">
        <v>151</v>
      </c>
      <c r="AQ4" s="404" t="s">
        <v>163</v>
      </c>
      <c r="AR4" s="404" t="s">
        <v>189</v>
      </c>
      <c r="AT4" s="381" t="s">
        <v>142</v>
      </c>
      <c r="AU4" s="404" t="s">
        <v>143</v>
      </c>
      <c r="AV4" s="404" t="s">
        <v>144</v>
      </c>
      <c r="AW4" s="404" t="s">
        <v>145</v>
      </c>
      <c r="AX4" s="404" t="s">
        <v>146</v>
      </c>
      <c r="AY4" s="404" t="s">
        <v>147</v>
      </c>
      <c r="AZ4" s="404" t="s">
        <v>148</v>
      </c>
      <c r="BA4" s="404" t="s">
        <v>149</v>
      </c>
      <c r="BB4" s="404" t="s">
        <v>150</v>
      </c>
      <c r="BC4" s="404" t="s">
        <v>151</v>
      </c>
      <c r="BD4" s="404" t="s">
        <v>163</v>
      </c>
      <c r="BE4" s="404" t="s">
        <v>189</v>
      </c>
      <c r="BL4"/>
      <c r="BM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</row>
    <row r="5" spans="2:135" x14ac:dyDescent="0.45">
      <c r="B5" s="393">
        <f ca="1">TODAY()</f>
        <v>46246</v>
      </c>
      <c r="C5" s="394" t="s">
        <v>138</v>
      </c>
      <c r="E5" s="128">
        <v>1</v>
      </c>
      <c r="F5" s="180">
        <v>0</v>
      </c>
      <c r="G5" s="180">
        <v>4.4099999999999999E-3</v>
      </c>
      <c r="H5" s="180">
        <v>5.5199999999999997E-3</v>
      </c>
      <c r="I5" s="180">
        <v>5.3E-3</v>
      </c>
      <c r="K5" s="128">
        <f>Target_Curves[[#This Row],[Week]]</f>
        <v>1</v>
      </c>
      <c r="L5" s="180">
        <f>SUM(F$5:F5)</f>
        <v>0</v>
      </c>
      <c r="M5" s="180">
        <f>SUM(G$5:G5)</f>
        <v>4.4099999999999999E-3</v>
      </c>
      <c r="N5" s="180">
        <f>SUM(H$5:H5)</f>
        <v>5.5199999999999997E-3</v>
      </c>
      <c r="O5" s="180">
        <f>SUM(I$5:I5)</f>
        <v>5.3E-3</v>
      </c>
      <c r="Q5" s="382" cm="1">
        <f t="array" ref="Q5:Q109">INDEX(Target_Curves_Acc[], 0, MATCH(R4, Target_Curves_Acc[#Headers], 0))</f>
        <v>5.3E-3</v>
      </c>
      <c r="R5" s="8"/>
      <c r="S5" s="9"/>
      <c r="T5" s="2" t="s">
        <v>32</v>
      </c>
      <c r="U5" s="405">
        <f>SUMIFS(All_Opps[[Amount]:[Amount]],All_Opps[[WeekCodeNoAcc]:[WeekCodeNoAcc]],_xlfn.CONCAT(U$4,"-",$T5),All_Opps[[StageCode]:[StageCode]],"Won")</f>
        <v>0</v>
      </c>
      <c r="V5" s="405">
        <f>SUMIFS(All_Opps[[Amount]:[Amount]],All_Opps[[WeekCodeNoAcc]:[WeekCodeNoAcc]],_xlfn.CONCAT(V$4,"-",$T5),All_Opps[[StageCode]:[StageCode]],"Won")</f>
        <v>0</v>
      </c>
      <c r="W5" s="405">
        <f>SUMIFS(All_Opps[[Amount]:[Amount]],All_Opps[[WeekCodeNoAcc]:[WeekCodeNoAcc]],_xlfn.CONCAT(W$4,"-",$T5),All_Opps[[StageCode]:[StageCode]],"Won")</f>
        <v>605748</v>
      </c>
      <c r="X5" s="405">
        <f>SUMIFS(All_Opps[[Amount]:[Amount]],All_Opps[[WeekCodeNoAcc]:[WeekCodeNoAcc]],_xlfn.CONCAT(X$4,"-",$T5),All_Opps[[StageCode]:[StageCode]],"Won")</f>
        <v>0</v>
      </c>
      <c r="Y5" s="405">
        <f>SUMIFS(All_Opps[[Amount]:[Amount]],All_Opps[[WeekCodeNoAcc]:[WeekCodeNoAcc]],_xlfn.CONCAT(Y$4,"-",$T5),All_Opps[[StageCode]:[StageCode]],"Won")</f>
        <v>0</v>
      </c>
      <c r="Z5" s="405">
        <f>SUMIFS(All_Opps[[Amount]:[Amount]],All_Opps[[WeekCodeNoAcc]:[WeekCodeNoAcc]],_xlfn.CONCAT(Z$4,"-",$T5),All_Opps[[StageCode]:[StageCode]],"Won")</f>
        <v>0</v>
      </c>
      <c r="AA5" s="405">
        <f>SUMIFS(All_Opps[[Amount]:[Amount]],All_Opps[[WeekCodeNoAcc]:[WeekCodeNoAcc]],_xlfn.CONCAT(AA$4,"-",$T5),All_Opps[[StageCode]:[StageCode]],"Won")</f>
        <v>0</v>
      </c>
      <c r="AB5" s="405">
        <f>SUMIFS(All_Opps[[Amount]:[Amount]],All_Opps[[WeekCodeNoAcc]:[WeekCodeNoAcc]],_xlfn.CONCAT(AB$4,"-",$T5),All_Opps[[StageCode]:[StageCode]],"Won")</f>
        <v>0</v>
      </c>
      <c r="AC5" s="405">
        <f>SUMIFS(All_Opps[[Amount]:[Amount]],All_Opps[[WeekCodeNoAcc]:[WeekCodeNoAcc]],_xlfn.CONCAT(AC$4,"-",$T5),All_Opps[[StageCode]:[StageCode]],"Won")</f>
        <v>48986</v>
      </c>
      <c r="AD5" s="405">
        <f>SUMIFS(All_Opps[[Amount]:[Amount]],All_Opps[[WeekCodeNoAcc]:[WeekCodeNoAcc]],_xlfn.CONCAT(AD$4,"-",$T5),All_Opps[[StageCode]:[StageCode]],"Won")</f>
        <v>75945</v>
      </c>
      <c r="AE5" s="405">
        <f>SUMIFS(All_Opps[[Amount]:[Amount]],All_Opps[[WeekCodeNoAcc]:[WeekCodeNoAcc]],_xlfn.CONCAT(AE$4,"-",$T5),All_Opps[[StageCode]:[StageCode]],"Won")</f>
        <v>0</v>
      </c>
      <c r="AG5" s="2" t="s">
        <v>32</v>
      </c>
      <c r="AH5" s="405">
        <f>SUMIFS(All_Opps[[Amount]:[Amount]],All_Opps[[WeekCode]:[WeekCode]],_xlfn.CONCAT(AH$4,"-",$T5),All_Opps[[StageCode]:[StageCode]],"Won")</f>
        <v>0</v>
      </c>
      <c r="AI5" s="405">
        <f>SUMIFS(All_Opps[[Amount]:[Amount]],All_Opps[[WeekCode]:[WeekCode]],_xlfn.CONCAT(AI$4,"-",$T5),All_Opps[[StageCode]:[StageCode]],"Won")</f>
        <v>13332</v>
      </c>
      <c r="AJ5" s="405">
        <f>SUMIFS(All_Opps[[Amount]:[Amount]],All_Opps[[WeekCode]:[WeekCode]],_xlfn.CONCAT(AJ$4,"-",$T5),All_Opps[[StageCode]:[StageCode]],"Won")</f>
        <v>647205</v>
      </c>
      <c r="AK5" s="405">
        <f>SUMIFS(All_Opps[[Amount]:[Amount]],All_Opps[[WeekCode]:[WeekCode]],_xlfn.CONCAT(AK$4,"-",$T5),All_Opps[[StageCode]:[StageCode]],"Won")</f>
        <v>0</v>
      </c>
      <c r="AL5" s="405">
        <f>SUMIFS(All_Opps[[Amount]:[Amount]],All_Opps[[WeekCode]:[WeekCode]],_xlfn.CONCAT(AL$4,"-",$T5),All_Opps[[StageCode]:[StageCode]],"Won")</f>
        <v>2200285</v>
      </c>
      <c r="AM5" s="405">
        <f>SUMIFS(All_Opps[[Amount]:[Amount]],All_Opps[[WeekCode]:[WeekCode]],_xlfn.CONCAT(AM$4,"-",$T5),All_Opps[[StageCode]:[StageCode]],"Won")</f>
        <v>6117463</v>
      </c>
      <c r="AN5" s="405">
        <f>SUMIFS(All_Opps[[Amount]:[Amount]],All_Opps[[WeekCode]:[WeekCode]],_xlfn.CONCAT(AN$4,"-",$T5),All_Opps[[StageCode]:[StageCode]],"Won")</f>
        <v>4638332</v>
      </c>
      <c r="AO5" s="405">
        <f>SUMIFS(All_Opps[[Amount]:[Amount]],All_Opps[[WeekCode]:[WeekCode]],_xlfn.CONCAT(AO$4,"-",$T5),All_Opps[[StageCode]:[StageCode]],"Won")</f>
        <v>2951525</v>
      </c>
      <c r="AP5" s="405">
        <f>SUMIFS(All_Opps[[Amount]:[Amount]],All_Opps[[WeekCode]:[WeekCode]],_xlfn.CONCAT(AP$4,"-",$T5),All_Opps[[StageCode]:[StageCode]],"Won")</f>
        <v>1749770</v>
      </c>
      <c r="AQ5" s="405">
        <f>SUMIFS(All_Opps[[Amount]:[Amount]],All_Opps[[WeekCode]:[WeekCode]],_xlfn.CONCAT(AQ$4,"-",$T5),All_Opps[[StageCode]:[StageCode]],"Won")</f>
        <v>709111</v>
      </c>
      <c r="AR5" s="405">
        <f>SUMIFS(All_Opps[[Amount]:[Amount]],All_Opps[[WeekCode]:[WeekCode]],_xlfn.CONCAT(AR$4,"-",$T5),All_Opps[[StageCode]:[StageCode]],"Won")</f>
        <v>2905762</v>
      </c>
      <c r="AT5" s="2" t="s">
        <v>32</v>
      </c>
      <c r="AU5" s="405">
        <f>SUM(AH$5:AH5)</f>
        <v>0</v>
      </c>
      <c r="AV5" s="405">
        <f>SUM(AI$5:AI5)</f>
        <v>13332</v>
      </c>
      <c r="AW5" s="405">
        <f>SUM(AJ$5:AJ5)</f>
        <v>647205</v>
      </c>
      <c r="AX5" s="405">
        <f>SUM(AK$5:AK5)</f>
        <v>0</v>
      </c>
      <c r="AY5" s="405">
        <f>SUM(AL$5:AL5)</f>
        <v>2200285</v>
      </c>
      <c r="AZ5" s="405">
        <f>SUM(AM$5:AM5)</f>
        <v>6117463</v>
      </c>
      <c r="BA5" s="405">
        <f>SUM(AN$5:AN5)</f>
        <v>4638332</v>
      </c>
      <c r="BB5" s="405">
        <f>SUM(AO$5:AO5)</f>
        <v>2951525</v>
      </c>
      <c r="BC5" s="405">
        <f>SUM(AP$5:AP5)</f>
        <v>1749770</v>
      </c>
      <c r="BD5" s="405">
        <f ca="1">IF(TWeek2026&gt;AT5*1,SUM(AQ$5:AQ5),NA())</f>
        <v>709111</v>
      </c>
      <c r="BE5" s="405">
        <f ca="1">IF(Tweek2027&gt;AT5*1,SUM(AR$5:AR5),NA())</f>
        <v>2905762</v>
      </c>
      <c r="BL5"/>
      <c r="BM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</row>
    <row r="6" spans="2:135" x14ac:dyDescent="0.45">
      <c r="B6" s="395">
        <f ca="1">WEEKNUM(Today,1)+52</f>
        <v>85</v>
      </c>
      <c r="C6" s="396" t="s">
        <v>165</v>
      </c>
      <c r="E6" s="128">
        <v>2</v>
      </c>
      <c r="F6" s="180">
        <v>1.5389999999999999E-2</v>
      </c>
      <c r="G6" s="180">
        <v>4.4099999999999999E-3</v>
      </c>
      <c r="H6" s="180">
        <v>5.5199999999999997E-3</v>
      </c>
      <c r="I6" s="180">
        <v>5.3E-3</v>
      </c>
      <c r="K6" s="128">
        <f>Target_Curves[[#This Row],[Week]]</f>
        <v>2</v>
      </c>
      <c r="L6" s="180">
        <f>SUM(F$5:F6)</f>
        <v>1.5389999999999999E-2</v>
      </c>
      <c r="M6" s="180">
        <f>SUM(G$5:G6)</f>
        <v>8.8199999999999997E-3</v>
      </c>
      <c r="N6" s="180">
        <f>SUM(H$5:H6)</f>
        <v>1.1039999999999999E-2</v>
      </c>
      <c r="O6" s="180">
        <f>SUM(I$5:I6)</f>
        <v>1.06E-2</v>
      </c>
      <c r="Q6" s="382">
        <v>1.06E-2</v>
      </c>
      <c r="R6" s="8"/>
      <c r="S6" s="9"/>
      <c r="T6" s="2" t="s">
        <v>33</v>
      </c>
      <c r="U6" s="405">
        <f>SUMIFS(All_Opps[[Amount]:[Amount]],All_Opps[[WeekCodeNoAcc]:[WeekCodeNoAcc]],_xlfn.CONCAT(U$4,"-",$T6),All_Opps[[StageCode]:[StageCode]],"Won")</f>
        <v>0</v>
      </c>
      <c r="V6" s="405">
        <f>SUMIFS(All_Opps[[Amount]:[Amount]],All_Opps[[WeekCodeNoAcc]:[WeekCodeNoAcc]],_xlfn.CONCAT(V$4,"-",$T6),All_Opps[[StageCode]:[StageCode]],"Won")</f>
        <v>0</v>
      </c>
      <c r="W6" s="405">
        <f>SUMIFS(All_Opps[[Amount]:[Amount]],All_Opps[[WeekCodeNoAcc]:[WeekCodeNoAcc]],_xlfn.CONCAT(W$4,"-",$T6),All_Opps[[StageCode]:[StageCode]],"Won")</f>
        <v>25977</v>
      </c>
      <c r="X6" s="405">
        <f>SUMIFS(All_Opps[[Amount]:[Amount]],All_Opps[[WeekCodeNoAcc]:[WeekCodeNoAcc]],_xlfn.CONCAT(X$4,"-",$T6),All_Opps[[StageCode]:[StageCode]],"Won")</f>
        <v>0</v>
      </c>
      <c r="Y6" s="405">
        <f>SUMIFS(All_Opps[[Amount]:[Amount]],All_Opps[[WeekCodeNoAcc]:[WeekCodeNoAcc]],_xlfn.CONCAT(Y$4,"-",$T6),All_Opps[[StageCode]:[StageCode]],"Won")</f>
        <v>135808</v>
      </c>
      <c r="Z6" s="405">
        <f>SUMIFS(All_Opps[[Amount]:[Amount]],All_Opps[[WeekCodeNoAcc]:[WeekCodeNoAcc]],_xlfn.CONCAT(Z$4,"-",$T6),All_Opps[[StageCode]:[StageCode]],"Won")</f>
        <v>92575</v>
      </c>
      <c r="AA6" s="405">
        <f>SUMIFS(All_Opps[[Amount]:[Amount]],All_Opps[[WeekCodeNoAcc]:[WeekCodeNoAcc]],_xlfn.CONCAT(AA$4,"-",$T6),All_Opps[[StageCode]:[StageCode]],"Won")</f>
        <v>0</v>
      </c>
      <c r="AB6" s="405">
        <f>SUMIFS(All_Opps[[Amount]:[Amount]],All_Opps[[WeekCodeNoAcc]:[WeekCodeNoAcc]],_xlfn.CONCAT(AB$4,"-",$T6),All_Opps[[StageCode]:[StageCode]],"Won")</f>
        <v>0</v>
      </c>
      <c r="AC6" s="405">
        <f>SUMIFS(All_Opps[[Amount]:[Amount]],All_Opps[[WeekCodeNoAcc]:[WeekCodeNoAcc]],_xlfn.CONCAT(AC$4,"-",$T6),All_Opps[[StageCode]:[StageCode]],"Won")</f>
        <v>0</v>
      </c>
      <c r="AD6" s="405">
        <f>SUMIFS(All_Opps[[Amount]:[Amount]],All_Opps[[WeekCodeNoAcc]:[WeekCodeNoAcc]],_xlfn.CONCAT(AD$4,"-",$T6),All_Opps[[StageCode]:[StageCode]],"Won")</f>
        <v>0</v>
      </c>
      <c r="AE6" s="405">
        <f>SUMIFS(All_Opps[[Amount]:[Amount]],All_Opps[[WeekCodeNoAcc]:[WeekCodeNoAcc]],_xlfn.CONCAT(AE$4,"-",$T6),All_Opps[[StageCode]:[StageCode]],"Won")</f>
        <v>36727</v>
      </c>
      <c r="AG6" s="2" t="s">
        <v>33</v>
      </c>
      <c r="AH6" s="405">
        <f>SUMIFS(All_Opps[[Amount]:[Amount]],All_Opps[[WeekCode]:[WeekCode]],_xlfn.CONCAT(AH$4,"-",$T6),All_Opps[[StageCode]:[StageCode]],"Won")</f>
        <v>0</v>
      </c>
      <c r="AI6" s="405">
        <f>SUMIFS(All_Opps[[Amount]:[Amount]],All_Opps[[WeekCode]:[WeekCode]],_xlfn.CONCAT(AI$4,"-",$T6),All_Opps[[StageCode]:[StageCode]],"Won")</f>
        <v>0</v>
      </c>
      <c r="AJ6" s="405">
        <f>SUMIFS(All_Opps[[Amount]:[Amount]],All_Opps[[WeekCode]:[WeekCode]],_xlfn.CONCAT(AJ$4,"-",$T6),All_Opps[[StageCode]:[StageCode]],"Won")</f>
        <v>25977</v>
      </c>
      <c r="AK6" s="405">
        <f>SUMIFS(All_Opps[[Amount]:[Amount]],All_Opps[[WeekCode]:[WeekCode]],_xlfn.CONCAT(AK$4,"-",$T6),All_Opps[[StageCode]:[StageCode]],"Won")</f>
        <v>0</v>
      </c>
      <c r="AL6" s="405">
        <f>SUMIFS(All_Opps[[Amount]:[Amount]],All_Opps[[WeekCode]:[WeekCode]],_xlfn.CONCAT(AL$4,"-",$T6),All_Opps[[StageCode]:[StageCode]],"Won")</f>
        <v>135808</v>
      </c>
      <c r="AM6" s="405">
        <f>SUMIFS(All_Opps[[Amount]:[Amount]],All_Opps[[WeekCode]:[WeekCode]],_xlfn.CONCAT(AM$4,"-",$T6),All_Opps[[StageCode]:[StageCode]],"Won")</f>
        <v>92575</v>
      </c>
      <c r="AN6" s="405">
        <f>SUMIFS(All_Opps[[Amount]:[Amount]],All_Opps[[WeekCode]:[WeekCode]],_xlfn.CONCAT(AN$4,"-",$T6),All_Opps[[StageCode]:[StageCode]],"Won")</f>
        <v>0</v>
      </c>
      <c r="AO6" s="405">
        <f>SUMIFS(All_Opps[[Amount]:[Amount]],All_Opps[[WeekCode]:[WeekCode]],_xlfn.CONCAT(AO$4,"-",$T6),All_Opps[[StageCode]:[StageCode]],"Won")</f>
        <v>0</v>
      </c>
      <c r="AP6" s="405">
        <f>SUMIFS(All_Opps[[Amount]:[Amount]],All_Opps[[WeekCode]:[WeekCode]],_xlfn.CONCAT(AP$4,"-",$T6),All_Opps[[StageCode]:[StageCode]],"Won")</f>
        <v>0</v>
      </c>
      <c r="AQ6" s="405">
        <f>SUMIFS(All_Opps[[Amount]:[Amount]],All_Opps[[WeekCode]:[WeekCode]],_xlfn.CONCAT(AQ$4,"-",$T6),All_Opps[[StageCode]:[StageCode]],"Won")</f>
        <v>0</v>
      </c>
      <c r="AR6" s="405">
        <f>SUMIFS(All_Opps[[Amount]:[Amount]],All_Opps[[WeekCode]:[WeekCode]],_xlfn.CONCAT(AR$4,"-",$T6),All_Opps[[StageCode]:[StageCode]],"Won")</f>
        <v>36727</v>
      </c>
      <c r="AT6" s="2" t="s">
        <v>33</v>
      </c>
      <c r="AU6" s="405">
        <f>SUM(AH$5:AH6)</f>
        <v>0</v>
      </c>
      <c r="AV6" s="405">
        <f>SUM(AI$5:AI6)</f>
        <v>13332</v>
      </c>
      <c r="AW6" s="405">
        <f>SUM(AJ$5:AJ6)</f>
        <v>673182</v>
      </c>
      <c r="AX6" s="405">
        <f>SUM(AK$5:AK6)</f>
        <v>0</v>
      </c>
      <c r="AY6" s="405">
        <f>SUM(AL$5:AL6)</f>
        <v>2336093</v>
      </c>
      <c r="AZ6" s="405">
        <f>SUM(AM$5:AM6)</f>
        <v>6210038</v>
      </c>
      <c r="BA6" s="405">
        <f>SUM(AN$5:AN6)</f>
        <v>4638332</v>
      </c>
      <c r="BB6" s="405">
        <f>SUM(AO$5:AO6)</f>
        <v>2951525</v>
      </c>
      <c r="BC6" s="405">
        <f>SUM(AP$5:AP6)</f>
        <v>1749770</v>
      </c>
      <c r="BD6" s="405">
        <f ca="1">IF(TWeek2026&gt;AT6*1,SUM(AQ$5:AQ6),NA())</f>
        <v>709111</v>
      </c>
      <c r="BE6" s="405">
        <f ca="1">IF(Tweek2027&gt;AT6*1,SUM(AR$5:AR6),NA())</f>
        <v>2942489</v>
      </c>
      <c r="BL6"/>
      <c r="BM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</row>
    <row r="7" spans="2:135" x14ac:dyDescent="0.45">
      <c r="B7" s="395">
        <f ca="1">WEEKNUM(Today,1)</f>
        <v>33</v>
      </c>
      <c r="C7" s="396" t="s">
        <v>9277</v>
      </c>
      <c r="E7" s="128">
        <v>3</v>
      </c>
      <c r="F7" s="180">
        <v>9.7000000000000005E-4</v>
      </c>
      <c r="G7" s="180">
        <v>4.4099999999999999E-3</v>
      </c>
      <c r="H7" s="180">
        <v>5.5199999999999997E-3</v>
      </c>
      <c r="I7" s="180">
        <v>5.3E-3</v>
      </c>
      <c r="K7" s="128">
        <f>Target_Curves[[#This Row],[Week]]</f>
        <v>3</v>
      </c>
      <c r="L7" s="180">
        <f>SUM(F$5:F7)</f>
        <v>1.636E-2</v>
      </c>
      <c r="M7" s="180">
        <f>SUM(G$5:G7)</f>
        <v>1.3229999999999999E-2</v>
      </c>
      <c r="N7" s="180">
        <f>SUM(H$5:H7)</f>
        <v>1.6559999999999998E-2</v>
      </c>
      <c r="O7" s="180">
        <f>SUM(I$5:I7)</f>
        <v>1.5900000000000001E-2</v>
      </c>
      <c r="Q7" s="382">
        <v>1.5900000000000001E-2</v>
      </c>
      <c r="R7" s="8"/>
      <c r="S7" s="9"/>
      <c r="T7" s="2" t="s">
        <v>34</v>
      </c>
      <c r="U7" s="405">
        <f>SUMIFS(All_Opps[[Amount]:[Amount]],All_Opps[[WeekCodeNoAcc]:[WeekCodeNoAcc]],_xlfn.CONCAT(U$4,"-",$T7),All_Opps[[StageCode]:[StageCode]],"Won")</f>
        <v>33126</v>
      </c>
      <c r="V7" s="405">
        <f>SUMIFS(All_Opps[[Amount]:[Amount]],All_Opps[[WeekCodeNoAcc]:[WeekCodeNoAcc]],_xlfn.CONCAT(V$4,"-",$T7),All_Opps[[StageCode]:[StageCode]],"Won")</f>
        <v>324695</v>
      </c>
      <c r="W7" s="405">
        <f>SUMIFS(All_Opps[[Amount]:[Amount]],All_Opps[[WeekCodeNoAcc]:[WeekCodeNoAcc]],_xlfn.CONCAT(W$4,"-",$T7),All_Opps[[StageCode]:[StageCode]],"Won")</f>
        <v>0</v>
      </c>
      <c r="X7" s="405">
        <f>SUMIFS(All_Opps[[Amount]:[Amount]],All_Opps[[WeekCodeNoAcc]:[WeekCodeNoAcc]],_xlfn.CONCAT(X$4,"-",$T7),All_Opps[[StageCode]:[StageCode]],"Won")</f>
        <v>0</v>
      </c>
      <c r="Y7" s="405">
        <f>SUMIFS(All_Opps[[Amount]:[Amount]],All_Opps[[WeekCodeNoAcc]:[WeekCodeNoAcc]],_xlfn.CONCAT(Y$4,"-",$T7),All_Opps[[StageCode]:[StageCode]],"Won")</f>
        <v>48677</v>
      </c>
      <c r="Z7" s="405">
        <f>SUMIFS(All_Opps[[Amount]:[Amount]],All_Opps[[WeekCodeNoAcc]:[WeekCodeNoAcc]],_xlfn.CONCAT(Z$4,"-",$T7),All_Opps[[StageCode]:[StageCode]],"Won")</f>
        <v>33669</v>
      </c>
      <c r="AA7" s="405">
        <f>SUMIFS(All_Opps[[Amount]:[Amount]],All_Opps[[WeekCodeNoAcc]:[WeekCodeNoAcc]],_xlfn.CONCAT(AA$4,"-",$T7),All_Opps[[StageCode]:[StageCode]],"Won")</f>
        <v>232315</v>
      </c>
      <c r="AB7" s="405">
        <f>SUMIFS(All_Opps[[Amount]:[Amount]],All_Opps[[WeekCodeNoAcc]:[WeekCodeNoAcc]],_xlfn.CONCAT(AB$4,"-",$T7),All_Opps[[StageCode]:[StageCode]],"Won")</f>
        <v>0</v>
      </c>
      <c r="AC7" s="405">
        <f>SUMIFS(All_Opps[[Amount]:[Amount]],All_Opps[[WeekCodeNoAcc]:[WeekCodeNoAcc]],_xlfn.CONCAT(AC$4,"-",$T7),All_Opps[[StageCode]:[StageCode]],"Won")</f>
        <v>0</v>
      </c>
      <c r="AD7" s="405">
        <f>SUMIFS(All_Opps[[Amount]:[Amount]],All_Opps[[WeekCodeNoAcc]:[WeekCodeNoAcc]],_xlfn.CONCAT(AD$4,"-",$T7),All_Opps[[StageCode]:[StageCode]],"Won")</f>
        <v>0</v>
      </c>
      <c r="AE7" s="405">
        <f>SUMIFS(All_Opps[[Amount]:[Amount]],All_Opps[[WeekCodeNoAcc]:[WeekCodeNoAcc]],_xlfn.CONCAT(AE$4,"-",$T7),All_Opps[[StageCode]:[StageCode]],"Won")</f>
        <v>47353</v>
      </c>
      <c r="AG7" s="2" t="s">
        <v>34</v>
      </c>
      <c r="AH7" s="405">
        <f>SUMIFS(All_Opps[[Amount]:[Amount]],All_Opps[[WeekCode]:[WeekCode]],_xlfn.CONCAT(AH$4,"-",$T7),All_Opps[[StageCode]:[StageCode]],"Won")</f>
        <v>33126</v>
      </c>
      <c r="AI7" s="405">
        <f>SUMIFS(All_Opps[[Amount]:[Amount]],All_Opps[[WeekCode]:[WeekCode]],_xlfn.CONCAT(AI$4,"-",$T7),All_Opps[[StageCode]:[StageCode]],"Won")</f>
        <v>324695</v>
      </c>
      <c r="AJ7" s="405">
        <f>SUMIFS(All_Opps[[Amount]:[Amount]],All_Opps[[WeekCode]:[WeekCode]],_xlfn.CONCAT(AJ$4,"-",$T7),All_Opps[[StageCode]:[StageCode]],"Won")</f>
        <v>0</v>
      </c>
      <c r="AK7" s="405">
        <f>SUMIFS(All_Opps[[Amount]:[Amount]],All_Opps[[WeekCode]:[WeekCode]],_xlfn.CONCAT(AK$4,"-",$T7),All_Opps[[StageCode]:[StageCode]],"Won")</f>
        <v>0</v>
      </c>
      <c r="AL7" s="405">
        <f>SUMIFS(All_Opps[[Amount]:[Amount]],All_Opps[[WeekCode]:[WeekCode]],_xlfn.CONCAT(AL$4,"-",$T7),All_Opps[[StageCode]:[StageCode]],"Won")</f>
        <v>48677</v>
      </c>
      <c r="AM7" s="405">
        <f>SUMIFS(All_Opps[[Amount]:[Amount]],All_Opps[[WeekCode]:[WeekCode]],_xlfn.CONCAT(AM$4,"-",$T7),All_Opps[[StageCode]:[StageCode]],"Won")</f>
        <v>33669</v>
      </c>
      <c r="AN7" s="405">
        <f>SUMIFS(All_Opps[[Amount]:[Amount]],All_Opps[[WeekCode]:[WeekCode]],_xlfn.CONCAT(AN$4,"-",$T7),All_Opps[[StageCode]:[StageCode]],"Won")</f>
        <v>232315</v>
      </c>
      <c r="AO7" s="405">
        <f>SUMIFS(All_Opps[[Amount]:[Amount]],All_Opps[[WeekCode]:[WeekCode]],_xlfn.CONCAT(AO$4,"-",$T7),All_Opps[[StageCode]:[StageCode]],"Won")</f>
        <v>0</v>
      </c>
      <c r="AP7" s="405">
        <f>SUMIFS(All_Opps[[Amount]:[Amount]],All_Opps[[WeekCode]:[WeekCode]],_xlfn.CONCAT(AP$4,"-",$T7),All_Opps[[StageCode]:[StageCode]],"Won")</f>
        <v>0</v>
      </c>
      <c r="AQ7" s="405">
        <f>SUMIFS(All_Opps[[Amount]:[Amount]],All_Opps[[WeekCode]:[WeekCode]],_xlfn.CONCAT(AQ$4,"-",$T7),All_Opps[[StageCode]:[StageCode]],"Won")</f>
        <v>0</v>
      </c>
      <c r="AR7" s="405">
        <f>SUMIFS(All_Opps[[Amount]:[Amount]],All_Opps[[WeekCode]:[WeekCode]],_xlfn.CONCAT(AR$4,"-",$T7),All_Opps[[StageCode]:[StageCode]],"Won")</f>
        <v>47353</v>
      </c>
      <c r="AT7" s="2" t="s">
        <v>34</v>
      </c>
      <c r="AU7" s="405">
        <f>SUM(AH$5:AH7)</f>
        <v>33126</v>
      </c>
      <c r="AV7" s="405">
        <f>SUM(AI$5:AI7)</f>
        <v>338027</v>
      </c>
      <c r="AW7" s="405">
        <f>SUM(AJ$5:AJ7)</f>
        <v>673182</v>
      </c>
      <c r="AX7" s="405">
        <f>SUM(AK$5:AK7)</f>
        <v>0</v>
      </c>
      <c r="AY7" s="405">
        <f>SUM(AL$5:AL7)</f>
        <v>2384770</v>
      </c>
      <c r="AZ7" s="405">
        <f>SUM(AM$5:AM7)</f>
        <v>6243707</v>
      </c>
      <c r="BA7" s="405">
        <f>SUM(AN$5:AN7)</f>
        <v>4870647</v>
      </c>
      <c r="BB7" s="405">
        <f>SUM(AO$5:AO7)</f>
        <v>2951525</v>
      </c>
      <c r="BC7" s="405">
        <f>SUM(AP$5:AP7)</f>
        <v>1749770</v>
      </c>
      <c r="BD7" s="405">
        <f ca="1">IF(TWeek2026&gt;AT7*1,SUM(AQ$5:AQ7),NA())</f>
        <v>709111</v>
      </c>
      <c r="BE7" s="405">
        <f ca="1">IF(Tweek2027&gt;AT7*1,SUM(AR$5:AR7),NA())</f>
        <v>2989842</v>
      </c>
      <c r="BL7"/>
      <c r="BM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</row>
    <row r="8" spans="2:135" x14ac:dyDescent="0.45">
      <c r="B8" s="397">
        <v>25750000</v>
      </c>
      <c r="C8" s="394" t="s">
        <v>166</v>
      </c>
      <c r="E8" s="128">
        <v>4</v>
      </c>
      <c r="F8" s="180">
        <v>7.3400000000000002E-3</v>
      </c>
      <c r="G8" s="180">
        <v>4.4099999999999999E-3</v>
      </c>
      <c r="H8" s="180">
        <v>5.5199999999999997E-3</v>
      </c>
      <c r="I8" s="180">
        <v>5.3E-3</v>
      </c>
      <c r="K8" s="128">
        <f>Target_Curves[[#This Row],[Week]]</f>
        <v>4</v>
      </c>
      <c r="L8" s="180">
        <f>SUM(F$5:F8)</f>
        <v>2.3699999999999999E-2</v>
      </c>
      <c r="M8" s="180">
        <f>SUM(G$5:G8)</f>
        <v>1.7639999999999999E-2</v>
      </c>
      <c r="N8" s="180">
        <f>SUM(H$5:H8)</f>
        <v>2.2079999999999999E-2</v>
      </c>
      <c r="O8" s="180">
        <f>SUM(I$5:I8)</f>
        <v>2.12E-2</v>
      </c>
      <c r="Q8" s="382">
        <v>2.12E-2</v>
      </c>
      <c r="R8" s="8"/>
      <c r="S8" s="9"/>
      <c r="T8" s="2" t="s">
        <v>35</v>
      </c>
      <c r="U8" s="405">
        <f>SUMIFS(All_Opps[[Amount]:[Amount]],All_Opps[[WeekCodeNoAcc]:[WeekCodeNoAcc]],_xlfn.CONCAT(U$4,"-",$T8),All_Opps[[StageCode]:[StageCode]],"Won")</f>
        <v>0</v>
      </c>
      <c r="V8" s="405">
        <f>SUMIFS(All_Opps[[Amount]:[Amount]],All_Opps[[WeekCodeNoAcc]:[WeekCodeNoAcc]],_xlfn.CONCAT(V$4,"-",$T8),All_Opps[[StageCode]:[StageCode]],"Won")</f>
        <v>0</v>
      </c>
      <c r="W8" s="405">
        <f>SUMIFS(All_Opps[[Amount]:[Amount]],All_Opps[[WeekCodeNoAcc]:[WeekCodeNoAcc]],_xlfn.CONCAT(W$4,"-",$T8),All_Opps[[StageCode]:[StageCode]],"Won")</f>
        <v>0</v>
      </c>
      <c r="X8" s="405">
        <f>SUMIFS(All_Opps[[Amount]:[Amount]],All_Opps[[WeekCodeNoAcc]:[WeekCodeNoAcc]],_xlfn.CONCAT(X$4,"-",$T8),All_Opps[[StageCode]:[StageCode]],"Won")</f>
        <v>0</v>
      </c>
      <c r="Y8" s="405">
        <f>SUMIFS(All_Opps[[Amount]:[Amount]],All_Opps[[WeekCodeNoAcc]:[WeekCodeNoAcc]],_xlfn.CONCAT(Y$4,"-",$T8),All_Opps[[StageCode]:[StageCode]],"Won")</f>
        <v>601239</v>
      </c>
      <c r="Z8" s="405">
        <f>SUMIFS(All_Opps[[Amount]:[Amount]],All_Opps[[WeekCodeNoAcc]:[WeekCodeNoAcc]],_xlfn.CONCAT(Z$4,"-",$T8),All_Opps[[StageCode]:[StageCode]],"Won")</f>
        <v>65028</v>
      </c>
      <c r="AA8" s="405">
        <f>SUMIFS(All_Opps[[Amount]:[Amount]],All_Opps[[WeekCodeNoAcc]:[WeekCodeNoAcc]],_xlfn.CONCAT(AA$4,"-",$T8),All_Opps[[StageCode]:[StageCode]],"Won")</f>
        <v>110712</v>
      </c>
      <c r="AB8" s="405">
        <f>SUMIFS(All_Opps[[Amount]:[Amount]],All_Opps[[WeekCodeNoAcc]:[WeekCodeNoAcc]],_xlfn.CONCAT(AB$4,"-",$T8),All_Opps[[StageCode]:[StageCode]],"Won")</f>
        <v>0</v>
      </c>
      <c r="AC8" s="405">
        <f>SUMIFS(All_Opps[[Amount]:[Amount]],All_Opps[[WeekCodeNoAcc]:[WeekCodeNoAcc]],_xlfn.CONCAT(AC$4,"-",$T8),All_Opps[[StageCode]:[StageCode]],"Won")</f>
        <v>0</v>
      </c>
      <c r="AD8" s="405">
        <f>SUMIFS(All_Opps[[Amount]:[Amount]],All_Opps[[WeekCodeNoAcc]:[WeekCodeNoAcc]],_xlfn.CONCAT(AD$4,"-",$T8),All_Opps[[StageCode]:[StageCode]],"Won")</f>
        <v>320215</v>
      </c>
      <c r="AE8" s="405">
        <f>SUMIFS(All_Opps[[Amount]:[Amount]],All_Opps[[WeekCodeNoAcc]:[WeekCodeNoAcc]],_xlfn.CONCAT(AE$4,"-",$T8),All_Opps[[StageCode]:[StageCode]],"Won")</f>
        <v>0</v>
      </c>
      <c r="AG8" s="2" t="s">
        <v>35</v>
      </c>
      <c r="AH8" s="405">
        <f>SUMIFS(All_Opps[[Amount]:[Amount]],All_Opps[[WeekCode]:[WeekCode]],_xlfn.CONCAT(AH$4,"-",$T8),All_Opps[[StageCode]:[StageCode]],"Won")</f>
        <v>0</v>
      </c>
      <c r="AI8" s="405">
        <f>SUMIFS(All_Opps[[Amount]:[Amount]],All_Opps[[WeekCode]:[WeekCode]],_xlfn.CONCAT(AI$4,"-",$T8),All_Opps[[StageCode]:[StageCode]],"Won")</f>
        <v>0</v>
      </c>
      <c r="AJ8" s="405">
        <f>SUMIFS(All_Opps[[Amount]:[Amount]],All_Opps[[WeekCode]:[WeekCode]],_xlfn.CONCAT(AJ$4,"-",$T8),All_Opps[[StageCode]:[StageCode]],"Won")</f>
        <v>0</v>
      </c>
      <c r="AK8" s="405">
        <f>SUMIFS(All_Opps[[Amount]:[Amount]],All_Opps[[WeekCode]:[WeekCode]],_xlfn.CONCAT(AK$4,"-",$T8),All_Opps[[StageCode]:[StageCode]],"Won")</f>
        <v>0</v>
      </c>
      <c r="AL8" s="405">
        <f>SUMIFS(All_Opps[[Amount]:[Amount]],All_Opps[[WeekCode]:[WeekCode]],_xlfn.CONCAT(AL$4,"-",$T8),All_Opps[[StageCode]:[StageCode]],"Won")</f>
        <v>601239</v>
      </c>
      <c r="AM8" s="405">
        <f>SUMIFS(All_Opps[[Amount]:[Amount]],All_Opps[[WeekCode]:[WeekCode]],_xlfn.CONCAT(AM$4,"-",$T8),All_Opps[[StageCode]:[StageCode]],"Won")</f>
        <v>65028</v>
      </c>
      <c r="AN8" s="405">
        <f>SUMIFS(All_Opps[[Amount]:[Amount]],All_Opps[[WeekCode]:[WeekCode]],_xlfn.CONCAT(AN$4,"-",$T8),All_Opps[[StageCode]:[StageCode]],"Won")</f>
        <v>110712</v>
      </c>
      <c r="AO8" s="405">
        <f>SUMIFS(All_Opps[[Amount]:[Amount]],All_Opps[[WeekCode]:[WeekCode]],_xlfn.CONCAT(AO$4,"-",$T8),All_Opps[[StageCode]:[StageCode]],"Won")</f>
        <v>0</v>
      </c>
      <c r="AP8" s="405">
        <f>SUMIFS(All_Opps[[Amount]:[Amount]],All_Opps[[WeekCode]:[WeekCode]],_xlfn.CONCAT(AP$4,"-",$T8),All_Opps[[StageCode]:[StageCode]],"Won")</f>
        <v>0</v>
      </c>
      <c r="AQ8" s="405">
        <f>SUMIFS(All_Opps[[Amount]:[Amount]],All_Opps[[WeekCode]:[WeekCode]],_xlfn.CONCAT(AQ$4,"-",$T8),All_Opps[[StageCode]:[StageCode]],"Won")</f>
        <v>320215</v>
      </c>
      <c r="AR8" s="405">
        <f>SUMIFS(All_Opps[[Amount]:[Amount]],All_Opps[[WeekCode]:[WeekCode]],_xlfn.CONCAT(AR$4,"-",$T8),All_Opps[[StageCode]:[StageCode]],"Won")</f>
        <v>0</v>
      </c>
      <c r="AT8" s="2" t="s">
        <v>35</v>
      </c>
      <c r="AU8" s="405">
        <f>SUM(AH$5:AH8)</f>
        <v>33126</v>
      </c>
      <c r="AV8" s="405">
        <f>SUM(AI$5:AI8)</f>
        <v>338027</v>
      </c>
      <c r="AW8" s="405">
        <f>SUM(AJ$5:AJ8)</f>
        <v>673182</v>
      </c>
      <c r="AX8" s="405">
        <f>SUM(AK$5:AK8)</f>
        <v>0</v>
      </c>
      <c r="AY8" s="405">
        <f>SUM(AL$5:AL8)</f>
        <v>2986009</v>
      </c>
      <c r="AZ8" s="405">
        <f>SUM(AM$5:AM8)</f>
        <v>6308735</v>
      </c>
      <c r="BA8" s="405">
        <f>SUM(AN$5:AN8)</f>
        <v>4981359</v>
      </c>
      <c r="BB8" s="405">
        <f>SUM(AO$5:AO8)</f>
        <v>2951525</v>
      </c>
      <c r="BC8" s="405">
        <f>SUM(AP$5:AP8)</f>
        <v>1749770</v>
      </c>
      <c r="BD8" s="405">
        <f ca="1">IF(TWeek2026&gt;AT8*1,SUM(AQ$5:AQ8),NA())</f>
        <v>1029326</v>
      </c>
      <c r="BE8" s="405">
        <f ca="1">IF(Tweek2027&gt;AT8*1,SUM(AR$5:AR8),NA())</f>
        <v>2989842</v>
      </c>
      <c r="BL8"/>
      <c r="BM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</row>
    <row r="9" spans="2:135" x14ac:dyDescent="0.45">
      <c r="B9" s="397">
        <v>28000000</v>
      </c>
      <c r="C9" s="394" t="s">
        <v>179</v>
      </c>
      <c r="E9" s="128">
        <v>5</v>
      </c>
      <c r="F9" s="180">
        <v>5.4599999999999996E-3</v>
      </c>
      <c r="G9" s="180">
        <v>4.4099999999999999E-3</v>
      </c>
      <c r="H9" s="180">
        <v>5.5199999999999997E-3</v>
      </c>
      <c r="I9" s="180">
        <v>5.3E-3</v>
      </c>
      <c r="K9" s="128">
        <f>Target_Curves[[#This Row],[Week]]</f>
        <v>5</v>
      </c>
      <c r="L9" s="180">
        <f>SUM(F$5:F9)</f>
        <v>2.9159999999999998E-2</v>
      </c>
      <c r="M9" s="180">
        <f>SUM(G$5:G9)</f>
        <v>2.205E-2</v>
      </c>
      <c r="N9" s="180">
        <f>SUM(H$5:H9)</f>
        <v>2.76E-2</v>
      </c>
      <c r="O9" s="180">
        <f>SUM(I$5:I9)</f>
        <v>2.6499999999999999E-2</v>
      </c>
      <c r="Q9" s="382">
        <v>2.6499999999999999E-2</v>
      </c>
      <c r="R9" s="8"/>
      <c r="S9" s="9"/>
      <c r="T9" s="2" t="s">
        <v>36</v>
      </c>
      <c r="U9" s="405">
        <f>SUMIFS(All_Opps[[Amount]:[Amount]],All_Opps[[WeekCodeNoAcc]:[WeekCodeNoAcc]],_xlfn.CONCAT(U$4,"-",$T9),All_Opps[[StageCode]:[StageCode]],"Won")</f>
        <v>0</v>
      </c>
      <c r="V9" s="405">
        <f>SUMIFS(All_Opps[[Amount]:[Amount]],All_Opps[[WeekCodeNoAcc]:[WeekCodeNoAcc]],_xlfn.CONCAT(V$4,"-",$T9),All_Opps[[StageCode]:[StageCode]],"Won")</f>
        <v>0</v>
      </c>
      <c r="W9" s="405">
        <f>SUMIFS(All_Opps[[Amount]:[Amount]],All_Opps[[WeekCodeNoAcc]:[WeekCodeNoAcc]],_xlfn.CONCAT(W$4,"-",$T9),All_Opps[[StageCode]:[StageCode]],"Won")</f>
        <v>23719</v>
      </c>
      <c r="X9" s="405">
        <f>SUMIFS(All_Opps[[Amount]:[Amount]],All_Opps[[WeekCodeNoAcc]:[WeekCodeNoAcc]],_xlfn.CONCAT(X$4,"-",$T9),All_Opps[[StageCode]:[StageCode]],"Won")</f>
        <v>0</v>
      </c>
      <c r="Y9" s="405">
        <f>SUMIFS(All_Opps[[Amount]:[Amount]],All_Opps[[WeekCodeNoAcc]:[WeekCodeNoAcc]],_xlfn.CONCAT(Y$4,"-",$T9),All_Opps[[StageCode]:[StageCode]],"Won")</f>
        <v>175060</v>
      </c>
      <c r="Z9" s="405">
        <f>SUMIFS(All_Opps[[Amount]:[Amount]],All_Opps[[WeekCodeNoAcc]:[WeekCodeNoAcc]],_xlfn.CONCAT(Z$4,"-",$T9),All_Opps[[StageCode]:[StageCode]],"Won")</f>
        <v>0</v>
      </c>
      <c r="AA9" s="405">
        <f>SUMIFS(All_Opps[[Amount]:[Amount]],All_Opps[[WeekCodeNoAcc]:[WeekCodeNoAcc]],_xlfn.CONCAT(AA$4,"-",$T9),All_Opps[[StageCode]:[StageCode]],"Won")</f>
        <v>192146</v>
      </c>
      <c r="AB9" s="405">
        <f>SUMIFS(All_Opps[[Amount]:[Amount]],All_Opps[[WeekCodeNoAcc]:[WeekCodeNoAcc]],_xlfn.CONCAT(AB$4,"-",$T9),All_Opps[[StageCode]:[StageCode]],"Won")</f>
        <v>0</v>
      </c>
      <c r="AC9" s="405">
        <f>SUMIFS(All_Opps[[Amount]:[Amount]],All_Opps[[WeekCodeNoAcc]:[WeekCodeNoAcc]],_xlfn.CONCAT(AC$4,"-",$T9),All_Opps[[StageCode]:[StageCode]],"Won")</f>
        <v>742705</v>
      </c>
      <c r="AD9" s="405">
        <f>SUMIFS(All_Opps[[Amount]:[Amount]],All_Opps[[WeekCodeNoAcc]:[WeekCodeNoAcc]],_xlfn.CONCAT(AD$4,"-",$T9),All_Opps[[StageCode]:[StageCode]],"Won")</f>
        <v>52862</v>
      </c>
      <c r="AE9" s="405">
        <f>SUMIFS(All_Opps[[Amount]:[Amount]],All_Opps[[WeekCodeNoAcc]:[WeekCodeNoAcc]],_xlfn.CONCAT(AE$4,"-",$T9),All_Opps[[StageCode]:[StageCode]],"Won")</f>
        <v>0</v>
      </c>
      <c r="AG9" s="2" t="s">
        <v>36</v>
      </c>
      <c r="AH9" s="405">
        <f>SUMIFS(All_Opps[[Amount]:[Amount]],All_Opps[[WeekCode]:[WeekCode]],_xlfn.CONCAT(AH$4,"-",$T9),All_Opps[[StageCode]:[StageCode]],"Won")</f>
        <v>0</v>
      </c>
      <c r="AI9" s="405">
        <f>SUMIFS(All_Opps[[Amount]:[Amount]],All_Opps[[WeekCode]:[WeekCode]],_xlfn.CONCAT(AI$4,"-",$T9),All_Opps[[StageCode]:[StageCode]],"Won")</f>
        <v>0</v>
      </c>
      <c r="AJ9" s="405">
        <f>SUMIFS(All_Opps[[Amount]:[Amount]],All_Opps[[WeekCode]:[WeekCode]],_xlfn.CONCAT(AJ$4,"-",$T9),All_Opps[[StageCode]:[StageCode]],"Won")</f>
        <v>23719</v>
      </c>
      <c r="AK9" s="405">
        <f>SUMIFS(All_Opps[[Amount]:[Amount]],All_Opps[[WeekCode]:[WeekCode]],_xlfn.CONCAT(AK$4,"-",$T9),All_Opps[[StageCode]:[StageCode]],"Won")</f>
        <v>0</v>
      </c>
      <c r="AL9" s="405">
        <f>SUMIFS(All_Opps[[Amount]:[Amount]],All_Opps[[WeekCode]:[WeekCode]],_xlfn.CONCAT(AL$4,"-",$T9),All_Opps[[StageCode]:[StageCode]],"Won")</f>
        <v>175060</v>
      </c>
      <c r="AM9" s="405">
        <f>SUMIFS(All_Opps[[Amount]:[Amount]],All_Opps[[WeekCode]:[WeekCode]],_xlfn.CONCAT(AM$4,"-",$T9),All_Opps[[StageCode]:[StageCode]],"Won")</f>
        <v>0</v>
      </c>
      <c r="AN9" s="405">
        <f>SUMIFS(All_Opps[[Amount]:[Amount]],All_Opps[[WeekCode]:[WeekCode]],_xlfn.CONCAT(AN$4,"-",$T9),All_Opps[[StageCode]:[StageCode]],"Won")</f>
        <v>192146</v>
      </c>
      <c r="AO9" s="405">
        <f>SUMIFS(All_Opps[[Amount]:[Amount]],All_Opps[[WeekCode]:[WeekCode]],_xlfn.CONCAT(AO$4,"-",$T9),All_Opps[[StageCode]:[StageCode]],"Won")</f>
        <v>0</v>
      </c>
      <c r="AP9" s="405">
        <f>SUMIFS(All_Opps[[Amount]:[Amount]],All_Opps[[WeekCode]:[WeekCode]],_xlfn.CONCAT(AP$4,"-",$T9),All_Opps[[StageCode]:[StageCode]],"Won")</f>
        <v>742705</v>
      </c>
      <c r="AQ9" s="405">
        <f>SUMIFS(All_Opps[[Amount]:[Amount]],All_Opps[[WeekCode]:[WeekCode]],_xlfn.CONCAT(AQ$4,"-",$T9),All_Opps[[StageCode]:[StageCode]],"Won")</f>
        <v>52862</v>
      </c>
      <c r="AR9" s="405">
        <f>SUMIFS(All_Opps[[Amount]:[Amount]],All_Opps[[WeekCode]:[WeekCode]],_xlfn.CONCAT(AR$4,"-",$T9),All_Opps[[StageCode]:[StageCode]],"Won")</f>
        <v>0</v>
      </c>
      <c r="AT9" s="2" t="s">
        <v>36</v>
      </c>
      <c r="AU9" s="405">
        <f>SUM(AH$5:AH9)</f>
        <v>33126</v>
      </c>
      <c r="AV9" s="405">
        <f>SUM(AI$5:AI9)</f>
        <v>338027</v>
      </c>
      <c r="AW9" s="405">
        <f>SUM(AJ$5:AJ9)</f>
        <v>696901</v>
      </c>
      <c r="AX9" s="405">
        <f>SUM(AK$5:AK9)</f>
        <v>0</v>
      </c>
      <c r="AY9" s="405">
        <f>SUM(AL$5:AL9)</f>
        <v>3161069</v>
      </c>
      <c r="AZ9" s="405">
        <f>SUM(AM$5:AM9)</f>
        <v>6308735</v>
      </c>
      <c r="BA9" s="405">
        <f>SUM(AN$5:AN9)</f>
        <v>5173505</v>
      </c>
      <c r="BB9" s="405">
        <f>SUM(AO$5:AO9)</f>
        <v>2951525</v>
      </c>
      <c r="BC9" s="405">
        <f>SUM(AP$5:AP9)</f>
        <v>2492475</v>
      </c>
      <c r="BD9" s="405">
        <f ca="1">IF(TWeek2026&gt;AT9*1,SUM(AQ$5:AQ9),NA())</f>
        <v>1082188</v>
      </c>
      <c r="BE9" s="405">
        <f ca="1">IF(Tweek2027&gt;AT9*1,SUM(AR$5:AR9),NA())</f>
        <v>2989842</v>
      </c>
      <c r="BL9"/>
      <c r="BM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</row>
    <row r="10" spans="2:135" x14ac:dyDescent="0.45">
      <c r="B10" s="397">
        <f>SUMIFS(All_Opps[[Amount]:[Amount]],All_Opps[[WeekCodeNoAcc]:[WeekCodeNoAcc]],"",All_Opps[[Opp Year]:[Opp Year]],2028,All_Opps[[StageCode]:[StageCode]],"Won")</f>
        <v>281477</v>
      </c>
      <c r="C10" s="394" t="s">
        <v>197</v>
      </c>
      <c r="E10" s="128">
        <v>6</v>
      </c>
      <c r="F10" s="180">
        <v>9.5099999999999994E-3</v>
      </c>
      <c r="G10" s="180">
        <v>4.4099999999999999E-3</v>
      </c>
      <c r="H10" s="180">
        <v>5.5199999999999997E-3</v>
      </c>
      <c r="I10" s="180">
        <v>5.3E-3</v>
      </c>
      <c r="K10" s="128">
        <f>Target_Curves[[#This Row],[Week]]</f>
        <v>6</v>
      </c>
      <c r="L10" s="180">
        <f>SUM(F$5:F10)</f>
        <v>3.8669999999999996E-2</v>
      </c>
      <c r="M10" s="180">
        <f>SUM(G$5:G10)</f>
        <v>2.6460000000000001E-2</v>
      </c>
      <c r="N10" s="180">
        <f>SUM(H$5:H10)</f>
        <v>3.3119999999999997E-2</v>
      </c>
      <c r="O10" s="180">
        <f>SUM(I$5:I10)</f>
        <v>3.1800000000000002E-2</v>
      </c>
      <c r="Q10" s="382">
        <v>3.1800000000000002E-2</v>
      </c>
      <c r="R10" s="8"/>
      <c r="S10" s="9"/>
      <c r="T10" s="2" t="s">
        <v>37</v>
      </c>
      <c r="U10" s="405">
        <f>SUMIFS(All_Opps[[Amount]:[Amount]],All_Opps[[WeekCodeNoAcc]:[WeekCodeNoAcc]],_xlfn.CONCAT(U$4,"-",$T10),All_Opps[[StageCode]:[StageCode]],"Won")</f>
        <v>0</v>
      </c>
      <c r="V10" s="405">
        <f>SUMIFS(All_Opps[[Amount]:[Amount]],All_Opps[[WeekCodeNoAcc]:[WeekCodeNoAcc]],_xlfn.CONCAT(V$4,"-",$T10),All_Opps[[StageCode]:[StageCode]],"Won")</f>
        <v>0</v>
      </c>
      <c r="W10" s="405">
        <f>SUMIFS(All_Opps[[Amount]:[Amount]],All_Opps[[WeekCodeNoAcc]:[WeekCodeNoAcc]],_xlfn.CONCAT(W$4,"-",$T10),All_Opps[[StageCode]:[StageCode]],"Won")</f>
        <v>38442</v>
      </c>
      <c r="X10" s="405">
        <f>SUMIFS(All_Opps[[Amount]:[Amount]],All_Opps[[WeekCodeNoAcc]:[WeekCodeNoAcc]],_xlfn.CONCAT(X$4,"-",$T10),All_Opps[[StageCode]:[StageCode]],"Won")</f>
        <v>0</v>
      </c>
      <c r="Y10" s="405">
        <f>SUMIFS(All_Opps[[Amount]:[Amount]],All_Opps[[WeekCodeNoAcc]:[WeekCodeNoAcc]],_xlfn.CONCAT(Y$4,"-",$T10),All_Opps[[StageCode]:[StageCode]],"Won")</f>
        <v>19899</v>
      </c>
      <c r="Z10" s="405">
        <f>SUMIFS(All_Opps[[Amount]:[Amount]],All_Opps[[WeekCodeNoAcc]:[WeekCodeNoAcc]],_xlfn.CONCAT(Z$4,"-",$T10),All_Opps[[StageCode]:[StageCode]],"Won")</f>
        <v>112746</v>
      </c>
      <c r="AA10" s="405">
        <f>SUMIFS(All_Opps[[Amount]:[Amount]],All_Opps[[WeekCodeNoAcc]:[WeekCodeNoAcc]],_xlfn.CONCAT(AA$4,"-",$T10),All_Opps[[StageCode]:[StageCode]],"Won")</f>
        <v>0</v>
      </c>
      <c r="AB10" s="405">
        <f>SUMIFS(All_Opps[[Amount]:[Amount]],All_Opps[[WeekCodeNoAcc]:[WeekCodeNoAcc]],_xlfn.CONCAT(AB$4,"-",$T10),All_Opps[[StageCode]:[StageCode]],"Won")</f>
        <v>0</v>
      </c>
      <c r="AC10" s="405">
        <f>SUMIFS(All_Opps[[Amount]:[Amount]],All_Opps[[WeekCodeNoAcc]:[WeekCodeNoAcc]],_xlfn.CONCAT(AC$4,"-",$T10),All_Opps[[StageCode]:[StageCode]],"Won")</f>
        <v>0</v>
      </c>
      <c r="AD10" s="405">
        <f>SUMIFS(All_Opps[[Amount]:[Amount]],All_Opps[[WeekCodeNoAcc]:[WeekCodeNoAcc]],_xlfn.CONCAT(AD$4,"-",$T10),All_Opps[[StageCode]:[StageCode]],"Won")</f>
        <v>36940</v>
      </c>
      <c r="AE10" s="405">
        <f>SUMIFS(All_Opps[[Amount]:[Amount]],All_Opps[[WeekCodeNoAcc]:[WeekCodeNoAcc]],_xlfn.CONCAT(AE$4,"-",$T10),All_Opps[[StageCode]:[StageCode]],"Won")</f>
        <v>46201</v>
      </c>
      <c r="AG10" s="2" t="s">
        <v>37</v>
      </c>
      <c r="AH10" s="405">
        <f>SUMIFS(All_Opps[[Amount]:[Amount]],All_Opps[[WeekCode]:[WeekCode]],_xlfn.CONCAT(AH$4,"-",$T10),All_Opps[[StageCode]:[StageCode]],"Won")</f>
        <v>0</v>
      </c>
      <c r="AI10" s="405">
        <f>SUMIFS(All_Opps[[Amount]:[Amount]],All_Opps[[WeekCode]:[WeekCode]],_xlfn.CONCAT(AI$4,"-",$T10),All_Opps[[StageCode]:[StageCode]],"Won")</f>
        <v>0</v>
      </c>
      <c r="AJ10" s="405">
        <f>SUMIFS(All_Opps[[Amount]:[Amount]],All_Opps[[WeekCode]:[WeekCode]],_xlfn.CONCAT(AJ$4,"-",$T10),All_Opps[[StageCode]:[StageCode]],"Won")</f>
        <v>38442</v>
      </c>
      <c r="AK10" s="405">
        <f>SUMIFS(All_Opps[[Amount]:[Amount]],All_Opps[[WeekCode]:[WeekCode]],_xlfn.CONCAT(AK$4,"-",$T10),All_Opps[[StageCode]:[StageCode]],"Won")</f>
        <v>0</v>
      </c>
      <c r="AL10" s="405">
        <f>SUMIFS(All_Opps[[Amount]:[Amount]],All_Opps[[WeekCode]:[WeekCode]],_xlfn.CONCAT(AL$4,"-",$T10),All_Opps[[StageCode]:[StageCode]],"Won")</f>
        <v>19899</v>
      </c>
      <c r="AM10" s="405">
        <f>SUMIFS(All_Opps[[Amount]:[Amount]],All_Opps[[WeekCode]:[WeekCode]],_xlfn.CONCAT(AM$4,"-",$T10),All_Opps[[StageCode]:[StageCode]],"Won")</f>
        <v>112746</v>
      </c>
      <c r="AN10" s="405">
        <f>SUMIFS(All_Opps[[Amount]:[Amount]],All_Opps[[WeekCode]:[WeekCode]],_xlfn.CONCAT(AN$4,"-",$T10),All_Opps[[StageCode]:[StageCode]],"Won")</f>
        <v>0</v>
      </c>
      <c r="AO10" s="405">
        <f>SUMIFS(All_Opps[[Amount]:[Amount]],All_Opps[[WeekCode]:[WeekCode]],_xlfn.CONCAT(AO$4,"-",$T10),All_Opps[[StageCode]:[StageCode]],"Won")</f>
        <v>0</v>
      </c>
      <c r="AP10" s="405">
        <f>SUMIFS(All_Opps[[Amount]:[Amount]],All_Opps[[WeekCode]:[WeekCode]],_xlfn.CONCAT(AP$4,"-",$T10),All_Opps[[StageCode]:[StageCode]],"Won")</f>
        <v>0</v>
      </c>
      <c r="AQ10" s="405">
        <f>SUMIFS(All_Opps[[Amount]:[Amount]],All_Opps[[WeekCode]:[WeekCode]],_xlfn.CONCAT(AQ$4,"-",$T10),All_Opps[[StageCode]:[StageCode]],"Won")</f>
        <v>36940</v>
      </c>
      <c r="AR10" s="405">
        <f>SUMIFS(All_Opps[[Amount]:[Amount]],All_Opps[[WeekCode]:[WeekCode]],_xlfn.CONCAT(AR$4,"-",$T10),All_Opps[[StageCode]:[StageCode]],"Won")</f>
        <v>46201</v>
      </c>
      <c r="AT10" s="2" t="s">
        <v>37</v>
      </c>
      <c r="AU10" s="405">
        <f>SUM(AH$5:AH10)</f>
        <v>33126</v>
      </c>
      <c r="AV10" s="405">
        <f>SUM(AI$5:AI10)</f>
        <v>338027</v>
      </c>
      <c r="AW10" s="405">
        <f>SUM(AJ$5:AJ10)</f>
        <v>735343</v>
      </c>
      <c r="AX10" s="405">
        <f>SUM(AK$5:AK10)</f>
        <v>0</v>
      </c>
      <c r="AY10" s="405">
        <f>SUM(AL$5:AL10)</f>
        <v>3180968</v>
      </c>
      <c r="AZ10" s="405">
        <f>SUM(AM$5:AM10)</f>
        <v>6421481</v>
      </c>
      <c r="BA10" s="405">
        <f>SUM(AN$5:AN10)</f>
        <v>5173505</v>
      </c>
      <c r="BB10" s="405">
        <f>SUM(AO$5:AO10)</f>
        <v>2951525</v>
      </c>
      <c r="BC10" s="405">
        <f>SUM(AP$5:AP10)</f>
        <v>2492475</v>
      </c>
      <c r="BD10" s="405">
        <f ca="1">IF(TWeek2026&gt;AT10*1,SUM(AQ$5:AQ10),NA())</f>
        <v>1119128</v>
      </c>
      <c r="BE10" s="405">
        <f ca="1">IF(Tweek2027&gt;AT10*1,SUM(AR$5:AR10),NA())</f>
        <v>3036043</v>
      </c>
      <c r="BL10"/>
      <c r="BM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</row>
    <row r="11" spans="2:135" x14ac:dyDescent="0.45">
      <c r="B11" s="397">
        <f>SUMIFS(All_Opps[[Amount]:[Amount]],All_Opps[[WeekCodeNoAcc]:[WeekCodeNoAcc]],"",All_Opps[[Opp Year]:[Opp Year]],2027,All_Opps[[StageCode]:[StageCode]],"Won")</f>
        <v>2905762</v>
      </c>
      <c r="C11" s="394" t="s">
        <v>195</v>
      </c>
      <c r="E11" s="128">
        <v>7</v>
      </c>
      <c r="F11" s="180">
        <v>0</v>
      </c>
      <c r="G11" s="180">
        <v>4.4099999999999999E-3</v>
      </c>
      <c r="H11" s="180">
        <v>5.5199999999999997E-3</v>
      </c>
      <c r="I11" s="180">
        <v>5.3E-3</v>
      </c>
      <c r="K11" s="128">
        <f>Target_Curves[[#This Row],[Week]]</f>
        <v>7</v>
      </c>
      <c r="L11" s="180">
        <f>SUM(F$5:F11)</f>
        <v>3.8669999999999996E-2</v>
      </c>
      <c r="M11" s="180">
        <f>SUM(G$5:G11)</f>
        <v>3.0870000000000002E-2</v>
      </c>
      <c r="N11" s="180">
        <f>SUM(H$5:H11)</f>
        <v>3.8639999999999994E-2</v>
      </c>
      <c r="O11" s="180">
        <f>SUM(I$5:I11)</f>
        <v>3.7100000000000001E-2</v>
      </c>
      <c r="Q11" s="382">
        <v>3.7100000000000001E-2</v>
      </c>
      <c r="R11" s="8"/>
      <c r="S11" s="9"/>
      <c r="T11" s="2" t="s">
        <v>38</v>
      </c>
      <c r="U11" s="405">
        <f>SUMIFS(All_Opps[[Amount]:[Amount]],All_Opps[[WeekCodeNoAcc]:[WeekCodeNoAcc]],_xlfn.CONCAT(U$4,"-",$T11),All_Opps[[StageCode]:[StageCode]],"Won")</f>
        <v>0</v>
      </c>
      <c r="V11" s="405">
        <f>SUMIFS(All_Opps[[Amount]:[Amount]],All_Opps[[WeekCodeNoAcc]:[WeekCodeNoAcc]],_xlfn.CONCAT(V$4,"-",$T11),All_Opps[[StageCode]:[StageCode]],"Won")</f>
        <v>0</v>
      </c>
      <c r="W11" s="405">
        <f>SUMIFS(All_Opps[[Amount]:[Amount]],All_Opps[[WeekCodeNoAcc]:[WeekCodeNoAcc]],_xlfn.CONCAT(W$4,"-",$T11),All_Opps[[StageCode]:[StageCode]],"Won")</f>
        <v>40015</v>
      </c>
      <c r="X11" s="405">
        <f>SUMIFS(All_Opps[[Amount]:[Amount]],All_Opps[[WeekCodeNoAcc]:[WeekCodeNoAcc]],_xlfn.CONCAT(X$4,"-",$T11),All_Opps[[StageCode]:[StageCode]],"Won")</f>
        <v>0</v>
      </c>
      <c r="Y11" s="405">
        <f>SUMIFS(All_Opps[[Amount]:[Amount]],All_Opps[[WeekCodeNoAcc]:[WeekCodeNoAcc]],_xlfn.CONCAT(Y$4,"-",$T11),All_Opps[[StageCode]:[StageCode]],"Won")</f>
        <v>0</v>
      </c>
      <c r="Z11" s="405">
        <f>SUMIFS(All_Opps[[Amount]:[Amount]],All_Opps[[WeekCodeNoAcc]:[WeekCodeNoAcc]],_xlfn.CONCAT(Z$4,"-",$T11),All_Opps[[StageCode]:[StageCode]],"Won")</f>
        <v>190528</v>
      </c>
      <c r="AA11" s="405">
        <f>SUMIFS(All_Opps[[Amount]:[Amount]],All_Opps[[WeekCodeNoAcc]:[WeekCodeNoAcc]],_xlfn.CONCAT(AA$4,"-",$T11),All_Opps[[StageCode]:[StageCode]],"Won")</f>
        <v>255291</v>
      </c>
      <c r="AB11" s="405">
        <f>SUMIFS(All_Opps[[Amount]:[Amount]],All_Opps[[WeekCodeNoAcc]:[WeekCodeNoAcc]],_xlfn.CONCAT(AB$4,"-",$T11),All_Opps[[StageCode]:[StageCode]],"Won")</f>
        <v>350025</v>
      </c>
      <c r="AC11" s="405">
        <f>SUMIFS(All_Opps[[Amount]:[Amount]],All_Opps[[WeekCodeNoAcc]:[WeekCodeNoAcc]],_xlfn.CONCAT(AC$4,"-",$T11),All_Opps[[StageCode]:[StageCode]],"Won")</f>
        <v>56591</v>
      </c>
      <c r="AD11" s="405">
        <f>SUMIFS(All_Opps[[Amount]:[Amount]],All_Opps[[WeekCodeNoAcc]:[WeekCodeNoAcc]],_xlfn.CONCAT(AD$4,"-",$T11),All_Opps[[StageCode]:[StageCode]],"Won")</f>
        <v>0</v>
      </c>
      <c r="AE11" s="405">
        <f>SUMIFS(All_Opps[[Amount]:[Amount]],All_Opps[[WeekCodeNoAcc]:[WeekCodeNoAcc]],_xlfn.CONCAT(AE$4,"-",$T11),All_Opps[[StageCode]:[StageCode]],"Won")</f>
        <v>389662</v>
      </c>
      <c r="AG11" s="2" t="s">
        <v>38</v>
      </c>
      <c r="AH11" s="405">
        <f>SUMIFS(All_Opps[[Amount]:[Amount]],All_Opps[[WeekCode]:[WeekCode]],_xlfn.CONCAT(AH$4,"-",$T11),All_Opps[[StageCode]:[StageCode]],"Won")</f>
        <v>0</v>
      </c>
      <c r="AI11" s="405">
        <f>SUMIFS(All_Opps[[Amount]:[Amount]],All_Opps[[WeekCode]:[WeekCode]],_xlfn.CONCAT(AI$4,"-",$T11),All_Opps[[StageCode]:[StageCode]],"Won")</f>
        <v>0</v>
      </c>
      <c r="AJ11" s="405">
        <f>SUMIFS(All_Opps[[Amount]:[Amount]],All_Opps[[WeekCode]:[WeekCode]],_xlfn.CONCAT(AJ$4,"-",$T11),All_Opps[[StageCode]:[StageCode]],"Won")</f>
        <v>40015</v>
      </c>
      <c r="AK11" s="405">
        <f>SUMIFS(All_Opps[[Amount]:[Amount]],All_Opps[[WeekCode]:[WeekCode]],_xlfn.CONCAT(AK$4,"-",$T11),All_Opps[[StageCode]:[StageCode]],"Won")</f>
        <v>0</v>
      </c>
      <c r="AL11" s="405">
        <f>SUMIFS(All_Opps[[Amount]:[Amount]],All_Opps[[WeekCode]:[WeekCode]],_xlfn.CONCAT(AL$4,"-",$T11),All_Opps[[StageCode]:[StageCode]],"Won")</f>
        <v>0</v>
      </c>
      <c r="AM11" s="405">
        <f>SUMIFS(All_Opps[[Amount]:[Amount]],All_Opps[[WeekCode]:[WeekCode]],_xlfn.CONCAT(AM$4,"-",$T11),All_Opps[[StageCode]:[StageCode]],"Won")</f>
        <v>190528</v>
      </c>
      <c r="AN11" s="405">
        <f>SUMIFS(All_Opps[[Amount]:[Amount]],All_Opps[[WeekCode]:[WeekCode]],_xlfn.CONCAT(AN$4,"-",$T11),All_Opps[[StageCode]:[StageCode]],"Won")</f>
        <v>255291</v>
      </c>
      <c r="AO11" s="405">
        <f>SUMIFS(All_Opps[[Amount]:[Amount]],All_Opps[[WeekCode]:[WeekCode]],_xlfn.CONCAT(AO$4,"-",$T11),All_Opps[[StageCode]:[StageCode]],"Won")</f>
        <v>350025</v>
      </c>
      <c r="AP11" s="405">
        <f>SUMIFS(All_Opps[[Amount]:[Amount]],All_Opps[[WeekCode]:[WeekCode]],_xlfn.CONCAT(AP$4,"-",$T11),All_Opps[[StageCode]:[StageCode]],"Won")</f>
        <v>56591</v>
      </c>
      <c r="AQ11" s="405">
        <f>SUMIFS(All_Opps[[Amount]:[Amount]],All_Opps[[WeekCode]:[WeekCode]],_xlfn.CONCAT(AQ$4,"-",$T11),All_Opps[[StageCode]:[StageCode]],"Won")</f>
        <v>0</v>
      </c>
      <c r="AR11" s="405">
        <f>SUMIFS(All_Opps[[Amount]:[Amount]],All_Opps[[WeekCode]:[WeekCode]],_xlfn.CONCAT(AR$4,"-",$T11),All_Opps[[StageCode]:[StageCode]],"Won")</f>
        <v>389662</v>
      </c>
      <c r="AT11" s="2" t="s">
        <v>38</v>
      </c>
      <c r="AU11" s="405">
        <f>SUM(AH$5:AH11)</f>
        <v>33126</v>
      </c>
      <c r="AV11" s="405">
        <f>SUM(AI$5:AI11)</f>
        <v>338027</v>
      </c>
      <c r="AW11" s="405">
        <f>SUM(AJ$5:AJ11)</f>
        <v>775358</v>
      </c>
      <c r="AX11" s="405">
        <f>SUM(AK$5:AK11)</f>
        <v>0</v>
      </c>
      <c r="AY11" s="405">
        <f>SUM(AL$5:AL11)</f>
        <v>3180968</v>
      </c>
      <c r="AZ11" s="405">
        <f>SUM(AM$5:AM11)</f>
        <v>6612009</v>
      </c>
      <c r="BA11" s="405">
        <f>SUM(AN$5:AN11)</f>
        <v>5428796</v>
      </c>
      <c r="BB11" s="405">
        <f>SUM(AO$5:AO11)</f>
        <v>3301550</v>
      </c>
      <c r="BC11" s="405">
        <f>SUM(AP$5:AP11)</f>
        <v>2549066</v>
      </c>
      <c r="BD11" s="405">
        <f ca="1">IF(TWeek2026&gt;AT11*1,SUM(AQ$5:AQ11),NA())</f>
        <v>1119128</v>
      </c>
      <c r="BE11" s="405">
        <f ca="1">IF(Tweek2027&gt;AT11*1,SUM(AR$5:AR11),NA())</f>
        <v>3425705</v>
      </c>
      <c r="BL11"/>
      <c r="BM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</row>
    <row r="12" spans="2:135" x14ac:dyDescent="0.45">
      <c r="B12" s="397">
        <f>SUMIFS(All_Opps[[Amount]:[Amount]],All_Opps[[WeekCodeNoAcc]:[WeekCodeNoAcc]],"",All_Opps[[Opp Year]:[Opp Year]],2026,All_Opps[[StageCode]:[StageCode]],"Won")</f>
        <v>633166</v>
      </c>
      <c r="C12" s="394" t="s">
        <v>171</v>
      </c>
      <c r="E12" s="128">
        <v>8</v>
      </c>
      <c r="F12" s="180">
        <v>5.4299999999999999E-3</v>
      </c>
      <c r="G12" s="180">
        <v>4.4099999999999999E-3</v>
      </c>
      <c r="H12" s="180">
        <v>5.5199999999999997E-3</v>
      </c>
      <c r="I12" s="180">
        <v>5.3E-3</v>
      </c>
      <c r="K12" s="128">
        <f>Target_Curves[[#This Row],[Week]]</f>
        <v>8</v>
      </c>
      <c r="L12" s="180">
        <f>SUM(F$5:F12)</f>
        <v>4.4099999999999993E-2</v>
      </c>
      <c r="M12" s="180">
        <f>SUM(G$5:G12)</f>
        <v>3.5279999999999999E-2</v>
      </c>
      <c r="N12" s="180">
        <f>SUM(H$5:H12)</f>
        <v>4.4159999999999991E-2</v>
      </c>
      <c r="O12" s="180">
        <f>SUM(I$5:I12)</f>
        <v>4.24E-2</v>
      </c>
      <c r="Q12" s="382">
        <v>4.24E-2</v>
      </c>
      <c r="R12" s="8"/>
      <c r="S12" s="9"/>
      <c r="T12" s="2" t="s">
        <v>39</v>
      </c>
      <c r="U12" s="405">
        <f>SUMIFS(All_Opps[[Amount]:[Amount]],All_Opps[[WeekCodeNoAcc]:[WeekCodeNoAcc]],_xlfn.CONCAT(U$4,"-",$T12),All_Opps[[StageCode]:[StageCode]],"Won")</f>
        <v>15777</v>
      </c>
      <c r="V12" s="405">
        <f>SUMIFS(All_Opps[[Amount]:[Amount]],All_Opps[[WeekCodeNoAcc]:[WeekCodeNoAcc]],_xlfn.CONCAT(V$4,"-",$T12),All_Opps[[StageCode]:[StageCode]],"Won")</f>
        <v>0</v>
      </c>
      <c r="W12" s="405">
        <f>SUMIFS(All_Opps[[Amount]:[Amount]],All_Opps[[WeekCodeNoAcc]:[WeekCodeNoAcc]],_xlfn.CONCAT(W$4,"-",$T12),All_Opps[[StageCode]:[StageCode]],"Won")</f>
        <v>18755</v>
      </c>
      <c r="X12" s="405">
        <f>SUMIFS(All_Opps[[Amount]:[Amount]],All_Opps[[WeekCodeNoAcc]:[WeekCodeNoAcc]],_xlfn.CONCAT(X$4,"-",$T12),All_Opps[[StageCode]:[StageCode]],"Won")</f>
        <v>0</v>
      </c>
      <c r="Y12" s="405">
        <f>SUMIFS(All_Opps[[Amount]:[Amount]],All_Opps[[WeekCodeNoAcc]:[WeekCodeNoAcc]],_xlfn.CONCAT(Y$4,"-",$T12),All_Opps[[StageCode]:[StageCode]],"Won")</f>
        <v>51806</v>
      </c>
      <c r="Z12" s="405">
        <f>SUMIFS(All_Opps[[Amount]:[Amount]],All_Opps[[WeekCodeNoAcc]:[WeekCodeNoAcc]],_xlfn.CONCAT(Z$4,"-",$T12),All_Opps[[StageCode]:[StageCode]],"Won")</f>
        <v>0</v>
      </c>
      <c r="AA12" s="405">
        <f>SUMIFS(All_Opps[[Amount]:[Amount]],All_Opps[[WeekCodeNoAcc]:[WeekCodeNoAcc]],_xlfn.CONCAT(AA$4,"-",$T12),All_Opps[[StageCode]:[StageCode]],"Won")</f>
        <v>68932</v>
      </c>
      <c r="AB12" s="405">
        <f>SUMIFS(All_Opps[[Amount]:[Amount]],All_Opps[[WeekCodeNoAcc]:[WeekCodeNoAcc]],_xlfn.CONCAT(AB$4,"-",$T12),All_Opps[[StageCode]:[StageCode]],"Won")</f>
        <v>60103</v>
      </c>
      <c r="AC12" s="405">
        <f>SUMIFS(All_Opps[[Amount]:[Amount]],All_Opps[[WeekCodeNoAcc]:[WeekCodeNoAcc]],_xlfn.CONCAT(AC$4,"-",$T12),All_Opps[[StageCode]:[StageCode]],"Won")</f>
        <v>111442</v>
      </c>
      <c r="AD12" s="405">
        <f>SUMIFS(All_Opps[[Amount]:[Amount]],All_Opps[[WeekCodeNoAcc]:[WeekCodeNoAcc]],_xlfn.CONCAT(AD$4,"-",$T12),All_Opps[[StageCode]:[StageCode]],"Won")</f>
        <v>152021</v>
      </c>
      <c r="AE12" s="405">
        <f>SUMIFS(All_Opps[[Amount]:[Amount]],All_Opps[[WeekCodeNoAcc]:[WeekCodeNoAcc]],_xlfn.CONCAT(AE$4,"-",$T12),All_Opps[[StageCode]:[StageCode]],"Won")</f>
        <v>415283</v>
      </c>
      <c r="AG12" s="2" t="s">
        <v>39</v>
      </c>
      <c r="AH12" s="405">
        <f>SUMIFS(All_Opps[[Amount]:[Amount]],All_Opps[[WeekCode]:[WeekCode]],_xlfn.CONCAT(AH$4,"-",$T12),All_Opps[[StageCode]:[StageCode]],"Won")</f>
        <v>15777</v>
      </c>
      <c r="AI12" s="405">
        <f>SUMIFS(All_Opps[[Amount]:[Amount]],All_Opps[[WeekCode]:[WeekCode]],_xlfn.CONCAT(AI$4,"-",$T12),All_Opps[[StageCode]:[StageCode]],"Won")</f>
        <v>0</v>
      </c>
      <c r="AJ12" s="405">
        <f>SUMIFS(All_Opps[[Amount]:[Amount]],All_Opps[[WeekCode]:[WeekCode]],_xlfn.CONCAT(AJ$4,"-",$T12),All_Opps[[StageCode]:[StageCode]],"Won")</f>
        <v>18755</v>
      </c>
      <c r="AK12" s="405">
        <f>SUMIFS(All_Opps[[Amount]:[Amount]],All_Opps[[WeekCode]:[WeekCode]],_xlfn.CONCAT(AK$4,"-",$T12),All_Opps[[StageCode]:[StageCode]],"Won")</f>
        <v>0</v>
      </c>
      <c r="AL12" s="405">
        <f>SUMIFS(All_Opps[[Amount]:[Amount]],All_Opps[[WeekCode]:[WeekCode]],_xlfn.CONCAT(AL$4,"-",$T12),All_Opps[[StageCode]:[StageCode]],"Won")</f>
        <v>51806</v>
      </c>
      <c r="AM12" s="405">
        <f>SUMIFS(All_Opps[[Amount]:[Amount]],All_Opps[[WeekCode]:[WeekCode]],_xlfn.CONCAT(AM$4,"-",$T12),All_Opps[[StageCode]:[StageCode]],"Won")</f>
        <v>0</v>
      </c>
      <c r="AN12" s="405">
        <f>SUMIFS(All_Opps[[Amount]:[Amount]],All_Opps[[WeekCode]:[WeekCode]],_xlfn.CONCAT(AN$4,"-",$T12),All_Opps[[StageCode]:[StageCode]],"Won")</f>
        <v>68932</v>
      </c>
      <c r="AO12" s="405">
        <f>SUMIFS(All_Opps[[Amount]:[Amount]],All_Opps[[WeekCode]:[WeekCode]],_xlfn.CONCAT(AO$4,"-",$T12),All_Opps[[StageCode]:[StageCode]],"Won")</f>
        <v>60103</v>
      </c>
      <c r="AP12" s="405">
        <f>SUMIFS(All_Opps[[Amount]:[Amount]],All_Opps[[WeekCode]:[WeekCode]],_xlfn.CONCAT(AP$4,"-",$T12),All_Opps[[StageCode]:[StageCode]],"Won")</f>
        <v>111442</v>
      </c>
      <c r="AQ12" s="405">
        <f>SUMIFS(All_Opps[[Amount]:[Amount]],All_Opps[[WeekCode]:[WeekCode]],_xlfn.CONCAT(AQ$4,"-",$T12),All_Opps[[StageCode]:[StageCode]],"Won")</f>
        <v>152021</v>
      </c>
      <c r="AR12" s="405">
        <f>SUMIFS(All_Opps[[Amount]:[Amount]],All_Opps[[WeekCode]:[WeekCode]],_xlfn.CONCAT(AR$4,"-",$T12),All_Opps[[StageCode]:[StageCode]],"Won")</f>
        <v>415283</v>
      </c>
      <c r="AT12" s="2" t="s">
        <v>39</v>
      </c>
      <c r="AU12" s="405">
        <f>SUM(AH$5:AH12)</f>
        <v>48903</v>
      </c>
      <c r="AV12" s="405">
        <f>SUM(AI$5:AI12)</f>
        <v>338027</v>
      </c>
      <c r="AW12" s="405">
        <f>SUM(AJ$5:AJ12)</f>
        <v>794113</v>
      </c>
      <c r="AX12" s="405">
        <f>SUM(AK$5:AK12)</f>
        <v>0</v>
      </c>
      <c r="AY12" s="405">
        <f>SUM(AL$5:AL12)</f>
        <v>3232774</v>
      </c>
      <c r="AZ12" s="405">
        <f>SUM(AM$5:AM12)</f>
        <v>6612009</v>
      </c>
      <c r="BA12" s="405">
        <f>SUM(AN$5:AN12)</f>
        <v>5497728</v>
      </c>
      <c r="BB12" s="405">
        <f>SUM(AO$5:AO12)</f>
        <v>3361653</v>
      </c>
      <c r="BC12" s="405">
        <f>SUM(AP$5:AP12)</f>
        <v>2660508</v>
      </c>
      <c r="BD12" s="405">
        <f ca="1">IF(TWeek2026&gt;AT12*1,SUM(AQ$5:AQ12),NA())</f>
        <v>1271149</v>
      </c>
      <c r="BE12" s="405">
        <f ca="1">IF(Tweek2027&gt;AT12*1,SUM(AR$5:AR12),NA())</f>
        <v>3840988</v>
      </c>
      <c r="BL12"/>
      <c r="BM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</row>
    <row r="13" spans="2:135" x14ac:dyDescent="0.45">
      <c r="B13" s="397">
        <f>SUMIFS(All_Opps[[Amount]:[Amount]],All_Opps[[WeekCodeNoAcc]:[WeekCodeNoAcc]],"",All_Opps[[Opp Year]:[Opp Year]],2025,All_Opps[[StageCode]:[StageCode]],"Won")</f>
        <v>1700784</v>
      </c>
      <c r="C13" s="394" t="s">
        <v>168</v>
      </c>
      <c r="E13" s="128">
        <v>9</v>
      </c>
      <c r="F13" s="180">
        <v>2.5600000000000002E-3</v>
      </c>
      <c r="G13" s="180">
        <v>4.4099999999999999E-3</v>
      </c>
      <c r="H13" s="180">
        <v>5.5199999999999997E-3</v>
      </c>
      <c r="I13" s="180">
        <v>5.3E-3</v>
      </c>
      <c r="K13" s="128">
        <f>Target_Curves[[#This Row],[Week]]</f>
        <v>9</v>
      </c>
      <c r="L13" s="180">
        <f>SUM(F$5:F13)</f>
        <v>4.6659999999999993E-2</v>
      </c>
      <c r="M13" s="180">
        <f>SUM(G$5:G13)</f>
        <v>3.9689999999999996E-2</v>
      </c>
      <c r="N13" s="180">
        <f>SUM(H$5:H13)</f>
        <v>4.9679999999999988E-2</v>
      </c>
      <c r="O13" s="180">
        <f>SUM(I$5:I13)</f>
        <v>4.7699999999999999E-2</v>
      </c>
      <c r="Q13" s="382">
        <v>4.7699999999999999E-2</v>
      </c>
      <c r="R13" s="8"/>
      <c r="S13" s="9"/>
      <c r="T13" s="2" t="s">
        <v>40</v>
      </c>
      <c r="U13" s="405">
        <f>SUMIFS(All_Opps[[Amount]:[Amount]],All_Opps[[WeekCodeNoAcc]:[WeekCodeNoAcc]],_xlfn.CONCAT(U$4,"-",$T13),All_Opps[[StageCode]:[StageCode]],"Won")</f>
        <v>0</v>
      </c>
      <c r="V13" s="405">
        <f>SUMIFS(All_Opps[[Amount]:[Amount]],All_Opps[[WeekCodeNoAcc]:[WeekCodeNoAcc]],_xlfn.CONCAT(V$4,"-",$T13),All_Opps[[StageCode]:[StageCode]],"Won")</f>
        <v>70732</v>
      </c>
      <c r="W13" s="405">
        <f>SUMIFS(All_Opps[[Amount]:[Amount]],All_Opps[[WeekCodeNoAcc]:[WeekCodeNoAcc]],_xlfn.CONCAT(W$4,"-",$T13),All_Opps[[StageCode]:[StageCode]],"Won")</f>
        <v>0</v>
      </c>
      <c r="X13" s="405">
        <f>SUMIFS(All_Opps[[Amount]:[Amount]],All_Opps[[WeekCodeNoAcc]:[WeekCodeNoAcc]],_xlfn.CONCAT(X$4,"-",$T13),All_Opps[[StageCode]:[StageCode]],"Won")</f>
        <v>0</v>
      </c>
      <c r="Y13" s="405">
        <f>SUMIFS(All_Opps[[Amount]:[Amount]],All_Opps[[WeekCodeNoAcc]:[WeekCodeNoAcc]],_xlfn.CONCAT(Y$4,"-",$T13),All_Opps[[StageCode]:[StageCode]],"Won")</f>
        <v>0</v>
      </c>
      <c r="Z13" s="405">
        <f>SUMIFS(All_Opps[[Amount]:[Amount]],All_Opps[[WeekCodeNoAcc]:[WeekCodeNoAcc]],_xlfn.CONCAT(Z$4,"-",$T13),All_Opps[[StageCode]:[StageCode]],"Won")</f>
        <v>136396</v>
      </c>
      <c r="AA13" s="405">
        <f>SUMIFS(All_Opps[[Amount]:[Amount]],All_Opps[[WeekCodeNoAcc]:[WeekCodeNoAcc]],_xlfn.CONCAT(AA$4,"-",$T13),All_Opps[[StageCode]:[StageCode]],"Won")</f>
        <v>10789</v>
      </c>
      <c r="AB13" s="405">
        <f>SUMIFS(All_Opps[[Amount]:[Amount]],All_Opps[[WeekCodeNoAcc]:[WeekCodeNoAcc]],_xlfn.CONCAT(AB$4,"-",$T13),All_Opps[[StageCode]:[StageCode]],"Won")</f>
        <v>181521</v>
      </c>
      <c r="AC13" s="405">
        <f>SUMIFS(All_Opps[[Amount]:[Amount]],All_Opps[[WeekCodeNoAcc]:[WeekCodeNoAcc]],_xlfn.CONCAT(AC$4,"-",$T13),All_Opps[[StageCode]:[StageCode]],"Won")</f>
        <v>58453</v>
      </c>
      <c r="AD13" s="405">
        <f>SUMIFS(All_Opps[[Amount]:[Amount]],All_Opps[[WeekCodeNoAcc]:[WeekCodeNoAcc]],_xlfn.CONCAT(AD$4,"-",$T13),All_Opps[[StageCode]:[StageCode]],"Won")</f>
        <v>0</v>
      </c>
      <c r="AE13" s="405">
        <f>SUMIFS(All_Opps[[Amount]:[Amount]],All_Opps[[WeekCodeNoAcc]:[WeekCodeNoAcc]],_xlfn.CONCAT(AE$4,"-",$T13),All_Opps[[StageCode]:[StageCode]],"Won")</f>
        <v>684923</v>
      </c>
      <c r="AG13" s="2" t="s">
        <v>40</v>
      </c>
      <c r="AH13" s="405">
        <f>SUMIFS(All_Opps[[Amount]:[Amount]],All_Opps[[WeekCode]:[WeekCode]],_xlfn.CONCAT(AH$4,"-",$T13),All_Opps[[StageCode]:[StageCode]],"Won")</f>
        <v>0</v>
      </c>
      <c r="AI13" s="405">
        <f>SUMIFS(All_Opps[[Amount]:[Amount]],All_Opps[[WeekCode]:[WeekCode]],_xlfn.CONCAT(AI$4,"-",$T13),All_Opps[[StageCode]:[StageCode]],"Won")</f>
        <v>70732</v>
      </c>
      <c r="AJ13" s="405">
        <f>SUMIFS(All_Opps[[Amount]:[Amount]],All_Opps[[WeekCode]:[WeekCode]],_xlfn.CONCAT(AJ$4,"-",$T13),All_Opps[[StageCode]:[StageCode]],"Won")</f>
        <v>0</v>
      </c>
      <c r="AK13" s="405">
        <f>SUMIFS(All_Opps[[Amount]:[Amount]],All_Opps[[WeekCode]:[WeekCode]],_xlfn.CONCAT(AK$4,"-",$T13),All_Opps[[StageCode]:[StageCode]],"Won")</f>
        <v>0</v>
      </c>
      <c r="AL13" s="405">
        <f>SUMIFS(All_Opps[[Amount]:[Amount]],All_Opps[[WeekCode]:[WeekCode]],_xlfn.CONCAT(AL$4,"-",$T13),All_Opps[[StageCode]:[StageCode]],"Won")</f>
        <v>0</v>
      </c>
      <c r="AM13" s="405">
        <f>SUMIFS(All_Opps[[Amount]:[Amount]],All_Opps[[WeekCode]:[WeekCode]],_xlfn.CONCAT(AM$4,"-",$T13),All_Opps[[StageCode]:[StageCode]],"Won")</f>
        <v>136396</v>
      </c>
      <c r="AN13" s="405">
        <f>SUMIFS(All_Opps[[Amount]:[Amount]],All_Opps[[WeekCode]:[WeekCode]],_xlfn.CONCAT(AN$4,"-",$T13),All_Opps[[StageCode]:[StageCode]],"Won")</f>
        <v>10789</v>
      </c>
      <c r="AO13" s="405">
        <f>SUMIFS(All_Opps[[Amount]:[Amount]],All_Opps[[WeekCode]:[WeekCode]],_xlfn.CONCAT(AO$4,"-",$T13),All_Opps[[StageCode]:[StageCode]],"Won")</f>
        <v>181521</v>
      </c>
      <c r="AP13" s="405">
        <f>SUMIFS(All_Opps[[Amount]:[Amount]],All_Opps[[WeekCode]:[WeekCode]],_xlfn.CONCAT(AP$4,"-",$T13),All_Opps[[StageCode]:[StageCode]],"Won")</f>
        <v>58453</v>
      </c>
      <c r="AQ13" s="405">
        <f>SUMIFS(All_Opps[[Amount]:[Amount]],All_Opps[[WeekCode]:[WeekCode]],_xlfn.CONCAT(AQ$4,"-",$T13),All_Opps[[StageCode]:[StageCode]],"Won")</f>
        <v>0</v>
      </c>
      <c r="AR13" s="405">
        <f>SUMIFS(All_Opps[[Amount]:[Amount]],All_Opps[[WeekCode]:[WeekCode]],_xlfn.CONCAT(AR$4,"-",$T13),All_Opps[[StageCode]:[StageCode]],"Won")</f>
        <v>684923</v>
      </c>
      <c r="AT13" s="2" t="s">
        <v>40</v>
      </c>
      <c r="AU13" s="405">
        <f>SUM(AH$5:AH13)</f>
        <v>48903</v>
      </c>
      <c r="AV13" s="405">
        <f>SUM(AI$5:AI13)</f>
        <v>408759</v>
      </c>
      <c r="AW13" s="405">
        <f>SUM(AJ$5:AJ13)</f>
        <v>794113</v>
      </c>
      <c r="AX13" s="405">
        <f>SUM(AK$5:AK13)</f>
        <v>0</v>
      </c>
      <c r="AY13" s="405">
        <f>SUM(AL$5:AL13)</f>
        <v>3232774</v>
      </c>
      <c r="AZ13" s="405">
        <f>SUM(AM$5:AM13)</f>
        <v>6748405</v>
      </c>
      <c r="BA13" s="405">
        <f>SUM(AN$5:AN13)</f>
        <v>5508517</v>
      </c>
      <c r="BB13" s="405">
        <f>SUM(AO$5:AO13)</f>
        <v>3543174</v>
      </c>
      <c r="BC13" s="405">
        <f>SUM(AP$5:AP13)</f>
        <v>2718961</v>
      </c>
      <c r="BD13" s="405">
        <f ca="1">IF(TWeek2026&gt;AT13*1,SUM(AQ$5:AQ13),NA())</f>
        <v>1271149</v>
      </c>
      <c r="BE13" s="405">
        <f ca="1">IF(Tweek2027&gt;AT13*1,SUM(AR$5:AR13),NA())</f>
        <v>4525911</v>
      </c>
      <c r="BL13"/>
      <c r="BM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</row>
    <row r="14" spans="2:135" x14ac:dyDescent="0.45">
      <c r="B14" s="397">
        <f>SUMIFS(All_Opps[[Amount]:[Amount]],All_Opps[[WeekCodeNoAcc]:[WeekCodeNoAcc]],"",All_Opps[[Opp Year]:[Opp Year]],2024,All_Opps[[StageCode]:[StageCode]],"Won")</f>
        <v>2951525</v>
      </c>
      <c r="C14" s="394" t="s">
        <v>169</v>
      </c>
      <c r="E14" s="128">
        <v>10</v>
      </c>
      <c r="F14" s="180">
        <v>4.2900000000000004E-3</v>
      </c>
      <c r="G14" s="180">
        <v>4.4099999999999999E-3</v>
      </c>
      <c r="H14" s="180">
        <v>5.5199999999999997E-3</v>
      </c>
      <c r="I14" s="180">
        <v>5.3E-3</v>
      </c>
      <c r="K14" s="128">
        <f>Target_Curves[[#This Row],[Week]]</f>
        <v>10</v>
      </c>
      <c r="L14" s="180">
        <f>SUM(F$5:F14)</f>
        <v>5.0949999999999995E-2</v>
      </c>
      <c r="M14" s="180">
        <f>SUM(G$5:G14)</f>
        <v>4.4099999999999993E-2</v>
      </c>
      <c r="N14" s="180">
        <f>SUM(H$5:H14)</f>
        <v>5.5199999999999985E-2</v>
      </c>
      <c r="O14" s="180">
        <f>SUM(I$5:I14)</f>
        <v>5.2999999999999999E-2</v>
      </c>
      <c r="Q14" s="382">
        <v>5.2999999999999999E-2</v>
      </c>
      <c r="R14" s="8"/>
      <c r="S14" s="9"/>
      <c r="T14" s="2" t="s">
        <v>41</v>
      </c>
      <c r="U14" s="405">
        <f>SUMIFS(All_Opps[[Amount]:[Amount]],All_Opps[[WeekCodeNoAcc]:[WeekCodeNoAcc]],_xlfn.CONCAT(U$4,"-",$T14),All_Opps[[StageCode]:[StageCode]],"Won")</f>
        <v>0</v>
      </c>
      <c r="V14" s="405">
        <f>SUMIFS(All_Opps[[Amount]:[Amount]],All_Opps[[WeekCodeNoAcc]:[WeekCodeNoAcc]],_xlfn.CONCAT(V$4,"-",$T14),All_Opps[[StageCode]:[StageCode]],"Won")</f>
        <v>0</v>
      </c>
      <c r="W14" s="405">
        <f>SUMIFS(All_Opps[[Amount]:[Amount]],All_Opps[[WeekCodeNoAcc]:[WeekCodeNoAcc]],_xlfn.CONCAT(W$4,"-",$T14),All_Opps[[StageCode]:[StageCode]],"Won")</f>
        <v>0</v>
      </c>
      <c r="X14" s="405">
        <f>SUMIFS(All_Opps[[Amount]:[Amount]],All_Opps[[WeekCodeNoAcc]:[WeekCodeNoAcc]],_xlfn.CONCAT(X$4,"-",$T14),All_Opps[[StageCode]:[StageCode]],"Won")</f>
        <v>0</v>
      </c>
      <c r="Y14" s="405">
        <f>SUMIFS(All_Opps[[Amount]:[Amount]],All_Opps[[WeekCodeNoAcc]:[WeekCodeNoAcc]],_xlfn.CONCAT(Y$4,"-",$T14),All_Opps[[StageCode]:[StageCode]],"Won")</f>
        <v>89299</v>
      </c>
      <c r="Z14" s="405">
        <f>SUMIFS(All_Opps[[Amount]:[Amount]],All_Opps[[WeekCodeNoAcc]:[WeekCodeNoAcc]],_xlfn.CONCAT(Z$4,"-",$T14),All_Opps[[StageCode]:[StageCode]],"Won")</f>
        <v>49325</v>
      </c>
      <c r="AA14" s="405">
        <f>SUMIFS(All_Opps[[Amount]:[Amount]],All_Opps[[WeekCodeNoAcc]:[WeekCodeNoAcc]],_xlfn.CONCAT(AA$4,"-",$T14),All_Opps[[StageCode]:[StageCode]],"Won")</f>
        <v>188465</v>
      </c>
      <c r="AB14" s="405">
        <f>SUMIFS(All_Opps[[Amount]:[Amount]],All_Opps[[WeekCodeNoAcc]:[WeekCodeNoAcc]],_xlfn.CONCAT(AB$4,"-",$T14),All_Opps[[StageCode]:[StageCode]],"Won")</f>
        <v>621351</v>
      </c>
      <c r="AC14" s="405">
        <f>SUMIFS(All_Opps[[Amount]:[Amount]],All_Opps[[WeekCodeNoAcc]:[WeekCodeNoAcc]],_xlfn.CONCAT(AC$4,"-",$T14),All_Opps[[StageCode]:[StageCode]],"Won")</f>
        <v>20016</v>
      </c>
      <c r="AD14" s="405">
        <f>SUMIFS(All_Opps[[Amount]:[Amount]],All_Opps[[WeekCodeNoAcc]:[WeekCodeNoAcc]],_xlfn.CONCAT(AD$4,"-",$T14),All_Opps[[StageCode]:[StageCode]],"Won")</f>
        <v>76737</v>
      </c>
      <c r="AE14" s="405">
        <f>SUMIFS(All_Opps[[Amount]:[Amount]],All_Opps[[WeekCodeNoAcc]:[WeekCodeNoAcc]],_xlfn.CONCAT(AE$4,"-",$T14),All_Opps[[StageCode]:[StageCode]],"Won")</f>
        <v>0</v>
      </c>
      <c r="AG14" s="2" t="s">
        <v>41</v>
      </c>
      <c r="AH14" s="405">
        <f>SUMIFS(All_Opps[[Amount]:[Amount]],All_Opps[[WeekCode]:[WeekCode]],_xlfn.CONCAT(AH$4,"-",$T14),All_Opps[[StageCode]:[StageCode]],"Won")</f>
        <v>0</v>
      </c>
      <c r="AI14" s="405">
        <f>SUMIFS(All_Opps[[Amount]:[Amount]],All_Opps[[WeekCode]:[WeekCode]],_xlfn.CONCAT(AI$4,"-",$T14),All_Opps[[StageCode]:[StageCode]],"Won")</f>
        <v>0</v>
      </c>
      <c r="AJ14" s="405">
        <f>SUMIFS(All_Opps[[Amount]:[Amount]],All_Opps[[WeekCode]:[WeekCode]],_xlfn.CONCAT(AJ$4,"-",$T14),All_Opps[[StageCode]:[StageCode]],"Won")</f>
        <v>0</v>
      </c>
      <c r="AK14" s="405">
        <f>SUMIFS(All_Opps[[Amount]:[Amount]],All_Opps[[WeekCode]:[WeekCode]],_xlfn.CONCAT(AK$4,"-",$T14),All_Opps[[StageCode]:[StageCode]],"Won")</f>
        <v>0</v>
      </c>
      <c r="AL14" s="405">
        <f>SUMIFS(All_Opps[[Amount]:[Amount]],All_Opps[[WeekCode]:[WeekCode]],_xlfn.CONCAT(AL$4,"-",$T14),All_Opps[[StageCode]:[StageCode]],"Won")</f>
        <v>89299</v>
      </c>
      <c r="AM14" s="405">
        <f>SUMIFS(All_Opps[[Amount]:[Amount]],All_Opps[[WeekCode]:[WeekCode]],_xlfn.CONCAT(AM$4,"-",$T14),All_Opps[[StageCode]:[StageCode]],"Won")</f>
        <v>49325</v>
      </c>
      <c r="AN14" s="405">
        <f>SUMIFS(All_Opps[[Amount]:[Amount]],All_Opps[[WeekCode]:[WeekCode]],_xlfn.CONCAT(AN$4,"-",$T14),All_Opps[[StageCode]:[StageCode]],"Won")</f>
        <v>188465</v>
      </c>
      <c r="AO14" s="405">
        <f>SUMIFS(All_Opps[[Amount]:[Amount]],All_Opps[[WeekCode]:[WeekCode]],_xlfn.CONCAT(AO$4,"-",$T14),All_Opps[[StageCode]:[StageCode]],"Won")</f>
        <v>621351</v>
      </c>
      <c r="AP14" s="405">
        <f>SUMIFS(All_Opps[[Amount]:[Amount]],All_Opps[[WeekCode]:[WeekCode]],_xlfn.CONCAT(AP$4,"-",$T14),All_Opps[[StageCode]:[StageCode]],"Won")</f>
        <v>20016</v>
      </c>
      <c r="AQ14" s="405">
        <f>SUMIFS(All_Opps[[Amount]:[Amount]],All_Opps[[WeekCode]:[WeekCode]],_xlfn.CONCAT(AQ$4,"-",$T14),All_Opps[[StageCode]:[StageCode]],"Won")</f>
        <v>76737</v>
      </c>
      <c r="AR14" s="405">
        <f>SUMIFS(All_Opps[[Amount]:[Amount]],All_Opps[[WeekCode]:[WeekCode]],_xlfn.CONCAT(AR$4,"-",$T14),All_Opps[[StageCode]:[StageCode]],"Won")</f>
        <v>0</v>
      </c>
      <c r="AT14" s="2" t="s">
        <v>41</v>
      </c>
      <c r="AU14" s="405">
        <f>SUM(AH$5:AH14)</f>
        <v>48903</v>
      </c>
      <c r="AV14" s="405">
        <f>SUM(AI$5:AI14)</f>
        <v>408759</v>
      </c>
      <c r="AW14" s="405">
        <f>SUM(AJ$5:AJ14)</f>
        <v>794113</v>
      </c>
      <c r="AX14" s="405">
        <f>SUM(AK$5:AK14)</f>
        <v>0</v>
      </c>
      <c r="AY14" s="405">
        <f>SUM(AL$5:AL14)</f>
        <v>3322073</v>
      </c>
      <c r="AZ14" s="405">
        <f>SUM(AM$5:AM14)</f>
        <v>6797730</v>
      </c>
      <c r="BA14" s="405">
        <f>SUM(AN$5:AN14)</f>
        <v>5696982</v>
      </c>
      <c r="BB14" s="405">
        <f>SUM(AO$5:AO14)</f>
        <v>4164525</v>
      </c>
      <c r="BC14" s="405">
        <f>SUM(AP$5:AP14)</f>
        <v>2738977</v>
      </c>
      <c r="BD14" s="405">
        <f ca="1">IF(TWeek2026&gt;AT14*1,SUM(AQ$5:AQ14),NA())</f>
        <v>1347886</v>
      </c>
      <c r="BE14" s="405">
        <f ca="1">IF(Tweek2027&gt;AT14*1,SUM(AR$5:AR14),NA())</f>
        <v>4525911</v>
      </c>
      <c r="BL14"/>
      <c r="BM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</row>
    <row r="15" spans="2:135" x14ac:dyDescent="0.45">
      <c r="B15" s="397">
        <f>SUMIFS(All_Opps[[Amount]:[Amount]],All_Opps[[WeekCodeNoAcc]:[WeekCodeNoAcc]],"",All_Opps[[Opp Year]:[Opp Year]],2023,All_Opps[[StageCode]:[StageCode]],"Won")</f>
        <v>4638332</v>
      </c>
      <c r="C15" s="394" t="s">
        <v>170</v>
      </c>
      <c r="E15" s="128">
        <v>11</v>
      </c>
      <c r="F15" s="180">
        <v>1.103E-2</v>
      </c>
      <c r="G15" s="180">
        <v>4.4099999999999999E-3</v>
      </c>
      <c r="H15" s="180">
        <v>5.5199999999999997E-3</v>
      </c>
      <c r="I15" s="180">
        <v>5.3E-3</v>
      </c>
      <c r="K15" s="128">
        <f>Target_Curves[[#This Row],[Week]]</f>
        <v>11</v>
      </c>
      <c r="L15" s="180">
        <f>SUM(F$5:F15)</f>
        <v>6.1979999999999993E-2</v>
      </c>
      <c r="M15" s="180">
        <f>SUM(G$5:G15)</f>
        <v>4.8509999999999991E-2</v>
      </c>
      <c r="N15" s="180">
        <f>SUM(H$5:H15)</f>
        <v>6.0719999999999982E-2</v>
      </c>
      <c r="O15" s="180">
        <f>SUM(I$5:I15)</f>
        <v>5.8299999999999998E-2</v>
      </c>
      <c r="Q15" s="382">
        <v>5.8299999999999998E-2</v>
      </c>
      <c r="R15" s="8"/>
      <c r="S15" s="9"/>
      <c r="T15" s="2" t="s">
        <v>42</v>
      </c>
      <c r="U15" s="405">
        <f>SUMIFS(All_Opps[[Amount]:[Amount]],All_Opps[[WeekCodeNoAcc]:[WeekCodeNoAcc]],_xlfn.CONCAT(U$4,"-",$T15),All_Opps[[StageCode]:[StageCode]],"Won")</f>
        <v>0</v>
      </c>
      <c r="V15" s="405">
        <f>SUMIFS(All_Opps[[Amount]:[Amount]],All_Opps[[WeekCodeNoAcc]:[WeekCodeNoAcc]],_xlfn.CONCAT(V$4,"-",$T15),All_Opps[[StageCode]:[StageCode]],"Won")</f>
        <v>0</v>
      </c>
      <c r="W15" s="405">
        <f>SUMIFS(All_Opps[[Amount]:[Amount]],All_Opps[[WeekCodeNoAcc]:[WeekCodeNoAcc]],_xlfn.CONCAT(W$4,"-",$T15),All_Opps[[StageCode]:[StageCode]],"Won")</f>
        <v>0</v>
      </c>
      <c r="X15" s="405">
        <f>SUMIFS(All_Opps[[Amount]:[Amount]],All_Opps[[WeekCodeNoAcc]:[WeekCodeNoAcc]],_xlfn.CONCAT(X$4,"-",$T15),All_Opps[[StageCode]:[StageCode]],"Won")</f>
        <v>0</v>
      </c>
      <c r="Y15" s="405">
        <f>SUMIFS(All_Opps[[Amount]:[Amount]],All_Opps[[WeekCodeNoAcc]:[WeekCodeNoAcc]],_xlfn.CONCAT(Y$4,"-",$T15),All_Opps[[StageCode]:[StageCode]],"Won")</f>
        <v>49108</v>
      </c>
      <c r="Z15" s="405">
        <f>SUMIFS(All_Opps[[Amount]:[Amount]],All_Opps[[WeekCodeNoAcc]:[WeekCodeNoAcc]],_xlfn.CONCAT(Z$4,"-",$T15),All_Opps[[StageCode]:[StageCode]],"Won")</f>
        <v>50931</v>
      </c>
      <c r="AA15" s="405">
        <f>SUMIFS(All_Opps[[Amount]:[Amount]],All_Opps[[WeekCodeNoAcc]:[WeekCodeNoAcc]],_xlfn.CONCAT(AA$4,"-",$T15),All_Opps[[StageCode]:[StageCode]],"Won")</f>
        <v>0</v>
      </c>
      <c r="AB15" s="405">
        <f>SUMIFS(All_Opps[[Amount]:[Amount]],All_Opps[[WeekCodeNoAcc]:[WeekCodeNoAcc]],_xlfn.CONCAT(AB$4,"-",$T15),All_Opps[[StageCode]:[StageCode]],"Won")</f>
        <v>0</v>
      </c>
      <c r="AC15" s="405">
        <f>SUMIFS(All_Opps[[Amount]:[Amount]],All_Opps[[WeekCodeNoAcc]:[WeekCodeNoAcc]],_xlfn.CONCAT(AC$4,"-",$T15),All_Opps[[StageCode]:[StageCode]],"Won")</f>
        <v>141782</v>
      </c>
      <c r="AD15" s="405">
        <f>SUMIFS(All_Opps[[Amount]:[Amount]],All_Opps[[WeekCodeNoAcc]:[WeekCodeNoAcc]],_xlfn.CONCAT(AD$4,"-",$T15),All_Opps[[StageCode]:[StageCode]],"Won")</f>
        <v>48792</v>
      </c>
      <c r="AE15" s="405">
        <f>SUMIFS(All_Opps[[Amount]:[Amount]],All_Opps[[WeekCodeNoAcc]:[WeekCodeNoAcc]],_xlfn.CONCAT(AE$4,"-",$T15),All_Opps[[StageCode]:[StageCode]],"Won")</f>
        <v>150207</v>
      </c>
      <c r="AG15" s="2" t="s">
        <v>42</v>
      </c>
      <c r="AH15" s="405">
        <f>SUMIFS(All_Opps[[Amount]:[Amount]],All_Opps[[WeekCode]:[WeekCode]],_xlfn.CONCAT(AH$4,"-",$T15),All_Opps[[StageCode]:[StageCode]],"Won")</f>
        <v>0</v>
      </c>
      <c r="AI15" s="405">
        <f>SUMIFS(All_Opps[[Amount]:[Amount]],All_Opps[[WeekCode]:[WeekCode]],_xlfn.CONCAT(AI$4,"-",$T15),All_Opps[[StageCode]:[StageCode]],"Won")</f>
        <v>0</v>
      </c>
      <c r="AJ15" s="405">
        <f>SUMIFS(All_Opps[[Amount]:[Amount]],All_Opps[[WeekCode]:[WeekCode]],_xlfn.CONCAT(AJ$4,"-",$T15),All_Opps[[StageCode]:[StageCode]],"Won")</f>
        <v>0</v>
      </c>
      <c r="AK15" s="405">
        <f>SUMIFS(All_Opps[[Amount]:[Amount]],All_Opps[[WeekCode]:[WeekCode]],_xlfn.CONCAT(AK$4,"-",$T15),All_Opps[[StageCode]:[StageCode]],"Won")</f>
        <v>0</v>
      </c>
      <c r="AL15" s="405">
        <f>SUMIFS(All_Opps[[Amount]:[Amount]],All_Opps[[WeekCode]:[WeekCode]],_xlfn.CONCAT(AL$4,"-",$T15),All_Opps[[StageCode]:[StageCode]],"Won")</f>
        <v>49108</v>
      </c>
      <c r="AM15" s="405">
        <f>SUMIFS(All_Opps[[Amount]:[Amount]],All_Opps[[WeekCode]:[WeekCode]],_xlfn.CONCAT(AM$4,"-",$T15),All_Opps[[StageCode]:[StageCode]],"Won")</f>
        <v>50931</v>
      </c>
      <c r="AN15" s="405">
        <f>SUMIFS(All_Opps[[Amount]:[Amount]],All_Opps[[WeekCode]:[WeekCode]],_xlfn.CONCAT(AN$4,"-",$T15),All_Opps[[StageCode]:[StageCode]],"Won")</f>
        <v>0</v>
      </c>
      <c r="AO15" s="405">
        <f>SUMIFS(All_Opps[[Amount]:[Amount]],All_Opps[[WeekCode]:[WeekCode]],_xlfn.CONCAT(AO$4,"-",$T15),All_Opps[[StageCode]:[StageCode]],"Won")</f>
        <v>0</v>
      </c>
      <c r="AP15" s="405">
        <f>SUMIFS(All_Opps[[Amount]:[Amount]],All_Opps[[WeekCode]:[WeekCode]],_xlfn.CONCAT(AP$4,"-",$T15),All_Opps[[StageCode]:[StageCode]],"Won")</f>
        <v>141782</v>
      </c>
      <c r="AQ15" s="405">
        <f>SUMIFS(All_Opps[[Amount]:[Amount]],All_Opps[[WeekCode]:[WeekCode]],_xlfn.CONCAT(AQ$4,"-",$T15),All_Opps[[StageCode]:[StageCode]],"Won")</f>
        <v>48792</v>
      </c>
      <c r="AR15" s="405">
        <f>SUMIFS(All_Opps[[Amount]:[Amount]],All_Opps[[WeekCode]:[WeekCode]],_xlfn.CONCAT(AR$4,"-",$T15),All_Opps[[StageCode]:[StageCode]],"Won")</f>
        <v>150207</v>
      </c>
      <c r="AT15" s="2" t="s">
        <v>42</v>
      </c>
      <c r="AU15" s="405">
        <f>SUM(AH$5:AH15)</f>
        <v>48903</v>
      </c>
      <c r="AV15" s="405">
        <f>SUM(AI$5:AI15)</f>
        <v>408759</v>
      </c>
      <c r="AW15" s="405">
        <f>SUM(AJ$5:AJ15)</f>
        <v>794113</v>
      </c>
      <c r="AX15" s="405">
        <f>SUM(AK$5:AK15)</f>
        <v>0</v>
      </c>
      <c r="AY15" s="405">
        <f>SUM(AL$5:AL15)</f>
        <v>3371181</v>
      </c>
      <c r="AZ15" s="405">
        <f>SUM(AM$5:AM15)</f>
        <v>6848661</v>
      </c>
      <c r="BA15" s="405">
        <f>SUM(AN$5:AN15)</f>
        <v>5696982</v>
      </c>
      <c r="BB15" s="405">
        <f>SUM(AO$5:AO15)</f>
        <v>4164525</v>
      </c>
      <c r="BC15" s="405">
        <f>SUM(AP$5:AP15)</f>
        <v>2880759</v>
      </c>
      <c r="BD15" s="405">
        <f ca="1">IF(TWeek2026&gt;AT15*1,SUM(AQ$5:AQ15),NA())</f>
        <v>1396678</v>
      </c>
      <c r="BE15" s="405">
        <f ca="1">IF(Tweek2027&gt;AT15*1,SUM(AR$5:AR15),NA())</f>
        <v>4676118</v>
      </c>
      <c r="BL15"/>
      <c r="BM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</row>
    <row r="16" spans="2:135" x14ac:dyDescent="0.45">
      <c r="B16" s="397">
        <f>SUMIFS(All_Opps[[Amount]:[Amount]],All_Opps[[WeekCodeNoAcc]:[WeekCodeNoAcc]],"",All_Opps[[Opp Year]:[Opp Year]],2022,All_Opps[[StageCode]:[StageCode]],"Won")</f>
        <v>6117463</v>
      </c>
      <c r="C16" s="394" t="s">
        <v>167</v>
      </c>
      <c r="E16" s="128">
        <v>12</v>
      </c>
      <c r="F16" s="180">
        <v>2.8600000000000001E-3</v>
      </c>
      <c r="G16" s="180">
        <v>4.4099999999999999E-3</v>
      </c>
      <c r="H16" s="180">
        <v>5.5199999999999997E-3</v>
      </c>
      <c r="I16" s="180">
        <v>5.3E-3</v>
      </c>
      <c r="K16" s="128">
        <f>Target_Curves[[#This Row],[Week]]</f>
        <v>12</v>
      </c>
      <c r="L16" s="180">
        <f>SUM(F$5:F16)</f>
        <v>6.4839999999999995E-2</v>
      </c>
      <c r="M16" s="180">
        <f>SUM(G$5:G16)</f>
        <v>5.2919999999999988E-2</v>
      </c>
      <c r="N16" s="180">
        <f>SUM(H$5:H16)</f>
        <v>6.6239999999999979E-2</v>
      </c>
      <c r="O16" s="180">
        <f>SUM(I$5:I16)</f>
        <v>6.3600000000000004E-2</v>
      </c>
      <c r="Q16" s="382">
        <v>6.3600000000000004E-2</v>
      </c>
      <c r="R16" s="8"/>
      <c r="S16" s="9"/>
      <c r="T16" s="2" t="s">
        <v>43</v>
      </c>
      <c r="U16" s="405">
        <f>SUMIFS(All_Opps[[Amount]:[Amount]],All_Opps[[WeekCodeNoAcc]:[WeekCodeNoAcc]],_xlfn.CONCAT(U$4,"-",$T16),All_Opps[[StageCode]:[StageCode]],"Won")</f>
        <v>0</v>
      </c>
      <c r="V16" s="405">
        <f>SUMIFS(All_Opps[[Amount]:[Amount]],All_Opps[[WeekCodeNoAcc]:[WeekCodeNoAcc]],_xlfn.CONCAT(V$4,"-",$T16),All_Opps[[StageCode]:[StageCode]],"Won")</f>
        <v>21127</v>
      </c>
      <c r="W16" s="405">
        <f>SUMIFS(All_Opps[[Amount]:[Amount]],All_Opps[[WeekCodeNoAcc]:[WeekCodeNoAcc]],_xlfn.CONCAT(W$4,"-",$T16),All_Opps[[StageCode]:[StageCode]],"Won")</f>
        <v>94720</v>
      </c>
      <c r="X16" s="405">
        <f>SUMIFS(All_Opps[[Amount]:[Amount]],All_Opps[[WeekCodeNoAcc]:[WeekCodeNoAcc]],_xlfn.CONCAT(X$4,"-",$T16),All_Opps[[StageCode]:[StageCode]],"Won")</f>
        <v>0</v>
      </c>
      <c r="Y16" s="405">
        <f>SUMIFS(All_Opps[[Amount]:[Amount]],All_Opps[[WeekCodeNoAcc]:[WeekCodeNoAcc]],_xlfn.CONCAT(Y$4,"-",$T16),All_Opps[[StageCode]:[StageCode]],"Won")</f>
        <v>0</v>
      </c>
      <c r="Z16" s="405">
        <f>SUMIFS(All_Opps[[Amount]:[Amount]],All_Opps[[WeekCodeNoAcc]:[WeekCodeNoAcc]],_xlfn.CONCAT(Z$4,"-",$T16),All_Opps[[StageCode]:[StageCode]],"Won")</f>
        <v>0</v>
      </c>
      <c r="AA16" s="405">
        <f>SUMIFS(All_Opps[[Amount]:[Amount]],All_Opps[[WeekCodeNoAcc]:[WeekCodeNoAcc]],_xlfn.CONCAT(AA$4,"-",$T16),All_Opps[[StageCode]:[StageCode]],"Won")</f>
        <v>0</v>
      </c>
      <c r="AB16" s="405">
        <f>SUMIFS(All_Opps[[Amount]:[Amount]],All_Opps[[WeekCodeNoAcc]:[WeekCodeNoAcc]],_xlfn.CONCAT(AB$4,"-",$T16),All_Opps[[StageCode]:[StageCode]],"Won")</f>
        <v>38231</v>
      </c>
      <c r="AC16" s="405">
        <f>SUMIFS(All_Opps[[Amount]:[Amount]],All_Opps[[WeekCodeNoAcc]:[WeekCodeNoAcc]],_xlfn.CONCAT(AC$4,"-",$T16),All_Opps[[StageCode]:[StageCode]],"Won")</f>
        <v>92101</v>
      </c>
      <c r="AD16" s="405">
        <f>SUMIFS(All_Opps[[Amount]:[Amount]],All_Opps[[WeekCodeNoAcc]:[WeekCodeNoAcc]],_xlfn.CONCAT(AD$4,"-",$T16),All_Opps[[StageCode]:[StageCode]],"Won")</f>
        <v>668885</v>
      </c>
      <c r="AE16" s="405">
        <f>SUMIFS(All_Opps[[Amount]:[Amount]],All_Opps[[WeekCodeNoAcc]:[WeekCodeNoAcc]],_xlfn.CONCAT(AE$4,"-",$T16),All_Opps[[StageCode]:[StageCode]],"Won")</f>
        <v>0</v>
      </c>
      <c r="AG16" s="2" t="s">
        <v>43</v>
      </c>
      <c r="AH16" s="405">
        <f>SUMIFS(All_Opps[[Amount]:[Amount]],All_Opps[[WeekCode]:[WeekCode]],_xlfn.CONCAT(AH$4,"-",$T16),All_Opps[[StageCode]:[StageCode]],"Won")</f>
        <v>0</v>
      </c>
      <c r="AI16" s="405">
        <f>SUMIFS(All_Opps[[Amount]:[Amount]],All_Opps[[WeekCode]:[WeekCode]],_xlfn.CONCAT(AI$4,"-",$T16),All_Opps[[StageCode]:[StageCode]],"Won")</f>
        <v>21127</v>
      </c>
      <c r="AJ16" s="405">
        <f>SUMIFS(All_Opps[[Amount]:[Amount]],All_Opps[[WeekCode]:[WeekCode]],_xlfn.CONCAT(AJ$4,"-",$T16),All_Opps[[StageCode]:[StageCode]],"Won")</f>
        <v>94720</v>
      </c>
      <c r="AK16" s="405">
        <f>SUMIFS(All_Opps[[Amount]:[Amount]],All_Opps[[WeekCode]:[WeekCode]],_xlfn.CONCAT(AK$4,"-",$T16),All_Opps[[StageCode]:[StageCode]],"Won")</f>
        <v>0</v>
      </c>
      <c r="AL16" s="405">
        <f>SUMIFS(All_Opps[[Amount]:[Amount]],All_Opps[[WeekCode]:[WeekCode]],_xlfn.CONCAT(AL$4,"-",$T16),All_Opps[[StageCode]:[StageCode]],"Won")</f>
        <v>0</v>
      </c>
      <c r="AM16" s="405">
        <f>SUMIFS(All_Opps[[Amount]:[Amount]],All_Opps[[WeekCode]:[WeekCode]],_xlfn.CONCAT(AM$4,"-",$T16),All_Opps[[StageCode]:[StageCode]],"Won")</f>
        <v>0</v>
      </c>
      <c r="AN16" s="405">
        <f>SUMIFS(All_Opps[[Amount]:[Amount]],All_Opps[[WeekCode]:[WeekCode]],_xlfn.CONCAT(AN$4,"-",$T16),All_Opps[[StageCode]:[StageCode]],"Won")</f>
        <v>0</v>
      </c>
      <c r="AO16" s="405">
        <f>SUMIFS(All_Opps[[Amount]:[Amount]],All_Opps[[WeekCode]:[WeekCode]],_xlfn.CONCAT(AO$4,"-",$T16),All_Opps[[StageCode]:[StageCode]],"Won")</f>
        <v>38231</v>
      </c>
      <c r="AP16" s="405">
        <f>SUMIFS(All_Opps[[Amount]:[Amount]],All_Opps[[WeekCode]:[WeekCode]],_xlfn.CONCAT(AP$4,"-",$T16),All_Opps[[StageCode]:[StageCode]],"Won")</f>
        <v>92101</v>
      </c>
      <c r="AQ16" s="405">
        <f>SUMIFS(All_Opps[[Amount]:[Amount]],All_Opps[[WeekCode]:[WeekCode]],_xlfn.CONCAT(AQ$4,"-",$T16),All_Opps[[StageCode]:[StageCode]],"Won")</f>
        <v>668885</v>
      </c>
      <c r="AR16" s="405">
        <f>SUMIFS(All_Opps[[Amount]:[Amount]],All_Opps[[WeekCode]:[WeekCode]],_xlfn.CONCAT(AR$4,"-",$T16),All_Opps[[StageCode]:[StageCode]],"Won")</f>
        <v>0</v>
      </c>
      <c r="AT16" s="2" t="s">
        <v>43</v>
      </c>
      <c r="AU16" s="405">
        <f>SUM(AH$5:AH16)</f>
        <v>48903</v>
      </c>
      <c r="AV16" s="405">
        <f>SUM(AI$5:AI16)</f>
        <v>429886</v>
      </c>
      <c r="AW16" s="405">
        <f>SUM(AJ$5:AJ16)</f>
        <v>888833</v>
      </c>
      <c r="AX16" s="405">
        <f>SUM(AK$5:AK16)</f>
        <v>0</v>
      </c>
      <c r="AY16" s="405">
        <f>SUM(AL$5:AL16)</f>
        <v>3371181</v>
      </c>
      <c r="AZ16" s="405">
        <f>SUM(AM$5:AM16)</f>
        <v>6848661</v>
      </c>
      <c r="BA16" s="405">
        <f>SUM(AN$5:AN16)</f>
        <v>5696982</v>
      </c>
      <c r="BB16" s="405">
        <f>SUM(AO$5:AO16)</f>
        <v>4202756</v>
      </c>
      <c r="BC16" s="405">
        <f>SUM(AP$5:AP16)</f>
        <v>2972860</v>
      </c>
      <c r="BD16" s="405">
        <f ca="1">IF(TWeek2026&gt;AT16*1,SUM(AQ$5:AQ16),NA())</f>
        <v>2065563</v>
      </c>
      <c r="BE16" s="405">
        <f ca="1">IF(Tweek2027&gt;AT16*1,SUM(AR$5:AR16),NA())</f>
        <v>4676118</v>
      </c>
      <c r="BL16"/>
      <c r="BM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</row>
    <row r="17" spans="2:135" x14ac:dyDescent="0.45">
      <c r="B17" s="397">
        <f>Sales_Obj26-Acc_2026</f>
        <v>25116834</v>
      </c>
      <c r="C17" s="394" t="s">
        <v>199</v>
      </c>
      <c r="E17" s="128">
        <v>13</v>
      </c>
      <c r="F17" s="180">
        <v>3.6099999999999999E-3</v>
      </c>
      <c r="G17" s="180">
        <v>4.4099999999999999E-3</v>
      </c>
      <c r="H17" s="180">
        <v>5.5199999999999997E-3</v>
      </c>
      <c r="I17" s="180">
        <v>5.3E-3</v>
      </c>
      <c r="K17" s="128">
        <f>Target_Curves[[#This Row],[Week]]</f>
        <v>13</v>
      </c>
      <c r="L17" s="180">
        <f>SUM(F$5:F17)</f>
        <v>6.8449999999999997E-2</v>
      </c>
      <c r="M17" s="180">
        <f>SUM(G$5:G17)</f>
        <v>5.7329999999999985E-2</v>
      </c>
      <c r="N17" s="180">
        <f>SUM(H$5:H17)</f>
        <v>7.1759999999999977E-2</v>
      </c>
      <c r="O17" s="180">
        <f>SUM(I$5:I17)</f>
        <v>6.8900000000000003E-2</v>
      </c>
      <c r="Q17" s="382">
        <v>6.8900000000000003E-2</v>
      </c>
      <c r="R17" s="8"/>
      <c r="S17" s="9"/>
      <c r="T17" s="2" t="s">
        <v>44</v>
      </c>
      <c r="U17" s="405">
        <f>SUMIFS(All_Opps[[Amount]:[Amount]],All_Opps[[WeekCodeNoAcc]:[WeekCodeNoAcc]],_xlfn.CONCAT(U$4,"-",$T17),All_Opps[[StageCode]:[StageCode]],"Won")</f>
        <v>25251</v>
      </c>
      <c r="V17" s="405">
        <f>SUMIFS(All_Opps[[Amount]:[Amount]],All_Opps[[WeekCodeNoAcc]:[WeekCodeNoAcc]],_xlfn.CONCAT(V$4,"-",$T17),All_Opps[[StageCode]:[StageCode]],"Won")</f>
        <v>21087</v>
      </c>
      <c r="W17" s="405">
        <f>SUMIFS(All_Opps[[Amount]:[Amount]],All_Opps[[WeekCodeNoAcc]:[WeekCodeNoAcc]],_xlfn.CONCAT(W$4,"-",$T17),All_Opps[[StageCode]:[StageCode]],"Won")</f>
        <v>167519</v>
      </c>
      <c r="X17" s="405">
        <f>SUMIFS(All_Opps[[Amount]:[Amount]],All_Opps[[WeekCodeNoAcc]:[WeekCodeNoAcc]],_xlfn.CONCAT(X$4,"-",$T17),All_Opps[[StageCode]:[StageCode]],"Won")</f>
        <v>0</v>
      </c>
      <c r="Y17" s="405">
        <f>SUMIFS(All_Opps[[Amount]:[Amount]],All_Opps[[WeekCodeNoAcc]:[WeekCodeNoAcc]],_xlfn.CONCAT(Y$4,"-",$T17),All_Opps[[StageCode]:[StageCode]],"Won")</f>
        <v>0</v>
      </c>
      <c r="Z17" s="405">
        <f>SUMIFS(All_Opps[[Amount]:[Amount]],All_Opps[[WeekCodeNoAcc]:[WeekCodeNoAcc]],_xlfn.CONCAT(Z$4,"-",$T17),All_Opps[[StageCode]:[StageCode]],"Won")</f>
        <v>29788</v>
      </c>
      <c r="AA17" s="405">
        <f>SUMIFS(All_Opps[[Amount]:[Amount]],All_Opps[[WeekCodeNoAcc]:[WeekCodeNoAcc]],_xlfn.CONCAT(AA$4,"-",$T17),All_Opps[[StageCode]:[StageCode]],"Won")</f>
        <v>181207</v>
      </c>
      <c r="AB17" s="405">
        <f>SUMIFS(All_Opps[[Amount]:[Amount]],All_Opps[[WeekCodeNoAcc]:[WeekCodeNoAcc]],_xlfn.CONCAT(AB$4,"-",$T17),All_Opps[[StageCode]:[StageCode]],"Won")</f>
        <v>0</v>
      </c>
      <c r="AC17" s="405">
        <f>SUMIFS(All_Opps[[Amount]:[Amount]],All_Opps[[WeekCodeNoAcc]:[WeekCodeNoAcc]],_xlfn.CONCAT(AC$4,"-",$T17),All_Opps[[StageCode]:[StageCode]],"Won")</f>
        <v>193994</v>
      </c>
      <c r="AD17" s="405">
        <f>SUMIFS(All_Opps[[Amount]:[Amount]],All_Opps[[WeekCodeNoAcc]:[WeekCodeNoAcc]],_xlfn.CONCAT(AD$4,"-",$T17),All_Opps[[StageCode]:[StageCode]],"Won")</f>
        <v>0</v>
      </c>
      <c r="AE17" s="405">
        <f>SUMIFS(All_Opps[[Amount]:[Amount]],All_Opps[[WeekCodeNoAcc]:[WeekCodeNoAcc]],_xlfn.CONCAT(AE$4,"-",$T17),All_Opps[[StageCode]:[StageCode]],"Won")</f>
        <v>144873</v>
      </c>
      <c r="AG17" s="2" t="s">
        <v>44</v>
      </c>
      <c r="AH17" s="405">
        <f>SUMIFS(All_Opps[[Amount]:[Amount]],All_Opps[[WeekCode]:[WeekCode]],_xlfn.CONCAT(AH$4,"-",$T17),All_Opps[[StageCode]:[StageCode]],"Won")</f>
        <v>25251</v>
      </c>
      <c r="AI17" s="405">
        <f>SUMIFS(All_Opps[[Amount]:[Amount]],All_Opps[[WeekCode]:[WeekCode]],_xlfn.CONCAT(AI$4,"-",$T17),All_Opps[[StageCode]:[StageCode]],"Won")</f>
        <v>21087</v>
      </c>
      <c r="AJ17" s="405">
        <f>SUMIFS(All_Opps[[Amount]:[Amount]],All_Opps[[WeekCode]:[WeekCode]],_xlfn.CONCAT(AJ$4,"-",$T17),All_Opps[[StageCode]:[StageCode]],"Won")</f>
        <v>167519</v>
      </c>
      <c r="AK17" s="405">
        <f>SUMIFS(All_Opps[[Amount]:[Amount]],All_Opps[[WeekCode]:[WeekCode]],_xlfn.CONCAT(AK$4,"-",$T17),All_Opps[[StageCode]:[StageCode]],"Won")</f>
        <v>0</v>
      </c>
      <c r="AL17" s="405">
        <f>SUMIFS(All_Opps[[Amount]:[Amount]],All_Opps[[WeekCode]:[WeekCode]],_xlfn.CONCAT(AL$4,"-",$T17),All_Opps[[StageCode]:[StageCode]],"Won")</f>
        <v>0</v>
      </c>
      <c r="AM17" s="405">
        <f>SUMIFS(All_Opps[[Amount]:[Amount]],All_Opps[[WeekCode]:[WeekCode]],_xlfn.CONCAT(AM$4,"-",$T17),All_Opps[[StageCode]:[StageCode]],"Won")</f>
        <v>29788</v>
      </c>
      <c r="AN17" s="405">
        <f>SUMIFS(All_Opps[[Amount]:[Amount]],All_Opps[[WeekCode]:[WeekCode]],_xlfn.CONCAT(AN$4,"-",$T17),All_Opps[[StageCode]:[StageCode]],"Won")</f>
        <v>181207</v>
      </c>
      <c r="AO17" s="405">
        <f>SUMIFS(All_Opps[[Amount]:[Amount]],All_Opps[[WeekCode]:[WeekCode]],_xlfn.CONCAT(AO$4,"-",$T17),All_Opps[[StageCode]:[StageCode]],"Won")</f>
        <v>0</v>
      </c>
      <c r="AP17" s="405">
        <f>SUMIFS(All_Opps[[Amount]:[Amount]],All_Opps[[WeekCode]:[WeekCode]],_xlfn.CONCAT(AP$4,"-",$T17),All_Opps[[StageCode]:[StageCode]],"Won")</f>
        <v>193994</v>
      </c>
      <c r="AQ17" s="405">
        <f>SUMIFS(All_Opps[[Amount]:[Amount]],All_Opps[[WeekCode]:[WeekCode]],_xlfn.CONCAT(AQ$4,"-",$T17),All_Opps[[StageCode]:[StageCode]],"Won")</f>
        <v>0</v>
      </c>
      <c r="AR17" s="405">
        <f>SUMIFS(All_Opps[[Amount]:[Amount]],All_Opps[[WeekCode]:[WeekCode]],_xlfn.CONCAT(AR$4,"-",$T17),All_Opps[[StageCode]:[StageCode]],"Won")</f>
        <v>144873</v>
      </c>
      <c r="AT17" s="2" t="s">
        <v>44</v>
      </c>
      <c r="AU17" s="405">
        <f>SUM(AH$5:AH17)</f>
        <v>74154</v>
      </c>
      <c r="AV17" s="405">
        <f>SUM(AI$5:AI17)</f>
        <v>450973</v>
      </c>
      <c r="AW17" s="405">
        <f>SUM(AJ$5:AJ17)</f>
        <v>1056352</v>
      </c>
      <c r="AX17" s="405">
        <f>SUM(AK$5:AK17)</f>
        <v>0</v>
      </c>
      <c r="AY17" s="405">
        <f>SUM(AL$5:AL17)</f>
        <v>3371181</v>
      </c>
      <c r="AZ17" s="405">
        <f>SUM(AM$5:AM17)</f>
        <v>6878449</v>
      </c>
      <c r="BA17" s="405">
        <f>SUM(AN$5:AN17)</f>
        <v>5878189</v>
      </c>
      <c r="BB17" s="405">
        <f>SUM(AO$5:AO17)</f>
        <v>4202756</v>
      </c>
      <c r="BC17" s="405">
        <f>SUM(AP$5:AP17)</f>
        <v>3166854</v>
      </c>
      <c r="BD17" s="405">
        <f ca="1">IF(TWeek2026&gt;AT17*1,SUM(AQ$5:AQ17),NA())</f>
        <v>2065563</v>
      </c>
      <c r="BE17" s="405">
        <f ca="1">IF(Tweek2027&gt;AT17*1,SUM(AR$5:AR17),NA())</f>
        <v>4820991</v>
      </c>
      <c r="BL17"/>
      <c r="BM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</row>
    <row r="18" spans="2:135" x14ac:dyDescent="0.45">
      <c r="B18" s="398">
        <f>+Sales_Obj27-Acc_2027</f>
        <v>25094238</v>
      </c>
      <c r="C18" s="399" t="s">
        <v>200</v>
      </c>
      <c r="E18" s="128">
        <v>14</v>
      </c>
      <c r="F18" s="180">
        <v>7.4900000000000001E-3</v>
      </c>
      <c r="G18" s="180">
        <v>7.3099999999999997E-3</v>
      </c>
      <c r="H18" s="180">
        <v>1.261E-2</v>
      </c>
      <c r="I18" s="180">
        <v>1.2120000000000001E-2</v>
      </c>
      <c r="K18" s="128">
        <f>Target_Curves[[#This Row],[Week]]</f>
        <v>14</v>
      </c>
      <c r="L18" s="180">
        <f>SUM(F$5:F18)</f>
        <v>7.5939999999999994E-2</v>
      </c>
      <c r="M18" s="180">
        <f>SUM(G$5:G18)</f>
        <v>6.4639999999999989E-2</v>
      </c>
      <c r="N18" s="180">
        <f>SUM(H$5:H18)</f>
        <v>8.4369999999999973E-2</v>
      </c>
      <c r="O18" s="180">
        <f>SUM(I$5:I18)</f>
        <v>8.1020000000000009E-2</v>
      </c>
      <c r="Q18" s="382">
        <v>8.1020000000000009E-2</v>
      </c>
      <c r="R18" s="8"/>
      <c r="S18" s="9"/>
      <c r="T18" s="2" t="s">
        <v>45</v>
      </c>
      <c r="U18" s="405">
        <f>SUMIFS(All_Opps[[Amount]:[Amount]],All_Opps[[WeekCodeNoAcc]:[WeekCodeNoAcc]],_xlfn.CONCAT(U$4,"-",$T18),All_Opps[[StageCode]:[StageCode]],"Won")</f>
        <v>0</v>
      </c>
      <c r="V18" s="405">
        <f>SUMIFS(All_Opps[[Amount]:[Amount]],All_Opps[[WeekCodeNoAcc]:[WeekCodeNoAcc]],_xlfn.CONCAT(V$4,"-",$T18),All_Opps[[StageCode]:[StageCode]],"Won")</f>
        <v>0</v>
      </c>
      <c r="W18" s="405">
        <f>SUMIFS(All_Opps[[Amount]:[Amount]],All_Opps[[WeekCodeNoAcc]:[WeekCodeNoAcc]],_xlfn.CONCAT(W$4,"-",$T18),All_Opps[[StageCode]:[StageCode]],"Won")</f>
        <v>86020</v>
      </c>
      <c r="X18" s="405">
        <f>SUMIFS(All_Opps[[Amount]:[Amount]],All_Opps[[WeekCodeNoAcc]:[WeekCodeNoAcc]],_xlfn.CONCAT(X$4,"-",$T18),All_Opps[[StageCode]:[StageCode]],"Won")</f>
        <v>0</v>
      </c>
      <c r="Y18" s="405">
        <f>SUMIFS(All_Opps[[Amount]:[Amount]],All_Opps[[WeekCodeNoAcc]:[WeekCodeNoAcc]],_xlfn.CONCAT(Y$4,"-",$T18),All_Opps[[StageCode]:[StageCode]],"Won")</f>
        <v>43877</v>
      </c>
      <c r="Z18" s="405">
        <f>SUMIFS(All_Opps[[Amount]:[Amount]],All_Opps[[WeekCodeNoAcc]:[WeekCodeNoAcc]],_xlfn.CONCAT(Z$4,"-",$T18),All_Opps[[StageCode]:[StageCode]],"Won")</f>
        <v>96458</v>
      </c>
      <c r="AA18" s="405">
        <f>SUMIFS(All_Opps[[Amount]:[Amount]],All_Opps[[WeekCodeNoAcc]:[WeekCodeNoAcc]],_xlfn.CONCAT(AA$4,"-",$T18),All_Opps[[StageCode]:[StageCode]],"Won")</f>
        <v>81854</v>
      </c>
      <c r="AB18" s="405">
        <f>SUMIFS(All_Opps[[Amount]:[Amount]],All_Opps[[WeekCodeNoAcc]:[WeekCodeNoAcc]],_xlfn.CONCAT(AB$4,"-",$T18),All_Opps[[StageCode]:[StageCode]],"Won")</f>
        <v>0</v>
      </c>
      <c r="AC18" s="405">
        <f>SUMIFS(All_Opps[[Amount]:[Amount]],All_Opps[[WeekCodeNoAcc]:[WeekCodeNoAcc]],_xlfn.CONCAT(AC$4,"-",$T18),All_Opps[[StageCode]:[StageCode]],"Won")</f>
        <v>398733</v>
      </c>
      <c r="AD18" s="405">
        <f>SUMIFS(All_Opps[[Amount]:[Amount]],All_Opps[[WeekCodeNoAcc]:[WeekCodeNoAcc]],_xlfn.CONCAT(AD$4,"-",$T18),All_Opps[[StageCode]:[StageCode]],"Won")</f>
        <v>113146</v>
      </c>
      <c r="AE18" s="405">
        <f>SUMIFS(All_Opps[[Amount]:[Amount]],All_Opps[[WeekCodeNoAcc]:[WeekCodeNoAcc]],_xlfn.CONCAT(AE$4,"-",$T18),All_Opps[[StageCode]:[StageCode]],"Won")</f>
        <v>0</v>
      </c>
      <c r="AG18" s="2" t="s">
        <v>45</v>
      </c>
      <c r="AH18" s="405">
        <f>SUMIFS(All_Opps[[Amount]:[Amount]],All_Opps[[WeekCode]:[WeekCode]],_xlfn.CONCAT(AH$4,"-",$T18),All_Opps[[StageCode]:[StageCode]],"Won")</f>
        <v>0</v>
      </c>
      <c r="AI18" s="405">
        <f>SUMIFS(All_Opps[[Amount]:[Amount]],All_Opps[[WeekCode]:[WeekCode]],_xlfn.CONCAT(AI$4,"-",$T18),All_Opps[[StageCode]:[StageCode]],"Won")</f>
        <v>0</v>
      </c>
      <c r="AJ18" s="405">
        <f>SUMIFS(All_Opps[[Amount]:[Amount]],All_Opps[[WeekCode]:[WeekCode]],_xlfn.CONCAT(AJ$4,"-",$T18),All_Opps[[StageCode]:[StageCode]],"Won")</f>
        <v>86020</v>
      </c>
      <c r="AK18" s="405">
        <f>SUMIFS(All_Opps[[Amount]:[Amount]],All_Opps[[WeekCode]:[WeekCode]],_xlfn.CONCAT(AK$4,"-",$T18),All_Opps[[StageCode]:[StageCode]],"Won")</f>
        <v>0</v>
      </c>
      <c r="AL18" s="405">
        <f>SUMIFS(All_Opps[[Amount]:[Amount]],All_Opps[[WeekCode]:[WeekCode]],_xlfn.CONCAT(AL$4,"-",$T18),All_Opps[[StageCode]:[StageCode]],"Won")</f>
        <v>43877</v>
      </c>
      <c r="AM18" s="405">
        <f>SUMIFS(All_Opps[[Amount]:[Amount]],All_Opps[[WeekCode]:[WeekCode]],_xlfn.CONCAT(AM$4,"-",$T18),All_Opps[[StageCode]:[StageCode]],"Won")</f>
        <v>96458</v>
      </c>
      <c r="AN18" s="405">
        <f>SUMIFS(All_Opps[[Amount]:[Amount]],All_Opps[[WeekCode]:[WeekCode]],_xlfn.CONCAT(AN$4,"-",$T18),All_Opps[[StageCode]:[StageCode]],"Won")</f>
        <v>81854</v>
      </c>
      <c r="AO18" s="405">
        <f>SUMIFS(All_Opps[[Amount]:[Amount]],All_Opps[[WeekCode]:[WeekCode]],_xlfn.CONCAT(AO$4,"-",$T18),All_Opps[[StageCode]:[StageCode]],"Won")</f>
        <v>0</v>
      </c>
      <c r="AP18" s="405">
        <f>SUMIFS(All_Opps[[Amount]:[Amount]],All_Opps[[WeekCode]:[WeekCode]],_xlfn.CONCAT(AP$4,"-",$T18),All_Opps[[StageCode]:[StageCode]],"Won")</f>
        <v>398733</v>
      </c>
      <c r="AQ18" s="405">
        <f>SUMIFS(All_Opps[[Amount]:[Amount]],All_Opps[[WeekCode]:[WeekCode]],_xlfn.CONCAT(AQ$4,"-",$T18),All_Opps[[StageCode]:[StageCode]],"Won")</f>
        <v>113146</v>
      </c>
      <c r="AR18" s="405">
        <f>SUMIFS(All_Opps[[Amount]:[Amount]],All_Opps[[WeekCode]:[WeekCode]],_xlfn.CONCAT(AR$4,"-",$T18),All_Opps[[StageCode]:[StageCode]],"Won")</f>
        <v>0</v>
      </c>
      <c r="AT18" s="2" t="s">
        <v>45</v>
      </c>
      <c r="AU18" s="405">
        <f>SUM(AH$5:AH18)</f>
        <v>74154</v>
      </c>
      <c r="AV18" s="405">
        <f>SUM(AI$5:AI18)</f>
        <v>450973</v>
      </c>
      <c r="AW18" s="405">
        <f>SUM(AJ$5:AJ18)</f>
        <v>1142372</v>
      </c>
      <c r="AX18" s="405">
        <f>SUM(AK$5:AK18)</f>
        <v>0</v>
      </c>
      <c r="AY18" s="405">
        <f>SUM(AL$5:AL18)</f>
        <v>3415058</v>
      </c>
      <c r="AZ18" s="405">
        <f>SUM(AM$5:AM18)</f>
        <v>6974907</v>
      </c>
      <c r="BA18" s="405">
        <f>SUM(AN$5:AN18)</f>
        <v>5960043</v>
      </c>
      <c r="BB18" s="405">
        <f>SUM(AO$5:AO18)</f>
        <v>4202756</v>
      </c>
      <c r="BC18" s="405">
        <f>SUM(AP$5:AP18)</f>
        <v>3565587</v>
      </c>
      <c r="BD18" s="405">
        <f ca="1">IF(TWeek2026&gt;AT18*1,SUM(AQ$5:AQ18),NA())</f>
        <v>2178709</v>
      </c>
      <c r="BE18" s="405">
        <f ca="1">IF(Tweek2027&gt;AT18*1,SUM(AR$5:AR18),NA())</f>
        <v>4820991</v>
      </c>
      <c r="BL18"/>
      <c r="BM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</row>
    <row r="19" spans="2:135" x14ac:dyDescent="0.45">
      <c r="E19" s="128">
        <v>15</v>
      </c>
      <c r="F19" s="180">
        <v>1.5350000000000001E-2</v>
      </c>
      <c r="G19" s="180">
        <v>7.3099999999999997E-3</v>
      </c>
      <c r="H19" s="180">
        <v>1.261E-2</v>
      </c>
      <c r="I19" s="180">
        <v>1.2120000000000001E-2</v>
      </c>
      <c r="K19" s="128">
        <f>Target_Curves[[#This Row],[Week]]</f>
        <v>15</v>
      </c>
      <c r="L19" s="180">
        <f>SUM(F$5:F19)</f>
        <v>9.1289999999999996E-2</v>
      </c>
      <c r="M19" s="180">
        <f>SUM(G$5:G19)</f>
        <v>7.1949999999999986E-2</v>
      </c>
      <c r="N19" s="180">
        <f>SUM(H$5:H19)</f>
        <v>9.6979999999999969E-2</v>
      </c>
      <c r="O19" s="180">
        <f>SUM(I$5:I19)</f>
        <v>9.3140000000000014E-2</v>
      </c>
      <c r="Q19" s="382">
        <v>9.3140000000000014E-2</v>
      </c>
      <c r="R19" s="8"/>
      <c r="S19" s="9"/>
      <c r="T19" s="2" t="s">
        <v>46</v>
      </c>
      <c r="U19" s="405">
        <f>SUMIFS(All_Opps[[Amount]:[Amount]],All_Opps[[WeekCodeNoAcc]:[WeekCodeNoAcc]],_xlfn.CONCAT(U$4,"-",$T19),All_Opps[[StageCode]:[StageCode]],"Won")</f>
        <v>0</v>
      </c>
      <c r="V19" s="405">
        <f>SUMIFS(All_Opps[[Amount]:[Amount]],All_Opps[[WeekCodeNoAcc]:[WeekCodeNoAcc]],_xlfn.CONCAT(V$4,"-",$T19),All_Opps[[StageCode]:[StageCode]],"Won")</f>
        <v>41283</v>
      </c>
      <c r="W19" s="405">
        <f>SUMIFS(All_Opps[[Amount]:[Amount]],All_Opps[[WeekCodeNoAcc]:[WeekCodeNoAcc]],_xlfn.CONCAT(W$4,"-",$T19),All_Opps[[StageCode]:[StageCode]],"Won")</f>
        <v>108091</v>
      </c>
      <c r="X19" s="405">
        <f>SUMIFS(All_Opps[[Amount]:[Amount]],All_Opps[[WeekCodeNoAcc]:[WeekCodeNoAcc]],_xlfn.CONCAT(X$4,"-",$T19),All_Opps[[StageCode]:[StageCode]],"Won")</f>
        <v>91089</v>
      </c>
      <c r="Y19" s="405">
        <f>SUMIFS(All_Opps[[Amount]:[Amount]],All_Opps[[WeekCodeNoAcc]:[WeekCodeNoAcc]],_xlfn.CONCAT(Y$4,"-",$T19),All_Opps[[StageCode]:[StageCode]],"Won")</f>
        <v>0</v>
      </c>
      <c r="Z19" s="405">
        <f>SUMIFS(All_Opps[[Amount]:[Amount]],All_Opps[[WeekCodeNoAcc]:[WeekCodeNoAcc]],_xlfn.CONCAT(Z$4,"-",$T19),All_Opps[[StageCode]:[StageCode]],"Won")</f>
        <v>386189</v>
      </c>
      <c r="AA19" s="405">
        <f>SUMIFS(All_Opps[[Amount]:[Amount]],All_Opps[[WeekCodeNoAcc]:[WeekCodeNoAcc]],_xlfn.CONCAT(AA$4,"-",$T19),All_Opps[[StageCode]:[StageCode]],"Won")</f>
        <v>0</v>
      </c>
      <c r="AB19" s="405">
        <f>SUMIFS(All_Opps[[Amount]:[Amount]],All_Opps[[WeekCodeNoAcc]:[WeekCodeNoAcc]],_xlfn.CONCAT(AB$4,"-",$T19),All_Opps[[StageCode]:[StageCode]],"Won")</f>
        <v>59234</v>
      </c>
      <c r="AC19" s="405">
        <f>SUMIFS(All_Opps[[Amount]:[Amount]],All_Opps[[WeekCodeNoAcc]:[WeekCodeNoAcc]],_xlfn.CONCAT(AC$4,"-",$T19),All_Opps[[StageCode]:[StageCode]],"Won")</f>
        <v>270852</v>
      </c>
      <c r="AD19" s="405">
        <f>SUMIFS(All_Opps[[Amount]:[Amount]],All_Opps[[WeekCodeNoAcc]:[WeekCodeNoAcc]],_xlfn.CONCAT(AD$4,"-",$T19),All_Opps[[StageCode]:[StageCode]],"Won")</f>
        <v>0</v>
      </c>
      <c r="AE19" s="405">
        <f>SUMIFS(All_Opps[[Amount]:[Amount]],All_Opps[[WeekCodeNoAcc]:[WeekCodeNoAcc]],_xlfn.CONCAT(AE$4,"-",$T19),All_Opps[[StageCode]:[StageCode]],"Won")</f>
        <v>71129</v>
      </c>
      <c r="AG19" s="2" t="s">
        <v>46</v>
      </c>
      <c r="AH19" s="405">
        <f>SUMIFS(All_Opps[[Amount]:[Amount]],All_Opps[[WeekCode]:[WeekCode]],_xlfn.CONCAT(AH$4,"-",$T19),All_Opps[[StageCode]:[StageCode]],"Won")</f>
        <v>0</v>
      </c>
      <c r="AI19" s="405">
        <f>SUMIFS(All_Opps[[Amount]:[Amount]],All_Opps[[WeekCode]:[WeekCode]],_xlfn.CONCAT(AI$4,"-",$T19),All_Opps[[StageCode]:[StageCode]],"Won")</f>
        <v>41283</v>
      </c>
      <c r="AJ19" s="405">
        <f>SUMIFS(All_Opps[[Amount]:[Amount]],All_Opps[[WeekCode]:[WeekCode]],_xlfn.CONCAT(AJ$4,"-",$T19),All_Opps[[StageCode]:[StageCode]],"Won")</f>
        <v>108091</v>
      </c>
      <c r="AK19" s="405">
        <f>SUMIFS(All_Opps[[Amount]:[Amount]],All_Opps[[WeekCode]:[WeekCode]],_xlfn.CONCAT(AK$4,"-",$T19),All_Opps[[StageCode]:[StageCode]],"Won")</f>
        <v>91089</v>
      </c>
      <c r="AL19" s="405">
        <f>SUMIFS(All_Opps[[Amount]:[Amount]],All_Opps[[WeekCode]:[WeekCode]],_xlfn.CONCAT(AL$4,"-",$T19),All_Opps[[StageCode]:[StageCode]],"Won")</f>
        <v>0</v>
      </c>
      <c r="AM19" s="405">
        <f>SUMIFS(All_Opps[[Amount]:[Amount]],All_Opps[[WeekCode]:[WeekCode]],_xlfn.CONCAT(AM$4,"-",$T19),All_Opps[[StageCode]:[StageCode]],"Won")</f>
        <v>386189</v>
      </c>
      <c r="AN19" s="405">
        <f>SUMIFS(All_Opps[[Amount]:[Amount]],All_Opps[[WeekCode]:[WeekCode]],_xlfn.CONCAT(AN$4,"-",$T19),All_Opps[[StageCode]:[StageCode]],"Won")</f>
        <v>0</v>
      </c>
      <c r="AO19" s="405">
        <f>SUMIFS(All_Opps[[Amount]:[Amount]],All_Opps[[WeekCode]:[WeekCode]],_xlfn.CONCAT(AO$4,"-",$T19),All_Opps[[StageCode]:[StageCode]],"Won")</f>
        <v>59234</v>
      </c>
      <c r="AP19" s="405">
        <f>SUMIFS(All_Opps[[Amount]:[Amount]],All_Opps[[WeekCode]:[WeekCode]],_xlfn.CONCAT(AP$4,"-",$T19),All_Opps[[StageCode]:[StageCode]],"Won")</f>
        <v>270852</v>
      </c>
      <c r="AQ19" s="405">
        <f>SUMIFS(All_Opps[[Amount]:[Amount]],All_Opps[[WeekCode]:[WeekCode]],_xlfn.CONCAT(AQ$4,"-",$T19),All_Opps[[StageCode]:[StageCode]],"Won")</f>
        <v>0</v>
      </c>
      <c r="AR19" s="405">
        <f>SUMIFS(All_Opps[[Amount]:[Amount]],All_Opps[[WeekCode]:[WeekCode]],_xlfn.CONCAT(AR$4,"-",$T19),All_Opps[[StageCode]:[StageCode]],"Won")</f>
        <v>71129</v>
      </c>
      <c r="AT19" s="2" t="s">
        <v>46</v>
      </c>
      <c r="AU19" s="405">
        <f>SUM(AH$5:AH19)</f>
        <v>74154</v>
      </c>
      <c r="AV19" s="405">
        <f>SUM(AI$5:AI19)</f>
        <v>492256</v>
      </c>
      <c r="AW19" s="405">
        <f>SUM(AJ$5:AJ19)</f>
        <v>1250463</v>
      </c>
      <c r="AX19" s="405">
        <f>SUM(AK$5:AK19)</f>
        <v>91089</v>
      </c>
      <c r="AY19" s="405">
        <f>SUM(AL$5:AL19)</f>
        <v>3415058</v>
      </c>
      <c r="AZ19" s="405">
        <f>SUM(AM$5:AM19)</f>
        <v>7361096</v>
      </c>
      <c r="BA19" s="405">
        <f>SUM(AN$5:AN19)</f>
        <v>5960043</v>
      </c>
      <c r="BB19" s="405">
        <f>SUM(AO$5:AO19)</f>
        <v>4261990</v>
      </c>
      <c r="BC19" s="405">
        <f>SUM(AP$5:AP19)</f>
        <v>3836439</v>
      </c>
      <c r="BD19" s="405">
        <f ca="1">IF(TWeek2026&gt;AT19*1,SUM(AQ$5:AQ19),NA())</f>
        <v>2178709</v>
      </c>
      <c r="BE19" s="405">
        <f ca="1">IF(Tweek2027&gt;AT19*1,SUM(AR$5:AR19),NA())</f>
        <v>4892120</v>
      </c>
      <c r="BL19"/>
      <c r="BM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</row>
    <row r="20" spans="2:135" x14ac:dyDescent="0.45">
      <c r="E20" s="128">
        <v>16</v>
      </c>
      <c r="F20" s="180">
        <v>4.1200000000000004E-3</v>
      </c>
      <c r="G20" s="180">
        <v>7.3099999999999997E-3</v>
      </c>
      <c r="H20" s="180">
        <v>1.261E-2</v>
      </c>
      <c r="I20" s="180">
        <v>1.2120000000000001E-2</v>
      </c>
      <c r="K20" s="128">
        <f>Target_Curves[[#This Row],[Week]]</f>
        <v>16</v>
      </c>
      <c r="L20" s="180">
        <f>SUM(F$5:F20)</f>
        <v>9.5409999999999995E-2</v>
      </c>
      <c r="M20" s="180">
        <f>SUM(G$5:G20)</f>
        <v>7.9259999999999983E-2</v>
      </c>
      <c r="N20" s="180">
        <f>SUM(H$5:H20)</f>
        <v>0.10958999999999997</v>
      </c>
      <c r="O20" s="180">
        <f>SUM(I$5:I20)</f>
        <v>0.10526000000000002</v>
      </c>
      <c r="Q20" s="382">
        <v>0.10526000000000002</v>
      </c>
      <c r="R20" s="8"/>
      <c r="S20" s="9"/>
      <c r="T20" s="2" t="s">
        <v>47</v>
      </c>
      <c r="U20" s="405">
        <f>SUMIFS(All_Opps[[Amount]:[Amount]],All_Opps[[WeekCodeNoAcc]:[WeekCodeNoAcc]],_xlfn.CONCAT(U$4,"-",$T20),All_Opps[[StageCode]:[StageCode]],"Won")</f>
        <v>0</v>
      </c>
      <c r="V20" s="405">
        <f>SUMIFS(All_Opps[[Amount]:[Amount]],All_Opps[[WeekCodeNoAcc]:[WeekCodeNoAcc]],_xlfn.CONCAT(V$4,"-",$T20),All_Opps[[StageCode]:[StageCode]],"Won")</f>
        <v>0</v>
      </c>
      <c r="W20" s="405">
        <f>SUMIFS(All_Opps[[Amount]:[Amount]],All_Opps[[WeekCodeNoAcc]:[WeekCodeNoAcc]],_xlfn.CONCAT(W$4,"-",$T20),All_Opps[[StageCode]:[StageCode]],"Won")</f>
        <v>74058</v>
      </c>
      <c r="X20" s="405">
        <f>SUMIFS(All_Opps[[Amount]:[Amount]],All_Opps[[WeekCodeNoAcc]:[WeekCodeNoAcc]],_xlfn.CONCAT(X$4,"-",$T20),All_Opps[[StageCode]:[StageCode]],"Won")</f>
        <v>0</v>
      </c>
      <c r="Y20" s="405">
        <f>SUMIFS(All_Opps[[Amount]:[Amount]],All_Opps[[WeekCodeNoAcc]:[WeekCodeNoAcc]],_xlfn.CONCAT(Y$4,"-",$T20),All_Opps[[StageCode]:[StageCode]],"Won")</f>
        <v>0</v>
      </c>
      <c r="Z20" s="405">
        <f>SUMIFS(All_Opps[[Amount]:[Amount]],All_Opps[[WeekCodeNoAcc]:[WeekCodeNoAcc]],_xlfn.CONCAT(Z$4,"-",$T20),All_Opps[[StageCode]:[StageCode]],"Won")</f>
        <v>482384</v>
      </c>
      <c r="AA20" s="405">
        <f>SUMIFS(All_Opps[[Amount]:[Amount]],All_Opps[[WeekCodeNoAcc]:[WeekCodeNoAcc]],_xlfn.CONCAT(AA$4,"-",$T20),All_Opps[[StageCode]:[StageCode]],"Won")</f>
        <v>224859</v>
      </c>
      <c r="AB20" s="405">
        <f>SUMIFS(All_Opps[[Amount]:[Amount]],All_Opps[[WeekCodeNoAcc]:[WeekCodeNoAcc]],_xlfn.CONCAT(AB$4,"-",$T20),All_Opps[[StageCode]:[StageCode]],"Won")</f>
        <v>175189</v>
      </c>
      <c r="AC20" s="405">
        <f>SUMIFS(All_Opps[[Amount]:[Amount]],All_Opps[[WeekCodeNoAcc]:[WeekCodeNoAcc]],_xlfn.CONCAT(AC$4,"-",$T20),All_Opps[[StageCode]:[StageCode]],"Won")</f>
        <v>98514</v>
      </c>
      <c r="AD20" s="405">
        <f>SUMIFS(All_Opps[[Amount]:[Amount]],All_Opps[[WeekCodeNoAcc]:[WeekCodeNoAcc]],_xlfn.CONCAT(AD$4,"-",$T20),All_Opps[[StageCode]:[StageCode]],"Won")</f>
        <v>0</v>
      </c>
      <c r="AE20" s="405">
        <f>SUMIFS(All_Opps[[Amount]:[Amount]],All_Opps[[WeekCodeNoAcc]:[WeekCodeNoAcc]],_xlfn.CONCAT(AE$4,"-",$T20),All_Opps[[StageCode]:[StageCode]],"Won")</f>
        <v>182307</v>
      </c>
      <c r="AG20" s="2" t="s">
        <v>47</v>
      </c>
      <c r="AH20" s="405">
        <f>SUMIFS(All_Opps[[Amount]:[Amount]],All_Opps[[WeekCode]:[WeekCode]],_xlfn.CONCAT(AH$4,"-",$T20),All_Opps[[StageCode]:[StageCode]],"Won")</f>
        <v>0</v>
      </c>
      <c r="AI20" s="405">
        <f>SUMIFS(All_Opps[[Amount]:[Amount]],All_Opps[[WeekCode]:[WeekCode]],_xlfn.CONCAT(AI$4,"-",$T20),All_Opps[[StageCode]:[StageCode]],"Won")</f>
        <v>0</v>
      </c>
      <c r="AJ20" s="405">
        <f>SUMIFS(All_Opps[[Amount]:[Amount]],All_Opps[[WeekCode]:[WeekCode]],_xlfn.CONCAT(AJ$4,"-",$T20),All_Opps[[StageCode]:[StageCode]],"Won")</f>
        <v>74058</v>
      </c>
      <c r="AK20" s="405">
        <f>SUMIFS(All_Opps[[Amount]:[Amount]],All_Opps[[WeekCode]:[WeekCode]],_xlfn.CONCAT(AK$4,"-",$T20),All_Opps[[StageCode]:[StageCode]],"Won")</f>
        <v>0</v>
      </c>
      <c r="AL20" s="405">
        <f>SUMIFS(All_Opps[[Amount]:[Amount]],All_Opps[[WeekCode]:[WeekCode]],_xlfn.CONCAT(AL$4,"-",$T20),All_Opps[[StageCode]:[StageCode]],"Won")</f>
        <v>0</v>
      </c>
      <c r="AM20" s="405">
        <f>SUMIFS(All_Opps[[Amount]:[Amount]],All_Opps[[WeekCode]:[WeekCode]],_xlfn.CONCAT(AM$4,"-",$T20),All_Opps[[StageCode]:[StageCode]],"Won")</f>
        <v>482384</v>
      </c>
      <c r="AN20" s="405">
        <f>SUMIFS(All_Opps[[Amount]:[Amount]],All_Opps[[WeekCode]:[WeekCode]],_xlfn.CONCAT(AN$4,"-",$T20),All_Opps[[StageCode]:[StageCode]],"Won")</f>
        <v>224859</v>
      </c>
      <c r="AO20" s="405">
        <f>SUMIFS(All_Opps[[Amount]:[Amount]],All_Opps[[WeekCode]:[WeekCode]],_xlfn.CONCAT(AO$4,"-",$T20),All_Opps[[StageCode]:[StageCode]],"Won")</f>
        <v>175189</v>
      </c>
      <c r="AP20" s="405">
        <f>SUMIFS(All_Opps[[Amount]:[Amount]],All_Opps[[WeekCode]:[WeekCode]],_xlfn.CONCAT(AP$4,"-",$T20),All_Opps[[StageCode]:[StageCode]],"Won")</f>
        <v>98514</v>
      </c>
      <c r="AQ20" s="405">
        <f>SUMIFS(All_Opps[[Amount]:[Amount]],All_Opps[[WeekCode]:[WeekCode]],_xlfn.CONCAT(AQ$4,"-",$T20),All_Opps[[StageCode]:[StageCode]],"Won")</f>
        <v>0</v>
      </c>
      <c r="AR20" s="405">
        <f>SUMIFS(All_Opps[[Amount]:[Amount]],All_Opps[[WeekCode]:[WeekCode]],_xlfn.CONCAT(AR$4,"-",$T20),All_Opps[[StageCode]:[StageCode]],"Won")</f>
        <v>182307</v>
      </c>
      <c r="AT20" s="2" t="s">
        <v>47</v>
      </c>
      <c r="AU20" s="405">
        <f>SUM(AH$5:AH20)</f>
        <v>74154</v>
      </c>
      <c r="AV20" s="405">
        <f>SUM(AI$5:AI20)</f>
        <v>492256</v>
      </c>
      <c r="AW20" s="405">
        <f>SUM(AJ$5:AJ20)</f>
        <v>1324521</v>
      </c>
      <c r="AX20" s="405">
        <f>SUM(AK$5:AK20)</f>
        <v>91089</v>
      </c>
      <c r="AY20" s="405">
        <f>SUM(AL$5:AL20)</f>
        <v>3415058</v>
      </c>
      <c r="AZ20" s="405">
        <f>SUM(AM$5:AM20)</f>
        <v>7843480</v>
      </c>
      <c r="BA20" s="405">
        <f>SUM(AN$5:AN20)</f>
        <v>6184902</v>
      </c>
      <c r="BB20" s="405">
        <f>SUM(AO$5:AO20)</f>
        <v>4437179</v>
      </c>
      <c r="BC20" s="405">
        <f>SUM(AP$5:AP20)</f>
        <v>3934953</v>
      </c>
      <c r="BD20" s="405">
        <f ca="1">IF(TWeek2026&gt;AT20*1,SUM(AQ$5:AQ20),NA())</f>
        <v>2178709</v>
      </c>
      <c r="BE20" s="405">
        <f ca="1">IF(Tweek2027&gt;AT20*1,SUM(AR$5:AR20),NA())</f>
        <v>5074427</v>
      </c>
      <c r="BL20"/>
      <c r="BM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</row>
    <row r="21" spans="2:135" x14ac:dyDescent="0.45">
      <c r="E21" s="128">
        <v>17</v>
      </c>
      <c r="F21" s="180">
        <v>3.2000000000000002E-3</v>
      </c>
      <c r="G21" s="180">
        <v>7.3099999999999997E-3</v>
      </c>
      <c r="H21" s="180">
        <v>1.261E-2</v>
      </c>
      <c r="I21" s="180">
        <v>1.2120000000000001E-2</v>
      </c>
      <c r="K21" s="128">
        <f>Target_Curves[[#This Row],[Week]]</f>
        <v>17</v>
      </c>
      <c r="L21" s="180">
        <f>SUM(F$5:F21)</f>
        <v>9.8609999999999989E-2</v>
      </c>
      <c r="M21" s="180">
        <f>SUM(G$5:G21)</f>
        <v>8.656999999999998E-2</v>
      </c>
      <c r="N21" s="180">
        <f>SUM(H$5:H21)</f>
        <v>0.12219999999999996</v>
      </c>
      <c r="O21" s="180">
        <f>SUM(I$5:I21)</f>
        <v>0.11738000000000003</v>
      </c>
      <c r="Q21" s="382">
        <v>0.11738000000000003</v>
      </c>
      <c r="R21" s="8"/>
      <c r="S21" s="9"/>
      <c r="T21" s="2" t="s">
        <v>48</v>
      </c>
      <c r="U21" s="405">
        <f>SUMIFS(All_Opps[[Amount]:[Amount]],All_Opps[[WeekCodeNoAcc]:[WeekCodeNoAcc]],_xlfn.CONCAT(U$4,"-",$T21),All_Opps[[StageCode]:[StageCode]],"Won")</f>
        <v>19893</v>
      </c>
      <c r="V21" s="405">
        <f>SUMIFS(All_Opps[[Amount]:[Amount]],All_Opps[[WeekCodeNoAcc]:[WeekCodeNoAcc]],_xlfn.CONCAT(V$4,"-",$T21),All_Opps[[StageCode]:[StageCode]],"Won")</f>
        <v>80096</v>
      </c>
      <c r="W21" s="405">
        <f>SUMIFS(All_Opps[[Amount]:[Amount]],All_Opps[[WeekCodeNoAcc]:[WeekCodeNoAcc]],_xlfn.CONCAT(W$4,"-",$T21),All_Opps[[StageCode]:[StageCode]],"Won")</f>
        <v>230052</v>
      </c>
      <c r="X21" s="405">
        <f>SUMIFS(All_Opps[[Amount]:[Amount]],All_Opps[[WeekCodeNoAcc]:[WeekCodeNoAcc]],_xlfn.CONCAT(X$4,"-",$T21),All_Opps[[StageCode]:[StageCode]],"Won")</f>
        <v>0</v>
      </c>
      <c r="Y21" s="405">
        <f>SUMIFS(All_Opps[[Amount]:[Amount]],All_Opps[[WeekCodeNoAcc]:[WeekCodeNoAcc]],_xlfn.CONCAT(Y$4,"-",$T21),All_Opps[[StageCode]:[StageCode]],"Won")</f>
        <v>0</v>
      </c>
      <c r="Z21" s="405">
        <f>SUMIFS(All_Opps[[Amount]:[Amount]],All_Opps[[WeekCodeNoAcc]:[WeekCodeNoAcc]],_xlfn.CONCAT(Z$4,"-",$T21),All_Opps[[StageCode]:[StageCode]],"Won")</f>
        <v>192577</v>
      </c>
      <c r="AA21" s="405">
        <f>SUMIFS(All_Opps[[Amount]:[Amount]],All_Opps[[WeekCodeNoAcc]:[WeekCodeNoAcc]],_xlfn.CONCAT(AA$4,"-",$T21),All_Opps[[StageCode]:[StageCode]],"Won")</f>
        <v>13256</v>
      </c>
      <c r="AB21" s="405">
        <f>SUMIFS(All_Opps[[Amount]:[Amount]],All_Opps[[WeekCodeNoAcc]:[WeekCodeNoAcc]],_xlfn.CONCAT(AB$4,"-",$T21),All_Opps[[StageCode]:[StageCode]],"Won")</f>
        <v>33688</v>
      </c>
      <c r="AC21" s="405">
        <f>SUMIFS(All_Opps[[Amount]:[Amount]],All_Opps[[WeekCodeNoAcc]:[WeekCodeNoAcc]],_xlfn.CONCAT(AC$4,"-",$T21),All_Opps[[StageCode]:[StageCode]],"Won")</f>
        <v>214913</v>
      </c>
      <c r="AD21" s="405">
        <f>SUMIFS(All_Opps[[Amount]:[Amount]],All_Opps[[WeekCodeNoAcc]:[WeekCodeNoAcc]],_xlfn.CONCAT(AD$4,"-",$T21),All_Opps[[StageCode]:[StageCode]],"Won")</f>
        <v>155960</v>
      </c>
      <c r="AE21" s="405">
        <f>SUMIFS(All_Opps[[Amount]:[Amount]],All_Opps[[WeekCodeNoAcc]:[WeekCodeNoAcc]],_xlfn.CONCAT(AE$4,"-",$T21),All_Opps[[StageCode]:[StageCode]],"Won")</f>
        <v>0</v>
      </c>
      <c r="AG21" s="2" t="s">
        <v>48</v>
      </c>
      <c r="AH21" s="405">
        <f>SUMIFS(All_Opps[[Amount]:[Amount]],All_Opps[[WeekCode]:[WeekCode]],_xlfn.CONCAT(AH$4,"-",$T21),All_Opps[[StageCode]:[StageCode]],"Won")</f>
        <v>19893</v>
      </c>
      <c r="AI21" s="405">
        <f>SUMIFS(All_Opps[[Amount]:[Amount]],All_Opps[[WeekCode]:[WeekCode]],_xlfn.CONCAT(AI$4,"-",$T21),All_Opps[[StageCode]:[StageCode]],"Won")</f>
        <v>80096</v>
      </c>
      <c r="AJ21" s="405">
        <f>SUMIFS(All_Opps[[Amount]:[Amount]],All_Opps[[WeekCode]:[WeekCode]],_xlfn.CONCAT(AJ$4,"-",$T21),All_Opps[[StageCode]:[StageCode]],"Won")</f>
        <v>230052</v>
      </c>
      <c r="AK21" s="405">
        <f>SUMIFS(All_Opps[[Amount]:[Amount]],All_Opps[[WeekCode]:[WeekCode]],_xlfn.CONCAT(AK$4,"-",$T21),All_Opps[[StageCode]:[StageCode]],"Won")</f>
        <v>0</v>
      </c>
      <c r="AL21" s="405">
        <f>SUMIFS(All_Opps[[Amount]:[Amount]],All_Opps[[WeekCode]:[WeekCode]],_xlfn.CONCAT(AL$4,"-",$T21),All_Opps[[StageCode]:[StageCode]],"Won")</f>
        <v>0</v>
      </c>
      <c r="AM21" s="405">
        <f>SUMIFS(All_Opps[[Amount]:[Amount]],All_Opps[[WeekCode]:[WeekCode]],_xlfn.CONCAT(AM$4,"-",$T21),All_Opps[[StageCode]:[StageCode]],"Won")</f>
        <v>192577</v>
      </c>
      <c r="AN21" s="405">
        <f>SUMIFS(All_Opps[[Amount]:[Amount]],All_Opps[[WeekCode]:[WeekCode]],_xlfn.CONCAT(AN$4,"-",$T21),All_Opps[[StageCode]:[StageCode]],"Won")</f>
        <v>13256</v>
      </c>
      <c r="AO21" s="405">
        <f>SUMIFS(All_Opps[[Amount]:[Amount]],All_Opps[[WeekCode]:[WeekCode]],_xlfn.CONCAT(AO$4,"-",$T21),All_Opps[[StageCode]:[StageCode]],"Won")</f>
        <v>33688</v>
      </c>
      <c r="AP21" s="405">
        <f>SUMIFS(All_Opps[[Amount]:[Amount]],All_Opps[[WeekCode]:[WeekCode]],_xlfn.CONCAT(AP$4,"-",$T21),All_Opps[[StageCode]:[StageCode]],"Won")</f>
        <v>214913</v>
      </c>
      <c r="AQ21" s="405">
        <f>SUMIFS(All_Opps[[Amount]:[Amount]],All_Opps[[WeekCode]:[WeekCode]],_xlfn.CONCAT(AQ$4,"-",$T21),All_Opps[[StageCode]:[StageCode]],"Won")</f>
        <v>155960</v>
      </c>
      <c r="AR21" s="405">
        <f>SUMIFS(All_Opps[[Amount]:[Amount]],All_Opps[[WeekCode]:[WeekCode]],_xlfn.CONCAT(AR$4,"-",$T21),All_Opps[[StageCode]:[StageCode]],"Won")</f>
        <v>0</v>
      </c>
      <c r="AT21" s="2" t="s">
        <v>48</v>
      </c>
      <c r="AU21" s="405">
        <f>SUM(AH$5:AH21)</f>
        <v>94047</v>
      </c>
      <c r="AV21" s="405">
        <f>SUM(AI$5:AI21)</f>
        <v>572352</v>
      </c>
      <c r="AW21" s="405">
        <f>SUM(AJ$5:AJ21)</f>
        <v>1554573</v>
      </c>
      <c r="AX21" s="405">
        <f>SUM(AK$5:AK21)</f>
        <v>91089</v>
      </c>
      <c r="AY21" s="405">
        <f>SUM(AL$5:AL21)</f>
        <v>3415058</v>
      </c>
      <c r="AZ21" s="405">
        <f>SUM(AM$5:AM21)</f>
        <v>8036057</v>
      </c>
      <c r="BA21" s="405">
        <f>SUM(AN$5:AN21)</f>
        <v>6198158</v>
      </c>
      <c r="BB21" s="405">
        <f>SUM(AO$5:AO21)</f>
        <v>4470867</v>
      </c>
      <c r="BC21" s="405">
        <f>SUM(AP$5:AP21)</f>
        <v>4149866</v>
      </c>
      <c r="BD21" s="405">
        <f ca="1">IF(TWeek2026&gt;AT21*1,SUM(AQ$5:AQ21),NA())</f>
        <v>2334669</v>
      </c>
      <c r="BE21" s="405">
        <f ca="1">IF(Tweek2027&gt;AT21*1,SUM(AR$5:AR21),NA())</f>
        <v>5074427</v>
      </c>
      <c r="BL21"/>
      <c r="BM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</row>
    <row r="22" spans="2:135" x14ac:dyDescent="0.45">
      <c r="E22" s="128">
        <v>18</v>
      </c>
      <c r="F22" s="180">
        <v>8.09E-3</v>
      </c>
      <c r="G22" s="180">
        <v>7.3099999999999997E-3</v>
      </c>
      <c r="H22" s="180">
        <v>1.261E-2</v>
      </c>
      <c r="I22" s="180">
        <v>1.2120000000000001E-2</v>
      </c>
      <c r="K22" s="128">
        <f>Target_Curves[[#This Row],[Week]]</f>
        <v>18</v>
      </c>
      <c r="L22" s="180">
        <f>SUM(F$5:F22)</f>
        <v>0.10669999999999999</v>
      </c>
      <c r="M22" s="180">
        <f>SUM(G$5:G22)</f>
        <v>9.3879999999999977E-2</v>
      </c>
      <c r="N22" s="180">
        <f>SUM(H$5:H22)</f>
        <v>0.13480999999999996</v>
      </c>
      <c r="O22" s="180">
        <f>SUM(I$5:I22)</f>
        <v>0.12950000000000003</v>
      </c>
      <c r="Q22" s="382">
        <v>0.12950000000000003</v>
      </c>
      <c r="R22" s="8"/>
      <c r="S22" s="9"/>
      <c r="T22" s="2" t="s">
        <v>49</v>
      </c>
      <c r="U22" s="405">
        <f>SUMIFS(All_Opps[[Amount]:[Amount]],All_Opps[[WeekCodeNoAcc]:[WeekCodeNoAcc]],_xlfn.CONCAT(U$4,"-",$T22),All_Opps[[StageCode]:[StageCode]],"Won")</f>
        <v>27643</v>
      </c>
      <c r="V22" s="405">
        <f>SUMIFS(All_Opps[[Amount]:[Amount]],All_Opps[[WeekCodeNoAcc]:[WeekCodeNoAcc]],_xlfn.CONCAT(V$4,"-",$T22),All_Opps[[StageCode]:[StageCode]],"Won")</f>
        <v>85216</v>
      </c>
      <c r="W22" s="405">
        <f>SUMIFS(All_Opps[[Amount]:[Amount]],All_Opps[[WeekCodeNoAcc]:[WeekCodeNoAcc]],_xlfn.CONCAT(W$4,"-",$T22),All_Opps[[StageCode]:[StageCode]],"Won")</f>
        <v>35436</v>
      </c>
      <c r="X22" s="405">
        <f>SUMIFS(All_Opps[[Amount]:[Amount]],All_Opps[[WeekCodeNoAcc]:[WeekCodeNoAcc]],_xlfn.CONCAT(X$4,"-",$T22),All_Opps[[StageCode]:[StageCode]],"Won")</f>
        <v>0</v>
      </c>
      <c r="Y22" s="405">
        <f>SUMIFS(All_Opps[[Amount]:[Amount]],All_Opps[[WeekCodeNoAcc]:[WeekCodeNoAcc]],_xlfn.CONCAT(Y$4,"-",$T22),All_Opps[[StageCode]:[StageCode]],"Won")</f>
        <v>202968</v>
      </c>
      <c r="Z22" s="405">
        <f>SUMIFS(All_Opps[[Amount]:[Amount]],All_Opps[[WeekCodeNoAcc]:[WeekCodeNoAcc]],_xlfn.CONCAT(Z$4,"-",$T22),All_Opps[[StageCode]:[StageCode]],"Won")</f>
        <v>355699</v>
      </c>
      <c r="AA22" s="405">
        <f>SUMIFS(All_Opps[[Amount]:[Amount]],All_Opps[[WeekCodeNoAcc]:[WeekCodeNoAcc]],_xlfn.CONCAT(AA$4,"-",$T22),All_Opps[[StageCode]:[StageCode]],"Won")</f>
        <v>134856</v>
      </c>
      <c r="AB22" s="405">
        <f>SUMIFS(All_Opps[[Amount]:[Amount]],All_Opps[[WeekCodeNoAcc]:[WeekCodeNoAcc]],_xlfn.CONCAT(AB$4,"-",$T22),All_Opps[[StageCode]:[StageCode]],"Won")</f>
        <v>30212</v>
      </c>
      <c r="AC22" s="405">
        <f>SUMIFS(All_Opps[[Amount]:[Amount]],All_Opps[[WeekCodeNoAcc]:[WeekCodeNoAcc]],_xlfn.CONCAT(AC$4,"-",$T22),All_Opps[[StageCode]:[StageCode]],"Won")</f>
        <v>566864</v>
      </c>
      <c r="AD22" s="405">
        <f>SUMIFS(All_Opps[[Amount]:[Amount]],All_Opps[[WeekCodeNoAcc]:[WeekCodeNoAcc]],_xlfn.CONCAT(AD$4,"-",$T22),All_Opps[[StageCode]:[StageCode]],"Won")</f>
        <v>0</v>
      </c>
      <c r="AE22" s="405">
        <f>SUMIFS(All_Opps[[Amount]:[Amount]],All_Opps[[WeekCodeNoAcc]:[WeekCodeNoAcc]],_xlfn.CONCAT(AE$4,"-",$T22),All_Opps[[StageCode]:[StageCode]],"Won")</f>
        <v>56837</v>
      </c>
      <c r="AG22" s="2" t="s">
        <v>49</v>
      </c>
      <c r="AH22" s="405">
        <f>SUMIFS(All_Opps[[Amount]:[Amount]],All_Opps[[WeekCode]:[WeekCode]],_xlfn.CONCAT(AH$4,"-",$T22),All_Opps[[StageCode]:[StageCode]],"Won")</f>
        <v>27643</v>
      </c>
      <c r="AI22" s="405">
        <f>SUMIFS(All_Opps[[Amount]:[Amount]],All_Opps[[WeekCode]:[WeekCode]],_xlfn.CONCAT(AI$4,"-",$T22),All_Opps[[StageCode]:[StageCode]],"Won")</f>
        <v>85216</v>
      </c>
      <c r="AJ22" s="405">
        <f>SUMIFS(All_Opps[[Amount]:[Amount]],All_Opps[[WeekCode]:[WeekCode]],_xlfn.CONCAT(AJ$4,"-",$T22),All_Opps[[StageCode]:[StageCode]],"Won")</f>
        <v>35436</v>
      </c>
      <c r="AK22" s="405">
        <f>SUMIFS(All_Opps[[Amount]:[Amount]],All_Opps[[WeekCode]:[WeekCode]],_xlfn.CONCAT(AK$4,"-",$T22),All_Opps[[StageCode]:[StageCode]],"Won")</f>
        <v>0</v>
      </c>
      <c r="AL22" s="405">
        <f>SUMIFS(All_Opps[[Amount]:[Amount]],All_Opps[[WeekCode]:[WeekCode]],_xlfn.CONCAT(AL$4,"-",$T22),All_Opps[[StageCode]:[StageCode]],"Won")</f>
        <v>202968</v>
      </c>
      <c r="AM22" s="405">
        <f>SUMIFS(All_Opps[[Amount]:[Amount]],All_Opps[[WeekCode]:[WeekCode]],_xlfn.CONCAT(AM$4,"-",$T22),All_Opps[[StageCode]:[StageCode]],"Won")</f>
        <v>355699</v>
      </c>
      <c r="AN22" s="405">
        <f>SUMIFS(All_Opps[[Amount]:[Amount]],All_Opps[[WeekCode]:[WeekCode]],_xlfn.CONCAT(AN$4,"-",$T22),All_Opps[[StageCode]:[StageCode]],"Won")</f>
        <v>134856</v>
      </c>
      <c r="AO22" s="405">
        <f>SUMIFS(All_Opps[[Amount]:[Amount]],All_Opps[[WeekCode]:[WeekCode]],_xlfn.CONCAT(AO$4,"-",$T22),All_Opps[[StageCode]:[StageCode]],"Won")</f>
        <v>30212</v>
      </c>
      <c r="AP22" s="405">
        <f>SUMIFS(All_Opps[[Amount]:[Amount]],All_Opps[[WeekCode]:[WeekCode]],_xlfn.CONCAT(AP$4,"-",$T22),All_Opps[[StageCode]:[StageCode]],"Won")</f>
        <v>566864</v>
      </c>
      <c r="AQ22" s="405">
        <f>SUMIFS(All_Opps[[Amount]:[Amount]],All_Opps[[WeekCode]:[WeekCode]],_xlfn.CONCAT(AQ$4,"-",$T22),All_Opps[[StageCode]:[StageCode]],"Won")</f>
        <v>0</v>
      </c>
      <c r="AR22" s="405">
        <f>SUMIFS(All_Opps[[Amount]:[Amount]],All_Opps[[WeekCode]:[WeekCode]],_xlfn.CONCAT(AR$4,"-",$T22),All_Opps[[StageCode]:[StageCode]],"Won")</f>
        <v>56837</v>
      </c>
      <c r="AT22" s="2" t="s">
        <v>49</v>
      </c>
      <c r="AU22" s="405">
        <f>SUM(AH$5:AH22)</f>
        <v>121690</v>
      </c>
      <c r="AV22" s="405">
        <f>SUM(AI$5:AI22)</f>
        <v>657568</v>
      </c>
      <c r="AW22" s="405">
        <f>SUM(AJ$5:AJ22)</f>
        <v>1590009</v>
      </c>
      <c r="AX22" s="405">
        <f>SUM(AK$5:AK22)</f>
        <v>91089</v>
      </c>
      <c r="AY22" s="405">
        <f>SUM(AL$5:AL22)</f>
        <v>3618026</v>
      </c>
      <c r="AZ22" s="405">
        <f>SUM(AM$5:AM22)</f>
        <v>8391756</v>
      </c>
      <c r="BA22" s="405">
        <f>SUM(AN$5:AN22)</f>
        <v>6333014</v>
      </c>
      <c r="BB22" s="405">
        <f>SUM(AO$5:AO22)</f>
        <v>4501079</v>
      </c>
      <c r="BC22" s="405">
        <f>SUM(AP$5:AP22)</f>
        <v>4716730</v>
      </c>
      <c r="BD22" s="405">
        <f ca="1">IF(TWeek2026&gt;AT22*1,SUM(AQ$5:AQ22),NA())</f>
        <v>2334669</v>
      </c>
      <c r="BE22" s="405">
        <f ca="1">IF(Tweek2027&gt;AT22*1,SUM(AR$5:AR22),NA())</f>
        <v>5131264</v>
      </c>
      <c r="BL22"/>
      <c r="BM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</row>
    <row r="23" spans="2:135" x14ac:dyDescent="0.45">
      <c r="E23" s="128">
        <v>19</v>
      </c>
      <c r="F23" s="180">
        <v>1.5169999999999999E-2</v>
      </c>
      <c r="G23" s="180">
        <v>7.3099999999999997E-3</v>
      </c>
      <c r="H23" s="180">
        <v>1.261E-2</v>
      </c>
      <c r="I23" s="180">
        <v>1.2120000000000001E-2</v>
      </c>
      <c r="K23" s="128">
        <f>Target_Curves[[#This Row],[Week]]</f>
        <v>19</v>
      </c>
      <c r="L23" s="180">
        <f>SUM(F$5:F23)</f>
        <v>0.12186999999999999</v>
      </c>
      <c r="M23" s="180">
        <f>SUM(G$5:G23)</f>
        <v>0.10118999999999997</v>
      </c>
      <c r="N23" s="180">
        <f>SUM(H$5:H23)</f>
        <v>0.14741999999999997</v>
      </c>
      <c r="O23" s="180">
        <f>SUM(I$5:I23)</f>
        <v>0.14162000000000002</v>
      </c>
      <c r="Q23" s="382">
        <v>0.14162000000000002</v>
      </c>
      <c r="R23" s="8"/>
      <c r="S23" s="9"/>
      <c r="T23" s="2" t="s">
        <v>50</v>
      </c>
      <c r="U23" s="405">
        <f>SUMIFS(All_Opps[[Amount]:[Amount]],All_Opps[[WeekCodeNoAcc]:[WeekCodeNoAcc]],_xlfn.CONCAT(U$4,"-",$T23),All_Opps[[StageCode]:[StageCode]],"Won")</f>
        <v>25462</v>
      </c>
      <c r="V23" s="405">
        <f>SUMIFS(All_Opps[[Amount]:[Amount]],All_Opps[[WeekCodeNoAcc]:[WeekCodeNoAcc]],_xlfn.CONCAT(V$4,"-",$T23),All_Opps[[StageCode]:[StageCode]],"Won")</f>
        <v>0</v>
      </c>
      <c r="W23" s="405">
        <f>SUMIFS(All_Opps[[Amount]:[Amount]],All_Opps[[WeekCodeNoAcc]:[WeekCodeNoAcc]],_xlfn.CONCAT(W$4,"-",$T23),All_Opps[[StageCode]:[StageCode]],"Won")</f>
        <v>0</v>
      </c>
      <c r="X23" s="405">
        <f>SUMIFS(All_Opps[[Amount]:[Amount]],All_Opps[[WeekCodeNoAcc]:[WeekCodeNoAcc]],_xlfn.CONCAT(X$4,"-",$T23),All_Opps[[StageCode]:[StageCode]],"Won")</f>
        <v>0</v>
      </c>
      <c r="Y23" s="405">
        <f>SUMIFS(All_Opps[[Amount]:[Amount]],All_Opps[[WeekCodeNoAcc]:[WeekCodeNoAcc]],_xlfn.CONCAT(Y$4,"-",$T23),All_Opps[[StageCode]:[StageCode]],"Won")</f>
        <v>0</v>
      </c>
      <c r="Z23" s="405">
        <f>SUMIFS(All_Opps[[Amount]:[Amount]],All_Opps[[WeekCodeNoAcc]:[WeekCodeNoAcc]],_xlfn.CONCAT(Z$4,"-",$T23),All_Opps[[StageCode]:[StageCode]],"Won")</f>
        <v>44704</v>
      </c>
      <c r="AA23" s="405">
        <f>SUMIFS(All_Opps[[Amount]:[Amount]],All_Opps[[WeekCodeNoAcc]:[WeekCodeNoAcc]],_xlfn.CONCAT(AA$4,"-",$T23),All_Opps[[StageCode]:[StageCode]],"Won")</f>
        <v>124255</v>
      </c>
      <c r="AB23" s="405">
        <f>SUMIFS(All_Opps[[Amount]:[Amount]],All_Opps[[WeekCodeNoAcc]:[WeekCodeNoAcc]],_xlfn.CONCAT(AB$4,"-",$T23),All_Opps[[StageCode]:[StageCode]],"Won")</f>
        <v>406045</v>
      </c>
      <c r="AC23" s="405">
        <f>SUMIFS(All_Opps[[Amount]:[Amount]],All_Opps[[WeekCodeNoAcc]:[WeekCodeNoAcc]],_xlfn.CONCAT(AC$4,"-",$T23),All_Opps[[StageCode]:[StageCode]],"Won")</f>
        <v>205099</v>
      </c>
      <c r="AD23" s="405">
        <f>SUMIFS(All_Opps[[Amount]:[Amount]],All_Opps[[WeekCodeNoAcc]:[WeekCodeNoAcc]],_xlfn.CONCAT(AD$4,"-",$T23),All_Opps[[StageCode]:[StageCode]],"Won")</f>
        <v>408477</v>
      </c>
      <c r="AE23" s="405">
        <f>SUMIFS(All_Opps[[Amount]:[Amount]],All_Opps[[WeekCodeNoAcc]:[WeekCodeNoAcc]],_xlfn.CONCAT(AE$4,"-",$T23),All_Opps[[StageCode]:[StageCode]],"Won")</f>
        <v>73444</v>
      </c>
      <c r="AG23" s="2" t="s">
        <v>50</v>
      </c>
      <c r="AH23" s="405">
        <f>SUMIFS(All_Opps[[Amount]:[Amount]],All_Opps[[WeekCode]:[WeekCode]],_xlfn.CONCAT(AH$4,"-",$T23),All_Opps[[StageCode]:[StageCode]],"Won")</f>
        <v>25462</v>
      </c>
      <c r="AI23" s="405">
        <f>SUMIFS(All_Opps[[Amount]:[Amount]],All_Opps[[WeekCode]:[WeekCode]],_xlfn.CONCAT(AI$4,"-",$T23),All_Opps[[StageCode]:[StageCode]],"Won")</f>
        <v>0</v>
      </c>
      <c r="AJ23" s="405">
        <f>SUMIFS(All_Opps[[Amount]:[Amount]],All_Opps[[WeekCode]:[WeekCode]],_xlfn.CONCAT(AJ$4,"-",$T23),All_Opps[[StageCode]:[StageCode]],"Won")</f>
        <v>0</v>
      </c>
      <c r="AK23" s="405">
        <f>SUMIFS(All_Opps[[Amount]:[Amount]],All_Opps[[WeekCode]:[WeekCode]],_xlfn.CONCAT(AK$4,"-",$T23),All_Opps[[StageCode]:[StageCode]],"Won")</f>
        <v>0</v>
      </c>
      <c r="AL23" s="405">
        <f>SUMIFS(All_Opps[[Amount]:[Amount]],All_Opps[[WeekCode]:[WeekCode]],_xlfn.CONCAT(AL$4,"-",$T23),All_Opps[[StageCode]:[StageCode]],"Won")</f>
        <v>0</v>
      </c>
      <c r="AM23" s="405">
        <f>SUMIFS(All_Opps[[Amount]:[Amount]],All_Opps[[WeekCode]:[WeekCode]],_xlfn.CONCAT(AM$4,"-",$T23),All_Opps[[StageCode]:[StageCode]],"Won")</f>
        <v>44704</v>
      </c>
      <c r="AN23" s="405">
        <f>SUMIFS(All_Opps[[Amount]:[Amount]],All_Opps[[WeekCode]:[WeekCode]],_xlfn.CONCAT(AN$4,"-",$T23),All_Opps[[StageCode]:[StageCode]],"Won")</f>
        <v>124255</v>
      </c>
      <c r="AO23" s="405">
        <f>SUMIFS(All_Opps[[Amount]:[Amount]],All_Opps[[WeekCode]:[WeekCode]],_xlfn.CONCAT(AO$4,"-",$T23),All_Opps[[StageCode]:[StageCode]],"Won")</f>
        <v>406045</v>
      </c>
      <c r="AP23" s="405">
        <f>SUMIFS(All_Opps[[Amount]:[Amount]],All_Opps[[WeekCode]:[WeekCode]],_xlfn.CONCAT(AP$4,"-",$T23),All_Opps[[StageCode]:[StageCode]],"Won")</f>
        <v>205099</v>
      </c>
      <c r="AQ23" s="405">
        <f>SUMIFS(All_Opps[[Amount]:[Amount]],All_Opps[[WeekCode]:[WeekCode]],_xlfn.CONCAT(AQ$4,"-",$T23),All_Opps[[StageCode]:[StageCode]],"Won")</f>
        <v>408477</v>
      </c>
      <c r="AR23" s="405">
        <f>SUMIFS(All_Opps[[Amount]:[Amount]],All_Opps[[WeekCode]:[WeekCode]],_xlfn.CONCAT(AR$4,"-",$T23),All_Opps[[StageCode]:[StageCode]],"Won")</f>
        <v>73444</v>
      </c>
      <c r="AT23" s="2" t="s">
        <v>50</v>
      </c>
      <c r="AU23" s="405">
        <f>SUM(AH$5:AH23)</f>
        <v>147152</v>
      </c>
      <c r="AV23" s="405">
        <f>SUM(AI$5:AI23)</f>
        <v>657568</v>
      </c>
      <c r="AW23" s="405">
        <f>SUM(AJ$5:AJ23)</f>
        <v>1590009</v>
      </c>
      <c r="AX23" s="405">
        <f>SUM(AK$5:AK23)</f>
        <v>91089</v>
      </c>
      <c r="AY23" s="405">
        <f>SUM(AL$5:AL23)</f>
        <v>3618026</v>
      </c>
      <c r="AZ23" s="405">
        <f>SUM(AM$5:AM23)</f>
        <v>8436460</v>
      </c>
      <c r="BA23" s="405">
        <f>SUM(AN$5:AN23)</f>
        <v>6457269</v>
      </c>
      <c r="BB23" s="405">
        <f>SUM(AO$5:AO23)</f>
        <v>4907124</v>
      </c>
      <c r="BC23" s="405">
        <f>SUM(AP$5:AP23)</f>
        <v>4921829</v>
      </c>
      <c r="BD23" s="405">
        <f ca="1">IF(TWeek2026&gt;AT23*1,SUM(AQ$5:AQ23),NA())</f>
        <v>2743146</v>
      </c>
      <c r="BE23" s="405">
        <f ca="1">IF(Tweek2027&gt;AT23*1,SUM(AR$5:AR23),NA())</f>
        <v>5204708</v>
      </c>
      <c r="BL23"/>
      <c r="BM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</row>
    <row r="24" spans="2:135" x14ac:dyDescent="0.45">
      <c r="E24" s="128">
        <v>20</v>
      </c>
      <c r="F24" s="180">
        <v>3.47E-3</v>
      </c>
      <c r="G24" s="180">
        <v>7.3099999999999997E-3</v>
      </c>
      <c r="H24" s="180">
        <v>1.261E-2</v>
      </c>
      <c r="I24" s="180">
        <v>1.2120000000000001E-2</v>
      </c>
      <c r="K24" s="128">
        <f>Target_Curves[[#This Row],[Week]]</f>
        <v>20</v>
      </c>
      <c r="L24" s="180">
        <f>SUM(F$5:F24)</f>
        <v>0.12533999999999998</v>
      </c>
      <c r="M24" s="180">
        <f>SUM(G$5:G24)</f>
        <v>0.10849999999999997</v>
      </c>
      <c r="N24" s="180">
        <f>SUM(H$5:H24)</f>
        <v>0.16002999999999998</v>
      </c>
      <c r="O24" s="180">
        <f>SUM(I$5:I24)</f>
        <v>0.15374000000000002</v>
      </c>
      <c r="Q24" s="382">
        <v>0.15374000000000002</v>
      </c>
      <c r="R24" s="8"/>
      <c r="S24" s="9"/>
      <c r="T24" s="2" t="s">
        <v>51</v>
      </c>
      <c r="U24" s="405">
        <f>SUMIFS(All_Opps[[Amount]:[Amount]],All_Opps[[WeekCodeNoAcc]:[WeekCodeNoAcc]],_xlfn.CONCAT(U$4,"-",$T24),All_Opps[[StageCode]:[StageCode]],"Won")</f>
        <v>0</v>
      </c>
      <c r="V24" s="405">
        <f>SUMIFS(All_Opps[[Amount]:[Amount]],All_Opps[[WeekCodeNoAcc]:[WeekCodeNoAcc]],_xlfn.CONCAT(V$4,"-",$T24),All_Opps[[StageCode]:[StageCode]],"Won")</f>
        <v>130465</v>
      </c>
      <c r="W24" s="405">
        <f>SUMIFS(All_Opps[[Amount]:[Amount]],All_Opps[[WeekCodeNoAcc]:[WeekCodeNoAcc]],_xlfn.CONCAT(W$4,"-",$T24),All_Opps[[StageCode]:[StageCode]],"Won")</f>
        <v>77845</v>
      </c>
      <c r="X24" s="405">
        <f>SUMIFS(All_Opps[[Amount]:[Amount]],All_Opps[[WeekCodeNoAcc]:[WeekCodeNoAcc]],_xlfn.CONCAT(X$4,"-",$T24),All_Opps[[StageCode]:[StageCode]],"Won")</f>
        <v>0</v>
      </c>
      <c r="Y24" s="405">
        <f>SUMIFS(All_Opps[[Amount]:[Amount]],All_Opps[[WeekCodeNoAcc]:[WeekCodeNoAcc]],_xlfn.CONCAT(Y$4,"-",$T24),All_Opps[[StageCode]:[StageCode]],"Won")</f>
        <v>0</v>
      </c>
      <c r="Z24" s="405">
        <f>SUMIFS(All_Opps[[Amount]:[Amount]],All_Opps[[WeekCodeNoAcc]:[WeekCodeNoAcc]],_xlfn.CONCAT(Z$4,"-",$T24),All_Opps[[StageCode]:[StageCode]],"Won")</f>
        <v>0</v>
      </c>
      <c r="AA24" s="405">
        <f>SUMIFS(All_Opps[[Amount]:[Amount]],All_Opps[[WeekCodeNoAcc]:[WeekCodeNoAcc]],_xlfn.CONCAT(AA$4,"-",$T24),All_Opps[[StageCode]:[StageCode]],"Won")</f>
        <v>21773</v>
      </c>
      <c r="AB24" s="405">
        <f>SUMIFS(All_Opps[[Amount]:[Amount]],All_Opps[[WeekCodeNoAcc]:[WeekCodeNoAcc]],_xlfn.CONCAT(AB$4,"-",$T24),All_Opps[[StageCode]:[StageCode]],"Won")</f>
        <v>384190</v>
      </c>
      <c r="AC24" s="405">
        <f>SUMIFS(All_Opps[[Amount]:[Amount]],All_Opps[[WeekCodeNoAcc]:[WeekCodeNoAcc]],_xlfn.CONCAT(AC$4,"-",$T24),All_Opps[[StageCode]:[StageCode]],"Won")</f>
        <v>112822</v>
      </c>
      <c r="AD24" s="405">
        <f>SUMIFS(All_Opps[[Amount]:[Amount]],All_Opps[[WeekCodeNoAcc]:[WeekCodeNoAcc]],_xlfn.CONCAT(AD$4,"-",$T24),All_Opps[[StageCode]:[StageCode]],"Won")</f>
        <v>340253</v>
      </c>
      <c r="AE24" s="405">
        <f>SUMIFS(All_Opps[[Amount]:[Amount]],All_Opps[[WeekCodeNoAcc]:[WeekCodeNoAcc]],_xlfn.CONCAT(AE$4,"-",$T24),All_Opps[[StageCode]:[StageCode]],"Won")</f>
        <v>187525</v>
      </c>
      <c r="AG24" s="2" t="s">
        <v>51</v>
      </c>
      <c r="AH24" s="405">
        <f>SUMIFS(All_Opps[[Amount]:[Amount]],All_Opps[[WeekCode]:[WeekCode]],_xlfn.CONCAT(AH$4,"-",$T24),All_Opps[[StageCode]:[StageCode]],"Won")</f>
        <v>0</v>
      </c>
      <c r="AI24" s="405">
        <f>SUMIFS(All_Opps[[Amount]:[Amount]],All_Opps[[WeekCode]:[WeekCode]],_xlfn.CONCAT(AI$4,"-",$T24),All_Opps[[StageCode]:[StageCode]],"Won")</f>
        <v>130465</v>
      </c>
      <c r="AJ24" s="405">
        <f>SUMIFS(All_Opps[[Amount]:[Amount]],All_Opps[[WeekCode]:[WeekCode]],_xlfn.CONCAT(AJ$4,"-",$T24),All_Opps[[StageCode]:[StageCode]],"Won")</f>
        <v>77845</v>
      </c>
      <c r="AK24" s="405">
        <f>SUMIFS(All_Opps[[Amount]:[Amount]],All_Opps[[WeekCode]:[WeekCode]],_xlfn.CONCAT(AK$4,"-",$T24),All_Opps[[StageCode]:[StageCode]],"Won")</f>
        <v>0</v>
      </c>
      <c r="AL24" s="405">
        <f>SUMIFS(All_Opps[[Amount]:[Amount]],All_Opps[[WeekCode]:[WeekCode]],_xlfn.CONCAT(AL$4,"-",$T24),All_Opps[[StageCode]:[StageCode]],"Won")</f>
        <v>0</v>
      </c>
      <c r="AM24" s="405">
        <f>SUMIFS(All_Opps[[Amount]:[Amount]],All_Opps[[WeekCode]:[WeekCode]],_xlfn.CONCAT(AM$4,"-",$T24),All_Opps[[StageCode]:[StageCode]],"Won")</f>
        <v>0</v>
      </c>
      <c r="AN24" s="405">
        <f>SUMIFS(All_Opps[[Amount]:[Amount]],All_Opps[[WeekCode]:[WeekCode]],_xlfn.CONCAT(AN$4,"-",$T24),All_Opps[[StageCode]:[StageCode]],"Won")</f>
        <v>21773</v>
      </c>
      <c r="AO24" s="405">
        <f>SUMIFS(All_Opps[[Amount]:[Amount]],All_Opps[[WeekCode]:[WeekCode]],_xlfn.CONCAT(AO$4,"-",$T24),All_Opps[[StageCode]:[StageCode]],"Won")</f>
        <v>384190</v>
      </c>
      <c r="AP24" s="405">
        <f>SUMIFS(All_Opps[[Amount]:[Amount]],All_Opps[[WeekCode]:[WeekCode]],_xlfn.CONCAT(AP$4,"-",$T24),All_Opps[[StageCode]:[StageCode]],"Won")</f>
        <v>112822</v>
      </c>
      <c r="AQ24" s="405">
        <f>SUMIFS(All_Opps[[Amount]:[Amount]],All_Opps[[WeekCode]:[WeekCode]],_xlfn.CONCAT(AQ$4,"-",$T24),All_Opps[[StageCode]:[StageCode]],"Won")</f>
        <v>340253</v>
      </c>
      <c r="AR24" s="405">
        <f>SUMIFS(All_Opps[[Amount]:[Amount]],All_Opps[[WeekCode]:[WeekCode]],_xlfn.CONCAT(AR$4,"-",$T24),All_Opps[[StageCode]:[StageCode]],"Won")</f>
        <v>187525</v>
      </c>
      <c r="AT24" s="2" t="s">
        <v>51</v>
      </c>
      <c r="AU24" s="405">
        <f>SUM(AH$5:AH24)</f>
        <v>147152</v>
      </c>
      <c r="AV24" s="405">
        <f>SUM(AI$5:AI24)</f>
        <v>788033</v>
      </c>
      <c r="AW24" s="405">
        <f>SUM(AJ$5:AJ24)</f>
        <v>1667854</v>
      </c>
      <c r="AX24" s="405">
        <f>SUM(AK$5:AK24)</f>
        <v>91089</v>
      </c>
      <c r="AY24" s="405">
        <f>SUM(AL$5:AL24)</f>
        <v>3618026</v>
      </c>
      <c r="AZ24" s="405">
        <f>SUM(AM$5:AM24)</f>
        <v>8436460</v>
      </c>
      <c r="BA24" s="405">
        <f>SUM(AN$5:AN24)</f>
        <v>6479042</v>
      </c>
      <c r="BB24" s="405">
        <f>SUM(AO$5:AO24)</f>
        <v>5291314</v>
      </c>
      <c r="BC24" s="405">
        <f>SUM(AP$5:AP24)</f>
        <v>5034651</v>
      </c>
      <c r="BD24" s="405">
        <f ca="1">IF(TWeek2026&gt;AT24*1,SUM(AQ$5:AQ24),NA())</f>
        <v>3083399</v>
      </c>
      <c r="BE24" s="405">
        <f ca="1">IF(Tweek2027&gt;AT24*1,SUM(AR$5:AR24),NA())</f>
        <v>5392233</v>
      </c>
      <c r="BL24"/>
      <c r="BM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</row>
    <row r="25" spans="2:135" x14ac:dyDescent="0.45">
      <c r="E25" s="128">
        <v>21</v>
      </c>
      <c r="F25" s="180">
        <v>9.4199999999999996E-3</v>
      </c>
      <c r="G25" s="180">
        <v>7.3099999999999997E-3</v>
      </c>
      <c r="H25" s="180">
        <v>1.261E-2</v>
      </c>
      <c r="I25" s="180">
        <v>1.2120000000000001E-2</v>
      </c>
      <c r="K25" s="128">
        <f>Target_Curves[[#This Row],[Week]]</f>
        <v>21</v>
      </c>
      <c r="L25" s="180">
        <f>SUM(F$5:F25)</f>
        <v>0.13475999999999999</v>
      </c>
      <c r="M25" s="180">
        <f>SUM(G$5:G25)</f>
        <v>0.11580999999999997</v>
      </c>
      <c r="N25" s="180">
        <f>SUM(H$5:H25)</f>
        <v>0.17263999999999999</v>
      </c>
      <c r="O25" s="180">
        <f>SUM(I$5:I25)</f>
        <v>0.16586000000000001</v>
      </c>
      <c r="Q25" s="382">
        <v>0.16586000000000001</v>
      </c>
      <c r="R25" s="8"/>
      <c r="S25" s="9"/>
      <c r="T25" s="2" t="s">
        <v>52</v>
      </c>
      <c r="U25" s="405">
        <f>SUMIFS(All_Opps[[Amount]:[Amount]],All_Opps[[WeekCodeNoAcc]:[WeekCodeNoAcc]],_xlfn.CONCAT(U$4,"-",$T25),All_Opps[[StageCode]:[StageCode]],"Won")</f>
        <v>251063</v>
      </c>
      <c r="V25" s="405">
        <f>SUMIFS(All_Opps[[Amount]:[Amount]],All_Opps[[WeekCodeNoAcc]:[WeekCodeNoAcc]],_xlfn.CONCAT(V$4,"-",$T25),All_Opps[[StageCode]:[StageCode]],"Won")</f>
        <v>18028</v>
      </c>
      <c r="W25" s="405">
        <f>SUMIFS(All_Opps[[Amount]:[Amount]],All_Opps[[WeekCodeNoAcc]:[WeekCodeNoAcc]],_xlfn.CONCAT(W$4,"-",$T25),All_Opps[[StageCode]:[StageCode]],"Won")</f>
        <v>0</v>
      </c>
      <c r="X25" s="405">
        <f>SUMIFS(All_Opps[[Amount]:[Amount]],All_Opps[[WeekCodeNoAcc]:[WeekCodeNoAcc]],_xlfn.CONCAT(X$4,"-",$T25),All_Opps[[StageCode]:[StageCode]],"Won")</f>
        <v>28369</v>
      </c>
      <c r="Y25" s="405">
        <f>SUMIFS(All_Opps[[Amount]:[Amount]],All_Opps[[WeekCodeNoAcc]:[WeekCodeNoAcc]],_xlfn.CONCAT(Y$4,"-",$T25),All_Opps[[StageCode]:[StageCode]],"Won")</f>
        <v>0</v>
      </c>
      <c r="Z25" s="405">
        <f>SUMIFS(All_Opps[[Amount]:[Amount]],All_Opps[[WeekCodeNoAcc]:[WeekCodeNoAcc]],_xlfn.CONCAT(Z$4,"-",$T25),All_Opps[[StageCode]:[StageCode]],"Won")</f>
        <v>0</v>
      </c>
      <c r="AA25" s="405">
        <f>SUMIFS(All_Opps[[Amount]:[Amount]],All_Opps[[WeekCodeNoAcc]:[WeekCodeNoAcc]],_xlfn.CONCAT(AA$4,"-",$T25),All_Opps[[StageCode]:[StageCode]],"Won")</f>
        <v>437399</v>
      </c>
      <c r="AB25" s="405">
        <f>SUMIFS(All_Opps[[Amount]:[Amount]],All_Opps[[WeekCodeNoAcc]:[WeekCodeNoAcc]],_xlfn.CONCAT(AB$4,"-",$T25),All_Opps[[StageCode]:[StageCode]],"Won")</f>
        <v>1568526</v>
      </c>
      <c r="AC25" s="405">
        <f>SUMIFS(All_Opps[[Amount]:[Amount]],All_Opps[[WeekCodeNoAcc]:[WeekCodeNoAcc]],_xlfn.CONCAT(AC$4,"-",$T25),All_Opps[[StageCode]:[StageCode]],"Won")</f>
        <v>213213</v>
      </c>
      <c r="AD25" s="405">
        <f>SUMIFS(All_Opps[[Amount]:[Amount]],All_Opps[[WeekCodeNoAcc]:[WeekCodeNoAcc]],_xlfn.CONCAT(AD$4,"-",$T25),All_Opps[[StageCode]:[StageCode]],"Won")</f>
        <v>167705</v>
      </c>
      <c r="AE25" s="405">
        <f>SUMIFS(All_Opps[[Amount]:[Amount]],All_Opps[[WeekCodeNoAcc]:[WeekCodeNoAcc]],_xlfn.CONCAT(AE$4,"-",$T25),All_Opps[[StageCode]:[StageCode]],"Won")</f>
        <v>782161</v>
      </c>
      <c r="AG25" s="2" t="s">
        <v>52</v>
      </c>
      <c r="AH25" s="405">
        <f>SUMIFS(All_Opps[[Amount]:[Amount]],All_Opps[[WeekCode]:[WeekCode]],_xlfn.CONCAT(AH$4,"-",$T25),All_Opps[[StageCode]:[StageCode]],"Won")</f>
        <v>251063</v>
      </c>
      <c r="AI25" s="405">
        <f>SUMIFS(All_Opps[[Amount]:[Amount]],All_Opps[[WeekCode]:[WeekCode]],_xlfn.CONCAT(AI$4,"-",$T25),All_Opps[[StageCode]:[StageCode]],"Won")</f>
        <v>18028</v>
      </c>
      <c r="AJ25" s="405">
        <f>SUMIFS(All_Opps[[Amount]:[Amount]],All_Opps[[WeekCode]:[WeekCode]],_xlfn.CONCAT(AJ$4,"-",$T25),All_Opps[[StageCode]:[StageCode]],"Won")</f>
        <v>0</v>
      </c>
      <c r="AK25" s="405">
        <f>SUMIFS(All_Opps[[Amount]:[Amount]],All_Opps[[WeekCode]:[WeekCode]],_xlfn.CONCAT(AK$4,"-",$T25),All_Opps[[StageCode]:[StageCode]],"Won")</f>
        <v>28369</v>
      </c>
      <c r="AL25" s="405">
        <f>SUMIFS(All_Opps[[Amount]:[Amount]],All_Opps[[WeekCode]:[WeekCode]],_xlfn.CONCAT(AL$4,"-",$T25),All_Opps[[StageCode]:[StageCode]],"Won")</f>
        <v>0</v>
      </c>
      <c r="AM25" s="405">
        <f>SUMIFS(All_Opps[[Amount]:[Amount]],All_Opps[[WeekCode]:[WeekCode]],_xlfn.CONCAT(AM$4,"-",$T25),All_Opps[[StageCode]:[StageCode]],"Won")</f>
        <v>0</v>
      </c>
      <c r="AN25" s="405">
        <f>SUMIFS(All_Opps[[Amount]:[Amount]],All_Opps[[WeekCode]:[WeekCode]],_xlfn.CONCAT(AN$4,"-",$T25),All_Opps[[StageCode]:[StageCode]],"Won")</f>
        <v>437399</v>
      </c>
      <c r="AO25" s="405">
        <f>SUMIFS(All_Opps[[Amount]:[Amount]],All_Opps[[WeekCode]:[WeekCode]],_xlfn.CONCAT(AO$4,"-",$T25),All_Opps[[StageCode]:[StageCode]],"Won")</f>
        <v>1568526</v>
      </c>
      <c r="AP25" s="405">
        <f>SUMIFS(All_Opps[[Amount]:[Amount]],All_Opps[[WeekCode]:[WeekCode]],_xlfn.CONCAT(AP$4,"-",$T25),All_Opps[[StageCode]:[StageCode]],"Won")</f>
        <v>213213</v>
      </c>
      <c r="AQ25" s="405">
        <f>SUMIFS(All_Opps[[Amount]:[Amount]],All_Opps[[WeekCode]:[WeekCode]],_xlfn.CONCAT(AQ$4,"-",$T25),All_Opps[[StageCode]:[StageCode]],"Won")</f>
        <v>167705</v>
      </c>
      <c r="AR25" s="405">
        <f>SUMIFS(All_Opps[[Amount]:[Amount]],All_Opps[[WeekCode]:[WeekCode]],_xlfn.CONCAT(AR$4,"-",$T25),All_Opps[[StageCode]:[StageCode]],"Won")</f>
        <v>782161</v>
      </c>
      <c r="AT25" s="2" t="s">
        <v>52</v>
      </c>
      <c r="AU25" s="405">
        <f>SUM(AH$5:AH25)</f>
        <v>398215</v>
      </c>
      <c r="AV25" s="405">
        <f>SUM(AI$5:AI25)</f>
        <v>806061</v>
      </c>
      <c r="AW25" s="405">
        <f>SUM(AJ$5:AJ25)</f>
        <v>1667854</v>
      </c>
      <c r="AX25" s="405">
        <f>SUM(AK$5:AK25)</f>
        <v>119458</v>
      </c>
      <c r="AY25" s="405">
        <f>SUM(AL$5:AL25)</f>
        <v>3618026</v>
      </c>
      <c r="AZ25" s="405">
        <f>SUM(AM$5:AM25)</f>
        <v>8436460</v>
      </c>
      <c r="BA25" s="405">
        <f>SUM(AN$5:AN25)</f>
        <v>6916441</v>
      </c>
      <c r="BB25" s="405">
        <f>SUM(AO$5:AO25)</f>
        <v>6859840</v>
      </c>
      <c r="BC25" s="405">
        <f>SUM(AP$5:AP25)</f>
        <v>5247864</v>
      </c>
      <c r="BD25" s="405">
        <f ca="1">IF(TWeek2026&gt;AT25*1,SUM(AQ$5:AQ25),NA())</f>
        <v>3251104</v>
      </c>
      <c r="BE25" s="405">
        <f ca="1">IF(Tweek2027&gt;AT25*1,SUM(AR$5:AR25),NA())</f>
        <v>6174394</v>
      </c>
      <c r="BL25"/>
      <c r="BM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</row>
    <row r="26" spans="2:135" x14ac:dyDescent="0.45">
      <c r="E26" s="128">
        <v>22</v>
      </c>
      <c r="F26" s="180">
        <v>1.9290000000000002E-2</v>
      </c>
      <c r="G26" s="180">
        <v>7.3099999999999997E-3</v>
      </c>
      <c r="H26" s="180">
        <v>1.261E-2</v>
      </c>
      <c r="I26" s="180">
        <v>1.2120000000000001E-2</v>
      </c>
      <c r="K26" s="128">
        <f>Target_Curves[[#This Row],[Week]]</f>
        <v>22</v>
      </c>
      <c r="L26" s="180">
        <f>SUM(F$5:F26)</f>
        <v>0.15404999999999999</v>
      </c>
      <c r="M26" s="180">
        <f>SUM(G$5:G26)</f>
        <v>0.12311999999999997</v>
      </c>
      <c r="N26" s="180">
        <f>SUM(H$5:H26)</f>
        <v>0.18525</v>
      </c>
      <c r="O26" s="180">
        <f>SUM(I$5:I26)</f>
        <v>0.17798</v>
      </c>
      <c r="Q26" s="382">
        <v>0.17798</v>
      </c>
      <c r="R26" s="8"/>
      <c r="S26" s="9"/>
      <c r="T26" s="2" t="s">
        <v>53</v>
      </c>
      <c r="U26" s="405">
        <f>SUMIFS(All_Opps[[Amount]:[Amount]],All_Opps[[WeekCodeNoAcc]:[WeekCodeNoAcc]],_xlfn.CONCAT(U$4,"-",$T26),All_Opps[[StageCode]:[StageCode]],"Won")</f>
        <v>29457</v>
      </c>
      <c r="V26" s="405">
        <f>SUMIFS(All_Opps[[Amount]:[Amount]],All_Opps[[WeekCodeNoAcc]:[WeekCodeNoAcc]],_xlfn.CONCAT(V$4,"-",$T26),All_Opps[[StageCode]:[StageCode]],"Won")</f>
        <v>17477</v>
      </c>
      <c r="W26" s="405">
        <f>SUMIFS(All_Opps[[Amount]:[Amount]],All_Opps[[WeekCodeNoAcc]:[WeekCodeNoAcc]],_xlfn.CONCAT(W$4,"-",$T26),All_Opps[[StageCode]:[StageCode]],"Won")</f>
        <v>19330</v>
      </c>
      <c r="X26" s="405">
        <f>SUMIFS(All_Opps[[Amount]:[Amount]],All_Opps[[WeekCodeNoAcc]:[WeekCodeNoAcc]],_xlfn.CONCAT(X$4,"-",$T26),All_Opps[[StageCode]:[StageCode]],"Won")</f>
        <v>0</v>
      </c>
      <c r="Y26" s="405">
        <f>SUMIFS(All_Opps[[Amount]:[Amount]],All_Opps[[WeekCodeNoAcc]:[WeekCodeNoAcc]],_xlfn.CONCAT(Y$4,"-",$T26),All_Opps[[StageCode]:[StageCode]],"Won")</f>
        <v>0</v>
      </c>
      <c r="Z26" s="405">
        <f>SUMIFS(All_Opps[[Amount]:[Amount]],All_Opps[[WeekCodeNoAcc]:[WeekCodeNoAcc]],_xlfn.CONCAT(Z$4,"-",$T26),All_Opps[[StageCode]:[StageCode]],"Won")</f>
        <v>36653</v>
      </c>
      <c r="AA26" s="405">
        <f>SUMIFS(All_Opps[[Amount]:[Amount]],All_Opps[[WeekCodeNoAcc]:[WeekCodeNoAcc]],_xlfn.CONCAT(AA$4,"-",$T26),All_Opps[[StageCode]:[StageCode]],"Won")</f>
        <v>290894</v>
      </c>
      <c r="AB26" s="405">
        <f>SUMIFS(All_Opps[[Amount]:[Amount]],All_Opps[[WeekCodeNoAcc]:[WeekCodeNoAcc]],_xlfn.CONCAT(AB$4,"-",$T26),All_Opps[[StageCode]:[StageCode]],"Won")</f>
        <v>148293</v>
      </c>
      <c r="AC26" s="405">
        <f>SUMIFS(All_Opps[[Amount]:[Amount]],All_Opps[[WeekCodeNoAcc]:[WeekCodeNoAcc]],_xlfn.CONCAT(AC$4,"-",$T26),All_Opps[[StageCode]:[StageCode]],"Won")</f>
        <v>179853</v>
      </c>
      <c r="AD26" s="405">
        <f>SUMIFS(All_Opps[[Amount]:[Amount]],All_Opps[[WeekCodeNoAcc]:[WeekCodeNoAcc]],_xlfn.CONCAT(AD$4,"-",$T26),All_Opps[[StageCode]:[StageCode]],"Won")</f>
        <v>153121</v>
      </c>
      <c r="AE26" s="405">
        <f>SUMIFS(All_Opps[[Amount]:[Amount]],All_Opps[[WeekCodeNoAcc]:[WeekCodeNoAcc]],_xlfn.CONCAT(AE$4,"-",$T26),All_Opps[[StageCode]:[StageCode]],"Won")</f>
        <v>348021</v>
      </c>
      <c r="AG26" s="2" t="s">
        <v>53</v>
      </c>
      <c r="AH26" s="405">
        <f>SUMIFS(All_Opps[[Amount]:[Amount]],All_Opps[[WeekCode]:[WeekCode]],_xlfn.CONCAT(AH$4,"-",$T26),All_Opps[[StageCode]:[StageCode]],"Won")</f>
        <v>29457</v>
      </c>
      <c r="AI26" s="405">
        <f>SUMIFS(All_Opps[[Amount]:[Amount]],All_Opps[[WeekCode]:[WeekCode]],_xlfn.CONCAT(AI$4,"-",$T26),All_Opps[[StageCode]:[StageCode]],"Won")</f>
        <v>17477</v>
      </c>
      <c r="AJ26" s="405">
        <f>SUMIFS(All_Opps[[Amount]:[Amount]],All_Opps[[WeekCode]:[WeekCode]],_xlfn.CONCAT(AJ$4,"-",$T26),All_Opps[[StageCode]:[StageCode]],"Won")</f>
        <v>19330</v>
      </c>
      <c r="AK26" s="405">
        <f>SUMIFS(All_Opps[[Amount]:[Amount]],All_Opps[[WeekCode]:[WeekCode]],_xlfn.CONCAT(AK$4,"-",$T26),All_Opps[[StageCode]:[StageCode]],"Won")</f>
        <v>0</v>
      </c>
      <c r="AL26" s="405">
        <f>SUMIFS(All_Opps[[Amount]:[Amount]],All_Opps[[WeekCode]:[WeekCode]],_xlfn.CONCAT(AL$4,"-",$T26),All_Opps[[StageCode]:[StageCode]],"Won")</f>
        <v>0</v>
      </c>
      <c r="AM26" s="405">
        <f>SUMIFS(All_Opps[[Amount]:[Amount]],All_Opps[[WeekCode]:[WeekCode]],_xlfn.CONCAT(AM$4,"-",$T26),All_Opps[[StageCode]:[StageCode]],"Won")</f>
        <v>36653</v>
      </c>
      <c r="AN26" s="405">
        <f>SUMIFS(All_Opps[[Amount]:[Amount]],All_Opps[[WeekCode]:[WeekCode]],_xlfn.CONCAT(AN$4,"-",$T26),All_Opps[[StageCode]:[StageCode]],"Won")</f>
        <v>290894</v>
      </c>
      <c r="AO26" s="405">
        <f>SUMIFS(All_Opps[[Amount]:[Amount]],All_Opps[[WeekCode]:[WeekCode]],_xlfn.CONCAT(AO$4,"-",$T26),All_Opps[[StageCode]:[StageCode]],"Won")</f>
        <v>148293</v>
      </c>
      <c r="AP26" s="405">
        <f>SUMIFS(All_Opps[[Amount]:[Amount]],All_Opps[[WeekCode]:[WeekCode]],_xlfn.CONCAT(AP$4,"-",$T26),All_Opps[[StageCode]:[StageCode]],"Won")</f>
        <v>179853</v>
      </c>
      <c r="AQ26" s="405">
        <f>SUMIFS(All_Opps[[Amount]:[Amount]],All_Opps[[WeekCode]:[WeekCode]],_xlfn.CONCAT(AQ$4,"-",$T26),All_Opps[[StageCode]:[StageCode]],"Won")</f>
        <v>153121</v>
      </c>
      <c r="AR26" s="405">
        <f>SUMIFS(All_Opps[[Amount]:[Amount]],All_Opps[[WeekCode]:[WeekCode]],_xlfn.CONCAT(AR$4,"-",$T26),All_Opps[[StageCode]:[StageCode]],"Won")</f>
        <v>348021</v>
      </c>
      <c r="AT26" s="2" t="s">
        <v>53</v>
      </c>
      <c r="AU26" s="405">
        <f>SUM(AH$5:AH26)</f>
        <v>427672</v>
      </c>
      <c r="AV26" s="405">
        <f>SUM(AI$5:AI26)</f>
        <v>823538</v>
      </c>
      <c r="AW26" s="405">
        <f>SUM(AJ$5:AJ26)</f>
        <v>1687184</v>
      </c>
      <c r="AX26" s="405">
        <f>SUM(AK$5:AK26)</f>
        <v>119458</v>
      </c>
      <c r="AY26" s="405">
        <f>SUM(AL$5:AL26)</f>
        <v>3618026</v>
      </c>
      <c r="AZ26" s="405">
        <f>SUM(AM$5:AM26)</f>
        <v>8473113</v>
      </c>
      <c r="BA26" s="405">
        <f>SUM(AN$5:AN26)</f>
        <v>7207335</v>
      </c>
      <c r="BB26" s="405">
        <f>SUM(AO$5:AO26)</f>
        <v>7008133</v>
      </c>
      <c r="BC26" s="405">
        <f>SUM(AP$5:AP26)</f>
        <v>5427717</v>
      </c>
      <c r="BD26" s="405">
        <f ca="1">IF(TWeek2026&gt;AT26*1,SUM(AQ$5:AQ26),NA())</f>
        <v>3404225</v>
      </c>
      <c r="BE26" s="405">
        <f ca="1">IF(Tweek2027&gt;AT26*1,SUM(AR$5:AR26),NA())</f>
        <v>6522415</v>
      </c>
      <c r="BL26"/>
      <c r="BM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</row>
    <row r="27" spans="2:135" x14ac:dyDescent="0.45">
      <c r="E27" s="128">
        <v>23</v>
      </c>
      <c r="F27" s="180">
        <v>2.47E-2</v>
      </c>
      <c r="G27" s="180">
        <v>7.3099999999999997E-3</v>
      </c>
      <c r="H27" s="180">
        <v>1.261E-2</v>
      </c>
      <c r="I27" s="180">
        <v>1.2120000000000001E-2</v>
      </c>
      <c r="K27" s="128">
        <f>Target_Curves[[#This Row],[Week]]</f>
        <v>23</v>
      </c>
      <c r="L27" s="180">
        <f>SUM(F$5:F27)</f>
        <v>0.17874999999999999</v>
      </c>
      <c r="M27" s="180">
        <f>SUM(G$5:G27)</f>
        <v>0.13042999999999996</v>
      </c>
      <c r="N27" s="180">
        <f>SUM(H$5:H27)</f>
        <v>0.19786000000000001</v>
      </c>
      <c r="O27" s="180">
        <f>SUM(I$5:I27)</f>
        <v>0.19009999999999999</v>
      </c>
      <c r="Q27" s="382">
        <v>0.19009999999999999</v>
      </c>
      <c r="R27" s="8"/>
      <c r="S27" s="9"/>
      <c r="T27" s="2" t="s">
        <v>54</v>
      </c>
      <c r="U27" s="405">
        <f>SUMIFS(All_Opps[[Amount]:[Amount]],All_Opps[[WeekCodeNoAcc]:[WeekCodeNoAcc]],_xlfn.CONCAT(U$4,"-",$T27),All_Opps[[StageCode]:[StageCode]],"Won")</f>
        <v>26227</v>
      </c>
      <c r="V27" s="405">
        <f>SUMIFS(All_Opps[[Amount]:[Amount]],All_Opps[[WeekCodeNoAcc]:[WeekCodeNoAcc]],_xlfn.CONCAT(V$4,"-",$T27),All_Opps[[StageCode]:[StageCode]],"Won")</f>
        <v>0</v>
      </c>
      <c r="W27" s="405">
        <f>SUMIFS(All_Opps[[Amount]:[Amount]],All_Opps[[WeekCodeNoAcc]:[WeekCodeNoAcc]],_xlfn.CONCAT(W$4,"-",$T27),All_Opps[[StageCode]:[StageCode]],"Won")</f>
        <v>0</v>
      </c>
      <c r="X27" s="405">
        <f>SUMIFS(All_Opps[[Amount]:[Amount]],All_Opps[[WeekCodeNoAcc]:[WeekCodeNoAcc]],_xlfn.CONCAT(X$4,"-",$T27),All_Opps[[StageCode]:[StageCode]],"Won")</f>
        <v>108515</v>
      </c>
      <c r="Y27" s="405">
        <f>SUMIFS(All_Opps[[Amount]:[Amount]],All_Opps[[WeekCodeNoAcc]:[WeekCodeNoAcc]],_xlfn.CONCAT(Y$4,"-",$T27),All_Opps[[StageCode]:[StageCode]],"Won")</f>
        <v>50249</v>
      </c>
      <c r="Z27" s="405">
        <f>SUMIFS(All_Opps[[Amount]:[Amount]],All_Opps[[WeekCodeNoAcc]:[WeekCodeNoAcc]],_xlfn.CONCAT(Z$4,"-",$T27),All_Opps[[StageCode]:[StageCode]],"Won")</f>
        <v>39754</v>
      </c>
      <c r="AA27" s="405">
        <f>SUMIFS(All_Opps[[Amount]:[Amount]],All_Opps[[WeekCodeNoAcc]:[WeekCodeNoAcc]],_xlfn.CONCAT(AA$4,"-",$T27),All_Opps[[StageCode]:[StageCode]],"Won")</f>
        <v>560340</v>
      </c>
      <c r="AB27" s="405">
        <f>SUMIFS(All_Opps[[Amount]:[Amount]],All_Opps[[WeekCodeNoAcc]:[WeekCodeNoAcc]],_xlfn.CONCAT(AB$4,"-",$T27),All_Opps[[StageCode]:[StageCode]],"Won")</f>
        <v>628980</v>
      </c>
      <c r="AC27" s="405">
        <f>SUMIFS(All_Opps[[Amount]:[Amount]],All_Opps[[WeekCodeNoAcc]:[WeekCodeNoAcc]],_xlfn.CONCAT(AC$4,"-",$T27),All_Opps[[StageCode]:[StageCode]],"Won")</f>
        <v>77371</v>
      </c>
      <c r="AD27" s="405">
        <f>SUMIFS(All_Opps[[Amount]:[Amount]],All_Opps[[WeekCodeNoAcc]:[WeekCodeNoAcc]],_xlfn.CONCAT(AD$4,"-",$T27),All_Opps[[StageCode]:[StageCode]],"Won")</f>
        <v>341847</v>
      </c>
      <c r="AE27" s="405">
        <f>SUMIFS(All_Opps[[Amount]:[Amount]],All_Opps[[WeekCodeNoAcc]:[WeekCodeNoAcc]],_xlfn.CONCAT(AE$4,"-",$T27),All_Opps[[StageCode]:[StageCode]],"Won")</f>
        <v>82848</v>
      </c>
      <c r="AG27" s="2" t="s">
        <v>54</v>
      </c>
      <c r="AH27" s="405">
        <f>SUMIFS(All_Opps[[Amount]:[Amount]],All_Opps[[WeekCode]:[WeekCode]],_xlfn.CONCAT(AH$4,"-",$T27),All_Opps[[StageCode]:[StageCode]],"Won")</f>
        <v>26227</v>
      </c>
      <c r="AI27" s="405">
        <f>SUMIFS(All_Opps[[Amount]:[Amount]],All_Opps[[WeekCode]:[WeekCode]],_xlfn.CONCAT(AI$4,"-",$T27),All_Opps[[StageCode]:[StageCode]],"Won")</f>
        <v>0</v>
      </c>
      <c r="AJ27" s="405">
        <f>SUMIFS(All_Opps[[Amount]:[Amount]],All_Opps[[WeekCode]:[WeekCode]],_xlfn.CONCAT(AJ$4,"-",$T27),All_Opps[[StageCode]:[StageCode]],"Won")</f>
        <v>0</v>
      </c>
      <c r="AK27" s="405">
        <f>SUMIFS(All_Opps[[Amount]:[Amount]],All_Opps[[WeekCode]:[WeekCode]],_xlfn.CONCAT(AK$4,"-",$T27),All_Opps[[StageCode]:[StageCode]],"Won")</f>
        <v>108515</v>
      </c>
      <c r="AL27" s="405">
        <f>SUMIFS(All_Opps[[Amount]:[Amount]],All_Opps[[WeekCode]:[WeekCode]],_xlfn.CONCAT(AL$4,"-",$T27),All_Opps[[StageCode]:[StageCode]],"Won")</f>
        <v>50249</v>
      </c>
      <c r="AM27" s="405">
        <f>SUMIFS(All_Opps[[Amount]:[Amount]],All_Opps[[WeekCode]:[WeekCode]],_xlfn.CONCAT(AM$4,"-",$T27),All_Opps[[StageCode]:[StageCode]],"Won")</f>
        <v>39754</v>
      </c>
      <c r="AN27" s="405">
        <f>SUMIFS(All_Opps[[Amount]:[Amount]],All_Opps[[WeekCode]:[WeekCode]],_xlfn.CONCAT(AN$4,"-",$T27),All_Opps[[StageCode]:[StageCode]],"Won")</f>
        <v>560340</v>
      </c>
      <c r="AO27" s="405">
        <f>SUMIFS(All_Opps[[Amount]:[Amount]],All_Opps[[WeekCode]:[WeekCode]],_xlfn.CONCAT(AO$4,"-",$T27),All_Opps[[StageCode]:[StageCode]],"Won")</f>
        <v>628980</v>
      </c>
      <c r="AP27" s="405">
        <f>SUMIFS(All_Opps[[Amount]:[Amount]],All_Opps[[WeekCode]:[WeekCode]],_xlfn.CONCAT(AP$4,"-",$T27),All_Opps[[StageCode]:[StageCode]],"Won")</f>
        <v>77371</v>
      </c>
      <c r="AQ27" s="405">
        <f>SUMIFS(All_Opps[[Amount]:[Amount]],All_Opps[[WeekCode]:[WeekCode]],_xlfn.CONCAT(AQ$4,"-",$T27),All_Opps[[StageCode]:[StageCode]],"Won")</f>
        <v>341847</v>
      </c>
      <c r="AR27" s="405">
        <f>SUMIFS(All_Opps[[Amount]:[Amount]],All_Opps[[WeekCode]:[WeekCode]],_xlfn.CONCAT(AR$4,"-",$T27),All_Opps[[StageCode]:[StageCode]],"Won")</f>
        <v>82848</v>
      </c>
      <c r="AT27" s="2" t="s">
        <v>54</v>
      </c>
      <c r="AU27" s="405">
        <f>SUM(AH$5:AH27)</f>
        <v>453899</v>
      </c>
      <c r="AV27" s="405">
        <f>SUM(AI$5:AI27)</f>
        <v>823538</v>
      </c>
      <c r="AW27" s="405">
        <f>SUM(AJ$5:AJ27)</f>
        <v>1687184</v>
      </c>
      <c r="AX27" s="405">
        <f>SUM(AK$5:AK27)</f>
        <v>227973</v>
      </c>
      <c r="AY27" s="405">
        <f>SUM(AL$5:AL27)</f>
        <v>3668275</v>
      </c>
      <c r="AZ27" s="405">
        <f>SUM(AM$5:AM27)</f>
        <v>8512867</v>
      </c>
      <c r="BA27" s="405">
        <f>SUM(AN$5:AN27)</f>
        <v>7767675</v>
      </c>
      <c r="BB27" s="405">
        <f>SUM(AO$5:AO27)</f>
        <v>7637113</v>
      </c>
      <c r="BC27" s="405">
        <f>SUM(AP$5:AP27)</f>
        <v>5505088</v>
      </c>
      <c r="BD27" s="405">
        <f ca="1">IF(TWeek2026&gt;AT27*1,SUM(AQ$5:AQ27),NA())</f>
        <v>3746072</v>
      </c>
      <c r="BE27" s="405">
        <f ca="1">IF(Tweek2027&gt;AT27*1,SUM(AR$5:AR27),NA())</f>
        <v>6605263</v>
      </c>
      <c r="BL27"/>
      <c r="BM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</row>
    <row r="28" spans="2:135" x14ac:dyDescent="0.45">
      <c r="E28" s="128">
        <v>24</v>
      </c>
      <c r="F28" s="180">
        <v>5.5700000000000003E-3</v>
      </c>
      <c r="G28" s="180">
        <v>7.3099999999999997E-3</v>
      </c>
      <c r="H28" s="180">
        <v>1.261E-2</v>
      </c>
      <c r="I28" s="180">
        <v>1.2120000000000001E-2</v>
      </c>
      <c r="K28" s="128">
        <f>Target_Curves[[#This Row],[Week]]</f>
        <v>24</v>
      </c>
      <c r="L28" s="180">
        <f>SUM(F$5:F28)</f>
        <v>0.18431999999999998</v>
      </c>
      <c r="M28" s="180">
        <f>SUM(G$5:G28)</f>
        <v>0.13773999999999997</v>
      </c>
      <c r="N28" s="180">
        <f>SUM(H$5:H28)</f>
        <v>0.21047000000000002</v>
      </c>
      <c r="O28" s="180">
        <f>SUM(I$5:I28)</f>
        <v>0.20221999999999998</v>
      </c>
      <c r="Q28" s="382">
        <v>0.20221999999999998</v>
      </c>
      <c r="R28" s="8"/>
      <c r="S28" s="9"/>
      <c r="T28" s="2" t="s">
        <v>55</v>
      </c>
      <c r="U28" s="405">
        <f>SUMIFS(All_Opps[[Amount]:[Amount]],All_Opps[[WeekCodeNoAcc]:[WeekCodeNoAcc]],_xlfn.CONCAT(U$4,"-",$T28),All_Opps[[StageCode]:[StageCode]],"Won")</f>
        <v>105024</v>
      </c>
      <c r="V28" s="405">
        <f>SUMIFS(All_Opps[[Amount]:[Amount]],All_Opps[[WeekCodeNoAcc]:[WeekCodeNoAcc]],_xlfn.CONCAT(V$4,"-",$T28),All_Opps[[StageCode]:[StageCode]],"Won")</f>
        <v>0</v>
      </c>
      <c r="W28" s="405">
        <f>SUMIFS(All_Opps[[Amount]:[Amount]],All_Opps[[WeekCodeNoAcc]:[WeekCodeNoAcc]],_xlfn.CONCAT(W$4,"-",$T28),All_Opps[[StageCode]:[StageCode]],"Won")</f>
        <v>19015</v>
      </c>
      <c r="X28" s="405">
        <f>SUMIFS(All_Opps[[Amount]:[Amount]],All_Opps[[WeekCodeNoAcc]:[WeekCodeNoAcc]],_xlfn.CONCAT(X$4,"-",$T28),All_Opps[[StageCode]:[StageCode]],"Won")</f>
        <v>0</v>
      </c>
      <c r="Y28" s="405">
        <f>SUMIFS(All_Opps[[Amount]:[Amount]],All_Opps[[WeekCodeNoAcc]:[WeekCodeNoAcc]],_xlfn.CONCAT(Y$4,"-",$T28),All_Opps[[StageCode]:[StageCode]],"Won")</f>
        <v>60122</v>
      </c>
      <c r="Z28" s="405">
        <f>SUMIFS(All_Opps[[Amount]:[Amount]],All_Opps[[WeekCodeNoAcc]:[WeekCodeNoAcc]],_xlfn.CONCAT(Z$4,"-",$T28),All_Opps[[StageCode]:[StageCode]],"Won")</f>
        <v>168376</v>
      </c>
      <c r="AA28" s="405">
        <f>SUMIFS(All_Opps[[Amount]:[Amount]],All_Opps[[WeekCodeNoAcc]:[WeekCodeNoAcc]],_xlfn.CONCAT(AA$4,"-",$T28),All_Opps[[StageCode]:[StageCode]],"Won")</f>
        <v>244956</v>
      </c>
      <c r="AB28" s="405">
        <f>SUMIFS(All_Opps[[Amount]:[Amount]],All_Opps[[WeekCodeNoAcc]:[WeekCodeNoAcc]],_xlfn.CONCAT(AB$4,"-",$T28),All_Opps[[StageCode]:[StageCode]],"Won")</f>
        <v>67971</v>
      </c>
      <c r="AC28" s="405">
        <f>SUMIFS(All_Opps[[Amount]:[Amount]],All_Opps[[WeekCodeNoAcc]:[WeekCodeNoAcc]],_xlfn.CONCAT(AC$4,"-",$T28),All_Opps[[StageCode]:[StageCode]],"Won")</f>
        <v>62957</v>
      </c>
      <c r="AD28" s="405">
        <f>SUMIFS(All_Opps[[Amount]:[Amount]],All_Opps[[WeekCodeNoAcc]:[WeekCodeNoAcc]],_xlfn.CONCAT(AD$4,"-",$T28),All_Opps[[StageCode]:[StageCode]],"Won")</f>
        <v>264087</v>
      </c>
      <c r="AE28" s="405">
        <f>SUMIFS(All_Opps[[Amount]:[Amount]],All_Opps[[WeekCodeNoAcc]:[WeekCodeNoAcc]],_xlfn.CONCAT(AE$4,"-",$T28),All_Opps[[StageCode]:[StageCode]],"Won")</f>
        <v>110364</v>
      </c>
      <c r="AG28" s="2" t="s">
        <v>55</v>
      </c>
      <c r="AH28" s="405">
        <f>SUMIFS(All_Opps[[Amount]:[Amount]],All_Opps[[WeekCode]:[WeekCode]],_xlfn.CONCAT(AH$4,"-",$T28),All_Opps[[StageCode]:[StageCode]],"Won")</f>
        <v>105024</v>
      </c>
      <c r="AI28" s="405">
        <f>SUMIFS(All_Opps[[Amount]:[Amount]],All_Opps[[WeekCode]:[WeekCode]],_xlfn.CONCAT(AI$4,"-",$T28),All_Opps[[StageCode]:[StageCode]],"Won")</f>
        <v>0</v>
      </c>
      <c r="AJ28" s="405">
        <f>SUMIFS(All_Opps[[Amount]:[Amount]],All_Opps[[WeekCode]:[WeekCode]],_xlfn.CONCAT(AJ$4,"-",$T28),All_Opps[[StageCode]:[StageCode]],"Won")</f>
        <v>19015</v>
      </c>
      <c r="AK28" s="405">
        <f>SUMIFS(All_Opps[[Amount]:[Amount]],All_Opps[[WeekCode]:[WeekCode]],_xlfn.CONCAT(AK$4,"-",$T28),All_Opps[[StageCode]:[StageCode]],"Won")</f>
        <v>0</v>
      </c>
      <c r="AL28" s="405">
        <f>SUMIFS(All_Opps[[Amount]:[Amount]],All_Opps[[WeekCode]:[WeekCode]],_xlfn.CONCAT(AL$4,"-",$T28),All_Opps[[StageCode]:[StageCode]],"Won")</f>
        <v>60122</v>
      </c>
      <c r="AM28" s="405">
        <f>SUMIFS(All_Opps[[Amount]:[Amount]],All_Opps[[WeekCode]:[WeekCode]],_xlfn.CONCAT(AM$4,"-",$T28),All_Opps[[StageCode]:[StageCode]],"Won")</f>
        <v>168376</v>
      </c>
      <c r="AN28" s="405">
        <f>SUMIFS(All_Opps[[Amount]:[Amount]],All_Opps[[WeekCode]:[WeekCode]],_xlfn.CONCAT(AN$4,"-",$T28),All_Opps[[StageCode]:[StageCode]],"Won")</f>
        <v>244956</v>
      </c>
      <c r="AO28" s="405">
        <f>SUMIFS(All_Opps[[Amount]:[Amount]],All_Opps[[WeekCode]:[WeekCode]],_xlfn.CONCAT(AO$4,"-",$T28),All_Opps[[StageCode]:[StageCode]],"Won")</f>
        <v>67971</v>
      </c>
      <c r="AP28" s="405">
        <f>SUMIFS(All_Opps[[Amount]:[Amount]],All_Opps[[WeekCode]:[WeekCode]],_xlfn.CONCAT(AP$4,"-",$T28),All_Opps[[StageCode]:[StageCode]],"Won")</f>
        <v>62957</v>
      </c>
      <c r="AQ28" s="405">
        <f>SUMIFS(All_Opps[[Amount]:[Amount]],All_Opps[[WeekCode]:[WeekCode]],_xlfn.CONCAT(AQ$4,"-",$T28),All_Opps[[StageCode]:[StageCode]],"Won")</f>
        <v>264087</v>
      </c>
      <c r="AR28" s="405">
        <f>SUMIFS(All_Opps[[Amount]:[Amount]],All_Opps[[WeekCode]:[WeekCode]],_xlfn.CONCAT(AR$4,"-",$T28),All_Opps[[StageCode]:[StageCode]],"Won")</f>
        <v>110364</v>
      </c>
      <c r="AT28" s="2" t="s">
        <v>55</v>
      </c>
      <c r="AU28" s="405">
        <f>SUM(AH$5:AH28)</f>
        <v>558923</v>
      </c>
      <c r="AV28" s="405">
        <f>SUM(AI$5:AI28)</f>
        <v>823538</v>
      </c>
      <c r="AW28" s="405">
        <f>SUM(AJ$5:AJ28)</f>
        <v>1706199</v>
      </c>
      <c r="AX28" s="405">
        <f>SUM(AK$5:AK28)</f>
        <v>227973</v>
      </c>
      <c r="AY28" s="405">
        <f>SUM(AL$5:AL28)</f>
        <v>3728397</v>
      </c>
      <c r="AZ28" s="405">
        <f>SUM(AM$5:AM28)</f>
        <v>8681243</v>
      </c>
      <c r="BA28" s="405">
        <f>SUM(AN$5:AN28)</f>
        <v>8012631</v>
      </c>
      <c r="BB28" s="405">
        <f>SUM(AO$5:AO28)</f>
        <v>7705084</v>
      </c>
      <c r="BC28" s="405">
        <f>SUM(AP$5:AP28)</f>
        <v>5568045</v>
      </c>
      <c r="BD28" s="405">
        <f ca="1">IF(TWeek2026&gt;AT28*1,SUM(AQ$5:AQ28),NA())</f>
        <v>4010159</v>
      </c>
      <c r="BE28" s="405">
        <f ca="1">IF(Tweek2027&gt;AT28*1,SUM(AR$5:AR28),NA())</f>
        <v>6715627</v>
      </c>
      <c r="BL28"/>
      <c r="BM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</row>
    <row r="29" spans="2:135" x14ac:dyDescent="0.45">
      <c r="E29" s="128">
        <v>25</v>
      </c>
      <c r="F29" s="180">
        <v>3.0669999999999999E-2</v>
      </c>
      <c r="G29" s="180">
        <v>7.3099999999999997E-3</v>
      </c>
      <c r="H29" s="180">
        <v>1.261E-2</v>
      </c>
      <c r="I29" s="180">
        <v>1.2120000000000001E-2</v>
      </c>
      <c r="K29" s="128">
        <f>Target_Curves[[#This Row],[Week]]</f>
        <v>25</v>
      </c>
      <c r="L29" s="180">
        <f>SUM(F$5:F29)</f>
        <v>0.21498999999999999</v>
      </c>
      <c r="M29" s="180">
        <f>SUM(G$5:G29)</f>
        <v>0.14504999999999998</v>
      </c>
      <c r="N29" s="180">
        <f>SUM(H$5:H29)</f>
        <v>0.22308000000000003</v>
      </c>
      <c r="O29" s="180">
        <f>SUM(I$5:I29)</f>
        <v>0.21433999999999997</v>
      </c>
      <c r="Q29" s="382">
        <v>0.21433999999999997</v>
      </c>
      <c r="R29" s="8"/>
      <c r="S29" s="9"/>
      <c r="T29" s="2" t="s">
        <v>56</v>
      </c>
      <c r="U29" s="405">
        <f>SUMIFS(All_Opps[[Amount]:[Amount]],All_Opps[[WeekCodeNoAcc]:[WeekCodeNoAcc]],_xlfn.CONCAT(U$4,"-",$T29),All_Opps[[StageCode]:[StageCode]],"Won")</f>
        <v>39209</v>
      </c>
      <c r="V29" s="405">
        <f>SUMIFS(All_Opps[[Amount]:[Amount]],All_Opps[[WeekCodeNoAcc]:[WeekCodeNoAcc]],_xlfn.CONCAT(V$4,"-",$T29),All_Opps[[StageCode]:[StageCode]],"Won")</f>
        <v>0</v>
      </c>
      <c r="W29" s="405">
        <f>SUMIFS(All_Opps[[Amount]:[Amount]],All_Opps[[WeekCodeNoAcc]:[WeekCodeNoAcc]],_xlfn.CONCAT(W$4,"-",$T29),All_Opps[[StageCode]:[StageCode]],"Won")</f>
        <v>120189</v>
      </c>
      <c r="X29" s="405">
        <f>SUMIFS(All_Opps[[Amount]:[Amount]],All_Opps[[WeekCodeNoAcc]:[WeekCodeNoAcc]],_xlfn.CONCAT(X$4,"-",$T29),All_Opps[[StageCode]:[StageCode]],"Won")</f>
        <v>0</v>
      </c>
      <c r="Y29" s="405">
        <f>SUMIFS(All_Opps[[Amount]:[Amount]],All_Opps[[WeekCodeNoAcc]:[WeekCodeNoAcc]],_xlfn.CONCAT(Y$4,"-",$T29),All_Opps[[StageCode]:[StageCode]],"Won")</f>
        <v>0</v>
      </c>
      <c r="Z29" s="405">
        <f>SUMIFS(All_Opps[[Amount]:[Amount]],All_Opps[[WeekCodeNoAcc]:[WeekCodeNoAcc]],_xlfn.CONCAT(Z$4,"-",$T29),All_Opps[[StageCode]:[StageCode]],"Won")</f>
        <v>175090</v>
      </c>
      <c r="AA29" s="405">
        <f>SUMIFS(All_Opps[[Amount]:[Amount]],All_Opps[[WeekCodeNoAcc]:[WeekCodeNoAcc]],_xlfn.CONCAT(AA$4,"-",$T29),All_Opps[[StageCode]:[StageCode]],"Won")</f>
        <v>91579</v>
      </c>
      <c r="AB29" s="405">
        <f>SUMIFS(All_Opps[[Amount]:[Amount]],All_Opps[[WeekCodeNoAcc]:[WeekCodeNoAcc]],_xlfn.CONCAT(AB$4,"-",$T29),All_Opps[[StageCode]:[StageCode]],"Won")</f>
        <v>202960</v>
      </c>
      <c r="AC29" s="405">
        <f>SUMIFS(All_Opps[[Amount]:[Amount]],All_Opps[[WeekCodeNoAcc]:[WeekCodeNoAcc]],_xlfn.CONCAT(AC$4,"-",$T29),All_Opps[[StageCode]:[StageCode]],"Won")</f>
        <v>51242</v>
      </c>
      <c r="AD29" s="405">
        <f>SUMIFS(All_Opps[[Amount]:[Amount]],All_Opps[[WeekCodeNoAcc]:[WeekCodeNoAcc]],_xlfn.CONCAT(AD$4,"-",$T29),All_Opps[[StageCode]:[StageCode]],"Won")</f>
        <v>74489</v>
      </c>
      <c r="AE29" s="405">
        <f>SUMIFS(All_Opps[[Amount]:[Amount]],All_Opps[[WeekCodeNoAcc]:[WeekCodeNoAcc]],_xlfn.CONCAT(AE$4,"-",$T29),All_Opps[[StageCode]:[StageCode]],"Won")</f>
        <v>240574</v>
      </c>
      <c r="AG29" s="2" t="s">
        <v>56</v>
      </c>
      <c r="AH29" s="405">
        <f>SUMIFS(All_Opps[[Amount]:[Amount]],All_Opps[[WeekCode]:[WeekCode]],_xlfn.CONCAT(AH$4,"-",$T29),All_Opps[[StageCode]:[StageCode]],"Won")</f>
        <v>39209</v>
      </c>
      <c r="AI29" s="405">
        <f>SUMIFS(All_Opps[[Amount]:[Amount]],All_Opps[[WeekCode]:[WeekCode]],_xlfn.CONCAT(AI$4,"-",$T29),All_Opps[[StageCode]:[StageCode]],"Won")</f>
        <v>0</v>
      </c>
      <c r="AJ29" s="405">
        <f>SUMIFS(All_Opps[[Amount]:[Amount]],All_Opps[[WeekCode]:[WeekCode]],_xlfn.CONCAT(AJ$4,"-",$T29),All_Opps[[StageCode]:[StageCode]],"Won")</f>
        <v>120189</v>
      </c>
      <c r="AK29" s="405">
        <f>SUMIFS(All_Opps[[Amount]:[Amount]],All_Opps[[WeekCode]:[WeekCode]],_xlfn.CONCAT(AK$4,"-",$T29),All_Opps[[StageCode]:[StageCode]],"Won")</f>
        <v>0</v>
      </c>
      <c r="AL29" s="405">
        <f>SUMIFS(All_Opps[[Amount]:[Amount]],All_Opps[[WeekCode]:[WeekCode]],_xlfn.CONCAT(AL$4,"-",$T29),All_Opps[[StageCode]:[StageCode]],"Won")</f>
        <v>0</v>
      </c>
      <c r="AM29" s="405">
        <f>SUMIFS(All_Opps[[Amount]:[Amount]],All_Opps[[WeekCode]:[WeekCode]],_xlfn.CONCAT(AM$4,"-",$T29),All_Opps[[StageCode]:[StageCode]],"Won")</f>
        <v>175090</v>
      </c>
      <c r="AN29" s="405">
        <f>SUMIFS(All_Opps[[Amount]:[Amount]],All_Opps[[WeekCode]:[WeekCode]],_xlfn.CONCAT(AN$4,"-",$T29),All_Opps[[StageCode]:[StageCode]],"Won")</f>
        <v>91579</v>
      </c>
      <c r="AO29" s="405">
        <f>SUMIFS(All_Opps[[Amount]:[Amount]],All_Opps[[WeekCode]:[WeekCode]],_xlfn.CONCAT(AO$4,"-",$T29),All_Opps[[StageCode]:[StageCode]],"Won")</f>
        <v>202960</v>
      </c>
      <c r="AP29" s="405">
        <f>SUMIFS(All_Opps[[Amount]:[Amount]],All_Opps[[WeekCode]:[WeekCode]],_xlfn.CONCAT(AP$4,"-",$T29),All_Opps[[StageCode]:[StageCode]],"Won")</f>
        <v>51242</v>
      </c>
      <c r="AQ29" s="405">
        <f>SUMIFS(All_Opps[[Amount]:[Amount]],All_Opps[[WeekCode]:[WeekCode]],_xlfn.CONCAT(AQ$4,"-",$T29),All_Opps[[StageCode]:[StageCode]],"Won")</f>
        <v>74489</v>
      </c>
      <c r="AR29" s="405">
        <f>SUMIFS(All_Opps[[Amount]:[Amount]],All_Opps[[WeekCode]:[WeekCode]],_xlfn.CONCAT(AR$4,"-",$T29),All_Opps[[StageCode]:[StageCode]],"Won")</f>
        <v>240574</v>
      </c>
      <c r="AT29" s="2" t="s">
        <v>56</v>
      </c>
      <c r="AU29" s="405">
        <f>SUM(AH$5:AH29)</f>
        <v>598132</v>
      </c>
      <c r="AV29" s="405">
        <f>SUM(AI$5:AI29)</f>
        <v>823538</v>
      </c>
      <c r="AW29" s="405">
        <f>SUM(AJ$5:AJ29)</f>
        <v>1826388</v>
      </c>
      <c r="AX29" s="405">
        <f>SUM(AK$5:AK29)</f>
        <v>227973</v>
      </c>
      <c r="AY29" s="405">
        <f>SUM(AL$5:AL29)</f>
        <v>3728397</v>
      </c>
      <c r="AZ29" s="405">
        <f>SUM(AM$5:AM29)</f>
        <v>8856333</v>
      </c>
      <c r="BA29" s="405">
        <f>SUM(AN$5:AN29)</f>
        <v>8104210</v>
      </c>
      <c r="BB29" s="405">
        <f>SUM(AO$5:AO29)</f>
        <v>7908044</v>
      </c>
      <c r="BC29" s="405">
        <f>SUM(AP$5:AP29)</f>
        <v>5619287</v>
      </c>
      <c r="BD29" s="405">
        <f ca="1">IF(TWeek2026&gt;AT29*1,SUM(AQ$5:AQ29),NA())</f>
        <v>4084648</v>
      </c>
      <c r="BE29" s="405">
        <f ca="1">IF(Tweek2027&gt;AT29*1,SUM(AR$5:AR29),NA())</f>
        <v>6956201</v>
      </c>
      <c r="BL29"/>
      <c r="BM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</row>
    <row r="30" spans="2:135" x14ac:dyDescent="0.45">
      <c r="E30" s="128">
        <v>26</v>
      </c>
      <c r="F30" s="180">
        <v>9.9799999999999993E-3</v>
      </c>
      <c r="G30" s="180">
        <v>7.3099999999999997E-3</v>
      </c>
      <c r="H30" s="180">
        <v>1.261E-2</v>
      </c>
      <c r="I30" s="180">
        <v>1.2120000000000001E-2</v>
      </c>
      <c r="K30" s="128">
        <f>Target_Curves[[#This Row],[Week]]</f>
        <v>26</v>
      </c>
      <c r="L30" s="180">
        <f>SUM(F$5:F30)</f>
        <v>0.22496999999999998</v>
      </c>
      <c r="M30" s="180">
        <f>SUM(G$5:G30)</f>
        <v>0.15236</v>
      </c>
      <c r="N30" s="180">
        <f>SUM(H$5:H30)</f>
        <v>0.23569000000000004</v>
      </c>
      <c r="O30" s="180">
        <f>SUM(I$5:I30)</f>
        <v>0.22645999999999997</v>
      </c>
      <c r="Q30" s="382">
        <v>0.22645999999999997</v>
      </c>
      <c r="R30" s="8"/>
      <c r="S30" s="9"/>
      <c r="T30" s="2" t="s">
        <v>57</v>
      </c>
      <c r="U30" s="405">
        <f>SUMIFS(All_Opps[[Amount]:[Amount]],All_Opps[[WeekCodeNoAcc]:[WeekCodeNoAcc]],_xlfn.CONCAT(U$4,"-",$T30),All_Opps[[StageCode]:[StageCode]],"Won")</f>
        <v>0</v>
      </c>
      <c r="V30" s="405">
        <f>SUMIFS(All_Opps[[Amount]:[Amount]],All_Opps[[WeekCodeNoAcc]:[WeekCodeNoAcc]],_xlfn.CONCAT(V$4,"-",$T30),All_Opps[[StageCode]:[StageCode]],"Won")</f>
        <v>7829</v>
      </c>
      <c r="W30" s="405">
        <f>SUMIFS(All_Opps[[Amount]:[Amount]],All_Opps[[WeekCodeNoAcc]:[WeekCodeNoAcc]],_xlfn.CONCAT(W$4,"-",$T30),All_Opps[[StageCode]:[StageCode]],"Won")</f>
        <v>0</v>
      </c>
      <c r="X30" s="405">
        <f>SUMIFS(All_Opps[[Amount]:[Amount]],All_Opps[[WeekCodeNoAcc]:[WeekCodeNoAcc]],_xlfn.CONCAT(X$4,"-",$T30),All_Opps[[StageCode]:[StageCode]],"Won")</f>
        <v>0</v>
      </c>
      <c r="Y30" s="405">
        <f>SUMIFS(All_Opps[[Amount]:[Amount]],All_Opps[[WeekCodeNoAcc]:[WeekCodeNoAcc]],_xlfn.CONCAT(Y$4,"-",$T30),All_Opps[[StageCode]:[StageCode]],"Won")</f>
        <v>97627</v>
      </c>
      <c r="Z30" s="405">
        <f>SUMIFS(All_Opps[[Amount]:[Amount]],All_Opps[[WeekCodeNoAcc]:[WeekCodeNoAcc]],_xlfn.CONCAT(Z$4,"-",$T30),All_Opps[[StageCode]:[StageCode]],"Won")</f>
        <v>29774</v>
      </c>
      <c r="AA30" s="405">
        <f>SUMIFS(All_Opps[[Amount]:[Amount]],All_Opps[[WeekCodeNoAcc]:[WeekCodeNoAcc]],_xlfn.CONCAT(AA$4,"-",$T30),All_Opps[[StageCode]:[StageCode]],"Won")</f>
        <v>131069</v>
      </c>
      <c r="AB30" s="405">
        <f>SUMIFS(All_Opps[[Amount]:[Amount]],All_Opps[[WeekCodeNoAcc]:[WeekCodeNoAcc]],_xlfn.CONCAT(AB$4,"-",$T30),All_Opps[[StageCode]:[StageCode]],"Won")</f>
        <v>254541</v>
      </c>
      <c r="AC30" s="405">
        <f>SUMIFS(All_Opps[[Amount]:[Amount]],All_Opps[[WeekCodeNoAcc]:[WeekCodeNoAcc]],_xlfn.CONCAT(AC$4,"-",$T30),All_Opps[[StageCode]:[StageCode]],"Won")</f>
        <v>203795</v>
      </c>
      <c r="AD30" s="405">
        <f>SUMIFS(All_Opps[[Amount]:[Amount]],All_Opps[[WeekCodeNoAcc]:[WeekCodeNoAcc]],_xlfn.CONCAT(AD$4,"-",$T30),All_Opps[[StageCode]:[StageCode]],"Won")</f>
        <v>0</v>
      </c>
      <c r="AE30" s="405">
        <f>SUMIFS(All_Opps[[Amount]:[Amount]],All_Opps[[WeekCodeNoAcc]:[WeekCodeNoAcc]],_xlfn.CONCAT(AE$4,"-",$T30),All_Opps[[StageCode]:[StageCode]],"Won")</f>
        <v>362674</v>
      </c>
      <c r="AG30" s="2" t="s">
        <v>57</v>
      </c>
      <c r="AH30" s="405">
        <f>SUMIFS(All_Opps[[Amount]:[Amount]],All_Opps[[WeekCode]:[WeekCode]],_xlfn.CONCAT(AH$4,"-",$T30),All_Opps[[StageCode]:[StageCode]],"Won")</f>
        <v>0</v>
      </c>
      <c r="AI30" s="405">
        <f>SUMIFS(All_Opps[[Amount]:[Amount]],All_Opps[[WeekCode]:[WeekCode]],_xlfn.CONCAT(AI$4,"-",$T30),All_Opps[[StageCode]:[StageCode]],"Won")</f>
        <v>7829</v>
      </c>
      <c r="AJ30" s="405">
        <f>SUMIFS(All_Opps[[Amount]:[Amount]],All_Opps[[WeekCode]:[WeekCode]],_xlfn.CONCAT(AJ$4,"-",$T30),All_Opps[[StageCode]:[StageCode]],"Won")</f>
        <v>0</v>
      </c>
      <c r="AK30" s="405">
        <f>SUMIFS(All_Opps[[Amount]:[Amount]],All_Opps[[WeekCode]:[WeekCode]],_xlfn.CONCAT(AK$4,"-",$T30),All_Opps[[StageCode]:[StageCode]],"Won")</f>
        <v>0</v>
      </c>
      <c r="AL30" s="405">
        <f>SUMIFS(All_Opps[[Amount]:[Amount]],All_Opps[[WeekCode]:[WeekCode]],_xlfn.CONCAT(AL$4,"-",$T30),All_Opps[[StageCode]:[StageCode]],"Won")</f>
        <v>97627</v>
      </c>
      <c r="AM30" s="405">
        <f>SUMIFS(All_Opps[[Amount]:[Amount]],All_Opps[[WeekCode]:[WeekCode]],_xlfn.CONCAT(AM$4,"-",$T30),All_Opps[[StageCode]:[StageCode]],"Won")</f>
        <v>29774</v>
      </c>
      <c r="AN30" s="405">
        <f>SUMIFS(All_Opps[[Amount]:[Amount]],All_Opps[[WeekCode]:[WeekCode]],_xlfn.CONCAT(AN$4,"-",$T30),All_Opps[[StageCode]:[StageCode]],"Won")</f>
        <v>131069</v>
      </c>
      <c r="AO30" s="405">
        <f>SUMIFS(All_Opps[[Amount]:[Amount]],All_Opps[[WeekCode]:[WeekCode]],_xlfn.CONCAT(AO$4,"-",$T30),All_Opps[[StageCode]:[StageCode]],"Won")</f>
        <v>254541</v>
      </c>
      <c r="AP30" s="405">
        <f>SUMIFS(All_Opps[[Amount]:[Amount]],All_Opps[[WeekCode]:[WeekCode]],_xlfn.CONCAT(AP$4,"-",$T30),All_Opps[[StageCode]:[StageCode]],"Won")</f>
        <v>203795</v>
      </c>
      <c r="AQ30" s="405">
        <f>SUMIFS(All_Opps[[Amount]:[Amount]],All_Opps[[WeekCode]:[WeekCode]],_xlfn.CONCAT(AQ$4,"-",$T30),All_Opps[[StageCode]:[StageCode]],"Won")</f>
        <v>0</v>
      </c>
      <c r="AR30" s="405">
        <f>SUMIFS(All_Opps[[Amount]:[Amount]],All_Opps[[WeekCode]:[WeekCode]],_xlfn.CONCAT(AR$4,"-",$T30),All_Opps[[StageCode]:[StageCode]],"Won")</f>
        <v>362674</v>
      </c>
      <c r="AT30" s="2" t="s">
        <v>57</v>
      </c>
      <c r="AU30" s="405">
        <f>SUM(AH$5:AH30)</f>
        <v>598132</v>
      </c>
      <c r="AV30" s="405">
        <f>SUM(AI$5:AI30)</f>
        <v>831367</v>
      </c>
      <c r="AW30" s="405">
        <f>SUM(AJ$5:AJ30)</f>
        <v>1826388</v>
      </c>
      <c r="AX30" s="405">
        <f>SUM(AK$5:AK30)</f>
        <v>227973</v>
      </c>
      <c r="AY30" s="405">
        <f>SUM(AL$5:AL30)</f>
        <v>3826024</v>
      </c>
      <c r="AZ30" s="405">
        <f>SUM(AM$5:AM30)</f>
        <v>8886107</v>
      </c>
      <c r="BA30" s="405">
        <f>SUM(AN$5:AN30)</f>
        <v>8235279</v>
      </c>
      <c r="BB30" s="405">
        <f>SUM(AO$5:AO30)</f>
        <v>8162585</v>
      </c>
      <c r="BC30" s="405">
        <f>SUM(AP$5:AP30)</f>
        <v>5823082</v>
      </c>
      <c r="BD30" s="405">
        <f ca="1">IF(TWeek2026&gt;AT30*1,SUM(AQ$5:AQ30),NA())</f>
        <v>4084648</v>
      </c>
      <c r="BE30" s="405">
        <f ca="1">IF(Tweek2027&gt;AT30*1,SUM(AR$5:AR30),NA())</f>
        <v>7318875</v>
      </c>
      <c r="BL30"/>
      <c r="BM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</row>
    <row r="31" spans="2:135" x14ac:dyDescent="0.45">
      <c r="E31" s="128">
        <v>27</v>
      </c>
      <c r="F31" s="180">
        <v>2.0449999999999999E-2</v>
      </c>
      <c r="G31" s="180">
        <v>1.8630000000000001E-2</v>
      </c>
      <c r="H31" s="180">
        <v>1.593E-2</v>
      </c>
      <c r="I31" s="180">
        <v>1.5310000000000001E-2</v>
      </c>
      <c r="K31" s="128">
        <f>Target_Curves[[#This Row],[Week]]</f>
        <v>27</v>
      </c>
      <c r="L31" s="180">
        <f>SUM(F$5:F31)</f>
        <v>0.24541999999999997</v>
      </c>
      <c r="M31" s="180">
        <f>SUM(G$5:G31)</f>
        <v>0.17099</v>
      </c>
      <c r="N31" s="180">
        <f>SUM(H$5:H31)</f>
        <v>0.25162000000000007</v>
      </c>
      <c r="O31" s="180">
        <f>SUM(I$5:I31)</f>
        <v>0.24176999999999996</v>
      </c>
      <c r="Q31" s="382">
        <v>0.24176999999999996</v>
      </c>
      <c r="R31" s="8"/>
      <c r="S31" s="9"/>
      <c r="T31" s="2" t="s">
        <v>58</v>
      </c>
      <c r="U31" s="405">
        <f>SUMIFS(All_Opps[[Amount]:[Amount]],All_Opps[[WeekCodeNoAcc]:[WeekCodeNoAcc]],_xlfn.CONCAT(U$4,"-",$T31),All_Opps[[StageCode]:[StageCode]],"Won")</f>
        <v>35232</v>
      </c>
      <c r="V31" s="405">
        <f>SUMIFS(All_Opps[[Amount]:[Amount]],All_Opps[[WeekCodeNoAcc]:[WeekCodeNoAcc]],_xlfn.CONCAT(V$4,"-",$T31),All_Opps[[StageCode]:[StageCode]],"Won")</f>
        <v>228062</v>
      </c>
      <c r="W31" s="405">
        <f>SUMIFS(All_Opps[[Amount]:[Amount]],All_Opps[[WeekCodeNoAcc]:[WeekCodeNoAcc]],_xlfn.CONCAT(W$4,"-",$T31),All_Opps[[StageCode]:[StageCode]],"Won")</f>
        <v>48624</v>
      </c>
      <c r="X31" s="405">
        <f>SUMIFS(All_Opps[[Amount]:[Amount]],All_Opps[[WeekCodeNoAcc]:[WeekCodeNoAcc]],_xlfn.CONCAT(X$4,"-",$T31),All_Opps[[StageCode]:[StageCode]],"Won")</f>
        <v>0</v>
      </c>
      <c r="Y31" s="405">
        <f>SUMIFS(All_Opps[[Amount]:[Amount]],All_Opps[[WeekCodeNoAcc]:[WeekCodeNoAcc]],_xlfn.CONCAT(Y$4,"-",$T31),All_Opps[[StageCode]:[StageCode]],"Won")</f>
        <v>14815</v>
      </c>
      <c r="Z31" s="405">
        <f>SUMIFS(All_Opps[[Amount]:[Amount]],All_Opps[[WeekCodeNoAcc]:[WeekCodeNoAcc]],_xlfn.CONCAT(Z$4,"-",$T31),All_Opps[[StageCode]:[StageCode]],"Won")</f>
        <v>90861</v>
      </c>
      <c r="AA31" s="405">
        <f>SUMIFS(All_Opps[[Amount]:[Amount]],All_Opps[[WeekCodeNoAcc]:[WeekCodeNoAcc]],_xlfn.CONCAT(AA$4,"-",$T31),All_Opps[[StageCode]:[StageCode]],"Won")</f>
        <v>494598</v>
      </c>
      <c r="AB31" s="405">
        <f>SUMIFS(All_Opps[[Amount]:[Amount]],All_Opps[[WeekCodeNoAcc]:[WeekCodeNoAcc]],_xlfn.CONCAT(AB$4,"-",$T31),All_Opps[[StageCode]:[StageCode]],"Won")</f>
        <v>319235</v>
      </c>
      <c r="AC31" s="405">
        <f>SUMIFS(All_Opps[[Amount]:[Amount]],All_Opps[[WeekCodeNoAcc]:[WeekCodeNoAcc]],_xlfn.CONCAT(AC$4,"-",$T31),All_Opps[[StageCode]:[StageCode]],"Won")</f>
        <v>847076</v>
      </c>
      <c r="AD31" s="405">
        <f>SUMIFS(All_Opps[[Amount]:[Amount]],All_Opps[[WeekCodeNoAcc]:[WeekCodeNoAcc]],_xlfn.CONCAT(AD$4,"-",$T31),All_Opps[[StageCode]:[StageCode]],"Won")</f>
        <v>306642</v>
      </c>
      <c r="AE31" s="405">
        <f>SUMIFS(All_Opps[[Amount]:[Amount]],All_Opps[[WeekCodeNoAcc]:[WeekCodeNoAcc]],_xlfn.CONCAT(AE$4,"-",$T31),All_Opps[[StageCode]:[StageCode]],"Won")</f>
        <v>160168</v>
      </c>
      <c r="AG31" s="2" t="s">
        <v>58</v>
      </c>
      <c r="AH31" s="405">
        <f>SUMIFS(All_Opps[[Amount]:[Amount]],All_Opps[[WeekCode]:[WeekCode]],_xlfn.CONCAT(AH$4,"-",$T31),All_Opps[[StageCode]:[StageCode]],"Won")</f>
        <v>35232</v>
      </c>
      <c r="AI31" s="405">
        <f>SUMIFS(All_Opps[[Amount]:[Amount]],All_Opps[[WeekCode]:[WeekCode]],_xlfn.CONCAT(AI$4,"-",$T31),All_Opps[[StageCode]:[StageCode]],"Won")</f>
        <v>228062</v>
      </c>
      <c r="AJ31" s="405">
        <f>SUMIFS(All_Opps[[Amount]:[Amount]],All_Opps[[WeekCode]:[WeekCode]],_xlfn.CONCAT(AJ$4,"-",$T31),All_Opps[[StageCode]:[StageCode]],"Won")</f>
        <v>48624</v>
      </c>
      <c r="AK31" s="405">
        <f>SUMIFS(All_Opps[[Amount]:[Amount]],All_Opps[[WeekCode]:[WeekCode]],_xlfn.CONCAT(AK$4,"-",$T31),All_Opps[[StageCode]:[StageCode]],"Won")</f>
        <v>0</v>
      </c>
      <c r="AL31" s="405">
        <f>SUMIFS(All_Opps[[Amount]:[Amount]],All_Opps[[WeekCode]:[WeekCode]],_xlfn.CONCAT(AL$4,"-",$T31),All_Opps[[StageCode]:[StageCode]],"Won")</f>
        <v>14815</v>
      </c>
      <c r="AM31" s="405">
        <f>SUMIFS(All_Opps[[Amount]:[Amount]],All_Opps[[WeekCode]:[WeekCode]],_xlfn.CONCAT(AM$4,"-",$T31),All_Opps[[StageCode]:[StageCode]],"Won")</f>
        <v>90861</v>
      </c>
      <c r="AN31" s="405">
        <f>SUMIFS(All_Opps[[Amount]:[Amount]],All_Opps[[WeekCode]:[WeekCode]],_xlfn.CONCAT(AN$4,"-",$T31),All_Opps[[StageCode]:[StageCode]],"Won")</f>
        <v>494598</v>
      </c>
      <c r="AO31" s="405">
        <f>SUMIFS(All_Opps[[Amount]:[Amount]],All_Opps[[WeekCode]:[WeekCode]],_xlfn.CONCAT(AO$4,"-",$T31),All_Opps[[StageCode]:[StageCode]],"Won")</f>
        <v>319235</v>
      </c>
      <c r="AP31" s="405">
        <f>SUMIFS(All_Opps[[Amount]:[Amount]],All_Opps[[WeekCode]:[WeekCode]],_xlfn.CONCAT(AP$4,"-",$T31),All_Opps[[StageCode]:[StageCode]],"Won")</f>
        <v>847076</v>
      </c>
      <c r="AQ31" s="405">
        <f>SUMIFS(All_Opps[[Amount]:[Amount]],All_Opps[[WeekCode]:[WeekCode]],_xlfn.CONCAT(AQ$4,"-",$T31),All_Opps[[StageCode]:[StageCode]],"Won")</f>
        <v>306642</v>
      </c>
      <c r="AR31" s="405">
        <f>SUMIFS(All_Opps[[Amount]:[Amount]],All_Opps[[WeekCode]:[WeekCode]],_xlfn.CONCAT(AR$4,"-",$T31),All_Opps[[StageCode]:[StageCode]],"Won")</f>
        <v>160168</v>
      </c>
      <c r="AT31" s="2" t="s">
        <v>58</v>
      </c>
      <c r="AU31" s="405">
        <f>SUM(AH$5:AH31)</f>
        <v>633364</v>
      </c>
      <c r="AV31" s="405">
        <f>SUM(AI$5:AI31)</f>
        <v>1059429</v>
      </c>
      <c r="AW31" s="405">
        <f>SUM(AJ$5:AJ31)</f>
        <v>1875012</v>
      </c>
      <c r="AX31" s="405">
        <f>SUM(AK$5:AK31)</f>
        <v>227973</v>
      </c>
      <c r="AY31" s="405">
        <f>SUM(AL$5:AL31)</f>
        <v>3840839</v>
      </c>
      <c r="AZ31" s="405">
        <f>SUM(AM$5:AM31)</f>
        <v>8976968</v>
      </c>
      <c r="BA31" s="405">
        <f>SUM(AN$5:AN31)</f>
        <v>8729877</v>
      </c>
      <c r="BB31" s="405">
        <f>SUM(AO$5:AO31)</f>
        <v>8481820</v>
      </c>
      <c r="BC31" s="405">
        <f>SUM(AP$5:AP31)</f>
        <v>6670158</v>
      </c>
      <c r="BD31" s="405">
        <f ca="1">IF(TWeek2026&gt;AT31*1,SUM(AQ$5:AQ31),NA())</f>
        <v>4391290</v>
      </c>
      <c r="BE31" s="405">
        <f ca="1">IF(Tweek2027&gt;AT31*1,SUM(AR$5:AR31),NA())</f>
        <v>7479043</v>
      </c>
      <c r="BL31"/>
      <c r="BM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</row>
    <row r="32" spans="2:135" x14ac:dyDescent="0.45">
      <c r="E32" s="128">
        <v>28</v>
      </c>
      <c r="F32" s="180">
        <v>8.4799999999999997E-3</v>
      </c>
      <c r="G32" s="180">
        <v>1.8630000000000001E-2</v>
      </c>
      <c r="H32" s="180">
        <v>1.593E-2</v>
      </c>
      <c r="I32" s="180">
        <v>1.5310000000000001E-2</v>
      </c>
      <c r="K32" s="128">
        <f>Target_Curves[[#This Row],[Week]]</f>
        <v>28</v>
      </c>
      <c r="L32" s="180">
        <f>SUM(F$5:F32)</f>
        <v>0.25389999999999996</v>
      </c>
      <c r="M32" s="180">
        <f>SUM(G$5:G32)</f>
        <v>0.18962000000000001</v>
      </c>
      <c r="N32" s="180">
        <f>SUM(H$5:H32)</f>
        <v>0.26755000000000007</v>
      </c>
      <c r="O32" s="180">
        <f>SUM(I$5:I32)</f>
        <v>0.25707999999999998</v>
      </c>
      <c r="Q32" s="382">
        <v>0.25707999999999998</v>
      </c>
      <c r="R32" s="8"/>
      <c r="S32" s="9"/>
      <c r="T32" s="2" t="s">
        <v>59</v>
      </c>
      <c r="U32" s="405">
        <f>SUMIFS(All_Opps[[Amount]:[Amount]],All_Opps[[WeekCodeNoAcc]:[WeekCodeNoAcc]],_xlfn.CONCAT(U$4,"-",$T32),All_Opps[[StageCode]:[StageCode]],"Won")</f>
        <v>63324</v>
      </c>
      <c r="V32" s="405">
        <f>SUMIFS(All_Opps[[Amount]:[Amount]],All_Opps[[WeekCodeNoAcc]:[WeekCodeNoAcc]],_xlfn.CONCAT(V$4,"-",$T32),All_Opps[[StageCode]:[StageCode]],"Won")</f>
        <v>35126</v>
      </c>
      <c r="W32" s="405">
        <f>SUMIFS(All_Opps[[Amount]:[Amount]],All_Opps[[WeekCodeNoAcc]:[WeekCodeNoAcc]],_xlfn.CONCAT(W$4,"-",$T32),All_Opps[[StageCode]:[StageCode]],"Won")</f>
        <v>124702</v>
      </c>
      <c r="X32" s="405">
        <f>SUMIFS(All_Opps[[Amount]:[Amount]],All_Opps[[WeekCodeNoAcc]:[WeekCodeNoAcc]],_xlfn.CONCAT(X$4,"-",$T32),All_Opps[[StageCode]:[StageCode]],"Won")</f>
        <v>0</v>
      </c>
      <c r="Y32" s="405">
        <f>SUMIFS(All_Opps[[Amount]:[Amount]],All_Opps[[WeekCodeNoAcc]:[WeekCodeNoAcc]],_xlfn.CONCAT(Y$4,"-",$T32),All_Opps[[StageCode]:[StageCode]],"Won")</f>
        <v>0</v>
      </c>
      <c r="Z32" s="405">
        <f>SUMIFS(All_Opps[[Amount]:[Amount]],All_Opps[[WeekCodeNoAcc]:[WeekCodeNoAcc]],_xlfn.CONCAT(Z$4,"-",$T32),All_Opps[[StageCode]:[StageCode]],"Won")</f>
        <v>58120</v>
      </c>
      <c r="AA32" s="405">
        <f>SUMIFS(All_Opps[[Amount]:[Amount]],All_Opps[[WeekCodeNoAcc]:[WeekCodeNoAcc]],_xlfn.CONCAT(AA$4,"-",$T32),All_Opps[[StageCode]:[StageCode]],"Won")</f>
        <v>243436</v>
      </c>
      <c r="AB32" s="405">
        <f>SUMIFS(All_Opps[[Amount]:[Amount]],All_Opps[[WeekCodeNoAcc]:[WeekCodeNoAcc]],_xlfn.CONCAT(AB$4,"-",$T32),All_Opps[[StageCode]:[StageCode]],"Won")</f>
        <v>175759</v>
      </c>
      <c r="AC32" s="405">
        <f>SUMIFS(All_Opps[[Amount]:[Amount]],All_Opps[[WeekCodeNoAcc]:[WeekCodeNoAcc]],_xlfn.CONCAT(AC$4,"-",$T32),All_Opps[[StageCode]:[StageCode]],"Won")</f>
        <v>111482</v>
      </c>
      <c r="AD32" s="405">
        <f>SUMIFS(All_Opps[[Amount]:[Amount]],All_Opps[[WeekCodeNoAcc]:[WeekCodeNoAcc]],_xlfn.CONCAT(AD$4,"-",$T32),All_Opps[[StageCode]:[StageCode]],"Won")</f>
        <v>224686</v>
      </c>
      <c r="AE32" s="405">
        <f>SUMIFS(All_Opps[[Amount]:[Amount]],All_Opps[[WeekCodeNoAcc]:[WeekCodeNoAcc]],_xlfn.CONCAT(AE$4,"-",$T32),All_Opps[[StageCode]:[StageCode]],"Won")</f>
        <v>398175</v>
      </c>
      <c r="AG32" s="2" t="s">
        <v>59</v>
      </c>
      <c r="AH32" s="405">
        <f>SUMIFS(All_Opps[[Amount]:[Amount]],All_Opps[[WeekCode]:[WeekCode]],_xlfn.CONCAT(AH$4,"-",$T32),All_Opps[[StageCode]:[StageCode]],"Won")</f>
        <v>63324</v>
      </c>
      <c r="AI32" s="405">
        <f>SUMIFS(All_Opps[[Amount]:[Amount]],All_Opps[[WeekCode]:[WeekCode]],_xlfn.CONCAT(AI$4,"-",$T32),All_Opps[[StageCode]:[StageCode]],"Won")</f>
        <v>35126</v>
      </c>
      <c r="AJ32" s="405">
        <f>SUMIFS(All_Opps[[Amount]:[Amount]],All_Opps[[WeekCode]:[WeekCode]],_xlfn.CONCAT(AJ$4,"-",$T32),All_Opps[[StageCode]:[StageCode]],"Won")</f>
        <v>124702</v>
      </c>
      <c r="AK32" s="405">
        <f>SUMIFS(All_Opps[[Amount]:[Amount]],All_Opps[[WeekCode]:[WeekCode]],_xlfn.CONCAT(AK$4,"-",$T32),All_Opps[[StageCode]:[StageCode]],"Won")</f>
        <v>0</v>
      </c>
      <c r="AL32" s="405">
        <f>SUMIFS(All_Opps[[Amount]:[Amount]],All_Opps[[WeekCode]:[WeekCode]],_xlfn.CONCAT(AL$4,"-",$T32),All_Opps[[StageCode]:[StageCode]],"Won")</f>
        <v>0</v>
      </c>
      <c r="AM32" s="405">
        <f>SUMIFS(All_Opps[[Amount]:[Amount]],All_Opps[[WeekCode]:[WeekCode]],_xlfn.CONCAT(AM$4,"-",$T32),All_Opps[[StageCode]:[StageCode]],"Won")</f>
        <v>58120</v>
      </c>
      <c r="AN32" s="405">
        <f>SUMIFS(All_Opps[[Amount]:[Amount]],All_Opps[[WeekCode]:[WeekCode]],_xlfn.CONCAT(AN$4,"-",$T32),All_Opps[[StageCode]:[StageCode]],"Won")</f>
        <v>243436</v>
      </c>
      <c r="AO32" s="405">
        <f>SUMIFS(All_Opps[[Amount]:[Amount]],All_Opps[[WeekCode]:[WeekCode]],_xlfn.CONCAT(AO$4,"-",$T32),All_Opps[[StageCode]:[StageCode]],"Won")</f>
        <v>175759</v>
      </c>
      <c r="AP32" s="405">
        <f>SUMIFS(All_Opps[[Amount]:[Amount]],All_Opps[[WeekCode]:[WeekCode]],_xlfn.CONCAT(AP$4,"-",$T32),All_Opps[[StageCode]:[StageCode]],"Won")</f>
        <v>111482</v>
      </c>
      <c r="AQ32" s="405">
        <f>SUMIFS(All_Opps[[Amount]:[Amount]],All_Opps[[WeekCode]:[WeekCode]],_xlfn.CONCAT(AQ$4,"-",$T32),All_Opps[[StageCode]:[StageCode]],"Won")</f>
        <v>224686</v>
      </c>
      <c r="AR32" s="405">
        <f>SUMIFS(All_Opps[[Amount]:[Amount]],All_Opps[[WeekCode]:[WeekCode]],_xlfn.CONCAT(AR$4,"-",$T32),All_Opps[[StageCode]:[StageCode]],"Won")</f>
        <v>398175</v>
      </c>
      <c r="AT32" s="2" t="s">
        <v>59</v>
      </c>
      <c r="AU32" s="405">
        <f>SUM(AH$5:AH32)</f>
        <v>696688</v>
      </c>
      <c r="AV32" s="405">
        <f>SUM(AI$5:AI32)</f>
        <v>1094555</v>
      </c>
      <c r="AW32" s="405">
        <f>SUM(AJ$5:AJ32)</f>
        <v>1999714</v>
      </c>
      <c r="AX32" s="405">
        <f>SUM(AK$5:AK32)</f>
        <v>227973</v>
      </c>
      <c r="AY32" s="405">
        <f>SUM(AL$5:AL32)</f>
        <v>3840839</v>
      </c>
      <c r="AZ32" s="405">
        <f>SUM(AM$5:AM32)</f>
        <v>9035088</v>
      </c>
      <c r="BA32" s="405">
        <f>SUM(AN$5:AN32)</f>
        <v>8973313</v>
      </c>
      <c r="BB32" s="405">
        <f>SUM(AO$5:AO32)</f>
        <v>8657579</v>
      </c>
      <c r="BC32" s="405">
        <f>SUM(AP$5:AP32)</f>
        <v>6781640</v>
      </c>
      <c r="BD32" s="405">
        <f ca="1">IF(TWeek2026&gt;AT32*1,SUM(AQ$5:AQ32),NA())</f>
        <v>4615976</v>
      </c>
      <c r="BE32" s="405">
        <f ca="1">IF(Tweek2027&gt;AT32*1,SUM(AR$5:AR32),NA())</f>
        <v>7877218</v>
      </c>
      <c r="BL32"/>
      <c r="BM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</row>
    <row r="33" spans="5:135" x14ac:dyDescent="0.45">
      <c r="E33" s="128">
        <v>29</v>
      </c>
      <c r="F33" s="180">
        <v>4.0600000000000002E-3</v>
      </c>
      <c r="G33" s="180">
        <v>1.8630000000000001E-2</v>
      </c>
      <c r="H33" s="180">
        <v>1.593E-2</v>
      </c>
      <c r="I33" s="180">
        <v>1.5310000000000001E-2</v>
      </c>
      <c r="K33" s="128">
        <f>Target_Curves[[#This Row],[Week]]</f>
        <v>29</v>
      </c>
      <c r="L33" s="180">
        <f>SUM(F$5:F33)</f>
        <v>0.25795999999999997</v>
      </c>
      <c r="M33" s="180">
        <f>SUM(G$5:G33)</f>
        <v>0.20825000000000002</v>
      </c>
      <c r="N33" s="180">
        <f>SUM(H$5:H33)</f>
        <v>0.28348000000000007</v>
      </c>
      <c r="O33" s="180">
        <f>SUM(I$5:I33)</f>
        <v>0.27238999999999997</v>
      </c>
      <c r="Q33" s="382">
        <v>0.27238999999999997</v>
      </c>
      <c r="R33" s="8"/>
      <c r="S33" s="9"/>
      <c r="T33" s="2" t="s">
        <v>60</v>
      </c>
      <c r="U33" s="405">
        <f>SUMIFS(All_Opps[[Amount]:[Amount]],All_Opps[[WeekCodeNoAcc]:[WeekCodeNoAcc]],_xlfn.CONCAT(U$4,"-",$T33),All_Opps[[StageCode]:[StageCode]],"Won")</f>
        <v>8809</v>
      </c>
      <c r="V33" s="405">
        <f>SUMIFS(All_Opps[[Amount]:[Amount]],All_Opps[[WeekCodeNoAcc]:[WeekCodeNoAcc]],_xlfn.CONCAT(V$4,"-",$T33),All_Opps[[StageCode]:[StageCode]],"Won")</f>
        <v>0</v>
      </c>
      <c r="W33" s="405">
        <f>SUMIFS(All_Opps[[Amount]:[Amount]],All_Opps[[WeekCodeNoAcc]:[WeekCodeNoAcc]],_xlfn.CONCAT(W$4,"-",$T33),All_Opps[[StageCode]:[StageCode]],"Won")</f>
        <v>226757</v>
      </c>
      <c r="X33" s="405">
        <f>SUMIFS(All_Opps[[Amount]:[Amount]],All_Opps[[WeekCodeNoAcc]:[WeekCodeNoAcc]],_xlfn.CONCAT(X$4,"-",$T33),All_Opps[[StageCode]:[StageCode]],"Won")</f>
        <v>0</v>
      </c>
      <c r="Y33" s="405">
        <f>SUMIFS(All_Opps[[Amount]:[Amount]],All_Opps[[WeekCodeNoAcc]:[WeekCodeNoAcc]],_xlfn.CONCAT(Y$4,"-",$T33),All_Opps[[StageCode]:[StageCode]],"Won")</f>
        <v>54097</v>
      </c>
      <c r="Z33" s="405">
        <f>SUMIFS(All_Opps[[Amount]:[Amount]],All_Opps[[WeekCodeNoAcc]:[WeekCodeNoAcc]],_xlfn.CONCAT(Z$4,"-",$T33),All_Opps[[StageCode]:[StageCode]],"Won")</f>
        <v>54664</v>
      </c>
      <c r="AA33" s="405">
        <f>SUMIFS(All_Opps[[Amount]:[Amount]],All_Opps[[WeekCodeNoAcc]:[WeekCodeNoAcc]],_xlfn.CONCAT(AA$4,"-",$T33),All_Opps[[StageCode]:[StageCode]],"Won")</f>
        <v>488564</v>
      </c>
      <c r="AB33" s="405">
        <f>SUMIFS(All_Opps[[Amount]:[Amount]],All_Opps[[WeekCodeNoAcc]:[WeekCodeNoAcc]],_xlfn.CONCAT(AB$4,"-",$T33),All_Opps[[StageCode]:[StageCode]],"Won")</f>
        <v>114963</v>
      </c>
      <c r="AC33" s="405">
        <f>SUMIFS(All_Opps[[Amount]:[Amount]],All_Opps[[WeekCodeNoAcc]:[WeekCodeNoAcc]],_xlfn.CONCAT(AC$4,"-",$T33),All_Opps[[StageCode]:[StageCode]],"Won")</f>
        <v>204360</v>
      </c>
      <c r="AD33" s="405">
        <f>SUMIFS(All_Opps[[Amount]:[Amount]],All_Opps[[WeekCodeNoAcc]:[WeekCodeNoAcc]],_xlfn.CONCAT(AD$4,"-",$T33),All_Opps[[StageCode]:[StageCode]],"Won")</f>
        <v>306542</v>
      </c>
      <c r="AE33" s="405">
        <f>SUMIFS(All_Opps[[Amount]:[Amount]],All_Opps[[WeekCodeNoAcc]:[WeekCodeNoAcc]],_xlfn.CONCAT(AE$4,"-",$T33),All_Opps[[StageCode]:[StageCode]],"Won")</f>
        <v>0</v>
      </c>
      <c r="AG33" s="2" t="s">
        <v>60</v>
      </c>
      <c r="AH33" s="405">
        <f>SUMIFS(All_Opps[[Amount]:[Amount]],All_Opps[[WeekCode]:[WeekCode]],_xlfn.CONCAT(AH$4,"-",$T33),All_Opps[[StageCode]:[StageCode]],"Won")</f>
        <v>8809</v>
      </c>
      <c r="AI33" s="405">
        <f>SUMIFS(All_Opps[[Amount]:[Amount]],All_Opps[[WeekCode]:[WeekCode]],_xlfn.CONCAT(AI$4,"-",$T33),All_Opps[[StageCode]:[StageCode]],"Won")</f>
        <v>0</v>
      </c>
      <c r="AJ33" s="405">
        <f>SUMIFS(All_Opps[[Amount]:[Amount]],All_Opps[[WeekCode]:[WeekCode]],_xlfn.CONCAT(AJ$4,"-",$T33),All_Opps[[StageCode]:[StageCode]],"Won")</f>
        <v>226757</v>
      </c>
      <c r="AK33" s="405">
        <f>SUMIFS(All_Opps[[Amount]:[Amount]],All_Opps[[WeekCode]:[WeekCode]],_xlfn.CONCAT(AK$4,"-",$T33),All_Opps[[StageCode]:[StageCode]],"Won")</f>
        <v>0</v>
      </c>
      <c r="AL33" s="405">
        <f>SUMIFS(All_Opps[[Amount]:[Amount]],All_Opps[[WeekCode]:[WeekCode]],_xlfn.CONCAT(AL$4,"-",$T33),All_Opps[[StageCode]:[StageCode]],"Won")</f>
        <v>54097</v>
      </c>
      <c r="AM33" s="405">
        <f>SUMIFS(All_Opps[[Amount]:[Amount]],All_Opps[[WeekCode]:[WeekCode]],_xlfn.CONCAT(AM$4,"-",$T33),All_Opps[[StageCode]:[StageCode]],"Won")</f>
        <v>54664</v>
      </c>
      <c r="AN33" s="405">
        <f>SUMIFS(All_Opps[[Amount]:[Amount]],All_Opps[[WeekCode]:[WeekCode]],_xlfn.CONCAT(AN$4,"-",$T33),All_Opps[[StageCode]:[StageCode]],"Won")</f>
        <v>488564</v>
      </c>
      <c r="AO33" s="405">
        <f>SUMIFS(All_Opps[[Amount]:[Amount]],All_Opps[[WeekCode]:[WeekCode]],_xlfn.CONCAT(AO$4,"-",$T33),All_Opps[[StageCode]:[StageCode]],"Won")</f>
        <v>114963</v>
      </c>
      <c r="AP33" s="405">
        <f>SUMIFS(All_Opps[[Amount]:[Amount]],All_Opps[[WeekCode]:[WeekCode]],_xlfn.CONCAT(AP$4,"-",$T33),All_Opps[[StageCode]:[StageCode]],"Won")</f>
        <v>204360</v>
      </c>
      <c r="AQ33" s="405">
        <f>SUMIFS(All_Opps[[Amount]:[Amount]],All_Opps[[WeekCode]:[WeekCode]],_xlfn.CONCAT(AQ$4,"-",$T33),All_Opps[[StageCode]:[StageCode]],"Won")</f>
        <v>306542</v>
      </c>
      <c r="AR33" s="405">
        <f>SUMIFS(All_Opps[[Amount]:[Amount]],All_Opps[[WeekCode]:[WeekCode]],_xlfn.CONCAT(AR$4,"-",$T33),All_Opps[[StageCode]:[StageCode]],"Won")</f>
        <v>0</v>
      </c>
      <c r="AT33" s="2" t="s">
        <v>60</v>
      </c>
      <c r="AU33" s="405">
        <f>SUM(AH$5:AH33)</f>
        <v>705497</v>
      </c>
      <c r="AV33" s="405">
        <f>SUM(AI$5:AI33)</f>
        <v>1094555</v>
      </c>
      <c r="AW33" s="405">
        <f>SUM(AJ$5:AJ33)</f>
        <v>2226471</v>
      </c>
      <c r="AX33" s="405">
        <f>SUM(AK$5:AK33)</f>
        <v>227973</v>
      </c>
      <c r="AY33" s="405">
        <f>SUM(AL$5:AL33)</f>
        <v>3894936</v>
      </c>
      <c r="AZ33" s="405">
        <f>SUM(AM$5:AM33)</f>
        <v>9089752</v>
      </c>
      <c r="BA33" s="405">
        <f>SUM(AN$5:AN33)</f>
        <v>9461877</v>
      </c>
      <c r="BB33" s="405">
        <f>SUM(AO$5:AO33)</f>
        <v>8772542</v>
      </c>
      <c r="BC33" s="405">
        <f>SUM(AP$5:AP33)</f>
        <v>6986000</v>
      </c>
      <c r="BD33" s="405">
        <f ca="1">IF(TWeek2026&gt;AT33*1,SUM(AQ$5:AQ33),NA())</f>
        <v>4922518</v>
      </c>
      <c r="BE33" s="405">
        <f ca="1">IF(Tweek2027&gt;AT33*1,SUM(AR$5:AR33),NA())</f>
        <v>7877218</v>
      </c>
      <c r="BL33"/>
      <c r="BM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</row>
    <row r="34" spans="5:135" x14ac:dyDescent="0.45">
      <c r="E34" s="128">
        <v>30</v>
      </c>
      <c r="F34" s="180">
        <v>2.239E-2</v>
      </c>
      <c r="G34" s="180">
        <v>1.8630000000000001E-2</v>
      </c>
      <c r="H34" s="180">
        <v>1.593E-2</v>
      </c>
      <c r="I34" s="180">
        <v>1.5310000000000001E-2</v>
      </c>
      <c r="K34" s="128">
        <f>Target_Curves[[#This Row],[Week]]</f>
        <v>30</v>
      </c>
      <c r="L34" s="180">
        <f>SUM(F$5:F34)</f>
        <v>0.28034999999999999</v>
      </c>
      <c r="M34" s="180">
        <f>SUM(G$5:G34)</f>
        <v>0.22688000000000003</v>
      </c>
      <c r="N34" s="180">
        <f>SUM(H$5:H34)</f>
        <v>0.29941000000000006</v>
      </c>
      <c r="O34" s="180">
        <f>SUM(I$5:I34)</f>
        <v>0.28769999999999996</v>
      </c>
      <c r="Q34" s="382">
        <v>0.28769999999999996</v>
      </c>
      <c r="R34" s="8"/>
      <c r="S34" s="9"/>
      <c r="T34" s="2" t="s">
        <v>61</v>
      </c>
      <c r="U34" s="405">
        <f>SUMIFS(All_Opps[[Amount]:[Amount]],All_Opps[[WeekCodeNoAcc]:[WeekCodeNoAcc]],_xlfn.CONCAT(U$4,"-",$T34),All_Opps[[StageCode]:[StageCode]],"Won")</f>
        <v>190745</v>
      </c>
      <c r="V34" s="405">
        <f>SUMIFS(All_Opps[[Amount]:[Amount]],All_Opps[[WeekCodeNoAcc]:[WeekCodeNoAcc]],_xlfn.CONCAT(V$4,"-",$T34),All_Opps[[StageCode]:[StageCode]],"Won")</f>
        <v>95240</v>
      </c>
      <c r="W34" s="405">
        <f>SUMIFS(All_Opps[[Amount]:[Amount]],All_Opps[[WeekCodeNoAcc]:[WeekCodeNoAcc]],_xlfn.CONCAT(W$4,"-",$T34),All_Opps[[StageCode]:[StageCode]],"Won")</f>
        <v>241418</v>
      </c>
      <c r="X34" s="405">
        <f>SUMIFS(All_Opps[[Amount]:[Amount]],All_Opps[[WeekCodeNoAcc]:[WeekCodeNoAcc]],_xlfn.CONCAT(X$4,"-",$T34),All_Opps[[StageCode]:[StageCode]],"Won")</f>
        <v>0</v>
      </c>
      <c r="Y34" s="405">
        <f>SUMIFS(All_Opps[[Amount]:[Amount]],All_Opps[[WeekCodeNoAcc]:[WeekCodeNoAcc]],_xlfn.CONCAT(Y$4,"-",$T34),All_Opps[[StageCode]:[StageCode]],"Won")</f>
        <v>241537</v>
      </c>
      <c r="Z34" s="405">
        <f>SUMIFS(All_Opps[[Amount]:[Amount]],All_Opps[[WeekCodeNoAcc]:[WeekCodeNoAcc]],_xlfn.CONCAT(Z$4,"-",$T34),All_Opps[[StageCode]:[StageCode]],"Won")</f>
        <v>58055</v>
      </c>
      <c r="AA34" s="405">
        <f>SUMIFS(All_Opps[[Amount]:[Amount]],All_Opps[[WeekCodeNoAcc]:[WeekCodeNoAcc]],_xlfn.CONCAT(AA$4,"-",$T34),All_Opps[[StageCode]:[StageCode]],"Won")</f>
        <v>149523</v>
      </c>
      <c r="AB34" s="405">
        <f>SUMIFS(All_Opps[[Amount]:[Amount]],All_Opps[[WeekCodeNoAcc]:[WeekCodeNoAcc]],_xlfn.CONCAT(AB$4,"-",$T34),All_Opps[[StageCode]:[StageCode]],"Won")</f>
        <v>348660</v>
      </c>
      <c r="AC34" s="405">
        <f>SUMIFS(All_Opps[[Amount]:[Amount]],All_Opps[[WeekCodeNoAcc]:[WeekCodeNoAcc]],_xlfn.CONCAT(AC$4,"-",$T34),All_Opps[[StageCode]:[StageCode]],"Won")</f>
        <v>152054</v>
      </c>
      <c r="AD34" s="405">
        <f>SUMIFS(All_Opps[[Amount]:[Amount]],All_Opps[[WeekCodeNoAcc]:[WeekCodeNoAcc]],_xlfn.CONCAT(AD$4,"-",$T34),All_Opps[[StageCode]:[StageCode]],"Won")</f>
        <v>177935</v>
      </c>
      <c r="AE34" s="405">
        <f>SUMIFS(All_Opps[[Amount]:[Amount]],All_Opps[[WeekCodeNoAcc]:[WeekCodeNoAcc]],_xlfn.CONCAT(AE$4,"-",$T34),All_Opps[[StageCode]:[StageCode]],"Won")</f>
        <v>394934</v>
      </c>
      <c r="AG34" s="2" t="s">
        <v>61</v>
      </c>
      <c r="AH34" s="405">
        <f>SUMIFS(All_Opps[[Amount]:[Amount]],All_Opps[[WeekCode]:[WeekCode]],_xlfn.CONCAT(AH$4,"-",$T34),All_Opps[[StageCode]:[StageCode]],"Won")</f>
        <v>190745</v>
      </c>
      <c r="AI34" s="405">
        <f>SUMIFS(All_Opps[[Amount]:[Amount]],All_Opps[[WeekCode]:[WeekCode]],_xlfn.CONCAT(AI$4,"-",$T34),All_Opps[[StageCode]:[StageCode]],"Won")</f>
        <v>95240</v>
      </c>
      <c r="AJ34" s="405">
        <f>SUMIFS(All_Opps[[Amount]:[Amount]],All_Opps[[WeekCode]:[WeekCode]],_xlfn.CONCAT(AJ$4,"-",$T34),All_Opps[[StageCode]:[StageCode]],"Won")</f>
        <v>241418</v>
      </c>
      <c r="AK34" s="405">
        <f>SUMIFS(All_Opps[[Amount]:[Amount]],All_Opps[[WeekCode]:[WeekCode]],_xlfn.CONCAT(AK$4,"-",$T34),All_Opps[[StageCode]:[StageCode]],"Won")</f>
        <v>0</v>
      </c>
      <c r="AL34" s="405">
        <f>SUMIFS(All_Opps[[Amount]:[Amount]],All_Opps[[WeekCode]:[WeekCode]],_xlfn.CONCAT(AL$4,"-",$T34),All_Opps[[StageCode]:[StageCode]],"Won")</f>
        <v>241537</v>
      </c>
      <c r="AM34" s="405">
        <f>SUMIFS(All_Opps[[Amount]:[Amount]],All_Opps[[WeekCode]:[WeekCode]],_xlfn.CONCAT(AM$4,"-",$T34),All_Opps[[StageCode]:[StageCode]],"Won")</f>
        <v>58055</v>
      </c>
      <c r="AN34" s="405">
        <f>SUMIFS(All_Opps[[Amount]:[Amount]],All_Opps[[WeekCode]:[WeekCode]],_xlfn.CONCAT(AN$4,"-",$T34),All_Opps[[StageCode]:[StageCode]],"Won")</f>
        <v>149523</v>
      </c>
      <c r="AO34" s="405">
        <f>SUMIFS(All_Opps[[Amount]:[Amount]],All_Opps[[WeekCode]:[WeekCode]],_xlfn.CONCAT(AO$4,"-",$T34),All_Opps[[StageCode]:[StageCode]],"Won")</f>
        <v>348660</v>
      </c>
      <c r="AP34" s="405">
        <f>SUMIFS(All_Opps[[Amount]:[Amount]],All_Opps[[WeekCode]:[WeekCode]],_xlfn.CONCAT(AP$4,"-",$T34),All_Opps[[StageCode]:[StageCode]],"Won")</f>
        <v>152054</v>
      </c>
      <c r="AQ34" s="405">
        <f>SUMIFS(All_Opps[[Amount]:[Amount]],All_Opps[[WeekCode]:[WeekCode]],_xlfn.CONCAT(AQ$4,"-",$T34),All_Opps[[StageCode]:[StageCode]],"Won")</f>
        <v>177935</v>
      </c>
      <c r="AR34" s="405">
        <f>SUMIFS(All_Opps[[Amount]:[Amount]],All_Opps[[WeekCode]:[WeekCode]],_xlfn.CONCAT(AR$4,"-",$T34),All_Opps[[StageCode]:[StageCode]],"Won")</f>
        <v>394934</v>
      </c>
      <c r="AT34" s="2" t="s">
        <v>61</v>
      </c>
      <c r="AU34" s="405">
        <f>SUM(AH$5:AH34)</f>
        <v>896242</v>
      </c>
      <c r="AV34" s="405">
        <f>SUM(AI$5:AI34)</f>
        <v>1189795</v>
      </c>
      <c r="AW34" s="405">
        <f>SUM(AJ$5:AJ34)</f>
        <v>2467889</v>
      </c>
      <c r="AX34" s="405">
        <f>SUM(AK$5:AK34)</f>
        <v>227973</v>
      </c>
      <c r="AY34" s="405">
        <f>SUM(AL$5:AL34)</f>
        <v>4136473</v>
      </c>
      <c r="AZ34" s="405">
        <f>SUM(AM$5:AM34)</f>
        <v>9147807</v>
      </c>
      <c r="BA34" s="405">
        <f>SUM(AN$5:AN34)</f>
        <v>9611400</v>
      </c>
      <c r="BB34" s="405">
        <f>SUM(AO$5:AO34)</f>
        <v>9121202</v>
      </c>
      <c r="BC34" s="405">
        <f>SUM(AP$5:AP34)</f>
        <v>7138054</v>
      </c>
      <c r="BD34" s="405">
        <f ca="1">IF(TWeek2026&gt;AT34*1,SUM(AQ$5:AQ34),NA())</f>
        <v>5100453</v>
      </c>
      <c r="BE34" s="405">
        <f ca="1">IF(Tweek2027&gt;AT34*1,SUM(AR$5:AR34),NA())</f>
        <v>8272152</v>
      </c>
      <c r="BL34"/>
      <c r="BM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</row>
    <row r="35" spans="5:135" x14ac:dyDescent="0.45">
      <c r="E35" s="128">
        <v>31</v>
      </c>
      <c r="F35" s="180">
        <v>1.447E-2</v>
      </c>
      <c r="G35" s="180">
        <v>1.8630000000000001E-2</v>
      </c>
      <c r="H35" s="180">
        <v>1.593E-2</v>
      </c>
      <c r="I35" s="180">
        <v>1.5310000000000001E-2</v>
      </c>
      <c r="K35" s="128">
        <f>Target_Curves[[#This Row],[Week]]</f>
        <v>31</v>
      </c>
      <c r="L35" s="180">
        <f>SUM(F$5:F35)</f>
        <v>0.29481999999999997</v>
      </c>
      <c r="M35" s="180">
        <f>SUM(G$5:G35)</f>
        <v>0.24551000000000003</v>
      </c>
      <c r="N35" s="180">
        <f>SUM(H$5:H35)</f>
        <v>0.31534000000000006</v>
      </c>
      <c r="O35" s="180">
        <f>SUM(I$5:I35)</f>
        <v>0.30300999999999995</v>
      </c>
      <c r="Q35" s="382">
        <v>0.30300999999999995</v>
      </c>
      <c r="R35" s="8"/>
      <c r="S35" s="9"/>
      <c r="T35" s="2" t="s">
        <v>62</v>
      </c>
      <c r="U35" s="405">
        <f>SUMIFS(All_Opps[[Amount]:[Amount]],All_Opps[[WeekCodeNoAcc]:[WeekCodeNoAcc]],_xlfn.CONCAT(U$4,"-",$T35),All_Opps[[StageCode]:[StageCode]],"Won")</f>
        <v>293099</v>
      </c>
      <c r="V35" s="405">
        <f>SUMIFS(All_Opps[[Amount]:[Amount]],All_Opps[[WeekCodeNoAcc]:[WeekCodeNoAcc]],_xlfn.CONCAT(V$4,"-",$T35),All_Opps[[StageCode]:[StageCode]],"Won")</f>
        <v>0</v>
      </c>
      <c r="W35" s="405">
        <f>SUMIFS(All_Opps[[Amount]:[Amount]],All_Opps[[WeekCodeNoAcc]:[WeekCodeNoAcc]],_xlfn.CONCAT(W$4,"-",$T35),All_Opps[[StageCode]:[StageCode]],"Won")</f>
        <v>193095</v>
      </c>
      <c r="X35" s="405">
        <f>SUMIFS(All_Opps[[Amount]:[Amount]],All_Opps[[WeekCodeNoAcc]:[WeekCodeNoAcc]],_xlfn.CONCAT(X$4,"-",$T35),All_Opps[[StageCode]:[StageCode]],"Won")</f>
        <v>31640</v>
      </c>
      <c r="Y35" s="405">
        <f>SUMIFS(All_Opps[[Amount]:[Amount]],All_Opps[[WeekCodeNoAcc]:[WeekCodeNoAcc]],_xlfn.CONCAT(Y$4,"-",$T35),All_Opps[[StageCode]:[StageCode]],"Won")</f>
        <v>0</v>
      </c>
      <c r="Z35" s="405">
        <f>SUMIFS(All_Opps[[Amount]:[Amount]],All_Opps[[WeekCodeNoAcc]:[WeekCodeNoAcc]],_xlfn.CONCAT(Z$4,"-",$T35),All_Opps[[StageCode]:[StageCode]],"Won")</f>
        <v>168814</v>
      </c>
      <c r="AA35" s="405">
        <f>SUMIFS(All_Opps[[Amount]:[Amount]],All_Opps[[WeekCodeNoAcc]:[WeekCodeNoAcc]],_xlfn.CONCAT(AA$4,"-",$T35),All_Opps[[StageCode]:[StageCode]],"Won")</f>
        <v>851907</v>
      </c>
      <c r="AB35" s="405">
        <f>SUMIFS(All_Opps[[Amount]:[Amount]],All_Opps[[WeekCodeNoAcc]:[WeekCodeNoAcc]],_xlfn.CONCAT(AB$4,"-",$T35),All_Opps[[StageCode]:[StageCode]],"Won")</f>
        <v>35313</v>
      </c>
      <c r="AC35" s="405">
        <f>SUMIFS(All_Opps[[Amount]:[Amount]],All_Opps[[WeekCodeNoAcc]:[WeekCodeNoAcc]],_xlfn.CONCAT(AC$4,"-",$T35),All_Opps[[StageCode]:[StageCode]],"Won")</f>
        <v>287242</v>
      </c>
      <c r="AD35" s="405">
        <f>SUMIFS(All_Opps[[Amount]:[Amount]],All_Opps[[WeekCodeNoAcc]:[WeekCodeNoAcc]],_xlfn.CONCAT(AD$4,"-",$T35),All_Opps[[StageCode]:[StageCode]],"Won")</f>
        <v>372068</v>
      </c>
      <c r="AE35" s="405">
        <f>SUMIFS(All_Opps[[Amount]:[Amount]],All_Opps[[WeekCodeNoAcc]:[WeekCodeNoAcc]],_xlfn.CONCAT(AE$4,"-",$T35),All_Opps[[StageCode]:[StageCode]],"Won")</f>
        <v>0</v>
      </c>
      <c r="AG35" s="2" t="s">
        <v>62</v>
      </c>
      <c r="AH35" s="405">
        <f>SUMIFS(All_Opps[[Amount]:[Amount]],All_Opps[[WeekCode]:[WeekCode]],_xlfn.CONCAT(AH$4,"-",$T35),All_Opps[[StageCode]:[StageCode]],"Won")</f>
        <v>293099</v>
      </c>
      <c r="AI35" s="405">
        <f>SUMIFS(All_Opps[[Amount]:[Amount]],All_Opps[[WeekCode]:[WeekCode]],_xlfn.CONCAT(AI$4,"-",$T35),All_Opps[[StageCode]:[StageCode]],"Won")</f>
        <v>0</v>
      </c>
      <c r="AJ35" s="405">
        <f>SUMIFS(All_Opps[[Amount]:[Amount]],All_Opps[[WeekCode]:[WeekCode]],_xlfn.CONCAT(AJ$4,"-",$T35),All_Opps[[StageCode]:[StageCode]],"Won")</f>
        <v>193095</v>
      </c>
      <c r="AK35" s="405">
        <f>SUMIFS(All_Opps[[Amount]:[Amount]],All_Opps[[WeekCode]:[WeekCode]],_xlfn.CONCAT(AK$4,"-",$T35),All_Opps[[StageCode]:[StageCode]],"Won")</f>
        <v>31640</v>
      </c>
      <c r="AL35" s="405">
        <f>SUMIFS(All_Opps[[Amount]:[Amount]],All_Opps[[WeekCode]:[WeekCode]],_xlfn.CONCAT(AL$4,"-",$T35),All_Opps[[StageCode]:[StageCode]],"Won")</f>
        <v>0</v>
      </c>
      <c r="AM35" s="405">
        <f>SUMIFS(All_Opps[[Amount]:[Amount]],All_Opps[[WeekCode]:[WeekCode]],_xlfn.CONCAT(AM$4,"-",$T35),All_Opps[[StageCode]:[StageCode]],"Won")</f>
        <v>168814</v>
      </c>
      <c r="AN35" s="405">
        <f>SUMIFS(All_Opps[[Amount]:[Amount]],All_Opps[[WeekCode]:[WeekCode]],_xlfn.CONCAT(AN$4,"-",$T35),All_Opps[[StageCode]:[StageCode]],"Won")</f>
        <v>851907</v>
      </c>
      <c r="AO35" s="405">
        <f>SUMIFS(All_Opps[[Amount]:[Amount]],All_Opps[[WeekCode]:[WeekCode]],_xlfn.CONCAT(AO$4,"-",$T35),All_Opps[[StageCode]:[StageCode]],"Won")</f>
        <v>35313</v>
      </c>
      <c r="AP35" s="405">
        <f>SUMIFS(All_Opps[[Amount]:[Amount]],All_Opps[[WeekCode]:[WeekCode]],_xlfn.CONCAT(AP$4,"-",$T35),All_Opps[[StageCode]:[StageCode]],"Won")</f>
        <v>287242</v>
      </c>
      <c r="AQ35" s="405">
        <f>SUMIFS(All_Opps[[Amount]:[Amount]],All_Opps[[WeekCode]:[WeekCode]],_xlfn.CONCAT(AQ$4,"-",$T35),All_Opps[[StageCode]:[StageCode]],"Won")</f>
        <v>372068</v>
      </c>
      <c r="AR35" s="405">
        <f>SUMIFS(All_Opps[[Amount]:[Amount]],All_Opps[[WeekCode]:[WeekCode]],_xlfn.CONCAT(AR$4,"-",$T35),All_Opps[[StageCode]:[StageCode]],"Won")</f>
        <v>0</v>
      </c>
      <c r="AT35" s="2" t="s">
        <v>62</v>
      </c>
      <c r="AU35" s="405">
        <f>SUM(AH$5:AH35)</f>
        <v>1189341</v>
      </c>
      <c r="AV35" s="405">
        <f>SUM(AI$5:AI35)</f>
        <v>1189795</v>
      </c>
      <c r="AW35" s="405">
        <f>SUM(AJ$5:AJ35)</f>
        <v>2660984</v>
      </c>
      <c r="AX35" s="405">
        <f>SUM(AK$5:AK35)</f>
        <v>259613</v>
      </c>
      <c r="AY35" s="405">
        <f>SUM(AL$5:AL35)</f>
        <v>4136473</v>
      </c>
      <c r="AZ35" s="405">
        <f>SUM(AM$5:AM35)</f>
        <v>9316621</v>
      </c>
      <c r="BA35" s="405">
        <f>SUM(AN$5:AN35)</f>
        <v>10463307</v>
      </c>
      <c r="BB35" s="405">
        <f>SUM(AO$5:AO35)</f>
        <v>9156515</v>
      </c>
      <c r="BC35" s="405">
        <f>SUM(AP$5:AP35)</f>
        <v>7425296</v>
      </c>
      <c r="BD35" s="405">
        <f ca="1">IF(TWeek2026&gt;AT35*1,SUM(AQ$5:AQ35),NA())</f>
        <v>5472521</v>
      </c>
      <c r="BE35" s="405">
        <f ca="1">IF(Tweek2027&gt;AT35*1,SUM(AR$5:AR35),NA())</f>
        <v>8272152</v>
      </c>
      <c r="BL35"/>
      <c r="BM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</row>
    <row r="36" spans="5:135" x14ac:dyDescent="0.45">
      <c r="E36" s="128">
        <v>32</v>
      </c>
      <c r="F36" s="180">
        <v>1.1440000000000001E-2</v>
      </c>
      <c r="G36" s="180">
        <v>1.8630000000000001E-2</v>
      </c>
      <c r="H36" s="180">
        <v>1.593E-2</v>
      </c>
      <c r="I36" s="180">
        <v>1.5310000000000001E-2</v>
      </c>
      <c r="K36" s="128">
        <f>Target_Curves[[#This Row],[Week]]</f>
        <v>32</v>
      </c>
      <c r="L36" s="180">
        <f>SUM(F$5:F36)</f>
        <v>0.30625999999999998</v>
      </c>
      <c r="M36" s="180">
        <f>SUM(G$5:G36)</f>
        <v>0.26414000000000004</v>
      </c>
      <c r="N36" s="180">
        <f>SUM(H$5:H36)</f>
        <v>0.33127000000000006</v>
      </c>
      <c r="O36" s="180">
        <f>SUM(I$5:I36)</f>
        <v>0.31831999999999994</v>
      </c>
      <c r="Q36" s="382">
        <v>0.31831999999999994</v>
      </c>
      <c r="R36" s="8"/>
      <c r="S36" s="9"/>
      <c r="T36" s="2" t="s">
        <v>63</v>
      </c>
      <c r="U36" s="405">
        <f>SUMIFS(All_Opps[[Amount]:[Amount]],All_Opps[[WeekCodeNoAcc]:[WeekCodeNoAcc]],_xlfn.CONCAT(U$4,"-",$T36),All_Opps[[StageCode]:[StageCode]],"Won")</f>
        <v>66070</v>
      </c>
      <c r="V36" s="405">
        <f>SUMIFS(All_Opps[[Amount]:[Amount]],All_Opps[[WeekCodeNoAcc]:[WeekCodeNoAcc]],_xlfn.CONCAT(V$4,"-",$T36),All_Opps[[StageCode]:[StageCode]],"Won")</f>
        <v>16417</v>
      </c>
      <c r="W36" s="405">
        <f>SUMIFS(All_Opps[[Amount]:[Amount]],All_Opps[[WeekCodeNoAcc]:[WeekCodeNoAcc]],_xlfn.CONCAT(W$4,"-",$T36),All_Opps[[StageCode]:[StageCode]],"Won")</f>
        <v>118759</v>
      </c>
      <c r="X36" s="405">
        <f>SUMIFS(All_Opps[[Amount]:[Amount]],All_Opps[[WeekCodeNoAcc]:[WeekCodeNoAcc]],_xlfn.CONCAT(X$4,"-",$T36),All_Opps[[StageCode]:[StageCode]],"Won")</f>
        <v>0</v>
      </c>
      <c r="Y36" s="405">
        <f>SUMIFS(All_Opps[[Amount]:[Amount]],All_Opps[[WeekCodeNoAcc]:[WeekCodeNoAcc]],_xlfn.CONCAT(Y$4,"-",$T36),All_Opps[[StageCode]:[StageCode]],"Won")</f>
        <v>0</v>
      </c>
      <c r="Z36" s="405">
        <f>SUMIFS(All_Opps[[Amount]:[Amount]],All_Opps[[WeekCodeNoAcc]:[WeekCodeNoAcc]],_xlfn.CONCAT(Z$4,"-",$T36),All_Opps[[StageCode]:[StageCode]],"Won")</f>
        <v>57520</v>
      </c>
      <c r="AA36" s="405">
        <f>SUMIFS(All_Opps[[Amount]:[Amount]],All_Opps[[WeekCodeNoAcc]:[WeekCodeNoAcc]],_xlfn.CONCAT(AA$4,"-",$T36),All_Opps[[StageCode]:[StageCode]],"Won")</f>
        <v>161910</v>
      </c>
      <c r="AB36" s="405">
        <f>SUMIFS(All_Opps[[Amount]:[Amount]],All_Opps[[WeekCodeNoAcc]:[WeekCodeNoAcc]],_xlfn.CONCAT(AB$4,"-",$T36),All_Opps[[StageCode]:[StageCode]],"Won")</f>
        <v>223301</v>
      </c>
      <c r="AC36" s="405">
        <f>SUMIFS(All_Opps[[Amount]:[Amount]],All_Opps[[WeekCodeNoAcc]:[WeekCodeNoAcc]],_xlfn.CONCAT(AC$4,"-",$T36),All_Opps[[StageCode]:[StageCode]],"Won")</f>
        <v>476681</v>
      </c>
      <c r="AD36" s="405">
        <f>SUMIFS(All_Opps[[Amount]:[Amount]],All_Opps[[WeekCodeNoAcc]:[WeekCodeNoAcc]],_xlfn.CONCAT(AD$4,"-",$T36),All_Opps[[StageCode]:[StageCode]],"Won")</f>
        <v>181446</v>
      </c>
      <c r="AE36" s="405">
        <f>SUMIFS(All_Opps[[Amount]:[Amount]],All_Opps[[WeekCodeNoAcc]:[WeekCodeNoAcc]],_xlfn.CONCAT(AE$4,"-",$T36),All_Opps[[StageCode]:[StageCode]],"Won")</f>
        <v>593073</v>
      </c>
      <c r="AG36" s="2" t="s">
        <v>63</v>
      </c>
      <c r="AH36" s="405">
        <f>SUMIFS(All_Opps[[Amount]:[Amount]],All_Opps[[WeekCode]:[WeekCode]],_xlfn.CONCAT(AH$4,"-",$T36),All_Opps[[StageCode]:[StageCode]],"Won")</f>
        <v>66070</v>
      </c>
      <c r="AI36" s="405">
        <f>SUMIFS(All_Opps[[Amount]:[Amount]],All_Opps[[WeekCode]:[WeekCode]],_xlfn.CONCAT(AI$4,"-",$T36),All_Opps[[StageCode]:[StageCode]],"Won")</f>
        <v>16417</v>
      </c>
      <c r="AJ36" s="405">
        <f>SUMIFS(All_Opps[[Amount]:[Amount]],All_Opps[[WeekCode]:[WeekCode]],_xlfn.CONCAT(AJ$4,"-",$T36),All_Opps[[StageCode]:[StageCode]],"Won")</f>
        <v>118759</v>
      </c>
      <c r="AK36" s="405">
        <f>SUMIFS(All_Opps[[Amount]:[Amount]],All_Opps[[WeekCode]:[WeekCode]],_xlfn.CONCAT(AK$4,"-",$T36),All_Opps[[StageCode]:[StageCode]],"Won")</f>
        <v>0</v>
      </c>
      <c r="AL36" s="405">
        <f>SUMIFS(All_Opps[[Amount]:[Amount]],All_Opps[[WeekCode]:[WeekCode]],_xlfn.CONCAT(AL$4,"-",$T36),All_Opps[[StageCode]:[StageCode]],"Won")</f>
        <v>0</v>
      </c>
      <c r="AM36" s="405">
        <f>SUMIFS(All_Opps[[Amount]:[Amount]],All_Opps[[WeekCode]:[WeekCode]],_xlfn.CONCAT(AM$4,"-",$T36),All_Opps[[StageCode]:[StageCode]],"Won")</f>
        <v>57520</v>
      </c>
      <c r="AN36" s="405">
        <f>SUMIFS(All_Opps[[Amount]:[Amount]],All_Opps[[WeekCode]:[WeekCode]],_xlfn.CONCAT(AN$4,"-",$T36),All_Opps[[StageCode]:[StageCode]],"Won")</f>
        <v>161910</v>
      </c>
      <c r="AO36" s="405">
        <f>SUMIFS(All_Opps[[Amount]:[Amount]],All_Opps[[WeekCode]:[WeekCode]],_xlfn.CONCAT(AO$4,"-",$T36),All_Opps[[StageCode]:[StageCode]],"Won")</f>
        <v>223301</v>
      </c>
      <c r="AP36" s="405">
        <f>SUMIFS(All_Opps[[Amount]:[Amount]],All_Opps[[WeekCode]:[WeekCode]],_xlfn.CONCAT(AP$4,"-",$T36),All_Opps[[StageCode]:[StageCode]],"Won")</f>
        <v>476681</v>
      </c>
      <c r="AQ36" s="405">
        <f>SUMIFS(All_Opps[[Amount]:[Amount]],All_Opps[[WeekCode]:[WeekCode]],_xlfn.CONCAT(AQ$4,"-",$T36),All_Opps[[StageCode]:[StageCode]],"Won")</f>
        <v>181446</v>
      </c>
      <c r="AR36" s="405">
        <f>SUMIFS(All_Opps[[Amount]:[Amount]],All_Opps[[WeekCode]:[WeekCode]],_xlfn.CONCAT(AR$4,"-",$T36),All_Opps[[StageCode]:[StageCode]],"Won")</f>
        <v>593073</v>
      </c>
      <c r="AT36" s="2" t="s">
        <v>63</v>
      </c>
      <c r="AU36" s="405">
        <f>SUM(AH$5:AH36)</f>
        <v>1255411</v>
      </c>
      <c r="AV36" s="405">
        <f>SUM(AI$5:AI36)</f>
        <v>1206212</v>
      </c>
      <c r="AW36" s="405">
        <f>SUM(AJ$5:AJ36)</f>
        <v>2779743</v>
      </c>
      <c r="AX36" s="405">
        <f>SUM(AK$5:AK36)</f>
        <v>259613</v>
      </c>
      <c r="AY36" s="405">
        <f>SUM(AL$5:AL36)</f>
        <v>4136473</v>
      </c>
      <c r="AZ36" s="405">
        <f>SUM(AM$5:AM36)</f>
        <v>9374141</v>
      </c>
      <c r="BA36" s="405">
        <f>SUM(AN$5:AN36)</f>
        <v>10625217</v>
      </c>
      <c r="BB36" s="405">
        <f>SUM(AO$5:AO36)</f>
        <v>9379816</v>
      </c>
      <c r="BC36" s="405">
        <f>SUM(AP$5:AP36)</f>
        <v>7901977</v>
      </c>
      <c r="BD36" s="405">
        <f ca="1">IF(TWeek2026&gt;AT36*1,SUM(AQ$5:AQ36),NA())</f>
        <v>5653967</v>
      </c>
      <c r="BE36" s="405">
        <f ca="1">IF(Tweek2027&gt;AT36*1,SUM(AR$5:AR36),NA())</f>
        <v>8865225</v>
      </c>
      <c r="BL36"/>
      <c r="BM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</row>
    <row r="37" spans="5:135" x14ac:dyDescent="0.45">
      <c r="E37" s="128">
        <v>33</v>
      </c>
      <c r="F37" s="180">
        <v>1.6240000000000001E-2</v>
      </c>
      <c r="G37" s="180">
        <v>1.8630000000000001E-2</v>
      </c>
      <c r="H37" s="180">
        <v>1.593E-2</v>
      </c>
      <c r="I37" s="180">
        <v>1.5310000000000001E-2</v>
      </c>
      <c r="K37" s="128">
        <f>Target_Curves[[#This Row],[Week]]</f>
        <v>33</v>
      </c>
      <c r="L37" s="180">
        <f>SUM(F$5:F37)</f>
        <v>0.32249999999999995</v>
      </c>
      <c r="M37" s="180">
        <f>SUM(G$5:G37)</f>
        <v>0.28277000000000002</v>
      </c>
      <c r="N37" s="180">
        <f>SUM(H$5:H37)</f>
        <v>0.34720000000000006</v>
      </c>
      <c r="O37" s="180">
        <f>SUM(I$5:I37)</f>
        <v>0.33362999999999993</v>
      </c>
      <c r="Q37" s="382">
        <v>0.33362999999999993</v>
      </c>
      <c r="R37" s="8"/>
      <c r="S37" s="9"/>
      <c r="T37" s="2" t="s">
        <v>64</v>
      </c>
      <c r="U37" s="405">
        <f>SUMIFS(All_Opps[[Amount]:[Amount]],All_Opps[[WeekCodeNoAcc]:[WeekCodeNoAcc]],_xlfn.CONCAT(U$4,"-",$T37),All_Opps[[StageCode]:[StageCode]],"Won")</f>
        <v>0</v>
      </c>
      <c r="V37" s="405">
        <f>SUMIFS(All_Opps[[Amount]:[Amount]],All_Opps[[WeekCodeNoAcc]:[WeekCodeNoAcc]],_xlfn.CONCAT(V$4,"-",$T37),All_Opps[[StageCode]:[StageCode]],"Won")</f>
        <v>49132</v>
      </c>
      <c r="W37" s="405">
        <f>SUMIFS(All_Opps[[Amount]:[Amount]],All_Opps[[WeekCodeNoAcc]:[WeekCodeNoAcc]],_xlfn.CONCAT(W$4,"-",$T37),All_Opps[[StageCode]:[StageCode]],"Won")</f>
        <v>285129</v>
      </c>
      <c r="X37" s="405">
        <f>SUMIFS(All_Opps[[Amount]:[Amount]],All_Opps[[WeekCodeNoAcc]:[WeekCodeNoAcc]],_xlfn.CONCAT(X$4,"-",$T37),All_Opps[[StageCode]:[StageCode]],"Won")</f>
        <v>56502</v>
      </c>
      <c r="Y37" s="405">
        <f>SUMIFS(All_Opps[[Amount]:[Amount]],All_Opps[[WeekCodeNoAcc]:[WeekCodeNoAcc]],_xlfn.CONCAT(Y$4,"-",$T37),All_Opps[[StageCode]:[StageCode]],"Won")</f>
        <v>0</v>
      </c>
      <c r="Z37" s="405">
        <f>SUMIFS(All_Opps[[Amount]:[Amount]],All_Opps[[WeekCodeNoAcc]:[WeekCodeNoAcc]],_xlfn.CONCAT(Z$4,"-",$T37),All_Opps[[StageCode]:[StageCode]],"Won")</f>
        <v>88872</v>
      </c>
      <c r="AA37" s="405">
        <f>SUMIFS(All_Opps[[Amount]:[Amount]],All_Opps[[WeekCodeNoAcc]:[WeekCodeNoAcc]],_xlfn.CONCAT(AA$4,"-",$T37),All_Opps[[StageCode]:[StageCode]],"Won")</f>
        <v>215947</v>
      </c>
      <c r="AB37" s="405">
        <f>SUMIFS(All_Opps[[Amount]:[Amount]],All_Opps[[WeekCodeNoAcc]:[WeekCodeNoAcc]],_xlfn.CONCAT(AB$4,"-",$T37),All_Opps[[StageCode]:[StageCode]],"Won")</f>
        <v>347113</v>
      </c>
      <c r="AC37" s="405">
        <f>SUMIFS(All_Opps[[Amount]:[Amount]],All_Opps[[WeekCodeNoAcc]:[WeekCodeNoAcc]],_xlfn.CONCAT(AC$4,"-",$T37),All_Opps[[StageCode]:[StageCode]],"Won")</f>
        <v>0</v>
      </c>
      <c r="AD37" s="405">
        <f>SUMIFS(All_Opps[[Amount]:[Amount]],All_Opps[[WeekCodeNoAcc]:[WeekCodeNoAcc]],_xlfn.CONCAT(AD$4,"-",$T37),All_Opps[[StageCode]:[StageCode]],"Won")</f>
        <v>295490</v>
      </c>
      <c r="AE37" s="405">
        <f>SUMIFS(All_Opps[[Amount]:[Amount]],All_Opps[[WeekCodeNoAcc]:[WeekCodeNoAcc]],_xlfn.CONCAT(AE$4,"-",$T37),All_Opps[[StageCode]:[StageCode]],"Won")</f>
        <v>0</v>
      </c>
      <c r="AG37" s="2" t="s">
        <v>64</v>
      </c>
      <c r="AH37" s="405">
        <f>SUMIFS(All_Opps[[Amount]:[Amount]],All_Opps[[WeekCode]:[WeekCode]],_xlfn.CONCAT(AH$4,"-",$T37),All_Opps[[StageCode]:[StageCode]],"Won")</f>
        <v>0</v>
      </c>
      <c r="AI37" s="405">
        <f>SUMIFS(All_Opps[[Amount]:[Amount]],All_Opps[[WeekCode]:[WeekCode]],_xlfn.CONCAT(AI$4,"-",$T37),All_Opps[[StageCode]:[StageCode]],"Won")</f>
        <v>49132</v>
      </c>
      <c r="AJ37" s="405">
        <f>SUMIFS(All_Opps[[Amount]:[Amount]],All_Opps[[WeekCode]:[WeekCode]],_xlfn.CONCAT(AJ$4,"-",$T37),All_Opps[[StageCode]:[StageCode]],"Won")</f>
        <v>285129</v>
      </c>
      <c r="AK37" s="405">
        <f>SUMIFS(All_Opps[[Amount]:[Amount]],All_Opps[[WeekCode]:[WeekCode]],_xlfn.CONCAT(AK$4,"-",$T37),All_Opps[[StageCode]:[StageCode]],"Won")</f>
        <v>56502</v>
      </c>
      <c r="AL37" s="405">
        <f>SUMIFS(All_Opps[[Amount]:[Amount]],All_Opps[[WeekCode]:[WeekCode]],_xlfn.CONCAT(AL$4,"-",$T37),All_Opps[[StageCode]:[StageCode]],"Won")</f>
        <v>0</v>
      </c>
      <c r="AM37" s="405">
        <f>SUMIFS(All_Opps[[Amount]:[Amount]],All_Opps[[WeekCode]:[WeekCode]],_xlfn.CONCAT(AM$4,"-",$T37),All_Opps[[StageCode]:[StageCode]],"Won")</f>
        <v>88872</v>
      </c>
      <c r="AN37" s="405">
        <f>SUMIFS(All_Opps[[Amount]:[Amount]],All_Opps[[WeekCode]:[WeekCode]],_xlfn.CONCAT(AN$4,"-",$T37),All_Opps[[StageCode]:[StageCode]],"Won")</f>
        <v>215947</v>
      </c>
      <c r="AO37" s="405">
        <f>SUMIFS(All_Opps[[Amount]:[Amount]],All_Opps[[WeekCode]:[WeekCode]],_xlfn.CONCAT(AO$4,"-",$T37),All_Opps[[StageCode]:[StageCode]],"Won")</f>
        <v>347113</v>
      </c>
      <c r="AP37" s="405">
        <f>SUMIFS(All_Opps[[Amount]:[Amount]],All_Opps[[WeekCode]:[WeekCode]],_xlfn.CONCAT(AP$4,"-",$T37),All_Opps[[StageCode]:[StageCode]],"Won")</f>
        <v>0</v>
      </c>
      <c r="AQ37" s="405">
        <f>SUMIFS(All_Opps[[Amount]:[Amount]],All_Opps[[WeekCode]:[WeekCode]],_xlfn.CONCAT(AQ$4,"-",$T37),All_Opps[[StageCode]:[StageCode]],"Won")</f>
        <v>295490</v>
      </c>
      <c r="AR37" s="405">
        <f>SUMIFS(All_Opps[[Amount]:[Amount]],All_Opps[[WeekCode]:[WeekCode]],_xlfn.CONCAT(AR$4,"-",$T37),All_Opps[[StageCode]:[StageCode]],"Won")</f>
        <v>0</v>
      </c>
      <c r="AT37" s="2" t="s">
        <v>64</v>
      </c>
      <c r="AU37" s="405">
        <f>SUM(AH$5:AH37)</f>
        <v>1255411</v>
      </c>
      <c r="AV37" s="405">
        <f>SUM(AI$5:AI37)</f>
        <v>1255344</v>
      </c>
      <c r="AW37" s="405">
        <f>SUM(AJ$5:AJ37)</f>
        <v>3064872</v>
      </c>
      <c r="AX37" s="405">
        <f>SUM(AK$5:AK37)</f>
        <v>316115</v>
      </c>
      <c r="AY37" s="405">
        <f>SUM(AL$5:AL37)</f>
        <v>4136473</v>
      </c>
      <c r="AZ37" s="405">
        <f>SUM(AM$5:AM37)</f>
        <v>9463013</v>
      </c>
      <c r="BA37" s="405">
        <f>SUM(AN$5:AN37)</f>
        <v>10841164</v>
      </c>
      <c r="BB37" s="405">
        <f>SUM(AO$5:AO37)</f>
        <v>9726929</v>
      </c>
      <c r="BC37" s="405">
        <f>SUM(AP$5:AP37)</f>
        <v>7901977</v>
      </c>
      <c r="BD37" s="405">
        <f ca="1">IF(TWeek2026&gt;AT37*1,SUM(AQ$5:AQ37),NA())</f>
        <v>5949457</v>
      </c>
      <c r="BE37" s="405" t="e">
        <f ca="1">IF(Tweek2027&gt;AT37*1,SUM(AR$5:AR37),NA())</f>
        <v>#N/A</v>
      </c>
      <c r="BL37"/>
      <c r="BM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</row>
    <row r="38" spans="5:135" x14ac:dyDescent="0.45">
      <c r="E38" s="128">
        <v>34</v>
      </c>
      <c r="F38" s="180">
        <v>1.6879999999999999E-2</v>
      </c>
      <c r="G38" s="180">
        <v>1.8630000000000001E-2</v>
      </c>
      <c r="H38" s="180">
        <v>1.593E-2</v>
      </c>
      <c r="I38" s="180">
        <v>1.5310000000000001E-2</v>
      </c>
      <c r="K38" s="128">
        <f>Target_Curves[[#This Row],[Week]]</f>
        <v>34</v>
      </c>
      <c r="L38" s="180">
        <f>SUM(F$5:F38)</f>
        <v>0.33937999999999996</v>
      </c>
      <c r="M38" s="180">
        <f>SUM(G$5:G38)</f>
        <v>0.3014</v>
      </c>
      <c r="N38" s="180">
        <f>SUM(H$5:H38)</f>
        <v>0.36313000000000006</v>
      </c>
      <c r="O38" s="180">
        <f>SUM(I$5:I38)</f>
        <v>0.34893999999999992</v>
      </c>
      <c r="Q38" s="382">
        <v>0.34893999999999992</v>
      </c>
      <c r="R38" s="8"/>
      <c r="S38" s="9"/>
      <c r="T38" s="2" t="s">
        <v>65</v>
      </c>
      <c r="U38" s="405">
        <f>SUMIFS(All_Opps[[Amount]:[Amount]],All_Opps[[WeekCodeNoAcc]:[WeekCodeNoAcc]],_xlfn.CONCAT(U$4,"-",$T38),All_Opps[[StageCode]:[StageCode]],"Won")</f>
        <v>0</v>
      </c>
      <c r="V38" s="405">
        <f>SUMIFS(All_Opps[[Amount]:[Amount]],All_Opps[[WeekCodeNoAcc]:[WeekCodeNoAcc]],_xlfn.CONCAT(V$4,"-",$T38),All_Opps[[StageCode]:[StageCode]],"Won")</f>
        <v>0</v>
      </c>
      <c r="W38" s="405">
        <f>SUMIFS(All_Opps[[Amount]:[Amount]],All_Opps[[WeekCodeNoAcc]:[WeekCodeNoAcc]],_xlfn.CONCAT(W$4,"-",$T38),All_Opps[[StageCode]:[StageCode]],"Won")</f>
        <v>468563</v>
      </c>
      <c r="X38" s="405">
        <f>SUMIFS(All_Opps[[Amount]:[Amount]],All_Opps[[WeekCodeNoAcc]:[WeekCodeNoAcc]],_xlfn.CONCAT(X$4,"-",$T38),All_Opps[[StageCode]:[StageCode]],"Won")</f>
        <v>0</v>
      </c>
      <c r="Y38" s="405">
        <f>SUMIFS(All_Opps[[Amount]:[Amount]],All_Opps[[WeekCodeNoAcc]:[WeekCodeNoAcc]],_xlfn.CONCAT(Y$4,"-",$T38),All_Opps[[StageCode]:[StageCode]],"Won")</f>
        <v>10060</v>
      </c>
      <c r="Z38" s="405">
        <f>SUMIFS(All_Opps[[Amount]:[Amount]],All_Opps[[WeekCodeNoAcc]:[WeekCodeNoAcc]],_xlfn.CONCAT(Z$4,"-",$T38),All_Opps[[StageCode]:[StageCode]],"Won")</f>
        <v>0</v>
      </c>
      <c r="AA38" s="405">
        <f>SUMIFS(All_Opps[[Amount]:[Amount]],All_Opps[[WeekCodeNoAcc]:[WeekCodeNoAcc]],_xlfn.CONCAT(AA$4,"-",$T38),All_Opps[[StageCode]:[StageCode]],"Won")</f>
        <v>524468</v>
      </c>
      <c r="AB38" s="405">
        <f>SUMIFS(All_Opps[[Amount]:[Amount]],All_Opps[[WeekCodeNoAcc]:[WeekCodeNoAcc]],_xlfn.CONCAT(AB$4,"-",$T38),All_Opps[[StageCode]:[StageCode]],"Won")</f>
        <v>331210</v>
      </c>
      <c r="AC38" s="405">
        <f>SUMIFS(All_Opps[[Amount]:[Amount]],All_Opps[[WeekCodeNoAcc]:[WeekCodeNoAcc]],_xlfn.CONCAT(AC$4,"-",$T38),All_Opps[[StageCode]:[StageCode]],"Won")</f>
        <v>429040</v>
      </c>
      <c r="AD38" s="405">
        <f>SUMIFS(All_Opps[[Amount]:[Amount]],All_Opps[[WeekCodeNoAcc]:[WeekCodeNoAcc]],_xlfn.CONCAT(AD$4,"-",$T38),All_Opps[[StageCode]:[StageCode]],"Won")</f>
        <v>266684</v>
      </c>
      <c r="AE38" s="405">
        <f>SUMIFS(All_Opps[[Amount]:[Amount]],All_Opps[[WeekCodeNoAcc]:[WeekCodeNoAcc]],_xlfn.CONCAT(AE$4,"-",$T38),All_Opps[[StageCode]:[StageCode]],"Won")</f>
        <v>148177</v>
      </c>
      <c r="AG38" s="2" t="s">
        <v>65</v>
      </c>
      <c r="AH38" s="405">
        <f>SUMIFS(All_Opps[[Amount]:[Amount]],All_Opps[[WeekCode]:[WeekCode]],_xlfn.CONCAT(AH$4,"-",$T38),All_Opps[[StageCode]:[StageCode]],"Won")</f>
        <v>0</v>
      </c>
      <c r="AI38" s="405">
        <f>SUMIFS(All_Opps[[Amount]:[Amount]],All_Opps[[WeekCode]:[WeekCode]],_xlfn.CONCAT(AI$4,"-",$T38),All_Opps[[StageCode]:[StageCode]],"Won")</f>
        <v>0</v>
      </c>
      <c r="AJ38" s="405">
        <f>SUMIFS(All_Opps[[Amount]:[Amount]],All_Opps[[WeekCode]:[WeekCode]],_xlfn.CONCAT(AJ$4,"-",$T38),All_Opps[[StageCode]:[StageCode]],"Won")</f>
        <v>468563</v>
      </c>
      <c r="AK38" s="405">
        <f>SUMIFS(All_Opps[[Amount]:[Amount]],All_Opps[[WeekCode]:[WeekCode]],_xlfn.CONCAT(AK$4,"-",$T38),All_Opps[[StageCode]:[StageCode]],"Won")</f>
        <v>0</v>
      </c>
      <c r="AL38" s="405">
        <f>SUMIFS(All_Opps[[Amount]:[Amount]],All_Opps[[WeekCode]:[WeekCode]],_xlfn.CONCAT(AL$4,"-",$T38),All_Opps[[StageCode]:[StageCode]],"Won")</f>
        <v>10060</v>
      </c>
      <c r="AM38" s="405">
        <f>SUMIFS(All_Opps[[Amount]:[Amount]],All_Opps[[WeekCode]:[WeekCode]],_xlfn.CONCAT(AM$4,"-",$T38),All_Opps[[StageCode]:[StageCode]],"Won")</f>
        <v>0</v>
      </c>
      <c r="AN38" s="405">
        <f>SUMIFS(All_Opps[[Amount]:[Amount]],All_Opps[[WeekCode]:[WeekCode]],_xlfn.CONCAT(AN$4,"-",$T38),All_Opps[[StageCode]:[StageCode]],"Won")</f>
        <v>524468</v>
      </c>
      <c r="AO38" s="405">
        <f>SUMIFS(All_Opps[[Amount]:[Amount]],All_Opps[[WeekCode]:[WeekCode]],_xlfn.CONCAT(AO$4,"-",$T38),All_Opps[[StageCode]:[StageCode]],"Won")</f>
        <v>331210</v>
      </c>
      <c r="AP38" s="405">
        <f>SUMIFS(All_Opps[[Amount]:[Amount]],All_Opps[[WeekCode]:[WeekCode]],_xlfn.CONCAT(AP$4,"-",$T38),All_Opps[[StageCode]:[StageCode]],"Won")</f>
        <v>429040</v>
      </c>
      <c r="AQ38" s="405">
        <f>SUMIFS(All_Opps[[Amount]:[Amount]],All_Opps[[WeekCode]:[WeekCode]],_xlfn.CONCAT(AQ$4,"-",$T38),All_Opps[[StageCode]:[StageCode]],"Won")</f>
        <v>266684</v>
      </c>
      <c r="AR38" s="405">
        <f>SUMIFS(All_Opps[[Amount]:[Amount]],All_Opps[[WeekCode]:[WeekCode]],_xlfn.CONCAT(AR$4,"-",$T38),All_Opps[[StageCode]:[StageCode]],"Won")</f>
        <v>148177</v>
      </c>
      <c r="AT38" s="2" t="s">
        <v>65</v>
      </c>
      <c r="AU38" s="405">
        <f>SUM(AH$5:AH38)</f>
        <v>1255411</v>
      </c>
      <c r="AV38" s="405">
        <f>SUM(AI$5:AI38)</f>
        <v>1255344</v>
      </c>
      <c r="AW38" s="405">
        <f>SUM(AJ$5:AJ38)</f>
        <v>3533435</v>
      </c>
      <c r="AX38" s="405">
        <f>SUM(AK$5:AK38)</f>
        <v>316115</v>
      </c>
      <c r="AY38" s="405">
        <f>SUM(AL$5:AL38)</f>
        <v>4146533</v>
      </c>
      <c r="AZ38" s="405">
        <f>SUM(AM$5:AM38)</f>
        <v>9463013</v>
      </c>
      <c r="BA38" s="405">
        <f>SUM(AN$5:AN38)</f>
        <v>11365632</v>
      </c>
      <c r="BB38" s="405">
        <f>SUM(AO$5:AO38)</f>
        <v>10058139</v>
      </c>
      <c r="BC38" s="405">
        <f>SUM(AP$5:AP38)</f>
        <v>8331017</v>
      </c>
      <c r="BD38" s="405">
        <f ca="1">IF(TWeek2026&gt;AT38*1,SUM(AQ$5:AQ38),NA())</f>
        <v>6216141</v>
      </c>
      <c r="BE38" s="405" t="e">
        <f ca="1">IF(Tweek2027&gt;AT38*1,SUM(AR$5:AR38),NA())</f>
        <v>#N/A</v>
      </c>
      <c r="BL38"/>
      <c r="BM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</row>
    <row r="39" spans="5:135" x14ac:dyDescent="0.45">
      <c r="E39" s="128">
        <v>35</v>
      </c>
      <c r="F39" s="180">
        <v>1.6729999999999998E-2</v>
      </c>
      <c r="G39" s="180">
        <v>1.8630000000000001E-2</v>
      </c>
      <c r="H39" s="180">
        <v>1.593E-2</v>
      </c>
      <c r="I39" s="180">
        <v>1.5310000000000001E-2</v>
      </c>
      <c r="K39" s="128">
        <f>Target_Curves[[#This Row],[Week]]</f>
        <v>35</v>
      </c>
      <c r="L39" s="180">
        <f>SUM(F$5:F39)</f>
        <v>0.35610999999999998</v>
      </c>
      <c r="M39" s="180">
        <f>SUM(G$5:G39)</f>
        <v>0.32002999999999998</v>
      </c>
      <c r="N39" s="180">
        <f>SUM(H$5:H39)</f>
        <v>0.37906000000000006</v>
      </c>
      <c r="O39" s="180">
        <f>SUM(I$5:I39)</f>
        <v>0.36424999999999991</v>
      </c>
      <c r="Q39" s="382">
        <v>0.36424999999999991</v>
      </c>
      <c r="R39" s="8"/>
      <c r="S39" s="9"/>
      <c r="T39" s="2" t="s">
        <v>66</v>
      </c>
      <c r="U39" s="405">
        <f>SUMIFS(All_Opps[[Amount]:[Amount]],All_Opps[[WeekCodeNoAcc]:[WeekCodeNoAcc]],_xlfn.CONCAT(U$4,"-",$T39),All_Opps[[StageCode]:[StageCode]],"Won")</f>
        <v>128252</v>
      </c>
      <c r="V39" s="405">
        <f>SUMIFS(All_Opps[[Amount]:[Amount]],All_Opps[[WeekCodeNoAcc]:[WeekCodeNoAcc]],_xlfn.CONCAT(V$4,"-",$T39),All_Opps[[StageCode]:[StageCode]],"Won")</f>
        <v>189115</v>
      </c>
      <c r="W39" s="405">
        <f>SUMIFS(All_Opps[[Amount]:[Amount]],All_Opps[[WeekCodeNoAcc]:[WeekCodeNoAcc]],_xlfn.CONCAT(W$4,"-",$T39),All_Opps[[StageCode]:[StageCode]],"Won")</f>
        <v>125195</v>
      </c>
      <c r="X39" s="405">
        <f>SUMIFS(All_Opps[[Amount]:[Amount]],All_Opps[[WeekCodeNoAcc]:[WeekCodeNoAcc]],_xlfn.CONCAT(X$4,"-",$T39),All_Opps[[StageCode]:[StageCode]],"Won")</f>
        <v>0</v>
      </c>
      <c r="Y39" s="405">
        <f>SUMIFS(All_Opps[[Amount]:[Amount]],All_Opps[[WeekCodeNoAcc]:[WeekCodeNoAcc]],_xlfn.CONCAT(Y$4,"-",$T39),All_Opps[[StageCode]:[StageCode]],"Won")</f>
        <v>0</v>
      </c>
      <c r="Z39" s="405">
        <f>SUMIFS(All_Opps[[Amount]:[Amount]],All_Opps[[WeekCodeNoAcc]:[WeekCodeNoAcc]],_xlfn.CONCAT(Z$4,"-",$T39),All_Opps[[StageCode]:[StageCode]],"Won")</f>
        <v>70186</v>
      </c>
      <c r="AA39" s="405">
        <f>SUMIFS(All_Opps[[Amount]:[Amount]],All_Opps[[WeekCodeNoAcc]:[WeekCodeNoAcc]],_xlfn.CONCAT(AA$4,"-",$T39),All_Opps[[StageCode]:[StageCode]],"Won")</f>
        <v>206763</v>
      </c>
      <c r="AB39" s="405">
        <f>SUMIFS(All_Opps[[Amount]:[Amount]],All_Opps[[WeekCodeNoAcc]:[WeekCodeNoAcc]],_xlfn.CONCAT(AB$4,"-",$T39),All_Opps[[StageCode]:[StageCode]],"Won")</f>
        <v>267204</v>
      </c>
      <c r="AC39" s="405">
        <f>SUMIFS(All_Opps[[Amount]:[Amount]],All_Opps[[WeekCodeNoAcc]:[WeekCodeNoAcc]],_xlfn.CONCAT(AC$4,"-",$T39),All_Opps[[StageCode]:[StageCode]],"Won")</f>
        <v>356432</v>
      </c>
      <c r="AD39" s="405">
        <f>SUMIFS(All_Opps[[Amount]:[Amount]],All_Opps[[WeekCodeNoAcc]:[WeekCodeNoAcc]],_xlfn.CONCAT(AD$4,"-",$T39),All_Opps[[StageCode]:[StageCode]],"Won")</f>
        <v>0</v>
      </c>
      <c r="AE39" s="405">
        <f>SUMIFS(All_Opps[[Amount]:[Amount]],All_Opps[[WeekCodeNoAcc]:[WeekCodeNoAcc]],_xlfn.CONCAT(AE$4,"-",$T39),All_Opps[[StageCode]:[StageCode]],"Won")</f>
        <v>0</v>
      </c>
      <c r="AG39" s="2" t="s">
        <v>66</v>
      </c>
      <c r="AH39" s="405">
        <f>SUMIFS(All_Opps[[Amount]:[Amount]],All_Opps[[WeekCode]:[WeekCode]],_xlfn.CONCAT(AH$4,"-",$T39),All_Opps[[StageCode]:[StageCode]],"Won")</f>
        <v>128252</v>
      </c>
      <c r="AI39" s="405">
        <f>SUMIFS(All_Opps[[Amount]:[Amount]],All_Opps[[WeekCode]:[WeekCode]],_xlfn.CONCAT(AI$4,"-",$T39),All_Opps[[StageCode]:[StageCode]],"Won")</f>
        <v>189115</v>
      </c>
      <c r="AJ39" s="405">
        <f>SUMIFS(All_Opps[[Amount]:[Amount]],All_Opps[[WeekCode]:[WeekCode]],_xlfn.CONCAT(AJ$4,"-",$T39),All_Opps[[StageCode]:[StageCode]],"Won")</f>
        <v>125195</v>
      </c>
      <c r="AK39" s="405">
        <f>SUMIFS(All_Opps[[Amount]:[Amount]],All_Opps[[WeekCode]:[WeekCode]],_xlfn.CONCAT(AK$4,"-",$T39),All_Opps[[StageCode]:[StageCode]],"Won")</f>
        <v>0</v>
      </c>
      <c r="AL39" s="405">
        <f>SUMIFS(All_Opps[[Amount]:[Amount]],All_Opps[[WeekCode]:[WeekCode]],_xlfn.CONCAT(AL$4,"-",$T39),All_Opps[[StageCode]:[StageCode]],"Won")</f>
        <v>0</v>
      </c>
      <c r="AM39" s="405">
        <f>SUMIFS(All_Opps[[Amount]:[Amount]],All_Opps[[WeekCode]:[WeekCode]],_xlfn.CONCAT(AM$4,"-",$T39),All_Opps[[StageCode]:[StageCode]],"Won")</f>
        <v>70186</v>
      </c>
      <c r="AN39" s="405">
        <f>SUMIFS(All_Opps[[Amount]:[Amount]],All_Opps[[WeekCode]:[WeekCode]],_xlfn.CONCAT(AN$4,"-",$T39),All_Opps[[StageCode]:[StageCode]],"Won")</f>
        <v>206763</v>
      </c>
      <c r="AO39" s="405">
        <f>SUMIFS(All_Opps[[Amount]:[Amount]],All_Opps[[WeekCode]:[WeekCode]],_xlfn.CONCAT(AO$4,"-",$T39),All_Opps[[StageCode]:[StageCode]],"Won")</f>
        <v>267204</v>
      </c>
      <c r="AP39" s="405">
        <f>SUMIFS(All_Opps[[Amount]:[Amount]],All_Opps[[WeekCode]:[WeekCode]],_xlfn.CONCAT(AP$4,"-",$T39),All_Opps[[StageCode]:[StageCode]],"Won")</f>
        <v>356432</v>
      </c>
      <c r="AQ39" s="405">
        <f>SUMIFS(All_Opps[[Amount]:[Amount]],All_Opps[[WeekCode]:[WeekCode]],_xlfn.CONCAT(AQ$4,"-",$T39),All_Opps[[StageCode]:[StageCode]],"Won")</f>
        <v>0</v>
      </c>
      <c r="AR39" s="405">
        <f>SUMIFS(All_Opps[[Amount]:[Amount]],All_Opps[[WeekCode]:[WeekCode]],_xlfn.CONCAT(AR$4,"-",$T39),All_Opps[[StageCode]:[StageCode]],"Won")</f>
        <v>0</v>
      </c>
      <c r="AT39" s="2" t="s">
        <v>66</v>
      </c>
      <c r="AU39" s="405">
        <f>SUM(AH$5:AH39)</f>
        <v>1383663</v>
      </c>
      <c r="AV39" s="405">
        <f>SUM(AI$5:AI39)</f>
        <v>1444459</v>
      </c>
      <c r="AW39" s="405">
        <f>SUM(AJ$5:AJ39)</f>
        <v>3658630</v>
      </c>
      <c r="AX39" s="405">
        <f>SUM(AK$5:AK39)</f>
        <v>316115</v>
      </c>
      <c r="AY39" s="405">
        <f>SUM(AL$5:AL39)</f>
        <v>4146533</v>
      </c>
      <c r="AZ39" s="405">
        <f>SUM(AM$5:AM39)</f>
        <v>9533199</v>
      </c>
      <c r="BA39" s="405">
        <f>SUM(AN$5:AN39)</f>
        <v>11572395</v>
      </c>
      <c r="BB39" s="405">
        <f>SUM(AO$5:AO39)</f>
        <v>10325343</v>
      </c>
      <c r="BC39" s="405">
        <f>SUM(AP$5:AP39)</f>
        <v>8687449</v>
      </c>
      <c r="BD39" s="405">
        <f ca="1">IF(TWeek2026&gt;AT39*1,SUM(AQ$5:AQ39),NA())</f>
        <v>6216141</v>
      </c>
      <c r="BE39" s="405" t="e">
        <f ca="1">IF(Tweek2027&gt;AT39*1,SUM(AR$5:AR39),NA())</f>
        <v>#N/A</v>
      </c>
      <c r="BL39"/>
      <c r="BM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</row>
    <row r="40" spans="5:135" x14ac:dyDescent="0.45">
      <c r="E40" s="128">
        <v>36</v>
      </c>
      <c r="F40" s="180">
        <v>1.039E-2</v>
      </c>
      <c r="G40" s="180">
        <v>1.8630000000000001E-2</v>
      </c>
      <c r="H40" s="180">
        <v>1.593E-2</v>
      </c>
      <c r="I40" s="180">
        <v>1.5310000000000001E-2</v>
      </c>
      <c r="K40" s="128">
        <f>Target_Curves[[#This Row],[Week]]</f>
        <v>36</v>
      </c>
      <c r="L40" s="180">
        <f>SUM(F$5:F40)</f>
        <v>0.36649999999999999</v>
      </c>
      <c r="M40" s="180">
        <f>SUM(G$5:G40)</f>
        <v>0.33865999999999996</v>
      </c>
      <c r="N40" s="180">
        <f>SUM(H$5:H40)</f>
        <v>0.39499000000000006</v>
      </c>
      <c r="O40" s="180">
        <f>SUM(I$5:I40)</f>
        <v>0.3795599999999999</v>
      </c>
      <c r="Q40" s="382">
        <v>0.3795599999999999</v>
      </c>
      <c r="R40" s="8"/>
      <c r="S40" s="9"/>
      <c r="T40" s="2" t="s">
        <v>67</v>
      </c>
      <c r="U40" s="405">
        <f>SUMIFS(All_Opps[[Amount]:[Amount]],All_Opps[[WeekCodeNoAcc]:[WeekCodeNoAcc]],_xlfn.CONCAT(U$4,"-",$T40),All_Opps[[StageCode]:[StageCode]],"Won")</f>
        <v>19771</v>
      </c>
      <c r="V40" s="405">
        <f>SUMIFS(All_Opps[[Amount]:[Amount]],All_Opps[[WeekCodeNoAcc]:[WeekCodeNoAcc]],_xlfn.CONCAT(V$4,"-",$T40),All_Opps[[StageCode]:[StageCode]],"Won")</f>
        <v>36661</v>
      </c>
      <c r="W40" s="405">
        <f>SUMIFS(All_Opps[[Amount]:[Amount]],All_Opps[[WeekCodeNoAcc]:[WeekCodeNoAcc]],_xlfn.CONCAT(W$4,"-",$T40),All_Opps[[StageCode]:[StageCode]],"Won")</f>
        <v>184738</v>
      </c>
      <c r="X40" s="405">
        <f>SUMIFS(All_Opps[[Amount]:[Amount]],All_Opps[[WeekCodeNoAcc]:[WeekCodeNoAcc]],_xlfn.CONCAT(X$4,"-",$T40),All_Opps[[StageCode]:[StageCode]],"Won")</f>
        <v>0</v>
      </c>
      <c r="Y40" s="405">
        <f>SUMIFS(All_Opps[[Amount]:[Amount]],All_Opps[[WeekCodeNoAcc]:[WeekCodeNoAcc]],_xlfn.CONCAT(Y$4,"-",$T40),All_Opps[[StageCode]:[StageCode]],"Won")</f>
        <v>0</v>
      </c>
      <c r="Z40" s="405">
        <f>SUMIFS(All_Opps[[Amount]:[Amount]],All_Opps[[WeekCodeNoAcc]:[WeekCodeNoAcc]],_xlfn.CONCAT(Z$4,"-",$T40),All_Opps[[StageCode]:[StageCode]],"Won")</f>
        <v>645906</v>
      </c>
      <c r="AA40" s="405">
        <f>SUMIFS(All_Opps[[Amount]:[Amount]],All_Opps[[WeekCodeNoAcc]:[WeekCodeNoAcc]],_xlfn.CONCAT(AA$4,"-",$T40),All_Opps[[StageCode]:[StageCode]],"Won")</f>
        <v>888388</v>
      </c>
      <c r="AB40" s="405">
        <f>SUMIFS(All_Opps[[Amount]:[Amount]],All_Opps[[WeekCodeNoAcc]:[WeekCodeNoAcc]],_xlfn.CONCAT(AB$4,"-",$T40),All_Opps[[StageCode]:[StageCode]],"Won")</f>
        <v>661109</v>
      </c>
      <c r="AC40" s="405">
        <f>SUMIFS(All_Opps[[Amount]:[Amount]],All_Opps[[WeekCodeNoAcc]:[WeekCodeNoAcc]],_xlfn.CONCAT(AC$4,"-",$T40),All_Opps[[StageCode]:[StageCode]],"Won")</f>
        <v>137088</v>
      </c>
      <c r="AD40" s="405">
        <f>SUMIFS(All_Opps[[Amount]:[Amount]],All_Opps[[WeekCodeNoAcc]:[WeekCodeNoAcc]],_xlfn.CONCAT(AD$4,"-",$T40),All_Opps[[StageCode]:[StageCode]],"Won")</f>
        <v>562090</v>
      </c>
      <c r="AE40" s="405">
        <f>SUMIFS(All_Opps[[Amount]:[Amount]],All_Opps[[WeekCodeNoAcc]:[WeekCodeNoAcc]],_xlfn.CONCAT(AE$4,"-",$T40),All_Opps[[StageCode]:[StageCode]],"Won")</f>
        <v>0</v>
      </c>
      <c r="AG40" s="2" t="s">
        <v>67</v>
      </c>
      <c r="AH40" s="405">
        <f>SUMIFS(All_Opps[[Amount]:[Amount]],All_Opps[[WeekCode]:[WeekCode]],_xlfn.CONCAT(AH$4,"-",$T40),All_Opps[[StageCode]:[StageCode]],"Won")</f>
        <v>19771</v>
      </c>
      <c r="AI40" s="405">
        <f>SUMIFS(All_Opps[[Amount]:[Amount]],All_Opps[[WeekCode]:[WeekCode]],_xlfn.CONCAT(AI$4,"-",$T40),All_Opps[[StageCode]:[StageCode]],"Won")</f>
        <v>36661</v>
      </c>
      <c r="AJ40" s="405">
        <f>SUMIFS(All_Opps[[Amount]:[Amount]],All_Opps[[WeekCode]:[WeekCode]],_xlfn.CONCAT(AJ$4,"-",$T40),All_Opps[[StageCode]:[StageCode]],"Won")</f>
        <v>184738</v>
      </c>
      <c r="AK40" s="405">
        <f>SUMIFS(All_Opps[[Amount]:[Amount]],All_Opps[[WeekCode]:[WeekCode]],_xlfn.CONCAT(AK$4,"-",$T40),All_Opps[[StageCode]:[StageCode]],"Won")</f>
        <v>0</v>
      </c>
      <c r="AL40" s="405">
        <f>SUMIFS(All_Opps[[Amount]:[Amount]],All_Opps[[WeekCode]:[WeekCode]],_xlfn.CONCAT(AL$4,"-",$T40),All_Opps[[StageCode]:[StageCode]],"Won")</f>
        <v>0</v>
      </c>
      <c r="AM40" s="405">
        <f>SUMIFS(All_Opps[[Amount]:[Amount]],All_Opps[[WeekCode]:[WeekCode]],_xlfn.CONCAT(AM$4,"-",$T40),All_Opps[[StageCode]:[StageCode]],"Won")</f>
        <v>645906</v>
      </c>
      <c r="AN40" s="405">
        <f>SUMIFS(All_Opps[[Amount]:[Amount]],All_Opps[[WeekCode]:[WeekCode]],_xlfn.CONCAT(AN$4,"-",$T40),All_Opps[[StageCode]:[StageCode]],"Won")</f>
        <v>888388</v>
      </c>
      <c r="AO40" s="405">
        <f>SUMIFS(All_Opps[[Amount]:[Amount]],All_Opps[[WeekCode]:[WeekCode]],_xlfn.CONCAT(AO$4,"-",$T40),All_Opps[[StageCode]:[StageCode]],"Won")</f>
        <v>661109</v>
      </c>
      <c r="AP40" s="405">
        <f>SUMIFS(All_Opps[[Amount]:[Amount]],All_Opps[[WeekCode]:[WeekCode]],_xlfn.CONCAT(AP$4,"-",$T40),All_Opps[[StageCode]:[StageCode]],"Won")</f>
        <v>137088</v>
      </c>
      <c r="AQ40" s="405">
        <f>SUMIFS(All_Opps[[Amount]:[Amount]],All_Opps[[WeekCode]:[WeekCode]],_xlfn.CONCAT(AQ$4,"-",$T40),All_Opps[[StageCode]:[StageCode]],"Won")</f>
        <v>562090</v>
      </c>
      <c r="AR40" s="405">
        <f>SUMIFS(All_Opps[[Amount]:[Amount]],All_Opps[[WeekCode]:[WeekCode]],_xlfn.CONCAT(AR$4,"-",$T40),All_Opps[[StageCode]:[StageCode]],"Won")</f>
        <v>0</v>
      </c>
      <c r="AT40" s="2" t="s">
        <v>67</v>
      </c>
      <c r="AU40" s="405">
        <f>SUM(AH$5:AH40)</f>
        <v>1403434</v>
      </c>
      <c r="AV40" s="405">
        <f>SUM(AI$5:AI40)</f>
        <v>1481120</v>
      </c>
      <c r="AW40" s="405">
        <f>SUM(AJ$5:AJ40)</f>
        <v>3843368</v>
      </c>
      <c r="AX40" s="405">
        <f>SUM(AK$5:AK40)</f>
        <v>316115</v>
      </c>
      <c r="AY40" s="405">
        <f>SUM(AL$5:AL40)</f>
        <v>4146533</v>
      </c>
      <c r="AZ40" s="405">
        <f>SUM(AM$5:AM40)</f>
        <v>10179105</v>
      </c>
      <c r="BA40" s="405">
        <f>SUM(AN$5:AN40)</f>
        <v>12460783</v>
      </c>
      <c r="BB40" s="405">
        <f>SUM(AO$5:AO40)</f>
        <v>10986452</v>
      </c>
      <c r="BC40" s="405">
        <f>SUM(AP$5:AP40)</f>
        <v>8824537</v>
      </c>
      <c r="BD40" s="405">
        <f ca="1">IF(TWeek2026&gt;AT40*1,SUM(AQ$5:AQ40),NA())</f>
        <v>6778231</v>
      </c>
      <c r="BE40" s="405" t="e">
        <f ca="1">IF(Tweek2027&gt;AT40*1,SUM(AR$5:AR40),NA())</f>
        <v>#N/A</v>
      </c>
      <c r="BL40"/>
      <c r="BM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</row>
    <row r="41" spans="5:135" x14ac:dyDescent="0.45">
      <c r="E41" s="128">
        <v>37</v>
      </c>
      <c r="F41" s="180">
        <v>1.1809999999999999E-2</v>
      </c>
      <c r="G41" s="180">
        <v>1.8630000000000001E-2</v>
      </c>
      <c r="H41" s="180">
        <v>1.593E-2</v>
      </c>
      <c r="I41" s="180">
        <v>1.5310000000000001E-2</v>
      </c>
      <c r="K41" s="128">
        <f>Target_Curves[[#This Row],[Week]]</f>
        <v>37</v>
      </c>
      <c r="L41" s="180">
        <f>SUM(F$5:F41)</f>
        <v>0.37830999999999998</v>
      </c>
      <c r="M41" s="180">
        <f>SUM(G$5:G41)</f>
        <v>0.35728999999999994</v>
      </c>
      <c r="N41" s="180">
        <f>SUM(H$5:H41)</f>
        <v>0.41092000000000006</v>
      </c>
      <c r="O41" s="180">
        <f>SUM(I$5:I41)</f>
        <v>0.39486999999999989</v>
      </c>
      <c r="Q41" s="382">
        <v>0.39486999999999989</v>
      </c>
      <c r="R41" s="8"/>
      <c r="S41" s="9"/>
      <c r="T41" s="2" t="s">
        <v>68</v>
      </c>
      <c r="U41" s="405">
        <f>SUMIFS(All_Opps[[Amount]:[Amount]],All_Opps[[WeekCodeNoAcc]:[WeekCodeNoAcc]],_xlfn.CONCAT(U$4,"-",$T41),All_Opps[[StageCode]:[StageCode]],"Won")</f>
        <v>0</v>
      </c>
      <c r="V41" s="405">
        <f>SUMIFS(All_Opps[[Amount]:[Amount]],All_Opps[[WeekCodeNoAcc]:[WeekCodeNoAcc]],_xlfn.CONCAT(V$4,"-",$T41),All_Opps[[StageCode]:[StageCode]],"Won")</f>
        <v>27626</v>
      </c>
      <c r="W41" s="405">
        <f>SUMIFS(All_Opps[[Amount]:[Amount]],All_Opps[[WeekCodeNoAcc]:[WeekCodeNoAcc]],_xlfn.CONCAT(W$4,"-",$T41),All_Opps[[StageCode]:[StageCode]],"Won")</f>
        <v>97968</v>
      </c>
      <c r="X41" s="405">
        <f>SUMIFS(All_Opps[[Amount]:[Amount]],All_Opps[[WeekCodeNoAcc]:[WeekCodeNoAcc]],_xlfn.CONCAT(X$4,"-",$T41),All_Opps[[StageCode]:[StageCode]],"Won")</f>
        <v>45214</v>
      </c>
      <c r="Y41" s="405">
        <f>SUMIFS(All_Opps[[Amount]:[Amount]],All_Opps[[WeekCodeNoAcc]:[WeekCodeNoAcc]],_xlfn.CONCAT(Y$4,"-",$T41),All_Opps[[StageCode]:[StageCode]],"Won")</f>
        <v>57804</v>
      </c>
      <c r="Z41" s="405">
        <f>SUMIFS(All_Opps[[Amount]:[Amount]],All_Opps[[WeekCodeNoAcc]:[WeekCodeNoAcc]],_xlfn.CONCAT(Z$4,"-",$T41),All_Opps[[StageCode]:[StageCode]],"Won")</f>
        <v>612831</v>
      </c>
      <c r="AA41" s="405">
        <f>SUMIFS(All_Opps[[Amount]:[Amount]],All_Opps[[WeekCodeNoAcc]:[WeekCodeNoAcc]],_xlfn.CONCAT(AA$4,"-",$T41),All_Opps[[StageCode]:[StageCode]],"Won")</f>
        <v>745044</v>
      </c>
      <c r="AB41" s="405">
        <f>SUMIFS(All_Opps[[Amount]:[Amount]],All_Opps[[WeekCodeNoAcc]:[WeekCodeNoAcc]],_xlfn.CONCAT(AB$4,"-",$T41),All_Opps[[StageCode]:[StageCode]],"Won")</f>
        <v>104002</v>
      </c>
      <c r="AC41" s="405">
        <f>SUMIFS(All_Opps[[Amount]:[Amount]],All_Opps[[WeekCodeNoAcc]:[WeekCodeNoAcc]],_xlfn.CONCAT(AC$4,"-",$T41),All_Opps[[StageCode]:[StageCode]],"Won")</f>
        <v>345307</v>
      </c>
      <c r="AD41" s="405">
        <f>SUMIFS(All_Opps[[Amount]:[Amount]],All_Opps[[WeekCodeNoAcc]:[WeekCodeNoAcc]],_xlfn.CONCAT(AD$4,"-",$T41),All_Opps[[StageCode]:[StageCode]],"Won")</f>
        <v>488753</v>
      </c>
      <c r="AE41" s="405">
        <f>SUMIFS(All_Opps[[Amount]:[Amount]],All_Opps[[WeekCodeNoAcc]:[WeekCodeNoAcc]],_xlfn.CONCAT(AE$4,"-",$T41),All_Opps[[StageCode]:[StageCode]],"Won")</f>
        <v>0</v>
      </c>
      <c r="AG41" s="2" t="s">
        <v>68</v>
      </c>
      <c r="AH41" s="405">
        <f>SUMIFS(All_Opps[[Amount]:[Amount]],All_Opps[[WeekCode]:[WeekCode]],_xlfn.CONCAT(AH$4,"-",$T41),All_Opps[[StageCode]:[StageCode]],"Won")</f>
        <v>0</v>
      </c>
      <c r="AI41" s="405">
        <f>SUMIFS(All_Opps[[Amount]:[Amount]],All_Opps[[WeekCode]:[WeekCode]],_xlfn.CONCAT(AI$4,"-",$T41),All_Opps[[StageCode]:[StageCode]],"Won")</f>
        <v>27626</v>
      </c>
      <c r="AJ41" s="405">
        <f>SUMIFS(All_Opps[[Amount]:[Amount]],All_Opps[[WeekCode]:[WeekCode]],_xlfn.CONCAT(AJ$4,"-",$T41),All_Opps[[StageCode]:[StageCode]],"Won")</f>
        <v>97968</v>
      </c>
      <c r="AK41" s="405">
        <f>SUMIFS(All_Opps[[Amount]:[Amount]],All_Opps[[WeekCode]:[WeekCode]],_xlfn.CONCAT(AK$4,"-",$T41),All_Opps[[StageCode]:[StageCode]],"Won")</f>
        <v>45214</v>
      </c>
      <c r="AL41" s="405">
        <f>SUMIFS(All_Opps[[Amount]:[Amount]],All_Opps[[WeekCode]:[WeekCode]],_xlfn.CONCAT(AL$4,"-",$T41),All_Opps[[StageCode]:[StageCode]],"Won")</f>
        <v>57804</v>
      </c>
      <c r="AM41" s="405">
        <f>SUMIFS(All_Opps[[Amount]:[Amount]],All_Opps[[WeekCode]:[WeekCode]],_xlfn.CONCAT(AM$4,"-",$T41),All_Opps[[StageCode]:[StageCode]],"Won")</f>
        <v>612831</v>
      </c>
      <c r="AN41" s="405">
        <f>SUMIFS(All_Opps[[Amount]:[Amount]],All_Opps[[WeekCode]:[WeekCode]],_xlfn.CONCAT(AN$4,"-",$T41),All_Opps[[StageCode]:[StageCode]],"Won")</f>
        <v>745044</v>
      </c>
      <c r="AO41" s="405">
        <f>SUMIFS(All_Opps[[Amount]:[Amount]],All_Opps[[WeekCode]:[WeekCode]],_xlfn.CONCAT(AO$4,"-",$T41),All_Opps[[StageCode]:[StageCode]],"Won")</f>
        <v>104002</v>
      </c>
      <c r="AP41" s="405">
        <f>SUMIFS(All_Opps[[Amount]:[Amount]],All_Opps[[WeekCode]:[WeekCode]],_xlfn.CONCAT(AP$4,"-",$T41),All_Opps[[StageCode]:[StageCode]],"Won")</f>
        <v>345307</v>
      </c>
      <c r="AQ41" s="405">
        <f>SUMIFS(All_Opps[[Amount]:[Amount]],All_Opps[[WeekCode]:[WeekCode]],_xlfn.CONCAT(AQ$4,"-",$T41),All_Opps[[StageCode]:[StageCode]],"Won")</f>
        <v>488753</v>
      </c>
      <c r="AR41" s="405">
        <f>SUMIFS(All_Opps[[Amount]:[Amount]],All_Opps[[WeekCode]:[WeekCode]],_xlfn.CONCAT(AR$4,"-",$T41),All_Opps[[StageCode]:[StageCode]],"Won")</f>
        <v>0</v>
      </c>
      <c r="AT41" s="2" t="s">
        <v>68</v>
      </c>
      <c r="AU41" s="405">
        <f>SUM(AH$5:AH41)</f>
        <v>1403434</v>
      </c>
      <c r="AV41" s="405">
        <f>SUM(AI$5:AI41)</f>
        <v>1508746</v>
      </c>
      <c r="AW41" s="405">
        <f>SUM(AJ$5:AJ41)</f>
        <v>3941336</v>
      </c>
      <c r="AX41" s="405">
        <f>SUM(AK$5:AK41)</f>
        <v>361329</v>
      </c>
      <c r="AY41" s="405">
        <f>SUM(AL$5:AL41)</f>
        <v>4204337</v>
      </c>
      <c r="AZ41" s="405">
        <f>SUM(AM$5:AM41)</f>
        <v>10791936</v>
      </c>
      <c r="BA41" s="405">
        <f>SUM(AN$5:AN41)</f>
        <v>13205827</v>
      </c>
      <c r="BB41" s="405">
        <f>SUM(AO$5:AO41)</f>
        <v>11090454</v>
      </c>
      <c r="BC41" s="405">
        <f>SUM(AP$5:AP41)</f>
        <v>9169844</v>
      </c>
      <c r="BD41" s="405">
        <f ca="1">IF(TWeek2026&gt;AT41*1,SUM(AQ$5:AQ41),NA())</f>
        <v>7266984</v>
      </c>
      <c r="BE41" s="405" t="e">
        <f ca="1">IF(Tweek2027&gt;AT41*1,SUM(AR$5:AR41),NA())</f>
        <v>#N/A</v>
      </c>
      <c r="BL41"/>
      <c r="BM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</row>
    <row r="42" spans="5:135" x14ac:dyDescent="0.45">
      <c r="E42" s="128">
        <v>38</v>
      </c>
      <c r="F42" s="180">
        <v>2.972E-2</v>
      </c>
      <c r="G42" s="180">
        <v>1.8630000000000001E-2</v>
      </c>
      <c r="H42" s="180">
        <v>1.593E-2</v>
      </c>
      <c r="I42" s="180">
        <v>1.5310000000000001E-2</v>
      </c>
      <c r="K42" s="128">
        <f>Target_Curves[[#This Row],[Week]]</f>
        <v>38</v>
      </c>
      <c r="L42" s="180">
        <f>SUM(F$5:F42)</f>
        <v>0.40803</v>
      </c>
      <c r="M42" s="180">
        <f>SUM(G$5:G42)</f>
        <v>0.37591999999999992</v>
      </c>
      <c r="N42" s="180">
        <f>SUM(H$5:H42)</f>
        <v>0.42685000000000006</v>
      </c>
      <c r="O42" s="180">
        <f>SUM(I$5:I42)</f>
        <v>0.41017999999999988</v>
      </c>
      <c r="Q42" s="382">
        <v>0.41017999999999988</v>
      </c>
      <c r="R42" s="8"/>
      <c r="S42" s="9"/>
      <c r="T42" s="2" t="s">
        <v>69</v>
      </c>
      <c r="U42" s="405">
        <f>SUMIFS(All_Opps[[Amount]:[Amount]],All_Opps[[WeekCodeNoAcc]:[WeekCodeNoAcc]],_xlfn.CONCAT(U$4,"-",$T42),All_Opps[[StageCode]:[StageCode]],"Won")</f>
        <v>0</v>
      </c>
      <c r="V42" s="405">
        <f>SUMIFS(All_Opps[[Amount]:[Amount]],All_Opps[[WeekCodeNoAcc]:[WeekCodeNoAcc]],_xlfn.CONCAT(V$4,"-",$T42),All_Opps[[StageCode]:[StageCode]],"Won")</f>
        <v>2770</v>
      </c>
      <c r="W42" s="405">
        <f>SUMIFS(All_Opps[[Amount]:[Amount]],All_Opps[[WeekCodeNoAcc]:[WeekCodeNoAcc]],_xlfn.CONCAT(W$4,"-",$T42),All_Opps[[StageCode]:[StageCode]],"Won")</f>
        <v>74396</v>
      </c>
      <c r="X42" s="405">
        <f>SUMIFS(All_Opps[[Amount]:[Amount]],All_Opps[[WeekCodeNoAcc]:[WeekCodeNoAcc]],_xlfn.CONCAT(X$4,"-",$T42),All_Opps[[StageCode]:[StageCode]],"Won")</f>
        <v>0</v>
      </c>
      <c r="Y42" s="405">
        <f>SUMIFS(All_Opps[[Amount]:[Amount]],All_Opps[[WeekCodeNoAcc]:[WeekCodeNoAcc]],_xlfn.CONCAT(Y$4,"-",$T42),All_Opps[[StageCode]:[StageCode]],"Won")</f>
        <v>75921</v>
      </c>
      <c r="Z42" s="405">
        <f>SUMIFS(All_Opps[[Amount]:[Amount]],All_Opps[[WeekCodeNoAcc]:[WeekCodeNoAcc]],_xlfn.CONCAT(Z$4,"-",$T42),All_Opps[[StageCode]:[StageCode]],"Won")</f>
        <v>26084</v>
      </c>
      <c r="AA42" s="405">
        <f>SUMIFS(All_Opps[[Amount]:[Amount]],All_Opps[[WeekCodeNoAcc]:[WeekCodeNoAcc]],_xlfn.CONCAT(AA$4,"-",$T42),All_Opps[[StageCode]:[StageCode]],"Won")</f>
        <v>465101</v>
      </c>
      <c r="AB42" s="405">
        <f>SUMIFS(All_Opps[[Amount]:[Amount]],All_Opps[[WeekCodeNoAcc]:[WeekCodeNoAcc]],_xlfn.CONCAT(AB$4,"-",$T42),All_Opps[[StageCode]:[StageCode]],"Won")</f>
        <v>245521</v>
      </c>
      <c r="AC42" s="405">
        <f>SUMIFS(All_Opps[[Amount]:[Amount]],All_Opps[[WeekCodeNoAcc]:[WeekCodeNoAcc]],_xlfn.CONCAT(AC$4,"-",$T42),All_Opps[[StageCode]:[StageCode]],"Won")</f>
        <v>838274</v>
      </c>
      <c r="AD42" s="405">
        <f>SUMIFS(All_Opps[[Amount]:[Amount]],All_Opps[[WeekCodeNoAcc]:[WeekCodeNoAcc]],_xlfn.CONCAT(AD$4,"-",$T42),All_Opps[[StageCode]:[StageCode]],"Won")</f>
        <v>752128</v>
      </c>
      <c r="AE42" s="405">
        <f>SUMIFS(All_Opps[[Amount]:[Amount]],All_Opps[[WeekCodeNoAcc]:[WeekCodeNoAcc]],_xlfn.CONCAT(AE$4,"-",$T42),All_Opps[[StageCode]:[StageCode]],"Won")</f>
        <v>0</v>
      </c>
      <c r="AG42" s="2" t="s">
        <v>69</v>
      </c>
      <c r="AH42" s="405">
        <f>SUMIFS(All_Opps[[Amount]:[Amount]],All_Opps[[WeekCode]:[WeekCode]],_xlfn.CONCAT(AH$4,"-",$T42),All_Opps[[StageCode]:[StageCode]],"Won")</f>
        <v>0</v>
      </c>
      <c r="AI42" s="405">
        <f>SUMIFS(All_Opps[[Amount]:[Amount]],All_Opps[[WeekCode]:[WeekCode]],_xlfn.CONCAT(AI$4,"-",$T42),All_Opps[[StageCode]:[StageCode]],"Won")</f>
        <v>2770</v>
      </c>
      <c r="AJ42" s="405">
        <f>SUMIFS(All_Opps[[Amount]:[Amount]],All_Opps[[WeekCode]:[WeekCode]],_xlfn.CONCAT(AJ$4,"-",$T42),All_Opps[[StageCode]:[StageCode]],"Won")</f>
        <v>74396</v>
      </c>
      <c r="AK42" s="405">
        <f>SUMIFS(All_Opps[[Amount]:[Amount]],All_Opps[[WeekCode]:[WeekCode]],_xlfn.CONCAT(AK$4,"-",$T42),All_Opps[[StageCode]:[StageCode]],"Won")</f>
        <v>0</v>
      </c>
      <c r="AL42" s="405">
        <f>SUMIFS(All_Opps[[Amount]:[Amount]],All_Opps[[WeekCode]:[WeekCode]],_xlfn.CONCAT(AL$4,"-",$T42),All_Opps[[StageCode]:[StageCode]],"Won")</f>
        <v>75921</v>
      </c>
      <c r="AM42" s="405">
        <f>SUMIFS(All_Opps[[Amount]:[Amount]],All_Opps[[WeekCode]:[WeekCode]],_xlfn.CONCAT(AM$4,"-",$T42),All_Opps[[StageCode]:[StageCode]],"Won")</f>
        <v>26084</v>
      </c>
      <c r="AN42" s="405">
        <f>SUMIFS(All_Opps[[Amount]:[Amount]],All_Opps[[WeekCode]:[WeekCode]],_xlfn.CONCAT(AN$4,"-",$T42),All_Opps[[StageCode]:[StageCode]],"Won")</f>
        <v>465101</v>
      </c>
      <c r="AO42" s="405">
        <f>SUMIFS(All_Opps[[Amount]:[Amount]],All_Opps[[WeekCode]:[WeekCode]],_xlfn.CONCAT(AO$4,"-",$T42),All_Opps[[StageCode]:[StageCode]],"Won")</f>
        <v>245521</v>
      </c>
      <c r="AP42" s="405">
        <f>SUMIFS(All_Opps[[Amount]:[Amount]],All_Opps[[WeekCode]:[WeekCode]],_xlfn.CONCAT(AP$4,"-",$T42),All_Opps[[StageCode]:[StageCode]],"Won")</f>
        <v>838274</v>
      </c>
      <c r="AQ42" s="405">
        <f>SUMIFS(All_Opps[[Amount]:[Amount]],All_Opps[[WeekCode]:[WeekCode]],_xlfn.CONCAT(AQ$4,"-",$T42),All_Opps[[StageCode]:[StageCode]],"Won")</f>
        <v>752128</v>
      </c>
      <c r="AR42" s="405">
        <f>SUMIFS(All_Opps[[Amount]:[Amount]],All_Opps[[WeekCode]:[WeekCode]],_xlfn.CONCAT(AR$4,"-",$T42),All_Opps[[StageCode]:[StageCode]],"Won")</f>
        <v>0</v>
      </c>
      <c r="AT42" s="2" t="s">
        <v>69</v>
      </c>
      <c r="AU42" s="405">
        <f>SUM(AH$5:AH42)</f>
        <v>1403434</v>
      </c>
      <c r="AV42" s="405">
        <f>SUM(AI$5:AI42)</f>
        <v>1511516</v>
      </c>
      <c r="AW42" s="405">
        <f>SUM(AJ$5:AJ42)</f>
        <v>4015732</v>
      </c>
      <c r="AX42" s="405">
        <f>SUM(AK$5:AK42)</f>
        <v>361329</v>
      </c>
      <c r="AY42" s="405">
        <f>SUM(AL$5:AL42)</f>
        <v>4280258</v>
      </c>
      <c r="AZ42" s="405">
        <f>SUM(AM$5:AM42)</f>
        <v>10818020</v>
      </c>
      <c r="BA42" s="405">
        <f>SUM(AN$5:AN42)</f>
        <v>13670928</v>
      </c>
      <c r="BB42" s="405">
        <f>SUM(AO$5:AO42)</f>
        <v>11335975</v>
      </c>
      <c r="BC42" s="405">
        <f>SUM(AP$5:AP42)</f>
        <v>10008118</v>
      </c>
      <c r="BD42" s="405">
        <f ca="1">IF(TWeek2026&gt;AT42*1,SUM(AQ$5:AQ42),NA())</f>
        <v>8019112</v>
      </c>
      <c r="BE42" s="405" t="e">
        <f ca="1">IF(Tweek2027&gt;AT42*1,SUM(AR$5:AR42),NA())</f>
        <v>#N/A</v>
      </c>
      <c r="BL42"/>
      <c r="BM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</row>
    <row r="43" spans="5:135" x14ac:dyDescent="0.45">
      <c r="E43" s="128">
        <v>39</v>
      </c>
      <c r="F43" s="180">
        <v>1.4630000000000001E-2</v>
      </c>
      <c r="G43" s="180">
        <v>1.8630000000000001E-2</v>
      </c>
      <c r="H43" s="180">
        <v>1.593E-2</v>
      </c>
      <c r="I43" s="180">
        <v>1.5310000000000001E-2</v>
      </c>
      <c r="K43" s="128">
        <f>Target_Curves[[#This Row],[Week]]</f>
        <v>39</v>
      </c>
      <c r="L43" s="180">
        <f>SUM(F$5:F43)</f>
        <v>0.42265999999999998</v>
      </c>
      <c r="M43" s="180">
        <f>SUM(G$5:G43)</f>
        <v>0.3945499999999999</v>
      </c>
      <c r="N43" s="180">
        <f>SUM(H$5:H43)</f>
        <v>0.44278000000000006</v>
      </c>
      <c r="O43" s="180">
        <f>SUM(I$5:I43)</f>
        <v>0.42548999999999987</v>
      </c>
      <c r="Q43" s="382">
        <v>0.42548999999999987</v>
      </c>
      <c r="R43" s="8"/>
      <c r="S43" s="9"/>
      <c r="T43" s="2" t="s">
        <v>70</v>
      </c>
      <c r="U43" s="405">
        <f>SUMIFS(All_Opps[[Amount]:[Amount]],All_Opps[[WeekCodeNoAcc]:[WeekCodeNoAcc]],_xlfn.CONCAT(U$4,"-",$T43),All_Opps[[StageCode]:[StageCode]],"Won")</f>
        <v>222504</v>
      </c>
      <c r="V43" s="405">
        <f>SUMIFS(All_Opps[[Amount]:[Amount]],All_Opps[[WeekCodeNoAcc]:[WeekCodeNoAcc]],_xlfn.CONCAT(V$4,"-",$T43),All_Opps[[StageCode]:[StageCode]],"Won")</f>
        <v>138720</v>
      </c>
      <c r="W43" s="405">
        <f>SUMIFS(All_Opps[[Amount]:[Amount]],All_Opps[[WeekCodeNoAcc]:[WeekCodeNoAcc]],_xlfn.CONCAT(W$4,"-",$T43),All_Opps[[StageCode]:[StageCode]],"Won")</f>
        <v>158670</v>
      </c>
      <c r="X43" s="405">
        <f>SUMIFS(All_Opps[[Amount]:[Amount]],All_Opps[[WeekCodeNoAcc]:[WeekCodeNoAcc]],_xlfn.CONCAT(X$4,"-",$T43),All_Opps[[StageCode]:[StageCode]],"Won")</f>
        <v>72753</v>
      </c>
      <c r="Y43" s="405">
        <f>SUMIFS(All_Opps[[Amount]:[Amount]],All_Opps[[WeekCodeNoAcc]:[WeekCodeNoAcc]],_xlfn.CONCAT(Y$4,"-",$T43),All_Opps[[StageCode]:[StageCode]],"Won")</f>
        <v>0</v>
      </c>
      <c r="Z43" s="405">
        <f>SUMIFS(All_Opps[[Amount]:[Amount]],All_Opps[[WeekCodeNoAcc]:[WeekCodeNoAcc]],_xlfn.CONCAT(Z$4,"-",$T43),All_Opps[[StageCode]:[StageCode]],"Won")</f>
        <v>180393</v>
      </c>
      <c r="AA43" s="405">
        <f>SUMIFS(All_Opps[[Amount]:[Amount]],All_Opps[[WeekCodeNoAcc]:[WeekCodeNoAcc]],_xlfn.CONCAT(AA$4,"-",$T43),All_Opps[[StageCode]:[StageCode]],"Won")</f>
        <v>538940</v>
      </c>
      <c r="AB43" s="405">
        <f>SUMIFS(All_Opps[[Amount]:[Amount]],All_Opps[[WeekCodeNoAcc]:[WeekCodeNoAcc]],_xlfn.CONCAT(AB$4,"-",$T43),All_Opps[[StageCode]:[StageCode]],"Won")</f>
        <v>352567</v>
      </c>
      <c r="AC43" s="405">
        <f>SUMIFS(All_Opps[[Amount]:[Amount]],All_Opps[[WeekCodeNoAcc]:[WeekCodeNoAcc]],_xlfn.CONCAT(AC$4,"-",$T43),All_Opps[[StageCode]:[StageCode]],"Won")</f>
        <v>506886</v>
      </c>
      <c r="AD43" s="405">
        <f>SUMIFS(All_Opps[[Amount]:[Amount]],All_Opps[[WeekCodeNoAcc]:[WeekCodeNoAcc]],_xlfn.CONCAT(AD$4,"-",$T43),All_Opps[[StageCode]:[StageCode]],"Won")</f>
        <v>368882</v>
      </c>
      <c r="AE43" s="405">
        <f>SUMIFS(All_Opps[[Amount]:[Amount]],All_Opps[[WeekCodeNoAcc]:[WeekCodeNoAcc]],_xlfn.CONCAT(AE$4,"-",$T43),All_Opps[[StageCode]:[StageCode]],"Won")</f>
        <v>0</v>
      </c>
      <c r="AG43" s="2" t="s">
        <v>70</v>
      </c>
      <c r="AH43" s="405">
        <f>SUMIFS(All_Opps[[Amount]:[Amount]],All_Opps[[WeekCode]:[WeekCode]],_xlfn.CONCAT(AH$4,"-",$T43),All_Opps[[StageCode]:[StageCode]],"Won")</f>
        <v>222504</v>
      </c>
      <c r="AI43" s="405">
        <f>SUMIFS(All_Opps[[Amount]:[Amount]],All_Opps[[WeekCode]:[WeekCode]],_xlfn.CONCAT(AI$4,"-",$T43),All_Opps[[StageCode]:[StageCode]],"Won")</f>
        <v>138720</v>
      </c>
      <c r="AJ43" s="405">
        <f>SUMIFS(All_Opps[[Amount]:[Amount]],All_Opps[[WeekCode]:[WeekCode]],_xlfn.CONCAT(AJ$4,"-",$T43),All_Opps[[StageCode]:[StageCode]],"Won")</f>
        <v>158670</v>
      </c>
      <c r="AK43" s="405">
        <f>SUMIFS(All_Opps[[Amount]:[Amount]],All_Opps[[WeekCode]:[WeekCode]],_xlfn.CONCAT(AK$4,"-",$T43),All_Opps[[StageCode]:[StageCode]],"Won")</f>
        <v>72753</v>
      </c>
      <c r="AL43" s="405">
        <f>SUMIFS(All_Opps[[Amount]:[Amount]],All_Opps[[WeekCode]:[WeekCode]],_xlfn.CONCAT(AL$4,"-",$T43),All_Opps[[StageCode]:[StageCode]],"Won")</f>
        <v>0</v>
      </c>
      <c r="AM43" s="405">
        <f>SUMIFS(All_Opps[[Amount]:[Amount]],All_Opps[[WeekCode]:[WeekCode]],_xlfn.CONCAT(AM$4,"-",$T43),All_Opps[[StageCode]:[StageCode]],"Won")</f>
        <v>180393</v>
      </c>
      <c r="AN43" s="405">
        <f>SUMIFS(All_Opps[[Amount]:[Amount]],All_Opps[[WeekCode]:[WeekCode]],_xlfn.CONCAT(AN$4,"-",$T43),All_Opps[[StageCode]:[StageCode]],"Won")</f>
        <v>538940</v>
      </c>
      <c r="AO43" s="405">
        <f>SUMIFS(All_Opps[[Amount]:[Amount]],All_Opps[[WeekCode]:[WeekCode]],_xlfn.CONCAT(AO$4,"-",$T43),All_Opps[[StageCode]:[StageCode]],"Won")</f>
        <v>352567</v>
      </c>
      <c r="AP43" s="405">
        <f>SUMIFS(All_Opps[[Amount]:[Amount]],All_Opps[[WeekCode]:[WeekCode]],_xlfn.CONCAT(AP$4,"-",$T43),All_Opps[[StageCode]:[StageCode]],"Won")</f>
        <v>506886</v>
      </c>
      <c r="AQ43" s="405">
        <f>SUMIFS(All_Opps[[Amount]:[Amount]],All_Opps[[WeekCode]:[WeekCode]],_xlfn.CONCAT(AQ$4,"-",$T43),All_Opps[[StageCode]:[StageCode]],"Won")</f>
        <v>368882</v>
      </c>
      <c r="AR43" s="405">
        <f>SUMIFS(All_Opps[[Amount]:[Amount]],All_Opps[[WeekCode]:[WeekCode]],_xlfn.CONCAT(AR$4,"-",$T43),All_Opps[[StageCode]:[StageCode]],"Won")</f>
        <v>0</v>
      </c>
      <c r="AT43" s="2" t="s">
        <v>70</v>
      </c>
      <c r="AU43" s="405">
        <f>SUM(AH$5:AH43)</f>
        <v>1625938</v>
      </c>
      <c r="AV43" s="405">
        <f>SUM(AI$5:AI43)</f>
        <v>1650236</v>
      </c>
      <c r="AW43" s="405">
        <f>SUM(AJ$5:AJ43)</f>
        <v>4174402</v>
      </c>
      <c r="AX43" s="405">
        <f>SUM(AK$5:AK43)</f>
        <v>434082</v>
      </c>
      <c r="AY43" s="405">
        <f>SUM(AL$5:AL43)</f>
        <v>4280258</v>
      </c>
      <c r="AZ43" s="405">
        <f>SUM(AM$5:AM43)</f>
        <v>10998413</v>
      </c>
      <c r="BA43" s="405">
        <f>SUM(AN$5:AN43)</f>
        <v>14209868</v>
      </c>
      <c r="BB43" s="405">
        <f>SUM(AO$5:AO43)</f>
        <v>11688542</v>
      </c>
      <c r="BC43" s="405">
        <f>SUM(AP$5:AP43)</f>
        <v>10515004</v>
      </c>
      <c r="BD43" s="405">
        <f ca="1">IF(TWeek2026&gt;AT43*1,SUM(AQ$5:AQ43),NA())</f>
        <v>8387994</v>
      </c>
      <c r="BE43" s="405" t="e">
        <f ca="1">IF(Tweek2027&gt;AT43*1,SUM(AR$5:AR43),NA())</f>
        <v>#N/A</v>
      </c>
      <c r="BL43"/>
      <c r="BM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</row>
    <row r="44" spans="5:135" x14ac:dyDescent="0.45">
      <c r="E44" s="128">
        <v>40</v>
      </c>
      <c r="F44" s="180">
        <v>7.6899999999999998E-3</v>
      </c>
      <c r="G44" s="180">
        <v>1.7330000000000002E-2</v>
      </c>
      <c r="H44" s="180">
        <v>1.6209999999999999E-2</v>
      </c>
      <c r="I44" s="180">
        <v>1.5570000000000001E-2</v>
      </c>
      <c r="K44" s="128">
        <f>Target_Curves[[#This Row],[Week]]</f>
        <v>40</v>
      </c>
      <c r="L44" s="180">
        <f>SUM(F$5:F44)</f>
        <v>0.43034999999999995</v>
      </c>
      <c r="M44" s="180">
        <f>SUM(G$5:G44)</f>
        <v>0.41187999999999991</v>
      </c>
      <c r="N44" s="180">
        <f>SUM(H$5:H44)</f>
        <v>0.45899000000000006</v>
      </c>
      <c r="O44" s="180">
        <f>SUM(I$5:I44)</f>
        <v>0.4410599999999999</v>
      </c>
      <c r="Q44" s="382">
        <v>0.4410599999999999</v>
      </c>
      <c r="R44" s="8"/>
      <c r="S44" s="9"/>
      <c r="T44" s="2" t="s">
        <v>71</v>
      </c>
      <c r="U44" s="405">
        <f>SUMIFS(All_Opps[[Amount]:[Amount]],All_Opps[[WeekCodeNoAcc]:[WeekCodeNoAcc]],_xlfn.CONCAT(U$4,"-",$T44),All_Opps[[StageCode]:[StageCode]],"Won")</f>
        <v>220612</v>
      </c>
      <c r="V44" s="405">
        <f>SUMIFS(All_Opps[[Amount]:[Amount]],All_Opps[[WeekCodeNoAcc]:[WeekCodeNoAcc]],_xlfn.CONCAT(V$4,"-",$T44),All_Opps[[StageCode]:[StageCode]],"Won")</f>
        <v>16775</v>
      </c>
      <c r="W44" s="405">
        <f>SUMIFS(All_Opps[[Amount]:[Amount]],All_Opps[[WeekCodeNoAcc]:[WeekCodeNoAcc]],_xlfn.CONCAT(W$4,"-",$T44),All_Opps[[StageCode]:[StageCode]],"Won")</f>
        <v>265754</v>
      </c>
      <c r="X44" s="405">
        <f>SUMIFS(All_Opps[[Amount]:[Amount]],All_Opps[[WeekCodeNoAcc]:[WeekCodeNoAcc]],_xlfn.CONCAT(X$4,"-",$T44),All_Opps[[StageCode]:[StageCode]],"Won")</f>
        <v>0</v>
      </c>
      <c r="Y44" s="405">
        <f>SUMIFS(All_Opps[[Amount]:[Amount]],All_Opps[[WeekCodeNoAcc]:[WeekCodeNoAcc]],_xlfn.CONCAT(Y$4,"-",$T44),All_Opps[[StageCode]:[StageCode]],"Won")</f>
        <v>124886</v>
      </c>
      <c r="Z44" s="405">
        <f>SUMIFS(All_Opps[[Amount]:[Amount]],All_Opps[[WeekCodeNoAcc]:[WeekCodeNoAcc]],_xlfn.CONCAT(Z$4,"-",$T44),All_Opps[[StageCode]:[StageCode]],"Won")</f>
        <v>54118</v>
      </c>
      <c r="AA44" s="405">
        <f>SUMIFS(All_Opps[[Amount]:[Amount]],All_Opps[[WeekCodeNoAcc]:[WeekCodeNoAcc]],_xlfn.CONCAT(AA$4,"-",$T44),All_Opps[[StageCode]:[StageCode]],"Won")</f>
        <v>119160</v>
      </c>
      <c r="AB44" s="405">
        <f>SUMIFS(All_Opps[[Amount]:[Amount]],All_Opps[[WeekCodeNoAcc]:[WeekCodeNoAcc]],_xlfn.CONCAT(AB$4,"-",$T44),All_Opps[[StageCode]:[StageCode]],"Won")</f>
        <v>128491</v>
      </c>
      <c r="AC44" s="405">
        <f>SUMIFS(All_Opps[[Amount]:[Amount]],All_Opps[[WeekCodeNoAcc]:[WeekCodeNoAcc]],_xlfn.CONCAT(AC$4,"-",$T44),All_Opps[[StageCode]:[StageCode]],"Won")</f>
        <v>91806</v>
      </c>
      <c r="AD44" s="405">
        <f>SUMIFS(All_Opps[[Amount]:[Amount]],All_Opps[[WeekCodeNoAcc]:[WeekCodeNoAcc]],_xlfn.CONCAT(AD$4,"-",$T44),All_Opps[[StageCode]:[StageCode]],"Won")</f>
        <v>931672</v>
      </c>
      <c r="AE44" s="405">
        <f>SUMIFS(All_Opps[[Amount]:[Amount]],All_Opps[[WeekCodeNoAcc]:[WeekCodeNoAcc]],_xlfn.CONCAT(AE$4,"-",$T44),All_Opps[[StageCode]:[StageCode]],"Won")</f>
        <v>0</v>
      </c>
      <c r="AG44" s="2" t="s">
        <v>71</v>
      </c>
      <c r="AH44" s="405">
        <f>SUMIFS(All_Opps[[Amount]:[Amount]],All_Opps[[WeekCode]:[WeekCode]],_xlfn.CONCAT(AH$4,"-",$T44),All_Opps[[StageCode]:[StageCode]],"Won")</f>
        <v>220612</v>
      </c>
      <c r="AI44" s="405">
        <f>SUMIFS(All_Opps[[Amount]:[Amount]],All_Opps[[WeekCode]:[WeekCode]],_xlfn.CONCAT(AI$4,"-",$T44),All_Opps[[StageCode]:[StageCode]],"Won")</f>
        <v>16775</v>
      </c>
      <c r="AJ44" s="405">
        <f>SUMIFS(All_Opps[[Amount]:[Amount]],All_Opps[[WeekCode]:[WeekCode]],_xlfn.CONCAT(AJ$4,"-",$T44),All_Opps[[StageCode]:[StageCode]],"Won")</f>
        <v>265754</v>
      </c>
      <c r="AK44" s="405">
        <f>SUMIFS(All_Opps[[Amount]:[Amount]],All_Opps[[WeekCode]:[WeekCode]],_xlfn.CONCAT(AK$4,"-",$T44),All_Opps[[StageCode]:[StageCode]],"Won")</f>
        <v>0</v>
      </c>
      <c r="AL44" s="405">
        <f>SUMIFS(All_Opps[[Amount]:[Amount]],All_Opps[[WeekCode]:[WeekCode]],_xlfn.CONCAT(AL$4,"-",$T44),All_Opps[[StageCode]:[StageCode]],"Won")</f>
        <v>124886</v>
      </c>
      <c r="AM44" s="405">
        <f>SUMIFS(All_Opps[[Amount]:[Amount]],All_Opps[[WeekCode]:[WeekCode]],_xlfn.CONCAT(AM$4,"-",$T44),All_Opps[[StageCode]:[StageCode]],"Won")</f>
        <v>54118</v>
      </c>
      <c r="AN44" s="405">
        <f>SUMIFS(All_Opps[[Amount]:[Amount]],All_Opps[[WeekCode]:[WeekCode]],_xlfn.CONCAT(AN$4,"-",$T44),All_Opps[[StageCode]:[StageCode]],"Won")</f>
        <v>119160</v>
      </c>
      <c r="AO44" s="405">
        <f>SUMIFS(All_Opps[[Amount]:[Amount]],All_Opps[[WeekCode]:[WeekCode]],_xlfn.CONCAT(AO$4,"-",$T44),All_Opps[[StageCode]:[StageCode]],"Won")</f>
        <v>128491</v>
      </c>
      <c r="AP44" s="405">
        <f>SUMIFS(All_Opps[[Amount]:[Amount]],All_Opps[[WeekCode]:[WeekCode]],_xlfn.CONCAT(AP$4,"-",$T44),All_Opps[[StageCode]:[StageCode]],"Won")</f>
        <v>91806</v>
      </c>
      <c r="AQ44" s="405">
        <f>SUMIFS(All_Opps[[Amount]:[Amount]],All_Opps[[WeekCode]:[WeekCode]],_xlfn.CONCAT(AQ$4,"-",$T44),All_Opps[[StageCode]:[StageCode]],"Won")</f>
        <v>931672</v>
      </c>
      <c r="AR44" s="405">
        <f>SUMIFS(All_Opps[[Amount]:[Amount]],All_Opps[[WeekCode]:[WeekCode]],_xlfn.CONCAT(AR$4,"-",$T44),All_Opps[[StageCode]:[StageCode]],"Won")</f>
        <v>0</v>
      </c>
      <c r="AT44" s="2" t="s">
        <v>71</v>
      </c>
      <c r="AU44" s="405">
        <f>SUM(AH$5:AH44)</f>
        <v>1846550</v>
      </c>
      <c r="AV44" s="405">
        <f>SUM(AI$5:AI44)</f>
        <v>1667011</v>
      </c>
      <c r="AW44" s="405">
        <f>SUM(AJ$5:AJ44)</f>
        <v>4440156</v>
      </c>
      <c r="AX44" s="405">
        <f>SUM(AK$5:AK44)</f>
        <v>434082</v>
      </c>
      <c r="AY44" s="405">
        <f>SUM(AL$5:AL44)</f>
        <v>4405144</v>
      </c>
      <c r="AZ44" s="405">
        <f>SUM(AM$5:AM44)</f>
        <v>11052531</v>
      </c>
      <c r="BA44" s="405">
        <f>SUM(AN$5:AN44)</f>
        <v>14329028</v>
      </c>
      <c r="BB44" s="405">
        <f>SUM(AO$5:AO44)</f>
        <v>11817033</v>
      </c>
      <c r="BC44" s="405">
        <f>SUM(AP$5:AP44)</f>
        <v>10606810</v>
      </c>
      <c r="BD44" s="405">
        <f ca="1">IF(TWeek2026&gt;AT44*1,SUM(AQ$5:AQ44),NA())</f>
        <v>9319666</v>
      </c>
      <c r="BE44" s="405" t="e">
        <f ca="1">IF(Tweek2027&gt;AT44*1,SUM(AR$5:AR44),NA())</f>
        <v>#N/A</v>
      </c>
      <c r="BL44"/>
      <c r="BM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</row>
    <row r="45" spans="5:135" x14ac:dyDescent="0.45">
      <c r="E45" s="128">
        <v>41</v>
      </c>
      <c r="F45" s="180">
        <v>2.1049999999999999E-2</v>
      </c>
      <c r="G45" s="180">
        <v>1.7330000000000002E-2</v>
      </c>
      <c r="H45" s="180">
        <v>1.6209999999999999E-2</v>
      </c>
      <c r="I45" s="180">
        <v>1.5570000000000001E-2</v>
      </c>
      <c r="K45" s="128">
        <f>Target_Curves[[#This Row],[Week]]</f>
        <v>41</v>
      </c>
      <c r="L45" s="180">
        <f>SUM(F$5:F45)</f>
        <v>0.45139999999999997</v>
      </c>
      <c r="M45" s="180">
        <f>SUM(G$5:G45)</f>
        <v>0.42920999999999992</v>
      </c>
      <c r="N45" s="180">
        <f>SUM(H$5:H45)</f>
        <v>0.47520000000000007</v>
      </c>
      <c r="O45" s="180">
        <f>SUM(I$5:I45)</f>
        <v>0.45662999999999987</v>
      </c>
      <c r="Q45" s="382">
        <v>0.45662999999999987</v>
      </c>
      <c r="R45" s="8"/>
      <c r="S45" s="9"/>
      <c r="T45" s="2" t="s">
        <v>72</v>
      </c>
      <c r="U45" s="405">
        <f>SUMIFS(All_Opps[[Amount]:[Amount]],All_Opps[[WeekCodeNoAcc]:[WeekCodeNoAcc]],_xlfn.CONCAT(U$4,"-",$T45),All_Opps[[StageCode]:[StageCode]],"Won")</f>
        <v>236220</v>
      </c>
      <c r="V45" s="405">
        <f>SUMIFS(All_Opps[[Amount]:[Amount]],All_Opps[[WeekCodeNoAcc]:[WeekCodeNoAcc]],_xlfn.CONCAT(V$4,"-",$T45),All_Opps[[StageCode]:[StageCode]],"Won")</f>
        <v>308514</v>
      </c>
      <c r="W45" s="405">
        <f>SUMIFS(All_Opps[[Amount]:[Amount]],All_Opps[[WeekCodeNoAcc]:[WeekCodeNoAcc]],_xlfn.CONCAT(W$4,"-",$T45),All_Opps[[StageCode]:[StageCode]],"Won")</f>
        <v>134563</v>
      </c>
      <c r="X45" s="405">
        <f>SUMIFS(All_Opps[[Amount]:[Amount]],All_Opps[[WeekCodeNoAcc]:[WeekCodeNoAcc]],_xlfn.CONCAT(X$4,"-",$T45),All_Opps[[StageCode]:[StageCode]],"Won")</f>
        <v>197239</v>
      </c>
      <c r="Y45" s="405">
        <f>SUMIFS(All_Opps[[Amount]:[Amount]],All_Opps[[WeekCodeNoAcc]:[WeekCodeNoAcc]],_xlfn.CONCAT(Y$4,"-",$T45),All_Opps[[StageCode]:[StageCode]],"Won")</f>
        <v>0</v>
      </c>
      <c r="Z45" s="405">
        <f>SUMIFS(All_Opps[[Amount]:[Amount]],All_Opps[[WeekCodeNoAcc]:[WeekCodeNoAcc]],_xlfn.CONCAT(Z$4,"-",$T45),All_Opps[[StageCode]:[StageCode]],"Won")</f>
        <v>516787</v>
      </c>
      <c r="AA45" s="405">
        <f>SUMIFS(All_Opps[[Amount]:[Amount]],All_Opps[[WeekCodeNoAcc]:[WeekCodeNoAcc]],_xlfn.CONCAT(AA$4,"-",$T45),All_Opps[[StageCode]:[StageCode]],"Won")</f>
        <v>73788</v>
      </c>
      <c r="AB45" s="405">
        <f>SUMIFS(All_Opps[[Amount]:[Amount]],All_Opps[[WeekCodeNoAcc]:[WeekCodeNoAcc]],_xlfn.CONCAT(AB$4,"-",$T45),All_Opps[[StageCode]:[StageCode]],"Won")</f>
        <v>473123</v>
      </c>
      <c r="AC45" s="405">
        <f>SUMIFS(All_Opps[[Amount]:[Amount]],All_Opps[[WeekCodeNoAcc]:[WeekCodeNoAcc]],_xlfn.CONCAT(AC$4,"-",$T45),All_Opps[[StageCode]:[StageCode]],"Won")</f>
        <v>793213</v>
      </c>
      <c r="AD45" s="405">
        <f>SUMIFS(All_Opps[[Amount]:[Amount]],All_Opps[[WeekCodeNoAcc]:[WeekCodeNoAcc]],_xlfn.CONCAT(AD$4,"-",$T45),All_Opps[[StageCode]:[StageCode]],"Won")</f>
        <v>162998</v>
      </c>
      <c r="AE45" s="405">
        <f>SUMIFS(All_Opps[[Amount]:[Amount]],All_Opps[[WeekCodeNoAcc]:[WeekCodeNoAcc]],_xlfn.CONCAT(AE$4,"-",$T45),All_Opps[[StageCode]:[StageCode]],"Won")</f>
        <v>0</v>
      </c>
      <c r="AG45" s="2" t="s">
        <v>72</v>
      </c>
      <c r="AH45" s="405">
        <f>SUMIFS(All_Opps[[Amount]:[Amount]],All_Opps[[WeekCode]:[WeekCode]],_xlfn.CONCAT(AH$4,"-",$T45),All_Opps[[StageCode]:[StageCode]],"Won")</f>
        <v>236220</v>
      </c>
      <c r="AI45" s="405">
        <f>SUMIFS(All_Opps[[Amount]:[Amount]],All_Opps[[WeekCode]:[WeekCode]],_xlfn.CONCAT(AI$4,"-",$T45),All_Opps[[StageCode]:[StageCode]],"Won")</f>
        <v>308514</v>
      </c>
      <c r="AJ45" s="405">
        <f>SUMIFS(All_Opps[[Amount]:[Amount]],All_Opps[[WeekCode]:[WeekCode]],_xlfn.CONCAT(AJ$4,"-",$T45),All_Opps[[StageCode]:[StageCode]],"Won")</f>
        <v>134563</v>
      </c>
      <c r="AK45" s="405">
        <f>SUMIFS(All_Opps[[Amount]:[Amount]],All_Opps[[WeekCode]:[WeekCode]],_xlfn.CONCAT(AK$4,"-",$T45),All_Opps[[StageCode]:[StageCode]],"Won")</f>
        <v>197239</v>
      </c>
      <c r="AL45" s="405">
        <f>SUMIFS(All_Opps[[Amount]:[Amount]],All_Opps[[WeekCode]:[WeekCode]],_xlfn.CONCAT(AL$4,"-",$T45),All_Opps[[StageCode]:[StageCode]],"Won")</f>
        <v>0</v>
      </c>
      <c r="AM45" s="405">
        <f>SUMIFS(All_Opps[[Amount]:[Amount]],All_Opps[[WeekCode]:[WeekCode]],_xlfn.CONCAT(AM$4,"-",$T45),All_Opps[[StageCode]:[StageCode]],"Won")</f>
        <v>516787</v>
      </c>
      <c r="AN45" s="405">
        <f>SUMIFS(All_Opps[[Amount]:[Amount]],All_Opps[[WeekCode]:[WeekCode]],_xlfn.CONCAT(AN$4,"-",$T45),All_Opps[[StageCode]:[StageCode]],"Won")</f>
        <v>73788</v>
      </c>
      <c r="AO45" s="405">
        <f>SUMIFS(All_Opps[[Amount]:[Amount]],All_Opps[[WeekCode]:[WeekCode]],_xlfn.CONCAT(AO$4,"-",$T45),All_Opps[[StageCode]:[StageCode]],"Won")</f>
        <v>473123</v>
      </c>
      <c r="AP45" s="405">
        <f>SUMIFS(All_Opps[[Amount]:[Amount]],All_Opps[[WeekCode]:[WeekCode]],_xlfn.CONCAT(AP$4,"-",$T45),All_Opps[[StageCode]:[StageCode]],"Won")</f>
        <v>793213</v>
      </c>
      <c r="AQ45" s="405">
        <f>SUMIFS(All_Opps[[Amount]:[Amount]],All_Opps[[WeekCode]:[WeekCode]],_xlfn.CONCAT(AQ$4,"-",$T45),All_Opps[[StageCode]:[StageCode]],"Won")</f>
        <v>162998</v>
      </c>
      <c r="AR45" s="405">
        <f>SUMIFS(All_Opps[[Amount]:[Amount]],All_Opps[[WeekCode]:[WeekCode]],_xlfn.CONCAT(AR$4,"-",$T45),All_Opps[[StageCode]:[StageCode]],"Won")</f>
        <v>0</v>
      </c>
      <c r="AT45" s="2" t="s">
        <v>72</v>
      </c>
      <c r="AU45" s="405">
        <f>SUM(AH$5:AH45)</f>
        <v>2082770</v>
      </c>
      <c r="AV45" s="405">
        <f>SUM(AI$5:AI45)</f>
        <v>1975525</v>
      </c>
      <c r="AW45" s="405">
        <f>SUM(AJ$5:AJ45)</f>
        <v>4574719</v>
      </c>
      <c r="AX45" s="405">
        <f>SUM(AK$5:AK45)</f>
        <v>631321</v>
      </c>
      <c r="AY45" s="405">
        <f>SUM(AL$5:AL45)</f>
        <v>4405144</v>
      </c>
      <c r="AZ45" s="405">
        <f>SUM(AM$5:AM45)</f>
        <v>11569318</v>
      </c>
      <c r="BA45" s="405">
        <f>SUM(AN$5:AN45)</f>
        <v>14402816</v>
      </c>
      <c r="BB45" s="405">
        <f>SUM(AO$5:AO45)</f>
        <v>12290156</v>
      </c>
      <c r="BC45" s="405">
        <f>SUM(AP$5:AP45)</f>
        <v>11400023</v>
      </c>
      <c r="BD45" s="405">
        <f ca="1">IF(TWeek2026&gt;AT45*1,SUM(AQ$5:AQ45),NA())</f>
        <v>9482664</v>
      </c>
      <c r="BE45" s="405" t="e">
        <f ca="1">IF(Tweek2027&gt;AT45*1,SUM(AR$5:AR45),NA())</f>
        <v>#N/A</v>
      </c>
      <c r="BL45"/>
      <c r="BM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</row>
    <row r="46" spans="5:135" x14ac:dyDescent="0.45">
      <c r="E46" s="128">
        <v>42</v>
      </c>
      <c r="F46" s="180">
        <v>1.738E-2</v>
      </c>
      <c r="G46" s="180">
        <v>1.7330000000000002E-2</v>
      </c>
      <c r="H46" s="180">
        <v>1.6209999999999999E-2</v>
      </c>
      <c r="I46" s="180">
        <v>1.5570000000000001E-2</v>
      </c>
      <c r="K46" s="128">
        <f>Target_Curves[[#This Row],[Week]]</f>
        <v>42</v>
      </c>
      <c r="L46" s="180">
        <f>SUM(F$5:F46)</f>
        <v>0.46877999999999997</v>
      </c>
      <c r="M46" s="180">
        <f>SUM(G$5:G46)</f>
        <v>0.44653999999999994</v>
      </c>
      <c r="N46" s="180">
        <f>SUM(H$5:H46)</f>
        <v>0.49141000000000007</v>
      </c>
      <c r="O46" s="180">
        <f>SUM(I$5:I46)</f>
        <v>0.47219999999999984</v>
      </c>
      <c r="Q46" s="382">
        <v>0.47219999999999984</v>
      </c>
      <c r="R46" s="8"/>
      <c r="S46" s="9"/>
      <c r="T46" s="2" t="s">
        <v>73</v>
      </c>
      <c r="U46" s="405">
        <f>SUMIFS(All_Opps[[Amount]:[Amount]],All_Opps[[WeekCodeNoAcc]:[WeekCodeNoAcc]],_xlfn.CONCAT(U$4,"-",$T46),All_Opps[[StageCode]:[StageCode]],"Won")</f>
        <v>84781</v>
      </c>
      <c r="V46" s="405">
        <f>SUMIFS(All_Opps[[Amount]:[Amount]],All_Opps[[WeekCodeNoAcc]:[WeekCodeNoAcc]],_xlfn.CONCAT(V$4,"-",$T46),All_Opps[[StageCode]:[StageCode]],"Won")</f>
        <v>64632</v>
      </c>
      <c r="W46" s="405">
        <f>SUMIFS(All_Opps[[Amount]:[Amount]],All_Opps[[WeekCodeNoAcc]:[WeekCodeNoAcc]],_xlfn.CONCAT(W$4,"-",$T46),All_Opps[[StageCode]:[StageCode]],"Won")</f>
        <v>205483</v>
      </c>
      <c r="X46" s="405">
        <f>SUMIFS(All_Opps[[Amount]:[Amount]],All_Opps[[WeekCodeNoAcc]:[WeekCodeNoAcc]],_xlfn.CONCAT(X$4,"-",$T46),All_Opps[[StageCode]:[StageCode]],"Won")</f>
        <v>0</v>
      </c>
      <c r="Y46" s="405">
        <f>SUMIFS(All_Opps[[Amount]:[Amount]],All_Opps[[WeekCodeNoAcc]:[WeekCodeNoAcc]],_xlfn.CONCAT(Y$4,"-",$T46),All_Opps[[StageCode]:[StageCode]],"Won")</f>
        <v>20331</v>
      </c>
      <c r="Z46" s="405">
        <f>SUMIFS(All_Opps[[Amount]:[Amount]],All_Opps[[WeekCodeNoAcc]:[WeekCodeNoAcc]],_xlfn.CONCAT(Z$4,"-",$T46),All_Opps[[StageCode]:[StageCode]],"Won")</f>
        <v>437145</v>
      </c>
      <c r="AA46" s="405">
        <f>SUMIFS(All_Opps[[Amount]:[Amount]],All_Opps[[WeekCodeNoAcc]:[WeekCodeNoAcc]],_xlfn.CONCAT(AA$4,"-",$T46),All_Opps[[StageCode]:[StageCode]],"Won")</f>
        <v>469728</v>
      </c>
      <c r="AB46" s="405">
        <f>SUMIFS(All_Opps[[Amount]:[Amount]],All_Opps[[WeekCodeNoAcc]:[WeekCodeNoAcc]],_xlfn.CONCAT(AB$4,"-",$T46),All_Opps[[StageCode]:[StageCode]],"Won")</f>
        <v>445325</v>
      </c>
      <c r="AC46" s="405">
        <f>SUMIFS(All_Opps[[Amount]:[Amount]],All_Opps[[WeekCodeNoAcc]:[WeekCodeNoAcc]],_xlfn.CONCAT(AC$4,"-",$T46),All_Opps[[StageCode]:[StageCode]],"Won")</f>
        <v>351923</v>
      </c>
      <c r="AD46" s="405">
        <f>SUMIFS(All_Opps[[Amount]:[Amount]],All_Opps[[WeekCodeNoAcc]:[WeekCodeNoAcc]],_xlfn.CONCAT(AD$4,"-",$T46),All_Opps[[StageCode]:[StageCode]],"Won")</f>
        <v>497567</v>
      </c>
      <c r="AE46" s="405">
        <f>SUMIFS(All_Opps[[Amount]:[Amount]],All_Opps[[WeekCodeNoAcc]:[WeekCodeNoAcc]],_xlfn.CONCAT(AE$4,"-",$T46),All_Opps[[StageCode]:[StageCode]],"Won")</f>
        <v>0</v>
      </c>
      <c r="AG46" s="2" t="s">
        <v>73</v>
      </c>
      <c r="AH46" s="405">
        <f>SUMIFS(All_Opps[[Amount]:[Amount]],All_Opps[[WeekCode]:[WeekCode]],_xlfn.CONCAT(AH$4,"-",$T46),All_Opps[[StageCode]:[StageCode]],"Won")</f>
        <v>84781</v>
      </c>
      <c r="AI46" s="405">
        <f>SUMIFS(All_Opps[[Amount]:[Amount]],All_Opps[[WeekCode]:[WeekCode]],_xlfn.CONCAT(AI$4,"-",$T46),All_Opps[[StageCode]:[StageCode]],"Won")</f>
        <v>64632</v>
      </c>
      <c r="AJ46" s="405">
        <f>SUMIFS(All_Opps[[Amount]:[Amount]],All_Opps[[WeekCode]:[WeekCode]],_xlfn.CONCAT(AJ$4,"-",$T46),All_Opps[[StageCode]:[StageCode]],"Won")</f>
        <v>205483</v>
      </c>
      <c r="AK46" s="405">
        <f>SUMIFS(All_Opps[[Amount]:[Amount]],All_Opps[[WeekCode]:[WeekCode]],_xlfn.CONCAT(AK$4,"-",$T46),All_Opps[[StageCode]:[StageCode]],"Won")</f>
        <v>0</v>
      </c>
      <c r="AL46" s="405">
        <f>SUMIFS(All_Opps[[Amount]:[Amount]],All_Opps[[WeekCode]:[WeekCode]],_xlfn.CONCAT(AL$4,"-",$T46),All_Opps[[StageCode]:[StageCode]],"Won")</f>
        <v>20331</v>
      </c>
      <c r="AM46" s="405">
        <f>SUMIFS(All_Opps[[Amount]:[Amount]],All_Opps[[WeekCode]:[WeekCode]],_xlfn.CONCAT(AM$4,"-",$T46),All_Opps[[StageCode]:[StageCode]],"Won")</f>
        <v>437145</v>
      </c>
      <c r="AN46" s="405">
        <f>SUMIFS(All_Opps[[Amount]:[Amount]],All_Opps[[WeekCode]:[WeekCode]],_xlfn.CONCAT(AN$4,"-",$T46),All_Opps[[StageCode]:[StageCode]],"Won")</f>
        <v>469728</v>
      </c>
      <c r="AO46" s="405">
        <f>SUMIFS(All_Opps[[Amount]:[Amount]],All_Opps[[WeekCode]:[WeekCode]],_xlfn.CONCAT(AO$4,"-",$T46),All_Opps[[StageCode]:[StageCode]],"Won")</f>
        <v>445325</v>
      </c>
      <c r="AP46" s="405">
        <f>SUMIFS(All_Opps[[Amount]:[Amount]],All_Opps[[WeekCode]:[WeekCode]],_xlfn.CONCAT(AP$4,"-",$T46),All_Opps[[StageCode]:[StageCode]],"Won")</f>
        <v>351923</v>
      </c>
      <c r="AQ46" s="405">
        <f>SUMIFS(All_Opps[[Amount]:[Amount]],All_Opps[[WeekCode]:[WeekCode]],_xlfn.CONCAT(AQ$4,"-",$T46),All_Opps[[StageCode]:[StageCode]],"Won")</f>
        <v>497567</v>
      </c>
      <c r="AR46" s="405">
        <f>SUMIFS(All_Opps[[Amount]:[Amount]],All_Opps[[WeekCode]:[WeekCode]],_xlfn.CONCAT(AR$4,"-",$T46),All_Opps[[StageCode]:[StageCode]],"Won")</f>
        <v>0</v>
      </c>
      <c r="AT46" s="2" t="s">
        <v>73</v>
      </c>
      <c r="AU46" s="405">
        <f>SUM(AH$5:AH46)</f>
        <v>2167551</v>
      </c>
      <c r="AV46" s="405">
        <f>SUM(AI$5:AI46)</f>
        <v>2040157</v>
      </c>
      <c r="AW46" s="405">
        <f>SUM(AJ$5:AJ46)</f>
        <v>4780202</v>
      </c>
      <c r="AX46" s="405">
        <f>SUM(AK$5:AK46)</f>
        <v>631321</v>
      </c>
      <c r="AY46" s="405">
        <f>SUM(AL$5:AL46)</f>
        <v>4425475</v>
      </c>
      <c r="AZ46" s="405">
        <f>SUM(AM$5:AM46)</f>
        <v>12006463</v>
      </c>
      <c r="BA46" s="405">
        <f>SUM(AN$5:AN46)</f>
        <v>14872544</v>
      </c>
      <c r="BB46" s="405">
        <f>SUM(AO$5:AO46)</f>
        <v>12735481</v>
      </c>
      <c r="BC46" s="405">
        <f>SUM(AP$5:AP46)</f>
        <v>11751946</v>
      </c>
      <c r="BD46" s="405">
        <f ca="1">IF(TWeek2026&gt;AT46*1,SUM(AQ$5:AQ46),NA())</f>
        <v>9980231</v>
      </c>
      <c r="BE46" s="405" t="e">
        <f ca="1">IF(Tweek2027&gt;AT46*1,SUM(AR$5:AR46),NA())</f>
        <v>#N/A</v>
      </c>
      <c r="BL46"/>
      <c r="BM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</row>
    <row r="47" spans="5:135" x14ac:dyDescent="0.45">
      <c r="E47" s="128">
        <v>43</v>
      </c>
      <c r="F47" s="180">
        <v>1.538E-2</v>
      </c>
      <c r="G47" s="180">
        <v>1.7330000000000002E-2</v>
      </c>
      <c r="H47" s="180">
        <v>1.6209999999999999E-2</v>
      </c>
      <c r="I47" s="180">
        <v>1.5570000000000001E-2</v>
      </c>
      <c r="K47" s="128">
        <f>Target_Curves[[#This Row],[Week]]</f>
        <v>43</v>
      </c>
      <c r="L47" s="180">
        <f>SUM(F$5:F47)</f>
        <v>0.48415999999999998</v>
      </c>
      <c r="M47" s="180">
        <f>SUM(G$5:G47)</f>
        <v>0.46386999999999995</v>
      </c>
      <c r="N47" s="180">
        <f>SUM(H$5:H47)</f>
        <v>0.50762000000000007</v>
      </c>
      <c r="O47" s="180">
        <f>SUM(I$5:I47)</f>
        <v>0.48776999999999981</v>
      </c>
      <c r="Q47" s="382">
        <v>0.48776999999999981</v>
      </c>
      <c r="R47" s="8"/>
      <c r="S47" s="9"/>
      <c r="T47" s="2" t="s">
        <v>74</v>
      </c>
      <c r="U47" s="405">
        <f>SUMIFS(All_Opps[[Amount]:[Amount]],All_Opps[[WeekCodeNoAcc]:[WeekCodeNoAcc]],_xlfn.CONCAT(U$4,"-",$T47),All_Opps[[StageCode]:[StageCode]],"Won")</f>
        <v>100335</v>
      </c>
      <c r="V47" s="405">
        <f>SUMIFS(All_Opps[[Amount]:[Amount]],All_Opps[[WeekCodeNoAcc]:[WeekCodeNoAcc]],_xlfn.CONCAT(V$4,"-",$T47),All_Opps[[StageCode]:[StageCode]],"Won")</f>
        <v>233340</v>
      </c>
      <c r="W47" s="405">
        <f>SUMIFS(All_Opps[[Amount]:[Amount]],All_Opps[[WeekCodeNoAcc]:[WeekCodeNoAcc]],_xlfn.CONCAT(W$4,"-",$T47),All_Opps[[StageCode]:[StageCode]],"Won")</f>
        <v>515336</v>
      </c>
      <c r="X47" s="405">
        <f>SUMIFS(All_Opps[[Amount]:[Amount]],All_Opps[[WeekCodeNoAcc]:[WeekCodeNoAcc]],_xlfn.CONCAT(X$4,"-",$T47),All_Opps[[StageCode]:[StageCode]],"Won")</f>
        <v>0</v>
      </c>
      <c r="Y47" s="405">
        <f>SUMIFS(All_Opps[[Amount]:[Amount]],All_Opps[[WeekCodeNoAcc]:[WeekCodeNoAcc]],_xlfn.CONCAT(Y$4,"-",$T47),All_Opps[[StageCode]:[StageCode]],"Won")</f>
        <v>34385</v>
      </c>
      <c r="Z47" s="405">
        <f>SUMIFS(All_Opps[[Amount]:[Amount]],All_Opps[[WeekCodeNoAcc]:[WeekCodeNoAcc]],_xlfn.CONCAT(Z$4,"-",$T47),All_Opps[[StageCode]:[StageCode]],"Won")</f>
        <v>45570</v>
      </c>
      <c r="AA47" s="405">
        <f>SUMIFS(All_Opps[[Amount]:[Amount]],All_Opps[[WeekCodeNoAcc]:[WeekCodeNoAcc]],_xlfn.CONCAT(AA$4,"-",$T47),All_Opps[[StageCode]:[StageCode]],"Won")</f>
        <v>72225</v>
      </c>
      <c r="AB47" s="405">
        <f>SUMIFS(All_Opps[[Amount]:[Amount]],All_Opps[[WeekCodeNoAcc]:[WeekCodeNoAcc]],_xlfn.CONCAT(AB$4,"-",$T47),All_Opps[[StageCode]:[StageCode]],"Won")</f>
        <v>588165</v>
      </c>
      <c r="AC47" s="405">
        <f>SUMIFS(All_Opps[[Amount]:[Amount]],All_Opps[[WeekCodeNoAcc]:[WeekCodeNoAcc]],_xlfn.CONCAT(AC$4,"-",$T47),All_Opps[[StageCode]:[StageCode]],"Won")</f>
        <v>696137</v>
      </c>
      <c r="AD47" s="405">
        <f>SUMIFS(All_Opps[[Amount]:[Amount]],All_Opps[[WeekCodeNoAcc]:[WeekCodeNoAcc]],_xlfn.CONCAT(AD$4,"-",$T47),All_Opps[[StageCode]:[StageCode]],"Won")</f>
        <v>456745</v>
      </c>
      <c r="AE47" s="405">
        <f>SUMIFS(All_Opps[[Amount]:[Amount]],All_Opps[[WeekCodeNoAcc]:[WeekCodeNoAcc]],_xlfn.CONCAT(AE$4,"-",$T47),All_Opps[[StageCode]:[StageCode]],"Won")</f>
        <v>0</v>
      </c>
      <c r="AG47" s="2" t="s">
        <v>74</v>
      </c>
      <c r="AH47" s="405">
        <f>SUMIFS(All_Opps[[Amount]:[Amount]],All_Opps[[WeekCode]:[WeekCode]],_xlfn.CONCAT(AH$4,"-",$T47),All_Opps[[StageCode]:[StageCode]],"Won")</f>
        <v>100335</v>
      </c>
      <c r="AI47" s="405">
        <f>SUMIFS(All_Opps[[Amount]:[Amount]],All_Opps[[WeekCode]:[WeekCode]],_xlfn.CONCAT(AI$4,"-",$T47),All_Opps[[StageCode]:[StageCode]],"Won")</f>
        <v>233340</v>
      </c>
      <c r="AJ47" s="405">
        <f>SUMIFS(All_Opps[[Amount]:[Amount]],All_Opps[[WeekCode]:[WeekCode]],_xlfn.CONCAT(AJ$4,"-",$T47),All_Opps[[StageCode]:[StageCode]],"Won")</f>
        <v>515336</v>
      </c>
      <c r="AK47" s="405">
        <f>SUMIFS(All_Opps[[Amount]:[Amount]],All_Opps[[WeekCode]:[WeekCode]],_xlfn.CONCAT(AK$4,"-",$T47),All_Opps[[StageCode]:[StageCode]],"Won")</f>
        <v>0</v>
      </c>
      <c r="AL47" s="405">
        <f>SUMIFS(All_Opps[[Amount]:[Amount]],All_Opps[[WeekCode]:[WeekCode]],_xlfn.CONCAT(AL$4,"-",$T47),All_Opps[[StageCode]:[StageCode]],"Won")</f>
        <v>34385</v>
      </c>
      <c r="AM47" s="405">
        <f>SUMIFS(All_Opps[[Amount]:[Amount]],All_Opps[[WeekCode]:[WeekCode]],_xlfn.CONCAT(AM$4,"-",$T47),All_Opps[[StageCode]:[StageCode]],"Won")</f>
        <v>45570</v>
      </c>
      <c r="AN47" s="405">
        <f>SUMIFS(All_Opps[[Amount]:[Amount]],All_Opps[[WeekCode]:[WeekCode]],_xlfn.CONCAT(AN$4,"-",$T47),All_Opps[[StageCode]:[StageCode]],"Won")</f>
        <v>72225</v>
      </c>
      <c r="AO47" s="405">
        <f>SUMIFS(All_Opps[[Amount]:[Amount]],All_Opps[[WeekCode]:[WeekCode]],_xlfn.CONCAT(AO$4,"-",$T47),All_Opps[[StageCode]:[StageCode]],"Won")</f>
        <v>588165</v>
      </c>
      <c r="AP47" s="405">
        <f>SUMIFS(All_Opps[[Amount]:[Amount]],All_Opps[[WeekCode]:[WeekCode]],_xlfn.CONCAT(AP$4,"-",$T47),All_Opps[[StageCode]:[StageCode]],"Won")</f>
        <v>696137</v>
      </c>
      <c r="AQ47" s="405">
        <f>SUMIFS(All_Opps[[Amount]:[Amount]],All_Opps[[WeekCode]:[WeekCode]],_xlfn.CONCAT(AQ$4,"-",$T47),All_Opps[[StageCode]:[StageCode]],"Won")</f>
        <v>456745</v>
      </c>
      <c r="AR47" s="405">
        <f>SUMIFS(All_Opps[[Amount]:[Amount]],All_Opps[[WeekCode]:[WeekCode]],_xlfn.CONCAT(AR$4,"-",$T47),All_Opps[[StageCode]:[StageCode]],"Won")</f>
        <v>0</v>
      </c>
      <c r="AT47" s="2" t="s">
        <v>74</v>
      </c>
      <c r="AU47" s="405">
        <f>SUM(AH$5:AH47)</f>
        <v>2267886</v>
      </c>
      <c r="AV47" s="405">
        <f>SUM(AI$5:AI47)</f>
        <v>2273497</v>
      </c>
      <c r="AW47" s="405">
        <f>SUM(AJ$5:AJ47)</f>
        <v>5295538</v>
      </c>
      <c r="AX47" s="405">
        <f>SUM(AK$5:AK47)</f>
        <v>631321</v>
      </c>
      <c r="AY47" s="405">
        <f>SUM(AL$5:AL47)</f>
        <v>4459860</v>
      </c>
      <c r="AZ47" s="405">
        <f>SUM(AM$5:AM47)</f>
        <v>12052033</v>
      </c>
      <c r="BA47" s="405">
        <f>SUM(AN$5:AN47)</f>
        <v>14944769</v>
      </c>
      <c r="BB47" s="405">
        <f>SUM(AO$5:AO47)</f>
        <v>13323646</v>
      </c>
      <c r="BC47" s="405">
        <f>SUM(AP$5:AP47)</f>
        <v>12448083</v>
      </c>
      <c r="BD47" s="405">
        <f ca="1">IF(TWeek2026&gt;AT47*1,SUM(AQ$5:AQ47),NA())</f>
        <v>10436976</v>
      </c>
      <c r="BE47" s="405" t="e">
        <f ca="1">IF(Tweek2027&gt;AT47*1,SUM(AR$5:AR47),NA())</f>
        <v>#N/A</v>
      </c>
      <c r="BL47"/>
      <c r="BM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</row>
    <row r="48" spans="5:135" x14ac:dyDescent="0.45">
      <c r="E48" s="128">
        <v>44</v>
      </c>
      <c r="F48" s="180">
        <v>1.4019999999999999E-2</v>
      </c>
      <c r="G48" s="180">
        <v>1.7330000000000002E-2</v>
      </c>
      <c r="H48" s="180">
        <v>1.6209999999999999E-2</v>
      </c>
      <c r="I48" s="180">
        <v>1.5570000000000001E-2</v>
      </c>
      <c r="K48" s="128">
        <f>Target_Curves[[#This Row],[Week]]</f>
        <v>44</v>
      </c>
      <c r="L48" s="180">
        <f>SUM(F$5:F48)</f>
        <v>0.49817999999999996</v>
      </c>
      <c r="M48" s="180">
        <f>SUM(G$5:G48)</f>
        <v>0.48119999999999996</v>
      </c>
      <c r="N48" s="180">
        <f>SUM(H$5:H48)</f>
        <v>0.52383000000000002</v>
      </c>
      <c r="O48" s="180">
        <f>SUM(I$5:I48)</f>
        <v>0.50333999999999979</v>
      </c>
      <c r="Q48" s="382">
        <v>0.50333999999999979</v>
      </c>
      <c r="R48" s="8"/>
      <c r="S48" s="9"/>
      <c r="T48" s="2" t="s">
        <v>75</v>
      </c>
      <c r="U48" s="405">
        <f>SUMIFS(All_Opps[[Amount]:[Amount]],All_Opps[[WeekCodeNoAcc]:[WeekCodeNoAcc]],_xlfn.CONCAT(U$4,"-",$T48),All_Opps[[StageCode]:[StageCode]],"Won")</f>
        <v>54560</v>
      </c>
      <c r="V48" s="405">
        <f>SUMIFS(All_Opps[[Amount]:[Amount]],All_Opps[[WeekCodeNoAcc]:[WeekCodeNoAcc]],_xlfn.CONCAT(V$4,"-",$T48),All_Opps[[StageCode]:[StageCode]],"Won")</f>
        <v>528138</v>
      </c>
      <c r="W48" s="405">
        <f>SUMIFS(All_Opps[[Amount]:[Amount]],All_Opps[[WeekCodeNoAcc]:[WeekCodeNoAcc]],_xlfn.CONCAT(W$4,"-",$T48),All_Opps[[StageCode]:[StageCode]],"Won")</f>
        <v>102587</v>
      </c>
      <c r="X48" s="405">
        <f>SUMIFS(All_Opps[[Amount]:[Amount]],All_Opps[[WeekCodeNoAcc]:[WeekCodeNoAcc]],_xlfn.CONCAT(X$4,"-",$T48),All_Opps[[StageCode]:[StageCode]],"Won")</f>
        <v>0</v>
      </c>
      <c r="Y48" s="405">
        <f>SUMIFS(All_Opps[[Amount]:[Amount]],All_Opps[[WeekCodeNoAcc]:[WeekCodeNoAcc]],_xlfn.CONCAT(Y$4,"-",$T48),All_Opps[[StageCode]:[StageCode]],"Won")</f>
        <v>0</v>
      </c>
      <c r="Z48" s="405">
        <f>SUMIFS(All_Opps[[Amount]:[Amount]],All_Opps[[WeekCodeNoAcc]:[WeekCodeNoAcc]],_xlfn.CONCAT(Z$4,"-",$T48),All_Opps[[StageCode]:[StageCode]],"Won")</f>
        <v>58586</v>
      </c>
      <c r="AA48" s="405">
        <f>SUMIFS(All_Opps[[Amount]:[Amount]],All_Opps[[WeekCodeNoAcc]:[WeekCodeNoAcc]],_xlfn.CONCAT(AA$4,"-",$T48),All_Opps[[StageCode]:[StageCode]],"Won")</f>
        <v>268566</v>
      </c>
      <c r="AB48" s="405">
        <f>SUMIFS(All_Opps[[Amount]:[Amount]],All_Opps[[WeekCodeNoAcc]:[WeekCodeNoAcc]],_xlfn.CONCAT(AB$4,"-",$T48),All_Opps[[StageCode]:[StageCode]],"Won")</f>
        <v>204660</v>
      </c>
      <c r="AC48" s="405">
        <f>SUMIFS(All_Opps[[Amount]:[Amount]],All_Opps[[WeekCodeNoAcc]:[WeekCodeNoAcc]],_xlfn.CONCAT(AC$4,"-",$T48),All_Opps[[StageCode]:[StageCode]],"Won")</f>
        <v>379469</v>
      </c>
      <c r="AD48" s="405">
        <f>SUMIFS(All_Opps[[Amount]:[Amount]],All_Opps[[WeekCodeNoAcc]:[WeekCodeNoAcc]],_xlfn.CONCAT(AD$4,"-",$T48),All_Opps[[StageCode]:[StageCode]],"Won")</f>
        <v>793754</v>
      </c>
      <c r="AE48" s="405">
        <f>SUMIFS(All_Opps[[Amount]:[Amount]],All_Opps[[WeekCodeNoAcc]:[WeekCodeNoAcc]],_xlfn.CONCAT(AE$4,"-",$T48),All_Opps[[StageCode]:[StageCode]],"Won")</f>
        <v>0</v>
      </c>
      <c r="AG48" s="2" t="s">
        <v>75</v>
      </c>
      <c r="AH48" s="405">
        <f>SUMIFS(All_Opps[[Amount]:[Amount]],All_Opps[[WeekCode]:[WeekCode]],_xlfn.CONCAT(AH$4,"-",$T48),All_Opps[[StageCode]:[StageCode]],"Won")</f>
        <v>54560</v>
      </c>
      <c r="AI48" s="405">
        <f>SUMIFS(All_Opps[[Amount]:[Amount]],All_Opps[[WeekCode]:[WeekCode]],_xlfn.CONCAT(AI$4,"-",$T48),All_Opps[[StageCode]:[StageCode]],"Won")</f>
        <v>528138</v>
      </c>
      <c r="AJ48" s="405">
        <f>SUMIFS(All_Opps[[Amount]:[Amount]],All_Opps[[WeekCode]:[WeekCode]],_xlfn.CONCAT(AJ$4,"-",$T48),All_Opps[[StageCode]:[StageCode]],"Won")</f>
        <v>102587</v>
      </c>
      <c r="AK48" s="405">
        <f>SUMIFS(All_Opps[[Amount]:[Amount]],All_Opps[[WeekCode]:[WeekCode]],_xlfn.CONCAT(AK$4,"-",$T48),All_Opps[[StageCode]:[StageCode]],"Won")</f>
        <v>0</v>
      </c>
      <c r="AL48" s="405">
        <f>SUMIFS(All_Opps[[Amount]:[Amount]],All_Opps[[WeekCode]:[WeekCode]],_xlfn.CONCAT(AL$4,"-",$T48),All_Opps[[StageCode]:[StageCode]],"Won")</f>
        <v>0</v>
      </c>
      <c r="AM48" s="405">
        <f>SUMIFS(All_Opps[[Amount]:[Amount]],All_Opps[[WeekCode]:[WeekCode]],_xlfn.CONCAT(AM$4,"-",$T48),All_Opps[[StageCode]:[StageCode]],"Won")</f>
        <v>58586</v>
      </c>
      <c r="AN48" s="405">
        <f>SUMIFS(All_Opps[[Amount]:[Amount]],All_Opps[[WeekCode]:[WeekCode]],_xlfn.CONCAT(AN$4,"-",$T48),All_Opps[[StageCode]:[StageCode]],"Won")</f>
        <v>268566</v>
      </c>
      <c r="AO48" s="405">
        <f>SUMIFS(All_Opps[[Amount]:[Amount]],All_Opps[[WeekCode]:[WeekCode]],_xlfn.CONCAT(AO$4,"-",$T48),All_Opps[[StageCode]:[StageCode]],"Won")</f>
        <v>204660</v>
      </c>
      <c r="AP48" s="405">
        <f>SUMIFS(All_Opps[[Amount]:[Amount]],All_Opps[[WeekCode]:[WeekCode]],_xlfn.CONCAT(AP$4,"-",$T48),All_Opps[[StageCode]:[StageCode]],"Won")</f>
        <v>379469</v>
      </c>
      <c r="AQ48" s="405">
        <f>SUMIFS(All_Opps[[Amount]:[Amount]],All_Opps[[WeekCode]:[WeekCode]],_xlfn.CONCAT(AQ$4,"-",$T48),All_Opps[[StageCode]:[StageCode]],"Won")</f>
        <v>793754</v>
      </c>
      <c r="AR48" s="405">
        <f>SUMIFS(All_Opps[[Amount]:[Amount]],All_Opps[[WeekCode]:[WeekCode]],_xlfn.CONCAT(AR$4,"-",$T48),All_Opps[[StageCode]:[StageCode]],"Won")</f>
        <v>0</v>
      </c>
      <c r="AT48" s="2" t="s">
        <v>75</v>
      </c>
      <c r="AU48" s="405">
        <f>SUM(AH$5:AH48)</f>
        <v>2322446</v>
      </c>
      <c r="AV48" s="405">
        <f>SUM(AI$5:AI48)</f>
        <v>2801635</v>
      </c>
      <c r="AW48" s="405">
        <f>SUM(AJ$5:AJ48)</f>
        <v>5398125</v>
      </c>
      <c r="AX48" s="405">
        <f>SUM(AK$5:AK48)</f>
        <v>631321</v>
      </c>
      <c r="AY48" s="405">
        <f>SUM(AL$5:AL48)</f>
        <v>4459860</v>
      </c>
      <c r="AZ48" s="405">
        <f>SUM(AM$5:AM48)</f>
        <v>12110619</v>
      </c>
      <c r="BA48" s="405">
        <f>SUM(AN$5:AN48)</f>
        <v>15213335</v>
      </c>
      <c r="BB48" s="405">
        <f>SUM(AO$5:AO48)</f>
        <v>13528306</v>
      </c>
      <c r="BC48" s="405">
        <f>SUM(AP$5:AP48)</f>
        <v>12827552</v>
      </c>
      <c r="BD48" s="405">
        <f ca="1">IF(TWeek2026&gt;AT48*1,SUM(AQ$5:AQ48),NA())</f>
        <v>11230730</v>
      </c>
      <c r="BE48" s="405" t="e">
        <f ca="1">IF(Tweek2027&gt;AT48*1,SUM(AR$5:AR48),NA())</f>
        <v>#N/A</v>
      </c>
      <c r="BL48"/>
      <c r="BM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</row>
    <row r="49" spans="5:135" x14ac:dyDescent="0.45">
      <c r="E49" s="128">
        <v>45</v>
      </c>
      <c r="F49" s="180">
        <v>3.5110000000000002E-2</v>
      </c>
      <c r="G49" s="180">
        <v>1.7330000000000002E-2</v>
      </c>
      <c r="H49" s="180">
        <v>1.6209999999999999E-2</v>
      </c>
      <c r="I49" s="180">
        <v>1.5570000000000001E-2</v>
      </c>
      <c r="K49" s="128">
        <f>Target_Curves[[#This Row],[Week]]</f>
        <v>45</v>
      </c>
      <c r="L49" s="180">
        <f>SUM(F$5:F49)</f>
        <v>0.53328999999999993</v>
      </c>
      <c r="M49" s="180">
        <f>SUM(G$5:G49)</f>
        <v>0.49852999999999997</v>
      </c>
      <c r="N49" s="180">
        <f>SUM(H$5:H49)</f>
        <v>0.54003999999999996</v>
      </c>
      <c r="O49" s="180">
        <f>SUM(I$5:I49)</f>
        <v>0.51890999999999976</v>
      </c>
      <c r="Q49" s="382">
        <v>0.51890999999999976</v>
      </c>
      <c r="R49" s="8"/>
      <c r="S49" s="9"/>
      <c r="T49" s="2" t="s">
        <v>76</v>
      </c>
      <c r="U49" s="405">
        <f>SUMIFS(All_Opps[[Amount]:[Amount]],All_Opps[[WeekCodeNoAcc]:[WeekCodeNoAcc]],_xlfn.CONCAT(U$4,"-",$T49),All_Opps[[StageCode]:[StageCode]],"Won")</f>
        <v>31780</v>
      </c>
      <c r="V49" s="405">
        <f>SUMIFS(All_Opps[[Amount]:[Amount]],All_Opps[[WeekCodeNoAcc]:[WeekCodeNoAcc]],_xlfn.CONCAT(V$4,"-",$T49),All_Opps[[StageCode]:[StageCode]],"Won")</f>
        <v>31620</v>
      </c>
      <c r="W49" s="405">
        <f>SUMIFS(All_Opps[[Amount]:[Amount]],All_Opps[[WeekCodeNoAcc]:[WeekCodeNoAcc]],_xlfn.CONCAT(W$4,"-",$T49),All_Opps[[StageCode]:[StageCode]],"Won")</f>
        <v>104756</v>
      </c>
      <c r="X49" s="405">
        <f>SUMIFS(All_Opps[[Amount]:[Amount]],All_Opps[[WeekCodeNoAcc]:[WeekCodeNoAcc]],_xlfn.CONCAT(X$4,"-",$T49),All_Opps[[StageCode]:[StageCode]],"Won")</f>
        <v>8526</v>
      </c>
      <c r="Y49" s="405">
        <f>SUMIFS(All_Opps[[Amount]:[Amount]],All_Opps[[WeekCodeNoAcc]:[WeekCodeNoAcc]],_xlfn.CONCAT(Y$4,"-",$T49),All_Opps[[StageCode]:[StageCode]],"Won")</f>
        <v>0</v>
      </c>
      <c r="Z49" s="405">
        <f>SUMIFS(All_Opps[[Amount]:[Amount]],All_Opps[[WeekCodeNoAcc]:[WeekCodeNoAcc]],_xlfn.CONCAT(Z$4,"-",$T49),All_Opps[[StageCode]:[StageCode]],"Won")</f>
        <v>53653</v>
      </c>
      <c r="AA49" s="405">
        <f>SUMIFS(All_Opps[[Amount]:[Amount]],All_Opps[[WeekCodeNoAcc]:[WeekCodeNoAcc]],_xlfn.CONCAT(AA$4,"-",$T49),All_Opps[[StageCode]:[StageCode]],"Won")</f>
        <v>534906</v>
      </c>
      <c r="AB49" s="405">
        <f>SUMIFS(All_Opps[[Amount]:[Amount]],All_Opps[[WeekCodeNoAcc]:[WeekCodeNoAcc]],_xlfn.CONCAT(AB$4,"-",$T49),All_Opps[[StageCode]:[StageCode]],"Won")</f>
        <v>149260</v>
      </c>
      <c r="AC49" s="405">
        <f>SUMIFS(All_Opps[[Amount]:[Amount]],All_Opps[[WeekCodeNoAcc]:[WeekCodeNoAcc]],_xlfn.CONCAT(AC$4,"-",$T49),All_Opps[[StageCode]:[StageCode]],"Won")</f>
        <v>469049</v>
      </c>
      <c r="AD49" s="405">
        <f>SUMIFS(All_Opps[[Amount]:[Amount]],All_Opps[[WeekCodeNoAcc]:[WeekCodeNoAcc]],_xlfn.CONCAT(AD$4,"-",$T49),All_Opps[[StageCode]:[StageCode]],"Won")</f>
        <v>580121</v>
      </c>
      <c r="AE49" s="405">
        <f>SUMIFS(All_Opps[[Amount]:[Amount]],All_Opps[[WeekCodeNoAcc]:[WeekCodeNoAcc]],_xlfn.CONCAT(AE$4,"-",$T49),All_Opps[[StageCode]:[StageCode]],"Won")</f>
        <v>0</v>
      </c>
      <c r="AG49" s="2" t="s">
        <v>76</v>
      </c>
      <c r="AH49" s="405">
        <f>SUMIFS(All_Opps[[Amount]:[Amount]],All_Opps[[WeekCode]:[WeekCode]],_xlfn.CONCAT(AH$4,"-",$T49),All_Opps[[StageCode]:[StageCode]],"Won")</f>
        <v>31780</v>
      </c>
      <c r="AI49" s="405">
        <f>SUMIFS(All_Opps[[Amount]:[Amount]],All_Opps[[WeekCode]:[WeekCode]],_xlfn.CONCAT(AI$4,"-",$T49),All_Opps[[StageCode]:[StageCode]],"Won")</f>
        <v>31620</v>
      </c>
      <c r="AJ49" s="405">
        <f>SUMIFS(All_Opps[[Amount]:[Amount]],All_Opps[[WeekCode]:[WeekCode]],_xlfn.CONCAT(AJ$4,"-",$T49),All_Opps[[StageCode]:[StageCode]],"Won")</f>
        <v>104756</v>
      </c>
      <c r="AK49" s="405">
        <f>SUMIFS(All_Opps[[Amount]:[Amount]],All_Opps[[WeekCode]:[WeekCode]],_xlfn.CONCAT(AK$4,"-",$T49),All_Opps[[StageCode]:[StageCode]],"Won")</f>
        <v>8526</v>
      </c>
      <c r="AL49" s="405">
        <f>SUMIFS(All_Opps[[Amount]:[Amount]],All_Opps[[WeekCode]:[WeekCode]],_xlfn.CONCAT(AL$4,"-",$T49),All_Opps[[StageCode]:[StageCode]],"Won")</f>
        <v>0</v>
      </c>
      <c r="AM49" s="405">
        <f>SUMIFS(All_Opps[[Amount]:[Amount]],All_Opps[[WeekCode]:[WeekCode]],_xlfn.CONCAT(AM$4,"-",$T49),All_Opps[[StageCode]:[StageCode]],"Won")</f>
        <v>53653</v>
      </c>
      <c r="AN49" s="405">
        <f>SUMIFS(All_Opps[[Amount]:[Amount]],All_Opps[[WeekCode]:[WeekCode]],_xlfn.CONCAT(AN$4,"-",$T49),All_Opps[[StageCode]:[StageCode]],"Won")</f>
        <v>534906</v>
      </c>
      <c r="AO49" s="405">
        <f>SUMIFS(All_Opps[[Amount]:[Amount]],All_Opps[[WeekCode]:[WeekCode]],_xlfn.CONCAT(AO$4,"-",$T49),All_Opps[[StageCode]:[StageCode]],"Won")</f>
        <v>149260</v>
      </c>
      <c r="AP49" s="405">
        <f>SUMIFS(All_Opps[[Amount]:[Amount]],All_Opps[[WeekCode]:[WeekCode]],_xlfn.CONCAT(AP$4,"-",$T49),All_Opps[[StageCode]:[StageCode]],"Won")</f>
        <v>469049</v>
      </c>
      <c r="AQ49" s="405">
        <f>SUMIFS(All_Opps[[Amount]:[Amount]],All_Opps[[WeekCode]:[WeekCode]],_xlfn.CONCAT(AQ$4,"-",$T49),All_Opps[[StageCode]:[StageCode]],"Won")</f>
        <v>580121</v>
      </c>
      <c r="AR49" s="405">
        <f>SUMIFS(All_Opps[[Amount]:[Amount]],All_Opps[[WeekCode]:[WeekCode]],_xlfn.CONCAT(AR$4,"-",$T49),All_Opps[[StageCode]:[StageCode]],"Won")</f>
        <v>0</v>
      </c>
      <c r="AT49" s="2" t="s">
        <v>76</v>
      </c>
      <c r="AU49" s="405">
        <f>SUM(AH$5:AH49)</f>
        <v>2354226</v>
      </c>
      <c r="AV49" s="405">
        <f>SUM(AI$5:AI49)</f>
        <v>2833255</v>
      </c>
      <c r="AW49" s="405">
        <f>SUM(AJ$5:AJ49)</f>
        <v>5502881</v>
      </c>
      <c r="AX49" s="405">
        <f>SUM(AK$5:AK49)</f>
        <v>639847</v>
      </c>
      <c r="AY49" s="405">
        <f>SUM(AL$5:AL49)</f>
        <v>4459860</v>
      </c>
      <c r="AZ49" s="405">
        <f>SUM(AM$5:AM49)</f>
        <v>12164272</v>
      </c>
      <c r="BA49" s="405">
        <f>SUM(AN$5:AN49)</f>
        <v>15748241</v>
      </c>
      <c r="BB49" s="405">
        <f>SUM(AO$5:AO49)</f>
        <v>13677566</v>
      </c>
      <c r="BC49" s="405">
        <f>SUM(AP$5:AP49)</f>
        <v>13296601</v>
      </c>
      <c r="BD49" s="405">
        <f ca="1">IF(TWeek2026&gt;AT49*1,SUM(AQ$5:AQ49),NA())</f>
        <v>11810851</v>
      </c>
      <c r="BE49" s="405" t="e">
        <f ca="1">IF(Tweek2027&gt;AT49*1,SUM(AR$5:AR49),NA())</f>
        <v>#N/A</v>
      </c>
      <c r="BL49"/>
      <c r="BM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</row>
    <row r="50" spans="5:135" x14ac:dyDescent="0.45">
      <c r="E50" s="128">
        <v>46</v>
      </c>
      <c r="F50" s="180">
        <v>1.729E-2</v>
      </c>
      <c r="G50" s="180">
        <v>1.7330000000000002E-2</v>
      </c>
      <c r="H50" s="180">
        <v>1.6209999999999999E-2</v>
      </c>
      <c r="I50" s="180">
        <v>1.5570000000000001E-2</v>
      </c>
      <c r="K50" s="128">
        <f>Target_Curves[[#This Row],[Week]]</f>
        <v>46</v>
      </c>
      <c r="L50" s="180">
        <f>SUM(F$5:F50)</f>
        <v>0.55057999999999996</v>
      </c>
      <c r="M50" s="180">
        <f>SUM(G$5:G50)</f>
        <v>0.51585999999999999</v>
      </c>
      <c r="N50" s="180">
        <f>SUM(H$5:H50)</f>
        <v>0.55624999999999991</v>
      </c>
      <c r="O50" s="180">
        <f>SUM(I$5:I50)</f>
        <v>0.53447999999999973</v>
      </c>
      <c r="Q50" s="382">
        <v>0.53447999999999973</v>
      </c>
      <c r="R50" s="8"/>
      <c r="S50" s="9"/>
      <c r="T50" s="2" t="s">
        <v>77</v>
      </c>
      <c r="U50" s="405">
        <f>SUMIFS(All_Opps[[Amount]:[Amount]],All_Opps[[WeekCodeNoAcc]:[WeekCodeNoAcc]],_xlfn.CONCAT(U$4,"-",$T50),All_Opps[[StageCode]:[StageCode]],"Won")</f>
        <v>202936</v>
      </c>
      <c r="V50" s="405">
        <f>SUMIFS(All_Opps[[Amount]:[Amount]],All_Opps[[WeekCodeNoAcc]:[WeekCodeNoAcc]],_xlfn.CONCAT(V$4,"-",$T50),All_Opps[[StageCode]:[StageCode]],"Won")</f>
        <v>48683</v>
      </c>
      <c r="W50" s="405">
        <f>SUMIFS(All_Opps[[Amount]:[Amount]],All_Opps[[WeekCodeNoAcc]:[WeekCodeNoAcc]],_xlfn.CONCAT(W$4,"-",$T50),All_Opps[[StageCode]:[StageCode]],"Won")</f>
        <v>193906</v>
      </c>
      <c r="X50" s="405">
        <f>SUMIFS(All_Opps[[Amount]:[Amount]],All_Opps[[WeekCodeNoAcc]:[WeekCodeNoAcc]],_xlfn.CONCAT(X$4,"-",$T50),All_Opps[[StageCode]:[StageCode]],"Won")</f>
        <v>0</v>
      </c>
      <c r="Y50" s="405">
        <f>SUMIFS(All_Opps[[Amount]:[Amount]],All_Opps[[WeekCodeNoAcc]:[WeekCodeNoAcc]],_xlfn.CONCAT(Y$4,"-",$T50),All_Opps[[StageCode]:[StageCode]],"Won")</f>
        <v>55423</v>
      </c>
      <c r="Z50" s="405">
        <f>SUMIFS(All_Opps[[Amount]:[Amount]],All_Opps[[WeekCodeNoAcc]:[WeekCodeNoAcc]],_xlfn.CONCAT(Z$4,"-",$T50),All_Opps[[StageCode]:[StageCode]],"Won")</f>
        <v>84872</v>
      </c>
      <c r="AA50" s="405">
        <f>SUMIFS(All_Opps[[Amount]:[Amount]],All_Opps[[WeekCodeNoAcc]:[WeekCodeNoAcc]],_xlfn.CONCAT(AA$4,"-",$T50),All_Opps[[StageCode]:[StageCode]],"Won")</f>
        <v>267475</v>
      </c>
      <c r="AB50" s="405">
        <f>SUMIFS(All_Opps[[Amount]:[Amount]],All_Opps[[WeekCodeNoAcc]:[WeekCodeNoAcc]],_xlfn.CONCAT(AB$4,"-",$T50),All_Opps[[StageCode]:[StageCode]],"Won")</f>
        <v>0</v>
      </c>
      <c r="AC50" s="405">
        <f>SUMIFS(All_Opps[[Amount]:[Amount]],All_Opps[[WeekCodeNoAcc]:[WeekCodeNoAcc]],_xlfn.CONCAT(AC$4,"-",$T50),All_Opps[[StageCode]:[StageCode]],"Won")</f>
        <v>0</v>
      </c>
      <c r="AD50" s="405">
        <f>SUMIFS(All_Opps[[Amount]:[Amount]],All_Opps[[WeekCodeNoAcc]:[WeekCodeNoAcc]],_xlfn.CONCAT(AD$4,"-",$T50),All_Opps[[StageCode]:[StageCode]],"Won")</f>
        <v>559145</v>
      </c>
      <c r="AE50" s="405">
        <f>SUMIFS(All_Opps[[Amount]:[Amount]],All_Opps[[WeekCodeNoAcc]:[WeekCodeNoAcc]],_xlfn.CONCAT(AE$4,"-",$T50),All_Opps[[StageCode]:[StageCode]],"Won")</f>
        <v>0</v>
      </c>
      <c r="AG50" s="2" t="s">
        <v>77</v>
      </c>
      <c r="AH50" s="405">
        <f>SUMIFS(All_Opps[[Amount]:[Amount]],All_Opps[[WeekCode]:[WeekCode]],_xlfn.CONCAT(AH$4,"-",$T50),All_Opps[[StageCode]:[StageCode]],"Won")</f>
        <v>202936</v>
      </c>
      <c r="AI50" s="405">
        <f>SUMIFS(All_Opps[[Amount]:[Amount]],All_Opps[[WeekCode]:[WeekCode]],_xlfn.CONCAT(AI$4,"-",$T50),All_Opps[[StageCode]:[StageCode]],"Won")</f>
        <v>48683</v>
      </c>
      <c r="AJ50" s="405">
        <f>SUMIFS(All_Opps[[Amount]:[Amount]],All_Opps[[WeekCode]:[WeekCode]],_xlfn.CONCAT(AJ$4,"-",$T50),All_Opps[[StageCode]:[StageCode]],"Won")</f>
        <v>193906</v>
      </c>
      <c r="AK50" s="405">
        <f>SUMIFS(All_Opps[[Amount]:[Amount]],All_Opps[[WeekCode]:[WeekCode]],_xlfn.CONCAT(AK$4,"-",$T50),All_Opps[[StageCode]:[StageCode]],"Won")</f>
        <v>0</v>
      </c>
      <c r="AL50" s="405">
        <f>SUMIFS(All_Opps[[Amount]:[Amount]],All_Opps[[WeekCode]:[WeekCode]],_xlfn.CONCAT(AL$4,"-",$T50),All_Opps[[StageCode]:[StageCode]],"Won")</f>
        <v>55423</v>
      </c>
      <c r="AM50" s="405">
        <f>SUMIFS(All_Opps[[Amount]:[Amount]],All_Opps[[WeekCode]:[WeekCode]],_xlfn.CONCAT(AM$4,"-",$T50),All_Opps[[StageCode]:[StageCode]],"Won")</f>
        <v>84872</v>
      </c>
      <c r="AN50" s="405">
        <f>SUMIFS(All_Opps[[Amount]:[Amount]],All_Opps[[WeekCode]:[WeekCode]],_xlfn.CONCAT(AN$4,"-",$T50),All_Opps[[StageCode]:[StageCode]],"Won")</f>
        <v>267475</v>
      </c>
      <c r="AO50" s="405">
        <f>SUMIFS(All_Opps[[Amount]:[Amount]],All_Opps[[WeekCode]:[WeekCode]],_xlfn.CONCAT(AO$4,"-",$T50),All_Opps[[StageCode]:[StageCode]],"Won")</f>
        <v>0</v>
      </c>
      <c r="AP50" s="405">
        <f>SUMIFS(All_Opps[[Amount]:[Amount]],All_Opps[[WeekCode]:[WeekCode]],_xlfn.CONCAT(AP$4,"-",$T50),All_Opps[[StageCode]:[StageCode]],"Won")</f>
        <v>0</v>
      </c>
      <c r="AQ50" s="405">
        <f>SUMIFS(All_Opps[[Amount]:[Amount]],All_Opps[[WeekCode]:[WeekCode]],_xlfn.CONCAT(AQ$4,"-",$T50),All_Opps[[StageCode]:[StageCode]],"Won")</f>
        <v>559145</v>
      </c>
      <c r="AR50" s="405">
        <f>SUMIFS(All_Opps[[Amount]:[Amount]],All_Opps[[WeekCode]:[WeekCode]],_xlfn.CONCAT(AR$4,"-",$T50),All_Opps[[StageCode]:[StageCode]],"Won")</f>
        <v>0</v>
      </c>
      <c r="AT50" s="2" t="s">
        <v>77</v>
      </c>
      <c r="AU50" s="405">
        <f>SUM(AH$5:AH50)</f>
        <v>2557162</v>
      </c>
      <c r="AV50" s="405">
        <f>SUM(AI$5:AI50)</f>
        <v>2881938</v>
      </c>
      <c r="AW50" s="405">
        <f>SUM(AJ$5:AJ50)</f>
        <v>5696787</v>
      </c>
      <c r="AX50" s="405">
        <f>SUM(AK$5:AK50)</f>
        <v>639847</v>
      </c>
      <c r="AY50" s="405">
        <f>SUM(AL$5:AL50)</f>
        <v>4515283</v>
      </c>
      <c r="AZ50" s="405">
        <f>SUM(AM$5:AM50)</f>
        <v>12249144</v>
      </c>
      <c r="BA50" s="405">
        <f>SUM(AN$5:AN50)</f>
        <v>16015716</v>
      </c>
      <c r="BB50" s="405">
        <f>SUM(AO$5:AO50)</f>
        <v>13677566</v>
      </c>
      <c r="BC50" s="405">
        <f>SUM(AP$5:AP50)</f>
        <v>13296601</v>
      </c>
      <c r="BD50" s="405">
        <f ca="1">IF(TWeek2026&gt;AT50*1,SUM(AQ$5:AQ50),NA())</f>
        <v>12369996</v>
      </c>
      <c r="BE50" s="405" t="e">
        <f ca="1">IF(Tweek2027&gt;AT50*1,SUM(AR$5:AR50),NA())</f>
        <v>#N/A</v>
      </c>
      <c r="BL50"/>
      <c r="BM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</row>
    <row r="51" spans="5:135" x14ac:dyDescent="0.45">
      <c r="E51" s="128">
        <v>47</v>
      </c>
      <c r="F51" s="180">
        <v>1.7069999999999998E-2</v>
      </c>
      <c r="G51" s="180">
        <v>1.7330000000000002E-2</v>
      </c>
      <c r="H51" s="180">
        <v>1.6209999999999999E-2</v>
      </c>
      <c r="I51" s="180">
        <v>1.5570000000000001E-2</v>
      </c>
      <c r="K51" s="128">
        <f>Target_Curves[[#This Row],[Week]]</f>
        <v>47</v>
      </c>
      <c r="L51" s="180">
        <f>SUM(F$5:F51)</f>
        <v>0.56764999999999999</v>
      </c>
      <c r="M51" s="180">
        <f>SUM(G$5:G51)</f>
        <v>0.53318999999999994</v>
      </c>
      <c r="N51" s="180">
        <f>SUM(H$5:H51)</f>
        <v>0.57245999999999986</v>
      </c>
      <c r="O51" s="180">
        <f>SUM(I$5:I51)</f>
        <v>0.55004999999999971</v>
      </c>
      <c r="Q51" s="382">
        <v>0.55004999999999971</v>
      </c>
      <c r="R51" s="8"/>
      <c r="S51" s="9"/>
      <c r="T51" s="2" t="s">
        <v>78</v>
      </c>
      <c r="U51" s="405">
        <f>SUMIFS(All_Opps[[Amount]:[Amount]],All_Opps[[WeekCodeNoAcc]:[WeekCodeNoAcc]],_xlfn.CONCAT(U$4,"-",$T51),All_Opps[[StageCode]:[StageCode]],"Won")</f>
        <v>0</v>
      </c>
      <c r="V51" s="405">
        <f>SUMIFS(All_Opps[[Amount]:[Amount]],All_Opps[[WeekCodeNoAcc]:[WeekCodeNoAcc]],_xlfn.CONCAT(V$4,"-",$T51),All_Opps[[StageCode]:[StageCode]],"Won")</f>
        <v>0</v>
      </c>
      <c r="W51" s="405">
        <f>SUMIFS(All_Opps[[Amount]:[Amount]],All_Opps[[WeekCodeNoAcc]:[WeekCodeNoAcc]],_xlfn.CONCAT(W$4,"-",$T51),All_Opps[[StageCode]:[StageCode]],"Won")</f>
        <v>152892</v>
      </c>
      <c r="X51" s="405">
        <f>SUMIFS(All_Opps[[Amount]:[Amount]],All_Opps[[WeekCodeNoAcc]:[WeekCodeNoAcc]],_xlfn.CONCAT(X$4,"-",$T51),All_Opps[[StageCode]:[StageCode]],"Won")</f>
        <v>53058</v>
      </c>
      <c r="Y51" s="405">
        <f>SUMIFS(All_Opps[[Amount]:[Amount]],All_Opps[[WeekCodeNoAcc]:[WeekCodeNoAcc]],_xlfn.CONCAT(Y$4,"-",$T51),All_Opps[[StageCode]:[StageCode]],"Won")</f>
        <v>0</v>
      </c>
      <c r="Z51" s="405">
        <f>SUMIFS(All_Opps[[Amount]:[Amount]],All_Opps[[WeekCodeNoAcc]:[WeekCodeNoAcc]],_xlfn.CONCAT(Z$4,"-",$T51),All_Opps[[StageCode]:[StageCode]],"Won")</f>
        <v>433420</v>
      </c>
      <c r="AA51" s="405">
        <f>SUMIFS(All_Opps[[Amount]:[Amount]],All_Opps[[WeekCodeNoAcc]:[WeekCodeNoAcc]],_xlfn.CONCAT(AA$4,"-",$T51),All_Opps[[StageCode]:[StageCode]],"Won")</f>
        <v>816377</v>
      </c>
      <c r="AB51" s="405">
        <f>SUMIFS(All_Opps[[Amount]:[Amount]],All_Opps[[WeekCodeNoAcc]:[WeekCodeNoAcc]],_xlfn.CONCAT(AB$4,"-",$T51),All_Opps[[StageCode]:[StageCode]],"Won")</f>
        <v>509955</v>
      </c>
      <c r="AC51" s="405">
        <f>SUMIFS(All_Opps[[Amount]:[Amount]],All_Opps[[WeekCodeNoAcc]:[WeekCodeNoAcc]],_xlfn.CONCAT(AC$4,"-",$T51),All_Opps[[StageCode]:[StageCode]],"Won")</f>
        <v>669661</v>
      </c>
      <c r="AD51" s="405">
        <f>SUMIFS(All_Opps[[Amount]:[Amount]],All_Opps[[WeekCodeNoAcc]:[WeekCodeNoAcc]],_xlfn.CONCAT(AD$4,"-",$T51),All_Opps[[StageCode]:[StageCode]],"Won")</f>
        <v>44315</v>
      </c>
      <c r="AE51" s="405">
        <f>SUMIFS(All_Opps[[Amount]:[Amount]],All_Opps[[WeekCodeNoAcc]:[WeekCodeNoAcc]],_xlfn.CONCAT(AE$4,"-",$T51),All_Opps[[StageCode]:[StageCode]],"Won")</f>
        <v>0</v>
      </c>
      <c r="AG51" s="2" t="s">
        <v>78</v>
      </c>
      <c r="AH51" s="405">
        <f>SUMIFS(All_Opps[[Amount]:[Amount]],All_Opps[[WeekCode]:[WeekCode]],_xlfn.CONCAT(AH$4,"-",$T51),All_Opps[[StageCode]:[StageCode]],"Won")</f>
        <v>0</v>
      </c>
      <c r="AI51" s="405">
        <f>SUMIFS(All_Opps[[Amount]:[Amount]],All_Opps[[WeekCode]:[WeekCode]],_xlfn.CONCAT(AI$4,"-",$T51),All_Opps[[StageCode]:[StageCode]],"Won")</f>
        <v>0</v>
      </c>
      <c r="AJ51" s="405">
        <f>SUMIFS(All_Opps[[Amount]:[Amount]],All_Opps[[WeekCode]:[WeekCode]],_xlfn.CONCAT(AJ$4,"-",$T51),All_Opps[[StageCode]:[StageCode]],"Won")</f>
        <v>152892</v>
      </c>
      <c r="AK51" s="405">
        <f>SUMIFS(All_Opps[[Amount]:[Amount]],All_Opps[[WeekCode]:[WeekCode]],_xlfn.CONCAT(AK$4,"-",$T51),All_Opps[[StageCode]:[StageCode]],"Won")</f>
        <v>53058</v>
      </c>
      <c r="AL51" s="405">
        <f>SUMIFS(All_Opps[[Amount]:[Amount]],All_Opps[[WeekCode]:[WeekCode]],_xlfn.CONCAT(AL$4,"-",$T51),All_Opps[[StageCode]:[StageCode]],"Won")</f>
        <v>0</v>
      </c>
      <c r="AM51" s="405">
        <f>SUMIFS(All_Opps[[Amount]:[Amount]],All_Opps[[WeekCode]:[WeekCode]],_xlfn.CONCAT(AM$4,"-",$T51),All_Opps[[StageCode]:[StageCode]],"Won")</f>
        <v>433420</v>
      </c>
      <c r="AN51" s="405">
        <f>SUMIFS(All_Opps[[Amount]:[Amount]],All_Opps[[WeekCode]:[WeekCode]],_xlfn.CONCAT(AN$4,"-",$T51),All_Opps[[StageCode]:[StageCode]],"Won")</f>
        <v>816377</v>
      </c>
      <c r="AO51" s="405">
        <f>SUMIFS(All_Opps[[Amount]:[Amount]],All_Opps[[WeekCode]:[WeekCode]],_xlfn.CONCAT(AO$4,"-",$T51),All_Opps[[StageCode]:[StageCode]],"Won")</f>
        <v>509955</v>
      </c>
      <c r="AP51" s="405">
        <f>SUMIFS(All_Opps[[Amount]:[Amount]],All_Opps[[WeekCode]:[WeekCode]],_xlfn.CONCAT(AP$4,"-",$T51),All_Opps[[StageCode]:[StageCode]],"Won")</f>
        <v>669661</v>
      </c>
      <c r="AQ51" s="405">
        <f>SUMIFS(All_Opps[[Amount]:[Amount]],All_Opps[[WeekCode]:[WeekCode]],_xlfn.CONCAT(AQ$4,"-",$T51),All_Opps[[StageCode]:[StageCode]],"Won")</f>
        <v>44315</v>
      </c>
      <c r="AR51" s="405">
        <f>SUMIFS(All_Opps[[Amount]:[Amount]],All_Opps[[WeekCode]:[WeekCode]],_xlfn.CONCAT(AR$4,"-",$T51),All_Opps[[StageCode]:[StageCode]],"Won")</f>
        <v>0</v>
      </c>
      <c r="AT51" s="2" t="s">
        <v>78</v>
      </c>
      <c r="AU51" s="405">
        <f>SUM(AH$5:AH51)</f>
        <v>2557162</v>
      </c>
      <c r="AV51" s="405">
        <f>SUM(AI$5:AI51)</f>
        <v>2881938</v>
      </c>
      <c r="AW51" s="405">
        <f>SUM(AJ$5:AJ51)</f>
        <v>5849679</v>
      </c>
      <c r="AX51" s="405">
        <f>SUM(AK$5:AK51)</f>
        <v>692905</v>
      </c>
      <c r="AY51" s="405">
        <f>SUM(AL$5:AL51)</f>
        <v>4515283</v>
      </c>
      <c r="AZ51" s="405">
        <f>SUM(AM$5:AM51)</f>
        <v>12682564</v>
      </c>
      <c r="BA51" s="405">
        <f>SUM(AN$5:AN51)</f>
        <v>16832093</v>
      </c>
      <c r="BB51" s="405">
        <f>SUM(AO$5:AO51)</f>
        <v>14187521</v>
      </c>
      <c r="BC51" s="405">
        <f>SUM(AP$5:AP51)</f>
        <v>13966262</v>
      </c>
      <c r="BD51" s="405">
        <f ca="1">IF(TWeek2026&gt;AT51*1,SUM(AQ$5:AQ51),NA())</f>
        <v>12414311</v>
      </c>
      <c r="BE51" s="405" t="e">
        <f ca="1">IF(Tweek2027&gt;AT51*1,SUM(AR$5:AR51),NA())</f>
        <v>#N/A</v>
      </c>
      <c r="BL51"/>
      <c r="BM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</row>
    <row r="52" spans="5:135" x14ac:dyDescent="0.45">
      <c r="E52" s="128">
        <v>48</v>
      </c>
      <c r="F52" s="180">
        <v>8.6499999999999997E-3</v>
      </c>
      <c r="G52" s="180">
        <v>1.7330000000000002E-2</v>
      </c>
      <c r="H52" s="180">
        <v>1.6209999999999999E-2</v>
      </c>
      <c r="I52" s="180">
        <v>1.5570000000000001E-2</v>
      </c>
      <c r="K52" s="128">
        <f>Target_Curves[[#This Row],[Week]]</f>
        <v>48</v>
      </c>
      <c r="L52" s="180">
        <f>SUM(F$5:F52)</f>
        <v>0.57630000000000003</v>
      </c>
      <c r="M52" s="180">
        <f>SUM(G$5:G52)</f>
        <v>0.5505199999999999</v>
      </c>
      <c r="N52" s="180">
        <f>SUM(H$5:H52)</f>
        <v>0.5886699999999998</v>
      </c>
      <c r="O52" s="180">
        <f>SUM(I$5:I52)</f>
        <v>0.56561999999999968</v>
      </c>
      <c r="Q52" s="382">
        <v>0.56561999999999968</v>
      </c>
      <c r="R52" s="8"/>
      <c r="S52" s="9"/>
      <c r="T52" s="2" t="s">
        <v>79</v>
      </c>
      <c r="U52" s="405">
        <f>SUMIFS(All_Opps[[Amount]:[Amount]],All_Opps[[WeekCodeNoAcc]:[WeekCodeNoAcc]],_xlfn.CONCAT(U$4,"-",$T52),All_Opps[[StageCode]:[StageCode]],"Won")</f>
        <v>31005</v>
      </c>
      <c r="V52" s="405">
        <f>SUMIFS(All_Opps[[Amount]:[Amount]],All_Opps[[WeekCodeNoAcc]:[WeekCodeNoAcc]],_xlfn.CONCAT(V$4,"-",$T52),All_Opps[[StageCode]:[StageCode]],"Won")</f>
        <v>94717</v>
      </c>
      <c r="W52" s="405">
        <f>SUMIFS(All_Opps[[Amount]:[Amount]],All_Opps[[WeekCodeNoAcc]:[WeekCodeNoAcc]],_xlfn.CONCAT(W$4,"-",$T52),All_Opps[[StageCode]:[StageCode]],"Won")</f>
        <v>68786</v>
      </c>
      <c r="X52" s="405">
        <f>SUMIFS(All_Opps[[Amount]:[Amount]],All_Opps[[WeekCodeNoAcc]:[WeekCodeNoAcc]],_xlfn.CONCAT(X$4,"-",$T52),All_Opps[[StageCode]:[StageCode]],"Won")</f>
        <v>0</v>
      </c>
      <c r="Y52" s="405">
        <f>SUMIFS(All_Opps[[Amount]:[Amount]],All_Opps[[WeekCodeNoAcc]:[WeekCodeNoAcc]],_xlfn.CONCAT(Y$4,"-",$T52),All_Opps[[StageCode]:[StageCode]],"Won")</f>
        <v>30902</v>
      </c>
      <c r="Z52" s="405">
        <f>SUMIFS(All_Opps[[Amount]:[Amount]],All_Opps[[WeekCodeNoAcc]:[WeekCodeNoAcc]],_xlfn.CONCAT(Z$4,"-",$T52),All_Opps[[StageCode]:[StageCode]],"Won")</f>
        <v>0</v>
      </c>
      <c r="AA52" s="405">
        <f>SUMIFS(All_Opps[[Amount]:[Amount]],All_Opps[[WeekCodeNoAcc]:[WeekCodeNoAcc]],_xlfn.CONCAT(AA$4,"-",$T52),All_Opps[[StageCode]:[StageCode]],"Won")</f>
        <v>774239</v>
      </c>
      <c r="AB52" s="405">
        <f>SUMIFS(All_Opps[[Amount]:[Amount]],All_Opps[[WeekCodeNoAcc]:[WeekCodeNoAcc]],_xlfn.CONCAT(AB$4,"-",$T52),All_Opps[[StageCode]:[StageCode]],"Won")</f>
        <v>864870</v>
      </c>
      <c r="AC52" s="405">
        <f>SUMIFS(All_Opps[[Amount]:[Amount]],All_Opps[[WeekCodeNoAcc]:[WeekCodeNoAcc]],_xlfn.CONCAT(AC$4,"-",$T52),All_Opps[[StageCode]:[StageCode]],"Won")</f>
        <v>217670</v>
      </c>
      <c r="AD52" s="405">
        <f>SUMIFS(All_Opps[[Amount]:[Amount]],All_Opps[[WeekCodeNoAcc]:[WeekCodeNoAcc]],_xlfn.CONCAT(AD$4,"-",$T52),All_Opps[[StageCode]:[StageCode]],"Won")</f>
        <v>298672</v>
      </c>
      <c r="AE52" s="405">
        <f>SUMIFS(All_Opps[[Amount]:[Amount]],All_Opps[[WeekCodeNoAcc]:[WeekCodeNoAcc]],_xlfn.CONCAT(AE$4,"-",$T52),All_Opps[[StageCode]:[StageCode]],"Won")</f>
        <v>0</v>
      </c>
      <c r="AG52" s="2" t="s">
        <v>79</v>
      </c>
      <c r="AH52" s="405">
        <f>SUMIFS(All_Opps[[Amount]:[Amount]],All_Opps[[WeekCode]:[WeekCode]],_xlfn.CONCAT(AH$4,"-",$T52),All_Opps[[StageCode]:[StageCode]],"Won")</f>
        <v>31005</v>
      </c>
      <c r="AI52" s="405">
        <f>SUMIFS(All_Opps[[Amount]:[Amount]],All_Opps[[WeekCode]:[WeekCode]],_xlfn.CONCAT(AI$4,"-",$T52),All_Opps[[StageCode]:[StageCode]],"Won")</f>
        <v>94717</v>
      </c>
      <c r="AJ52" s="405">
        <f>SUMIFS(All_Opps[[Amount]:[Amount]],All_Opps[[WeekCode]:[WeekCode]],_xlfn.CONCAT(AJ$4,"-",$T52),All_Opps[[StageCode]:[StageCode]],"Won")</f>
        <v>68786</v>
      </c>
      <c r="AK52" s="405">
        <f>SUMIFS(All_Opps[[Amount]:[Amount]],All_Opps[[WeekCode]:[WeekCode]],_xlfn.CONCAT(AK$4,"-",$T52),All_Opps[[StageCode]:[StageCode]],"Won")</f>
        <v>0</v>
      </c>
      <c r="AL52" s="405">
        <f>SUMIFS(All_Opps[[Amount]:[Amount]],All_Opps[[WeekCode]:[WeekCode]],_xlfn.CONCAT(AL$4,"-",$T52),All_Opps[[StageCode]:[StageCode]],"Won")</f>
        <v>30902</v>
      </c>
      <c r="AM52" s="405">
        <f>SUMIFS(All_Opps[[Amount]:[Amount]],All_Opps[[WeekCode]:[WeekCode]],_xlfn.CONCAT(AM$4,"-",$T52),All_Opps[[StageCode]:[StageCode]],"Won")</f>
        <v>0</v>
      </c>
      <c r="AN52" s="405">
        <f>SUMIFS(All_Opps[[Amount]:[Amount]],All_Opps[[WeekCode]:[WeekCode]],_xlfn.CONCAT(AN$4,"-",$T52),All_Opps[[StageCode]:[StageCode]],"Won")</f>
        <v>774239</v>
      </c>
      <c r="AO52" s="405">
        <f>SUMIFS(All_Opps[[Amount]:[Amount]],All_Opps[[WeekCode]:[WeekCode]],_xlfn.CONCAT(AO$4,"-",$T52),All_Opps[[StageCode]:[StageCode]],"Won")</f>
        <v>864870</v>
      </c>
      <c r="AP52" s="405">
        <f>SUMIFS(All_Opps[[Amount]:[Amount]],All_Opps[[WeekCode]:[WeekCode]],_xlfn.CONCAT(AP$4,"-",$T52),All_Opps[[StageCode]:[StageCode]],"Won")</f>
        <v>217670</v>
      </c>
      <c r="AQ52" s="405">
        <f>SUMIFS(All_Opps[[Amount]:[Amount]],All_Opps[[WeekCode]:[WeekCode]],_xlfn.CONCAT(AQ$4,"-",$T52),All_Opps[[StageCode]:[StageCode]],"Won")</f>
        <v>298672</v>
      </c>
      <c r="AR52" s="405">
        <f>SUMIFS(All_Opps[[Amount]:[Amount]],All_Opps[[WeekCode]:[WeekCode]],_xlfn.CONCAT(AR$4,"-",$T52),All_Opps[[StageCode]:[StageCode]],"Won")</f>
        <v>0</v>
      </c>
      <c r="AT52" s="2" t="s">
        <v>79</v>
      </c>
      <c r="AU52" s="405">
        <f>SUM(AH$5:AH52)</f>
        <v>2588167</v>
      </c>
      <c r="AV52" s="405">
        <f>SUM(AI$5:AI52)</f>
        <v>2976655</v>
      </c>
      <c r="AW52" s="405">
        <f>SUM(AJ$5:AJ52)</f>
        <v>5918465</v>
      </c>
      <c r="AX52" s="405">
        <f>SUM(AK$5:AK52)</f>
        <v>692905</v>
      </c>
      <c r="AY52" s="405">
        <f>SUM(AL$5:AL52)</f>
        <v>4546185</v>
      </c>
      <c r="AZ52" s="405">
        <f>SUM(AM$5:AM52)</f>
        <v>12682564</v>
      </c>
      <c r="BA52" s="405">
        <f>SUM(AN$5:AN52)</f>
        <v>17606332</v>
      </c>
      <c r="BB52" s="405">
        <f>SUM(AO$5:AO52)</f>
        <v>15052391</v>
      </c>
      <c r="BC52" s="405">
        <f>SUM(AP$5:AP52)</f>
        <v>14183932</v>
      </c>
      <c r="BD52" s="405">
        <f ca="1">IF(TWeek2026&gt;AT52*1,SUM(AQ$5:AQ52),NA())</f>
        <v>12712983</v>
      </c>
      <c r="BE52" s="405" t="e">
        <f ca="1">IF(Tweek2027&gt;AT52*1,SUM(AR$5:AR52),NA())</f>
        <v>#N/A</v>
      </c>
      <c r="BL52"/>
      <c r="BM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</row>
    <row r="53" spans="5:135" x14ac:dyDescent="0.45">
      <c r="E53" s="128">
        <v>49</v>
      </c>
      <c r="F53" s="180">
        <v>5.4999999999999997E-3</v>
      </c>
      <c r="G53" s="180">
        <v>1.7330000000000002E-2</v>
      </c>
      <c r="H53" s="180">
        <v>1.6209999999999999E-2</v>
      </c>
      <c r="I53" s="180">
        <v>1.5570000000000001E-2</v>
      </c>
      <c r="K53" s="128">
        <f>Target_Curves[[#This Row],[Week]]</f>
        <v>49</v>
      </c>
      <c r="L53" s="180">
        <f>SUM(F$5:F53)</f>
        <v>0.58179999999999998</v>
      </c>
      <c r="M53" s="180">
        <f>SUM(G$5:G53)</f>
        <v>0.56784999999999985</v>
      </c>
      <c r="N53" s="180">
        <f>SUM(H$5:H53)</f>
        <v>0.60487999999999975</v>
      </c>
      <c r="O53" s="180">
        <f>SUM(I$5:I53)</f>
        <v>0.58118999999999965</v>
      </c>
      <c r="Q53" s="382">
        <v>0.58118999999999965</v>
      </c>
      <c r="R53" s="8"/>
      <c r="S53" s="9"/>
      <c r="T53" s="2" t="s">
        <v>80</v>
      </c>
      <c r="U53" s="405">
        <f>SUMIFS(All_Opps[[Amount]:[Amount]],All_Opps[[WeekCodeNoAcc]:[WeekCodeNoAcc]],_xlfn.CONCAT(U$4,"-",$T53),All_Opps[[StageCode]:[StageCode]],"Won")</f>
        <v>0</v>
      </c>
      <c r="V53" s="405">
        <f>SUMIFS(All_Opps[[Amount]:[Amount]],All_Opps[[WeekCodeNoAcc]:[WeekCodeNoAcc]],_xlfn.CONCAT(V$4,"-",$T53),All_Opps[[StageCode]:[StageCode]],"Won")</f>
        <v>0</v>
      </c>
      <c r="W53" s="405">
        <f>SUMIFS(All_Opps[[Amount]:[Amount]],All_Opps[[WeekCodeNoAcc]:[WeekCodeNoAcc]],_xlfn.CONCAT(W$4,"-",$T53),All_Opps[[StageCode]:[StageCode]],"Won")</f>
        <v>390807</v>
      </c>
      <c r="X53" s="405">
        <f>SUMIFS(All_Opps[[Amount]:[Amount]],All_Opps[[WeekCodeNoAcc]:[WeekCodeNoAcc]],_xlfn.CONCAT(X$4,"-",$T53),All_Opps[[StageCode]:[StageCode]],"Won")</f>
        <v>0</v>
      </c>
      <c r="Y53" s="405">
        <f>SUMIFS(All_Opps[[Amount]:[Amount]],All_Opps[[WeekCodeNoAcc]:[WeekCodeNoAcc]],_xlfn.CONCAT(Y$4,"-",$T53),All_Opps[[StageCode]:[StageCode]],"Won")</f>
        <v>30573</v>
      </c>
      <c r="Z53" s="405">
        <f>SUMIFS(All_Opps[[Amount]:[Amount]],All_Opps[[WeekCodeNoAcc]:[WeekCodeNoAcc]],_xlfn.CONCAT(Z$4,"-",$T53),All_Opps[[StageCode]:[StageCode]],"Won")</f>
        <v>707456</v>
      </c>
      <c r="AA53" s="405">
        <f>SUMIFS(All_Opps[[Amount]:[Amount]],All_Opps[[WeekCodeNoAcc]:[WeekCodeNoAcc]],_xlfn.CONCAT(AA$4,"-",$T53),All_Opps[[StageCode]:[StageCode]],"Won")</f>
        <v>22751</v>
      </c>
      <c r="AB53" s="405">
        <f>SUMIFS(All_Opps[[Amount]:[Amount]],All_Opps[[WeekCodeNoAcc]:[WeekCodeNoAcc]],_xlfn.CONCAT(AB$4,"-",$T53),All_Opps[[StageCode]:[StageCode]],"Won")</f>
        <v>159702</v>
      </c>
      <c r="AC53" s="405">
        <f>SUMIFS(All_Opps[[Amount]:[Amount]],All_Opps[[WeekCodeNoAcc]:[WeekCodeNoAcc]],_xlfn.CONCAT(AC$4,"-",$T53),All_Opps[[StageCode]:[StageCode]],"Won")</f>
        <v>596170</v>
      </c>
      <c r="AD53" s="405">
        <f>SUMIFS(All_Opps[[Amount]:[Amount]],All_Opps[[WeekCodeNoAcc]:[WeekCodeNoAcc]],_xlfn.CONCAT(AD$4,"-",$T53),All_Opps[[StageCode]:[StageCode]],"Won")</f>
        <v>98049</v>
      </c>
      <c r="AE53" s="405">
        <f>SUMIFS(All_Opps[[Amount]:[Amount]],All_Opps[[WeekCodeNoAcc]:[WeekCodeNoAcc]],_xlfn.CONCAT(AE$4,"-",$T53),All_Opps[[StageCode]:[StageCode]],"Won")</f>
        <v>0</v>
      </c>
      <c r="AG53" s="2" t="s">
        <v>80</v>
      </c>
      <c r="AH53" s="405">
        <f>SUMIFS(All_Opps[[Amount]:[Amount]],All_Opps[[WeekCode]:[WeekCode]],_xlfn.CONCAT(AH$4,"-",$T53),All_Opps[[StageCode]:[StageCode]],"Won")</f>
        <v>0</v>
      </c>
      <c r="AI53" s="405">
        <f>SUMIFS(All_Opps[[Amount]:[Amount]],All_Opps[[WeekCode]:[WeekCode]],_xlfn.CONCAT(AI$4,"-",$T53),All_Opps[[StageCode]:[StageCode]],"Won")</f>
        <v>0</v>
      </c>
      <c r="AJ53" s="405">
        <f>SUMIFS(All_Opps[[Amount]:[Amount]],All_Opps[[WeekCode]:[WeekCode]],_xlfn.CONCAT(AJ$4,"-",$T53),All_Opps[[StageCode]:[StageCode]],"Won")</f>
        <v>390807</v>
      </c>
      <c r="AK53" s="405">
        <f>SUMIFS(All_Opps[[Amount]:[Amount]],All_Opps[[WeekCode]:[WeekCode]],_xlfn.CONCAT(AK$4,"-",$T53),All_Opps[[StageCode]:[StageCode]],"Won")</f>
        <v>0</v>
      </c>
      <c r="AL53" s="405">
        <f>SUMIFS(All_Opps[[Amount]:[Amount]],All_Opps[[WeekCode]:[WeekCode]],_xlfn.CONCAT(AL$4,"-",$T53),All_Opps[[StageCode]:[StageCode]],"Won")</f>
        <v>30573</v>
      </c>
      <c r="AM53" s="405">
        <f>SUMIFS(All_Opps[[Amount]:[Amount]],All_Opps[[WeekCode]:[WeekCode]],_xlfn.CONCAT(AM$4,"-",$T53),All_Opps[[StageCode]:[StageCode]],"Won")</f>
        <v>707456</v>
      </c>
      <c r="AN53" s="405">
        <f>SUMIFS(All_Opps[[Amount]:[Amount]],All_Opps[[WeekCode]:[WeekCode]],_xlfn.CONCAT(AN$4,"-",$T53),All_Opps[[StageCode]:[StageCode]],"Won")</f>
        <v>22751</v>
      </c>
      <c r="AO53" s="405">
        <f>SUMIFS(All_Opps[[Amount]:[Amount]],All_Opps[[WeekCode]:[WeekCode]],_xlfn.CONCAT(AO$4,"-",$T53),All_Opps[[StageCode]:[StageCode]],"Won")</f>
        <v>159702</v>
      </c>
      <c r="AP53" s="405">
        <f>SUMIFS(All_Opps[[Amount]:[Amount]],All_Opps[[WeekCode]:[WeekCode]],_xlfn.CONCAT(AP$4,"-",$T53),All_Opps[[StageCode]:[StageCode]],"Won")</f>
        <v>596170</v>
      </c>
      <c r="AQ53" s="405">
        <f>SUMIFS(All_Opps[[Amount]:[Amount]],All_Opps[[WeekCode]:[WeekCode]],_xlfn.CONCAT(AQ$4,"-",$T53),All_Opps[[StageCode]:[StageCode]],"Won")</f>
        <v>98049</v>
      </c>
      <c r="AR53" s="405">
        <f>SUMIFS(All_Opps[[Amount]:[Amount]],All_Opps[[WeekCode]:[WeekCode]],_xlfn.CONCAT(AR$4,"-",$T53),All_Opps[[StageCode]:[StageCode]],"Won")</f>
        <v>0</v>
      </c>
      <c r="AT53" s="2" t="s">
        <v>80</v>
      </c>
      <c r="AU53" s="405">
        <f>SUM(AH$5:AH53)</f>
        <v>2588167</v>
      </c>
      <c r="AV53" s="405">
        <f>SUM(AI$5:AI53)</f>
        <v>2976655</v>
      </c>
      <c r="AW53" s="405">
        <f>SUM(AJ$5:AJ53)</f>
        <v>6309272</v>
      </c>
      <c r="AX53" s="405">
        <f>SUM(AK$5:AK53)</f>
        <v>692905</v>
      </c>
      <c r="AY53" s="405">
        <f>SUM(AL$5:AL53)</f>
        <v>4576758</v>
      </c>
      <c r="AZ53" s="405">
        <f>SUM(AM$5:AM53)</f>
        <v>13390020</v>
      </c>
      <c r="BA53" s="405">
        <f>SUM(AN$5:AN53)</f>
        <v>17629083</v>
      </c>
      <c r="BB53" s="405">
        <f>SUM(AO$5:AO53)</f>
        <v>15212093</v>
      </c>
      <c r="BC53" s="405">
        <f>SUM(AP$5:AP53)</f>
        <v>14780102</v>
      </c>
      <c r="BD53" s="405">
        <f ca="1">IF(TWeek2026&gt;AT53*1,SUM(AQ$5:AQ53),NA())</f>
        <v>12811032</v>
      </c>
      <c r="BE53" s="405" t="e">
        <f ca="1">IF(Tweek2027&gt;AT53*1,SUM(AR$5:AR53),NA())</f>
        <v>#N/A</v>
      </c>
      <c r="BL53"/>
      <c r="BM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</row>
    <row r="54" spans="5:135" x14ac:dyDescent="0.45">
      <c r="E54" s="128">
        <v>50</v>
      </c>
      <c r="F54" s="180">
        <v>2.3910000000000001E-2</v>
      </c>
      <c r="G54" s="180">
        <v>1.7330000000000002E-2</v>
      </c>
      <c r="H54" s="180">
        <v>1.6209999999999999E-2</v>
      </c>
      <c r="I54" s="180">
        <v>1.5570000000000001E-2</v>
      </c>
      <c r="K54" s="128">
        <f>Target_Curves[[#This Row],[Week]]</f>
        <v>50</v>
      </c>
      <c r="L54" s="180">
        <f>SUM(F$5:F54)</f>
        <v>0.60570999999999997</v>
      </c>
      <c r="M54" s="180">
        <f>SUM(G$5:G54)</f>
        <v>0.58517999999999981</v>
      </c>
      <c r="N54" s="180">
        <f>SUM(H$5:H54)</f>
        <v>0.6210899999999997</v>
      </c>
      <c r="O54" s="180">
        <f>SUM(I$5:I54)</f>
        <v>0.59675999999999962</v>
      </c>
      <c r="Q54" s="382">
        <v>0.59675999999999962</v>
      </c>
      <c r="R54" s="8"/>
      <c r="S54" s="9"/>
      <c r="T54" s="2" t="s">
        <v>81</v>
      </c>
      <c r="U54" s="405">
        <f>SUMIFS(All_Opps[[Amount]:[Amount]],All_Opps[[WeekCodeNoAcc]:[WeekCodeNoAcc]],_xlfn.CONCAT(U$4,"-",$T54),All_Opps[[StageCode]:[StageCode]],"Won")</f>
        <v>86564</v>
      </c>
      <c r="V54" s="405">
        <f>SUMIFS(All_Opps[[Amount]:[Amount]],All_Opps[[WeekCodeNoAcc]:[WeekCodeNoAcc]],_xlfn.CONCAT(V$4,"-",$T54),All_Opps[[StageCode]:[StageCode]],"Won")</f>
        <v>0</v>
      </c>
      <c r="W54" s="405">
        <f>SUMIFS(All_Opps[[Amount]:[Amount]],All_Opps[[WeekCodeNoAcc]:[WeekCodeNoAcc]],_xlfn.CONCAT(W$4,"-",$T54),All_Opps[[StageCode]:[StageCode]],"Won")</f>
        <v>86073</v>
      </c>
      <c r="X54" s="405">
        <f>SUMIFS(All_Opps[[Amount]:[Amount]],All_Opps[[WeekCodeNoAcc]:[WeekCodeNoAcc]],_xlfn.CONCAT(X$4,"-",$T54),All_Opps[[StageCode]:[StageCode]],"Won")</f>
        <v>0</v>
      </c>
      <c r="Y54" s="405">
        <f>SUMIFS(All_Opps[[Amount]:[Amount]],All_Opps[[WeekCodeNoAcc]:[WeekCodeNoAcc]],_xlfn.CONCAT(Y$4,"-",$T54),All_Opps[[StageCode]:[StageCode]],"Won")</f>
        <v>237630</v>
      </c>
      <c r="Z54" s="405">
        <f>SUMIFS(All_Opps[[Amount]:[Amount]],All_Opps[[WeekCodeNoAcc]:[WeekCodeNoAcc]],_xlfn.CONCAT(Z$4,"-",$T54),All_Opps[[StageCode]:[StageCode]],"Won")</f>
        <v>95473</v>
      </c>
      <c r="AA54" s="405">
        <f>SUMIFS(All_Opps[[Amount]:[Amount]],All_Opps[[WeekCodeNoAcc]:[WeekCodeNoAcc]],_xlfn.CONCAT(AA$4,"-",$T54),All_Opps[[StageCode]:[StageCode]],"Won")</f>
        <v>0</v>
      </c>
      <c r="AB54" s="405">
        <f>SUMIFS(All_Opps[[Amount]:[Amount]],All_Opps[[WeekCodeNoAcc]:[WeekCodeNoAcc]],_xlfn.CONCAT(AB$4,"-",$T54),All_Opps[[StageCode]:[StageCode]],"Won")</f>
        <v>0</v>
      </c>
      <c r="AC54" s="405">
        <f>SUMIFS(All_Opps[[Amount]:[Amount]],All_Opps[[WeekCodeNoAcc]:[WeekCodeNoAcc]],_xlfn.CONCAT(AC$4,"-",$T54),All_Opps[[StageCode]:[StageCode]],"Won")</f>
        <v>129631</v>
      </c>
      <c r="AD54" s="405">
        <f>SUMIFS(All_Opps[[Amount]:[Amount]],All_Opps[[WeekCodeNoAcc]:[WeekCodeNoAcc]],_xlfn.CONCAT(AD$4,"-",$T54),All_Opps[[StageCode]:[StageCode]],"Won")</f>
        <v>249855</v>
      </c>
      <c r="AE54" s="405">
        <f>SUMIFS(All_Opps[[Amount]:[Amount]],All_Opps[[WeekCodeNoAcc]:[WeekCodeNoAcc]],_xlfn.CONCAT(AE$4,"-",$T54),All_Opps[[StageCode]:[StageCode]],"Won")</f>
        <v>0</v>
      </c>
      <c r="AG54" s="2" t="s">
        <v>81</v>
      </c>
      <c r="AH54" s="405">
        <f>SUMIFS(All_Opps[[Amount]:[Amount]],All_Opps[[WeekCode]:[WeekCode]],_xlfn.CONCAT(AH$4,"-",$T54),All_Opps[[StageCode]:[StageCode]],"Won")</f>
        <v>86564</v>
      </c>
      <c r="AI54" s="405">
        <f>SUMIFS(All_Opps[[Amount]:[Amount]],All_Opps[[WeekCode]:[WeekCode]],_xlfn.CONCAT(AI$4,"-",$T54),All_Opps[[StageCode]:[StageCode]],"Won")</f>
        <v>0</v>
      </c>
      <c r="AJ54" s="405">
        <f>SUMIFS(All_Opps[[Amount]:[Amount]],All_Opps[[WeekCode]:[WeekCode]],_xlfn.CONCAT(AJ$4,"-",$T54),All_Opps[[StageCode]:[StageCode]],"Won")</f>
        <v>86073</v>
      </c>
      <c r="AK54" s="405">
        <f>SUMIFS(All_Opps[[Amount]:[Amount]],All_Opps[[WeekCode]:[WeekCode]],_xlfn.CONCAT(AK$4,"-",$T54),All_Opps[[StageCode]:[StageCode]],"Won")</f>
        <v>0</v>
      </c>
      <c r="AL54" s="405">
        <f>SUMIFS(All_Opps[[Amount]:[Amount]],All_Opps[[WeekCode]:[WeekCode]],_xlfn.CONCAT(AL$4,"-",$T54),All_Opps[[StageCode]:[StageCode]],"Won")</f>
        <v>237630</v>
      </c>
      <c r="AM54" s="405">
        <f>SUMIFS(All_Opps[[Amount]:[Amount]],All_Opps[[WeekCode]:[WeekCode]],_xlfn.CONCAT(AM$4,"-",$T54),All_Opps[[StageCode]:[StageCode]],"Won")</f>
        <v>95473</v>
      </c>
      <c r="AN54" s="405">
        <f>SUMIFS(All_Opps[[Amount]:[Amount]],All_Opps[[WeekCode]:[WeekCode]],_xlfn.CONCAT(AN$4,"-",$T54),All_Opps[[StageCode]:[StageCode]],"Won")</f>
        <v>0</v>
      </c>
      <c r="AO54" s="405">
        <f>SUMIFS(All_Opps[[Amount]:[Amount]],All_Opps[[WeekCode]:[WeekCode]],_xlfn.CONCAT(AO$4,"-",$T54),All_Opps[[StageCode]:[StageCode]],"Won")</f>
        <v>0</v>
      </c>
      <c r="AP54" s="405">
        <f>SUMIFS(All_Opps[[Amount]:[Amount]],All_Opps[[WeekCode]:[WeekCode]],_xlfn.CONCAT(AP$4,"-",$T54),All_Opps[[StageCode]:[StageCode]],"Won")</f>
        <v>129631</v>
      </c>
      <c r="AQ54" s="405">
        <f>SUMIFS(All_Opps[[Amount]:[Amount]],All_Opps[[WeekCode]:[WeekCode]],_xlfn.CONCAT(AQ$4,"-",$T54),All_Opps[[StageCode]:[StageCode]],"Won")</f>
        <v>249855</v>
      </c>
      <c r="AR54" s="405">
        <f>SUMIFS(All_Opps[[Amount]:[Amount]],All_Opps[[WeekCode]:[WeekCode]],_xlfn.CONCAT(AR$4,"-",$T54),All_Opps[[StageCode]:[StageCode]],"Won")</f>
        <v>0</v>
      </c>
      <c r="AT54" s="2" t="s">
        <v>81</v>
      </c>
      <c r="AU54" s="405">
        <f>SUM(AH$5:AH54)</f>
        <v>2674731</v>
      </c>
      <c r="AV54" s="405">
        <f>SUM(AI$5:AI54)</f>
        <v>2976655</v>
      </c>
      <c r="AW54" s="405">
        <f>SUM(AJ$5:AJ54)</f>
        <v>6395345</v>
      </c>
      <c r="AX54" s="405">
        <f>SUM(AK$5:AK54)</f>
        <v>692905</v>
      </c>
      <c r="AY54" s="405">
        <f>SUM(AL$5:AL54)</f>
        <v>4814388</v>
      </c>
      <c r="AZ54" s="405">
        <f>SUM(AM$5:AM54)</f>
        <v>13485493</v>
      </c>
      <c r="BA54" s="405">
        <f>SUM(AN$5:AN54)</f>
        <v>17629083</v>
      </c>
      <c r="BB54" s="405">
        <f>SUM(AO$5:AO54)</f>
        <v>15212093</v>
      </c>
      <c r="BC54" s="405">
        <f>SUM(AP$5:AP54)</f>
        <v>14909733</v>
      </c>
      <c r="BD54" s="405">
        <f ca="1">IF(TWeek2026&gt;AT54*1,SUM(AQ$5:AQ54),NA())</f>
        <v>13060887</v>
      </c>
      <c r="BE54" s="405" t="e">
        <f ca="1">IF(Tweek2027&gt;AT54*1,SUM(AR$5:AR54),NA())</f>
        <v>#N/A</v>
      </c>
      <c r="BL54"/>
      <c r="BM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</row>
    <row r="55" spans="5:135" x14ac:dyDescent="0.45">
      <c r="E55" s="128">
        <v>51</v>
      </c>
      <c r="F55" s="180">
        <v>5.9000000000000003E-4</v>
      </c>
      <c r="G55" s="180">
        <v>1.7330000000000002E-2</v>
      </c>
      <c r="H55" s="180">
        <v>1.6209999999999999E-2</v>
      </c>
      <c r="I55" s="180">
        <v>1.5570000000000001E-2</v>
      </c>
      <c r="K55" s="128">
        <f>Target_Curves[[#This Row],[Week]]</f>
        <v>51</v>
      </c>
      <c r="L55" s="180">
        <f>SUM(F$5:F55)</f>
        <v>0.60629999999999995</v>
      </c>
      <c r="M55" s="180">
        <f>SUM(G$5:G55)</f>
        <v>0.60250999999999977</v>
      </c>
      <c r="N55" s="180">
        <f>SUM(H$5:H55)</f>
        <v>0.63729999999999964</v>
      </c>
      <c r="O55" s="180">
        <f>SUM(I$5:I55)</f>
        <v>0.6123299999999996</v>
      </c>
      <c r="Q55" s="382">
        <v>0.6123299999999996</v>
      </c>
      <c r="R55" s="8"/>
      <c r="S55" s="9"/>
      <c r="T55" s="2" t="s">
        <v>82</v>
      </c>
      <c r="U55" s="405">
        <f>SUMIFS(All_Opps[[Amount]:[Amount]],All_Opps[[WeekCodeNoAcc]:[WeekCodeNoAcc]],_xlfn.CONCAT(U$4,"-",$T55),All_Opps[[StageCode]:[StageCode]],"Won")</f>
        <v>0</v>
      </c>
      <c r="V55" s="405">
        <f>SUMIFS(All_Opps[[Amount]:[Amount]],All_Opps[[WeekCodeNoAcc]:[WeekCodeNoAcc]],_xlfn.CONCAT(V$4,"-",$T55),All_Opps[[StageCode]:[StageCode]],"Won")</f>
        <v>222961</v>
      </c>
      <c r="W55" s="405">
        <f>SUMIFS(All_Opps[[Amount]:[Amount]],All_Opps[[WeekCodeNoAcc]:[WeekCodeNoAcc]],_xlfn.CONCAT(W$4,"-",$T55),All_Opps[[StageCode]:[StageCode]],"Won")</f>
        <v>614646</v>
      </c>
      <c r="X55" s="405">
        <f>SUMIFS(All_Opps[[Amount]:[Amount]],All_Opps[[WeekCodeNoAcc]:[WeekCodeNoAcc]],_xlfn.CONCAT(X$4,"-",$T55),All_Opps[[StageCode]:[StageCode]],"Won")</f>
        <v>0</v>
      </c>
      <c r="Y55" s="405">
        <f>SUMIFS(All_Opps[[Amount]:[Amount]],All_Opps[[WeekCodeNoAcc]:[WeekCodeNoAcc]],_xlfn.CONCAT(Y$4,"-",$T55),All_Opps[[StageCode]:[StageCode]],"Won")</f>
        <v>134324</v>
      </c>
      <c r="Z55" s="405">
        <f>SUMIFS(All_Opps[[Amount]:[Amount]],All_Opps[[WeekCodeNoAcc]:[WeekCodeNoAcc]],_xlfn.CONCAT(Z$4,"-",$T55),All_Opps[[StageCode]:[StageCode]],"Won")</f>
        <v>261816</v>
      </c>
      <c r="AA55" s="405">
        <f>SUMIFS(All_Opps[[Amount]:[Amount]],All_Opps[[WeekCodeNoAcc]:[WeekCodeNoAcc]],_xlfn.CONCAT(AA$4,"-",$T55),All_Opps[[StageCode]:[StageCode]],"Won")</f>
        <v>0</v>
      </c>
      <c r="AB55" s="405">
        <f>SUMIFS(All_Opps[[Amount]:[Amount]],All_Opps[[WeekCodeNoAcc]:[WeekCodeNoAcc]],_xlfn.CONCAT(AB$4,"-",$T55),All_Opps[[StageCode]:[StageCode]],"Won")</f>
        <v>47895</v>
      </c>
      <c r="AC55" s="405">
        <f>SUMIFS(All_Opps[[Amount]:[Amount]],All_Opps[[WeekCodeNoAcc]:[WeekCodeNoAcc]],_xlfn.CONCAT(AC$4,"-",$T55),All_Opps[[StageCode]:[StageCode]],"Won")</f>
        <v>50096</v>
      </c>
      <c r="AD55" s="405">
        <f>SUMIFS(All_Opps[[Amount]:[Amount]],All_Opps[[WeekCodeNoAcc]:[WeekCodeNoAcc]],_xlfn.CONCAT(AD$4,"-",$T55),All_Opps[[StageCode]:[StageCode]],"Won")</f>
        <v>357888</v>
      </c>
      <c r="AE55" s="405">
        <f>SUMIFS(All_Opps[[Amount]:[Amount]],All_Opps[[WeekCodeNoAcc]:[WeekCodeNoAcc]],_xlfn.CONCAT(AE$4,"-",$T55),All_Opps[[StageCode]:[StageCode]],"Won")</f>
        <v>0</v>
      </c>
      <c r="AG55" s="2" t="s">
        <v>82</v>
      </c>
      <c r="AH55" s="405">
        <f>SUMIFS(All_Opps[[Amount]:[Amount]],All_Opps[[WeekCode]:[WeekCode]],_xlfn.CONCAT(AH$4,"-",$T55),All_Opps[[StageCode]:[StageCode]],"Won")</f>
        <v>0</v>
      </c>
      <c r="AI55" s="405">
        <f>SUMIFS(All_Opps[[Amount]:[Amount]],All_Opps[[WeekCode]:[WeekCode]],_xlfn.CONCAT(AI$4,"-",$T55),All_Opps[[StageCode]:[StageCode]],"Won")</f>
        <v>222961</v>
      </c>
      <c r="AJ55" s="405">
        <f>SUMIFS(All_Opps[[Amount]:[Amount]],All_Opps[[WeekCode]:[WeekCode]],_xlfn.CONCAT(AJ$4,"-",$T55),All_Opps[[StageCode]:[StageCode]],"Won")</f>
        <v>614646</v>
      </c>
      <c r="AK55" s="405">
        <f>SUMIFS(All_Opps[[Amount]:[Amount]],All_Opps[[WeekCode]:[WeekCode]],_xlfn.CONCAT(AK$4,"-",$T55),All_Opps[[StageCode]:[StageCode]],"Won")</f>
        <v>0</v>
      </c>
      <c r="AL55" s="405">
        <f>SUMIFS(All_Opps[[Amount]:[Amount]],All_Opps[[WeekCode]:[WeekCode]],_xlfn.CONCAT(AL$4,"-",$T55),All_Opps[[StageCode]:[StageCode]],"Won")</f>
        <v>134324</v>
      </c>
      <c r="AM55" s="405">
        <f>SUMIFS(All_Opps[[Amount]:[Amount]],All_Opps[[WeekCode]:[WeekCode]],_xlfn.CONCAT(AM$4,"-",$T55),All_Opps[[StageCode]:[StageCode]],"Won")</f>
        <v>261816</v>
      </c>
      <c r="AN55" s="405">
        <f>SUMIFS(All_Opps[[Amount]:[Amount]],All_Opps[[WeekCode]:[WeekCode]],_xlfn.CONCAT(AN$4,"-",$T55),All_Opps[[StageCode]:[StageCode]],"Won")</f>
        <v>0</v>
      </c>
      <c r="AO55" s="405">
        <f>SUMIFS(All_Opps[[Amount]:[Amount]],All_Opps[[WeekCode]:[WeekCode]],_xlfn.CONCAT(AO$4,"-",$T55),All_Opps[[StageCode]:[StageCode]],"Won")</f>
        <v>47895</v>
      </c>
      <c r="AP55" s="405">
        <f>SUMIFS(All_Opps[[Amount]:[Amount]],All_Opps[[WeekCode]:[WeekCode]],_xlfn.CONCAT(AP$4,"-",$T55),All_Opps[[StageCode]:[StageCode]],"Won")</f>
        <v>50096</v>
      </c>
      <c r="AQ55" s="405">
        <f>SUMIFS(All_Opps[[Amount]:[Amount]],All_Opps[[WeekCode]:[WeekCode]],_xlfn.CONCAT(AQ$4,"-",$T55),All_Opps[[StageCode]:[StageCode]],"Won")</f>
        <v>357888</v>
      </c>
      <c r="AR55" s="405">
        <f>SUMIFS(All_Opps[[Amount]:[Amount]],All_Opps[[WeekCode]:[WeekCode]],_xlfn.CONCAT(AR$4,"-",$T55),All_Opps[[StageCode]:[StageCode]],"Won")</f>
        <v>0</v>
      </c>
      <c r="AT55" s="2" t="s">
        <v>82</v>
      </c>
      <c r="AU55" s="405">
        <f>SUM(AH$5:AH55)</f>
        <v>2674731</v>
      </c>
      <c r="AV55" s="405">
        <f>SUM(AI$5:AI55)</f>
        <v>3199616</v>
      </c>
      <c r="AW55" s="405">
        <f>SUM(AJ$5:AJ55)</f>
        <v>7009991</v>
      </c>
      <c r="AX55" s="405">
        <f>SUM(AK$5:AK55)</f>
        <v>692905</v>
      </c>
      <c r="AY55" s="405">
        <f>SUM(AL$5:AL55)</f>
        <v>4948712</v>
      </c>
      <c r="AZ55" s="405">
        <f>SUM(AM$5:AM55)</f>
        <v>13747309</v>
      </c>
      <c r="BA55" s="405">
        <f>SUM(AN$5:AN55)</f>
        <v>17629083</v>
      </c>
      <c r="BB55" s="405">
        <f>SUM(AO$5:AO55)</f>
        <v>15259988</v>
      </c>
      <c r="BC55" s="405">
        <f>SUM(AP$5:AP55)</f>
        <v>14959829</v>
      </c>
      <c r="BD55" s="405">
        <f ca="1">IF(TWeek2026&gt;AT55*1,SUM(AQ$5:AQ55),NA())</f>
        <v>13418775</v>
      </c>
      <c r="BE55" s="405" t="e">
        <f ca="1">IF(Tweek2027&gt;AT55*1,SUM(AR$5:AR55),NA())</f>
        <v>#N/A</v>
      </c>
      <c r="BL55"/>
      <c r="BM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</row>
    <row r="56" spans="5:135" x14ac:dyDescent="0.45">
      <c r="E56" s="128">
        <v>52</v>
      </c>
      <c r="F56" s="180">
        <v>1.7489999999999999E-2</v>
      </c>
      <c r="G56" s="180">
        <v>1.7330000000000002E-2</v>
      </c>
      <c r="H56" s="180">
        <v>1.6209999999999999E-2</v>
      </c>
      <c r="I56" s="180">
        <v>1.5570000000000001E-2</v>
      </c>
      <c r="K56" s="128">
        <f>Target_Curves[[#This Row],[Week]]</f>
        <v>52</v>
      </c>
      <c r="L56" s="180">
        <f>SUM(F$5:F56)</f>
        <v>0.62378999999999996</v>
      </c>
      <c r="M56" s="180">
        <f>SUM(G$5:G56)</f>
        <v>0.61983999999999972</v>
      </c>
      <c r="N56" s="180">
        <f>SUM(H$5:H56)</f>
        <v>0.65350999999999959</v>
      </c>
      <c r="O56" s="180">
        <f>SUM(I$5:I56)</f>
        <v>0.62789999999999957</v>
      </c>
      <c r="Q56" s="382">
        <v>0.62789999999999957</v>
      </c>
      <c r="R56" s="8"/>
      <c r="S56" s="9"/>
      <c r="T56" s="2" t="s">
        <v>83</v>
      </c>
      <c r="U56" s="405">
        <f>SUMIFS(All_Opps[[Amount]:[Amount]],All_Opps[[WeekCodeNoAcc]:[WeekCodeNoAcc]],_xlfn.CONCAT(U$4,"-",$T56),All_Opps[[StageCode]:[StageCode]],"Won")</f>
        <v>78236</v>
      </c>
      <c r="V56" s="405">
        <f>SUMIFS(All_Opps[[Amount]:[Amount]],All_Opps[[WeekCodeNoAcc]:[WeekCodeNoAcc]],_xlfn.CONCAT(V$4,"-",$T56),All_Opps[[StageCode]:[StageCode]],"Won")</f>
        <v>145707</v>
      </c>
      <c r="W56" s="405">
        <f>SUMIFS(All_Opps[[Amount]:[Amount]],All_Opps[[WeekCodeNoAcc]:[WeekCodeNoAcc]],_xlfn.CONCAT(W$4,"-",$T56),All_Opps[[StageCode]:[StageCode]],"Won")</f>
        <v>83627</v>
      </c>
      <c r="X56" s="405">
        <f>SUMIFS(All_Opps[[Amount]:[Amount]],All_Opps[[WeekCodeNoAcc]:[WeekCodeNoAcc]],_xlfn.CONCAT(X$4,"-",$T56),All_Opps[[StageCode]:[StageCode]],"Won")</f>
        <v>0</v>
      </c>
      <c r="Y56" s="405">
        <f>SUMIFS(All_Opps[[Amount]:[Amount]],All_Opps[[WeekCodeNoAcc]:[WeekCodeNoAcc]],_xlfn.CONCAT(Y$4,"-",$T56),All_Opps[[StageCode]:[StageCode]],"Won")</f>
        <v>54615</v>
      </c>
      <c r="Z56" s="405">
        <f>SUMIFS(All_Opps[[Amount]:[Amount]],All_Opps[[WeekCodeNoAcc]:[WeekCodeNoAcc]],_xlfn.CONCAT(Z$4,"-",$T56),All_Opps[[StageCode]:[StageCode]],"Won")</f>
        <v>47889</v>
      </c>
      <c r="AA56" s="405">
        <f>SUMIFS(All_Opps[[Amount]:[Amount]],All_Opps[[WeekCodeNoAcc]:[WeekCodeNoAcc]],_xlfn.CONCAT(AA$4,"-",$T56),All_Opps[[StageCode]:[StageCode]],"Won")</f>
        <v>57429</v>
      </c>
      <c r="AB56" s="405">
        <f>SUMIFS(All_Opps[[Amount]:[Amount]],All_Opps[[WeekCodeNoAcc]:[WeekCodeNoAcc]],_xlfn.CONCAT(AB$4,"-",$T56),All_Opps[[StageCode]:[StageCode]],"Won")</f>
        <v>77234</v>
      </c>
      <c r="AC56" s="405">
        <f>SUMIFS(All_Opps[[Amount]:[Amount]],All_Opps[[WeekCodeNoAcc]:[WeekCodeNoAcc]],_xlfn.CONCAT(AC$4,"-",$T56),All_Opps[[StageCode]:[StageCode]],"Won")</f>
        <v>0</v>
      </c>
      <c r="AD56" s="405">
        <f>SUMIFS(All_Opps[[Amount]:[Amount]],All_Opps[[WeekCodeNoAcc]:[WeekCodeNoAcc]],_xlfn.CONCAT(AD$4,"-",$T56),All_Opps[[StageCode]:[StageCode]],"Won")</f>
        <v>330550</v>
      </c>
      <c r="AE56" s="405">
        <f>SUMIFS(All_Opps[[Amount]:[Amount]],All_Opps[[WeekCodeNoAcc]:[WeekCodeNoAcc]],_xlfn.CONCAT(AE$4,"-",$T56),All_Opps[[StageCode]:[StageCode]],"Won")</f>
        <v>0</v>
      </c>
      <c r="AG56" s="2" t="s">
        <v>83</v>
      </c>
      <c r="AH56" s="405">
        <f>SUMIFS(All_Opps[[Amount]:[Amount]],All_Opps[[WeekCode]:[WeekCode]],_xlfn.CONCAT(AH$4,"-",$T56),All_Opps[[StageCode]:[StageCode]],"Won")</f>
        <v>78236</v>
      </c>
      <c r="AI56" s="405">
        <f>SUMIFS(All_Opps[[Amount]:[Amount]],All_Opps[[WeekCode]:[WeekCode]],_xlfn.CONCAT(AI$4,"-",$T56),All_Opps[[StageCode]:[StageCode]],"Won")</f>
        <v>145707</v>
      </c>
      <c r="AJ56" s="405">
        <f>SUMIFS(All_Opps[[Amount]:[Amount]],All_Opps[[WeekCode]:[WeekCode]],_xlfn.CONCAT(AJ$4,"-",$T56),All_Opps[[StageCode]:[StageCode]],"Won")</f>
        <v>83627</v>
      </c>
      <c r="AK56" s="405">
        <f>SUMIFS(All_Opps[[Amount]:[Amount]],All_Opps[[WeekCode]:[WeekCode]],_xlfn.CONCAT(AK$4,"-",$T56),All_Opps[[StageCode]:[StageCode]],"Won")</f>
        <v>0</v>
      </c>
      <c r="AL56" s="405">
        <f>SUMIFS(All_Opps[[Amount]:[Amount]],All_Opps[[WeekCode]:[WeekCode]],_xlfn.CONCAT(AL$4,"-",$T56),All_Opps[[StageCode]:[StageCode]],"Won")</f>
        <v>54615</v>
      </c>
      <c r="AM56" s="405">
        <f>SUMIFS(All_Opps[[Amount]:[Amount]],All_Opps[[WeekCode]:[WeekCode]],_xlfn.CONCAT(AM$4,"-",$T56),All_Opps[[StageCode]:[StageCode]],"Won")</f>
        <v>47889</v>
      </c>
      <c r="AN56" s="405">
        <f>SUMIFS(All_Opps[[Amount]:[Amount]],All_Opps[[WeekCode]:[WeekCode]],_xlfn.CONCAT(AN$4,"-",$T56),All_Opps[[StageCode]:[StageCode]],"Won")</f>
        <v>57429</v>
      </c>
      <c r="AO56" s="405">
        <f>SUMIFS(All_Opps[[Amount]:[Amount]],All_Opps[[WeekCode]:[WeekCode]],_xlfn.CONCAT(AO$4,"-",$T56),All_Opps[[StageCode]:[StageCode]],"Won")</f>
        <v>77234</v>
      </c>
      <c r="AP56" s="405">
        <f>SUMIFS(All_Opps[[Amount]:[Amount]],All_Opps[[WeekCode]:[WeekCode]],_xlfn.CONCAT(AP$4,"-",$T56),All_Opps[[StageCode]:[StageCode]],"Won")</f>
        <v>0</v>
      </c>
      <c r="AQ56" s="405">
        <f>SUMIFS(All_Opps[[Amount]:[Amount]],All_Opps[[WeekCode]:[WeekCode]],_xlfn.CONCAT(AQ$4,"-",$T56),All_Opps[[StageCode]:[StageCode]],"Won")</f>
        <v>330550</v>
      </c>
      <c r="AR56" s="405">
        <f>SUMIFS(All_Opps[[Amount]:[Amount]],All_Opps[[WeekCode]:[WeekCode]],_xlfn.CONCAT(AR$4,"-",$T56),All_Opps[[StageCode]:[StageCode]],"Won")</f>
        <v>0</v>
      </c>
      <c r="AT56" s="2" t="s">
        <v>83</v>
      </c>
      <c r="AU56" s="405">
        <f>SUM(AH$5:AH56)</f>
        <v>2752967</v>
      </c>
      <c r="AV56" s="405">
        <f>SUM(AI$5:AI56)</f>
        <v>3345323</v>
      </c>
      <c r="AW56" s="405">
        <f>SUM(AJ$5:AJ56)</f>
        <v>7093618</v>
      </c>
      <c r="AX56" s="405">
        <f>SUM(AK$5:AK56)</f>
        <v>692905</v>
      </c>
      <c r="AY56" s="405">
        <f>SUM(AL$5:AL56)</f>
        <v>5003327</v>
      </c>
      <c r="AZ56" s="405">
        <f>SUM(AM$5:AM56)</f>
        <v>13795198</v>
      </c>
      <c r="BA56" s="405">
        <f>SUM(AN$5:AN56)</f>
        <v>17686512</v>
      </c>
      <c r="BB56" s="405">
        <f>SUM(AO$5:AO56)</f>
        <v>15337222</v>
      </c>
      <c r="BC56" s="405">
        <f>SUM(AP$5:AP56)</f>
        <v>14959829</v>
      </c>
      <c r="BD56" s="405">
        <f ca="1">IF(TWeek2026&gt;AT56*1,SUM(AQ$5:AQ56),NA())</f>
        <v>13749325</v>
      </c>
      <c r="BE56" s="405" t="e">
        <f ca="1">IF(Tweek2027&gt;AT56*1,SUM(AR$5:AR56),NA())</f>
        <v>#N/A</v>
      </c>
      <c r="BL56"/>
      <c r="BM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</row>
    <row r="57" spans="5:135" x14ac:dyDescent="0.45">
      <c r="E57" s="128">
        <v>53</v>
      </c>
      <c r="F57" s="180">
        <v>7.0299999999999998E-3</v>
      </c>
      <c r="G57" s="180">
        <v>2.0029999999999999E-2</v>
      </c>
      <c r="H57" s="180">
        <v>1.8919999999999999E-2</v>
      </c>
      <c r="I57" s="180">
        <v>1.8180000000000002E-2</v>
      </c>
      <c r="K57" s="128">
        <f>Target_Curves[[#This Row],[Week]]</f>
        <v>53</v>
      </c>
      <c r="L57" s="180">
        <f>SUM(F$5:F57)</f>
        <v>0.63081999999999994</v>
      </c>
      <c r="M57" s="180">
        <f>SUM(G$5:G57)</f>
        <v>0.63986999999999972</v>
      </c>
      <c r="N57" s="180">
        <f>SUM(H$5:H57)</f>
        <v>0.67242999999999964</v>
      </c>
      <c r="O57" s="180">
        <f>SUM(I$5:I57)</f>
        <v>0.64607999999999954</v>
      </c>
      <c r="Q57" s="382">
        <v>0.64607999999999954</v>
      </c>
      <c r="R57" s="8"/>
      <c r="S57" s="9"/>
      <c r="T57" s="2" t="s">
        <v>84</v>
      </c>
      <c r="U57" s="405">
        <f>SUMIFS(All_Opps[[Amount]:[Amount]],All_Opps[[WeekCodeNoAcc]:[WeekCodeNoAcc]],_xlfn.CONCAT(U$4,"-",$T57),All_Opps[[StageCode]:[StageCode]],"Won")</f>
        <v>118562</v>
      </c>
      <c r="V57" s="405">
        <f>SUMIFS(All_Opps[[Amount]:[Amount]],All_Opps[[WeekCodeNoAcc]:[WeekCodeNoAcc]],_xlfn.CONCAT(V$4,"-",$T57),All_Opps[[StageCode]:[StageCode]],"Won")</f>
        <v>83718</v>
      </c>
      <c r="W57" s="405">
        <f>SUMIFS(All_Opps[[Amount]:[Amount]],All_Opps[[WeekCodeNoAcc]:[WeekCodeNoAcc]],_xlfn.CONCAT(W$4,"-",$T57),All_Opps[[StageCode]:[StageCode]],"Won")</f>
        <v>319133</v>
      </c>
      <c r="X57" s="405">
        <f>SUMIFS(All_Opps[[Amount]:[Amount]],All_Opps[[WeekCodeNoAcc]:[WeekCodeNoAcc]],_xlfn.CONCAT(X$4,"-",$T57),All_Opps[[StageCode]:[StageCode]],"Won")</f>
        <v>0</v>
      </c>
      <c r="Y57" s="405">
        <f>SUMIFS(All_Opps[[Amount]:[Amount]],All_Opps[[WeekCodeNoAcc]:[WeekCodeNoAcc]],_xlfn.CONCAT(Y$4,"-",$T57),All_Opps[[StageCode]:[StageCode]],"Won")</f>
        <v>18738</v>
      </c>
      <c r="Z57" s="405">
        <f>SUMIFS(All_Opps[[Amount]:[Amount]],All_Opps[[WeekCodeNoAcc]:[WeekCodeNoAcc]],_xlfn.CONCAT(Z$4,"-",$T57),All_Opps[[StageCode]:[StageCode]],"Won")</f>
        <v>282088</v>
      </c>
      <c r="AA57" s="405">
        <f>SUMIFS(All_Opps[[Amount]:[Amount]],All_Opps[[WeekCodeNoAcc]:[WeekCodeNoAcc]],_xlfn.CONCAT(AA$4,"-",$T57),All_Opps[[StageCode]:[StageCode]],"Won")</f>
        <v>360922</v>
      </c>
      <c r="AB57" s="405">
        <f>SUMIFS(All_Opps[[Amount]:[Amount]],All_Opps[[WeekCodeNoAcc]:[WeekCodeNoAcc]],_xlfn.CONCAT(AB$4,"-",$T57),All_Opps[[StageCode]:[StageCode]],"Won")</f>
        <v>75008</v>
      </c>
      <c r="AC57" s="405">
        <f>SUMIFS(All_Opps[[Amount]:[Amount]],All_Opps[[WeekCodeNoAcc]:[WeekCodeNoAcc]],_xlfn.CONCAT(AC$4,"-",$T57),All_Opps[[StageCode]:[StageCode]],"Won")</f>
        <v>258015</v>
      </c>
      <c r="AD57" s="405">
        <f>SUMIFS(All_Opps[[Amount]:[Amount]],All_Opps[[WeekCodeNoAcc]:[WeekCodeNoAcc]],_xlfn.CONCAT(AD$4,"-",$T57),All_Opps[[StageCode]:[StageCode]],"Won")</f>
        <v>355698</v>
      </c>
      <c r="AE57" s="405">
        <f>SUMIFS(All_Opps[[Amount]:[Amount]],All_Opps[[WeekCodeNoAcc]:[WeekCodeNoAcc]],_xlfn.CONCAT(AE$4,"-",$T57),All_Opps[[StageCode]:[StageCode]],"Won")</f>
        <v>0</v>
      </c>
      <c r="AG57" s="2" t="s">
        <v>84</v>
      </c>
      <c r="AH57" s="405">
        <f>SUMIFS(All_Opps[[Amount]:[Amount]],All_Opps[[WeekCode]:[WeekCode]],_xlfn.CONCAT(AH$4,"-",$T57),All_Opps[[StageCode]:[StageCode]],"Won")</f>
        <v>118562</v>
      </c>
      <c r="AI57" s="405">
        <f>SUMIFS(All_Opps[[Amount]:[Amount]],All_Opps[[WeekCode]:[WeekCode]],_xlfn.CONCAT(AI$4,"-",$T57),All_Opps[[StageCode]:[StageCode]],"Won")</f>
        <v>83718</v>
      </c>
      <c r="AJ57" s="405">
        <f>SUMIFS(All_Opps[[Amount]:[Amount]],All_Opps[[WeekCode]:[WeekCode]],_xlfn.CONCAT(AJ$4,"-",$T57),All_Opps[[StageCode]:[StageCode]],"Won")</f>
        <v>319133</v>
      </c>
      <c r="AK57" s="405">
        <f>SUMIFS(All_Opps[[Amount]:[Amount]],All_Opps[[WeekCode]:[WeekCode]],_xlfn.CONCAT(AK$4,"-",$T57),All_Opps[[StageCode]:[StageCode]],"Won")</f>
        <v>0</v>
      </c>
      <c r="AL57" s="405">
        <f>SUMIFS(All_Opps[[Amount]:[Amount]],All_Opps[[WeekCode]:[WeekCode]],_xlfn.CONCAT(AL$4,"-",$T57),All_Opps[[StageCode]:[StageCode]],"Won")</f>
        <v>18738</v>
      </c>
      <c r="AM57" s="405">
        <f>SUMIFS(All_Opps[[Amount]:[Amount]],All_Opps[[WeekCode]:[WeekCode]],_xlfn.CONCAT(AM$4,"-",$T57),All_Opps[[StageCode]:[StageCode]],"Won")</f>
        <v>282088</v>
      </c>
      <c r="AN57" s="405">
        <f>SUMIFS(All_Opps[[Amount]:[Amount]],All_Opps[[WeekCode]:[WeekCode]],_xlfn.CONCAT(AN$4,"-",$T57),All_Opps[[StageCode]:[StageCode]],"Won")</f>
        <v>360922</v>
      </c>
      <c r="AO57" s="405">
        <f>SUMIFS(All_Opps[[Amount]:[Amount]],All_Opps[[WeekCode]:[WeekCode]],_xlfn.CONCAT(AO$4,"-",$T57),All_Opps[[StageCode]:[StageCode]],"Won")</f>
        <v>75008</v>
      </c>
      <c r="AP57" s="405">
        <f>SUMIFS(All_Opps[[Amount]:[Amount]],All_Opps[[WeekCode]:[WeekCode]],_xlfn.CONCAT(AP$4,"-",$T57),All_Opps[[StageCode]:[StageCode]],"Won")</f>
        <v>258015</v>
      </c>
      <c r="AQ57" s="405">
        <f>SUMIFS(All_Opps[[Amount]:[Amount]],All_Opps[[WeekCode]:[WeekCode]],_xlfn.CONCAT(AQ$4,"-",$T57),All_Opps[[StageCode]:[StageCode]],"Won")</f>
        <v>355698</v>
      </c>
      <c r="AR57" s="405">
        <f>SUMIFS(All_Opps[[Amount]:[Amount]],All_Opps[[WeekCode]:[WeekCode]],_xlfn.CONCAT(AR$4,"-",$T57),All_Opps[[StageCode]:[StageCode]],"Won")</f>
        <v>0</v>
      </c>
      <c r="AT57" s="2" t="s">
        <v>84</v>
      </c>
      <c r="AU57" s="405">
        <f>SUM(AH$5:AH57)</f>
        <v>2871529</v>
      </c>
      <c r="AV57" s="405">
        <f>SUM(AI$5:AI57)</f>
        <v>3429041</v>
      </c>
      <c r="AW57" s="405">
        <f>SUM(AJ$5:AJ57)</f>
        <v>7412751</v>
      </c>
      <c r="AX57" s="405">
        <f>SUM(AK$5:AK57)</f>
        <v>692905</v>
      </c>
      <c r="AY57" s="405">
        <f>SUM(AL$5:AL57)</f>
        <v>5022065</v>
      </c>
      <c r="AZ57" s="405">
        <f>SUM(AM$5:AM57)</f>
        <v>14077286</v>
      </c>
      <c r="BA57" s="405">
        <f>SUM(AN$5:AN57)</f>
        <v>18047434</v>
      </c>
      <c r="BB57" s="405">
        <f>SUM(AO$5:AO57)</f>
        <v>15412230</v>
      </c>
      <c r="BC57" s="405">
        <f>SUM(AP$5:AP57)</f>
        <v>15217844</v>
      </c>
      <c r="BD57" s="405">
        <f ca="1">IF(TWeek2026&gt;AT57*1,SUM(AQ$5:AQ57),NA())</f>
        <v>14105023</v>
      </c>
      <c r="BE57" s="405" t="e">
        <f ca="1">IF(Tweek2027&gt;AT57*1,SUM(AR$5:AR57),NA())</f>
        <v>#N/A</v>
      </c>
      <c r="BL57"/>
      <c r="BM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</row>
    <row r="58" spans="5:135" x14ac:dyDescent="0.45">
      <c r="E58" s="128">
        <v>54</v>
      </c>
      <c r="F58" s="180">
        <v>3.2299999999999998E-3</v>
      </c>
      <c r="G58" s="180">
        <v>2.0029999999999999E-2</v>
      </c>
      <c r="H58" s="180">
        <v>1.8919999999999999E-2</v>
      </c>
      <c r="I58" s="180">
        <v>1.8180000000000002E-2</v>
      </c>
      <c r="K58" s="128">
        <f>Target_Curves[[#This Row],[Week]]</f>
        <v>54</v>
      </c>
      <c r="L58" s="180">
        <f>SUM(F$5:F58)</f>
        <v>0.63404999999999989</v>
      </c>
      <c r="M58" s="180">
        <f>SUM(G$5:G58)</f>
        <v>0.65989999999999971</v>
      </c>
      <c r="N58" s="180">
        <f>SUM(H$5:H58)</f>
        <v>0.69134999999999969</v>
      </c>
      <c r="O58" s="180">
        <f>SUM(I$5:I58)</f>
        <v>0.66425999999999952</v>
      </c>
      <c r="Q58" s="382">
        <v>0.66425999999999952</v>
      </c>
      <c r="R58" s="8"/>
      <c r="S58" s="9"/>
      <c r="T58" s="2" t="s">
        <v>85</v>
      </c>
      <c r="U58" s="405">
        <f>SUMIFS(All_Opps[[Amount]:[Amount]],All_Opps[[WeekCodeNoAcc]:[WeekCodeNoAcc]],_xlfn.CONCAT(U$4,"-",$T58),All_Opps[[StageCode]:[StageCode]],"Won")</f>
        <v>254419</v>
      </c>
      <c r="V58" s="405">
        <f>SUMIFS(All_Opps[[Amount]:[Amount]],All_Opps[[WeekCodeNoAcc]:[WeekCodeNoAcc]],_xlfn.CONCAT(V$4,"-",$T58),All_Opps[[StageCode]:[StageCode]],"Won")</f>
        <v>64548</v>
      </c>
      <c r="W58" s="405">
        <f>SUMIFS(All_Opps[[Amount]:[Amount]],All_Opps[[WeekCodeNoAcc]:[WeekCodeNoAcc]],_xlfn.CONCAT(W$4,"-",$T58),All_Opps[[StageCode]:[StageCode]],"Won")</f>
        <v>140900</v>
      </c>
      <c r="X58" s="405">
        <f>SUMIFS(All_Opps[[Amount]:[Amount]],All_Opps[[WeekCodeNoAcc]:[WeekCodeNoAcc]],_xlfn.CONCAT(X$4,"-",$T58),All_Opps[[StageCode]:[StageCode]],"Won")</f>
        <v>2407</v>
      </c>
      <c r="Y58" s="405">
        <f>SUMIFS(All_Opps[[Amount]:[Amount]],All_Opps[[WeekCodeNoAcc]:[WeekCodeNoAcc]],_xlfn.CONCAT(Y$4,"-",$T58),All_Opps[[StageCode]:[StageCode]],"Won")</f>
        <v>174020</v>
      </c>
      <c r="Z58" s="405">
        <f>SUMIFS(All_Opps[[Amount]:[Amount]],All_Opps[[WeekCodeNoAcc]:[WeekCodeNoAcc]],_xlfn.CONCAT(Z$4,"-",$T58),All_Opps[[StageCode]:[StageCode]],"Won")</f>
        <v>16867</v>
      </c>
      <c r="AA58" s="405">
        <f>SUMIFS(All_Opps[[Amount]:[Amount]],All_Opps[[WeekCodeNoAcc]:[WeekCodeNoAcc]],_xlfn.CONCAT(AA$4,"-",$T58),All_Opps[[StageCode]:[StageCode]],"Won")</f>
        <v>178325</v>
      </c>
      <c r="AB58" s="405">
        <f>SUMIFS(All_Opps[[Amount]:[Amount]],All_Opps[[WeekCodeNoAcc]:[WeekCodeNoAcc]],_xlfn.CONCAT(AB$4,"-",$T58),All_Opps[[StageCode]:[StageCode]],"Won")</f>
        <v>401973</v>
      </c>
      <c r="AC58" s="405">
        <f>SUMIFS(All_Opps[[Amount]:[Amount]],All_Opps[[WeekCodeNoAcc]:[WeekCodeNoAcc]],_xlfn.CONCAT(AC$4,"-",$T58),All_Opps[[StageCode]:[StageCode]],"Won")</f>
        <v>296243</v>
      </c>
      <c r="AD58" s="405">
        <f>SUMIFS(All_Opps[[Amount]:[Amount]],All_Opps[[WeekCodeNoAcc]:[WeekCodeNoAcc]],_xlfn.CONCAT(AD$4,"-",$T58),All_Opps[[StageCode]:[StageCode]],"Won")</f>
        <v>277769</v>
      </c>
      <c r="AE58" s="405">
        <f>SUMIFS(All_Opps[[Amount]:[Amount]],All_Opps[[WeekCodeNoAcc]:[WeekCodeNoAcc]],_xlfn.CONCAT(AE$4,"-",$T58),All_Opps[[StageCode]:[StageCode]],"Won")</f>
        <v>0</v>
      </c>
      <c r="AG58" s="2" t="s">
        <v>85</v>
      </c>
      <c r="AH58" s="405">
        <f>SUMIFS(All_Opps[[Amount]:[Amount]],All_Opps[[WeekCode]:[WeekCode]],_xlfn.CONCAT(AH$4,"-",$T58),All_Opps[[StageCode]:[StageCode]],"Won")</f>
        <v>254419</v>
      </c>
      <c r="AI58" s="405">
        <f>SUMIFS(All_Opps[[Amount]:[Amount]],All_Opps[[WeekCode]:[WeekCode]],_xlfn.CONCAT(AI$4,"-",$T58),All_Opps[[StageCode]:[StageCode]],"Won")</f>
        <v>64548</v>
      </c>
      <c r="AJ58" s="405">
        <f>SUMIFS(All_Opps[[Amount]:[Amount]],All_Opps[[WeekCode]:[WeekCode]],_xlfn.CONCAT(AJ$4,"-",$T58),All_Opps[[StageCode]:[StageCode]],"Won")</f>
        <v>140900</v>
      </c>
      <c r="AK58" s="405">
        <f>SUMIFS(All_Opps[[Amount]:[Amount]],All_Opps[[WeekCode]:[WeekCode]],_xlfn.CONCAT(AK$4,"-",$T58),All_Opps[[StageCode]:[StageCode]],"Won")</f>
        <v>2407</v>
      </c>
      <c r="AL58" s="405">
        <f>SUMIFS(All_Opps[[Amount]:[Amount]],All_Opps[[WeekCode]:[WeekCode]],_xlfn.CONCAT(AL$4,"-",$T58),All_Opps[[StageCode]:[StageCode]],"Won")</f>
        <v>174020</v>
      </c>
      <c r="AM58" s="405">
        <f>SUMIFS(All_Opps[[Amount]:[Amount]],All_Opps[[WeekCode]:[WeekCode]],_xlfn.CONCAT(AM$4,"-",$T58),All_Opps[[StageCode]:[StageCode]],"Won")</f>
        <v>16867</v>
      </c>
      <c r="AN58" s="405">
        <f>SUMIFS(All_Opps[[Amount]:[Amount]],All_Opps[[WeekCode]:[WeekCode]],_xlfn.CONCAT(AN$4,"-",$T58),All_Opps[[StageCode]:[StageCode]],"Won")</f>
        <v>178325</v>
      </c>
      <c r="AO58" s="405">
        <f>SUMIFS(All_Opps[[Amount]:[Amount]],All_Opps[[WeekCode]:[WeekCode]],_xlfn.CONCAT(AO$4,"-",$T58),All_Opps[[StageCode]:[StageCode]],"Won")</f>
        <v>401973</v>
      </c>
      <c r="AP58" s="405">
        <f>SUMIFS(All_Opps[[Amount]:[Amount]],All_Opps[[WeekCode]:[WeekCode]],_xlfn.CONCAT(AP$4,"-",$T58),All_Opps[[StageCode]:[StageCode]],"Won")</f>
        <v>296243</v>
      </c>
      <c r="AQ58" s="405">
        <f>SUMIFS(All_Opps[[Amount]:[Amount]],All_Opps[[WeekCode]:[WeekCode]],_xlfn.CONCAT(AQ$4,"-",$T58),All_Opps[[StageCode]:[StageCode]],"Won")</f>
        <v>277769</v>
      </c>
      <c r="AR58" s="405">
        <f>SUMIFS(All_Opps[[Amount]:[Amount]],All_Opps[[WeekCode]:[WeekCode]],_xlfn.CONCAT(AR$4,"-",$T58),All_Opps[[StageCode]:[StageCode]],"Won")</f>
        <v>0</v>
      </c>
      <c r="AT58" s="2" t="s">
        <v>85</v>
      </c>
      <c r="AU58" s="405">
        <f>SUM(AH$5:AH58)</f>
        <v>3125948</v>
      </c>
      <c r="AV58" s="405">
        <f>SUM(AI$5:AI58)</f>
        <v>3493589</v>
      </c>
      <c r="AW58" s="405">
        <f>SUM(AJ$5:AJ58)</f>
        <v>7553651</v>
      </c>
      <c r="AX58" s="405">
        <f>SUM(AK$5:AK58)</f>
        <v>695312</v>
      </c>
      <c r="AY58" s="405">
        <f>SUM(AL$5:AL58)</f>
        <v>5196085</v>
      </c>
      <c r="AZ58" s="405">
        <f>SUM(AM$5:AM58)</f>
        <v>14094153</v>
      </c>
      <c r="BA58" s="405">
        <f>SUM(AN$5:AN58)</f>
        <v>18225759</v>
      </c>
      <c r="BB58" s="405">
        <f>SUM(AO$5:AO58)</f>
        <v>15814203</v>
      </c>
      <c r="BC58" s="405">
        <f>SUM(AP$5:AP58)</f>
        <v>15514087</v>
      </c>
      <c r="BD58" s="405">
        <f ca="1">IF(TWeek2026&gt;AT58*1,SUM(AQ$5:AQ58),NA())</f>
        <v>14382792</v>
      </c>
      <c r="BE58" s="405" t="e">
        <f ca="1">IF(Tweek2027&gt;AT58*1,SUM(AR$5:AR58),NA())</f>
        <v>#N/A</v>
      </c>
      <c r="BL58"/>
      <c r="BM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</row>
    <row r="59" spans="5:135" x14ac:dyDescent="0.45">
      <c r="E59" s="128">
        <v>55</v>
      </c>
      <c r="F59" s="180">
        <v>2.5829999999999999E-2</v>
      </c>
      <c r="G59" s="180">
        <v>2.0029999999999999E-2</v>
      </c>
      <c r="H59" s="180">
        <v>1.8919999999999999E-2</v>
      </c>
      <c r="I59" s="180">
        <v>1.8180000000000002E-2</v>
      </c>
      <c r="K59" s="128">
        <f>Target_Curves[[#This Row],[Week]]</f>
        <v>55</v>
      </c>
      <c r="L59" s="180">
        <f>SUM(F$5:F59)</f>
        <v>0.65987999999999991</v>
      </c>
      <c r="M59" s="180">
        <f>SUM(G$5:G59)</f>
        <v>0.6799299999999997</v>
      </c>
      <c r="N59" s="180">
        <f>SUM(H$5:H59)</f>
        <v>0.71026999999999973</v>
      </c>
      <c r="O59" s="180">
        <f>SUM(I$5:I59)</f>
        <v>0.68243999999999949</v>
      </c>
      <c r="Q59" s="382">
        <v>0.68243999999999949</v>
      </c>
      <c r="R59" s="8"/>
      <c r="S59" s="9"/>
      <c r="T59" s="2" t="s">
        <v>86</v>
      </c>
      <c r="U59" s="405">
        <f>SUMIFS(All_Opps[[Amount]:[Amount]],All_Opps[[WeekCodeNoAcc]:[WeekCodeNoAcc]],_xlfn.CONCAT(U$4,"-",$T59),All_Opps[[StageCode]:[StageCode]],"Won")</f>
        <v>187044</v>
      </c>
      <c r="V59" s="405">
        <f>SUMIFS(All_Opps[[Amount]:[Amount]],All_Opps[[WeekCodeNoAcc]:[WeekCodeNoAcc]],_xlfn.CONCAT(V$4,"-",$T59),All_Opps[[StageCode]:[StageCode]],"Won")</f>
        <v>129256</v>
      </c>
      <c r="W59" s="405">
        <f>SUMIFS(All_Opps[[Amount]:[Amount]],All_Opps[[WeekCodeNoAcc]:[WeekCodeNoAcc]],_xlfn.CONCAT(W$4,"-",$T59),All_Opps[[StageCode]:[StageCode]],"Won")</f>
        <v>200594</v>
      </c>
      <c r="X59" s="405">
        <f>SUMIFS(All_Opps[[Amount]:[Amount]],All_Opps[[WeekCodeNoAcc]:[WeekCodeNoAcc]],_xlfn.CONCAT(X$4,"-",$T59),All_Opps[[StageCode]:[StageCode]],"Won")</f>
        <v>40892</v>
      </c>
      <c r="Y59" s="405">
        <f>SUMIFS(All_Opps[[Amount]:[Amount]],All_Opps[[WeekCodeNoAcc]:[WeekCodeNoAcc]],_xlfn.CONCAT(Y$4,"-",$T59),All_Opps[[StageCode]:[StageCode]],"Won")</f>
        <v>74890</v>
      </c>
      <c r="Z59" s="405">
        <f>SUMIFS(All_Opps[[Amount]:[Amount]],All_Opps[[WeekCodeNoAcc]:[WeekCodeNoAcc]],_xlfn.CONCAT(Z$4,"-",$T59),All_Opps[[StageCode]:[StageCode]],"Won")</f>
        <v>89472</v>
      </c>
      <c r="AA59" s="405">
        <f>SUMIFS(All_Opps[[Amount]:[Amount]],All_Opps[[WeekCodeNoAcc]:[WeekCodeNoAcc]],_xlfn.CONCAT(AA$4,"-",$T59),All_Opps[[StageCode]:[StageCode]],"Won")</f>
        <v>1341606</v>
      </c>
      <c r="AB59" s="405">
        <f>SUMIFS(All_Opps[[Amount]:[Amount]],All_Opps[[WeekCodeNoAcc]:[WeekCodeNoAcc]],_xlfn.CONCAT(AB$4,"-",$T59),All_Opps[[StageCode]:[StageCode]],"Won")</f>
        <v>1163461</v>
      </c>
      <c r="AC59" s="405">
        <f>SUMIFS(All_Opps[[Amount]:[Amount]],All_Opps[[WeekCodeNoAcc]:[WeekCodeNoAcc]],_xlfn.CONCAT(AC$4,"-",$T59),All_Opps[[StageCode]:[StageCode]],"Won")</f>
        <v>119637</v>
      </c>
      <c r="AD59" s="405">
        <f>SUMIFS(All_Opps[[Amount]:[Amount]],All_Opps[[WeekCodeNoAcc]:[WeekCodeNoAcc]],_xlfn.CONCAT(AD$4,"-",$T59),All_Opps[[StageCode]:[StageCode]],"Won")</f>
        <v>1016435</v>
      </c>
      <c r="AE59" s="405">
        <f>SUMIFS(All_Opps[[Amount]:[Amount]],All_Opps[[WeekCodeNoAcc]:[WeekCodeNoAcc]],_xlfn.CONCAT(AE$4,"-",$T59),All_Opps[[StageCode]:[StageCode]],"Won")</f>
        <v>0</v>
      </c>
      <c r="AG59" s="2" t="s">
        <v>86</v>
      </c>
      <c r="AH59" s="405">
        <f>SUMIFS(All_Opps[[Amount]:[Amount]],All_Opps[[WeekCode]:[WeekCode]],_xlfn.CONCAT(AH$4,"-",$T59),All_Opps[[StageCode]:[StageCode]],"Won")</f>
        <v>187044</v>
      </c>
      <c r="AI59" s="405">
        <f>SUMIFS(All_Opps[[Amount]:[Amount]],All_Opps[[WeekCode]:[WeekCode]],_xlfn.CONCAT(AI$4,"-",$T59),All_Opps[[StageCode]:[StageCode]],"Won")</f>
        <v>129256</v>
      </c>
      <c r="AJ59" s="405">
        <f>SUMIFS(All_Opps[[Amount]:[Amount]],All_Opps[[WeekCode]:[WeekCode]],_xlfn.CONCAT(AJ$4,"-",$T59),All_Opps[[StageCode]:[StageCode]],"Won")</f>
        <v>200594</v>
      </c>
      <c r="AK59" s="405">
        <f>SUMIFS(All_Opps[[Amount]:[Amount]],All_Opps[[WeekCode]:[WeekCode]],_xlfn.CONCAT(AK$4,"-",$T59),All_Opps[[StageCode]:[StageCode]],"Won")</f>
        <v>40892</v>
      </c>
      <c r="AL59" s="405">
        <f>SUMIFS(All_Opps[[Amount]:[Amount]],All_Opps[[WeekCode]:[WeekCode]],_xlfn.CONCAT(AL$4,"-",$T59),All_Opps[[StageCode]:[StageCode]],"Won")</f>
        <v>74890</v>
      </c>
      <c r="AM59" s="405">
        <f>SUMIFS(All_Opps[[Amount]:[Amount]],All_Opps[[WeekCode]:[WeekCode]],_xlfn.CONCAT(AM$4,"-",$T59),All_Opps[[StageCode]:[StageCode]],"Won")</f>
        <v>89472</v>
      </c>
      <c r="AN59" s="405">
        <f>SUMIFS(All_Opps[[Amount]:[Amount]],All_Opps[[WeekCode]:[WeekCode]],_xlfn.CONCAT(AN$4,"-",$T59),All_Opps[[StageCode]:[StageCode]],"Won")</f>
        <v>1341606</v>
      </c>
      <c r="AO59" s="405">
        <f>SUMIFS(All_Opps[[Amount]:[Amount]],All_Opps[[WeekCode]:[WeekCode]],_xlfn.CONCAT(AO$4,"-",$T59),All_Opps[[StageCode]:[StageCode]],"Won")</f>
        <v>1163461</v>
      </c>
      <c r="AP59" s="405">
        <f>SUMIFS(All_Opps[[Amount]:[Amount]],All_Opps[[WeekCode]:[WeekCode]],_xlfn.CONCAT(AP$4,"-",$T59),All_Opps[[StageCode]:[StageCode]],"Won")</f>
        <v>119637</v>
      </c>
      <c r="AQ59" s="405">
        <f>SUMIFS(All_Opps[[Amount]:[Amount]],All_Opps[[WeekCode]:[WeekCode]],_xlfn.CONCAT(AQ$4,"-",$T59),All_Opps[[StageCode]:[StageCode]],"Won")</f>
        <v>1016435</v>
      </c>
      <c r="AR59" s="405">
        <f>SUMIFS(All_Opps[[Amount]:[Amount]],All_Opps[[WeekCode]:[WeekCode]],_xlfn.CONCAT(AR$4,"-",$T59),All_Opps[[StageCode]:[StageCode]],"Won")</f>
        <v>0</v>
      </c>
      <c r="AT59" s="2" t="s">
        <v>86</v>
      </c>
      <c r="AU59" s="405">
        <f>SUM(AH$5:AH59)</f>
        <v>3312992</v>
      </c>
      <c r="AV59" s="405">
        <f>SUM(AI$5:AI59)</f>
        <v>3622845</v>
      </c>
      <c r="AW59" s="405">
        <f>SUM(AJ$5:AJ59)</f>
        <v>7754245</v>
      </c>
      <c r="AX59" s="405">
        <f>SUM(AK$5:AK59)</f>
        <v>736204</v>
      </c>
      <c r="AY59" s="405">
        <f>SUM(AL$5:AL59)</f>
        <v>5270975</v>
      </c>
      <c r="AZ59" s="405">
        <f>SUM(AM$5:AM59)</f>
        <v>14183625</v>
      </c>
      <c r="BA59" s="405">
        <f>SUM(AN$5:AN59)</f>
        <v>19567365</v>
      </c>
      <c r="BB59" s="405">
        <f>SUM(AO$5:AO59)</f>
        <v>16977664</v>
      </c>
      <c r="BC59" s="405">
        <f>SUM(AP$5:AP59)</f>
        <v>15633724</v>
      </c>
      <c r="BD59" s="405">
        <f ca="1">IF(TWeek2026&gt;AT59*1,SUM(AQ$5:AQ59),NA())</f>
        <v>15399227</v>
      </c>
      <c r="BE59" s="405" t="e">
        <f ca="1">IF(Tweek2027&gt;AT59*1,SUM(AR$5:AR59),NA())</f>
        <v>#N/A</v>
      </c>
      <c r="BL59"/>
      <c r="BM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</row>
    <row r="60" spans="5:135" x14ac:dyDescent="0.45">
      <c r="E60" s="128">
        <v>56</v>
      </c>
      <c r="F60" s="180">
        <v>2.7990000000000001E-2</v>
      </c>
      <c r="G60" s="180">
        <v>2.0029999999999999E-2</v>
      </c>
      <c r="H60" s="180">
        <v>1.8919999999999999E-2</v>
      </c>
      <c r="I60" s="180">
        <v>1.8180000000000002E-2</v>
      </c>
      <c r="K60" s="128">
        <f>Target_Curves[[#This Row],[Week]]</f>
        <v>56</v>
      </c>
      <c r="L60" s="180">
        <f>SUM(F$5:F60)</f>
        <v>0.68786999999999987</v>
      </c>
      <c r="M60" s="180">
        <f>SUM(G$5:G60)</f>
        <v>0.69995999999999969</v>
      </c>
      <c r="N60" s="180">
        <f>SUM(H$5:H60)</f>
        <v>0.72918999999999978</v>
      </c>
      <c r="O60" s="180">
        <f>SUM(I$5:I60)</f>
        <v>0.70061999999999947</v>
      </c>
      <c r="Q60" s="382">
        <v>0.70061999999999947</v>
      </c>
      <c r="R60" s="8"/>
      <c r="S60" s="9"/>
      <c r="T60" s="2" t="s">
        <v>87</v>
      </c>
      <c r="U60" s="405">
        <f>SUMIFS(All_Opps[[Amount]:[Amount]],All_Opps[[WeekCodeNoAcc]:[WeekCodeNoAcc]],_xlfn.CONCAT(U$4,"-",$T60),All_Opps[[StageCode]:[StageCode]],"Won")</f>
        <v>177058</v>
      </c>
      <c r="V60" s="405">
        <f>SUMIFS(All_Opps[[Amount]:[Amount]],All_Opps[[WeekCodeNoAcc]:[WeekCodeNoAcc]],_xlfn.CONCAT(V$4,"-",$T60),All_Opps[[StageCode]:[StageCode]],"Won")</f>
        <v>200132</v>
      </c>
      <c r="W60" s="405">
        <f>SUMIFS(All_Opps[[Amount]:[Amount]],All_Opps[[WeekCodeNoAcc]:[WeekCodeNoAcc]],_xlfn.CONCAT(W$4,"-",$T60),All_Opps[[StageCode]:[StageCode]],"Won")</f>
        <v>241906</v>
      </c>
      <c r="X60" s="405">
        <f>SUMIFS(All_Opps[[Amount]:[Amount]],All_Opps[[WeekCodeNoAcc]:[WeekCodeNoAcc]],_xlfn.CONCAT(X$4,"-",$T60),All_Opps[[StageCode]:[StageCode]],"Won")</f>
        <v>0</v>
      </c>
      <c r="Y60" s="405">
        <f>SUMIFS(All_Opps[[Amount]:[Amount]],All_Opps[[WeekCodeNoAcc]:[WeekCodeNoAcc]],_xlfn.CONCAT(Y$4,"-",$T60),All_Opps[[StageCode]:[StageCode]],"Won")</f>
        <v>310</v>
      </c>
      <c r="Z60" s="405">
        <f>SUMIFS(All_Opps[[Amount]:[Amount]],All_Opps[[WeekCodeNoAcc]:[WeekCodeNoAcc]],_xlfn.CONCAT(Z$4,"-",$T60),All_Opps[[StageCode]:[StageCode]],"Won")</f>
        <v>197258</v>
      </c>
      <c r="AA60" s="405">
        <f>SUMIFS(All_Opps[[Amount]:[Amount]],All_Opps[[WeekCodeNoAcc]:[WeekCodeNoAcc]],_xlfn.CONCAT(AA$4,"-",$T60),All_Opps[[StageCode]:[StageCode]],"Won")</f>
        <v>539633</v>
      </c>
      <c r="AB60" s="405">
        <f>SUMIFS(All_Opps[[Amount]:[Amount]],All_Opps[[WeekCodeNoAcc]:[WeekCodeNoAcc]],_xlfn.CONCAT(AB$4,"-",$T60),All_Opps[[StageCode]:[StageCode]],"Won")</f>
        <v>635031</v>
      </c>
      <c r="AC60" s="405">
        <f>SUMIFS(All_Opps[[Amount]:[Amount]],All_Opps[[WeekCodeNoAcc]:[WeekCodeNoAcc]],_xlfn.CONCAT(AC$4,"-",$T60),All_Opps[[StageCode]:[StageCode]],"Won")</f>
        <v>283286</v>
      </c>
      <c r="AD60" s="405">
        <f>SUMIFS(All_Opps[[Amount]:[Amount]],All_Opps[[WeekCodeNoAcc]:[WeekCodeNoAcc]],_xlfn.CONCAT(AD$4,"-",$T60),All_Opps[[StageCode]:[StageCode]],"Won")</f>
        <v>599870</v>
      </c>
      <c r="AE60" s="405">
        <f>SUMIFS(All_Opps[[Amount]:[Amount]],All_Opps[[WeekCodeNoAcc]:[WeekCodeNoAcc]],_xlfn.CONCAT(AE$4,"-",$T60),All_Opps[[StageCode]:[StageCode]],"Won")</f>
        <v>0</v>
      </c>
      <c r="AG60" s="2" t="s">
        <v>87</v>
      </c>
      <c r="AH60" s="405">
        <f>SUMIFS(All_Opps[[Amount]:[Amount]],All_Opps[[WeekCode]:[WeekCode]],_xlfn.CONCAT(AH$4,"-",$T60),All_Opps[[StageCode]:[StageCode]],"Won")</f>
        <v>177058</v>
      </c>
      <c r="AI60" s="405">
        <f>SUMIFS(All_Opps[[Amount]:[Amount]],All_Opps[[WeekCode]:[WeekCode]],_xlfn.CONCAT(AI$4,"-",$T60),All_Opps[[StageCode]:[StageCode]],"Won")</f>
        <v>200132</v>
      </c>
      <c r="AJ60" s="405">
        <f>SUMIFS(All_Opps[[Amount]:[Amount]],All_Opps[[WeekCode]:[WeekCode]],_xlfn.CONCAT(AJ$4,"-",$T60),All_Opps[[StageCode]:[StageCode]],"Won")</f>
        <v>241906</v>
      </c>
      <c r="AK60" s="405">
        <f>SUMIFS(All_Opps[[Amount]:[Amount]],All_Opps[[WeekCode]:[WeekCode]],_xlfn.CONCAT(AK$4,"-",$T60),All_Opps[[StageCode]:[StageCode]],"Won")</f>
        <v>0</v>
      </c>
      <c r="AL60" s="405">
        <f>SUMIFS(All_Opps[[Amount]:[Amount]],All_Opps[[WeekCode]:[WeekCode]],_xlfn.CONCAT(AL$4,"-",$T60),All_Opps[[StageCode]:[StageCode]],"Won")</f>
        <v>310</v>
      </c>
      <c r="AM60" s="405">
        <f>SUMIFS(All_Opps[[Amount]:[Amount]],All_Opps[[WeekCode]:[WeekCode]],_xlfn.CONCAT(AM$4,"-",$T60),All_Opps[[StageCode]:[StageCode]],"Won")</f>
        <v>197258</v>
      </c>
      <c r="AN60" s="405">
        <f>SUMIFS(All_Opps[[Amount]:[Amount]],All_Opps[[WeekCode]:[WeekCode]],_xlfn.CONCAT(AN$4,"-",$T60),All_Opps[[StageCode]:[StageCode]],"Won")</f>
        <v>539633</v>
      </c>
      <c r="AO60" s="405">
        <f>SUMIFS(All_Opps[[Amount]:[Amount]],All_Opps[[WeekCode]:[WeekCode]],_xlfn.CONCAT(AO$4,"-",$T60),All_Opps[[StageCode]:[StageCode]],"Won")</f>
        <v>635031</v>
      </c>
      <c r="AP60" s="405">
        <f>SUMIFS(All_Opps[[Amount]:[Amount]],All_Opps[[WeekCode]:[WeekCode]],_xlfn.CONCAT(AP$4,"-",$T60),All_Opps[[StageCode]:[StageCode]],"Won")</f>
        <v>283286</v>
      </c>
      <c r="AQ60" s="405">
        <f>SUMIFS(All_Opps[[Amount]:[Amount]],All_Opps[[WeekCode]:[WeekCode]],_xlfn.CONCAT(AQ$4,"-",$T60),All_Opps[[StageCode]:[StageCode]],"Won")</f>
        <v>599870</v>
      </c>
      <c r="AR60" s="405">
        <f>SUMIFS(All_Opps[[Amount]:[Amount]],All_Opps[[WeekCode]:[WeekCode]],_xlfn.CONCAT(AR$4,"-",$T60),All_Opps[[StageCode]:[StageCode]],"Won")</f>
        <v>0</v>
      </c>
      <c r="AT60" s="2" t="s">
        <v>87</v>
      </c>
      <c r="AU60" s="405">
        <f>SUM(AH$5:AH60)</f>
        <v>3490050</v>
      </c>
      <c r="AV60" s="405">
        <f>SUM(AI$5:AI60)</f>
        <v>3822977</v>
      </c>
      <c r="AW60" s="405">
        <f>SUM(AJ$5:AJ60)</f>
        <v>7996151</v>
      </c>
      <c r="AX60" s="405">
        <f>SUM(AK$5:AK60)</f>
        <v>736204</v>
      </c>
      <c r="AY60" s="405">
        <f>SUM(AL$5:AL60)</f>
        <v>5271285</v>
      </c>
      <c r="AZ60" s="405">
        <f>SUM(AM$5:AM60)</f>
        <v>14380883</v>
      </c>
      <c r="BA60" s="405">
        <f>SUM(AN$5:AN60)</f>
        <v>20106998</v>
      </c>
      <c r="BB60" s="405">
        <f>SUM(AO$5:AO60)</f>
        <v>17612695</v>
      </c>
      <c r="BC60" s="405">
        <f>SUM(AP$5:AP60)</f>
        <v>15917010</v>
      </c>
      <c r="BD60" s="405">
        <f ca="1">IF(TWeek2026&gt;AT60*1,SUM(AQ$5:AQ60),NA())</f>
        <v>15999097</v>
      </c>
      <c r="BE60" s="405" t="e">
        <f ca="1">IF(Tweek2027&gt;AT60*1,SUM(AR$5:AR60),NA())</f>
        <v>#N/A</v>
      </c>
      <c r="BL60"/>
      <c r="BM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</row>
    <row r="61" spans="5:135" x14ac:dyDescent="0.45">
      <c r="E61" s="128">
        <v>57</v>
      </c>
      <c r="F61" s="180">
        <v>1.3310000000000001E-2</v>
      </c>
      <c r="G61" s="180">
        <v>2.0029999999999999E-2</v>
      </c>
      <c r="H61" s="180">
        <v>1.8919999999999999E-2</v>
      </c>
      <c r="I61" s="180">
        <v>1.8180000000000002E-2</v>
      </c>
      <c r="K61" s="128">
        <f>Target_Curves[[#This Row],[Week]]</f>
        <v>57</v>
      </c>
      <c r="L61" s="180">
        <f>SUM(F$5:F61)</f>
        <v>0.70117999999999991</v>
      </c>
      <c r="M61" s="180">
        <f>SUM(G$5:G61)</f>
        <v>0.71998999999999969</v>
      </c>
      <c r="N61" s="180">
        <f>SUM(H$5:H61)</f>
        <v>0.74810999999999983</v>
      </c>
      <c r="O61" s="180">
        <f>SUM(I$5:I61)</f>
        <v>0.71879999999999944</v>
      </c>
      <c r="Q61" s="382">
        <v>0.71879999999999944</v>
      </c>
      <c r="R61" s="8"/>
      <c r="S61" s="9"/>
      <c r="T61" s="2" t="s">
        <v>88</v>
      </c>
      <c r="U61" s="405">
        <f>SUMIFS(All_Opps[[Amount]:[Amount]],All_Opps[[WeekCodeNoAcc]:[WeekCodeNoAcc]],_xlfn.CONCAT(U$4,"-",$T61),All_Opps[[StageCode]:[StageCode]],"Won")</f>
        <v>189704</v>
      </c>
      <c r="V61" s="405">
        <f>SUMIFS(All_Opps[[Amount]:[Amount]],All_Opps[[WeekCodeNoAcc]:[WeekCodeNoAcc]],_xlfn.CONCAT(V$4,"-",$T61),All_Opps[[StageCode]:[StageCode]],"Won")</f>
        <v>270095</v>
      </c>
      <c r="W61" s="405">
        <f>SUMIFS(All_Opps[[Amount]:[Amount]],All_Opps[[WeekCodeNoAcc]:[WeekCodeNoAcc]],_xlfn.CONCAT(W$4,"-",$T61),All_Opps[[StageCode]:[StageCode]],"Won")</f>
        <v>492574</v>
      </c>
      <c r="X61" s="405">
        <f>SUMIFS(All_Opps[[Amount]:[Amount]],All_Opps[[WeekCodeNoAcc]:[WeekCodeNoAcc]],_xlfn.CONCAT(X$4,"-",$T61),All_Opps[[StageCode]:[StageCode]],"Won")</f>
        <v>17377</v>
      </c>
      <c r="Y61" s="405">
        <f>SUMIFS(All_Opps[[Amount]:[Amount]],All_Opps[[WeekCodeNoAcc]:[WeekCodeNoAcc]],_xlfn.CONCAT(Y$4,"-",$T61),All_Opps[[StageCode]:[StageCode]],"Won")</f>
        <v>0</v>
      </c>
      <c r="Z61" s="405">
        <f>SUMIFS(All_Opps[[Amount]:[Amount]],All_Opps[[WeekCodeNoAcc]:[WeekCodeNoAcc]],_xlfn.CONCAT(Z$4,"-",$T61),All_Opps[[StageCode]:[StageCode]],"Won")</f>
        <v>138913</v>
      </c>
      <c r="AA61" s="405">
        <f>SUMIFS(All_Opps[[Amount]:[Amount]],All_Opps[[WeekCodeNoAcc]:[WeekCodeNoAcc]],_xlfn.CONCAT(AA$4,"-",$T61),All_Opps[[StageCode]:[StageCode]],"Won")</f>
        <v>294765</v>
      </c>
      <c r="AB61" s="405">
        <f>SUMIFS(All_Opps[[Amount]:[Amount]],All_Opps[[WeekCodeNoAcc]:[WeekCodeNoAcc]],_xlfn.CONCAT(AB$4,"-",$T61),All_Opps[[StageCode]:[StageCode]],"Won")</f>
        <v>244701</v>
      </c>
      <c r="AC61" s="405">
        <f>SUMIFS(All_Opps[[Amount]:[Amount]],All_Opps[[WeekCodeNoAcc]:[WeekCodeNoAcc]],_xlfn.CONCAT(AC$4,"-",$T61),All_Opps[[StageCode]:[StageCode]],"Won")</f>
        <v>303004</v>
      </c>
      <c r="AD61" s="405">
        <f>SUMIFS(All_Opps[[Amount]:[Amount]],All_Opps[[WeekCodeNoAcc]:[WeekCodeNoAcc]],_xlfn.CONCAT(AD$4,"-",$T61),All_Opps[[StageCode]:[StageCode]],"Won")</f>
        <v>263282</v>
      </c>
      <c r="AE61" s="405">
        <f>SUMIFS(All_Opps[[Amount]:[Amount]],All_Opps[[WeekCodeNoAcc]:[WeekCodeNoAcc]],_xlfn.CONCAT(AE$4,"-",$T61),All_Opps[[StageCode]:[StageCode]],"Won")</f>
        <v>0</v>
      </c>
      <c r="AG61" s="2" t="s">
        <v>88</v>
      </c>
      <c r="AH61" s="405">
        <f>SUMIFS(All_Opps[[Amount]:[Amount]],All_Opps[[WeekCode]:[WeekCode]],_xlfn.CONCAT(AH$4,"-",$T61),All_Opps[[StageCode]:[StageCode]],"Won")</f>
        <v>189704</v>
      </c>
      <c r="AI61" s="405">
        <f>SUMIFS(All_Opps[[Amount]:[Amount]],All_Opps[[WeekCode]:[WeekCode]],_xlfn.CONCAT(AI$4,"-",$T61),All_Opps[[StageCode]:[StageCode]],"Won")</f>
        <v>270095</v>
      </c>
      <c r="AJ61" s="405">
        <f>SUMIFS(All_Opps[[Amount]:[Amount]],All_Opps[[WeekCode]:[WeekCode]],_xlfn.CONCAT(AJ$4,"-",$T61),All_Opps[[StageCode]:[StageCode]],"Won")</f>
        <v>492574</v>
      </c>
      <c r="AK61" s="405">
        <f>SUMIFS(All_Opps[[Amount]:[Amount]],All_Opps[[WeekCode]:[WeekCode]],_xlfn.CONCAT(AK$4,"-",$T61),All_Opps[[StageCode]:[StageCode]],"Won")</f>
        <v>17377</v>
      </c>
      <c r="AL61" s="405">
        <f>SUMIFS(All_Opps[[Amount]:[Amount]],All_Opps[[WeekCode]:[WeekCode]],_xlfn.CONCAT(AL$4,"-",$T61),All_Opps[[StageCode]:[StageCode]],"Won")</f>
        <v>0</v>
      </c>
      <c r="AM61" s="405">
        <f>SUMIFS(All_Opps[[Amount]:[Amount]],All_Opps[[WeekCode]:[WeekCode]],_xlfn.CONCAT(AM$4,"-",$T61),All_Opps[[StageCode]:[StageCode]],"Won")</f>
        <v>138913</v>
      </c>
      <c r="AN61" s="405">
        <f>SUMIFS(All_Opps[[Amount]:[Amount]],All_Opps[[WeekCode]:[WeekCode]],_xlfn.CONCAT(AN$4,"-",$T61),All_Opps[[StageCode]:[StageCode]],"Won")</f>
        <v>294765</v>
      </c>
      <c r="AO61" s="405">
        <f>SUMIFS(All_Opps[[Amount]:[Amount]],All_Opps[[WeekCode]:[WeekCode]],_xlfn.CONCAT(AO$4,"-",$T61),All_Opps[[StageCode]:[StageCode]],"Won")</f>
        <v>244701</v>
      </c>
      <c r="AP61" s="405">
        <f>SUMIFS(All_Opps[[Amount]:[Amount]],All_Opps[[WeekCode]:[WeekCode]],_xlfn.CONCAT(AP$4,"-",$T61),All_Opps[[StageCode]:[StageCode]],"Won")</f>
        <v>303004</v>
      </c>
      <c r="AQ61" s="405">
        <f>SUMIFS(All_Opps[[Amount]:[Amount]],All_Opps[[WeekCode]:[WeekCode]],_xlfn.CONCAT(AQ$4,"-",$T61),All_Opps[[StageCode]:[StageCode]],"Won")</f>
        <v>263282</v>
      </c>
      <c r="AR61" s="405">
        <f>SUMIFS(All_Opps[[Amount]:[Amount]],All_Opps[[WeekCode]:[WeekCode]],_xlfn.CONCAT(AR$4,"-",$T61),All_Opps[[StageCode]:[StageCode]],"Won")</f>
        <v>0</v>
      </c>
      <c r="AT61" s="2" t="s">
        <v>88</v>
      </c>
      <c r="AU61" s="405">
        <f>SUM(AH$5:AH61)</f>
        <v>3679754</v>
      </c>
      <c r="AV61" s="405">
        <f>SUM(AI$5:AI61)</f>
        <v>4093072</v>
      </c>
      <c r="AW61" s="405">
        <f>SUM(AJ$5:AJ61)</f>
        <v>8488725</v>
      </c>
      <c r="AX61" s="405">
        <f>SUM(AK$5:AK61)</f>
        <v>753581</v>
      </c>
      <c r="AY61" s="405">
        <f>SUM(AL$5:AL61)</f>
        <v>5271285</v>
      </c>
      <c r="AZ61" s="405">
        <f>SUM(AM$5:AM61)</f>
        <v>14519796</v>
      </c>
      <c r="BA61" s="405">
        <f>SUM(AN$5:AN61)</f>
        <v>20401763</v>
      </c>
      <c r="BB61" s="405">
        <f>SUM(AO$5:AO61)</f>
        <v>17857396</v>
      </c>
      <c r="BC61" s="405">
        <f>SUM(AP$5:AP61)</f>
        <v>16220014</v>
      </c>
      <c r="BD61" s="405">
        <f ca="1">IF(TWeek2026&gt;AT61*1,SUM(AQ$5:AQ61),NA())</f>
        <v>16262379</v>
      </c>
      <c r="BE61" s="405" t="e">
        <f ca="1">IF(Tweek2027&gt;AT61*1,SUM(AR$5:AR61),NA())</f>
        <v>#N/A</v>
      </c>
      <c r="BL61"/>
      <c r="BM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</row>
    <row r="62" spans="5:135" x14ac:dyDescent="0.45">
      <c r="E62" s="128">
        <v>58</v>
      </c>
      <c r="F62" s="180">
        <v>2.4289999999999999E-2</v>
      </c>
      <c r="G62" s="180">
        <v>2.0029999999999999E-2</v>
      </c>
      <c r="H62" s="180">
        <v>1.8919999999999999E-2</v>
      </c>
      <c r="I62" s="180">
        <v>1.8180000000000002E-2</v>
      </c>
      <c r="K62" s="128">
        <f>Target_Curves[[#This Row],[Week]]</f>
        <v>58</v>
      </c>
      <c r="L62" s="180">
        <f>SUM(F$5:F62)</f>
        <v>0.72546999999999995</v>
      </c>
      <c r="M62" s="180">
        <f>SUM(G$5:G62)</f>
        <v>0.74001999999999968</v>
      </c>
      <c r="N62" s="180">
        <f>SUM(H$5:H62)</f>
        <v>0.76702999999999988</v>
      </c>
      <c r="O62" s="180">
        <f>SUM(I$5:I62)</f>
        <v>0.73697999999999941</v>
      </c>
      <c r="Q62" s="382">
        <v>0.73697999999999941</v>
      </c>
      <c r="R62" s="8"/>
      <c r="S62" s="9"/>
      <c r="T62" s="2" t="s">
        <v>89</v>
      </c>
      <c r="U62" s="405">
        <f>SUMIFS(All_Opps[[Amount]:[Amount]],All_Opps[[WeekCodeNoAcc]:[WeekCodeNoAcc]],_xlfn.CONCAT(U$4,"-",$T62),All_Opps[[StageCode]:[StageCode]],"Won")</f>
        <v>73896</v>
      </c>
      <c r="V62" s="405">
        <f>SUMIFS(All_Opps[[Amount]:[Amount]],All_Opps[[WeekCodeNoAcc]:[WeekCodeNoAcc]],_xlfn.CONCAT(V$4,"-",$T62),All_Opps[[StageCode]:[StageCode]],"Won")</f>
        <v>178589</v>
      </c>
      <c r="W62" s="405">
        <f>SUMIFS(All_Opps[[Amount]:[Amount]],All_Opps[[WeekCodeNoAcc]:[WeekCodeNoAcc]],_xlfn.CONCAT(W$4,"-",$T62),All_Opps[[StageCode]:[StageCode]],"Won")</f>
        <v>35982</v>
      </c>
      <c r="X62" s="405">
        <f>SUMIFS(All_Opps[[Amount]:[Amount]],All_Opps[[WeekCodeNoAcc]:[WeekCodeNoAcc]],_xlfn.CONCAT(X$4,"-",$T62),All_Opps[[StageCode]:[StageCode]],"Won")</f>
        <v>0</v>
      </c>
      <c r="Y62" s="405">
        <f>SUMIFS(All_Opps[[Amount]:[Amount]],All_Opps[[WeekCodeNoAcc]:[WeekCodeNoAcc]],_xlfn.CONCAT(Y$4,"-",$T62),All_Opps[[StageCode]:[StageCode]],"Won")</f>
        <v>196223</v>
      </c>
      <c r="Z62" s="405">
        <f>SUMIFS(All_Opps[[Amount]:[Amount]],All_Opps[[WeekCodeNoAcc]:[WeekCodeNoAcc]],_xlfn.CONCAT(Z$4,"-",$T62),All_Opps[[StageCode]:[StageCode]],"Won")</f>
        <v>234592</v>
      </c>
      <c r="AA62" s="405">
        <f>SUMIFS(All_Opps[[Amount]:[Amount]],All_Opps[[WeekCodeNoAcc]:[WeekCodeNoAcc]],_xlfn.CONCAT(AA$4,"-",$T62),All_Opps[[StageCode]:[StageCode]],"Won")</f>
        <v>97400</v>
      </c>
      <c r="AB62" s="405">
        <f>SUMIFS(All_Opps[[Amount]:[Amount]],All_Opps[[WeekCodeNoAcc]:[WeekCodeNoAcc]],_xlfn.CONCAT(AB$4,"-",$T62),All_Opps[[StageCode]:[StageCode]],"Won")</f>
        <v>454337</v>
      </c>
      <c r="AC62" s="405">
        <f>SUMIFS(All_Opps[[Amount]:[Amount]],All_Opps[[WeekCodeNoAcc]:[WeekCodeNoAcc]],_xlfn.CONCAT(AC$4,"-",$T62),All_Opps[[StageCode]:[StageCode]],"Won")</f>
        <v>906858</v>
      </c>
      <c r="AD62" s="405">
        <f>SUMIFS(All_Opps[[Amount]:[Amount]],All_Opps[[WeekCodeNoAcc]:[WeekCodeNoAcc]],_xlfn.CONCAT(AD$4,"-",$T62),All_Opps[[StageCode]:[StageCode]],"Won")</f>
        <v>2635</v>
      </c>
      <c r="AE62" s="405">
        <f>SUMIFS(All_Opps[[Amount]:[Amount]],All_Opps[[WeekCodeNoAcc]:[WeekCodeNoAcc]],_xlfn.CONCAT(AE$4,"-",$T62),All_Opps[[StageCode]:[StageCode]],"Won")</f>
        <v>0</v>
      </c>
      <c r="AG62" s="2" t="s">
        <v>89</v>
      </c>
      <c r="AH62" s="405">
        <f>SUMIFS(All_Opps[[Amount]:[Amount]],All_Opps[[WeekCode]:[WeekCode]],_xlfn.CONCAT(AH$4,"-",$T62),All_Opps[[StageCode]:[StageCode]],"Won")</f>
        <v>73896</v>
      </c>
      <c r="AI62" s="405">
        <f>SUMIFS(All_Opps[[Amount]:[Amount]],All_Opps[[WeekCode]:[WeekCode]],_xlfn.CONCAT(AI$4,"-",$T62),All_Opps[[StageCode]:[StageCode]],"Won")</f>
        <v>178589</v>
      </c>
      <c r="AJ62" s="405">
        <f>SUMIFS(All_Opps[[Amount]:[Amount]],All_Opps[[WeekCode]:[WeekCode]],_xlfn.CONCAT(AJ$4,"-",$T62),All_Opps[[StageCode]:[StageCode]],"Won")</f>
        <v>35982</v>
      </c>
      <c r="AK62" s="405">
        <f>SUMIFS(All_Opps[[Amount]:[Amount]],All_Opps[[WeekCode]:[WeekCode]],_xlfn.CONCAT(AK$4,"-",$T62),All_Opps[[StageCode]:[StageCode]],"Won")</f>
        <v>0</v>
      </c>
      <c r="AL62" s="405">
        <f>SUMIFS(All_Opps[[Amount]:[Amount]],All_Opps[[WeekCode]:[WeekCode]],_xlfn.CONCAT(AL$4,"-",$T62),All_Opps[[StageCode]:[StageCode]],"Won")</f>
        <v>196223</v>
      </c>
      <c r="AM62" s="405">
        <f>SUMIFS(All_Opps[[Amount]:[Amount]],All_Opps[[WeekCode]:[WeekCode]],_xlfn.CONCAT(AM$4,"-",$T62),All_Opps[[StageCode]:[StageCode]],"Won")</f>
        <v>234592</v>
      </c>
      <c r="AN62" s="405">
        <f>SUMIFS(All_Opps[[Amount]:[Amount]],All_Opps[[WeekCode]:[WeekCode]],_xlfn.CONCAT(AN$4,"-",$T62),All_Opps[[StageCode]:[StageCode]],"Won")</f>
        <v>97400</v>
      </c>
      <c r="AO62" s="405">
        <f>SUMIFS(All_Opps[[Amount]:[Amount]],All_Opps[[WeekCode]:[WeekCode]],_xlfn.CONCAT(AO$4,"-",$T62),All_Opps[[StageCode]:[StageCode]],"Won")</f>
        <v>454337</v>
      </c>
      <c r="AP62" s="405">
        <f>SUMIFS(All_Opps[[Amount]:[Amount]],All_Opps[[WeekCode]:[WeekCode]],_xlfn.CONCAT(AP$4,"-",$T62),All_Opps[[StageCode]:[StageCode]],"Won")</f>
        <v>906858</v>
      </c>
      <c r="AQ62" s="405">
        <f>SUMIFS(All_Opps[[Amount]:[Amount]],All_Opps[[WeekCode]:[WeekCode]],_xlfn.CONCAT(AQ$4,"-",$T62),All_Opps[[StageCode]:[StageCode]],"Won")</f>
        <v>2635</v>
      </c>
      <c r="AR62" s="405">
        <f>SUMIFS(All_Opps[[Amount]:[Amount]],All_Opps[[WeekCode]:[WeekCode]],_xlfn.CONCAT(AR$4,"-",$T62),All_Opps[[StageCode]:[StageCode]],"Won")</f>
        <v>0</v>
      </c>
      <c r="AT62" s="2" t="s">
        <v>89</v>
      </c>
      <c r="AU62" s="405">
        <f>SUM(AH$5:AH62)</f>
        <v>3753650</v>
      </c>
      <c r="AV62" s="405">
        <f>SUM(AI$5:AI62)</f>
        <v>4271661</v>
      </c>
      <c r="AW62" s="405">
        <f>SUM(AJ$5:AJ62)</f>
        <v>8524707</v>
      </c>
      <c r="AX62" s="405">
        <f>SUM(AK$5:AK62)</f>
        <v>753581</v>
      </c>
      <c r="AY62" s="405">
        <f>SUM(AL$5:AL62)</f>
        <v>5467508</v>
      </c>
      <c r="AZ62" s="405">
        <f>SUM(AM$5:AM62)</f>
        <v>14754388</v>
      </c>
      <c r="BA62" s="405">
        <f>SUM(AN$5:AN62)</f>
        <v>20499163</v>
      </c>
      <c r="BB62" s="405">
        <f>SUM(AO$5:AO62)</f>
        <v>18311733</v>
      </c>
      <c r="BC62" s="405">
        <f>SUM(AP$5:AP62)</f>
        <v>17126872</v>
      </c>
      <c r="BD62" s="405">
        <f ca="1">IF(TWeek2026&gt;AT62*1,SUM(AQ$5:AQ62),NA())</f>
        <v>16265014</v>
      </c>
      <c r="BE62" s="405" t="e">
        <f ca="1">IF(Tweek2027&gt;AT62*1,SUM(AR$5:AR62),NA())</f>
        <v>#N/A</v>
      </c>
      <c r="BL62"/>
      <c r="BM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</row>
    <row r="63" spans="5:135" x14ac:dyDescent="0.45">
      <c r="E63" s="128">
        <v>59</v>
      </c>
      <c r="F63" s="180">
        <v>1.9109999999999999E-2</v>
      </c>
      <c r="G63" s="180">
        <v>2.0029999999999999E-2</v>
      </c>
      <c r="H63" s="180">
        <v>1.8919999999999999E-2</v>
      </c>
      <c r="I63" s="180">
        <v>1.8180000000000002E-2</v>
      </c>
      <c r="K63" s="128">
        <f>Target_Curves[[#This Row],[Week]]</f>
        <v>59</v>
      </c>
      <c r="L63" s="180">
        <f>SUM(F$5:F63)</f>
        <v>0.74457999999999991</v>
      </c>
      <c r="M63" s="180">
        <f>SUM(G$5:G63)</f>
        <v>0.76004999999999967</v>
      </c>
      <c r="N63" s="180">
        <f>SUM(H$5:H63)</f>
        <v>0.78594999999999993</v>
      </c>
      <c r="O63" s="180">
        <f>SUM(I$5:I63)</f>
        <v>0.75515999999999939</v>
      </c>
      <c r="Q63" s="382">
        <v>0.75515999999999939</v>
      </c>
      <c r="R63" s="8"/>
      <c r="S63" s="9"/>
      <c r="T63" s="2" t="s">
        <v>90</v>
      </c>
      <c r="U63" s="405">
        <f>SUMIFS(All_Opps[[Amount]:[Amount]],All_Opps[[WeekCodeNoAcc]:[WeekCodeNoAcc]],_xlfn.CONCAT(U$4,"-",$T63),All_Opps[[StageCode]:[StageCode]],"Won")</f>
        <v>318246</v>
      </c>
      <c r="V63" s="405">
        <f>SUMIFS(All_Opps[[Amount]:[Amount]],All_Opps[[WeekCodeNoAcc]:[WeekCodeNoAcc]],_xlfn.CONCAT(V$4,"-",$T63),All_Opps[[StageCode]:[StageCode]],"Won")</f>
        <v>222095</v>
      </c>
      <c r="W63" s="405">
        <f>SUMIFS(All_Opps[[Amount]:[Amount]],All_Opps[[WeekCodeNoAcc]:[WeekCodeNoAcc]],_xlfn.CONCAT(W$4,"-",$T63),All_Opps[[StageCode]:[StageCode]],"Won")</f>
        <v>159592</v>
      </c>
      <c r="X63" s="405">
        <f>SUMIFS(All_Opps[[Amount]:[Amount]],All_Opps[[WeekCodeNoAcc]:[WeekCodeNoAcc]],_xlfn.CONCAT(X$4,"-",$T63),All_Opps[[StageCode]:[StageCode]],"Won")</f>
        <v>0</v>
      </c>
      <c r="Y63" s="405">
        <f>SUMIFS(All_Opps[[Amount]:[Amount]],All_Opps[[WeekCodeNoAcc]:[WeekCodeNoAcc]],_xlfn.CONCAT(Y$4,"-",$T63),All_Opps[[StageCode]:[StageCode]],"Won")</f>
        <v>23621</v>
      </c>
      <c r="Z63" s="405">
        <f>SUMIFS(All_Opps[[Amount]:[Amount]],All_Opps[[WeekCodeNoAcc]:[WeekCodeNoAcc]],_xlfn.CONCAT(Z$4,"-",$T63),All_Opps[[StageCode]:[StageCode]],"Won")</f>
        <v>161355</v>
      </c>
      <c r="AA63" s="405">
        <f>SUMIFS(All_Opps[[Amount]:[Amount]],All_Opps[[WeekCodeNoAcc]:[WeekCodeNoAcc]],_xlfn.CONCAT(AA$4,"-",$T63),All_Opps[[StageCode]:[StageCode]],"Won")</f>
        <v>1509834</v>
      </c>
      <c r="AB63" s="405">
        <f>SUMIFS(All_Opps[[Amount]:[Amount]],All_Opps[[WeekCodeNoAcc]:[WeekCodeNoAcc]],_xlfn.CONCAT(AB$4,"-",$T63),All_Opps[[StageCode]:[StageCode]],"Won")</f>
        <v>156401</v>
      </c>
      <c r="AC63" s="405">
        <f>SUMIFS(All_Opps[[Amount]:[Amount]],All_Opps[[WeekCodeNoAcc]:[WeekCodeNoAcc]],_xlfn.CONCAT(AC$4,"-",$T63),All_Opps[[StageCode]:[StageCode]],"Won")</f>
        <v>359697</v>
      </c>
      <c r="AD63" s="405">
        <f>SUMIFS(All_Opps[[Amount]:[Amount]],All_Opps[[WeekCodeNoAcc]:[WeekCodeNoAcc]],_xlfn.CONCAT(AD$4,"-",$T63),All_Opps[[StageCode]:[StageCode]],"Won")</f>
        <v>224134</v>
      </c>
      <c r="AE63" s="405">
        <f>SUMIFS(All_Opps[[Amount]:[Amount]],All_Opps[[WeekCodeNoAcc]:[WeekCodeNoAcc]],_xlfn.CONCAT(AE$4,"-",$T63),All_Opps[[StageCode]:[StageCode]],"Won")</f>
        <v>0</v>
      </c>
      <c r="AG63" s="2" t="s">
        <v>90</v>
      </c>
      <c r="AH63" s="405">
        <f>SUMIFS(All_Opps[[Amount]:[Amount]],All_Opps[[WeekCode]:[WeekCode]],_xlfn.CONCAT(AH$4,"-",$T63),All_Opps[[StageCode]:[StageCode]],"Won")</f>
        <v>318246</v>
      </c>
      <c r="AI63" s="405">
        <f>SUMIFS(All_Opps[[Amount]:[Amount]],All_Opps[[WeekCode]:[WeekCode]],_xlfn.CONCAT(AI$4,"-",$T63),All_Opps[[StageCode]:[StageCode]],"Won")</f>
        <v>222095</v>
      </c>
      <c r="AJ63" s="405">
        <f>SUMIFS(All_Opps[[Amount]:[Amount]],All_Opps[[WeekCode]:[WeekCode]],_xlfn.CONCAT(AJ$4,"-",$T63),All_Opps[[StageCode]:[StageCode]],"Won")</f>
        <v>159592</v>
      </c>
      <c r="AK63" s="405">
        <f>SUMIFS(All_Opps[[Amount]:[Amount]],All_Opps[[WeekCode]:[WeekCode]],_xlfn.CONCAT(AK$4,"-",$T63),All_Opps[[StageCode]:[StageCode]],"Won")</f>
        <v>0</v>
      </c>
      <c r="AL63" s="405">
        <f>SUMIFS(All_Opps[[Amount]:[Amount]],All_Opps[[WeekCode]:[WeekCode]],_xlfn.CONCAT(AL$4,"-",$T63),All_Opps[[StageCode]:[StageCode]],"Won")</f>
        <v>23621</v>
      </c>
      <c r="AM63" s="405">
        <f>SUMIFS(All_Opps[[Amount]:[Amount]],All_Opps[[WeekCode]:[WeekCode]],_xlfn.CONCAT(AM$4,"-",$T63),All_Opps[[StageCode]:[StageCode]],"Won")</f>
        <v>161355</v>
      </c>
      <c r="AN63" s="405">
        <f>SUMIFS(All_Opps[[Amount]:[Amount]],All_Opps[[WeekCode]:[WeekCode]],_xlfn.CONCAT(AN$4,"-",$T63),All_Opps[[StageCode]:[StageCode]],"Won")</f>
        <v>1509834</v>
      </c>
      <c r="AO63" s="405">
        <f>SUMIFS(All_Opps[[Amount]:[Amount]],All_Opps[[WeekCode]:[WeekCode]],_xlfn.CONCAT(AO$4,"-",$T63),All_Opps[[StageCode]:[StageCode]],"Won")</f>
        <v>156401</v>
      </c>
      <c r="AP63" s="405">
        <f>SUMIFS(All_Opps[[Amount]:[Amount]],All_Opps[[WeekCode]:[WeekCode]],_xlfn.CONCAT(AP$4,"-",$T63),All_Opps[[StageCode]:[StageCode]],"Won")</f>
        <v>359697</v>
      </c>
      <c r="AQ63" s="405">
        <f>SUMIFS(All_Opps[[Amount]:[Amount]],All_Opps[[WeekCode]:[WeekCode]],_xlfn.CONCAT(AQ$4,"-",$T63),All_Opps[[StageCode]:[StageCode]],"Won")</f>
        <v>224134</v>
      </c>
      <c r="AR63" s="405">
        <f>SUMIFS(All_Opps[[Amount]:[Amount]],All_Opps[[WeekCode]:[WeekCode]],_xlfn.CONCAT(AR$4,"-",$T63),All_Opps[[StageCode]:[StageCode]],"Won")</f>
        <v>0</v>
      </c>
      <c r="AT63" s="2" t="s">
        <v>90</v>
      </c>
      <c r="AU63" s="405">
        <f>SUM(AH$5:AH63)</f>
        <v>4071896</v>
      </c>
      <c r="AV63" s="405">
        <f>SUM(AI$5:AI63)</f>
        <v>4493756</v>
      </c>
      <c r="AW63" s="405">
        <f>SUM(AJ$5:AJ63)</f>
        <v>8684299</v>
      </c>
      <c r="AX63" s="405">
        <f>SUM(AK$5:AK63)</f>
        <v>753581</v>
      </c>
      <c r="AY63" s="405">
        <f>SUM(AL$5:AL63)</f>
        <v>5491129</v>
      </c>
      <c r="AZ63" s="405">
        <f>SUM(AM$5:AM63)</f>
        <v>14915743</v>
      </c>
      <c r="BA63" s="405">
        <f>SUM(AN$5:AN63)</f>
        <v>22008997</v>
      </c>
      <c r="BB63" s="405">
        <f>SUM(AO$5:AO63)</f>
        <v>18468134</v>
      </c>
      <c r="BC63" s="405">
        <f>SUM(AP$5:AP63)</f>
        <v>17486569</v>
      </c>
      <c r="BD63" s="405">
        <f ca="1">IF(TWeek2026&gt;AT63*1,SUM(AQ$5:AQ63),NA())</f>
        <v>16489148</v>
      </c>
      <c r="BE63" s="405" t="e">
        <f ca="1">IF(Tweek2027&gt;AT63*1,SUM(AR$5:AR63),NA())</f>
        <v>#N/A</v>
      </c>
      <c r="BL63"/>
      <c r="BM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</row>
    <row r="64" spans="5:135" x14ac:dyDescent="0.45">
      <c r="E64" s="128">
        <v>60</v>
      </c>
      <c r="F64" s="180">
        <v>3.3009999999999998E-2</v>
      </c>
      <c r="G64" s="180">
        <v>2.0029999999999999E-2</v>
      </c>
      <c r="H64" s="180">
        <v>1.8919999999999999E-2</v>
      </c>
      <c r="I64" s="180">
        <v>1.8180000000000002E-2</v>
      </c>
      <c r="K64" s="128">
        <f>Target_Curves[[#This Row],[Week]]</f>
        <v>60</v>
      </c>
      <c r="L64" s="180">
        <f>SUM(F$5:F64)</f>
        <v>0.77758999999999989</v>
      </c>
      <c r="M64" s="180">
        <f>SUM(G$5:G64)</f>
        <v>0.78007999999999966</v>
      </c>
      <c r="N64" s="180">
        <f>SUM(H$5:H64)</f>
        <v>0.80486999999999997</v>
      </c>
      <c r="O64" s="180">
        <f>SUM(I$5:I64)</f>
        <v>0.77333999999999936</v>
      </c>
      <c r="Q64" s="382">
        <v>0.77333999999999936</v>
      </c>
      <c r="R64" s="8"/>
      <c r="S64" s="9"/>
      <c r="T64" s="2" t="s">
        <v>91</v>
      </c>
      <c r="U64" s="405">
        <f>SUMIFS(All_Opps[[Amount]:[Amount]],All_Opps[[WeekCodeNoAcc]:[WeekCodeNoAcc]],_xlfn.CONCAT(U$4,"-",$T64),All_Opps[[StageCode]:[StageCode]],"Won")</f>
        <v>0</v>
      </c>
      <c r="V64" s="405">
        <f>SUMIFS(All_Opps[[Amount]:[Amount]],All_Opps[[WeekCodeNoAcc]:[WeekCodeNoAcc]],_xlfn.CONCAT(V$4,"-",$T64),All_Opps[[StageCode]:[StageCode]],"Won")</f>
        <v>128062</v>
      </c>
      <c r="W64" s="405">
        <f>SUMIFS(All_Opps[[Amount]:[Amount]],All_Opps[[WeekCodeNoAcc]:[WeekCodeNoAcc]],_xlfn.CONCAT(W$4,"-",$T64),All_Opps[[StageCode]:[StageCode]],"Won")</f>
        <v>167452</v>
      </c>
      <c r="X64" s="405">
        <f>SUMIFS(All_Opps[[Amount]:[Amount]],All_Opps[[WeekCodeNoAcc]:[WeekCodeNoAcc]],_xlfn.CONCAT(X$4,"-",$T64),All_Opps[[StageCode]:[StageCode]],"Won")</f>
        <v>0</v>
      </c>
      <c r="Y64" s="405">
        <f>SUMIFS(All_Opps[[Amount]:[Amount]],All_Opps[[WeekCodeNoAcc]:[WeekCodeNoAcc]],_xlfn.CONCAT(Y$4,"-",$T64),All_Opps[[StageCode]:[StageCode]],"Won")</f>
        <v>26528</v>
      </c>
      <c r="Z64" s="405">
        <f>SUMIFS(All_Opps[[Amount]:[Amount]],All_Opps[[WeekCodeNoAcc]:[WeekCodeNoAcc]],_xlfn.CONCAT(Z$4,"-",$T64),All_Opps[[StageCode]:[StageCode]],"Won")</f>
        <v>78571</v>
      </c>
      <c r="AA64" s="405">
        <f>SUMIFS(All_Opps[[Amount]:[Amount]],All_Opps[[WeekCodeNoAcc]:[WeekCodeNoAcc]],_xlfn.CONCAT(AA$4,"-",$T64),All_Opps[[StageCode]:[StageCode]],"Won")</f>
        <v>392229</v>
      </c>
      <c r="AB64" s="405">
        <f>SUMIFS(All_Opps[[Amount]:[Amount]],All_Opps[[WeekCodeNoAcc]:[WeekCodeNoAcc]],_xlfn.CONCAT(AB$4,"-",$T64),All_Opps[[StageCode]:[StageCode]],"Won")</f>
        <v>234217</v>
      </c>
      <c r="AC64" s="405">
        <f>SUMIFS(All_Opps[[Amount]:[Amount]],All_Opps[[WeekCodeNoAcc]:[WeekCodeNoAcc]],_xlfn.CONCAT(AC$4,"-",$T64),All_Opps[[StageCode]:[StageCode]],"Won")</f>
        <v>294587</v>
      </c>
      <c r="AD64" s="405">
        <f>SUMIFS(All_Opps[[Amount]:[Amount]],All_Opps[[WeekCodeNoAcc]:[WeekCodeNoAcc]],_xlfn.CONCAT(AD$4,"-",$T64),All_Opps[[StageCode]:[StageCode]],"Won")</f>
        <v>669389</v>
      </c>
      <c r="AE64" s="405">
        <f>SUMIFS(All_Opps[[Amount]:[Amount]],All_Opps[[WeekCodeNoAcc]:[WeekCodeNoAcc]],_xlfn.CONCAT(AE$4,"-",$T64),All_Opps[[StageCode]:[StageCode]],"Won")</f>
        <v>0</v>
      </c>
      <c r="AG64" s="2" t="s">
        <v>91</v>
      </c>
      <c r="AH64" s="405">
        <f>SUMIFS(All_Opps[[Amount]:[Amount]],All_Opps[[WeekCode]:[WeekCode]],_xlfn.CONCAT(AH$4,"-",$T64),All_Opps[[StageCode]:[StageCode]],"Won")</f>
        <v>0</v>
      </c>
      <c r="AI64" s="405">
        <f>SUMIFS(All_Opps[[Amount]:[Amount]],All_Opps[[WeekCode]:[WeekCode]],_xlfn.CONCAT(AI$4,"-",$T64),All_Opps[[StageCode]:[StageCode]],"Won")</f>
        <v>128062</v>
      </c>
      <c r="AJ64" s="405">
        <f>SUMIFS(All_Opps[[Amount]:[Amount]],All_Opps[[WeekCode]:[WeekCode]],_xlfn.CONCAT(AJ$4,"-",$T64),All_Opps[[StageCode]:[StageCode]],"Won")</f>
        <v>167452</v>
      </c>
      <c r="AK64" s="405">
        <f>SUMIFS(All_Opps[[Amount]:[Amount]],All_Opps[[WeekCode]:[WeekCode]],_xlfn.CONCAT(AK$4,"-",$T64),All_Opps[[StageCode]:[StageCode]],"Won")</f>
        <v>0</v>
      </c>
      <c r="AL64" s="405">
        <f>SUMIFS(All_Opps[[Amount]:[Amount]],All_Opps[[WeekCode]:[WeekCode]],_xlfn.CONCAT(AL$4,"-",$T64),All_Opps[[StageCode]:[StageCode]],"Won")</f>
        <v>26528</v>
      </c>
      <c r="AM64" s="405">
        <f>SUMIFS(All_Opps[[Amount]:[Amount]],All_Opps[[WeekCode]:[WeekCode]],_xlfn.CONCAT(AM$4,"-",$T64),All_Opps[[StageCode]:[StageCode]],"Won")</f>
        <v>78571</v>
      </c>
      <c r="AN64" s="405">
        <f>SUMIFS(All_Opps[[Amount]:[Amount]],All_Opps[[WeekCode]:[WeekCode]],_xlfn.CONCAT(AN$4,"-",$T64),All_Opps[[StageCode]:[StageCode]],"Won")</f>
        <v>392229</v>
      </c>
      <c r="AO64" s="405">
        <f>SUMIFS(All_Opps[[Amount]:[Amount]],All_Opps[[WeekCode]:[WeekCode]],_xlfn.CONCAT(AO$4,"-",$T64),All_Opps[[StageCode]:[StageCode]],"Won")</f>
        <v>234217</v>
      </c>
      <c r="AP64" s="405">
        <f>SUMIFS(All_Opps[[Amount]:[Amount]],All_Opps[[WeekCode]:[WeekCode]],_xlfn.CONCAT(AP$4,"-",$T64),All_Opps[[StageCode]:[StageCode]],"Won")</f>
        <v>294587</v>
      </c>
      <c r="AQ64" s="405">
        <f>SUMIFS(All_Opps[[Amount]:[Amount]],All_Opps[[WeekCode]:[WeekCode]],_xlfn.CONCAT(AQ$4,"-",$T64),All_Opps[[StageCode]:[StageCode]],"Won")</f>
        <v>669389</v>
      </c>
      <c r="AR64" s="405">
        <f>SUMIFS(All_Opps[[Amount]:[Amount]],All_Opps[[WeekCode]:[WeekCode]],_xlfn.CONCAT(AR$4,"-",$T64),All_Opps[[StageCode]:[StageCode]],"Won")</f>
        <v>0</v>
      </c>
      <c r="AT64" s="2" t="s">
        <v>91</v>
      </c>
      <c r="AU64" s="405">
        <f>SUM(AH$5:AH64)</f>
        <v>4071896</v>
      </c>
      <c r="AV64" s="405">
        <f>SUM(AI$5:AI64)</f>
        <v>4621818</v>
      </c>
      <c r="AW64" s="405">
        <f>SUM(AJ$5:AJ64)</f>
        <v>8851751</v>
      </c>
      <c r="AX64" s="405">
        <f>SUM(AK$5:AK64)</f>
        <v>753581</v>
      </c>
      <c r="AY64" s="405">
        <f>SUM(AL$5:AL64)</f>
        <v>5517657</v>
      </c>
      <c r="AZ64" s="405">
        <f>SUM(AM$5:AM64)</f>
        <v>14994314</v>
      </c>
      <c r="BA64" s="405">
        <f>SUM(AN$5:AN64)</f>
        <v>22401226</v>
      </c>
      <c r="BB64" s="405">
        <f>SUM(AO$5:AO64)</f>
        <v>18702351</v>
      </c>
      <c r="BC64" s="405">
        <f>SUM(AP$5:AP64)</f>
        <v>17781156</v>
      </c>
      <c r="BD64" s="405">
        <f ca="1">IF(TWeek2026&gt;AT64*1,SUM(AQ$5:AQ64),NA())</f>
        <v>17158537</v>
      </c>
      <c r="BE64" s="405" t="e">
        <f ca="1">IF(Tweek2027&gt;AT64*1,SUM(AR$5:AR64),NA())</f>
        <v>#N/A</v>
      </c>
      <c r="BL64"/>
      <c r="BM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</row>
    <row r="65" spans="5:135" x14ac:dyDescent="0.45">
      <c r="E65" s="128">
        <v>61</v>
      </c>
      <c r="F65" s="180">
        <v>1.9720000000000001E-2</v>
      </c>
      <c r="G65" s="180">
        <v>2.0029999999999999E-2</v>
      </c>
      <c r="H65" s="180">
        <v>1.8919999999999999E-2</v>
      </c>
      <c r="I65" s="180">
        <v>1.8180000000000002E-2</v>
      </c>
      <c r="K65" s="128">
        <f>Target_Curves[[#This Row],[Week]]</f>
        <v>61</v>
      </c>
      <c r="L65" s="180">
        <f>SUM(F$5:F65)</f>
        <v>0.79730999999999985</v>
      </c>
      <c r="M65" s="180">
        <f>SUM(G$5:G65)</f>
        <v>0.80010999999999965</v>
      </c>
      <c r="N65" s="180">
        <f>SUM(H$5:H65)</f>
        <v>0.82379000000000002</v>
      </c>
      <c r="O65" s="180">
        <f>SUM(I$5:I65)</f>
        <v>0.79151999999999934</v>
      </c>
      <c r="Q65" s="382">
        <v>0.79151999999999934</v>
      </c>
      <c r="R65" s="8"/>
      <c r="S65" s="9"/>
      <c r="T65" s="2" t="s">
        <v>92</v>
      </c>
      <c r="U65" s="405">
        <f>SUMIFS(All_Opps[[Amount]:[Amount]],All_Opps[[WeekCodeNoAcc]:[WeekCodeNoAcc]],_xlfn.CONCAT(U$4,"-",$T65),All_Opps[[StageCode]:[StageCode]],"Won")</f>
        <v>99347</v>
      </c>
      <c r="V65" s="405">
        <f>SUMIFS(All_Opps[[Amount]:[Amount]],All_Opps[[WeekCodeNoAcc]:[WeekCodeNoAcc]],_xlfn.CONCAT(V$4,"-",$T65),All_Opps[[StageCode]:[StageCode]],"Won")</f>
        <v>106107</v>
      </c>
      <c r="W65" s="405">
        <f>SUMIFS(All_Opps[[Amount]:[Amount]],All_Opps[[WeekCodeNoAcc]:[WeekCodeNoAcc]],_xlfn.CONCAT(W$4,"-",$T65),All_Opps[[StageCode]:[StageCode]],"Won")</f>
        <v>137302</v>
      </c>
      <c r="X65" s="405">
        <f>SUMIFS(All_Opps[[Amount]:[Amount]],All_Opps[[WeekCodeNoAcc]:[WeekCodeNoAcc]],_xlfn.CONCAT(X$4,"-",$T65),All_Opps[[StageCode]:[StageCode]],"Won")</f>
        <v>0</v>
      </c>
      <c r="Y65" s="405">
        <f>SUMIFS(All_Opps[[Amount]:[Amount]],All_Opps[[WeekCodeNoAcc]:[WeekCodeNoAcc]],_xlfn.CONCAT(Y$4,"-",$T65),All_Opps[[StageCode]:[StageCode]],"Won")</f>
        <v>0</v>
      </c>
      <c r="Z65" s="405">
        <f>SUMIFS(All_Opps[[Amount]:[Amount]],All_Opps[[WeekCodeNoAcc]:[WeekCodeNoAcc]],_xlfn.CONCAT(Z$4,"-",$T65),All_Opps[[StageCode]:[StageCode]],"Won")</f>
        <v>32555</v>
      </c>
      <c r="AA65" s="405">
        <f>SUMIFS(All_Opps[[Amount]:[Amount]],All_Opps[[WeekCodeNoAcc]:[WeekCodeNoAcc]],_xlfn.CONCAT(AA$4,"-",$T65),All_Opps[[StageCode]:[StageCode]],"Won")</f>
        <v>189742</v>
      </c>
      <c r="AB65" s="405">
        <f>SUMIFS(All_Opps[[Amount]:[Amount]],All_Opps[[WeekCodeNoAcc]:[WeekCodeNoAcc]],_xlfn.CONCAT(AB$4,"-",$T65),All_Opps[[StageCode]:[StageCode]],"Won")</f>
        <v>666555</v>
      </c>
      <c r="AC65" s="405">
        <f>SUMIFS(All_Opps[[Amount]:[Amount]],All_Opps[[WeekCodeNoAcc]:[WeekCodeNoAcc]],_xlfn.CONCAT(AC$4,"-",$T65),All_Opps[[StageCode]:[StageCode]],"Won")</f>
        <v>605655</v>
      </c>
      <c r="AD65" s="405">
        <f>SUMIFS(All_Opps[[Amount]:[Amount]],All_Opps[[WeekCodeNoAcc]:[WeekCodeNoAcc]],_xlfn.CONCAT(AD$4,"-",$T65),All_Opps[[StageCode]:[StageCode]],"Won")</f>
        <v>802352</v>
      </c>
      <c r="AE65" s="405">
        <f>SUMIFS(All_Opps[[Amount]:[Amount]],All_Opps[[WeekCodeNoAcc]:[WeekCodeNoAcc]],_xlfn.CONCAT(AE$4,"-",$T65),All_Opps[[StageCode]:[StageCode]],"Won")</f>
        <v>0</v>
      </c>
      <c r="AG65" s="2" t="s">
        <v>92</v>
      </c>
      <c r="AH65" s="405">
        <f>SUMIFS(All_Opps[[Amount]:[Amount]],All_Opps[[WeekCode]:[WeekCode]],_xlfn.CONCAT(AH$4,"-",$T65),All_Opps[[StageCode]:[StageCode]],"Won")</f>
        <v>99347</v>
      </c>
      <c r="AI65" s="405">
        <f>SUMIFS(All_Opps[[Amount]:[Amount]],All_Opps[[WeekCode]:[WeekCode]],_xlfn.CONCAT(AI$4,"-",$T65),All_Opps[[StageCode]:[StageCode]],"Won")</f>
        <v>106107</v>
      </c>
      <c r="AJ65" s="405">
        <f>SUMIFS(All_Opps[[Amount]:[Amount]],All_Opps[[WeekCode]:[WeekCode]],_xlfn.CONCAT(AJ$4,"-",$T65),All_Opps[[StageCode]:[StageCode]],"Won")</f>
        <v>137302</v>
      </c>
      <c r="AK65" s="405">
        <f>SUMIFS(All_Opps[[Amount]:[Amount]],All_Opps[[WeekCode]:[WeekCode]],_xlfn.CONCAT(AK$4,"-",$T65),All_Opps[[StageCode]:[StageCode]],"Won")</f>
        <v>0</v>
      </c>
      <c r="AL65" s="405">
        <f>SUMIFS(All_Opps[[Amount]:[Amount]],All_Opps[[WeekCode]:[WeekCode]],_xlfn.CONCAT(AL$4,"-",$T65),All_Opps[[StageCode]:[StageCode]],"Won")</f>
        <v>0</v>
      </c>
      <c r="AM65" s="405">
        <f>SUMIFS(All_Opps[[Amount]:[Amount]],All_Opps[[WeekCode]:[WeekCode]],_xlfn.CONCAT(AM$4,"-",$T65),All_Opps[[StageCode]:[StageCode]],"Won")</f>
        <v>32555</v>
      </c>
      <c r="AN65" s="405">
        <f>SUMIFS(All_Opps[[Amount]:[Amount]],All_Opps[[WeekCode]:[WeekCode]],_xlfn.CONCAT(AN$4,"-",$T65),All_Opps[[StageCode]:[StageCode]],"Won")</f>
        <v>189742</v>
      </c>
      <c r="AO65" s="405">
        <f>SUMIFS(All_Opps[[Amount]:[Amount]],All_Opps[[WeekCode]:[WeekCode]],_xlfn.CONCAT(AO$4,"-",$T65),All_Opps[[StageCode]:[StageCode]],"Won")</f>
        <v>666555</v>
      </c>
      <c r="AP65" s="405">
        <f>SUMIFS(All_Opps[[Amount]:[Amount]],All_Opps[[WeekCode]:[WeekCode]],_xlfn.CONCAT(AP$4,"-",$T65),All_Opps[[StageCode]:[StageCode]],"Won")</f>
        <v>605655</v>
      </c>
      <c r="AQ65" s="405">
        <f>SUMIFS(All_Opps[[Amount]:[Amount]],All_Opps[[WeekCode]:[WeekCode]],_xlfn.CONCAT(AQ$4,"-",$T65),All_Opps[[StageCode]:[StageCode]],"Won")</f>
        <v>802352</v>
      </c>
      <c r="AR65" s="405">
        <f>SUMIFS(All_Opps[[Amount]:[Amount]],All_Opps[[WeekCode]:[WeekCode]],_xlfn.CONCAT(AR$4,"-",$T65),All_Opps[[StageCode]:[StageCode]],"Won")</f>
        <v>0</v>
      </c>
      <c r="AT65" s="2" t="s">
        <v>92</v>
      </c>
      <c r="AU65" s="405">
        <f>SUM(AH$5:AH65)</f>
        <v>4171243</v>
      </c>
      <c r="AV65" s="405">
        <f>SUM(AI$5:AI65)</f>
        <v>4727925</v>
      </c>
      <c r="AW65" s="405">
        <f>SUM(AJ$5:AJ65)</f>
        <v>8989053</v>
      </c>
      <c r="AX65" s="405">
        <f>SUM(AK$5:AK65)</f>
        <v>753581</v>
      </c>
      <c r="AY65" s="405">
        <f>SUM(AL$5:AL65)</f>
        <v>5517657</v>
      </c>
      <c r="AZ65" s="405">
        <f>SUM(AM$5:AM65)</f>
        <v>15026869</v>
      </c>
      <c r="BA65" s="405">
        <f>SUM(AN$5:AN65)</f>
        <v>22590968</v>
      </c>
      <c r="BB65" s="405">
        <f>SUM(AO$5:AO65)</f>
        <v>19368906</v>
      </c>
      <c r="BC65" s="405">
        <f>SUM(AP$5:AP65)</f>
        <v>18386811</v>
      </c>
      <c r="BD65" s="405">
        <f ca="1">IF(TWeek2026&gt;AT65*1,SUM(AQ$5:AQ65),NA())</f>
        <v>17960889</v>
      </c>
      <c r="BE65" s="405" t="e">
        <f ca="1">IF(Tweek2027&gt;AT65*1,SUM(AR$5:AR65),NA())</f>
        <v>#N/A</v>
      </c>
      <c r="BL65"/>
      <c r="BM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</row>
    <row r="66" spans="5:135" x14ac:dyDescent="0.45">
      <c r="E66" s="128">
        <v>62</v>
      </c>
      <c r="F66" s="180">
        <v>2.6589999999999999E-2</v>
      </c>
      <c r="G66" s="180">
        <v>2.0029999999999999E-2</v>
      </c>
      <c r="H66" s="180">
        <v>1.8919999999999999E-2</v>
      </c>
      <c r="I66" s="180">
        <v>1.8180000000000002E-2</v>
      </c>
      <c r="K66" s="128">
        <f>Target_Curves[[#This Row],[Week]]</f>
        <v>62</v>
      </c>
      <c r="L66" s="180">
        <f>SUM(F$5:F66)</f>
        <v>0.82389999999999985</v>
      </c>
      <c r="M66" s="180">
        <f>SUM(G$5:G66)</f>
        <v>0.82013999999999965</v>
      </c>
      <c r="N66" s="180">
        <f>SUM(H$5:H66)</f>
        <v>0.84271000000000007</v>
      </c>
      <c r="O66" s="180">
        <f>SUM(I$5:I66)</f>
        <v>0.80969999999999931</v>
      </c>
      <c r="Q66" s="382">
        <v>0.80969999999999931</v>
      </c>
      <c r="R66" s="8"/>
      <c r="S66" s="9"/>
      <c r="T66" s="2" t="s">
        <v>93</v>
      </c>
      <c r="U66" s="405">
        <f>SUMIFS(All_Opps[[Amount]:[Amount]],All_Opps[[WeekCodeNoAcc]:[WeekCodeNoAcc]],_xlfn.CONCAT(U$4,"-",$T66),All_Opps[[StageCode]:[StageCode]],"Won")</f>
        <v>218882</v>
      </c>
      <c r="V66" s="405">
        <f>SUMIFS(All_Opps[[Amount]:[Amount]],All_Opps[[WeekCodeNoAcc]:[WeekCodeNoAcc]],_xlfn.CONCAT(V$4,"-",$T66),All_Opps[[StageCode]:[StageCode]],"Won")</f>
        <v>191492</v>
      </c>
      <c r="W66" s="405">
        <f>SUMIFS(All_Opps[[Amount]:[Amount]],All_Opps[[WeekCodeNoAcc]:[WeekCodeNoAcc]],_xlfn.CONCAT(W$4,"-",$T66),All_Opps[[StageCode]:[StageCode]],"Won")</f>
        <v>164919</v>
      </c>
      <c r="X66" s="405">
        <f>SUMIFS(All_Opps[[Amount]:[Amount]],All_Opps[[WeekCodeNoAcc]:[WeekCodeNoAcc]],_xlfn.CONCAT(X$4,"-",$T66),All_Opps[[StageCode]:[StageCode]],"Won")</f>
        <v>27563</v>
      </c>
      <c r="Y66" s="405">
        <f>SUMIFS(All_Opps[[Amount]:[Amount]],All_Opps[[WeekCodeNoAcc]:[WeekCodeNoAcc]],_xlfn.CONCAT(Y$4,"-",$T66),All_Opps[[StageCode]:[StageCode]],"Won")</f>
        <v>0</v>
      </c>
      <c r="Z66" s="405">
        <f>SUMIFS(All_Opps[[Amount]:[Amount]],All_Opps[[WeekCodeNoAcc]:[WeekCodeNoAcc]],_xlfn.CONCAT(Z$4,"-",$T66),All_Opps[[StageCode]:[StageCode]],"Won")</f>
        <v>570683</v>
      </c>
      <c r="AA66" s="405">
        <f>SUMIFS(All_Opps[[Amount]:[Amount]],All_Opps[[WeekCodeNoAcc]:[WeekCodeNoAcc]],_xlfn.CONCAT(AA$4,"-",$T66),All_Opps[[StageCode]:[StageCode]],"Won")</f>
        <v>331551</v>
      </c>
      <c r="AB66" s="405">
        <f>SUMIFS(All_Opps[[Amount]:[Amount]],All_Opps[[WeekCodeNoAcc]:[WeekCodeNoAcc]],_xlfn.CONCAT(AB$4,"-",$T66),All_Opps[[StageCode]:[StageCode]],"Won")</f>
        <v>66850</v>
      </c>
      <c r="AC66" s="405">
        <f>SUMIFS(All_Opps[[Amount]:[Amount]],All_Opps[[WeekCodeNoAcc]:[WeekCodeNoAcc]],_xlfn.CONCAT(AC$4,"-",$T66),All_Opps[[StageCode]:[StageCode]],"Won")</f>
        <v>132445</v>
      </c>
      <c r="AD66" s="405">
        <f>SUMIFS(All_Opps[[Amount]:[Amount]],All_Opps[[WeekCodeNoAcc]:[WeekCodeNoAcc]],_xlfn.CONCAT(AD$4,"-",$T66),All_Opps[[StageCode]:[StageCode]],"Won")</f>
        <v>158381</v>
      </c>
      <c r="AE66" s="405">
        <f>SUMIFS(All_Opps[[Amount]:[Amount]],All_Opps[[WeekCodeNoAcc]:[WeekCodeNoAcc]],_xlfn.CONCAT(AE$4,"-",$T66),All_Opps[[StageCode]:[StageCode]],"Won")</f>
        <v>0</v>
      </c>
      <c r="AG66" s="2" t="s">
        <v>93</v>
      </c>
      <c r="AH66" s="405">
        <f>SUMIFS(All_Opps[[Amount]:[Amount]],All_Opps[[WeekCode]:[WeekCode]],_xlfn.CONCAT(AH$4,"-",$T66),All_Opps[[StageCode]:[StageCode]],"Won")</f>
        <v>218882</v>
      </c>
      <c r="AI66" s="405">
        <f>SUMIFS(All_Opps[[Amount]:[Amount]],All_Opps[[WeekCode]:[WeekCode]],_xlfn.CONCAT(AI$4,"-",$T66),All_Opps[[StageCode]:[StageCode]],"Won")</f>
        <v>191492</v>
      </c>
      <c r="AJ66" s="405">
        <f>SUMIFS(All_Opps[[Amount]:[Amount]],All_Opps[[WeekCode]:[WeekCode]],_xlfn.CONCAT(AJ$4,"-",$T66),All_Opps[[StageCode]:[StageCode]],"Won")</f>
        <v>164919</v>
      </c>
      <c r="AK66" s="405">
        <f>SUMIFS(All_Opps[[Amount]:[Amount]],All_Opps[[WeekCode]:[WeekCode]],_xlfn.CONCAT(AK$4,"-",$T66),All_Opps[[StageCode]:[StageCode]],"Won")</f>
        <v>27563</v>
      </c>
      <c r="AL66" s="405">
        <f>SUMIFS(All_Opps[[Amount]:[Amount]],All_Opps[[WeekCode]:[WeekCode]],_xlfn.CONCAT(AL$4,"-",$T66),All_Opps[[StageCode]:[StageCode]],"Won")</f>
        <v>0</v>
      </c>
      <c r="AM66" s="405">
        <f>SUMIFS(All_Opps[[Amount]:[Amount]],All_Opps[[WeekCode]:[WeekCode]],_xlfn.CONCAT(AM$4,"-",$T66),All_Opps[[StageCode]:[StageCode]],"Won")</f>
        <v>570683</v>
      </c>
      <c r="AN66" s="405">
        <f>SUMIFS(All_Opps[[Amount]:[Amount]],All_Opps[[WeekCode]:[WeekCode]],_xlfn.CONCAT(AN$4,"-",$T66),All_Opps[[StageCode]:[StageCode]],"Won")</f>
        <v>331551</v>
      </c>
      <c r="AO66" s="405">
        <f>SUMIFS(All_Opps[[Amount]:[Amount]],All_Opps[[WeekCode]:[WeekCode]],_xlfn.CONCAT(AO$4,"-",$T66),All_Opps[[StageCode]:[StageCode]],"Won")</f>
        <v>66850</v>
      </c>
      <c r="AP66" s="405">
        <f>SUMIFS(All_Opps[[Amount]:[Amount]],All_Opps[[WeekCode]:[WeekCode]],_xlfn.CONCAT(AP$4,"-",$T66),All_Opps[[StageCode]:[StageCode]],"Won")</f>
        <v>132445</v>
      </c>
      <c r="AQ66" s="405">
        <f>SUMIFS(All_Opps[[Amount]:[Amount]],All_Opps[[WeekCode]:[WeekCode]],_xlfn.CONCAT(AQ$4,"-",$T66),All_Opps[[StageCode]:[StageCode]],"Won")</f>
        <v>158381</v>
      </c>
      <c r="AR66" s="405">
        <f>SUMIFS(All_Opps[[Amount]:[Amount]],All_Opps[[WeekCode]:[WeekCode]],_xlfn.CONCAT(AR$4,"-",$T66),All_Opps[[StageCode]:[StageCode]],"Won")</f>
        <v>0</v>
      </c>
      <c r="AT66" s="2" t="s">
        <v>93</v>
      </c>
      <c r="AU66" s="405">
        <f>SUM(AH$5:AH66)</f>
        <v>4390125</v>
      </c>
      <c r="AV66" s="405">
        <f>SUM(AI$5:AI66)</f>
        <v>4919417</v>
      </c>
      <c r="AW66" s="405">
        <f>SUM(AJ$5:AJ66)</f>
        <v>9153972</v>
      </c>
      <c r="AX66" s="405">
        <f>SUM(AK$5:AK66)</f>
        <v>781144</v>
      </c>
      <c r="AY66" s="405">
        <f>SUM(AL$5:AL66)</f>
        <v>5517657</v>
      </c>
      <c r="AZ66" s="405">
        <f>SUM(AM$5:AM66)</f>
        <v>15597552</v>
      </c>
      <c r="BA66" s="405">
        <f>SUM(AN$5:AN66)</f>
        <v>22922519</v>
      </c>
      <c r="BB66" s="405">
        <f>SUM(AO$5:AO66)</f>
        <v>19435756</v>
      </c>
      <c r="BC66" s="405">
        <f>SUM(AP$5:AP66)</f>
        <v>18519256</v>
      </c>
      <c r="BD66" s="405">
        <f ca="1">IF(TWeek2026&gt;AT66*1,SUM(AQ$5:AQ66),NA())</f>
        <v>18119270</v>
      </c>
      <c r="BE66" s="405" t="e">
        <f ca="1">IF(Tweek2027&gt;AT66*1,SUM(AR$5:AR66),NA())</f>
        <v>#N/A</v>
      </c>
      <c r="BL66"/>
      <c r="BM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</row>
    <row r="67" spans="5:135" x14ac:dyDescent="0.45">
      <c r="E67" s="128">
        <v>63</v>
      </c>
      <c r="F67" s="180">
        <v>2.077E-2</v>
      </c>
      <c r="G67" s="180">
        <v>2.0029999999999999E-2</v>
      </c>
      <c r="H67" s="180">
        <v>1.8919999999999999E-2</v>
      </c>
      <c r="I67" s="180">
        <v>1.8180000000000002E-2</v>
      </c>
      <c r="K67" s="128">
        <f>Target_Curves[[#This Row],[Week]]</f>
        <v>63</v>
      </c>
      <c r="L67" s="180">
        <f>SUM(F$5:F67)</f>
        <v>0.84466999999999981</v>
      </c>
      <c r="M67" s="180">
        <f>SUM(G$5:G67)</f>
        <v>0.84016999999999964</v>
      </c>
      <c r="N67" s="180">
        <f>SUM(H$5:H67)</f>
        <v>0.86163000000000012</v>
      </c>
      <c r="O67" s="180">
        <f>SUM(I$5:I67)</f>
        <v>0.82787999999999928</v>
      </c>
      <c r="Q67" s="382">
        <v>0.82787999999999928</v>
      </c>
      <c r="R67" s="8"/>
      <c r="S67" s="9"/>
      <c r="T67" s="2" t="s">
        <v>94</v>
      </c>
      <c r="U67" s="405">
        <f>SUMIFS(All_Opps[[Amount]:[Amount]],All_Opps[[WeekCodeNoAcc]:[WeekCodeNoAcc]],_xlfn.CONCAT(U$4,"-",$T67),All_Opps[[StageCode]:[StageCode]],"Won")</f>
        <v>75662</v>
      </c>
      <c r="V67" s="405">
        <f>SUMIFS(All_Opps[[Amount]:[Amount]],All_Opps[[WeekCodeNoAcc]:[WeekCodeNoAcc]],_xlfn.CONCAT(V$4,"-",$T67),All_Opps[[StageCode]:[StageCode]],"Won")</f>
        <v>101188</v>
      </c>
      <c r="W67" s="405">
        <f>SUMIFS(All_Opps[[Amount]:[Amount]],All_Opps[[WeekCodeNoAcc]:[WeekCodeNoAcc]],_xlfn.CONCAT(W$4,"-",$T67),All_Opps[[StageCode]:[StageCode]],"Won")</f>
        <v>489633</v>
      </c>
      <c r="X67" s="405">
        <f>SUMIFS(All_Opps[[Amount]:[Amount]],All_Opps[[WeekCodeNoAcc]:[WeekCodeNoAcc]],_xlfn.CONCAT(X$4,"-",$T67),All_Opps[[StageCode]:[StageCode]],"Won")</f>
        <v>0</v>
      </c>
      <c r="Y67" s="405">
        <f>SUMIFS(All_Opps[[Amount]:[Amount]],All_Opps[[WeekCodeNoAcc]:[WeekCodeNoAcc]],_xlfn.CONCAT(Y$4,"-",$T67),All_Opps[[StageCode]:[StageCode]],"Won")</f>
        <v>17073</v>
      </c>
      <c r="Z67" s="405">
        <f>SUMIFS(All_Opps[[Amount]:[Amount]],All_Opps[[WeekCodeNoAcc]:[WeekCodeNoAcc]],_xlfn.CONCAT(Z$4,"-",$T67),All_Opps[[StageCode]:[StageCode]],"Won")</f>
        <v>608541</v>
      </c>
      <c r="AA67" s="405">
        <f>SUMIFS(All_Opps[[Amount]:[Amount]],All_Opps[[WeekCodeNoAcc]:[WeekCodeNoAcc]],_xlfn.CONCAT(AA$4,"-",$T67),All_Opps[[StageCode]:[StageCode]],"Won")</f>
        <v>530018</v>
      </c>
      <c r="AB67" s="405">
        <f>SUMIFS(All_Opps[[Amount]:[Amount]],All_Opps[[WeekCodeNoAcc]:[WeekCodeNoAcc]],_xlfn.CONCAT(AB$4,"-",$T67),All_Opps[[StageCode]:[StageCode]],"Won")</f>
        <v>339703</v>
      </c>
      <c r="AC67" s="405">
        <f>SUMIFS(All_Opps[[Amount]:[Amount]],All_Opps[[WeekCodeNoAcc]:[WeekCodeNoAcc]],_xlfn.CONCAT(AC$4,"-",$T67),All_Opps[[StageCode]:[StageCode]],"Won")</f>
        <v>736970</v>
      </c>
      <c r="AD67" s="405">
        <f>SUMIFS(All_Opps[[Amount]:[Amount]],All_Opps[[WeekCodeNoAcc]:[WeekCodeNoAcc]],_xlfn.CONCAT(AD$4,"-",$T67),All_Opps[[StageCode]:[StageCode]],"Won")</f>
        <v>995521</v>
      </c>
      <c r="AE67" s="405">
        <f>SUMIFS(All_Opps[[Amount]:[Amount]],All_Opps[[WeekCodeNoAcc]:[WeekCodeNoAcc]],_xlfn.CONCAT(AE$4,"-",$T67),All_Opps[[StageCode]:[StageCode]],"Won")</f>
        <v>0</v>
      </c>
      <c r="AG67" s="2" t="s">
        <v>94</v>
      </c>
      <c r="AH67" s="405">
        <f>SUMIFS(All_Opps[[Amount]:[Amount]],All_Opps[[WeekCode]:[WeekCode]],_xlfn.CONCAT(AH$4,"-",$T67),All_Opps[[StageCode]:[StageCode]],"Won")</f>
        <v>75662</v>
      </c>
      <c r="AI67" s="405">
        <f>SUMIFS(All_Opps[[Amount]:[Amount]],All_Opps[[WeekCode]:[WeekCode]],_xlfn.CONCAT(AI$4,"-",$T67),All_Opps[[StageCode]:[StageCode]],"Won")</f>
        <v>101188</v>
      </c>
      <c r="AJ67" s="405">
        <f>SUMIFS(All_Opps[[Amount]:[Amount]],All_Opps[[WeekCode]:[WeekCode]],_xlfn.CONCAT(AJ$4,"-",$T67),All_Opps[[StageCode]:[StageCode]],"Won")</f>
        <v>489633</v>
      </c>
      <c r="AK67" s="405">
        <f>SUMIFS(All_Opps[[Amount]:[Amount]],All_Opps[[WeekCode]:[WeekCode]],_xlfn.CONCAT(AK$4,"-",$T67),All_Opps[[StageCode]:[StageCode]],"Won")</f>
        <v>0</v>
      </c>
      <c r="AL67" s="405">
        <f>SUMIFS(All_Opps[[Amount]:[Amount]],All_Opps[[WeekCode]:[WeekCode]],_xlfn.CONCAT(AL$4,"-",$T67),All_Opps[[StageCode]:[StageCode]],"Won")</f>
        <v>17073</v>
      </c>
      <c r="AM67" s="405">
        <f>SUMIFS(All_Opps[[Amount]:[Amount]],All_Opps[[WeekCode]:[WeekCode]],_xlfn.CONCAT(AM$4,"-",$T67),All_Opps[[StageCode]:[StageCode]],"Won")</f>
        <v>608541</v>
      </c>
      <c r="AN67" s="405">
        <f>SUMIFS(All_Opps[[Amount]:[Amount]],All_Opps[[WeekCode]:[WeekCode]],_xlfn.CONCAT(AN$4,"-",$T67),All_Opps[[StageCode]:[StageCode]],"Won")</f>
        <v>530018</v>
      </c>
      <c r="AO67" s="405">
        <f>SUMIFS(All_Opps[[Amount]:[Amount]],All_Opps[[WeekCode]:[WeekCode]],_xlfn.CONCAT(AO$4,"-",$T67),All_Opps[[StageCode]:[StageCode]],"Won")</f>
        <v>339703</v>
      </c>
      <c r="AP67" s="405">
        <f>SUMIFS(All_Opps[[Amount]:[Amount]],All_Opps[[WeekCode]:[WeekCode]],_xlfn.CONCAT(AP$4,"-",$T67),All_Opps[[StageCode]:[StageCode]],"Won")</f>
        <v>736970</v>
      </c>
      <c r="AQ67" s="405">
        <f>SUMIFS(All_Opps[[Amount]:[Amount]],All_Opps[[WeekCode]:[WeekCode]],_xlfn.CONCAT(AQ$4,"-",$T67),All_Opps[[StageCode]:[StageCode]],"Won")</f>
        <v>995521</v>
      </c>
      <c r="AR67" s="405">
        <f>SUMIFS(All_Opps[[Amount]:[Amount]],All_Opps[[WeekCode]:[WeekCode]],_xlfn.CONCAT(AR$4,"-",$T67),All_Opps[[StageCode]:[StageCode]],"Won")</f>
        <v>0</v>
      </c>
      <c r="AT67" s="2" t="s">
        <v>94</v>
      </c>
      <c r="AU67" s="405">
        <f>SUM(AH$5:AH67)</f>
        <v>4465787</v>
      </c>
      <c r="AV67" s="405">
        <f>SUM(AI$5:AI67)</f>
        <v>5020605</v>
      </c>
      <c r="AW67" s="405">
        <f>SUM(AJ$5:AJ67)</f>
        <v>9643605</v>
      </c>
      <c r="AX67" s="405">
        <f>SUM(AK$5:AK67)</f>
        <v>781144</v>
      </c>
      <c r="AY67" s="405">
        <f>SUM(AL$5:AL67)</f>
        <v>5534730</v>
      </c>
      <c r="AZ67" s="405">
        <f>SUM(AM$5:AM67)</f>
        <v>16206093</v>
      </c>
      <c r="BA67" s="405">
        <f>SUM(AN$5:AN67)</f>
        <v>23452537</v>
      </c>
      <c r="BB67" s="405">
        <f>SUM(AO$5:AO67)</f>
        <v>19775459</v>
      </c>
      <c r="BC67" s="405">
        <f>SUM(AP$5:AP67)</f>
        <v>19256226</v>
      </c>
      <c r="BD67" s="405">
        <f ca="1">IF(TWeek2026&gt;AT67*1,SUM(AQ$5:AQ67),NA())</f>
        <v>19114791</v>
      </c>
      <c r="BE67" s="405" t="e">
        <f ca="1">IF(Tweek2027&gt;AT67*1,SUM(AR$5:AR67),NA())</f>
        <v>#N/A</v>
      </c>
      <c r="BL67"/>
      <c r="BM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</row>
    <row r="68" spans="5:135" x14ac:dyDescent="0.45">
      <c r="E68" s="128">
        <v>64</v>
      </c>
      <c r="F68" s="180">
        <v>9.3600000000000003E-3</v>
      </c>
      <c r="G68" s="180">
        <v>2.0029999999999999E-2</v>
      </c>
      <c r="H68" s="180">
        <v>1.8919999999999999E-2</v>
      </c>
      <c r="I68" s="180">
        <v>1.8180000000000002E-2</v>
      </c>
      <c r="K68" s="128">
        <f>Target_Curves[[#This Row],[Week]]</f>
        <v>64</v>
      </c>
      <c r="L68" s="180">
        <f>SUM(F$5:F68)</f>
        <v>0.85402999999999984</v>
      </c>
      <c r="M68" s="180">
        <f>SUM(G$5:G68)</f>
        <v>0.86019999999999963</v>
      </c>
      <c r="N68" s="180">
        <f>SUM(H$5:H68)</f>
        <v>0.88055000000000017</v>
      </c>
      <c r="O68" s="180">
        <f>SUM(I$5:I68)</f>
        <v>0.84605999999999926</v>
      </c>
      <c r="Q68" s="382">
        <v>0.84605999999999926</v>
      </c>
      <c r="R68" s="8"/>
      <c r="S68" s="9"/>
      <c r="T68" s="2" t="s">
        <v>95</v>
      </c>
      <c r="U68" s="405">
        <f>SUMIFS(All_Opps[[Amount]:[Amount]],All_Opps[[WeekCodeNoAcc]:[WeekCodeNoAcc]],_xlfn.CONCAT(U$4,"-",$T68),All_Opps[[StageCode]:[StageCode]],"Won")</f>
        <v>91825</v>
      </c>
      <c r="V68" s="405">
        <f>SUMIFS(All_Opps[[Amount]:[Amount]],All_Opps[[WeekCodeNoAcc]:[WeekCodeNoAcc]],_xlfn.CONCAT(V$4,"-",$T68),All_Opps[[StageCode]:[StageCode]],"Won")</f>
        <v>67103</v>
      </c>
      <c r="W68" s="405">
        <f>SUMIFS(All_Opps[[Amount]:[Amount]],All_Opps[[WeekCodeNoAcc]:[WeekCodeNoAcc]],_xlfn.CONCAT(W$4,"-",$T68),All_Opps[[StageCode]:[StageCode]],"Won")</f>
        <v>173387</v>
      </c>
      <c r="X68" s="405">
        <f>SUMIFS(All_Opps[[Amount]:[Amount]],All_Opps[[WeekCodeNoAcc]:[WeekCodeNoAcc]],_xlfn.CONCAT(X$4,"-",$T68),All_Opps[[StageCode]:[StageCode]],"Won")</f>
        <v>0</v>
      </c>
      <c r="Y68" s="405">
        <f>SUMIFS(All_Opps[[Amount]:[Amount]],All_Opps[[WeekCodeNoAcc]:[WeekCodeNoAcc]],_xlfn.CONCAT(Y$4,"-",$T68),All_Opps[[StageCode]:[StageCode]],"Won")</f>
        <v>39780</v>
      </c>
      <c r="Z68" s="405">
        <f>SUMIFS(All_Opps[[Amount]:[Amount]],All_Opps[[WeekCodeNoAcc]:[WeekCodeNoAcc]],_xlfn.CONCAT(Z$4,"-",$T68),All_Opps[[StageCode]:[StageCode]],"Won")</f>
        <v>463738</v>
      </c>
      <c r="AA68" s="405">
        <f>SUMIFS(All_Opps[[Amount]:[Amount]],All_Opps[[WeekCodeNoAcc]:[WeekCodeNoAcc]],_xlfn.CONCAT(AA$4,"-",$T68),All_Opps[[StageCode]:[StageCode]],"Won")</f>
        <v>110142</v>
      </c>
      <c r="AB68" s="405">
        <f>SUMIFS(All_Opps[[Amount]:[Amount]],All_Opps[[WeekCodeNoAcc]:[WeekCodeNoAcc]],_xlfn.CONCAT(AB$4,"-",$T68),All_Opps[[StageCode]:[StageCode]],"Won")</f>
        <v>342023</v>
      </c>
      <c r="AC68" s="405">
        <f>SUMIFS(All_Opps[[Amount]:[Amount]],All_Opps[[WeekCodeNoAcc]:[WeekCodeNoAcc]],_xlfn.CONCAT(AC$4,"-",$T68),All_Opps[[StageCode]:[StageCode]],"Won")</f>
        <v>232277</v>
      </c>
      <c r="AD68" s="405">
        <f>SUMIFS(All_Opps[[Amount]:[Amount]],All_Opps[[WeekCodeNoAcc]:[WeekCodeNoAcc]],_xlfn.CONCAT(AD$4,"-",$T68),All_Opps[[StageCode]:[StageCode]],"Won")</f>
        <v>79130</v>
      </c>
      <c r="AE68" s="405">
        <f>SUMIFS(All_Opps[[Amount]:[Amount]],All_Opps[[WeekCodeNoAcc]:[WeekCodeNoAcc]],_xlfn.CONCAT(AE$4,"-",$T68),All_Opps[[StageCode]:[StageCode]],"Won")</f>
        <v>0</v>
      </c>
      <c r="AG68" s="2" t="s">
        <v>95</v>
      </c>
      <c r="AH68" s="405">
        <f>SUMIFS(All_Opps[[Amount]:[Amount]],All_Opps[[WeekCode]:[WeekCode]],_xlfn.CONCAT(AH$4,"-",$T68),All_Opps[[StageCode]:[StageCode]],"Won")</f>
        <v>91825</v>
      </c>
      <c r="AI68" s="405">
        <f>SUMIFS(All_Opps[[Amount]:[Amount]],All_Opps[[WeekCode]:[WeekCode]],_xlfn.CONCAT(AI$4,"-",$T68),All_Opps[[StageCode]:[StageCode]],"Won")</f>
        <v>67103</v>
      </c>
      <c r="AJ68" s="405">
        <f>SUMIFS(All_Opps[[Amount]:[Amount]],All_Opps[[WeekCode]:[WeekCode]],_xlfn.CONCAT(AJ$4,"-",$T68),All_Opps[[StageCode]:[StageCode]],"Won")</f>
        <v>173387</v>
      </c>
      <c r="AK68" s="405">
        <f>SUMIFS(All_Opps[[Amount]:[Amount]],All_Opps[[WeekCode]:[WeekCode]],_xlfn.CONCAT(AK$4,"-",$T68),All_Opps[[StageCode]:[StageCode]],"Won")</f>
        <v>0</v>
      </c>
      <c r="AL68" s="405">
        <f>SUMIFS(All_Opps[[Amount]:[Amount]],All_Opps[[WeekCode]:[WeekCode]],_xlfn.CONCAT(AL$4,"-",$T68),All_Opps[[StageCode]:[StageCode]],"Won")</f>
        <v>39780</v>
      </c>
      <c r="AM68" s="405">
        <f>SUMIFS(All_Opps[[Amount]:[Amount]],All_Opps[[WeekCode]:[WeekCode]],_xlfn.CONCAT(AM$4,"-",$T68),All_Opps[[StageCode]:[StageCode]],"Won")</f>
        <v>463738</v>
      </c>
      <c r="AN68" s="405">
        <f>SUMIFS(All_Opps[[Amount]:[Amount]],All_Opps[[WeekCode]:[WeekCode]],_xlfn.CONCAT(AN$4,"-",$T68),All_Opps[[StageCode]:[StageCode]],"Won")</f>
        <v>110142</v>
      </c>
      <c r="AO68" s="405">
        <f>SUMIFS(All_Opps[[Amount]:[Amount]],All_Opps[[WeekCode]:[WeekCode]],_xlfn.CONCAT(AO$4,"-",$T68),All_Opps[[StageCode]:[StageCode]],"Won")</f>
        <v>342023</v>
      </c>
      <c r="AP68" s="405">
        <f>SUMIFS(All_Opps[[Amount]:[Amount]],All_Opps[[WeekCode]:[WeekCode]],_xlfn.CONCAT(AP$4,"-",$T68),All_Opps[[StageCode]:[StageCode]],"Won")</f>
        <v>232277</v>
      </c>
      <c r="AQ68" s="405">
        <f>SUMIFS(All_Opps[[Amount]:[Amount]],All_Opps[[WeekCode]:[WeekCode]],_xlfn.CONCAT(AQ$4,"-",$T68),All_Opps[[StageCode]:[StageCode]],"Won")</f>
        <v>79130</v>
      </c>
      <c r="AR68" s="405">
        <f>SUMIFS(All_Opps[[Amount]:[Amount]],All_Opps[[WeekCode]:[WeekCode]],_xlfn.CONCAT(AR$4,"-",$T68),All_Opps[[StageCode]:[StageCode]],"Won")</f>
        <v>0</v>
      </c>
      <c r="AT68" s="2" t="s">
        <v>95</v>
      </c>
      <c r="AU68" s="405">
        <f>SUM(AH$5:AH68)</f>
        <v>4557612</v>
      </c>
      <c r="AV68" s="405">
        <f>SUM(AI$5:AI68)</f>
        <v>5087708</v>
      </c>
      <c r="AW68" s="405">
        <f>SUM(AJ$5:AJ68)</f>
        <v>9816992</v>
      </c>
      <c r="AX68" s="405">
        <f>SUM(AK$5:AK68)</f>
        <v>781144</v>
      </c>
      <c r="AY68" s="405">
        <f>SUM(AL$5:AL68)</f>
        <v>5574510</v>
      </c>
      <c r="AZ68" s="405">
        <f>SUM(AM$5:AM68)</f>
        <v>16669831</v>
      </c>
      <c r="BA68" s="405">
        <f>SUM(AN$5:AN68)</f>
        <v>23562679</v>
      </c>
      <c r="BB68" s="405">
        <f>SUM(AO$5:AO68)</f>
        <v>20117482</v>
      </c>
      <c r="BC68" s="405">
        <f>SUM(AP$5:AP68)</f>
        <v>19488503</v>
      </c>
      <c r="BD68" s="405">
        <f ca="1">IF(TWeek2026&gt;AT68*1,SUM(AQ$5:AQ68),NA())</f>
        <v>19193921</v>
      </c>
      <c r="BE68" s="405" t="e">
        <f ca="1">IF(Tweek2027&gt;AT68*1,SUM(AR$5:AR68),NA())</f>
        <v>#N/A</v>
      </c>
      <c r="BL68"/>
      <c r="BM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</row>
    <row r="69" spans="5:135" x14ac:dyDescent="0.45">
      <c r="E69" s="128">
        <v>65</v>
      </c>
      <c r="F69" s="180">
        <v>4.5399999999999998E-3</v>
      </c>
      <c r="G69" s="180">
        <v>2.0029999999999999E-2</v>
      </c>
      <c r="H69" s="180">
        <v>1.8919999999999999E-2</v>
      </c>
      <c r="I69" s="180">
        <v>1.8180000000000002E-2</v>
      </c>
      <c r="K69" s="128">
        <f>Target_Curves[[#This Row],[Week]]</f>
        <v>65</v>
      </c>
      <c r="L69" s="180">
        <f>SUM(F$5:F69)</f>
        <v>0.85856999999999983</v>
      </c>
      <c r="M69" s="180">
        <f>SUM(G$5:G69)</f>
        <v>0.88022999999999962</v>
      </c>
      <c r="N69" s="180">
        <f>SUM(H$5:H69)</f>
        <v>0.89947000000000021</v>
      </c>
      <c r="O69" s="180">
        <f>SUM(I$5:I69)</f>
        <v>0.86423999999999923</v>
      </c>
      <c r="Q69" s="382">
        <v>0.86423999999999923</v>
      </c>
      <c r="R69" s="8"/>
      <c r="S69" s="9"/>
      <c r="T69" s="2" t="s">
        <v>96</v>
      </c>
      <c r="U69" s="405">
        <f>SUMIFS(All_Opps[[Amount]:[Amount]],All_Opps[[WeekCodeNoAcc]:[WeekCodeNoAcc]],_xlfn.CONCAT(U$4,"-",$T69),All_Opps[[StageCode]:[StageCode]],"Won")</f>
        <v>86431</v>
      </c>
      <c r="V69" s="405">
        <f>SUMIFS(All_Opps[[Amount]:[Amount]],All_Opps[[WeekCodeNoAcc]:[WeekCodeNoAcc]],_xlfn.CONCAT(V$4,"-",$T69),All_Opps[[StageCode]:[StageCode]],"Won")</f>
        <v>180714</v>
      </c>
      <c r="W69" s="405">
        <f>SUMIFS(All_Opps[[Amount]:[Amount]],All_Opps[[WeekCodeNoAcc]:[WeekCodeNoAcc]],_xlfn.CONCAT(W$4,"-",$T69),All_Opps[[StageCode]:[StageCode]],"Won")</f>
        <v>134320</v>
      </c>
      <c r="X69" s="405">
        <f>SUMIFS(All_Opps[[Amount]:[Amount]],All_Opps[[WeekCodeNoAcc]:[WeekCodeNoAcc]],_xlfn.CONCAT(X$4,"-",$T69),All_Opps[[StageCode]:[StageCode]],"Won")</f>
        <v>0</v>
      </c>
      <c r="Y69" s="405">
        <f>SUMIFS(All_Opps[[Amount]:[Amount]],All_Opps[[WeekCodeNoAcc]:[WeekCodeNoAcc]],_xlfn.CONCAT(Y$4,"-",$T69),All_Opps[[StageCode]:[StageCode]],"Won")</f>
        <v>273822</v>
      </c>
      <c r="Z69" s="405">
        <f>SUMIFS(All_Opps[[Amount]:[Amount]],All_Opps[[WeekCodeNoAcc]:[WeekCodeNoAcc]],_xlfn.CONCAT(Z$4,"-",$T69),All_Opps[[StageCode]:[StageCode]],"Won")</f>
        <v>332882</v>
      </c>
      <c r="AA69" s="405">
        <f>SUMIFS(All_Opps[[Amount]:[Amount]],All_Opps[[WeekCodeNoAcc]:[WeekCodeNoAcc]],_xlfn.CONCAT(AA$4,"-",$T69),All_Opps[[StageCode]:[StageCode]],"Won")</f>
        <v>48901</v>
      </c>
      <c r="AB69" s="405">
        <f>SUMIFS(All_Opps[[Amount]:[Amount]],All_Opps[[WeekCodeNoAcc]:[WeekCodeNoAcc]],_xlfn.CONCAT(AB$4,"-",$T69),All_Opps[[StageCode]:[StageCode]],"Won")</f>
        <v>17594</v>
      </c>
      <c r="AC69" s="405">
        <f>SUMIFS(All_Opps[[Amount]:[Amount]],All_Opps[[WeekCodeNoAcc]:[WeekCodeNoAcc]],_xlfn.CONCAT(AC$4,"-",$T69),All_Opps[[StageCode]:[StageCode]],"Won")</f>
        <v>710642</v>
      </c>
      <c r="AD69" s="405">
        <f>SUMIFS(All_Opps[[Amount]:[Amount]],All_Opps[[WeekCodeNoAcc]:[WeekCodeNoAcc]],_xlfn.CONCAT(AD$4,"-",$T69),All_Opps[[StageCode]:[StageCode]],"Won")</f>
        <v>718768</v>
      </c>
      <c r="AE69" s="405">
        <f>SUMIFS(All_Opps[[Amount]:[Amount]],All_Opps[[WeekCodeNoAcc]:[WeekCodeNoAcc]],_xlfn.CONCAT(AE$4,"-",$T69),All_Opps[[StageCode]:[StageCode]],"Won")</f>
        <v>0</v>
      </c>
      <c r="AG69" s="2" t="s">
        <v>96</v>
      </c>
      <c r="AH69" s="405">
        <f>SUMIFS(All_Opps[[Amount]:[Amount]],All_Opps[[WeekCode]:[WeekCode]],_xlfn.CONCAT(AH$4,"-",$T69),All_Opps[[StageCode]:[StageCode]],"Won")</f>
        <v>86431</v>
      </c>
      <c r="AI69" s="405">
        <f>SUMIFS(All_Opps[[Amount]:[Amount]],All_Opps[[WeekCode]:[WeekCode]],_xlfn.CONCAT(AI$4,"-",$T69),All_Opps[[StageCode]:[StageCode]],"Won")</f>
        <v>180714</v>
      </c>
      <c r="AJ69" s="405">
        <f>SUMIFS(All_Opps[[Amount]:[Amount]],All_Opps[[WeekCode]:[WeekCode]],_xlfn.CONCAT(AJ$4,"-",$T69),All_Opps[[StageCode]:[StageCode]],"Won")</f>
        <v>134320</v>
      </c>
      <c r="AK69" s="405">
        <f>SUMIFS(All_Opps[[Amount]:[Amount]],All_Opps[[WeekCode]:[WeekCode]],_xlfn.CONCAT(AK$4,"-",$T69),All_Opps[[StageCode]:[StageCode]],"Won")</f>
        <v>0</v>
      </c>
      <c r="AL69" s="405">
        <f>SUMIFS(All_Opps[[Amount]:[Amount]],All_Opps[[WeekCode]:[WeekCode]],_xlfn.CONCAT(AL$4,"-",$T69),All_Opps[[StageCode]:[StageCode]],"Won")</f>
        <v>273822</v>
      </c>
      <c r="AM69" s="405">
        <f>SUMIFS(All_Opps[[Amount]:[Amount]],All_Opps[[WeekCode]:[WeekCode]],_xlfn.CONCAT(AM$4,"-",$T69),All_Opps[[StageCode]:[StageCode]],"Won")</f>
        <v>332882</v>
      </c>
      <c r="AN69" s="405">
        <f>SUMIFS(All_Opps[[Amount]:[Amount]],All_Opps[[WeekCode]:[WeekCode]],_xlfn.CONCAT(AN$4,"-",$T69),All_Opps[[StageCode]:[StageCode]],"Won")</f>
        <v>48901</v>
      </c>
      <c r="AO69" s="405">
        <f>SUMIFS(All_Opps[[Amount]:[Amount]],All_Opps[[WeekCode]:[WeekCode]],_xlfn.CONCAT(AO$4,"-",$T69),All_Opps[[StageCode]:[StageCode]],"Won")</f>
        <v>17594</v>
      </c>
      <c r="AP69" s="405">
        <f>SUMIFS(All_Opps[[Amount]:[Amount]],All_Opps[[WeekCode]:[WeekCode]],_xlfn.CONCAT(AP$4,"-",$T69),All_Opps[[StageCode]:[StageCode]],"Won")</f>
        <v>710642</v>
      </c>
      <c r="AQ69" s="405">
        <f>SUMIFS(All_Opps[[Amount]:[Amount]],All_Opps[[WeekCode]:[WeekCode]],_xlfn.CONCAT(AQ$4,"-",$T69),All_Opps[[StageCode]:[StageCode]],"Won")</f>
        <v>718768</v>
      </c>
      <c r="AR69" s="405">
        <f>SUMIFS(All_Opps[[Amount]:[Amount]],All_Opps[[WeekCode]:[WeekCode]],_xlfn.CONCAT(AR$4,"-",$T69),All_Opps[[StageCode]:[StageCode]],"Won")</f>
        <v>0</v>
      </c>
      <c r="AT69" s="2" t="s">
        <v>96</v>
      </c>
      <c r="AU69" s="405">
        <f>SUM(AH$5:AH69)</f>
        <v>4644043</v>
      </c>
      <c r="AV69" s="405">
        <f>SUM(AI$5:AI69)</f>
        <v>5268422</v>
      </c>
      <c r="AW69" s="405">
        <f>SUM(AJ$5:AJ69)</f>
        <v>9951312</v>
      </c>
      <c r="AX69" s="405">
        <f>SUM(AK$5:AK69)</f>
        <v>781144</v>
      </c>
      <c r="AY69" s="405">
        <f>SUM(AL$5:AL69)</f>
        <v>5848332</v>
      </c>
      <c r="AZ69" s="405">
        <f>SUM(AM$5:AM69)</f>
        <v>17002713</v>
      </c>
      <c r="BA69" s="405">
        <f>SUM(AN$5:AN69)</f>
        <v>23611580</v>
      </c>
      <c r="BB69" s="405">
        <f>SUM(AO$5:AO69)</f>
        <v>20135076</v>
      </c>
      <c r="BC69" s="405">
        <f>SUM(AP$5:AP69)</f>
        <v>20199145</v>
      </c>
      <c r="BD69" s="405">
        <f ca="1">IF(TWeek2026&gt;AT69*1,SUM(AQ$5:AQ69),NA())</f>
        <v>19912689</v>
      </c>
      <c r="BE69" s="405" t="e">
        <f ca="1">IF(Tweek2027&gt;AT69*1,SUM(AR$5:AR69),NA())</f>
        <v>#N/A</v>
      </c>
      <c r="BL69"/>
      <c r="BM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</row>
    <row r="70" spans="5:135" x14ac:dyDescent="0.45">
      <c r="E70" s="128">
        <v>66</v>
      </c>
      <c r="F70" s="180">
        <v>3.96E-3</v>
      </c>
      <c r="G70" s="180">
        <v>9.2099999999999994E-3</v>
      </c>
      <c r="H70" s="180">
        <v>7.7400000000000004E-3</v>
      </c>
      <c r="I70" s="180">
        <v>7.4400000000000004E-3</v>
      </c>
      <c r="K70" s="128">
        <f>Target_Curves[[#This Row],[Week]]</f>
        <v>66</v>
      </c>
      <c r="L70" s="180">
        <f>SUM(F$5:F70)</f>
        <v>0.8625299999999998</v>
      </c>
      <c r="M70" s="180">
        <f>SUM(G$5:G70)</f>
        <v>0.88943999999999968</v>
      </c>
      <c r="N70" s="180">
        <f>SUM(H$5:H70)</f>
        <v>0.90721000000000018</v>
      </c>
      <c r="O70" s="180">
        <f>SUM(I$5:I70)</f>
        <v>0.87167999999999923</v>
      </c>
      <c r="Q70" s="382">
        <v>0.87167999999999923</v>
      </c>
      <c r="R70" s="8"/>
      <c r="S70" s="9"/>
      <c r="T70" s="2" t="s">
        <v>97</v>
      </c>
      <c r="U70" s="405">
        <f>SUMIFS(All_Opps[[Amount]:[Amount]],All_Opps[[WeekCodeNoAcc]:[WeekCodeNoAcc]],_xlfn.CONCAT(U$4,"-",$T70),All_Opps[[StageCode]:[StageCode]],"Won")</f>
        <v>183657</v>
      </c>
      <c r="V70" s="405">
        <f>SUMIFS(All_Opps[[Amount]:[Amount]],All_Opps[[WeekCodeNoAcc]:[WeekCodeNoAcc]],_xlfn.CONCAT(V$4,"-",$T70),All_Opps[[StageCode]:[StageCode]],"Won")</f>
        <v>69229</v>
      </c>
      <c r="W70" s="405">
        <f>SUMIFS(All_Opps[[Amount]:[Amount]],All_Opps[[WeekCodeNoAcc]:[WeekCodeNoAcc]],_xlfn.CONCAT(W$4,"-",$T70),All_Opps[[StageCode]:[StageCode]],"Won")</f>
        <v>160488</v>
      </c>
      <c r="X70" s="405">
        <f>SUMIFS(All_Opps[[Amount]:[Amount]],All_Opps[[WeekCodeNoAcc]:[WeekCodeNoAcc]],_xlfn.CONCAT(X$4,"-",$T70),All_Opps[[StageCode]:[StageCode]],"Won")</f>
        <v>19242</v>
      </c>
      <c r="Y70" s="405">
        <f>SUMIFS(All_Opps[[Amount]:[Amount]],All_Opps[[WeekCodeNoAcc]:[WeekCodeNoAcc]],_xlfn.CONCAT(Y$4,"-",$T70),All_Opps[[StageCode]:[StageCode]],"Won")</f>
        <v>0</v>
      </c>
      <c r="Z70" s="405">
        <f>SUMIFS(All_Opps[[Amount]:[Amount]],All_Opps[[WeekCodeNoAcc]:[WeekCodeNoAcc]],_xlfn.CONCAT(Z$4,"-",$T70),All_Opps[[StageCode]:[StageCode]],"Won")</f>
        <v>325001</v>
      </c>
      <c r="AA70" s="405">
        <f>SUMIFS(All_Opps[[Amount]:[Amount]],All_Opps[[WeekCodeNoAcc]:[WeekCodeNoAcc]],_xlfn.CONCAT(AA$4,"-",$T70),All_Opps[[StageCode]:[StageCode]],"Won")</f>
        <v>105684</v>
      </c>
      <c r="AB70" s="405">
        <f>SUMIFS(All_Opps[[Amount]:[Amount]],All_Opps[[WeekCodeNoAcc]:[WeekCodeNoAcc]],_xlfn.CONCAT(AB$4,"-",$T70),All_Opps[[StageCode]:[StageCode]],"Won")</f>
        <v>239142</v>
      </c>
      <c r="AC70" s="405">
        <f>SUMIFS(All_Opps[[Amount]:[Amount]],All_Opps[[WeekCodeNoAcc]:[WeekCodeNoAcc]],_xlfn.CONCAT(AC$4,"-",$T70),All_Opps[[StageCode]:[StageCode]],"Won")</f>
        <v>239731</v>
      </c>
      <c r="AD70" s="405">
        <f>SUMIFS(All_Opps[[Amount]:[Amount]],All_Opps[[WeekCodeNoAcc]:[WeekCodeNoAcc]],_xlfn.CONCAT(AD$4,"-",$T70),All_Opps[[StageCode]:[StageCode]],"Won")</f>
        <v>687764</v>
      </c>
      <c r="AE70" s="405">
        <f>SUMIFS(All_Opps[[Amount]:[Amount]],All_Opps[[WeekCodeNoAcc]:[WeekCodeNoAcc]],_xlfn.CONCAT(AE$4,"-",$T70),All_Opps[[StageCode]:[StageCode]],"Won")</f>
        <v>0</v>
      </c>
      <c r="AG70" s="2" t="s">
        <v>97</v>
      </c>
      <c r="AH70" s="405">
        <f>SUMIFS(All_Opps[[Amount]:[Amount]],All_Opps[[WeekCode]:[WeekCode]],_xlfn.CONCAT(AH$4,"-",$T70),All_Opps[[StageCode]:[StageCode]],"Won")</f>
        <v>183657</v>
      </c>
      <c r="AI70" s="405">
        <f>SUMIFS(All_Opps[[Amount]:[Amount]],All_Opps[[WeekCode]:[WeekCode]],_xlfn.CONCAT(AI$4,"-",$T70),All_Opps[[StageCode]:[StageCode]],"Won")</f>
        <v>69229</v>
      </c>
      <c r="AJ70" s="405">
        <f>SUMIFS(All_Opps[[Amount]:[Amount]],All_Opps[[WeekCode]:[WeekCode]],_xlfn.CONCAT(AJ$4,"-",$T70),All_Opps[[StageCode]:[StageCode]],"Won")</f>
        <v>160488</v>
      </c>
      <c r="AK70" s="405">
        <f>SUMIFS(All_Opps[[Amount]:[Amount]],All_Opps[[WeekCode]:[WeekCode]],_xlfn.CONCAT(AK$4,"-",$T70),All_Opps[[StageCode]:[StageCode]],"Won")</f>
        <v>19242</v>
      </c>
      <c r="AL70" s="405">
        <f>SUMIFS(All_Opps[[Amount]:[Amount]],All_Opps[[WeekCode]:[WeekCode]],_xlfn.CONCAT(AL$4,"-",$T70),All_Opps[[StageCode]:[StageCode]],"Won")</f>
        <v>0</v>
      </c>
      <c r="AM70" s="405">
        <f>SUMIFS(All_Opps[[Amount]:[Amount]],All_Opps[[WeekCode]:[WeekCode]],_xlfn.CONCAT(AM$4,"-",$T70),All_Opps[[StageCode]:[StageCode]],"Won")</f>
        <v>325001</v>
      </c>
      <c r="AN70" s="405">
        <f>SUMIFS(All_Opps[[Amount]:[Amount]],All_Opps[[WeekCode]:[WeekCode]],_xlfn.CONCAT(AN$4,"-",$T70),All_Opps[[StageCode]:[StageCode]],"Won")</f>
        <v>105684</v>
      </c>
      <c r="AO70" s="405">
        <f>SUMIFS(All_Opps[[Amount]:[Amount]],All_Opps[[WeekCode]:[WeekCode]],_xlfn.CONCAT(AO$4,"-",$T70),All_Opps[[StageCode]:[StageCode]],"Won")</f>
        <v>239142</v>
      </c>
      <c r="AP70" s="405">
        <f>SUMIFS(All_Opps[[Amount]:[Amount]],All_Opps[[WeekCode]:[WeekCode]],_xlfn.CONCAT(AP$4,"-",$T70),All_Opps[[StageCode]:[StageCode]],"Won")</f>
        <v>239731</v>
      </c>
      <c r="AQ70" s="405">
        <f>SUMIFS(All_Opps[[Amount]:[Amount]],All_Opps[[WeekCode]:[WeekCode]],_xlfn.CONCAT(AQ$4,"-",$T70),All_Opps[[StageCode]:[StageCode]],"Won")</f>
        <v>687764</v>
      </c>
      <c r="AR70" s="405">
        <f>SUMIFS(All_Opps[[Amount]:[Amount]],All_Opps[[WeekCode]:[WeekCode]],_xlfn.CONCAT(AR$4,"-",$T70),All_Opps[[StageCode]:[StageCode]],"Won")</f>
        <v>0</v>
      </c>
      <c r="AT70" s="2" t="s">
        <v>97</v>
      </c>
      <c r="AU70" s="405">
        <f>SUM(AH$5:AH70)</f>
        <v>4827700</v>
      </c>
      <c r="AV70" s="405">
        <f>SUM(AI$5:AI70)</f>
        <v>5337651</v>
      </c>
      <c r="AW70" s="405">
        <f>SUM(AJ$5:AJ70)</f>
        <v>10111800</v>
      </c>
      <c r="AX70" s="405">
        <f>SUM(AK$5:AK70)</f>
        <v>800386</v>
      </c>
      <c r="AY70" s="405">
        <f>SUM(AL$5:AL70)</f>
        <v>5848332</v>
      </c>
      <c r="AZ70" s="405">
        <f>SUM(AM$5:AM70)</f>
        <v>17327714</v>
      </c>
      <c r="BA70" s="405">
        <f>SUM(AN$5:AN70)</f>
        <v>23717264</v>
      </c>
      <c r="BB70" s="405">
        <f>SUM(AO$5:AO70)</f>
        <v>20374218</v>
      </c>
      <c r="BC70" s="405">
        <f>SUM(AP$5:AP70)</f>
        <v>20438876</v>
      </c>
      <c r="BD70" s="405">
        <f ca="1">IF(TWeek2026&gt;AT70*1,SUM(AQ$5:AQ70),NA())</f>
        <v>20600453</v>
      </c>
      <c r="BE70" s="405" t="e">
        <f ca="1">IF(Tweek2027&gt;AT70*1,SUM(AR$5:AR70),NA())</f>
        <v>#N/A</v>
      </c>
      <c r="BL70"/>
      <c r="BM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</row>
    <row r="71" spans="5:135" x14ac:dyDescent="0.45">
      <c r="E71" s="128">
        <v>67</v>
      </c>
      <c r="F71" s="180">
        <v>1.553E-2</v>
      </c>
      <c r="G71" s="180">
        <v>9.2099999999999994E-3</v>
      </c>
      <c r="H71" s="180">
        <v>7.7400000000000004E-3</v>
      </c>
      <c r="I71" s="180">
        <v>7.4400000000000004E-3</v>
      </c>
      <c r="K71" s="128">
        <f>Target_Curves[[#This Row],[Week]]</f>
        <v>67</v>
      </c>
      <c r="L71" s="180">
        <f>SUM(F$5:F71)</f>
        <v>0.87805999999999984</v>
      </c>
      <c r="M71" s="180">
        <f>SUM(G$5:G71)</f>
        <v>0.89864999999999973</v>
      </c>
      <c r="N71" s="180">
        <f>SUM(H$5:H71)</f>
        <v>0.91495000000000015</v>
      </c>
      <c r="O71" s="180">
        <f>SUM(I$5:I71)</f>
        <v>0.87911999999999924</v>
      </c>
      <c r="Q71" s="382">
        <v>0.87911999999999924</v>
      </c>
      <c r="R71" s="8"/>
      <c r="S71" s="9"/>
      <c r="T71" s="2" t="s">
        <v>98</v>
      </c>
      <c r="U71" s="405">
        <f>SUMIFS(All_Opps[[Amount]:[Amount]],All_Opps[[WeekCodeNoAcc]:[WeekCodeNoAcc]],_xlfn.CONCAT(U$4,"-",$T71),All_Opps[[StageCode]:[StageCode]],"Won")</f>
        <v>83955</v>
      </c>
      <c r="V71" s="405">
        <f>SUMIFS(All_Opps[[Amount]:[Amount]],All_Opps[[WeekCodeNoAcc]:[WeekCodeNoAcc]],_xlfn.CONCAT(V$4,"-",$T71),All_Opps[[StageCode]:[StageCode]],"Won")</f>
        <v>196311</v>
      </c>
      <c r="W71" s="405">
        <f>SUMIFS(All_Opps[[Amount]:[Amount]],All_Opps[[WeekCodeNoAcc]:[WeekCodeNoAcc]],_xlfn.CONCAT(W$4,"-",$T71),All_Opps[[StageCode]:[StageCode]],"Won")</f>
        <v>101106</v>
      </c>
      <c r="X71" s="405">
        <f>SUMIFS(All_Opps[[Amount]:[Amount]],All_Opps[[WeekCodeNoAcc]:[WeekCodeNoAcc]],_xlfn.CONCAT(X$4,"-",$T71),All_Opps[[StageCode]:[StageCode]],"Won")</f>
        <v>0</v>
      </c>
      <c r="Y71" s="405">
        <f>SUMIFS(All_Opps[[Amount]:[Amount]],All_Opps[[WeekCodeNoAcc]:[WeekCodeNoAcc]],_xlfn.CONCAT(Y$4,"-",$T71),All_Opps[[StageCode]:[StageCode]],"Won")</f>
        <v>136687</v>
      </c>
      <c r="Z71" s="405">
        <f>SUMIFS(All_Opps[[Amount]:[Amount]],All_Opps[[WeekCodeNoAcc]:[WeekCodeNoAcc]],_xlfn.CONCAT(Z$4,"-",$T71),All_Opps[[StageCode]:[StageCode]],"Won")</f>
        <v>271022</v>
      </c>
      <c r="AA71" s="405">
        <f>SUMIFS(All_Opps[[Amount]:[Amount]],All_Opps[[WeekCodeNoAcc]:[WeekCodeNoAcc]],_xlfn.CONCAT(AA$4,"-",$T71),All_Opps[[StageCode]:[StageCode]],"Won")</f>
        <v>298477</v>
      </c>
      <c r="AB71" s="405">
        <f>SUMIFS(All_Opps[[Amount]:[Amount]],All_Opps[[WeekCodeNoAcc]:[WeekCodeNoAcc]],_xlfn.CONCAT(AB$4,"-",$T71),All_Opps[[StageCode]:[StageCode]],"Won")</f>
        <v>91617</v>
      </c>
      <c r="AC71" s="405">
        <f>SUMIFS(All_Opps[[Amount]:[Amount]],All_Opps[[WeekCodeNoAcc]:[WeekCodeNoAcc]],_xlfn.CONCAT(AC$4,"-",$T71),All_Opps[[StageCode]:[StageCode]],"Won")</f>
        <v>160297</v>
      </c>
      <c r="AD71" s="405">
        <f>SUMIFS(All_Opps[[Amount]:[Amount]],All_Opps[[WeekCodeNoAcc]:[WeekCodeNoAcc]],_xlfn.CONCAT(AD$4,"-",$T71),All_Opps[[StageCode]:[StageCode]],"Won")</f>
        <v>704220</v>
      </c>
      <c r="AE71" s="405">
        <f>SUMIFS(All_Opps[[Amount]:[Amount]],All_Opps[[WeekCodeNoAcc]:[WeekCodeNoAcc]],_xlfn.CONCAT(AE$4,"-",$T71),All_Opps[[StageCode]:[StageCode]],"Won")</f>
        <v>0</v>
      </c>
      <c r="AG71" s="2" t="s">
        <v>98</v>
      </c>
      <c r="AH71" s="405">
        <f>SUMIFS(All_Opps[[Amount]:[Amount]],All_Opps[[WeekCode]:[WeekCode]],_xlfn.CONCAT(AH$4,"-",$T71),All_Opps[[StageCode]:[StageCode]],"Won")</f>
        <v>83955</v>
      </c>
      <c r="AI71" s="405">
        <f>SUMIFS(All_Opps[[Amount]:[Amount]],All_Opps[[WeekCode]:[WeekCode]],_xlfn.CONCAT(AI$4,"-",$T71),All_Opps[[StageCode]:[StageCode]],"Won")</f>
        <v>196311</v>
      </c>
      <c r="AJ71" s="405">
        <f>SUMIFS(All_Opps[[Amount]:[Amount]],All_Opps[[WeekCode]:[WeekCode]],_xlfn.CONCAT(AJ$4,"-",$T71),All_Opps[[StageCode]:[StageCode]],"Won")</f>
        <v>101106</v>
      </c>
      <c r="AK71" s="405">
        <f>SUMIFS(All_Opps[[Amount]:[Amount]],All_Opps[[WeekCode]:[WeekCode]],_xlfn.CONCAT(AK$4,"-",$T71),All_Opps[[StageCode]:[StageCode]],"Won")</f>
        <v>0</v>
      </c>
      <c r="AL71" s="405">
        <f>SUMIFS(All_Opps[[Amount]:[Amount]],All_Opps[[WeekCode]:[WeekCode]],_xlfn.CONCAT(AL$4,"-",$T71),All_Opps[[StageCode]:[StageCode]],"Won")</f>
        <v>136687</v>
      </c>
      <c r="AM71" s="405">
        <f>SUMIFS(All_Opps[[Amount]:[Amount]],All_Opps[[WeekCode]:[WeekCode]],_xlfn.CONCAT(AM$4,"-",$T71),All_Opps[[StageCode]:[StageCode]],"Won")</f>
        <v>271022</v>
      </c>
      <c r="AN71" s="405">
        <f>SUMIFS(All_Opps[[Amount]:[Amount]],All_Opps[[WeekCode]:[WeekCode]],_xlfn.CONCAT(AN$4,"-",$T71),All_Opps[[StageCode]:[StageCode]],"Won")</f>
        <v>298477</v>
      </c>
      <c r="AO71" s="405">
        <f>SUMIFS(All_Opps[[Amount]:[Amount]],All_Opps[[WeekCode]:[WeekCode]],_xlfn.CONCAT(AO$4,"-",$T71),All_Opps[[StageCode]:[StageCode]],"Won")</f>
        <v>91617</v>
      </c>
      <c r="AP71" s="405">
        <f>SUMIFS(All_Opps[[Amount]:[Amount]],All_Opps[[WeekCode]:[WeekCode]],_xlfn.CONCAT(AP$4,"-",$T71),All_Opps[[StageCode]:[StageCode]],"Won")</f>
        <v>160297</v>
      </c>
      <c r="AQ71" s="405">
        <f>SUMIFS(All_Opps[[Amount]:[Amount]],All_Opps[[WeekCode]:[WeekCode]],_xlfn.CONCAT(AQ$4,"-",$T71),All_Opps[[StageCode]:[StageCode]],"Won")</f>
        <v>704220</v>
      </c>
      <c r="AR71" s="405">
        <f>SUMIFS(All_Opps[[Amount]:[Amount]],All_Opps[[WeekCode]:[WeekCode]],_xlfn.CONCAT(AR$4,"-",$T71),All_Opps[[StageCode]:[StageCode]],"Won")</f>
        <v>0</v>
      </c>
      <c r="AT71" s="2" t="s">
        <v>98</v>
      </c>
      <c r="AU71" s="405">
        <f>SUM(AH$5:AH71)</f>
        <v>4911655</v>
      </c>
      <c r="AV71" s="405">
        <f>SUM(AI$5:AI71)</f>
        <v>5533962</v>
      </c>
      <c r="AW71" s="405">
        <f>SUM(AJ$5:AJ71)</f>
        <v>10212906</v>
      </c>
      <c r="AX71" s="405">
        <f>SUM(AK$5:AK71)</f>
        <v>800386</v>
      </c>
      <c r="AY71" s="405">
        <f>SUM(AL$5:AL71)</f>
        <v>5985019</v>
      </c>
      <c r="AZ71" s="405">
        <f>SUM(AM$5:AM71)</f>
        <v>17598736</v>
      </c>
      <c r="BA71" s="405">
        <f>SUM(AN$5:AN71)</f>
        <v>24015741</v>
      </c>
      <c r="BB71" s="405">
        <f>SUM(AO$5:AO71)</f>
        <v>20465835</v>
      </c>
      <c r="BC71" s="405">
        <f>SUM(AP$5:AP71)</f>
        <v>20599173</v>
      </c>
      <c r="BD71" s="405">
        <f ca="1">IF(TWeek2026&gt;AT71*1,SUM(AQ$5:AQ71),NA())</f>
        <v>21304673</v>
      </c>
      <c r="BE71" s="405" t="e">
        <f ca="1">IF(Tweek2027&gt;AT71*1,SUM(AR$5:AR71),NA())</f>
        <v>#N/A</v>
      </c>
      <c r="BL71"/>
      <c r="BM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</row>
    <row r="72" spans="5:135" x14ac:dyDescent="0.45">
      <c r="E72" s="128">
        <v>68</v>
      </c>
      <c r="F72" s="180">
        <v>2.0729999999999998E-2</v>
      </c>
      <c r="G72" s="180">
        <v>9.2099999999999994E-3</v>
      </c>
      <c r="H72" s="180">
        <v>7.7400000000000004E-3</v>
      </c>
      <c r="I72" s="180">
        <v>7.4400000000000004E-3</v>
      </c>
      <c r="K72" s="128">
        <f>Target_Curves[[#This Row],[Week]]</f>
        <v>68</v>
      </c>
      <c r="L72" s="180">
        <f>SUM(F$5:F72)</f>
        <v>0.89878999999999987</v>
      </c>
      <c r="M72" s="180">
        <f>SUM(G$5:G72)</f>
        <v>0.90785999999999978</v>
      </c>
      <c r="N72" s="180">
        <f>SUM(H$5:H72)</f>
        <v>0.92269000000000012</v>
      </c>
      <c r="O72" s="180">
        <f>SUM(I$5:I72)</f>
        <v>0.88655999999999924</v>
      </c>
      <c r="Q72" s="382">
        <v>0.88655999999999924</v>
      </c>
      <c r="R72" s="8"/>
      <c r="S72" s="9"/>
      <c r="T72" s="2" t="s">
        <v>99</v>
      </c>
      <c r="U72" s="405">
        <f>SUMIFS(All_Opps[[Amount]:[Amount]],All_Opps[[WeekCodeNoAcc]:[WeekCodeNoAcc]],_xlfn.CONCAT(U$4,"-",$T72),All_Opps[[StageCode]:[StageCode]],"Won")</f>
        <v>62007</v>
      </c>
      <c r="V72" s="405">
        <f>SUMIFS(All_Opps[[Amount]:[Amount]],All_Opps[[WeekCodeNoAcc]:[WeekCodeNoAcc]],_xlfn.CONCAT(V$4,"-",$T72),All_Opps[[StageCode]:[StageCode]],"Won")</f>
        <v>76855</v>
      </c>
      <c r="W72" s="405">
        <f>SUMIFS(All_Opps[[Amount]:[Amount]],All_Opps[[WeekCodeNoAcc]:[WeekCodeNoAcc]],_xlfn.CONCAT(W$4,"-",$T72),All_Opps[[StageCode]:[StageCode]],"Won")</f>
        <v>267207</v>
      </c>
      <c r="X72" s="405">
        <f>SUMIFS(All_Opps[[Amount]:[Amount]],All_Opps[[WeekCodeNoAcc]:[WeekCodeNoAcc]],_xlfn.CONCAT(X$4,"-",$T72),All_Opps[[StageCode]:[StageCode]],"Won")</f>
        <v>0</v>
      </c>
      <c r="Y72" s="405">
        <f>SUMIFS(All_Opps[[Amount]:[Amount]],All_Opps[[WeekCodeNoAcc]:[WeekCodeNoAcc]],_xlfn.CONCAT(Y$4,"-",$T72),All_Opps[[StageCode]:[StageCode]],"Won")</f>
        <v>70988</v>
      </c>
      <c r="Z72" s="405">
        <f>SUMIFS(All_Opps[[Amount]:[Amount]],All_Opps[[WeekCodeNoAcc]:[WeekCodeNoAcc]],_xlfn.CONCAT(Z$4,"-",$T72),All_Opps[[StageCode]:[StageCode]],"Won")</f>
        <v>449710</v>
      </c>
      <c r="AA72" s="405">
        <f>SUMIFS(All_Opps[[Amount]:[Amount]],All_Opps[[WeekCodeNoAcc]:[WeekCodeNoAcc]],_xlfn.CONCAT(AA$4,"-",$T72),All_Opps[[StageCode]:[StageCode]],"Won")</f>
        <v>39864</v>
      </c>
      <c r="AB72" s="405">
        <f>SUMIFS(All_Opps[[Amount]:[Amount]],All_Opps[[WeekCodeNoAcc]:[WeekCodeNoAcc]],_xlfn.CONCAT(AB$4,"-",$T72),All_Opps[[StageCode]:[StageCode]],"Won")</f>
        <v>609186</v>
      </c>
      <c r="AC72" s="405">
        <f>SUMIFS(All_Opps[[Amount]:[Amount]],All_Opps[[WeekCodeNoAcc]:[WeekCodeNoAcc]],_xlfn.CONCAT(AC$4,"-",$T72),All_Opps[[StageCode]:[StageCode]],"Won")</f>
        <v>408365</v>
      </c>
      <c r="AD72" s="405">
        <f>SUMIFS(All_Opps[[Amount]:[Amount]],All_Opps[[WeekCodeNoAcc]:[WeekCodeNoAcc]],_xlfn.CONCAT(AD$4,"-",$T72),All_Opps[[StageCode]:[StageCode]],"Won")</f>
        <v>362791</v>
      </c>
      <c r="AE72" s="405">
        <f>SUMIFS(All_Opps[[Amount]:[Amount]],All_Opps[[WeekCodeNoAcc]:[WeekCodeNoAcc]],_xlfn.CONCAT(AE$4,"-",$T72),All_Opps[[StageCode]:[StageCode]],"Won")</f>
        <v>0</v>
      </c>
      <c r="AG72" s="2" t="s">
        <v>99</v>
      </c>
      <c r="AH72" s="405">
        <f>SUMIFS(All_Opps[[Amount]:[Amount]],All_Opps[[WeekCode]:[WeekCode]],_xlfn.CONCAT(AH$4,"-",$T72),All_Opps[[StageCode]:[StageCode]],"Won")</f>
        <v>62007</v>
      </c>
      <c r="AI72" s="405">
        <f>SUMIFS(All_Opps[[Amount]:[Amount]],All_Opps[[WeekCode]:[WeekCode]],_xlfn.CONCAT(AI$4,"-",$T72),All_Opps[[StageCode]:[StageCode]],"Won")</f>
        <v>76855</v>
      </c>
      <c r="AJ72" s="405">
        <f>SUMIFS(All_Opps[[Amount]:[Amount]],All_Opps[[WeekCode]:[WeekCode]],_xlfn.CONCAT(AJ$4,"-",$T72),All_Opps[[StageCode]:[StageCode]],"Won")</f>
        <v>267207</v>
      </c>
      <c r="AK72" s="405">
        <f>SUMIFS(All_Opps[[Amount]:[Amount]],All_Opps[[WeekCode]:[WeekCode]],_xlfn.CONCAT(AK$4,"-",$T72),All_Opps[[StageCode]:[StageCode]],"Won")</f>
        <v>0</v>
      </c>
      <c r="AL72" s="405">
        <f>SUMIFS(All_Opps[[Amount]:[Amount]],All_Opps[[WeekCode]:[WeekCode]],_xlfn.CONCAT(AL$4,"-",$T72),All_Opps[[StageCode]:[StageCode]],"Won")</f>
        <v>70988</v>
      </c>
      <c r="AM72" s="405">
        <f>SUMIFS(All_Opps[[Amount]:[Amount]],All_Opps[[WeekCode]:[WeekCode]],_xlfn.CONCAT(AM$4,"-",$T72),All_Opps[[StageCode]:[StageCode]],"Won")</f>
        <v>449710</v>
      </c>
      <c r="AN72" s="405">
        <f>SUMIFS(All_Opps[[Amount]:[Amount]],All_Opps[[WeekCode]:[WeekCode]],_xlfn.CONCAT(AN$4,"-",$T72),All_Opps[[StageCode]:[StageCode]],"Won")</f>
        <v>39864</v>
      </c>
      <c r="AO72" s="405">
        <f>SUMIFS(All_Opps[[Amount]:[Amount]],All_Opps[[WeekCode]:[WeekCode]],_xlfn.CONCAT(AO$4,"-",$T72),All_Opps[[StageCode]:[StageCode]],"Won")</f>
        <v>609186</v>
      </c>
      <c r="AP72" s="405">
        <f>SUMIFS(All_Opps[[Amount]:[Amount]],All_Opps[[WeekCode]:[WeekCode]],_xlfn.CONCAT(AP$4,"-",$T72),All_Opps[[StageCode]:[StageCode]],"Won")</f>
        <v>408365</v>
      </c>
      <c r="AQ72" s="405">
        <f>SUMIFS(All_Opps[[Amount]:[Amount]],All_Opps[[WeekCode]:[WeekCode]],_xlfn.CONCAT(AQ$4,"-",$T72),All_Opps[[StageCode]:[StageCode]],"Won")</f>
        <v>362791</v>
      </c>
      <c r="AR72" s="405">
        <f>SUMIFS(All_Opps[[Amount]:[Amount]],All_Opps[[WeekCode]:[WeekCode]],_xlfn.CONCAT(AR$4,"-",$T72),All_Opps[[StageCode]:[StageCode]],"Won")</f>
        <v>0</v>
      </c>
      <c r="AT72" s="2" t="s">
        <v>99</v>
      </c>
      <c r="AU72" s="405">
        <f>SUM(AH$5:AH72)</f>
        <v>4973662</v>
      </c>
      <c r="AV72" s="405">
        <f>SUM(AI$5:AI72)</f>
        <v>5610817</v>
      </c>
      <c r="AW72" s="405">
        <f>SUM(AJ$5:AJ72)</f>
        <v>10480113</v>
      </c>
      <c r="AX72" s="405">
        <f>SUM(AK$5:AK72)</f>
        <v>800386</v>
      </c>
      <c r="AY72" s="405">
        <f>SUM(AL$5:AL72)</f>
        <v>6056007</v>
      </c>
      <c r="AZ72" s="405">
        <f>SUM(AM$5:AM72)</f>
        <v>18048446</v>
      </c>
      <c r="BA72" s="405">
        <f>SUM(AN$5:AN72)</f>
        <v>24055605</v>
      </c>
      <c r="BB72" s="405">
        <f>SUM(AO$5:AO72)</f>
        <v>21075021</v>
      </c>
      <c r="BC72" s="405">
        <f>SUM(AP$5:AP72)</f>
        <v>21007538</v>
      </c>
      <c r="BD72" s="405">
        <f ca="1">IF(TWeek2026&gt;AT72*1,SUM(AQ$5:AQ72),NA())</f>
        <v>21667464</v>
      </c>
      <c r="BE72" s="405" t="e">
        <f ca="1">IF(Tweek2027&gt;AT72*1,SUM(AR$5:AR72),NA())</f>
        <v>#N/A</v>
      </c>
      <c r="BL72"/>
      <c r="BM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</row>
    <row r="73" spans="5:135" x14ac:dyDescent="0.45">
      <c r="E73" s="128">
        <v>69</v>
      </c>
      <c r="F73" s="180">
        <v>2.2899999999999999E-3</v>
      </c>
      <c r="G73" s="180">
        <v>9.2099999999999994E-3</v>
      </c>
      <c r="H73" s="180">
        <v>7.7400000000000004E-3</v>
      </c>
      <c r="I73" s="180">
        <v>7.4400000000000004E-3</v>
      </c>
      <c r="K73" s="128">
        <f>Target_Curves[[#This Row],[Week]]</f>
        <v>69</v>
      </c>
      <c r="L73" s="180">
        <f>SUM(F$5:F73)</f>
        <v>0.90107999999999988</v>
      </c>
      <c r="M73" s="180">
        <f>SUM(G$5:G73)</f>
        <v>0.91706999999999983</v>
      </c>
      <c r="N73" s="180">
        <f>SUM(H$5:H73)</f>
        <v>0.93043000000000009</v>
      </c>
      <c r="O73" s="180">
        <f>SUM(I$5:I73)</f>
        <v>0.89399999999999924</v>
      </c>
      <c r="Q73" s="382">
        <v>0.89399999999999924</v>
      </c>
      <c r="R73" s="8"/>
      <c r="S73" s="9"/>
      <c r="T73" s="2" t="s">
        <v>100</v>
      </c>
      <c r="U73" s="405">
        <f>SUMIFS(All_Opps[[Amount]:[Amount]],All_Opps[[WeekCodeNoAcc]:[WeekCodeNoAcc]],_xlfn.CONCAT(U$4,"-",$T73),All_Opps[[StageCode]:[StageCode]],"Won")</f>
        <v>137054</v>
      </c>
      <c r="V73" s="405">
        <f>SUMIFS(All_Opps[[Amount]:[Amount]],All_Opps[[WeekCodeNoAcc]:[WeekCodeNoAcc]],_xlfn.CONCAT(V$4,"-",$T73),All_Opps[[StageCode]:[StageCode]],"Won")</f>
        <v>76557</v>
      </c>
      <c r="W73" s="405">
        <f>SUMIFS(All_Opps[[Amount]:[Amount]],All_Opps[[WeekCodeNoAcc]:[WeekCodeNoAcc]],_xlfn.CONCAT(W$4,"-",$T73),All_Opps[[StageCode]:[StageCode]],"Won")</f>
        <v>116593</v>
      </c>
      <c r="X73" s="405">
        <f>SUMIFS(All_Opps[[Amount]:[Amount]],All_Opps[[WeekCodeNoAcc]:[WeekCodeNoAcc]],_xlfn.CONCAT(X$4,"-",$T73),All_Opps[[StageCode]:[StageCode]],"Won")</f>
        <v>0</v>
      </c>
      <c r="Y73" s="405">
        <f>SUMIFS(All_Opps[[Amount]:[Amount]],All_Opps[[WeekCodeNoAcc]:[WeekCodeNoAcc]],_xlfn.CONCAT(Y$4,"-",$T73),All_Opps[[StageCode]:[StageCode]],"Won")</f>
        <v>462285</v>
      </c>
      <c r="Z73" s="405">
        <f>SUMIFS(All_Opps[[Amount]:[Amount]],All_Opps[[WeekCodeNoAcc]:[WeekCodeNoAcc]],_xlfn.CONCAT(Z$4,"-",$T73),All_Opps[[StageCode]:[StageCode]],"Won")</f>
        <v>392329</v>
      </c>
      <c r="AA73" s="405">
        <f>SUMIFS(All_Opps[[Amount]:[Amount]],All_Opps[[WeekCodeNoAcc]:[WeekCodeNoAcc]],_xlfn.CONCAT(AA$4,"-",$T73),All_Opps[[StageCode]:[StageCode]],"Won")</f>
        <v>512561</v>
      </c>
      <c r="AB73" s="405">
        <f>SUMIFS(All_Opps[[Amount]:[Amount]],All_Opps[[WeekCodeNoAcc]:[WeekCodeNoAcc]],_xlfn.CONCAT(AB$4,"-",$T73),All_Opps[[StageCode]:[StageCode]],"Won")</f>
        <v>180234</v>
      </c>
      <c r="AC73" s="405">
        <f>SUMIFS(All_Opps[[Amount]:[Amount]],All_Opps[[WeekCodeNoAcc]:[WeekCodeNoAcc]],_xlfn.CONCAT(AC$4,"-",$T73),All_Opps[[StageCode]:[StageCode]],"Won")</f>
        <v>121866</v>
      </c>
      <c r="AD73" s="405">
        <f>SUMIFS(All_Opps[[Amount]:[Amount]],All_Opps[[WeekCodeNoAcc]:[WeekCodeNoAcc]],_xlfn.CONCAT(AD$4,"-",$T73),All_Opps[[StageCode]:[StageCode]],"Won")</f>
        <v>51992</v>
      </c>
      <c r="AE73" s="405">
        <f>SUMIFS(All_Opps[[Amount]:[Amount]],All_Opps[[WeekCodeNoAcc]:[WeekCodeNoAcc]],_xlfn.CONCAT(AE$4,"-",$T73),All_Opps[[StageCode]:[StageCode]],"Won")</f>
        <v>0</v>
      </c>
      <c r="AG73" s="2" t="s">
        <v>100</v>
      </c>
      <c r="AH73" s="405">
        <f>SUMIFS(All_Opps[[Amount]:[Amount]],All_Opps[[WeekCode]:[WeekCode]],_xlfn.CONCAT(AH$4,"-",$T73),All_Opps[[StageCode]:[StageCode]],"Won")</f>
        <v>137054</v>
      </c>
      <c r="AI73" s="405">
        <f>SUMIFS(All_Opps[[Amount]:[Amount]],All_Opps[[WeekCode]:[WeekCode]],_xlfn.CONCAT(AI$4,"-",$T73),All_Opps[[StageCode]:[StageCode]],"Won")</f>
        <v>76557</v>
      </c>
      <c r="AJ73" s="405">
        <f>SUMIFS(All_Opps[[Amount]:[Amount]],All_Opps[[WeekCode]:[WeekCode]],_xlfn.CONCAT(AJ$4,"-",$T73),All_Opps[[StageCode]:[StageCode]],"Won")</f>
        <v>116593</v>
      </c>
      <c r="AK73" s="405">
        <f>SUMIFS(All_Opps[[Amount]:[Amount]],All_Opps[[WeekCode]:[WeekCode]],_xlfn.CONCAT(AK$4,"-",$T73),All_Opps[[StageCode]:[StageCode]],"Won")</f>
        <v>0</v>
      </c>
      <c r="AL73" s="405">
        <f>SUMIFS(All_Opps[[Amount]:[Amount]],All_Opps[[WeekCode]:[WeekCode]],_xlfn.CONCAT(AL$4,"-",$T73),All_Opps[[StageCode]:[StageCode]],"Won")</f>
        <v>462285</v>
      </c>
      <c r="AM73" s="405">
        <f>SUMIFS(All_Opps[[Amount]:[Amount]],All_Opps[[WeekCode]:[WeekCode]],_xlfn.CONCAT(AM$4,"-",$T73),All_Opps[[StageCode]:[StageCode]],"Won")</f>
        <v>392329</v>
      </c>
      <c r="AN73" s="405">
        <f>SUMIFS(All_Opps[[Amount]:[Amount]],All_Opps[[WeekCode]:[WeekCode]],_xlfn.CONCAT(AN$4,"-",$T73),All_Opps[[StageCode]:[StageCode]],"Won")</f>
        <v>512561</v>
      </c>
      <c r="AO73" s="405">
        <f>SUMIFS(All_Opps[[Amount]:[Amount]],All_Opps[[WeekCode]:[WeekCode]],_xlfn.CONCAT(AO$4,"-",$T73),All_Opps[[StageCode]:[StageCode]],"Won")</f>
        <v>180234</v>
      </c>
      <c r="AP73" s="405">
        <f>SUMIFS(All_Opps[[Amount]:[Amount]],All_Opps[[WeekCode]:[WeekCode]],_xlfn.CONCAT(AP$4,"-",$T73),All_Opps[[StageCode]:[StageCode]],"Won")</f>
        <v>121866</v>
      </c>
      <c r="AQ73" s="405">
        <f>SUMIFS(All_Opps[[Amount]:[Amount]],All_Opps[[WeekCode]:[WeekCode]],_xlfn.CONCAT(AQ$4,"-",$T73),All_Opps[[StageCode]:[StageCode]],"Won")</f>
        <v>51992</v>
      </c>
      <c r="AR73" s="405">
        <f>SUMIFS(All_Opps[[Amount]:[Amount]],All_Opps[[WeekCode]:[WeekCode]],_xlfn.CONCAT(AR$4,"-",$T73),All_Opps[[StageCode]:[StageCode]],"Won")</f>
        <v>0</v>
      </c>
      <c r="AT73" s="2" t="s">
        <v>100</v>
      </c>
      <c r="AU73" s="405">
        <f>SUM(AH$5:AH73)</f>
        <v>5110716</v>
      </c>
      <c r="AV73" s="405">
        <f>SUM(AI$5:AI73)</f>
        <v>5687374</v>
      </c>
      <c r="AW73" s="405">
        <f>SUM(AJ$5:AJ73)</f>
        <v>10596706</v>
      </c>
      <c r="AX73" s="405">
        <f>SUM(AK$5:AK73)</f>
        <v>800386</v>
      </c>
      <c r="AY73" s="405">
        <f>SUM(AL$5:AL73)</f>
        <v>6518292</v>
      </c>
      <c r="AZ73" s="405">
        <f>SUM(AM$5:AM73)</f>
        <v>18440775</v>
      </c>
      <c r="BA73" s="405">
        <f>SUM(AN$5:AN73)</f>
        <v>24568166</v>
      </c>
      <c r="BB73" s="405">
        <f>SUM(AO$5:AO73)</f>
        <v>21255255</v>
      </c>
      <c r="BC73" s="405">
        <f>SUM(AP$5:AP73)</f>
        <v>21129404</v>
      </c>
      <c r="BD73" s="405">
        <f ca="1">IF(TWeek2026&gt;AT73*1,SUM(AQ$5:AQ73),NA())</f>
        <v>21719456</v>
      </c>
      <c r="BE73" s="405" t="e">
        <f ca="1">IF(Tweek2027&gt;AT73*1,SUM(AR$5:AR73),NA())</f>
        <v>#N/A</v>
      </c>
      <c r="BL73"/>
      <c r="BM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</row>
    <row r="74" spans="5:135" x14ac:dyDescent="0.45">
      <c r="E74" s="128">
        <v>70</v>
      </c>
      <c r="F74" s="180">
        <v>1.1780000000000001E-2</v>
      </c>
      <c r="G74" s="180">
        <v>9.2099999999999994E-3</v>
      </c>
      <c r="H74" s="180">
        <v>7.7400000000000004E-3</v>
      </c>
      <c r="I74" s="180">
        <v>7.4400000000000004E-3</v>
      </c>
      <c r="K74" s="128">
        <f>Target_Curves[[#This Row],[Week]]</f>
        <v>70</v>
      </c>
      <c r="L74" s="180">
        <f>SUM(F$5:F74)</f>
        <v>0.91285999999999989</v>
      </c>
      <c r="M74" s="180">
        <f>SUM(G$5:G74)</f>
        <v>0.92627999999999988</v>
      </c>
      <c r="N74" s="180">
        <f>SUM(H$5:H74)</f>
        <v>0.93817000000000006</v>
      </c>
      <c r="O74" s="180">
        <f>SUM(I$5:I74)</f>
        <v>0.90143999999999924</v>
      </c>
      <c r="Q74" s="382">
        <v>0.90143999999999924</v>
      </c>
      <c r="R74" s="8"/>
      <c r="S74" s="9"/>
      <c r="T74" s="2" t="s">
        <v>101</v>
      </c>
      <c r="U74" s="405">
        <f>SUMIFS(All_Opps[[Amount]:[Amount]],All_Opps[[WeekCodeNoAcc]:[WeekCodeNoAcc]],_xlfn.CONCAT(U$4,"-",$T74),All_Opps[[StageCode]:[StageCode]],"Won")</f>
        <v>89831</v>
      </c>
      <c r="V74" s="405">
        <f>SUMIFS(All_Opps[[Amount]:[Amount]],All_Opps[[WeekCodeNoAcc]:[WeekCodeNoAcc]],_xlfn.CONCAT(V$4,"-",$T74),All_Opps[[StageCode]:[StageCode]],"Won")</f>
        <v>213777</v>
      </c>
      <c r="W74" s="405">
        <f>SUMIFS(All_Opps[[Amount]:[Amount]],All_Opps[[WeekCodeNoAcc]:[WeekCodeNoAcc]],_xlfn.CONCAT(W$4,"-",$T74),All_Opps[[StageCode]:[StageCode]],"Won")</f>
        <v>0</v>
      </c>
      <c r="X74" s="405">
        <f>SUMIFS(All_Opps[[Amount]:[Amount]],All_Opps[[WeekCodeNoAcc]:[WeekCodeNoAcc]],_xlfn.CONCAT(X$4,"-",$T74),All_Opps[[StageCode]:[StageCode]],"Won")</f>
        <v>0</v>
      </c>
      <c r="Y74" s="405">
        <f>SUMIFS(All_Opps[[Amount]:[Amount]],All_Opps[[WeekCodeNoAcc]:[WeekCodeNoAcc]],_xlfn.CONCAT(Y$4,"-",$T74),All_Opps[[StageCode]:[StageCode]],"Won")</f>
        <v>83920</v>
      </c>
      <c r="Z74" s="405">
        <f>SUMIFS(All_Opps[[Amount]:[Amount]],All_Opps[[WeekCodeNoAcc]:[WeekCodeNoAcc]],_xlfn.CONCAT(Z$4,"-",$T74),All_Opps[[StageCode]:[StageCode]],"Won")</f>
        <v>403596</v>
      </c>
      <c r="AA74" s="405">
        <f>SUMIFS(All_Opps[[Amount]:[Amount]],All_Opps[[WeekCodeNoAcc]:[WeekCodeNoAcc]],_xlfn.CONCAT(AA$4,"-",$T74),All_Opps[[StageCode]:[StageCode]],"Won")</f>
        <v>0</v>
      </c>
      <c r="AB74" s="405">
        <f>SUMIFS(All_Opps[[Amount]:[Amount]],All_Opps[[WeekCodeNoAcc]:[WeekCodeNoAcc]],_xlfn.CONCAT(AB$4,"-",$T74),All_Opps[[StageCode]:[StageCode]],"Won")</f>
        <v>102335</v>
      </c>
      <c r="AC74" s="405">
        <f>SUMIFS(All_Opps[[Amount]:[Amount]],All_Opps[[WeekCodeNoAcc]:[WeekCodeNoAcc]],_xlfn.CONCAT(AC$4,"-",$T74),All_Opps[[StageCode]:[StageCode]],"Won")</f>
        <v>413256</v>
      </c>
      <c r="AD74" s="405">
        <f>SUMIFS(All_Opps[[Amount]:[Amount]],All_Opps[[WeekCodeNoAcc]:[WeekCodeNoAcc]],_xlfn.CONCAT(AD$4,"-",$T74),All_Opps[[StageCode]:[StageCode]],"Won")</f>
        <v>166492</v>
      </c>
      <c r="AE74" s="405">
        <f>SUMIFS(All_Opps[[Amount]:[Amount]],All_Opps[[WeekCodeNoAcc]:[WeekCodeNoAcc]],_xlfn.CONCAT(AE$4,"-",$T74),All_Opps[[StageCode]:[StageCode]],"Won")</f>
        <v>0</v>
      </c>
      <c r="AG74" s="2" t="s">
        <v>101</v>
      </c>
      <c r="AH74" s="405">
        <f>SUMIFS(All_Opps[[Amount]:[Amount]],All_Opps[[WeekCode]:[WeekCode]],_xlfn.CONCAT(AH$4,"-",$T74),All_Opps[[StageCode]:[StageCode]],"Won")</f>
        <v>89831</v>
      </c>
      <c r="AI74" s="405">
        <f>SUMIFS(All_Opps[[Amount]:[Amount]],All_Opps[[WeekCode]:[WeekCode]],_xlfn.CONCAT(AI$4,"-",$T74),All_Opps[[StageCode]:[StageCode]],"Won")</f>
        <v>213777</v>
      </c>
      <c r="AJ74" s="405">
        <f>SUMIFS(All_Opps[[Amount]:[Amount]],All_Opps[[WeekCode]:[WeekCode]],_xlfn.CONCAT(AJ$4,"-",$T74),All_Opps[[StageCode]:[StageCode]],"Won")</f>
        <v>0</v>
      </c>
      <c r="AK74" s="405">
        <f>SUMIFS(All_Opps[[Amount]:[Amount]],All_Opps[[WeekCode]:[WeekCode]],_xlfn.CONCAT(AK$4,"-",$T74),All_Opps[[StageCode]:[StageCode]],"Won")</f>
        <v>0</v>
      </c>
      <c r="AL74" s="405">
        <f>SUMIFS(All_Opps[[Amount]:[Amount]],All_Opps[[WeekCode]:[WeekCode]],_xlfn.CONCAT(AL$4,"-",$T74),All_Opps[[StageCode]:[StageCode]],"Won")</f>
        <v>83920</v>
      </c>
      <c r="AM74" s="405">
        <f>SUMIFS(All_Opps[[Amount]:[Amount]],All_Opps[[WeekCode]:[WeekCode]],_xlfn.CONCAT(AM$4,"-",$T74),All_Opps[[StageCode]:[StageCode]],"Won")</f>
        <v>403596</v>
      </c>
      <c r="AN74" s="405">
        <f>SUMIFS(All_Opps[[Amount]:[Amount]],All_Opps[[WeekCode]:[WeekCode]],_xlfn.CONCAT(AN$4,"-",$T74),All_Opps[[StageCode]:[StageCode]],"Won")</f>
        <v>0</v>
      </c>
      <c r="AO74" s="405">
        <f>SUMIFS(All_Opps[[Amount]:[Amount]],All_Opps[[WeekCode]:[WeekCode]],_xlfn.CONCAT(AO$4,"-",$T74),All_Opps[[StageCode]:[StageCode]],"Won")</f>
        <v>102335</v>
      </c>
      <c r="AP74" s="405">
        <f>SUMIFS(All_Opps[[Amount]:[Amount]],All_Opps[[WeekCode]:[WeekCode]],_xlfn.CONCAT(AP$4,"-",$T74),All_Opps[[StageCode]:[StageCode]],"Won")</f>
        <v>413256</v>
      </c>
      <c r="AQ74" s="405">
        <f>SUMIFS(All_Opps[[Amount]:[Amount]],All_Opps[[WeekCode]:[WeekCode]],_xlfn.CONCAT(AQ$4,"-",$T74),All_Opps[[StageCode]:[StageCode]],"Won")</f>
        <v>166492</v>
      </c>
      <c r="AR74" s="405">
        <f>SUMIFS(All_Opps[[Amount]:[Amount]],All_Opps[[WeekCode]:[WeekCode]],_xlfn.CONCAT(AR$4,"-",$T74),All_Opps[[StageCode]:[StageCode]],"Won")</f>
        <v>0</v>
      </c>
      <c r="AT74" s="2" t="s">
        <v>101</v>
      </c>
      <c r="AU74" s="405">
        <f>SUM(AH$5:AH74)</f>
        <v>5200547</v>
      </c>
      <c r="AV74" s="405">
        <f>SUM(AI$5:AI74)</f>
        <v>5901151</v>
      </c>
      <c r="AW74" s="405">
        <f>SUM(AJ$5:AJ74)</f>
        <v>10596706</v>
      </c>
      <c r="AX74" s="405">
        <f>SUM(AK$5:AK74)</f>
        <v>800386</v>
      </c>
      <c r="AY74" s="405">
        <f>SUM(AL$5:AL74)</f>
        <v>6602212</v>
      </c>
      <c r="AZ74" s="405">
        <f>SUM(AM$5:AM74)</f>
        <v>18844371</v>
      </c>
      <c r="BA74" s="405">
        <f>SUM(AN$5:AN74)</f>
        <v>24568166</v>
      </c>
      <c r="BB74" s="405">
        <f>SUM(AO$5:AO74)</f>
        <v>21357590</v>
      </c>
      <c r="BC74" s="405">
        <f>SUM(AP$5:AP74)</f>
        <v>21542660</v>
      </c>
      <c r="BD74" s="405">
        <f ca="1">IF(TWeek2026&gt;AT74*1,SUM(AQ$5:AQ74),NA())</f>
        <v>21885948</v>
      </c>
      <c r="BE74" s="405" t="e">
        <f ca="1">IF(Tweek2027&gt;AT74*1,SUM(AR$5:AR74),NA())</f>
        <v>#N/A</v>
      </c>
      <c r="BL74"/>
      <c r="BM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</row>
    <row r="75" spans="5:135" x14ac:dyDescent="0.45">
      <c r="E75" s="128">
        <v>71</v>
      </c>
      <c r="F75" s="180">
        <v>4.1000000000000003E-3</v>
      </c>
      <c r="G75" s="180">
        <v>9.2099999999999994E-3</v>
      </c>
      <c r="H75" s="180">
        <v>7.7400000000000004E-3</v>
      </c>
      <c r="I75" s="180">
        <v>7.4400000000000004E-3</v>
      </c>
      <c r="K75" s="128">
        <f>Target_Curves[[#This Row],[Week]]</f>
        <v>71</v>
      </c>
      <c r="L75" s="180">
        <f>SUM(F$5:F75)</f>
        <v>0.91695999999999989</v>
      </c>
      <c r="M75" s="180">
        <f>SUM(G$5:G75)</f>
        <v>0.93548999999999993</v>
      </c>
      <c r="N75" s="180">
        <f>SUM(H$5:H75)</f>
        <v>0.94591000000000003</v>
      </c>
      <c r="O75" s="180">
        <f>SUM(I$5:I75)</f>
        <v>0.90887999999999924</v>
      </c>
      <c r="Q75" s="382">
        <v>0.90887999999999924</v>
      </c>
      <c r="R75" s="8"/>
      <c r="S75" s="9"/>
      <c r="T75" s="2" t="s">
        <v>102</v>
      </c>
      <c r="U75" s="405">
        <f>SUMIFS(All_Opps[[Amount]:[Amount]],All_Opps[[WeekCodeNoAcc]:[WeekCodeNoAcc]],_xlfn.CONCAT(U$4,"-",$T75),All_Opps[[StageCode]:[StageCode]],"Won")</f>
        <v>0</v>
      </c>
      <c r="V75" s="405">
        <f>SUMIFS(All_Opps[[Amount]:[Amount]],All_Opps[[WeekCodeNoAcc]:[WeekCodeNoAcc]],_xlfn.CONCAT(V$4,"-",$T75),All_Opps[[StageCode]:[StageCode]],"Won")</f>
        <v>82874</v>
      </c>
      <c r="W75" s="405">
        <f>SUMIFS(All_Opps[[Amount]:[Amount]],All_Opps[[WeekCodeNoAcc]:[WeekCodeNoAcc]],_xlfn.CONCAT(W$4,"-",$T75),All_Opps[[StageCode]:[StageCode]],"Won")</f>
        <v>105048</v>
      </c>
      <c r="X75" s="405">
        <f>SUMIFS(All_Opps[[Amount]:[Amount]],All_Opps[[WeekCodeNoAcc]:[WeekCodeNoAcc]],_xlfn.CONCAT(X$4,"-",$T75),All_Opps[[StageCode]:[StageCode]],"Won")</f>
        <v>0</v>
      </c>
      <c r="Y75" s="405">
        <f>SUMIFS(All_Opps[[Amount]:[Amount]],All_Opps[[WeekCodeNoAcc]:[WeekCodeNoAcc]],_xlfn.CONCAT(Y$4,"-",$T75),All_Opps[[StageCode]:[StageCode]],"Won")</f>
        <v>213711</v>
      </c>
      <c r="Z75" s="405">
        <f>SUMIFS(All_Opps[[Amount]:[Amount]],All_Opps[[WeekCodeNoAcc]:[WeekCodeNoAcc]],_xlfn.CONCAT(Z$4,"-",$T75),All_Opps[[StageCode]:[StageCode]],"Won")</f>
        <v>307508</v>
      </c>
      <c r="AA75" s="405">
        <f>SUMIFS(All_Opps[[Amount]:[Amount]],All_Opps[[WeekCodeNoAcc]:[WeekCodeNoAcc]],_xlfn.CONCAT(AA$4,"-",$T75),All_Opps[[StageCode]:[StageCode]],"Won")</f>
        <v>78150</v>
      </c>
      <c r="AB75" s="405">
        <f>SUMIFS(All_Opps[[Amount]:[Amount]],All_Opps[[WeekCodeNoAcc]:[WeekCodeNoAcc]],_xlfn.CONCAT(AB$4,"-",$T75),All_Opps[[StageCode]:[StageCode]],"Won")</f>
        <v>330</v>
      </c>
      <c r="AC75" s="405">
        <f>SUMIFS(All_Opps[[Amount]:[Amount]],All_Opps[[WeekCodeNoAcc]:[WeekCodeNoAcc]],_xlfn.CONCAT(AC$4,"-",$T75),All_Opps[[StageCode]:[StageCode]],"Won")</f>
        <v>216359</v>
      </c>
      <c r="AD75" s="405">
        <f>SUMIFS(All_Opps[[Amount]:[Amount]],All_Opps[[WeekCodeNoAcc]:[WeekCodeNoAcc]],_xlfn.CONCAT(AD$4,"-",$T75),All_Opps[[StageCode]:[StageCode]],"Won")</f>
        <v>154004</v>
      </c>
      <c r="AE75" s="405">
        <f>SUMIFS(All_Opps[[Amount]:[Amount]],All_Opps[[WeekCodeNoAcc]:[WeekCodeNoAcc]],_xlfn.CONCAT(AE$4,"-",$T75),All_Opps[[StageCode]:[StageCode]],"Won")</f>
        <v>0</v>
      </c>
      <c r="AG75" s="2" t="s">
        <v>102</v>
      </c>
      <c r="AH75" s="405">
        <f>SUMIFS(All_Opps[[Amount]:[Amount]],All_Opps[[WeekCode]:[WeekCode]],_xlfn.CONCAT(AH$4,"-",$T75),All_Opps[[StageCode]:[StageCode]],"Won")</f>
        <v>0</v>
      </c>
      <c r="AI75" s="405">
        <f>SUMIFS(All_Opps[[Amount]:[Amount]],All_Opps[[WeekCode]:[WeekCode]],_xlfn.CONCAT(AI$4,"-",$T75),All_Opps[[StageCode]:[StageCode]],"Won")</f>
        <v>82874</v>
      </c>
      <c r="AJ75" s="405">
        <f>SUMIFS(All_Opps[[Amount]:[Amount]],All_Opps[[WeekCode]:[WeekCode]],_xlfn.CONCAT(AJ$4,"-",$T75),All_Opps[[StageCode]:[StageCode]],"Won")</f>
        <v>105048</v>
      </c>
      <c r="AK75" s="405">
        <f>SUMIFS(All_Opps[[Amount]:[Amount]],All_Opps[[WeekCode]:[WeekCode]],_xlfn.CONCAT(AK$4,"-",$T75),All_Opps[[StageCode]:[StageCode]],"Won")</f>
        <v>0</v>
      </c>
      <c r="AL75" s="405">
        <f>SUMIFS(All_Opps[[Amount]:[Amount]],All_Opps[[WeekCode]:[WeekCode]],_xlfn.CONCAT(AL$4,"-",$T75),All_Opps[[StageCode]:[StageCode]],"Won")</f>
        <v>213711</v>
      </c>
      <c r="AM75" s="405">
        <f>SUMIFS(All_Opps[[Amount]:[Amount]],All_Opps[[WeekCode]:[WeekCode]],_xlfn.CONCAT(AM$4,"-",$T75),All_Opps[[StageCode]:[StageCode]],"Won")</f>
        <v>307508</v>
      </c>
      <c r="AN75" s="405">
        <f>SUMIFS(All_Opps[[Amount]:[Amount]],All_Opps[[WeekCode]:[WeekCode]],_xlfn.CONCAT(AN$4,"-",$T75),All_Opps[[StageCode]:[StageCode]],"Won")</f>
        <v>78150</v>
      </c>
      <c r="AO75" s="405">
        <f>SUMIFS(All_Opps[[Amount]:[Amount]],All_Opps[[WeekCode]:[WeekCode]],_xlfn.CONCAT(AO$4,"-",$T75),All_Opps[[StageCode]:[StageCode]],"Won")</f>
        <v>330</v>
      </c>
      <c r="AP75" s="405">
        <f>SUMIFS(All_Opps[[Amount]:[Amount]],All_Opps[[WeekCode]:[WeekCode]],_xlfn.CONCAT(AP$4,"-",$T75),All_Opps[[StageCode]:[StageCode]],"Won")</f>
        <v>216359</v>
      </c>
      <c r="AQ75" s="405">
        <f>SUMIFS(All_Opps[[Amount]:[Amount]],All_Opps[[WeekCode]:[WeekCode]],_xlfn.CONCAT(AQ$4,"-",$T75),All_Opps[[StageCode]:[StageCode]],"Won")</f>
        <v>154004</v>
      </c>
      <c r="AR75" s="405">
        <f>SUMIFS(All_Opps[[Amount]:[Amount]],All_Opps[[WeekCode]:[WeekCode]],_xlfn.CONCAT(AR$4,"-",$T75),All_Opps[[StageCode]:[StageCode]],"Won")</f>
        <v>0</v>
      </c>
      <c r="AT75" s="2" t="s">
        <v>102</v>
      </c>
      <c r="AU75" s="405">
        <f>SUM(AH$5:AH75)</f>
        <v>5200547</v>
      </c>
      <c r="AV75" s="405">
        <f>SUM(AI$5:AI75)</f>
        <v>5984025</v>
      </c>
      <c r="AW75" s="405">
        <f>SUM(AJ$5:AJ75)</f>
        <v>10701754</v>
      </c>
      <c r="AX75" s="405">
        <f>SUM(AK$5:AK75)</f>
        <v>800386</v>
      </c>
      <c r="AY75" s="405">
        <f>SUM(AL$5:AL75)</f>
        <v>6815923</v>
      </c>
      <c r="AZ75" s="405">
        <f>SUM(AM$5:AM75)</f>
        <v>19151879</v>
      </c>
      <c r="BA75" s="405">
        <f>SUM(AN$5:AN75)</f>
        <v>24646316</v>
      </c>
      <c r="BB75" s="405">
        <f>SUM(AO$5:AO75)</f>
        <v>21357920</v>
      </c>
      <c r="BC75" s="405">
        <f>SUM(AP$5:AP75)</f>
        <v>21759019</v>
      </c>
      <c r="BD75" s="405">
        <f ca="1">IF(TWeek2026&gt;AT75*1,SUM(AQ$5:AQ75),NA())</f>
        <v>22039952</v>
      </c>
      <c r="BE75" s="405" t="e">
        <f ca="1">IF(Tweek2027&gt;AT75*1,SUM(AR$5:AR75),NA())</f>
        <v>#N/A</v>
      </c>
      <c r="BL75"/>
      <c r="BM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</row>
    <row r="76" spans="5:135" x14ac:dyDescent="0.45">
      <c r="E76" s="128">
        <v>72</v>
      </c>
      <c r="F76" s="180">
        <v>8.8500000000000002E-3</v>
      </c>
      <c r="G76" s="180">
        <v>9.2099999999999994E-3</v>
      </c>
      <c r="H76" s="180">
        <v>7.7400000000000004E-3</v>
      </c>
      <c r="I76" s="180">
        <v>7.4400000000000004E-3</v>
      </c>
      <c r="K76" s="128">
        <f>Target_Curves[[#This Row],[Week]]</f>
        <v>72</v>
      </c>
      <c r="L76" s="180">
        <f>SUM(F$5:F76)</f>
        <v>0.92580999999999991</v>
      </c>
      <c r="M76" s="180">
        <f>SUM(G$5:G76)</f>
        <v>0.94469999999999998</v>
      </c>
      <c r="N76" s="180">
        <f>SUM(H$5:H76)</f>
        <v>0.95365</v>
      </c>
      <c r="O76" s="180">
        <f>SUM(I$5:I76)</f>
        <v>0.91631999999999925</v>
      </c>
      <c r="Q76" s="382">
        <v>0.91631999999999925</v>
      </c>
      <c r="R76" s="8"/>
      <c r="S76" s="9"/>
      <c r="T76" s="2" t="s">
        <v>103</v>
      </c>
      <c r="U76" s="405">
        <f>SUMIFS(All_Opps[[Amount]:[Amount]],All_Opps[[WeekCodeNoAcc]:[WeekCodeNoAcc]],_xlfn.CONCAT(U$4,"-",$T76),All_Opps[[StageCode]:[StageCode]],"Won")</f>
        <v>59080</v>
      </c>
      <c r="V76" s="405">
        <f>SUMIFS(All_Opps[[Amount]:[Amount]],All_Opps[[WeekCodeNoAcc]:[WeekCodeNoAcc]],_xlfn.CONCAT(V$4,"-",$T76),All_Opps[[StageCode]:[StageCode]],"Won")</f>
        <v>39122</v>
      </c>
      <c r="W76" s="405">
        <f>SUMIFS(All_Opps[[Amount]:[Amount]],All_Opps[[WeekCodeNoAcc]:[WeekCodeNoAcc]],_xlfn.CONCAT(W$4,"-",$T76),All_Opps[[StageCode]:[StageCode]],"Won")</f>
        <v>258024</v>
      </c>
      <c r="X76" s="405">
        <f>SUMIFS(All_Opps[[Amount]:[Amount]],All_Opps[[WeekCodeNoAcc]:[WeekCodeNoAcc]],_xlfn.CONCAT(X$4,"-",$T76),All_Opps[[StageCode]:[StageCode]],"Won")</f>
        <v>0</v>
      </c>
      <c r="Y76" s="405">
        <f>SUMIFS(All_Opps[[Amount]:[Amount]],All_Opps[[WeekCodeNoAcc]:[WeekCodeNoAcc]],_xlfn.CONCAT(Y$4,"-",$T76),All_Opps[[StageCode]:[StageCode]],"Won")</f>
        <v>325154</v>
      </c>
      <c r="Z76" s="405">
        <f>SUMIFS(All_Opps[[Amount]:[Amount]],All_Opps[[WeekCodeNoAcc]:[WeekCodeNoAcc]],_xlfn.CONCAT(Z$4,"-",$T76),All_Opps[[StageCode]:[StageCode]],"Won")</f>
        <v>68068</v>
      </c>
      <c r="AA76" s="405">
        <f>SUMIFS(All_Opps[[Amount]:[Amount]],All_Opps[[WeekCodeNoAcc]:[WeekCodeNoAcc]],_xlfn.CONCAT(AA$4,"-",$T76),All_Opps[[StageCode]:[StageCode]],"Won")</f>
        <v>33279</v>
      </c>
      <c r="AB76" s="405">
        <f>SUMIFS(All_Opps[[Amount]:[Amount]],All_Opps[[WeekCodeNoAcc]:[WeekCodeNoAcc]],_xlfn.CONCAT(AB$4,"-",$T76),All_Opps[[StageCode]:[StageCode]],"Won")</f>
        <v>133127</v>
      </c>
      <c r="AC76" s="405">
        <f>SUMIFS(All_Opps[[Amount]:[Amount]],All_Opps[[WeekCodeNoAcc]:[WeekCodeNoAcc]],_xlfn.CONCAT(AC$4,"-",$T76),All_Opps[[StageCode]:[StageCode]],"Won")</f>
        <v>0</v>
      </c>
      <c r="AD76" s="405">
        <f>SUMIFS(All_Opps[[Amount]:[Amount]],All_Opps[[WeekCodeNoAcc]:[WeekCodeNoAcc]],_xlfn.CONCAT(AD$4,"-",$T76),All_Opps[[StageCode]:[StageCode]],"Won")</f>
        <v>86806</v>
      </c>
      <c r="AE76" s="405">
        <f>SUMIFS(All_Opps[[Amount]:[Amount]],All_Opps[[WeekCodeNoAcc]:[WeekCodeNoAcc]],_xlfn.CONCAT(AE$4,"-",$T76),All_Opps[[StageCode]:[StageCode]],"Won")</f>
        <v>0</v>
      </c>
      <c r="AG76" s="2" t="s">
        <v>103</v>
      </c>
      <c r="AH76" s="405">
        <f>SUMIFS(All_Opps[[Amount]:[Amount]],All_Opps[[WeekCode]:[WeekCode]],_xlfn.CONCAT(AH$4,"-",$T76),All_Opps[[StageCode]:[StageCode]],"Won")</f>
        <v>59080</v>
      </c>
      <c r="AI76" s="405">
        <f>SUMIFS(All_Opps[[Amount]:[Amount]],All_Opps[[WeekCode]:[WeekCode]],_xlfn.CONCAT(AI$4,"-",$T76),All_Opps[[StageCode]:[StageCode]],"Won")</f>
        <v>39122</v>
      </c>
      <c r="AJ76" s="405">
        <f>SUMIFS(All_Opps[[Amount]:[Amount]],All_Opps[[WeekCode]:[WeekCode]],_xlfn.CONCAT(AJ$4,"-",$T76),All_Opps[[StageCode]:[StageCode]],"Won")</f>
        <v>258024</v>
      </c>
      <c r="AK76" s="405">
        <f>SUMIFS(All_Opps[[Amount]:[Amount]],All_Opps[[WeekCode]:[WeekCode]],_xlfn.CONCAT(AK$4,"-",$T76),All_Opps[[StageCode]:[StageCode]],"Won")</f>
        <v>0</v>
      </c>
      <c r="AL76" s="405">
        <f>SUMIFS(All_Opps[[Amount]:[Amount]],All_Opps[[WeekCode]:[WeekCode]],_xlfn.CONCAT(AL$4,"-",$T76),All_Opps[[StageCode]:[StageCode]],"Won")</f>
        <v>325154</v>
      </c>
      <c r="AM76" s="405">
        <f>SUMIFS(All_Opps[[Amount]:[Amount]],All_Opps[[WeekCode]:[WeekCode]],_xlfn.CONCAT(AM$4,"-",$T76),All_Opps[[StageCode]:[StageCode]],"Won")</f>
        <v>68068</v>
      </c>
      <c r="AN76" s="405">
        <f>SUMIFS(All_Opps[[Amount]:[Amount]],All_Opps[[WeekCode]:[WeekCode]],_xlfn.CONCAT(AN$4,"-",$T76),All_Opps[[StageCode]:[StageCode]],"Won")</f>
        <v>33279</v>
      </c>
      <c r="AO76" s="405">
        <f>SUMIFS(All_Opps[[Amount]:[Amount]],All_Opps[[WeekCode]:[WeekCode]],_xlfn.CONCAT(AO$4,"-",$T76),All_Opps[[StageCode]:[StageCode]],"Won")</f>
        <v>133127</v>
      </c>
      <c r="AP76" s="405">
        <f>SUMIFS(All_Opps[[Amount]:[Amount]],All_Opps[[WeekCode]:[WeekCode]],_xlfn.CONCAT(AP$4,"-",$T76),All_Opps[[StageCode]:[StageCode]],"Won")</f>
        <v>0</v>
      </c>
      <c r="AQ76" s="405">
        <f>SUMIFS(All_Opps[[Amount]:[Amount]],All_Opps[[WeekCode]:[WeekCode]],_xlfn.CONCAT(AQ$4,"-",$T76),All_Opps[[StageCode]:[StageCode]],"Won")</f>
        <v>86806</v>
      </c>
      <c r="AR76" s="405">
        <f>SUMIFS(All_Opps[[Amount]:[Amount]],All_Opps[[WeekCode]:[WeekCode]],_xlfn.CONCAT(AR$4,"-",$T76),All_Opps[[StageCode]:[StageCode]],"Won")</f>
        <v>0</v>
      </c>
      <c r="AT76" s="2" t="s">
        <v>103</v>
      </c>
      <c r="AU76" s="405">
        <f>SUM(AH$5:AH76)</f>
        <v>5259627</v>
      </c>
      <c r="AV76" s="405">
        <f>SUM(AI$5:AI76)</f>
        <v>6023147</v>
      </c>
      <c r="AW76" s="405">
        <f>SUM(AJ$5:AJ76)</f>
        <v>10959778</v>
      </c>
      <c r="AX76" s="405">
        <f>SUM(AK$5:AK76)</f>
        <v>800386</v>
      </c>
      <c r="AY76" s="405">
        <f>SUM(AL$5:AL76)</f>
        <v>7141077</v>
      </c>
      <c r="AZ76" s="405">
        <f>SUM(AM$5:AM76)</f>
        <v>19219947</v>
      </c>
      <c r="BA76" s="405">
        <f>SUM(AN$5:AN76)</f>
        <v>24679595</v>
      </c>
      <c r="BB76" s="405">
        <f>SUM(AO$5:AO76)</f>
        <v>21491047</v>
      </c>
      <c r="BC76" s="405">
        <f>SUM(AP$5:AP76)</f>
        <v>21759019</v>
      </c>
      <c r="BD76" s="405">
        <f ca="1">IF(TWeek2026&gt;AT76*1,SUM(AQ$5:AQ76),NA())</f>
        <v>22126758</v>
      </c>
      <c r="BE76" s="405" t="e">
        <f ca="1">IF(Tweek2027&gt;AT76*1,SUM(AR$5:AR76),NA())</f>
        <v>#N/A</v>
      </c>
      <c r="BL76"/>
      <c r="BM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</row>
    <row r="77" spans="5:135" x14ac:dyDescent="0.45">
      <c r="E77" s="128">
        <v>73</v>
      </c>
      <c r="F77" s="180">
        <v>1.4829999999999999E-2</v>
      </c>
      <c r="G77" s="180">
        <v>9.2099999999999994E-3</v>
      </c>
      <c r="H77" s="180">
        <v>7.7400000000000004E-3</v>
      </c>
      <c r="I77" s="180">
        <v>7.4400000000000004E-3</v>
      </c>
      <c r="K77" s="128">
        <f>Target_Curves[[#This Row],[Week]]</f>
        <v>73</v>
      </c>
      <c r="L77" s="180">
        <f>SUM(F$5:F77)</f>
        <v>0.94063999999999992</v>
      </c>
      <c r="M77" s="180">
        <f>SUM(G$5:G77)</f>
        <v>0.95391000000000004</v>
      </c>
      <c r="N77" s="180">
        <f>SUM(H$5:H77)</f>
        <v>0.96138999999999997</v>
      </c>
      <c r="O77" s="180">
        <f>SUM(I$5:I77)</f>
        <v>0.92375999999999925</v>
      </c>
      <c r="Q77" s="382">
        <v>0.92375999999999925</v>
      </c>
      <c r="R77" s="8"/>
      <c r="S77" s="9"/>
      <c r="T77" s="2" t="s">
        <v>104</v>
      </c>
      <c r="U77" s="405">
        <f>SUMIFS(All_Opps[[Amount]:[Amount]],All_Opps[[WeekCodeNoAcc]:[WeekCodeNoAcc]],_xlfn.CONCAT(U$4,"-",$T77),All_Opps[[StageCode]:[StageCode]],"Won")</f>
        <v>71814</v>
      </c>
      <c r="V77" s="405">
        <f>SUMIFS(All_Opps[[Amount]:[Amount]],All_Opps[[WeekCodeNoAcc]:[WeekCodeNoAcc]],_xlfn.CONCAT(V$4,"-",$T77),All_Opps[[StageCode]:[StageCode]],"Won")</f>
        <v>25810</v>
      </c>
      <c r="W77" s="405">
        <f>SUMIFS(All_Opps[[Amount]:[Amount]],All_Opps[[WeekCodeNoAcc]:[WeekCodeNoAcc]],_xlfn.CONCAT(W$4,"-",$T77),All_Opps[[StageCode]:[StageCode]],"Won")</f>
        <v>65950</v>
      </c>
      <c r="X77" s="405">
        <f>SUMIFS(All_Opps[[Amount]:[Amount]],All_Opps[[WeekCodeNoAcc]:[WeekCodeNoAcc]],_xlfn.CONCAT(X$4,"-",$T77),All_Opps[[StageCode]:[StageCode]],"Won")</f>
        <v>0</v>
      </c>
      <c r="Y77" s="405">
        <f>SUMIFS(All_Opps[[Amount]:[Amount]],All_Opps[[WeekCodeNoAcc]:[WeekCodeNoAcc]],_xlfn.CONCAT(Y$4,"-",$T77),All_Opps[[StageCode]:[StageCode]],"Won")</f>
        <v>209179</v>
      </c>
      <c r="Z77" s="405">
        <f>SUMIFS(All_Opps[[Amount]:[Amount]],All_Opps[[WeekCodeNoAcc]:[WeekCodeNoAcc]],_xlfn.CONCAT(Z$4,"-",$T77),All_Opps[[StageCode]:[StageCode]],"Won")</f>
        <v>516307</v>
      </c>
      <c r="AA77" s="405">
        <f>SUMIFS(All_Opps[[Amount]:[Amount]],All_Opps[[WeekCodeNoAcc]:[WeekCodeNoAcc]],_xlfn.CONCAT(AA$4,"-",$T77),All_Opps[[StageCode]:[StageCode]],"Won")</f>
        <v>2609</v>
      </c>
      <c r="AB77" s="405">
        <f>SUMIFS(All_Opps[[Amount]:[Amount]],All_Opps[[WeekCodeNoAcc]:[WeekCodeNoAcc]],_xlfn.CONCAT(AB$4,"-",$T77),All_Opps[[StageCode]:[StageCode]],"Won")</f>
        <v>87304</v>
      </c>
      <c r="AC77" s="405">
        <f>SUMIFS(All_Opps[[Amount]:[Amount]],All_Opps[[WeekCodeNoAcc]:[WeekCodeNoAcc]],_xlfn.CONCAT(AC$4,"-",$T77),All_Opps[[StageCode]:[StageCode]],"Won")</f>
        <v>121406</v>
      </c>
      <c r="AD77" s="405">
        <f>SUMIFS(All_Opps[[Amount]:[Amount]],All_Opps[[WeekCodeNoAcc]:[WeekCodeNoAcc]],_xlfn.CONCAT(AD$4,"-",$T77),All_Opps[[StageCode]:[StageCode]],"Won")</f>
        <v>110424</v>
      </c>
      <c r="AE77" s="405">
        <f>SUMIFS(All_Opps[[Amount]:[Amount]],All_Opps[[WeekCodeNoAcc]:[WeekCodeNoAcc]],_xlfn.CONCAT(AE$4,"-",$T77),All_Opps[[StageCode]:[StageCode]],"Won")</f>
        <v>0</v>
      </c>
      <c r="AG77" s="2" t="s">
        <v>104</v>
      </c>
      <c r="AH77" s="405">
        <f>SUMIFS(All_Opps[[Amount]:[Amount]],All_Opps[[WeekCode]:[WeekCode]],_xlfn.CONCAT(AH$4,"-",$T77),All_Opps[[StageCode]:[StageCode]],"Won")</f>
        <v>71814</v>
      </c>
      <c r="AI77" s="405">
        <f>SUMIFS(All_Opps[[Amount]:[Amount]],All_Opps[[WeekCode]:[WeekCode]],_xlfn.CONCAT(AI$4,"-",$T77),All_Opps[[StageCode]:[StageCode]],"Won")</f>
        <v>25810</v>
      </c>
      <c r="AJ77" s="405">
        <f>SUMIFS(All_Opps[[Amount]:[Amount]],All_Opps[[WeekCode]:[WeekCode]],_xlfn.CONCAT(AJ$4,"-",$T77),All_Opps[[StageCode]:[StageCode]],"Won")</f>
        <v>65950</v>
      </c>
      <c r="AK77" s="405">
        <f>SUMIFS(All_Opps[[Amount]:[Amount]],All_Opps[[WeekCode]:[WeekCode]],_xlfn.CONCAT(AK$4,"-",$T77),All_Opps[[StageCode]:[StageCode]],"Won")</f>
        <v>0</v>
      </c>
      <c r="AL77" s="405">
        <f>SUMIFS(All_Opps[[Amount]:[Amount]],All_Opps[[WeekCode]:[WeekCode]],_xlfn.CONCAT(AL$4,"-",$T77),All_Opps[[StageCode]:[StageCode]],"Won")</f>
        <v>209179</v>
      </c>
      <c r="AM77" s="405">
        <f>SUMIFS(All_Opps[[Amount]:[Amount]],All_Opps[[WeekCode]:[WeekCode]],_xlfn.CONCAT(AM$4,"-",$T77),All_Opps[[StageCode]:[StageCode]],"Won")</f>
        <v>516307</v>
      </c>
      <c r="AN77" s="405">
        <f>SUMIFS(All_Opps[[Amount]:[Amount]],All_Opps[[WeekCode]:[WeekCode]],_xlfn.CONCAT(AN$4,"-",$T77),All_Opps[[StageCode]:[StageCode]],"Won")</f>
        <v>2609</v>
      </c>
      <c r="AO77" s="405">
        <f>SUMIFS(All_Opps[[Amount]:[Amount]],All_Opps[[WeekCode]:[WeekCode]],_xlfn.CONCAT(AO$4,"-",$T77),All_Opps[[StageCode]:[StageCode]],"Won")</f>
        <v>87304</v>
      </c>
      <c r="AP77" s="405">
        <f>SUMIFS(All_Opps[[Amount]:[Amount]],All_Opps[[WeekCode]:[WeekCode]],_xlfn.CONCAT(AP$4,"-",$T77),All_Opps[[StageCode]:[StageCode]],"Won")</f>
        <v>121406</v>
      </c>
      <c r="AQ77" s="405">
        <f>SUMIFS(All_Opps[[Amount]:[Amount]],All_Opps[[WeekCode]:[WeekCode]],_xlfn.CONCAT(AQ$4,"-",$T77),All_Opps[[StageCode]:[StageCode]],"Won")</f>
        <v>110424</v>
      </c>
      <c r="AR77" s="405">
        <f>SUMIFS(All_Opps[[Amount]:[Amount]],All_Opps[[WeekCode]:[WeekCode]],_xlfn.CONCAT(AR$4,"-",$T77),All_Opps[[StageCode]:[StageCode]],"Won")</f>
        <v>0</v>
      </c>
      <c r="AT77" s="2" t="s">
        <v>104</v>
      </c>
      <c r="AU77" s="405">
        <f>SUM(AH$5:AH77)</f>
        <v>5331441</v>
      </c>
      <c r="AV77" s="405">
        <f>SUM(AI$5:AI77)</f>
        <v>6048957</v>
      </c>
      <c r="AW77" s="405">
        <f>SUM(AJ$5:AJ77)</f>
        <v>11025728</v>
      </c>
      <c r="AX77" s="405">
        <f>SUM(AK$5:AK77)</f>
        <v>800386</v>
      </c>
      <c r="AY77" s="405">
        <f>SUM(AL$5:AL77)</f>
        <v>7350256</v>
      </c>
      <c r="AZ77" s="405">
        <f>SUM(AM$5:AM77)</f>
        <v>19736254</v>
      </c>
      <c r="BA77" s="405">
        <f>SUM(AN$5:AN77)</f>
        <v>24682204</v>
      </c>
      <c r="BB77" s="405">
        <f>SUM(AO$5:AO77)</f>
        <v>21578351</v>
      </c>
      <c r="BC77" s="405">
        <f>SUM(AP$5:AP77)</f>
        <v>21880425</v>
      </c>
      <c r="BD77" s="405">
        <f ca="1">IF(TWeek2026&gt;AT77*1,SUM(AQ$5:AQ77),NA())</f>
        <v>22237182</v>
      </c>
      <c r="BE77" s="405" t="e">
        <f ca="1">IF(Tweek2027&gt;AT77*1,SUM(AR$5:AR77),NA())</f>
        <v>#N/A</v>
      </c>
      <c r="BL77"/>
      <c r="BM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</row>
    <row r="78" spans="5:135" x14ac:dyDescent="0.45">
      <c r="E78" s="128">
        <v>74</v>
      </c>
      <c r="F78" s="180">
        <v>2.3E-3</v>
      </c>
      <c r="G78" s="180">
        <v>9.2099999999999994E-3</v>
      </c>
      <c r="H78" s="180">
        <v>7.7400000000000004E-3</v>
      </c>
      <c r="I78" s="180">
        <v>7.4400000000000004E-3</v>
      </c>
      <c r="K78" s="128">
        <f>Target_Curves[[#This Row],[Week]]</f>
        <v>74</v>
      </c>
      <c r="L78" s="180">
        <f>SUM(F$5:F78)</f>
        <v>0.94293999999999989</v>
      </c>
      <c r="M78" s="180">
        <f>SUM(G$5:G78)</f>
        <v>0.96312000000000009</v>
      </c>
      <c r="N78" s="180">
        <f>SUM(H$5:H78)</f>
        <v>0.96912999999999994</v>
      </c>
      <c r="O78" s="180">
        <f>SUM(I$5:I78)</f>
        <v>0.93119999999999925</v>
      </c>
      <c r="Q78" s="382">
        <v>0.93119999999999925</v>
      </c>
      <c r="R78" s="8"/>
      <c r="S78" s="9"/>
      <c r="T78" s="2" t="s">
        <v>105</v>
      </c>
      <c r="U78" s="405">
        <f>SUMIFS(All_Opps[[Amount]:[Amount]],All_Opps[[WeekCodeNoAcc]:[WeekCodeNoAcc]],_xlfn.CONCAT(U$4,"-",$T78),All_Opps[[StageCode]:[StageCode]],"Won")</f>
        <v>137145</v>
      </c>
      <c r="V78" s="405">
        <f>SUMIFS(All_Opps[[Amount]:[Amount]],All_Opps[[WeekCodeNoAcc]:[WeekCodeNoAcc]],_xlfn.CONCAT(V$4,"-",$T78),All_Opps[[StageCode]:[StageCode]],"Won")</f>
        <v>49739</v>
      </c>
      <c r="W78" s="405">
        <f>SUMIFS(All_Opps[[Amount]:[Amount]],All_Opps[[WeekCodeNoAcc]:[WeekCodeNoAcc]],_xlfn.CONCAT(W$4,"-",$T78),All_Opps[[StageCode]:[StageCode]],"Won")</f>
        <v>28490</v>
      </c>
      <c r="X78" s="405">
        <f>SUMIFS(All_Opps[[Amount]:[Amount]],All_Opps[[WeekCodeNoAcc]:[WeekCodeNoAcc]],_xlfn.CONCAT(X$4,"-",$T78),All_Opps[[StageCode]:[StageCode]],"Won")</f>
        <v>0</v>
      </c>
      <c r="Y78" s="405">
        <f>SUMIFS(All_Opps[[Amount]:[Amount]],All_Opps[[WeekCodeNoAcc]:[WeekCodeNoAcc]],_xlfn.CONCAT(Y$4,"-",$T78),All_Opps[[StageCode]:[StageCode]],"Won")</f>
        <v>0</v>
      </c>
      <c r="Z78" s="405">
        <f>SUMIFS(All_Opps[[Amount]:[Amount]],All_Opps[[WeekCodeNoAcc]:[WeekCodeNoAcc]],_xlfn.CONCAT(Z$4,"-",$T78),All_Opps[[StageCode]:[StageCode]],"Won")</f>
        <v>239328</v>
      </c>
      <c r="AA78" s="405">
        <f>SUMIFS(All_Opps[[Amount]:[Amount]],All_Opps[[WeekCodeNoAcc]:[WeekCodeNoAcc]],_xlfn.CONCAT(AA$4,"-",$T78),All_Opps[[StageCode]:[StageCode]],"Won")</f>
        <v>78796</v>
      </c>
      <c r="AB78" s="405">
        <f>SUMIFS(All_Opps[[Amount]:[Amount]],All_Opps[[WeekCodeNoAcc]:[WeekCodeNoAcc]],_xlfn.CONCAT(AB$4,"-",$T78),All_Opps[[StageCode]:[StageCode]],"Won")</f>
        <v>31580</v>
      </c>
      <c r="AC78" s="405">
        <f>SUMIFS(All_Opps[[Amount]:[Amount]],All_Opps[[WeekCodeNoAcc]:[WeekCodeNoAcc]],_xlfn.CONCAT(AC$4,"-",$T78),All_Opps[[StageCode]:[StageCode]],"Won")</f>
        <v>0</v>
      </c>
      <c r="AD78" s="405">
        <f>SUMIFS(All_Opps[[Amount]:[Amount]],All_Opps[[WeekCodeNoAcc]:[WeekCodeNoAcc]],_xlfn.CONCAT(AD$4,"-",$T78),All_Opps[[StageCode]:[StageCode]],"Won")</f>
        <v>37312</v>
      </c>
      <c r="AE78" s="405">
        <f>SUMIFS(All_Opps[[Amount]:[Amount]],All_Opps[[WeekCodeNoAcc]:[WeekCodeNoAcc]],_xlfn.CONCAT(AE$4,"-",$T78),All_Opps[[StageCode]:[StageCode]],"Won")</f>
        <v>0</v>
      </c>
      <c r="AG78" s="2" t="s">
        <v>105</v>
      </c>
      <c r="AH78" s="405">
        <f>SUMIFS(All_Opps[[Amount]:[Amount]],All_Opps[[WeekCode]:[WeekCode]],_xlfn.CONCAT(AH$4,"-",$T78),All_Opps[[StageCode]:[StageCode]],"Won")</f>
        <v>137145</v>
      </c>
      <c r="AI78" s="405">
        <f>SUMIFS(All_Opps[[Amount]:[Amount]],All_Opps[[WeekCode]:[WeekCode]],_xlfn.CONCAT(AI$4,"-",$T78),All_Opps[[StageCode]:[StageCode]],"Won")</f>
        <v>49739</v>
      </c>
      <c r="AJ78" s="405">
        <f>SUMIFS(All_Opps[[Amount]:[Amount]],All_Opps[[WeekCode]:[WeekCode]],_xlfn.CONCAT(AJ$4,"-",$T78),All_Opps[[StageCode]:[StageCode]],"Won")</f>
        <v>28490</v>
      </c>
      <c r="AK78" s="405">
        <f>SUMIFS(All_Opps[[Amount]:[Amount]],All_Opps[[WeekCode]:[WeekCode]],_xlfn.CONCAT(AK$4,"-",$T78),All_Opps[[StageCode]:[StageCode]],"Won")</f>
        <v>0</v>
      </c>
      <c r="AL78" s="405">
        <f>SUMIFS(All_Opps[[Amount]:[Amount]],All_Opps[[WeekCode]:[WeekCode]],_xlfn.CONCAT(AL$4,"-",$T78),All_Opps[[StageCode]:[StageCode]],"Won")</f>
        <v>0</v>
      </c>
      <c r="AM78" s="405">
        <f>SUMIFS(All_Opps[[Amount]:[Amount]],All_Opps[[WeekCode]:[WeekCode]],_xlfn.CONCAT(AM$4,"-",$T78),All_Opps[[StageCode]:[StageCode]],"Won")</f>
        <v>239328</v>
      </c>
      <c r="AN78" s="405">
        <f>SUMIFS(All_Opps[[Amount]:[Amount]],All_Opps[[WeekCode]:[WeekCode]],_xlfn.CONCAT(AN$4,"-",$T78),All_Opps[[StageCode]:[StageCode]],"Won")</f>
        <v>78796</v>
      </c>
      <c r="AO78" s="405">
        <f>SUMIFS(All_Opps[[Amount]:[Amount]],All_Opps[[WeekCode]:[WeekCode]],_xlfn.CONCAT(AO$4,"-",$T78),All_Opps[[StageCode]:[StageCode]],"Won")</f>
        <v>31580</v>
      </c>
      <c r="AP78" s="405">
        <f>SUMIFS(All_Opps[[Amount]:[Amount]],All_Opps[[WeekCode]:[WeekCode]],_xlfn.CONCAT(AP$4,"-",$T78),All_Opps[[StageCode]:[StageCode]],"Won")</f>
        <v>0</v>
      </c>
      <c r="AQ78" s="405">
        <f>SUMIFS(All_Opps[[Amount]:[Amount]],All_Opps[[WeekCode]:[WeekCode]],_xlfn.CONCAT(AQ$4,"-",$T78),All_Opps[[StageCode]:[StageCode]],"Won")</f>
        <v>37312</v>
      </c>
      <c r="AR78" s="405">
        <f>SUMIFS(All_Opps[[Amount]:[Amount]],All_Opps[[WeekCode]:[WeekCode]],_xlfn.CONCAT(AR$4,"-",$T78),All_Opps[[StageCode]:[StageCode]],"Won")</f>
        <v>0</v>
      </c>
      <c r="AT78" s="2" t="s">
        <v>105</v>
      </c>
      <c r="AU78" s="405">
        <f>SUM(AH$5:AH78)</f>
        <v>5468586</v>
      </c>
      <c r="AV78" s="405">
        <f>SUM(AI$5:AI78)</f>
        <v>6098696</v>
      </c>
      <c r="AW78" s="405">
        <f>SUM(AJ$5:AJ78)</f>
        <v>11054218</v>
      </c>
      <c r="AX78" s="405">
        <f>SUM(AK$5:AK78)</f>
        <v>800386</v>
      </c>
      <c r="AY78" s="405">
        <f>SUM(AL$5:AL78)</f>
        <v>7350256</v>
      </c>
      <c r="AZ78" s="405">
        <f>SUM(AM$5:AM78)</f>
        <v>19975582</v>
      </c>
      <c r="BA78" s="405">
        <f>SUM(AN$5:AN78)</f>
        <v>24761000</v>
      </c>
      <c r="BB78" s="405">
        <f>SUM(AO$5:AO78)</f>
        <v>21609931</v>
      </c>
      <c r="BC78" s="405">
        <f>SUM(AP$5:AP78)</f>
        <v>21880425</v>
      </c>
      <c r="BD78" s="405">
        <f ca="1">IF(TWeek2026&gt;AT78*1,SUM(AQ$5:AQ78),NA())</f>
        <v>22274494</v>
      </c>
      <c r="BE78" s="405" t="e">
        <f ca="1">IF(Tweek2027&gt;AT78*1,SUM(AR$5:AR78),NA())</f>
        <v>#N/A</v>
      </c>
      <c r="BL78"/>
      <c r="BM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</row>
    <row r="79" spans="5:135" x14ac:dyDescent="0.45">
      <c r="E79" s="128">
        <v>75</v>
      </c>
      <c r="F79" s="180">
        <v>2.6700000000000001E-3</v>
      </c>
      <c r="G79" s="180">
        <v>9.2099999999999994E-3</v>
      </c>
      <c r="H79" s="180">
        <v>7.7400000000000004E-3</v>
      </c>
      <c r="I79" s="180">
        <v>7.4400000000000004E-3</v>
      </c>
      <c r="K79" s="128">
        <f>Target_Curves[[#This Row],[Week]]</f>
        <v>75</v>
      </c>
      <c r="L79" s="180">
        <f>SUM(F$5:F79)</f>
        <v>0.94560999999999984</v>
      </c>
      <c r="M79" s="180">
        <f>SUM(G$5:G79)</f>
        <v>0.97233000000000014</v>
      </c>
      <c r="N79" s="180">
        <f>SUM(H$5:H79)</f>
        <v>0.97686999999999991</v>
      </c>
      <c r="O79" s="180">
        <f>SUM(I$5:I79)</f>
        <v>0.93863999999999925</v>
      </c>
      <c r="Q79" s="382">
        <v>0.93863999999999925</v>
      </c>
      <c r="R79" s="8"/>
      <c r="S79" s="9"/>
      <c r="T79" s="2" t="s">
        <v>106</v>
      </c>
      <c r="U79" s="405">
        <f>SUMIFS(All_Opps[[Amount]:[Amount]],All_Opps[[WeekCodeNoAcc]:[WeekCodeNoAcc]],_xlfn.CONCAT(U$4,"-",$T79),All_Opps[[StageCode]:[StageCode]],"Won")</f>
        <v>85252</v>
      </c>
      <c r="V79" s="405">
        <f>SUMIFS(All_Opps[[Amount]:[Amount]],All_Opps[[WeekCodeNoAcc]:[WeekCodeNoAcc]],_xlfn.CONCAT(V$4,"-",$T79),All_Opps[[StageCode]:[StageCode]],"Won")</f>
        <v>71119</v>
      </c>
      <c r="W79" s="405">
        <f>SUMIFS(All_Opps[[Amount]:[Amount]],All_Opps[[WeekCodeNoAcc]:[WeekCodeNoAcc]],_xlfn.CONCAT(W$4,"-",$T79),All_Opps[[StageCode]:[StageCode]],"Won")</f>
        <v>0</v>
      </c>
      <c r="X79" s="405">
        <f>SUMIFS(All_Opps[[Amount]:[Amount]],All_Opps[[WeekCodeNoAcc]:[WeekCodeNoAcc]],_xlfn.CONCAT(X$4,"-",$T79),All_Opps[[StageCode]:[StageCode]],"Won")</f>
        <v>0</v>
      </c>
      <c r="Y79" s="405">
        <f>SUMIFS(All_Opps[[Amount]:[Amount]],All_Opps[[WeekCodeNoAcc]:[WeekCodeNoAcc]],_xlfn.CONCAT(Y$4,"-",$T79),All_Opps[[StageCode]:[StageCode]],"Won")</f>
        <v>69516</v>
      </c>
      <c r="Z79" s="405">
        <f>SUMIFS(All_Opps[[Amount]:[Amount]],All_Opps[[WeekCodeNoAcc]:[WeekCodeNoAcc]],_xlfn.CONCAT(Z$4,"-",$T79),All_Opps[[StageCode]:[StageCode]],"Won")</f>
        <v>376651</v>
      </c>
      <c r="AA79" s="405">
        <f>SUMIFS(All_Opps[[Amount]:[Amount]],All_Opps[[WeekCodeNoAcc]:[WeekCodeNoAcc]],_xlfn.CONCAT(AA$4,"-",$T79),All_Opps[[StageCode]:[StageCode]],"Won")</f>
        <v>0</v>
      </c>
      <c r="AB79" s="405">
        <f>SUMIFS(All_Opps[[Amount]:[Amount]],All_Opps[[WeekCodeNoAcc]:[WeekCodeNoAcc]],_xlfn.CONCAT(AB$4,"-",$T79),All_Opps[[StageCode]:[StageCode]],"Won")</f>
        <v>68063</v>
      </c>
      <c r="AC79" s="405">
        <f>SUMIFS(All_Opps[[Amount]:[Amount]],All_Opps[[WeekCodeNoAcc]:[WeekCodeNoAcc]],_xlfn.CONCAT(AC$4,"-",$T79),All_Opps[[StageCode]:[StageCode]],"Won")</f>
        <v>190698</v>
      </c>
      <c r="AD79" s="405">
        <f>SUMIFS(All_Opps[[Amount]:[Amount]],All_Opps[[WeekCodeNoAcc]:[WeekCodeNoAcc]],_xlfn.CONCAT(AD$4,"-",$T79),All_Opps[[StageCode]:[StageCode]],"Won")</f>
        <v>245221</v>
      </c>
      <c r="AE79" s="405">
        <f>SUMIFS(All_Opps[[Amount]:[Amount]],All_Opps[[WeekCodeNoAcc]:[WeekCodeNoAcc]],_xlfn.CONCAT(AE$4,"-",$T79),All_Opps[[StageCode]:[StageCode]],"Won")</f>
        <v>0</v>
      </c>
      <c r="AG79" s="2" t="s">
        <v>106</v>
      </c>
      <c r="AH79" s="405">
        <f>SUMIFS(All_Opps[[Amount]:[Amount]],All_Opps[[WeekCode]:[WeekCode]],_xlfn.CONCAT(AH$4,"-",$T79),All_Opps[[StageCode]:[StageCode]],"Won")</f>
        <v>85252</v>
      </c>
      <c r="AI79" s="405">
        <f>SUMIFS(All_Opps[[Amount]:[Amount]],All_Opps[[WeekCode]:[WeekCode]],_xlfn.CONCAT(AI$4,"-",$T79),All_Opps[[StageCode]:[StageCode]],"Won")</f>
        <v>71119</v>
      </c>
      <c r="AJ79" s="405">
        <f>SUMIFS(All_Opps[[Amount]:[Amount]],All_Opps[[WeekCode]:[WeekCode]],_xlfn.CONCAT(AJ$4,"-",$T79),All_Opps[[StageCode]:[StageCode]],"Won")</f>
        <v>0</v>
      </c>
      <c r="AK79" s="405">
        <f>SUMIFS(All_Opps[[Amount]:[Amount]],All_Opps[[WeekCode]:[WeekCode]],_xlfn.CONCAT(AK$4,"-",$T79),All_Opps[[StageCode]:[StageCode]],"Won")</f>
        <v>0</v>
      </c>
      <c r="AL79" s="405">
        <f>SUMIFS(All_Opps[[Amount]:[Amount]],All_Opps[[WeekCode]:[WeekCode]],_xlfn.CONCAT(AL$4,"-",$T79),All_Opps[[StageCode]:[StageCode]],"Won")</f>
        <v>69516</v>
      </c>
      <c r="AM79" s="405">
        <f>SUMIFS(All_Opps[[Amount]:[Amount]],All_Opps[[WeekCode]:[WeekCode]],_xlfn.CONCAT(AM$4,"-",$T79),All_Opps[[StageCode]:[StageCode]],"Won")</f>
        <v>376651</v>
      </c>
      <c r="AN79" s="405">
        <f>SUMIFS(All_Opps[[Amount]:[Amount]],All_Opps[[WeekCode]:[WeekCode]],_xlfn.CONCAT(AN$4,"-",$T79),All_Opps[[StageCode]:[StageCode]],"Won")</f>
        <v>0</v>
      </c>
      <c r="AO79" s="405">
        <f>SUMIFS(All_Opps[[Amount]:[Amount]],All_Opps[[WeekCode]:[WeekCode]],_xlfn.CONCAT(AO$4,"-",$T79),All_Opps[[StageCode]:[StageCode]],"Won")</f>
        <v>68063</v>
      </c>
      <c r="AP79" s="405">
        <f>SUMIFS(All_Opps[[Amount]:[Amount]],All_Opps[[WeekCode]:[WeekCode]],_xlfn.CONCAT(AP$4,"-",$T79),All_Opps[[StageCode]:[StageCode]],"Won")</f>
        <v>190698</v>
      </c>
      <c r="AQ79" s="405">
        <f>SUMIFS(All_Opps[[Amount]:[Amount]],All_Opps[[WeekCode]:[WeekCode]],_xlfn.CONCAT(AQ$4,"-",$T79),All_Opps[[StageCode]:[StageCode]],"Won")</f>
        <v>245221</v>
      </c>
      <c r="AR79" s="405">
        <f>SUMIFS(All_Opps[[Amount]:[Amount]],All_Opps[[WeekCode]:[WeekCode]],_xlfn.CONCAT(AR$4,"-",$T79),All_Opps[[StageCode]:[StageCode]],"Won")</f>
        <v>0</v>
      </c>
      <c r="AT79" s="2" t="s">
        <v>106</v>
      </c>
      <c r="AU79" s="405">
        <f>SUM(AH$5:AH79)</f>
        <v>5553838</v>
      </c>
      <c r="AV79" s="405">
        <f>SUM(AI$5:AI79)</f>
        <v>6169815</v>
      </c>
      <c r="AW79" s="405">
        <f>SUM(AJ$5:AJ79)</f>
        <v>11054218</v>
      </c>
      <c r="AX79" s="405">
        <f>SUM(AK$5:AK79)</f>
        <v>800386</v>
      </c>
      <c r="AY79" s="405">
        <f>SUM(AL$5:AL79)</f>
        <v>7419772</v>
      </c>
      <c r="AZ79" s="405">
        <f>SUM(AM$5:AM79)</f>
        <v>20352233</v>
      </c>
      <c r="BA79" s="405">
        <f>SUM(AN$5:AN79)</f>
        <v>24761000</v>
      </c>
      <c r="BB79" s="405">
        <f>SUM(AO$5:AO79)</f>
        <v>21677994</v>
      </c>
      <c r="BC79" s="405">
        <f>SUM(AP$5:AP79)</f>
        <v>22071123</v>
      </c>
      <c r="BD79" s="405">
        <f ca="1">IF(TWeek2026&gt;AT79*1,SUM(AQ$5:AQ79),NA())</f>
        <v>22519715</v>
      </c>
      <c r="BE79" s="405" t="e">
        <f ca="1">IF(Tweek2027&gt;AT79*1,SUM(AR$5:AR79),NA())</f>
        <v>#N/A</v>
      </c>
      <c r="BL79"/>
      <c r="BM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</row>
    <row r="80" spans="5:135" x14ac:dyDescent="0.45">
      <c r="E80" s="128">
        <v>76</v>
      </c>
      <c r="F80" s="180">
        <v>2.2200000000000002E-3</v>
      </c>
      <c r="G80" s="180">
        <v>9.2099999999999994E-3</v>
      </c>
      <c r="H80" s="180">
        <v>7.7400000000000004E-3</v>
      </c>
      <c r="I80" s="180">
        <v>7.4400000000000004E-3</v>
      </c>
      <c r="K80" s="128">
        <f>Target_Curves[[#This Row],[Week]]</f>
        <v>76</v>
      </c>
      <c r="L80" s="180">
        <f>SUM(F$5:F80)</f>
        <v>0.94782999999999984</v>
      </c>
      <c r="M80" s="180">
        <f>SUM(G$5:G80)</f>
        <v>0.98154000000000019</v>
      </c>
      <c r="N80" s="180">
        <f>SUM(H$5:H80)</f>
        <v>0.98460999999999987</v>
      </c>
      <c r="O80" s="180">
        <f>SUM(I$5:I80)</f>
        <v>0.94607999999999925</v>
      </c>
      <c r="Q80" s="382">
        <v>0.94607999999999925</v>
      </c>
      <c r="R80" s="8"/>
      <c r="S80" s="9"/>
      <c r="T80" s="2" t="s">
        <v>107</v>
      </c>
      <c r="U80" s="405">
        <f>SUMIFS(All_Opps[[Amount]:[Amount]],All_Opps[[WeekCodeNoAcc]:[WeekCodeNoAcc]],_xlfn.CONCAT(U$4,"-",$T80),All_Opps[[StageCode]:[StageCode]],"Won")</f>
        <v>22971</v>
      </c>
      <c r="V80" s="405">
        <f>SUMIFS(All_Opps[[Amount]:[Amount]],All_Opps[[WeekCodeNoAcc]:[WeekCodeNoAcc]],_xlfn.CONCAT(V$4,"-",$T80),All_Opps[[StageCode]:[StageCode]],"Won")</f>
        <v>59280</v>
      </c>
      <c r="W80" s="405">
        <f>SUMIFS(All_Opps[[Amount]:[Amount]],All_Opps[[WeekCodeNoAcc]:[WeekCodeNoAcc]],_xlfn.CONCAT(W$4,"-",$T80),All_Opps[[StageCode]:[StageCode]],"Won")</f>
        <v>18568</v>
      </c>
      <c r="X80" s="405">
        <f>SUMIFS(All_Opps[[Amount]:[Amount]],All_Opps[[WeekCodeNoAcc]:[WeekCodeNoAcc]],_xlfn.CONCAT(X$4,"-",$T80),All_Opps[[StageCode]:[StageCode]],"Won")</f>
        <v>0</v>
      </c>
      <c r="Y80" s="405">
        <f>SUMIFS(All_Opps[[Amount]:[Amount]],All_Opps[[WeekCodeNoAcc]:[WeekCodeNoAcc]],_xlfn.CONCAT(Y$4,"-",$T80),All_Opps[[StageCode]:[StageCode]],"Won")</f>
        <v>64535</v>
      </c>
      <c r="Z80" s="405">
        <f>SUMIFS(All_Opps[[Amount]:[Amount]],All_Opps[[WeekCodeNoAcc]:[WeekCodeNoAcc]],_xlfn.CONCAT(Z$4,"-",$T80),All_Opps[[StageCode]:[StageCode]],"Won")</f>
        <v>142035</v>
      </c>
      <c r="AA80" s="405">
        <f>SUMIFS(All_Opps[[Amount]:[Amount]],All_Opps[[WeekCodeNoAcc]:[WeekCodeNoAcc]],_xlfn.CONCAT(AA$4,"-",$T80),All_Opps[[StageCode]:[StageCode]],"Won")</f>
        <v>172674</v>
      </c>
      <c r="AB80" s="405">
        <f>SUMIFS(All_Opps[[Amount]:[Amount]],All_Opps[[WeekCodeNoAcc]:[WeekCodeNoAcc]],_xlfn.CONCAT(AB$4,"-",$T80),All_Opps[[StageCode]:[StageCode]],"Won")</f>
        <v>569013</v>
      </c>
      <c r="AC80" s="405">
        <f>SUMIFS(All_Opps[[Amount]:[Amount]],All_Opps[[WeekCodeNoAcc]:[WeekCodeNoAcc]],_xlfn.CONCAT(AC$4,"-",$T80),All_Opps[[StageCode]:[StageCode]],"Won")</f>
        <v>306772</v>
      </c>
      <c r="AD80" s="405">
        <f>SUMIFS(All_Opps[[Amount]:[Amount]],All_Opps[[WeekCodeNoAcc]:[WeekCodeNoAcc]],_xlfn.CONCAT(AD$4,"-",$T80),All_Opps[[StageCode]:[StageCode]],"Won")</f>
        <v>122393</v>
      </c>
      <c r="AE80" s="405">
        <f>SUMIFS(All_Opps[[Amount]:[Amount]],All_Opps[[WeekCodeNoAcc]:[WeekCodeNoAcc]],_xlfn.CONCAT(AE$4,"-",$T80),All_Opps[[StageCode]:[StageCode]],"Won")</f>
        <v>0</v>
      </c>
      <c r="AG80" s="2" t="s">
        <v>107</v>
      </c>
      <c r="AH80" s="405">
        <f>SUMIFS(All_Opps[[Amount]:[Amount]],All_Opps[[WeekCode]:[WeekCode]],_xlfn.CONCAT(AH$4,"-",$T80),All_Opps[[StageCode]:[StageCode]],"Won")</f>
        <v>22971</v>
      </c>
      <c r="AI80" s="405">
        <f>SUMIFS(All_Opps[[Amount]:[Amount]],All_Opps[[WeekCode]:[WeekCode]],_xlfn.CONCAT(AI$4,"-",$T80),All_Opps[[StageCode]:[StageCode]],"Won")</f>
        <v>59280</v>
      </c>
      <c r="AJ80" s="405">
        <f>SUMIFS(All_Opps[[Amount]:[Amount]],All_Opps[[WeekCode]:[WeekCode]],_xlfn.CONCAT(AJ$4,"-",$T80),All_Opps[[StageCode]:[StageCode]],"Won")</f>
        <v>18568</v>
      </c>
      <c r="AK80" s="405">
        <f>SUMIFS(All_Opps[[Amount]:[Amount]],All_Opps[[WeekCode]:[WeekCode]],_xlfn.CONCAT(AK$4,"-",$T80),All_Opps[[StageCode]:[StageCode]],"Won")</f>
        <v>0</v>
      </c>
      <c r="AL80" s="405">
        <f>SUMIFS(All_Opps[[Amount]:[Amount]],All_Opps[[WeekCode]:[WeekCode]],_xlfn.CONCAT(AL$4,"-",$T80),All_Opps[[StageCode]:[StageCode]],"Won")</f>
        <v>64535</v>
      </c>
      <c r="AM80" s="405">
        <f>SUMIFS(All_Opps[[Amount]:[Amount]],All_Opps[[WeekCode]:[WeekCode]],_xlfn.CONCAT(AM$4,"-",$T80),All_Opps[[StageCode]:[StageCode]],"Won")</f>
        <v>142035</v>
      </c>
      <c r="AN80" s="405">
        <f>SUMIFS(All_Opps[[Amount]:[Amount]],All_Opps[[WeekCode]:[WeekCode]],_xlfn.CONCAT(AN$4,"-",$T80),All_Opps[[StageCode]:[StageCode]],"Won")</f>
        <v>172674</v>
      </c>
      <c r="AO80" s="405">
        <f>SUMIFS(All_Opps[[Amount]:[Amount]],All_Opps[[WeekCode]:[WeekCode]],_xlfn.CONCAT(AO$4,"-",$T80),All_Opps[[StageCode]:[StageCode]],"Won")</f>
        <v>569013</v>
      </c>
      <c r="AP80" s="405">
        <f>SUMIFS(All_Opps[[Amount]:[Amount]],All_Opps[[WeekCode]:[WeekCode]],_xlfn.CONCAT(AP$4,"-",$T80),All_Opps[[StageCode]:[StageCode]],"Won")</f>
        <v>306772</v>
      </c>
      <c r="AQ80" s="405">
        <f>SUMIFS(All_Opps[[Amount]:[Amount]],All_Opps[[WeekCode]:[WeekCode]],_xlfn.CONCAT(AQ$4,"-",$T80),All_Opps[[StageCode]:[StageCode]],"Won")</f>
        <v>122393</v>
      </c>
      <c r="AR80" s="405">
        <f>SUMIFS(All_Opps[[Amount]:[Amount]],All_Opps[[WeekCode]:[WeekCode]],_xlfn.CONCAT(AR$4,"-",$T80),All_Opps[[StageCode]:[StageCode]],"Won")</f>
        <v>0</v>
      </c>
      <c r="AT80" s="2" t="s">
        <v>107</v>
      </c>
      <c r="AU80" s="405">
        <f>SUM(AH$5:AH80)</f>
        <v>5576809</v>
      </c>
      <c r="AV80" s="405">
        <f>SUM(AI$5:AI80)</f>
        <v>6229095</v>
      </c>
      <c r="AW80" s="405">
        <f>SUM(AJ$5:AJ80)</f>
        <v>11072786</v>
      </c>
      <c r="AX80" s="405">
        <f>SUM(AK$5:AK80)</f>
        <v>800386</v>
      </c>
      <c r="AY80" s="405">
        <f>SUM(AL$5:AL80)</f>
        <v>7484307</v>
      </c>
      <c r="AZ80" s="405">
        <f>SUM(AM$5:AM80)</f>
        <v>20494268</v>
      </c>
      <c r="BA80" s="405">
        <f>SUM(AN$5:AN80)</f>
        <v>24933674</v>
      </c>
      <c r="BB80" s="405">
        <f>SUM(AO$5:AO80)</f>
        <v>22247007</v>
      </c>
      <c r="BC80" s="405">
        <f>SUM(AP$5:AP80)</f>
        <v>22377895</v>
      </c>
      <c r="BD80" s="405">
        <f ca="1">IF(TWeek2026&gt;AT80*1,SUM(AQ$5:AQ80),NA())</f>
        <v>22642108</v>
      </c>
      <c r="BE80" s="405" t="e">
        <f ca="1">IF(Tweek2027&gt;AT80*1,SUM(AR$5:AR80),NA())</f>
        <v>#N/A</v>
      </c>
      <c r="BL80"/>
      <c r="BM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</row>
    <row r="81" spans="5:135" x14ac:dyDescent="0.45">
      <c r="E81" s="128">
        <v>77</v>
      </c>
      <c r="F81" s="180">
        <v>2.7599999999999999E-3</v>
      </c>
      <c r="G81" s="180">
        <v>9.2099999999999994E-3</v>
      </c>
      <c r="H81" s="180">
        <v>7.7400000000000004E-3</v>
      </c>
      <c r="I81" s="180">
        <v>7.4400000000000004E-3</v>
      </c>
      <c r="K81" s="128">
        <f>Target_Curves[[#This Row],[Week]]</f>
        <v>77</v>
      </c>
      <c r="L81" s="180">
        <f>SUM(F$5:F81)</f>
        <v>0.95058999999999982</v>
      </c>
      <c r="M81" s="180">
        <f>SUM(G$5:G81)</f>
        <v>0.99075000000000024</v>
      </c>
      <c r="N81" s="180">
        <f>SUM(H$5:H81)</f>
        <v>0.99234999999999984</v>
      </c>
      <c r="O81" s="180">
        <f>SUM(I$5:I81)</f>
        <v>0.95351999999999926</v>
      </c>
      <c r="Q81" s="382">
        <v>0.95351999999999926</v>
      </c>
      <c r="R81" s="8"/>
      <c r="S81" s="9"/>
      <c r="T81" s="2" t="s">
        <v>108</v>
      </c>
      <c r="U81" s="405">
        <f>SUMIFS(All_Opps[[Amount]:[Amount]],All_Opps[[WeekCodeNoAcc]:[WeekCodeNoAcc]],_xlfn.CONCAT(U$4,"-",$T81),All_Opps[[StageCode]:[StageCode]],"Won")</f>
        <v>66341</v>
      </c>
      <c r="V81" s="405">
        <f>SUMIFS(All_Opps[[Amount]:[Amount]],All_Opps[[WeekCodeNoAcc]:[WeekCodeNoAcc]],_xlfn.CONCAT(V$4,"-",$T81),All_Opps[[StageCode]:[StageCode]],"Won")</f>
        <v>0</v>
      </c>
      <c r="W81" s="405">
        <f>SUMIFS(All_Opps[[Amount]:[Amount]],All_Opps[[WeekCodeNoAcc]:[WeekCodeNoAcc]],_xlfn.CONCAT(W$4,"-",$T81),All_Opps[[StageCode]:[StageCode]],"Won")</f>
        <v>29070</v>
      </c>
      <c r="X81" s="405">
        <f>SUMIFS(All_Opps[[Amount]:[Amount]],All_Opps[[WeekCodeNoAcc]:[WeekCodeNoAcc]],_xlfn.CONCAT(X$4,"-",$T81),All_Opps[[StageCode]:[StageCode]],"Won")</f>
        <v>0</v>
      </c>
      <c r="Y81" s="405">
        <f>SUMIFS(All_Opps[[Amount]:[Amount]],All_Opps[[WeekCodeNoAcc]:[WeekCodeNoAcc]],_xlfn.CONCAT(Y$4,"-",$T81),All_Opps[[StageCode]:[StageCode]],"Won")</f>
        <v>0</v>
      </c>
      <c r="Z81" s="405">
        <f>SUMIFS(All_Opps[[Amount]:[Amount]],All_Opps[[WeekCodeNoAcc]:[WeekCodeNoAcc]],_xlfn.CONCAT(Z$4,"-",$T81),All_Opps[[StageCode]:[StageCode]],"Won")</f>
        <v>0</v>
      </c>
      <c r="AA81" s="405">
        <f>SUMIFS(All_Opps[[Amount]:[Amount]],All_Opps[[WeekCodeNoAcc]:[WeekCodeNoAcc]],_xlfn.CONCAT(AA$4,"-",$T81),All_Opps[[StageCode]:[StageCode]],"Won")</f>
        <v>0</v>
      </c>
      <c r="AB81" s="405">
        <f>SUMIFS(All_Opps[[Amount]:[Amount]],All_Opps[[WeekCodeNoAcc]:[WeekCodeNoAcc]],_xlfn.CONCAT(AB$4,"-",$T81),All_Opps[[StageCode]:[StageCode]],"Won")</f>
        <v>122157</v>
      </c>
      <c r="AC81" s="405">
        <f>SUMIFS(All_Opps[[Amount]:[Amount]],All_Opps[[WeekCodeNoAcc]:[WeekCodeNoAcc]],_xlfn.CONCAT(AC$4,"-",$T81),All_Opps[[StageCode]:[StageCode]],"Won")</f>
        <v>0</v>
      </c>
      <c r="AD81" s="405">
        <f>SUMIFS(All_Opps[[Amount]:[Amount]],All_Opps[[WeekCodeNoAcc]:[WeekCodeNoAcc]],_xlfn.CONCAT(AD$4,"-",$T81),All_Opps[[StageCode]:[StageCode]],"Won")</f>
        <v>45421</v>
      </c>
      <c r="AE81" s="405">
        <f>SUMIFS(All_Opps[[Amount]:[Amount]],All_Opps[[WeekCodeNoAcc]:[WeekCodeNoAcc]],_xlfn.CONCAT(AE$4,"-",$T81),All_Opps[[StageCode]:[StageCode]],"Won")</f>
        <v>0</v>
      </c>
      <c r="AG81" s="2" t="s">
        <v>108</v>
      </c>
      <c r="AH81" s="405">
        <f>SUMIFS(All_Opps[[Amount]:[Amount]],All_Opps[[WeekCode]:[WeekCode]],_xlfn.CONCAT(AH$4,"-",$T81),All_Opps[[StageCode]:[StageCode]],"Won")</f>
        <v>66341</v>
      </c>
      <c r="AI81" s="405">
        <f>SUMIFS(All_Opps[[Amount]:[Amount]],All_Opps[[WeekCode]:[WeekCode]],_xlfn.CONCAT(AI$4,"-",$T81),All_Opps[[StageCode]:[StageCode]],"Won")</f>
        <v>0</v>
      </c>
      <c r="AJ81" s="405">
        <f>SUMIFS(All_Opps[[Amount]:[Amount]],All_Opps[[WeekCode]:[WeekCode]],_xlfn.CONCAT(AJ$4,"-",$T81),All_Opps[[StageCode]:[StageCode]],"Won")</f>
        <v>29070</v>
      </c>
      <c r="AK81" s="405">
        <f>SUMIFS(All_Opps[[Amount]:[Amount]],All_Opps[[WeekCode]:[WeekCode]],_xlfn.CONCAT(AK$4,"-",$T81),All_Opps[[StageCode]:[StageCode]],"Won")</f>
        <v>0</v>
      </c>
      <c r="AL81" s="405">
        <f>SUMIFS(All_Opps[[Amount]:[Amount]],All_Opps[[WeekCode]:[WeekCode]],_xlfn.CONCAT(AL$4,"-",$T81),All_Opps[[StageCode]:[StageCode]],"Won")</f>
        <v>0</v>
      </c>
      <c r="AM81" s="405">
        <f>SUMIFS(All_Opps[[Amount]:[Amount]],All_Opps[[WeekCode]:[WeekCode]],_xlfn.CONCAT(AM$4,"-",$T81),All_Opps[[StageCode]:[StageCode]],"Won")</f>
        <v>0</v>
      </c>
      <c r="AN81" s="405">
        <f>SUMIFS(All_Opps[[Amount]:[Amount]],All_Opps[[WeekCode]:[WeekCode]],_xlfn.CONCAT(AN$4,"-",$T81),All_Opps[[StageCode]:[StageCode]],"Won")</f>
        <v>0</v>
      </c>
      <c r="AO81" s="405">
        <f>SUMIFS(All_Opps[[Amount]:[Amount]],All_Opps[[WeekCode]:[WeekCode]],_xlfn.CONCAT(AO$4,"-",$T81),All_Opps[[StageCode]:[StageCode]],"Won")</f>
        <v>122157</v>
      </c>
      <c r="AP81" s="405">
        <f>SUMIFS(All_Opps[[Amount]:[Amount]],All_Opps[[WeekCode]:[WeekCode]],_xlfn.CONCAT(AP$4,"-",$T81),All_Opps[[StageCode]:[StageCode]],"Won")</f>
        <v>0</v>
      </c>
      <c r="AQ81" s="405">
        <f>SUMIFS(All_Opps[[Amount]:[Amount]],All_Opps[[WeekCode]:[WeekCode]],_xlfn.CONCAT(AQ$4,"-",$T81),All_Opps[[StageCode]:[StageCode]],"Won")</f>
        <v>45421</v>
      </c>
      <c r="AR81" s="405">
        <f>SUMIFS(All_Opps[[Amount]:[Amount]],All_Opps[[WeekCode]:[WeekCode]],_xlfn.CONCAT(AR$4,"-",$T81),All_Opps[[StageCode]:[StageCode]],"Won")</f>
        <v>0</v>
      </c>
      <c r="AT81" s="2" t="s">
        <v>108</v>
      </c>
      <c r="AU81" s="405">
        <f>SUM(AH$5:AH81)</f>
        <v>5643150</v>
      </c>
      <c r="AV81" s="405">
        <f>SUM(AI$5:AI81)</f>
        <v>6229095</v>
      </c>
      <c r="AW81" s="405">
        <f>SUM(AJ$5:AJ81)</f>
        <v>11101856</v>
      </c>
      <c r="AX81" s="405">
        <f>SUM(AK$5:AK81)</f>
        <v>800386</v>
      </c>
      <c r="AY81" s="405">
        <f>SUM(AL$5:AL81)</f>
        <v>7484307</v>
      </c>
      <c r="AZ81" s="405">
        <f>SUM(AM$5:AM81)</f>
        <v>20494268</v>
      </c>
      <c r="BA81" s="405">
        <f>SUM(AN$5:AN81)</f>
        <v>24933674</v>
      </c>
      <c r="BB81" s="405">
        <f>SUM(AO$5:AO81)</f>
        <v>22369164</v>
      </c>
      <c r="BC81" s="405">
        <f>SUM(AP$5:AP81)</f>
        <v>22377895</v>
      </c>
      <c r="BD81" s="405">
        <f ca="1">IF(TWeek2026&gt;AT81*1,SUM(AQ$5:AQ81),NA())</f>
        <v>22687529</v>
      </c>
      <c r="BE81" s="405" t="e">
        <f ca="1">IF(Tweek2027&gt;AT81*1,SUM(AR$5:AR81),NA())</f>
        <v>#N/A</v>
      </c>
      <c r="BL81"/>
      <c r="BM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</row>
    <row r="82" spans="5:135" x14ac:dyDescent="0.45">
      <c r="E82" s="128">
        <v>78</v>
      </c>
      <c r="F82" s="180">
        <v>3.9599999999999002E-3</v>
      </c>
      <c r="G82" s="180">
        <v>9.2499999999996196E-3</v>
      </c>
      <c r="H82" s="180">
        <v>7.6500000000001402E-3</v>
      </c>
      <c r="I82" s="180">
        <v>7.36000000000061E-3</v>
      </c>
      <c r="K82" s="128">
        <f>Target_Curves[[#This Row],[Week]]</f>
        <v>78</v>
      </c>
      <c r="L82" s="180">
        <f>SUM(F$5:F82)</f>
        <v>0.95454999999999968</v>
      </c>
      <c r="M82" s="180">
        <f>SUM(G$5:G82)</f>
        <v>0.99999999999999989</v>
      </c>
      <c r="N82" s="180">
        <f>SUM(H$5:H82)</f>
        <v>1</v>
      </c>
      <c r="O82" s="180">
        <f>SUM(I$5:I82)</f>
        <v>0.96087999999999985</v>
      </c>
      <c r="Q82" s="382">
        <v>0.96087999999999985</v>
      </c>
      <c r="R82" s="8"/>
      <c r="S82" s="9"/>
      <c r="T82" s="2" t="s">
        <v>109</v>
      </c>
      <c r="U82" s="405">
        <f>SUMIFS(All_Opps[[Amount]:[Amount]],All_Opps[[WeekCodeNoAcc]:[WeekCodeNoAcc]],_xlfn.CONCAT(U$4,"-",$T82),All_Opps[[StageCode]:[StageCode]],"Won")</f>
        <v>17910</v>
      </c>
      <c r="V82" s="405">
        <f>SUMIFS(All_Opps[[Amount]:[Amount]],All_Opps[[WeekCodeNoAcc]:[WeekCodeNoAcc]],_xlfn.CONCAT(V$4,"-",$T82),All_Opps[[StageCode]:[StageCode]],"Won")</f>
        <v>176396</v>
      </c>
      <c r="W82" s="405">
        <f>SUMIFS(All_Opps[[Amount]:[Amount]],All_Opps[[WeekCodeNoAcc]:[WeekCodeNoAcc]],_xlfn.CONCAT(W$4,"-",$T82),All_Opps[[StageCode]:[StageCode]],"Won")</f>
        <v>0</v>
      </c>
      <c r="X82" s="405">
        <f>SUMIFS(All_Opps[[Amount]:[Amount]],All_Opps[[WeekCodeNoAcc]:[WeekCodeNoAcc]],_xlfn.CONCAT(X$4,"-",$T82),All_Opps[[StageCode]:[StageCode]],"Won")</f>
        <v>0</v>
      </c>
      <c r="Y82" s="405">
        <f>SUMIFS(All_Opps[[Amount]:[Amount]],All_Opps[[WeekCodeNoAcc]:[WeekCodeNoAcc]],_xlfn.CONCAT(Y$4,"-",$T82),All_Opps[[StageCode]:[StageCode]],"Won")</f>
        <v>48652</v>
      </c>
      <c r="Z82" s="405">
        <f>SUMIFS(All_Opps[[Amount]:[Amount]],All_Opps[[WeekCodeNoAcc]:[WeekCodeNoAcc]],_xlfn.CONCAT(Z$4,"-",$T82),All_Opps[[StageCode]:[StageCode]],"Won")</f>
        <v>54945</v>
      </c>
      <c r="AA82" s="405">
        <f>SUMIFS(All_Opps[[Amount]:[Amount]],All_Opps[[WeekCodeNoAcc]:[WeekCodeNoAcc]],_xlfn.CONCAT(AA$4,"-",$T82),All_Opps[[StageCode]:[StageCode]],"Won")</f>
        <v>0</v>
      </c>
      <c r="AB82" s="405">
        <f>SUMIFS(All_Opps[[Amount]:[Amount]],All_Opps[[WeekCodeNoAcc]:[WeekCodeNoAcc]],_xlfn.CONCAT(AB$4,"-",$T82),All_Opps[[StageCode]:[StageCode]],"Won")</f>
        <v>37129</v>
      </c>
      <c r="AC82" s="405">
        <f>SUMIFS(All_Opps[[Amount]:[Amount]],All_Opps[[WeekCodeNoAcc]:[WeekCodeNoAcc]],_xlfn.CONCAT(AC$4,"-",$T82),All_Opps[[StageCode]:[StageCode]],"Won")</f>
        <v>71726</v>
      </c>
      <c r="AD82" s="405">
        <f>SUMIFS(All_Opps[[Amount]:[Amount]],All_Opps[[WeekCodeNoAcc]:[WeekCodeNoAcc]],_xlfn.CONCAT(AD$4,"-",$T82),All_Opps[[StageCode]:[StageCode]],"Won")</f>
        <v>171897</v>
      </c>
      <c r="AE82" s="405">
        <f>SUMIFS(All_Opps[[Amount]:[Amount]],All_Opps[[WeekCodeNoAcc]:[WeekCodeNoAcc]],_xlfn.CONCAT(AE$4,"-",$T82),All_Opps[[StageCode]:[StageCode]],"Won")</f>
        <v>0</v>
      </c>
      <c r="AG82" s="2" t="s">
        <v>109</v>
      </c>
      <c r="AH82" s="405">
        <f>SUMIFS(All_Opps[[Amount]:[Amount]],All_Opps[[WeekCode]:[WeekCode]],_xlfn.CONCAT(AH$4,"-",$T82),All_Opps[[StageCode]:[StageCode]],"Won")</f>
        <v>17910</v>
      </c>
      <c r="AI82" s="405">
        <f>SUMIFS(All_Opps[[Amount]:[Amount]],All_Opps[[WeekCode]:[WeekCode]],_xlfn.CONCAT(AI$4,"-",$T82),All_Opps[[StageCode]:[StageCode]],"Won")</f>
        <v>176396</v>
      </c>
      <c r="AJ82" s="405">
        <f>SUMIFS(All_Opps[[Amount]:[Amount]],All_Opps[[WeekCode]:[WeekCode]],_xlfn.CONCAT(AJ$4,"-",$T82),All_Opps[[StageCode]:[StageCode]],"Won")</f>
        <v>0</v>
      </c>
      <c r="AK82" s="405">
        <f>SUMIFS(All_Opps[[Amount]:[Amount]],All_Opps[[WeekCode]:[WeekCode]],_xlfn.CONCAT(AK$4,"-",$T82),All_Opps[[StageCode]:[StageCode]],"Won")</f>
        <v>0</v>
      </c>
      <c r="AL82" s="405">
        <f>SUMIFS(All_Opps[[Amount]:[Amount]],All_Opps[[WeekCode]:[WeekCode]],_xlfn.CONCAT(AL$4,"-",$T82),All_Opps[[StageCode]:[StageCode]],"Won")</f>
        <v>48652</v>
      </c>
      <c r="AM82" s="405">
        <f>SUMIFS(All_Opps[[Amount]:[Amount]],All_Opps[[WeekCode]:[WeekCode]],_xlfn.CONCAT(AM$4,"-",$T82),All_Opps[[StageCode]:[StageCode]],"Won")</f>
        <v>54945</v>
      </c>
      <c r="AN82" s="405">
        <f>SUMIFS(All_Opps[[Amount]:[Amount]],All_Opps[[WeekCode]:[WeekCode]],_xlfn.CONCAT(AN$4,"-",$T82),All_Opps[[StageCode]:[StageCode]],"Won")</f>
        <v>0</v>
      </c>
      <c r="AO82" s="405">
        <f>SUMIFS(All_Opps[[Amount]:[Amount]],All_Opps[[WeekCode]:[WeekCode]],_xlfn.CONCAT(AO$4,"-",$T82),All_Opps[[StageCode]:[StageCode]],"Won")</f>
        <v>37129</v>
      </c>
      <c r="AP82" s="405">
        <f>SUMIFS(All_Opps[[Amount]:[Amount]],All_Opps[[WeekCode]:[WeekCode]],_xlfn.CONCAT(AP$4,"-",$T82),All_Opps[[StageCode]:[StageCode]],"Won")</f>
        <v>71726</v>
      </c>
      <c r="AQ82" s="405">
        <f>SUMIFS(All_Opps[[Amount]:[Amount]],All_Opps[[WeekCode]:[WeekCode]],_xlfn.CONCAT(AQ$4,"-",$T82),All_Opps[[StageCode]:[StageCode]],"Won")</f>
        <v>171897</v>
      </c>
      <c r="AR82" s="405">
        <f>SUMIFS(All_Opps[[Amount]:[Amount]],All_Opps[[WeekCode]:[WeekCode]],_xlfn.CONCAT(AR$4,"-",$T82),All_Opps[[StageCode]:[StageCode]],"Won")</f>
        <v>0</v>
      </c>
      <c r="AT82" s="2" t="s">
        <v>109</v>
      </c>
      <c r="AU82" s="405">
        <f>SUM(AH$5:AH82)</f>
        <v>5661060</v>
      </c>
      <c r="AV82" s="405">
        <f>SUM(AI$5:AI82)</f>
        <v>6405491</v>
      </c>
      <c r="AW82" s="405">
        <f>SUM(AJ$5:AJ82)</f>
        <v>11101856</v>
      </c>
      <c r="AX82" s="405">
        <f>SUM(AK$5:AK82)</f>
        <v>800386</v>
      </c>
      <c r="AY82" s="405">
        <f>SUM(AL$5:AL82)</f>
        <v>7532959</v>
      </c>
      <c r="AZ82" s="405">
        <f>SUM(AM$5:AM82)</f>
        <v>20549213</v>
      </c>
      <c r="BA82" s="405">
        <f>SUM(AN$5:AN82)</f>
        <v>24933674</v>
      </c>
      <c r="BB82" s="405">
        <f>SUM(AO$5:AO82)</f>
        <v>22406293</v>
      </c>
      <c r="BC82" s="405">
        <f>SUM(AP$5:AP82)</f>
        <v>22449621</v>
      </c>
      <c r="BD82" s="405">
        <f ca="1">IF(TWeek2026&gt;AT82*1,SUM(AQ$5:AQ82),NA())</f>
        <v>22859426</v>
      </c>
      <c r="BE82" s="405" t="e">
        <f ca="1">IF(Tweek2027&gt;AT82*1,SUM(AR$5:AR82),NA())</f>
        <v>#N/A</v>
      </c>
      <c r="BL82"/>
      <c r="BM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</row>
    <row r="83" spans="5:135" x14ac:dyDescent="0.45">
      <c r="E83" s="128">
        <v>79</v>
      </c>
      <c r="F83" s="180">
        <v>9.9600000000000001E-3</v>
      </c>
      <c r="G83" s="180">
        <v>0</v>
      </c>
      <c r="H83" s="180">
        <v>0</v>
      </c>
      <c r="I83" s="180">
        <v>2.7942857142857101E-3</v>
      </c>
      <c r="K83" s="128">
        <f>Target_Curves[[#This Row],[Week]]</f>
        <v>79</v>
      </c>
      <c r="L83" s="180">
        <f>SUM(F$5:F83)</f>
        <v>0.96450999999999965</v>
      </c>
      <c r="M83" s="180">
        <f>SUM(G$5:G83)</f>
        <v>0.99999999999999989</v>
      </c>
      <c r="N83" s="180">
        <f>SUM(H$5:H83)</f>
        <v>1</v>
      </c>
      <c r="O83" s="180">
        <f>SUM(I$5:I83)</f>
        <v>0.96367428571428559</v>
      </c>
      <c r="Q83" s="382">
        <v>0.96367428571428559</v>
      </c>
      <c r="R83" s="8"/>
      <c r="S83" s="9"/>
      <c r="T83" s="2" t="s">
        <v>110</v>
      </c>
      <c r="U83" s="405">
        <f>SUMIFS(All_Opps[[Amount]:[Amount]],All_Opps[[WeekCodeNoAcc]:[WeekCodeNoAcc]],_xlfn.CONCAT(U$4,"-",$T83),All_Opps[[StageCode]:[StageCode]],"Won")</f>
        <v>61881</v>
      </c>
      <c r="V83" s="405">
        <f>SUMIFS(All_Opps[[Amount]:[Amount]],All_Opps[[WeekCodeNoAcc]:[WeekCodeNoAcc]],_xlfn.CONCAT(V$4,"-",$T83),All_Opps[[StageCode]:[StageCode]],"Won")</f>
        <v>78223</v>
      </c>
      <c r="W83" s="405">
        <f>SUMIFS(All_Opps[[Amount]:[Amount]],All_Opps[[WeekCodeNoAcc]:[WeekCodeNoAcc]],_xlfn.CONCAT(W$4,"-",$T83),All_Opps[[StageCode]:[StageCode]],"Won")</f>
        <v>85694</v>
      </c>
      <c r="X83" s="405">
        <f>SUMIFS(All_Opps[[Amount]:[Amount]],All_Opps[[WeekCodeNoAcc]:[WeekCodeNoAcc]],_xlfn.CONCAT(X$4,"-",$T83),All_Opps[[StageCode]:[StageCode]],"Won")</f>
        <v>55080</v>
      </c>
      <c r="Y83" s="405">
        <f>SUMIFS(All_Opps[[Amount]:[Amount]],All_Opps[[WeekCodeNoAcc]:[WeekCodeNoAcc]],_xlfn.CONCAT(Y$4,"-",$T83),All_Opps[[StageCode]:[StageCode]],"Won")</f>
        <v>204237</v>
      </c>
      <c r="Z83" s="405">
        <f>SUMIFS(All_Opps[[Amount]:[Amount]],All_Opps[[WeekCodeNoAcc]:[WeekCodeNoAcc]],_xlfn.CONCAT(Z$4,"-",$T83),All_Opps[[StageCode]:[StageCode]],"Won")</f>
        <v>0</v>
      </c>
      <c r="AA83" s="405">
        <f>SUMIFS(All_Opps[[Amount]:[Amount]],All_Opps[[WeekCodeNoAcc]:[WeekCodeNoAcc]],_xlfn.CONCAT(AA$4,"-",$T83),All_Opps[[StageCode]:[StageCode]],"Won")</f>
        <v>0</v>
      </c>
      <c r="AB83" s="405">
        <f>SUMIFS(All_Opps[[Amount]:[Amount]],All_Opps[[WeekCodeNoAcc]:[WeekCodeNoAcc]],_xlfn.CONCAT(AB$4,"-",$T83),All_Opps[[StageCode]:[StageCode]],"Won")</f>
        <v>107887</v>
      </c>
      <c r="AC83" s="405">
        <f>SUMIFS(All_Opps[[Amount]:[Amount]],All_Opps[[WeekCodeNoAcc]:[WeekCodeNoAcc]],_xlfn.CONCAT(AC$4,"-",$T83),All_Opps[[StageCode]:[StageCode]],"Won")</f>
        <v>0</v>
      </c>
      <c r="AD83" s="405">
        <f>SUMIFS(All_Opps[[Amount]:[Amount]],All_Opps[[WeekCodeNoAcc]:[WeekCodeNoAcc]],_xlfn.CONCAT(AD$4,"-",$T83),All_Opps[[StageCode]:[StageCode]],"Won")</f>
        <v>299474</v>
      </c>
      <c r="AE83" s="405">
        <f>SUMIFS(All_Opps[[Amount]:[Amount]],All_Opps[[WeekCodeNoAcc]:[WeekCodeNoAcc]],_xlfn.CONCAT(AE$4,"-",$T83),All_Opps[[StageCode]:[StageCode]],"Won")</f>
        <v>0</v>
      </c>
      <c r="AG83" s="2" t="s">
        <v>110</v>
      </c>
      <c r="AH83" s="405">
        <f>SUMIFS(All_Opps[[Amount]:[Amount]],All_Opps[[WeekCode]:[WeekCode]],_xlfn.CONCAT(AH$4,"-",$T83),All_Opps[[StageCode]:[StageCode]],"Won")</f>
        <v>61881</v>
      </c>
      <c r="AI83" s="405">
        <f>SUMIFS(All_Opps[[Amount]:[Amount]],All_Opps[[WeekCode]:[WeekCode]],_xlfn.CONCAT(AI$4,"-",$T83),All_Opps[[StageCode]:[StageCode]],"Won")</f>
        <v>78223</v>
      </c>
      <c r="AJ83" s="405">
        <f>SUMIFS(All_Opps[[Amount]:[Amount]],All_Opps[[WeekCode]:[WeekCode]],_xlfn.CONCAT(AJ$4,"-",$T83),All_Opps[[StageCode]:[StageCode]],"Won")</f>
        <v>85694</v>
      </c>
      <c r="AK83" s="405">
        <f>SUMIFS(All_Opps[[Amount]:[Amount]],All_Opps[[WeekCode]:[WeekCode]],_xlfn.CONCAT(AK$4,"-",$T83),All_Opps[[StageCode]:[StageCode]],"Won")</f>
        <v>55080</v>
      </c>
      <c r="AL83" s="405">
        <f>SUMIFS(All_Opps[[Amount]:[Amount]],All_Opps[[WeekCode]:[WeekCode]],_xlfn.CONCAT(AL$4,"-",$T83),All_Opps[[StageCode]:[StageCode]],"Won")</f>
        <v>204237</v>
      </c>
      <c r="AM83" s="405">
        <f>SUMIFS(All_Opps[[Amount]:[Amount]],All_Opps[[WeekCode]:[WeekCode]],_xlfn.CONCAT(AM$4,"-",$T83),All_Opps[[StageCode]:[StageCode]],"Won")</f>
        <v>0</v>
      </c>
      <c r="AN83" s="405">
        <f>SUMIFS(All_Opps[[Amount]:[Amount]],All_Opps[[WeekCode]:[WeekCode]],_xlfn.CONCAT(AN$4,"-",$T83),All_Opps[[StageCode]:[StageCode]],"Won")</f>
        <v>0</v>
      </c>
      <c r="AO83" s="405">
        <f>SUMIFS(All_Opps[[Amount]:[Amount]],All_Opps[[WeekCode]:[WeekCode]],_xlfn.CONCAT(AO$4,"-",$T83),All_Opps[[StageCode]:[StageCode]],"Won")</f>
        <v>107887</v>
      </c>
      <c r="AP83" s="405">
        <f>SUMIFS(All_Opps[[Amount]:[Amount]],All_Opps[[WeekCode]:[WeekCode]],_xlfn.CONCAT(AP$4,"-",$T83),All_Opps[[StageCode]:[StageCode]],"Won")</f>
        <v>0</v>
      </c>
      <c r="AQ83" s="405">
        <f>SUMIFS(All_Opps[[Amount]:[Amount]],All_Opps[[WeekCode]:[WeekCode]],_xlfn.CONCAT(AQ$4,"-",$T83),All_Opps[[StageCode]:[StageCode]],"Won")</f>
        <v>299474</v>
      </c>
      <c r="AR83" s="405">
        <f>SUMIFS(All_Opps[[Amount]:[Amount]],All_Opps[[WeekCode]:[WeekCode]],_xlfn.CONCAT(AR$4,"-",$T83),All_Opps[[StageCode]:[StageCode]],"Won")</f>
        <v>0</v>
      </c>
      <c r="AT83" s="2" t="s">
        <v>110</v>
      </c>
      <c r="AU83" s="405">
        <f>SUM(AH$5:AH83)</f>
        <v>5722941</v>
      </c>
      <c r="AV83" s="405">
        <f>SUM(AI$5:AI83)</f>
        <v>6483714</v>
      </c>
      <c r="AW83" s="405">
        <f>SUM(AJ$5:AJ83)</f>
        <v>11187550</v>
      </c>
      <c r="AX83" s="405">
        <f>SUM(AK$5:AK83)</f>
        <v>855466</v>
      </c>
      <c r="AY83" s="405">
        <f>SUM(AL$5:AL83)</f>
        <v>7737196</v>
      </c>
      <c r="AZ83" s="405">
        <f>SUM(AM$5:AM83)</f>
        <v>20549213</v>
      </c>
      <c r="BA83" s="405">
        <f>SUM(AN$5:AN83)</f>
        <v>24933674</v>
      </c>
      <c r="BB83" s="405">
        <f>SUM(AO$5:AO83)</f>
        <v>22514180</v>
      </c>
      <c r="BC83" s="405">
        <f>SUM(AP$5:AP83)</f>
        <v>22449621</v>
      </c>
      <c r="BD83" s="405">
        <f ca="1">IF(TWeek2026&gt;AT83*1,SUM(AQ$5:AQ83),NA())</f>
        <v>23158900</v>
      </c>
      <c r="BE83" s="405" t="e">
        <f ca="1">IF(Tweek2027&gt;AT83*1,SUM(AR$5:AR83),NA())</f>
        <v>#N/A</v>
      </c>
      <c r="BL83"/>
      <c r="BM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</row>
    <row r="84" spans="5:135" x14ac:dyDescent="0.45">
      <c r="E84" s="128">
        <v>80</v>
      </c>
      <c r="F84" s="180">
        <v>1.14E-3</v>
      </c>
      <c r="G84" s="180">
        <v>0</v>
      </c>
      <c r="H84" s="180">
        <v>0</v>
      </c>
      <c r="I84" s="180">
        <v>2.7942857142857101E-3</v>
      </c>
      <c r="K84" s="128">
        <f>Target_Curves[[#This Row],[Week]]</f>
        <v>80</v>
      </c>
      <c r="L84" s="180">
        <f>SUM(F$5:F84)</f>
        <v>0.96564999999999968</v>
      </c>
      <c r="M84" s="180">
        <f>SUM(G$5:G84)</f>
        <v>0.99999999999999989</v>
      </c>
      <c r="N84" s="180">
        <f>SUM(H$5:H84)</f>
        <v>1</v>
      </c>
      <c r="O84" s="180">
        <f>SUM(I$5:I84)</f>
        <v>0.96646857142857134</v>
      </c>
      <c r="Q84" s="382">
        <v>0.96646857142857134</v>
      </c>
      <c r="R84" s="8"/>
      <c r="S84" s="9"/>
      <c r="T84" s="2" t="s">
        <v>111</v>
      </c>
      <c r="U84" s="405">
        <f>SUMIFS(All_Opps[[Amount]:[Amount]],All_Opps[[WeekCodeNoAcc]:[WeekCodeNoAcc]],_xlfn.CONCAT(U$4,"-",$T84),All_Opps[[StageCode]:[StageCode]],"Won")</f>
        <v>86765</v>
      </c>
      <c r="V84" s="405">
        <f>SUMIFS(All_Opps[[Amount]:[Amount]],All_Opps[[WeekCodeNoAcc]:[WeekCodeNoAcc]],_xlfn.CONCAT(V$4,"-",$T84),All_Opps[[StageCode]:[StageCode]],"Won")</f>
        <v>24645</v>
      </c>
      <c r="W84" s="405">
        <f>SUMIFS(All_Opps[[Amount]:[Amount]],All_Opps[[WeekCodeNoAcc]:[WeekCodeNoAcc]],_xlfn.CONCAT(W$4,"-",$T84),All_Opps[[StageCode]:[StageCode]],"Won")</f>
        <v>367038</v>
      </c>
      <c r="X84" s="405">
        <f>SUMIFS(All_Opps[[Amount]:[Amount]],All_Opps[[WeekCodeNoAcc]:[WeekCodeNoAcc]],_xlfn.CONCAT(X$4,"-",$T84),All_Opps[[StageCode]:[StageCode]],"Won")</f>
        <v>0</v>
      </c>
      <c r="Y84" s="405">
        <f>SUMIFS(All_Opps[[Amount]:[Amount]],All_Opps[[WeekCodeNoAcc]:[WeekCodeNoAcc]],_xlfn.CONCAT(Y$4,"-",$T84),All_Opps[[StageCode]:[StageCode]],"Won")</f>
        <v>203893</v>
      </c>
      <c r="Z84" s="405">
        <f>SUMIFS(All_Opps[[Amount]:[Amount]],All_Opps[[WeekCodeNoAcc]:[WeekCodeNoAcc]],_xlfn.CONCAT(Z$4,"-",$T84),All_Opps[[StageCode]:[StageCode]],"Won")</f>
        <v>122398</v>
      </c>
      <c r="AA84" s="405">
        <f>SUMIFS(All_Opps[[Amount]:[Amount]],All_Opps[[WeekCodeNoAcc]:[WeekCodeNoAcc]],_xlfn.CONCAT(AA$4,"-",$T84),All_Opps[[StageCode]:[StageCode]],"Won")</f>
        <v>0</v>
      </c>
      <c r="AB84" s="405">
        <f>SUMIFS(All_Opps[[Amount]:[Amount]],All_Opps[[WeekCodeNoAcc]:[WeekCodeNoAcc]],_xlfn.CONCAT(AB$4,"-",$T84),All_Opps[[StageCode]:[StageCode]],"Won")</f>
        <v>0</v>
      </c>
      <c r="AC84" s="405">
        <f>SUMIFS(All_Opps[[Amount]:[Amount]],All_Opps[[WeekCodeNoAcc]:[WeekCodeNoAcc]],_xlfn.CONCAT(AC$4,"-",$T84),All_Opps[[StageCode]:[StageCode]],"Won")</f>
        <v>0</v>
      </c>
      <c r="AD84" s="405">
        <f>SUMIFS(All_Opps[[Amount]:[Amount]],All_Opps[[WeekCodeNoAcc]:[WeekCodeNoAcc]],_xlfn.CONCAT(AD$4,"-",$T84),All_Opps[[StageCode]:[StageCode]],"Won")</f>
        <v>17409</v>
      </c>
      <c r="AE84" s="405">
        <f>SUMIFS(All_Opps[[Amount]:[Amount]],All_Opps[[WeekCodeNoAcc]:[WeekCodeNoAcc]],_xlfn.CONCAT(AE$4,"-",$T84),All_Opps[[StageCode]:[StageCode]],"Won")</f>
        <v>0</v>
      </c>
      <c r="AG84" s="2" t="s">
        <v>111</v>
      </c>
      <c r="AH84" s="405">
        <f>SUMIFS(All_Opps[[Amount]:[Amount]],All_Opps[[WeekCode]:[WeekCode]],_xlfn.CONCAT(AH$4,"-",$T84),All_Opps[[StageCode]:[StageCode]],"Won")</f>
        <v>86765</v>
      </c>
      <c r="AI84" s="405">
        <f>SUMIFS(All_Opps[[Amount]:[Amount]],All_Opps[[WeekCode]:[WeekCode]],_xlfn.CONCAT(AI$4,"-",$T84),All_Opps[[StageCode]:[StageCode]],"Won")</f>
        <v>24645</v>
      </c>
      <c r="AJ84" s="405">
        <f>SUMIFS(All_Opps[[Amount]:[Amount]],All_Opps[[WeekCode]:[WeekCode]],_xlfn.CONCAT(AJ$4,"-",$T84),All_Opps[[StageCode]:[StageCode]],"Won")</f>
        <v>367038</v>
      </c>
      <c r="AK84" s="405">
        <f>SUMIFS(All_Opps[[Amount]:[Amount]],All_Opps[[WeekCode]:[WeekCode]],_xlfn.CONCAT(AK$4,"-",$T84),All_Opps[[StageCode]:[StageCode]],"Won")</f>
        <v>0</v>
      </c>
      <c r="AL84" s="405">
        <f>SUMIFS(All_Opps[[Amount]:[Amount]],All_Opps[[WeekCode]:[WeekCode]],_xlfn.CONCAT(AL$4,"-",$T84),All_Opps[[StageCode]:[StageCode]],"Won")</f>
        <v>203893</v>
      </c>
      <c r="AM84" s="405">
        <f>SUMIFS(All_Opps[[Amount]:[Amount]],All_Opps[[WeekCode]:[WeekCode]],_xlfn.CONCAT(AM$4,"-",$T84),All_Opps[[StageCode]:[StageCode]],"Won")</f>
        <v>122398</v>
      </c>
      <c r="AN84" s="405">
        <f>SUMIFS(All_Opps[[Amount]:[Amount]],All_Opps[[WeekCode]:[WeekCode]],_xlfn.CONCAT(AN$4,"-",$T84),All_Opps[[StageCode]:[StageCode]],"Won")</f>
        <v>0</v>
      </c>
      <c r="AO84" s="405">
        <f>SUMIFS(All_Opps[[Amount]:[Amount]],All_Opps[[WeekCode]:[WeekCode]],_xlfn.CONCAT(AO$4,"-",$T84),All_Opps[[StageCode]:[StageCode]],"Won")</f>
        <v>0</v>
      </c>
      <c r="AP84" s="405">
        <f>SUMIFS(All_Opps[[Amount]:[Amount]],All_Opps[[WeekCode]:[WeekCode]],_xlfn.CONCAT(AP$4,"-",$T84),All_Opps[[StageCode]:[StageCode]],"Won")</f>
        <v>0</v>
      </c>
      <c r="AQ84" s="405">
        <f>SUMIFS(All_Opps[[Amount]:[Amount]],All_Opps[[WeekCode]:[WeekCode]],_xlfn.CONCAT(AQ$4,"-",$T84),All_Opps[[StageCode]:[StageCode]],"Won")</f>
        <v>17409</v>
      </c>
      <c r="AR84" s="405">
        <f>SUMIFS(All_Opps[[Amount]:[Amount]],All_Opps[[WeekCode]:[WeekCode]],_xlfn.CONCAT(AR$4,"-",$T84),All_Opps[[StageCode]:[StageCode]],"Won")</f>
        <v>0</v>
      </c>
      <c r="AT84" s="2" t="s">
        <v>111</v>
      </c>
      <c r="AU84" s="405">
        <f>SUM(AH$5:AH84)</f>
        <v>5809706</v>
      </c>
      <c r="AV84" s="405">
        <f>SUM(AI$5:AI84)</f>
        <v>6508359</v>
      </c>
      <c r="AW84" s="405">
        <f>SUM(AJ$5:AJ84)</f>
        <v>11554588</v>
      </c>
      <c r="AX84" s="405">
        <f>SUM(AK$5:AK84)</f>
        <v>855466</v>
      </c>
      <c r="AY84" s="405">
        <f>SUM(AL$5:AL84)</f>
        <v>7941089</v>
      </c>
      <c r="AZ84" s="405">
        <f>SUM(AM$5:AM84)</f>
        <v>20671611</v>
      </c>
      <c r="BA84" s="405">
        <f>SUM(AN$5:AN84)</f>
        <v>24933674</v>
      </c>
      <c r="BB84" s="405">
        <f>SUM(AO$5:AO84)</f>
        <v>22514180</v>
      </c>
      <c r="BC84" s="405">
        <f>SUM(AP$5:AP84)</f>
        <v>22449621</v>
      </c>
      <c r="BD84" s="405">
        <f ca="1">IF(TWeek2026&gt;AT84*1,SUM(AQ$5:AQ84),NA())</f>
        <v>23176309</v>
      </c>
      <c r="BE84" s="405" t="e">
        <f ca="1">IF(Tweek2027&gt;AT84*1,SUM(AR$5:AR84),NA())</f>
        <v>#N/A</v>
      </c>
      <c r="BL84"/>
      <c r="BM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</row>
    <row r="85" spans="5:135" x14ac:dyDescent="0.45">
      <c r="E85" s="128">
        <v>81</v>
      </c>
      <c r="F85" s="180">
        <v>5.5000000000000003E-4</v>
      </c>
      <c r="G85" s="180">
        <v>0</v>
      </c>
      <c r="H85" s="180">
        <v>0</v>
      </c>
      <c r="I85" s="180">
        <v>2.7942857142857101E-3</v>
      </c>
      <c r="K85" s="128">
        <f>Target_Curves[[#This Row],[Week]]</f>
        <v>81</v>
      </c>
      <c r="L85" s="180">
        <f>SUM(F$5:F85)</f>
        <v>0.96619999999999973</v>
      </c>
      <c r="M85" s="180">
        <f>SUM(G$5:G85)</f>
        <v>0.99999999999999989</v>
      </c>
      <c r="N85" s="180">
        <f>SUM(H$5:H85)</f>
        <v>1</v>
      </c>
      <c r="O85" s="180">
        <f>SUM(I$5:I85)</f>
        <v>0.96926285714285709</v>
      </c>
      <c r="Q85" s="382">
        <v>0.96926285714285709</v>
      </c>
      <c r="R85" s="8"/>
      <c r="S85" s="9"/>
      <c r="T85" s="2" t="s">
        <v>112</v>
      </c>
      <c r="U85" s="405">
        <f>SUMIFS(All_Opps[[Amount]:[Amount]],All_Opps[[WeekCodeNoAcc]:[WeekCodeNoAcc]],_xlfn.CONCAT(U$4,"-",$T85),All_Opps[[StageCode]:[StageCode]],"Won")</f>
        <v>5077</v>
      </c>
      <c r="V85" s="405">
        <f>SUMIFS(All_Opps[[Amount]:[Amount]],All_Opps[[WeekCodeNoAcc]:[WeekCodeNoAcc]],_xlfn.CONCAT(V$4,"-",$T85),All_Opps[[StageCode]:[StageCode]],"Won")</f>
        <v>3674</v>
      </c>
      <c r="W85" s="405">
        <f>SUMIFS(All_Opps[[Amount]:[Amount]],All_Opps[[WeekCodeNoAcc]:[WeekCodeNoAcc]],_xlfn.CONCAT(W$4,"-",$T85),All_Opps[[StageCode]:[StageCode]],"Won")</f>
        <v>282756</v>
      </c>
      <c r="X85" s="405">
        <f>SUMIFS(All_Opps[[Amount]:[Amount]],All_Opps[[WeekCodeNoAcc]:[WeekCodeNoAcc]],_xlfn.CONCAT(X$4,"-",$T85),All_Opps[[StageCode]:[StageCode]],"Won")</f>
        <v>0</v>
      </c>
      <c r="Y85" s="405">
        <f>SUMIFS(All_Opps[[Amount]:[Amount]],All_Opps[[WeekCodeNoAcc]:[WeekCodeNoAcc]],_xlfn.CONCAT(Y$4,"-",$T85),All_Opps[[StageCode]:[StageCode]],"Won")</f>
        <v>114996</v>
      </c>
      <c r="Z85" s="405">
        <f>SUMIFS(All_Opps[[Amount]:[Amount]],All_Opps[[WeekCodeNoAcc]:[WeekCodeNoAcc]],_xlfn.CONCAT(Z$4,"-",$T85),All_Opps[[StageCode]:[StageCode]],"Won")</f>
        <v>14215</v>
      </c>
      <c r="AA85" s="405">
        <f>SUMIFS(All_Opps[[Amount]:[Amount]],All_Opps[[WeekCodeNoAcc]:[WeekCodeNoAcc]],_xlfn.CONCAT(AA$4,"-",$T85),All_Opps[[StageCode]:[StageCode]],"Won")</f>
        <v>158271</v>
      </c>
      <c r="AB85" s="405">
        <f>SUMIFS(All_Opps[[Amount]:[Amount]],All_Opps[[WeekCodeNoAcc]:[WeekCodeNoAcc]],_xlfn.CONCAT(AB$4,"-",$T85),All_Opps[[StageCode]:[StageCode]],"Won")</f>
        <v>0</v>
      </c>
      <c r="AC85" s="405">
        <f>SUMIFS(All_Opps[[Amount]:[Amount]],All_Opps[[WeekCodeNoAcc]:[WeekCodeNoAcc]],_xlfn.CONCAT(AC$4,"-",$T85),All_Opps[[StageCode]:[StageCode]],"Won")</f>
        <v>0</v>
      </c>
      <c r="AD85" s="405">
        <f>SUMIFS(All_Opps[[Amount]:[Amount]],All_Opps[[WeekCodeNoAcc]:[WeekCodeNoAcc]],_xlfn.CONCAT(AD$4,"-",$T85),All_Opps[[StageCode]:[StageCode]],"Won")</f>
        <v>0</v>
      </c>
      <c r="AE85" s="405">
        <f>SUMIFS(All_Opps[[Amount]:[Amount]],All_Opps[[WeekCodeNoAcc]:[WeekCodeNoAcc]],_xlfn.CONCAT(AE$4,"-",$T85),All_Opps[[StageCode]:[StageCode]],"Won")</f>
        <v>0</v>
      </c>
      <c r="AG85" s="2" t="s">
        <v>112</v>
      </c>
      <c r="AH85" s="405">
        <f>SUMIFS(All_Opps[[Amount]:[Amount]],All_Opps[[WeekCode]:[WeekCode]],_xlfn.CONCAT(AH$4,"-",$T85),All_Opps[[StageCode]:[StageCode]],"Won")</f>
        <v>5077</v>
      </c>
      <c r="AI85" s="405">
        <f>SUMIFS(All_Opps[[Amount]:[Amount]],All_Opps[[WeekCode]:[WeekCode]],_xlfn.CONCAT(AI$4,"-",$T85),All_Opps[[StageCode]:[StageCode]],"Won")</f>
        <v>3674</v>
      </c>
      <c r="AJ85" s="405">
        <f>SUMIFS(All_Opps[[Amount]:[Amount]],All_Opps[[WeekCode]:[WeekCode]],_xlfn.CONCAT(AJ$4,"-",$T85),All_Opps[[StageCode]:[StageCode]],"Won")</f>
        <v>282756</v>
      </c>
      <c r="AK85" s="405">
        <f>SUMIFS(All_Opps[[Amount]:[Amount]],All_Opps[[WeekCode]:[WeekCode]],_xlfn.CONCAT(AK$4,"-",$T85),All_Opps[[StageCode]:[StageCode]],"Won")</f>
        <v>0</v>
      </c>
      <c r="AL85" s="405">
        <f>SUMIFS(All_Opps[[Amount]:[Amount]],All_Opps[[WeekCode]:[WeekCode]],_xlfn.CONCAT(AL$4,"-",$T85),All_Opps[[StageCode]:[StageCode]],"Won")</f>
        <v>114996</v>
      </c>
      <c r="AM85" s="405">
        <f>SUMIFS(All_Opps[[Amount]:[Amount]],All_Opps[[WeekCode]:[WeekCode]],_xlfn.CONCAT(AM$4,"-",$T85),All_Opps[[StageCode]:[StageCode]],"Won")</f>
        <v>14215</v>
      </c>
      <c r="AN85" s="405">
        <f>SUMIFS(All_Opps[[Amount]:[Amount]],All_Opps[[WeekCode]:[WeekCode]],_xlfn.CONCAT(AN$4,"-",$T85),All_Opps[[StageCode]:[StageCode]],"Won")</f>
        <v>158271</v>
      </c>
      <c r="AO85" s="405">
        <f>SUMIFS(All_Opps[[Amount]:[Amount]],All_Opps[[WeekCode]:[WeekCode]],_xlfn.CONCAT(AO$4,"-",$T85),All_Opps[[StageCode]:[StageCode]],"Won")</f>
        <v>0</v>
      </c>
      <c r="AP85" s="405">
        <f>SUMIFS(All_Opps[[Amount]:[Amount]],All_Opps[[WeekCode]:[WeekCode]],_xlfn.CONCAT(AP$4,"-",$T85),All_Opps[[StageCode]:[StageCode]],"Won")</f>
        <v>0</v>
      </c>
      <c r="AQ85" s="405">
        <f>SUMIFS(All_Opps[[Amount]:[Amount]],All_Opps[[WeekCode]:[WeekCode]],_xlfn.CONCAT(AQ$4,"-",$T85),All_Opps[[StageCode]:[StageCode]],"Won")</f>
        <v>0</v>
      </c>
      <c r="AR85" s="405">
        <f>SUMIFS(All_Opps[[Amount]:[Amount]],All_Opps[[WeekCode]:[WeekCode]],_xlfn.CONCAT(AR$4,"-",$T85),All_Opps[[StageCode]:[StageCode]],"Won")</f>
        <v>0</v>
      </c>
      <c r="AT85" s="2" t="s">
        <v>112</v>
      </c>
      <c r="AU85" s="405">
        <f>SUM(AH$5:AH85)</f>
        <v>5814783</v>
      </c>
      <c r="AV85" s="405">
        <f>SUM(AI$5:AI85)</f>
        <v>6512033</v>
      </c>
      <c r="AW85" s="405">
        <f>SUM(AJ$5:AJ85)</f>
        <v>11837344</v>
      </c>
      <c r="AX85" s="405">
        <f>SUM(AK$5:AK85)</f>
        <v>855466</v>
      </c>
      <c r="AY85" s="405">
        <f>SUM(AL$5:AL85)</f>
        <v>8056085</v>
      </c>
      <c r="AZ85" s="405">
        <f>SUM(AM$5:AM85)</f>
        <v>20685826</v>
      </c>
      <c r="BA85" s="405">
        <f>SUM(AN$5:AN85)</f>
        <v>25091945</v>
      </c>
      <c r="BB85" s="405">
        <f>SUM(AO$5:AO85)</f>
        <v>22514180</v>
      </c>
      <c r="BC85" s="405">
        <f>SUM(AP$5:AP85)</f>
        <v>22449621</v>
      </c>
      <c r="BD85" s="405">
        <f ca="1">IF(TWeek2026&gt;AT85*1,SUM(AQ$5:AQ85),NA())</f>
        <v>23176309</v>
      </c>
      <c r="BE85" s="405" t="e">
        <f ca="1">IF(Tweek2027&gt;AT85*1,SUM(AR$5:AR85),NA())</f>
        <v>#N/A</v>
      </c>
      <c r="BL85"/>
      <c r="BM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</row>
    <row r="86" spans="5:135" x14ac:dyDescent="0.45">
      <c r="E86" s="128">
        <v>82</v>
      </c>
      <c r="F86" s="180">
        <v>5.4900000000000001E-3</v>
      </c>
      <c r="G86" s="180">
        <v>0</v>
      </c>
      <c r="H86" s="180">
        <v>0</v>
      </c>
      <c r="I86" s="180">
        <v>2.7942857142857101E-3</v>
      </c>
      <c r="K86" s="128">
        <f>Target_Curves[[#This Row],[Week]]</f>
        <v>82</v>
      </c>
      <c r="L86" s="180">
        <f>SUM(F$5:F86)</f>
        <v>0.97168999999999972</v>
      </c>
      <c r="M86" s="180">
        <f>SUM(G$5:G86)</f>
        <v>0.99999999999999989</v>
      </c>
      <c r="N86" s="180">
        <f>SUM(H$5:H86)</f>
        <v>1</v>
      </c>
      <c r="O86" s="180">
        <f>SUM(I$5:I86)</f>
        <v>0.97205714285714284</v>
      </c>
      <c r="Q86" s="382">
        <v>0.97205714285714284</v>
      </c>
      <c r="R86" s="8"/>
      <c r="S86" s="9"/>
      <c r="T86" s="2" t="s">
        <v>113</v>
      </c>
      <c r="U86" s="405">
        <f>SUMIFS(All_Opps[[Amount]:[Amount]],All_Opps[[WeekCodeNoAcc]:[WeekCodeNoAcc]],_xlfn.CONCAT(U$4,"-",$T86),All_Opps[[StageCode]:[StageCode]],"Won")</f>
        <v>194847</v>
      </c>
      <c r="V86" s="405">
        <f>SUMIFS(All_Opps[[Amount]:[Amount]],All_Opps[[WeekCodeNoAcc]:[WeekCodeNoAcc]],_xlfn.CONCAT(V$4,"-",$T86),All_Opps[[StageCode]:[StageCode]],"Won")</f>
        <v>39838</v>
      </c>
      <c r="W86" s="405">
        <f>SUMIFS(All_Opps[[Amount]:[Amount]],All_Opps[[WeekCodeNoAcc]:[WeekCodeNoAcc]],_xlfn.CONCAT(W$4,"-",$T86),All_Opps[[StageCode]:[StageCode]],"Won")</f>
        <v>46485</v>
      </c>
      <c r="X86" s="405">
        <f>SUMIFS(All_Opps[[Amount]:[Amount]],All_Opps[[WeekCodeNoAcc]:[WeekCodeNoAcc]],_xlfn.CONCAT(X$4,"-",$T86),All_Opps[[StageCode]:[StageCode]],"Won")</f>
        <v>99168</v>
      </c>
      <c r="Y86" s="405">
        <f>SUMIFS(All_Opps[[Amount]:[Amount]],All_Opps[[WeekCodeNoAcc]:[WeekCodeNoAcc]],_xlfn.CONCAT(Y$4,"-",$T86),All_Opps[[StageCode]:[StageCode]],"Won")</f>
        <v>40882</v>
      </c>
      <c r="Z86" s="405">
        <f>SUMIFS(All_Opps[[Amount]:[Amount]],All_Opps[[WeekCodeNoAcc]:[WeekCodeNoAcc]],_xlfn.CONCAT(Z$4,"-",$T86),All_Opps[[StageCode]:[StageCode]],"Won")</f>
        <v>0</v>
      </c>
      <c r="AA86" s="405">
        <f>SUMIFS(All_Opps[[Amount]:[Amount]],All_Opps[[WeekCodeNoAcc]:[WeekCodeNoAcc]],_xlfn.CONCAT(AA$4,"-",$T86),All_Opps[[StageCode]:[StageCode]],"Won")</f>
        <v>388156</v>
      </c>
      <c r="AB86" s="405">
        <f>SUMIFS(All_Opps[[Amount]:[Amount]],All_Opps[[WeekCodeNoAcc]:[WeekCodeNoAcc]],_xlfn.CONCAT(AB$4,"-",$T86),All_Opps[[StageCode]:[StageCode]],"Won")</f>
        <v>69006</v>
      </c>
      <c r="AC86" s="405">
        <f>SUMIFS(All_Opps[[Amount]:[Amount]],All_Opps[[WeekCodeNoAcc]:[WeekCodeNoAcc]],_xlfn.CONCAT(AC$4,"-",$T86),All_Opps[[StageCode]:[StageCode]],"Won")</f>
        <v>0</v>
      </c>
      <c r="AD86" s="405">
        <f>SUMIFS(All_Opps[[Amount]:[Amount]],All_Opps[[WeekCodeNoAcc]:[WeekCodeNoAcc]],_xlfn.CONCAT(AD$4,"-",$T86),All_Opps[[StageCode]:[StageCode]],"Won")</f>
        <v>157387</v>
      </c>
      <c r="AE86" s="405">
        <f>SUMIFS(All_Opps[[Amount]:[Amount]],All_Opps[[WeekCodeNoAcc]:[WeekCodeNoAcc]],_xlfn.CONCAT(AE$4,"-",$T86),All_Opps[[StageCode]:[StageCode]],"Won")</f>
        <v>0</v>
      </c>
      <c r="AG86" s="2" t="s">
        <v>113</v>
      </c>
      <c r="AH86" s="405">
        <f>SUMIFS(All_Opps[[Amount]:[Amount]],All_Opps[[WeekCode]:[WeekCode]],_xlfn.CONCAT(AH$4,"-",$T86),All_Opps[[StageCode]:[StageCode]],"Won")</f>
        <v>194847</v>
      </c>
      <c r="AI86" s="405">
        <f>SUMIFS(All_Opps[[Amount]:[Amount]],All_Opps[[WeekCode]:[WeekCode]],_xlfn.CONCAT(AI$4,"-",$T86),All_Opps[[StageCode]:[StageCode]],"Won")</f>
        <v>39838</v>
      </c>
      <c r="AJ86" s="405">
        <f>SUMIFS(All_Opps[[Amount]:[Amount]],All_Opps[[WeekCode]:[WeekCode]],_xlfn.CONCAT(AJ$4,"-",$T86),All_Opps[[StageCode]:[StageCode]],"Won")</f>
        <v>46485</v>
      </c>
      <c r="AK86" s="405">
        <f>SUMIFS(All_Opps[[Amount]:[Amount]],All_Opps[[WeekCode]:[WeekCode]],_xlfn.CONCAT(AK$4,"-",$T86),All_Opps[[StageCode]:[StageCode]],"Won")</f>
        <v>99168</v>
      </c>
      <c r="AL86" s="405">
        <f>SUMIFS(All_Opps[[Amount]:[Amount]],All_Opps[[WeekCode]:[WeekCode]],_xlfn.CONCAT(AL$4,"-",$T86),All_Opps[[StageCode]:[StageCode]],"Won")</f>
        <v>40882</v>
      </c>
      <c r="AM86" s="405">
        <f>SUMIFS(All_Opps[[Amount]:[Amount]],All_Opps[[WeekCode]:[WeekCode]],_xlfn.CONCAT(AM$4,"-",$T86),All_Opps[[StageCode]:[StageCode]],"Won")</f>
        <v>0</v>
      </c>
      <c r="AN86" s="405">
        <f>SUMIFS(All_Opps[[Amount]:[Amount]],All_Opps[[WeekCode]:[WeekCode]],_xlfn.CONCAT(AN$4,"-",$T86),All_Opps[[StageCode]:[StageCode]],"Won")</f>
        <v>388156</v>
      </c>
      <c r="AO86" s="405">
        <f>SUMIFS(All_Opps[[Amount]:[Amount]],All_Opps[[WeekCode]:[WeekCode]],_xlfn.CONCAT(AO$4,"-",$T86),All_Opps[[StageCode]:[StageCode]],"Won")</f>
        <v>69006</v>
      </c>
      <c r="AP86" s="405">
        <f>SUMIFS(All_Opps[[Amount]:[Amount]],All_Opps[[WeekCode]:[WeekCode]],_xlfn.CONCAT(AP$4,"-",$T86),All_Opps[[StageCode]:[StageCode]],"Won")</f>
        <v>0</v>
      </c>
      <c r="AQ86" s="405">
        <f>SUMIFS(All_Opps[[Amount]:[Amount]],All_Opps[[WeekCode]:[WeekCode]],_xlfn.CONCAT(AQ$4,"-",$T86),All_Opps[[StageCode]:[StageCode]],"Won")</f>
        <v>157387</v>
      </c>
      <c r="AR86" s="405">
        <f>SUMIFS(All_Opps[[Amount]:[Amount]],All_Opps[[WeekCode]:[WeekCode]],_xlfn.CONCAT(AR$4,"-",$T86),All_Opps[[StageCode]:[StageCode]],"Won")</f>
        <v>0</v>
      </c>
      <c r="AT86" s="2" t="s">
        <v>113</v>
      </c>
      <c r="AU86" s="405">
        <f>SUM(AH$5:AH86)</f>
        <v>6009630</v>
      </c>
      <c r="AV86" s="405">
        <f>SUM(AI$5:AI86)</f>
        <v>6551871</v>
      </c>
      <c r="AW86" s="405">
        <f>SUM(AJ$5:AJ86)</f>
        <v>11883829</v>
      </c>
      <c r="AX86" s="405">
        <f>SUM(AK$5:AK86)</f>
        <v>954634</v>
      </c>
      <c r="AY86" s="405">
        <f>SUM(AL$5:AL86)</f>
        <v>8096967</v>
      </c>
      <c r="AZ86" s="405">
        <f>SUM(AM$5:AM86)</f>
        <v>20685826</v>
      </c>
      <c r="BA86" s="405">
        <f>SUM(AN$5:AN86)</f>
        <v>25480101</v>
      </c>
      <c r="BB86" s="405">
        <f>SUM(AO$5:AO86)</f>
        <v>22583186</v>
      </c>
      <c r="BC86" s="405">
        <f>SUM(AP$5:AP86)</f>
        <v>22449621</v>
      </c>
      <c r="BD86" s="405">
        <f ca="1">IF(TWeek2026&gt;AT86*1,SUM(AQ$5:AQ86),NA())</f>
        <v>23333696</v>
      </c>
      <c r="BE86" s="405" t="e">
        <f ca="1">IF(Tweek2027&gt;AT86*1,SUM(AR$5:AR86),NA())</f>
        <v>#N/A</v>
      </c>
      <c r="BL86"/>
      <c r="BM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</row>
    <row r="87" spans="5:135" x14ac:dyDescent="0.45">
      <c r="E87" s="128">
        <v>83</v>
      </c>
      <c r="F87" s="180">
        <v>9.7000000000000005E-4</v>
      </c>
      <c r="G87" s="180">
        <v>0</v>
      </c>
      <c r="H87" s="180">
        <v>0</v>
      </c>
      <c r="I87" s="180">
        <v>2.7942857142857101E-3</v>
      </c>
      <c r="K87" s="128">
        <f>Target_Curves[[#This Row],[Week]]</f>
        <v>83</v>
      </c>
      <c r="L87" s="180">
        <f>SUM(F$5:F87)</f>
        <v>0.97265999999999975</v>
      </c>
      <c r="M87" s="180">
        <f>SUM(G$5:G87)</f>
        <v>0.99999999999999989</v>
      </c>
      <c r="N87" s="180">
        <f>SUM(H$5:H87)</f>
        <v>1</v>
      </c>
      <c r="O87" s="180">
        <f>SUM(I$5:I87)</f>
        <v>0.97485142857142859</v>
      </c>
      <c r="Q87" s="382">
        <v>0.97485142857142859</v>
      </c>
      <c r="R87" s="8"/>
      <c r="S87" s="9"/>
      <c r="T87" s="2" t="s">
        <v>114</v>
      </c>
      <c r="U87" s="405">
        <f>SUMIFS(All_Opps[[Amount]:[Amount]],All_Opps[[WeekCodeNoAcc]:[WeekCodeNoAcc]],_xlfn.CONCAT(U$4,"-",$T87),All_Opps[[StageCode]:[StageCode]],"Won")</f>
        <v>26138</v>
      </c>
      <c r="V87" s="405">
        <f>SUMIFS(All_Opps[[Amount]:[Amount]],All_Opps[[WeekCodeNoAcc]:[WeekCodeNoAcc]],_xlfn.CONCAT(V$4,"-",$T87),All_Opps[[StageCode]:[StageCode]],"Won")</f>
        <v>4509</v>
      </c>
      <c r="W87" s="405">
        <f>SUMIFS(All_Opps[[Amount]:[Amount]],All_Opps[[WeekCodeNoAcc]:[WeekCodeNoAcc]],_xlfn.CONCAT(W$4,"-",$T87),All_Opps[[StageCode]:[StageCode]],"Won")</f>
        <v>1208</v>
      </c>
      <c r="X87" s="405">
        <f>SUMIFS(All_Opps[[Amount]:[Amount]],All_Opps[[WeekCodeNoAcc]:[WeekCodeNoAcc]],_xlfn.CONCAT(X$4,"-",$T87),All_Opps[[StageCode]:[StageCode]],"Won")</f>
        <v>0</v>
      </c>
      <c r="Y87" s="405">
        <f>SUMIFS(All_Opps[[Amount]:[Amount]],All_Opps[[WeekCodeNoAcc]:[WeekCodeNoAcc]],_xlfn.CONCAT(Y$4,"-",$T87),All_Opps[[StageCode]:[StageCode]],"Won")</f>
        <v>136849</v>
      </c>
      <c r="Z87" s="405">
        <f>SUMIFS(All_Opps[[Amount]:[Amount]],All_Opps[[WeekCodeNoAcc]:[WeekCodeNoAcc]],_xlfn.CONCAT(Z$4,"-",$T87),All_Opps[[StageCode]:[StageCode]],"Won")</f>
        <v>150087</v>
      </c>
      <c r="AA87" s="405">
        <f>SUMIFS(All_Opps[[Amount]:[Amount]],All_Opps[[WeekCodeNoAcc]:[WeekCodeNoAcc]],_xlfn.CONCAT(AA$4,"-",$T87),All_Opps[[StageCode]:[StageCode]],"Won")</f>
        <v>0</v>
      </c>
      <c r="AB87" s="405">
        <f>SUMIFS(All_Opps[[Amount]:[Amount]],All_Opps[[WeekCodeNoAcc]:[WeekCodeNoAcc]],_xlfn.CONCAT(AB$4,"-",$T87),All_Opps[[StageCode]:[StageCode]],"Won")</f>
        <v>85174</v>
      </c>
      <c r="AC87" s="405">
        <f>SUMIFS(All_Opps[[Amount]:[Amount]],All_Opps[[WeekCodeNoAcc]:[WeekCodeNoAcc]],_xlfn.CONCAT(AC$4,"-",$T87),All_Opps[[StageCode]:[StageCode]],"Won")</f>
        <v>0</v>
      </c>
      <c r="AD87" s="405">
        <f>SUMIFS(All_Opps[[Amount]:[Amount]],All_Opps[[WeekCodeNoAcc]:[WeekCodeNoAcc]],_xlfn.CONCAT(AD$4,"-",$T87),All_Opps[[StageCode]:[StageCode]],"Won")</f>
        <v>0</v>
      </c>
      <c r="AE87" s="405">
        <f>SUMIFS(All_Opps[[Amount]:[Amount]],All_Opps[[WeekCodeNoAcc]:[WeekCodeNoAcc]],_xlfn.CONCAT(AE$4,"-",$T87),All_Opps[[StageCode]:[StageCode]],"Won")</f>
        <v>0</v>
      </c>
      <c r="AG87" s="2" t="s">
        <v>114</v>
      </c>
      <c r="AH87" s="405">
        <f>SUMIFS(All_Opps[[Amount]:[Amount]],All_Opps[[WeekCode]:[WeekCode]],_xlfn.CONCAT(AH$4,"-",$T87),All_Opps[[StageCode]:[StageCode]],"Won")</f>
        <v>26138</v>
      </c>
      <c r="AI87" s="405">
        <f>SUMIFS(All_Opps[[Amount]:[Amount]],All_Opps[[WeekCode]:[WeekCode]],_xlfn.CONCAT(AI$4,"-",$T87),All_Opps[[StageCode]:[StageCode]],"Won")</f>
        <v>4509</v>
      </c>
      <c r="AJ87" s="405">
        <f>SUMIFS(All_Opps[[Amount]:[Amount]],All_Opps[[WeekCode]:[WeekCode]],_xlfn.CONCAT(AJ$4,"-",$T87),All_Opps[[StageCode]:[StageCode]],"Won")</f>
        <v>1208</v>
      </c>
      <c r="AK87" s="405">
        <f>SUMIFS(All_Opps[[Amount]:[Amount]],All_Opps[[WeekCode]:[WeekCode]],_xlfn.CONCAT(AK$4,"-",$T87),All_Opps[[StageCode]:[StageCode]],"Won")</f>
        <v>0</v>
      </c>
      <c r="AL87" s="405">
        <f>SUMIFS(All_Opps[[Amount]:[Amount]],All_Opps[[WeekCode]:[WeekCode]],_xlfn.CONCAT(AL$4,"-",$T87),All_Opps[[StageCode]:[StageCode]],"Won")</f>
        <v>136849</v>
      </c>
      <c r="AM87" s="405">
        <f>SUMIFS(All_Opps[[Amount]:[Amount]],All_Opps[[WeekCode]:[WeekCode]],_xlfn.CONCAT(AM$4,"-",$T87),All_Opps[[StageCode]:[StageCode]],"Won")</f>
        <v>150087</v>
      </c>
      <c r="AN87" s="405">
        <f>SUMIFS(All_Opps[[Amount]:[Amount]],All_Opps[[WeekCode]:[WeekCode]],_xlfn.CONCAT(AN$4,"-",$T87),All_Opps[[StageCode]:[StageCode]],"Won")</f>
        <v>0</v>
      </c>
      <c r="AO87" s="405">
        <f>SUMIFS(All_Opps[[Amount]:[Amount]],All_Opps[[WeekCode]:[WeekCode]],_xlfn.CONCAT(AO$4,"-",$T87),All_Opps[[StageCode]:[StageCode]],"Won")</f>
        <v>85174</v>
      </c>
      <c r="AP87" s="405">
        <f>SUMIFS(All_Opps[[Amount]:[Amount]],All_Opps[[WeekCode]:[WeekCode]],_xlfn.CONCAT(AP$4,"-",$T87),All_Opps[[StageCode]:[StageCode]],"Won")</f>
        <v>0</v>
      </c>
      <c r="AQ87" s="405">
        <f>SUMIFS(All_Opps[[Amount]:[Amount]],All_Opps[[WeekCode]:[WeekCode]],_xlfn.CONCAT(AQ$4,"-",$T87),All_Opps[[StageCode]:[StageCode]],"Won")</f>
        <v>0</v>
      </c>
      <c r="AR87" s="405">
        <f>SUMIFS(All_Opps[[Amount]:[Amount]],All_Opps[[WeekCode]:[WeekCode]],_xlfn.CONCAT(AR$4,"-",$T87),All_Opps[[StageCode]:[StageCode]],"Won")</f>
        <v>0</v>
      </c>
      <c r="AT87" s="2" t="s">
        <v>114</v>
      </c>
      <c r="AU87" s="405">
        <f>SUM(AH$5:AH87)</f>
        <v>6035768</v>
      </c>
      <c r="AV87" s="405">
        <f>SUM(AI$5:AI87)</f>
        <v>6556380</v>
      </c>
      <c r="AW87" s="405">
        <f>SUM(AJ$5:AJ87)</f>
        <v>11885037</v>
      </c>
      <c r="AX87" s="405">
        <f>SUM(AK$5:AK87)</f>
        <v>954634</v>
      </c>
      <c r="AY87" s="405">
        <f>SUM(AL$5:AL87)</f>
        <v>8233816</v>
      </c>
      <c r="AZ87" s="405">
        <f>SUM(AM$5:AM87)</f>
        <v>20835913</v>
      </c>
      <c r="BA87" s="405">
        <f>SUM(AN$5:AN87)</f>
        <v>25480101</v>
      </c>
      <c r="BB87" s="405">
        <f>SUM(AO$5:AO87)</f>
        <v>22668360</v>
      </c>
      <c r="BC87" s="405">
        <f>SUM(AP$5:AP87)</f>
        <v>22449621</v>
      </c>
      <c r="BD87" s="405">
        <f ca="1">IF(TWeek2026&gt;AT87*1,SUM(AQ$5:AQ87),NA())</f>
        <v>23333696</v>
      </c>
      <c r="BE87" s="405" t="e">
        <f ca="1">IF(Tweek2027&gt;AT87*1,SUM(AR$5:AR87),NA())</f>
        <v>#N/A</v>
      </c>
      <c r="BL87"/>
      <c r="BM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</row>
    <row r="88" spans="5:135" x14ac:dyDescent="0.45">
      <c r="E88" s="128">
        <v>84</v>
      </c>
      <c r="F88" s="180">
        <v>1.3699999999999999E-3</v>
      </c>
      <c r="G88" s="180">
        <v>0</v>
      </c>
      <c r="H88" s="180">
        <v>0</v>
      </c>
      <c r="I88" s="180">
        <v>2.7942857142857101E-3</v>
      </c>
      <c r="K88" s="128">
        <f>Target_Curves[[#This Row],[Week]]</f>
        <v>84</v>
      </c>
      <c r="L88" s="180">
        <f>SUM(F$5:F88)</f>
        <v>0.97402999999999973</v>
      </c>
      <c r="M88" s="180">
        <f>SUM(G$5:G88)</f>
        <v>0.99999999999999989</v>
      </c>
      <c r="N88" s="180">
        <f>SUM(H$5:H88)</f>
        <v>1</v>
      </c>
      <c r="O88" s="180">
        <f>SUM(I$5:I88)</f>
        <v>0.97764571428571434</v>
      </c>
      <c r="Q88" s="382">
        <v>0.97764571428571434</v>
      </c>
      <c r="R88" s="8"/>
      <c r="S88" s="9"/>
      <c r="T88" s="2" t="s">
        <v>115</v>
      </c>
      <c r="U88" s="405">
        <f>SUMIFS(All_Opps[[Amount]:[Amount]],All_Opps[[WeekCodeNoAcc]:[WeekCodeNoAcc]],_xlfn.CONCAT(U$4,"-",$T88),All_Opps[[StageCode]:[StageCode]],"Won")</f>
        <v>0</v>
      </c>
      <c r="V88" s="405">
        <f>SUMIFS(All_Opps[[Amount]:[Amount]],All_Opps[[WeekCodeNoAcc]:[WeekCodeNoAcc]],_xlfn.CONCAT(V$4,"-",$T88),All_Opps[[StageCode]:[StageCode]],"Won")</f>
        <v>83540</v>
      </c>
      <c r="W88" s="405">
        <f>SUMIFS(All_Opps[[Amount]:[Amount]],All_Opps[[WeekCodeNoAcc]:[WeekCodeNoAcc]],_xlfn.CONCAT(W$4,"-",$T88),All_Opps[[StageCode]:[StageCode]],"Won")</f>
        <v>57703</v>
      </c>
      <c r="X88" s="405">
        <f>SUMIFS(All_Opps[[Amount]:[Amount]],All_Opps[[WeekCodeNoAcc]:[WeekCodeNoAcc]],_xlfn.CONCAT(X$4,"-",$T88),All_Opps[[StageCode]:[StageCode]],"Won")</f>
        <v>30263</v>
      </c>
      <c r="Y88" s="405">
        <f>SUMIFS(All_Opps[[Amount]:[Amount]],All_Opps[[WeekCodeNoAcc]:[WeekCodeNoAcc]],_xlfn.CONCAT(Y$4,"-",$T88),All_Opps[[StageCode]:[StageCode]],"Won")</f>
        <v>46508</v>
      </c>
      <c r="Z88" s="405">
        <f>SUMIFS(All_Opps[[Amount]:[Amount]],All_Opps[[WeekCodeNoAcc]:[WeekCodeNoAcc]],_xlfn.CONCAT(Z$4,"-",$T88),All_Opps[[StageCode]:[StageCode]],"Won")</f>
        <v>91466</v>
      </c>
      <c r="AA88" s="405">
        <f>SUMIFS(All_Opps[[Amount]:[Amount]],All_Opps[[WeekCodeNoAcc]:[WeekCodeNoAcc]],_xlfn.CONCAT(AA$4,"-",$T88),All_Opps[[StageCode]:[StageCode]],"Won")</f>
        <v>55718</v>
      </c>
      <c r="AB88" s="405">
        <f>SUMIFS(All_Opps[[Amount]:[Amount]],All_Opps[[WeekCodeNoAcc]:[WeekCodeNoAcc]],_xlfn.CONCAT(AB$4,"-",$T88),All_Opps[[StageCode]:[StageCode]],"Won")</f>
        <v>174414</v>
      </c>
      <c r="AC88" s="405">
        <f>SUMIFS(All_Opps[[Amount]:[Amount]],All_Opps[[WeekCodeNoAcc]:[WeekCodeNoAcc]],_xlfn.CONCAT(AC$4,"-",$T88),All_Opps[[StageCode]:[StageCode]],"Won")</f>
        <v>497199</v>
      </c>
      <c r="AD88" s="405">
        <f>SUMIFS(All_Opps[[Amount]:[Amount]],All_Opps[[WeekCodeNoAcc]:[WeekCodeNoAcc]],_xlfn.CONCAT(AD$4,"-",$T88),All_Opps[[StageCode]:[StageCode]],"Won")</f>
        <v>0</v>
      </c>
      <c r="AE88" s="405">
        <f>SUMIFS(All_Opps[[Amount]:[Amount]],All_Opps[[WeekCodeNoAcc]:[WeekCodeNoAcc]],_xlfn.CONCAT(AE$4,"-",$T88),All_Opps[[StageCode]:[StageCode]],"Won")</f>
        <v>0</v>
      </c>
      <c r="AG88" s="2" t="s">
        <v>115</v>
      </c>
      <c r="AH88" s="405">
        <f>SUMIFS(All_Opps[[Amount]:[Amount]],All_Opps[[WeekCode]:[WeekCode]],_xlfn.CONCAT(AH$4,"-",$T88),All_Opps[[StageCode]:[StageCode]],"Won")</f>
        <v>0</v>
      </c>
      <c r="AI88" s="405">
        <f>SUMIFS(All_Opps[[Amount]:[Amount]],All_Opps[[WeekCode]:[WeekCode]],_xlfn.CONCAT(AI$4,"-",$T88),All_Opps[[StageCode]:[StageCode]],"Won")</f>
        <v>83540</v>
      </c>
      <c r="AJ88" s="405">
        <f>SUMIFS(All_Opps[[Amount]:[Amount]],All_Opps[[WeekCode]:[WeekCode]],_xlfn.CONCAT(AJ$4,"-",$T88),All_Opps[[StageCode]:[StageCode]],"Won")</f>
        <v>57703</v>
      </c>
      <c r="AK88" s="405">
        <f>SUMIFS(All_Opps[[Amount]:[Amount]],All_Opps[[WeekCode]:[WeekCode]],_xlfn.CONCAT(AK$4,"-",$T88),All_Opps[[StageCode]:[StageCode]],"Won")</f>
        <v>30263</v>
      </c>
      <c r="AL88" s="405">
        <f>SUMIFS(All_Opps[[Amount]:[Amount]],All_Opps[[WeekCode]:[WeekCode]],_xlfn.CONCAT(AL$4,"-",$T88),All_Opps[[StageCode]:[StageCode]],"Won")</f>
        <v>46508</v>
      </c>
      <c r="AM88" s="405">
        <f>SUMIFS(All_Opps[[Amount]:[Amount]],All_Opps[[WeekCode]:[WeekCode]],_xlfn.CONCAT(AM$4,"-",$T88),All_Opps[[StageCode]:[StageCode]],"Won")</f>
        <v>91466</v>
      </c>
      <c r="AN88" s="405">
        <f>SUMIFS(All_Opps[[Amount]:[Amount]],All_Opps[[WeekCode]:[WeekCode]],_xlfn.CONCAT(AN$4,"-",$T88),All_Opps[[StageCode]:[StageCode]],"Won")</f>
        <v>55718</v>
      </c>
      <c r="AO88" s="405">
        <f>SUMIFS(All_Opps[[Amount]:[Amount]],All_Opps[[WeekCode]:[WeekCode]],_xlfn.CONCAT(AO$4,"-",$T88),All_Opps[[StageCode]:[StageCode]],"Won")</f>
        <v>174414</v>
      </c>
      <c r="AP88" s="405">
        <f>SUMIFS(All_Opps[[Amount]:[Amount]],All_Opps[[WeekCode]:[WeekCode]],_xlfn.CONCAT(AP$4,"-",$T88),All_Opps[[StageCode]:[StageCode]],"Won")</f>
        <v>497199</v>
      </c>
      <c r="AQ88" s="405">
        <f>SUMIFS(All_Opps[[Amount]:[Amount]],All_Opps[[WeekCode]:[WeekCode]],_xlfn.CONCAT(AQ$4,"-",$T88),All_Opps[[StageCode]:[StageCode]],"Won")</f>
        <v>0</v>
      </c>
      <c r="AR88" s="405">
        <f>SUMIFS(All_Opps[[Amount]:[Amount]],All_Opps[[WeekCode]:[WeekCode]],_xlfn.CONCAT(AR$4,"-",$T88),All_Opps[[StageCode]:[StageCode]],"Won")</f>
        <v>0</v>
      </c>
      <c r="AT88" s="2" t="s">
        <v>115</v>
      </c>
      <c r="AU88" s="405">
        <f>SUM(AH$5:AH88)</f>
        <v>6035768</v>
      </c>
      <c r="AV88" s="405">
        <f>SUM(AI$5:AI88)</f>
        <v>6639920</v>
      </c>
      <c r="AW88" s="405">
        <f>SUM(AJ$5:AJ88)</f>
        <v>11942740</v>
      </c>
      <c r="AX88" s="405">
        <f>SUM(AK$5:AK88)</f>
        <v>984897</v>
      </c>
      <c r="AY88" s="405">
        <f>SUM(AL$5:AL88)</f>
        <v>8280324</v>
      </c>
      <c r="AZ88" s="405">
        <f>SUM(AM$5:AM88)</f>
        <v>20927379</v>
      </c>
      <c r="BA88" s="405">
        <f>SUM(AN$5:AN88)</f>
        <v>25535819</v>
      </c>
      <c r="BB88" s="405">
        <f>SUM(AO$5:AO88)</f>
        <v>22842774</v>
      </c>
      <c r="BC88" s="405">
        <f>SUM(AP$5:AP88)</f>
        <v>22946820</v>
      </c>
      <c r="BD88" s="405">
        <f ca="1">IF(TWeek2026&gt;AT88*1,SUM(AQ$5:AQ88),NA())</f>
        <v>23333696</v>
      </c>
      <c r="BE88" s="405" t="e">
        <f ca="1">IF(Tweek2027&gt;AT88*1,SUM(AR$5:AR88),NA())</f>
        <v>#N/A</v>
      </c>
      <c r="BL88"/>
      <c r="BM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</row>
    <row r="89" spans="5:135" x14ac:dyDescent="0.45">
      <c r="E89" s="128">
        <v>85</v>
      </c>
      <c r="F89" s="180">
        <v>2.7499999999999998E-3</v>
      </c>
      <c r="G89" s="180">
        <v>0</v>
      </c>
      <c r="H89" s="180">
        <v>0</v>
      </c>
      <c r="I89" s="180">
        <v>2.7942857142857101E-3</v>
      </c>
      <c r="K89" s="128">
        <f>Target_Curves[[#This Row],[Week]]</f>
        <v>85</v>
      </c>
      <c r="L89" s="180">
        <f>SUM(F$5:F89)</f>
        <v>0.97677999999999976</v>
      </c>
      <c r="M89" s="180">
        <f>SUM(G$5:G89)</f>
        <v>0.99999999999999989</v>
      </c>
      <c r="N89" s="180">
        <f>SUM(H$5:H89)</f>
        <v>1</v>
      </c>
      <c r="O89" s="180">
        <f>SUM(I$5:I89)</f>
        <v>0.98044000000000009</v>
      </c>
      <c r="Q89" s="382">
        <v>0.98044000000000009</v>
      </c>
      <c r="R89" s="8"/>
      <c r="S89" s="9"/>
      <c r="T89" s="2" t="s">
        <v>116</v>
      </c>
      <c r="U89" s="405">
        <f>SUMIFS(All_Opps[[Amount]:[Amount]],All_Opps[[WeekCodeNoAcc]:[WeekCodeNoAcc]],_xlfn.CONCAT(U$4,"-",$T89),All_Opps[[StageCode]:[StageCode]],"Won")</f>
        <v>41484</v>
      </c>
      <c r="V89" s="405">
        <f>SUMIFS(All_Opps[[Amount]:[Amount]],All_Opps[[WeekCodeNoAcc]:[WeekCodeNoAcc]],_xlfn.CONCAT(V$4,"-",$T89),All_Opps[[StageCode]:[StageCode]],"Won")</f>
        <v>25801</v>
      </c>
      <c r="W89" s="405">
        <f>SUMIFS(All_Opps[[Amount]:[Amount]],All_Opps[[WeekCodeNoAcc]:[WeekCodeNoAcc]],_xlfn.CONCAT(W$4,"-",$T89),All_Opps[[StageCode]:[StageCode]],"Won")</f>
        <v>35485</v>
      </c>
      <c r="X89" s="405">
        <f>SUMIFS(All_Opps[[Amount]:[Amount]],All_Opps[[WeekCodeNoAcc]:[WeekCodeNoAcc]],_xlfn.CONCAT(X$4,"-",$T89),All_Opps[[StageCode]:[StageCode]],"Won")</f>
        <v>0</v>
      </c>
      <c r="Y89" s="405">
        <f>SUMIFS(All_Opps[[Amount]:[Amount]],All_Opps[[WeekCodeNoAcc]:[WeekCodeNoAcc]],_xlfn.CONCAT(Y$4,"-",$T89),All_Opps[[StageCode]:[StageCode]],"Won")</f>
        <v>7721</v>
      </c>
      <c r="Z89" s="405">
        <f>SUMIFS(All_Opps[[Amount]:[Amount]],All_Opps[[WeekCodeNoAcc]:[WeekCodeNoAcc]],_xlfn.CONCAT(Z$4,"-",$T89),All_Opps[[StageCode]:[StageCode]],"Won")</f>
        <v>85868</v>
      </c>
      <c r="AA89" s="405">
        <f>SUMIFS(All_Opps[[Amount]:[Amount]],All_Opps[[WeekCodeNoAcc]:[WeekCodeNoAcc]],_xlfn.CONCAT(AA$4,"-",$T89),All_Opps[[StageCode]:[StageCode]],"Won")</f>
        <v>84042</v>
      </c>
      <c r="AB89" s="405">
        <f>SUMIFS(All_Opps[[Amount]:[Amount]],All_Opps[[WeekCodeNoAcc]:[WeekCodeNoAcc]],_xlfn.CONCAT(AB$4,"-",$T89),All_Opps[[StageCode]:[StageCode]],"Won")</f>
        <v>0</v>
      </c>
      <c r="AC89" s="405">
        <f>SUMIFS(All_Opps[[Amount]:[Amount]],All_Opps[[WeekCodeNoAcc]:[WeekCodeNoAcc]],_xlfn.CONCAT(AC$4,"-",$T89),All_Opps[[StageCode]:[StageCode]],"Won")</f>
        <v>74862</v>
      </c>
      <c r="AD89" s="405">
        <f>SUMIFS(All_Opps[[Amount]:[Amount]],All_Opps[[WeekCodeNoAcc]:[WeekCodeNoAcc]],_xlfn.CONCAT(AD$4,"-",$T89),All_Opps[[StageCode]:[StageCode]],"Won")</f>
        <v>0</v>
      </c>
      <c r="AE89" s="405">
        <f>SUMIFS(All_Opps[[Amount]:[Amount]],All_Opps[[WeekCodeNoAcc]:[WeekCodeNoAcc]],_xlfn.CONCAT(AE$4,"-",$T89),All_Opps[[StageCode]:[StageCode]],"Won")</f>
        <v>0</v>
      </c>
      <c r="AG89" s="2" t="s">
        <v>116</v>
      </c>
      <c r="AH89" s="405">
        <f>SUMIFS(All_Opps[[Amount]:[Amount]],All_Opps[[WeekCode]:[WeekCode]],_xlfn.CONCAT(AH$4,"-",$T89),All_Opps[[StageCode]:[StageCode]],"Won")</f>
        <v>41484</v>
      </c>
      <c r="AI89" s="405">
        <f>SUMIFS(All_Opps[[Amount]:[Amount]],All_Opps[[WeekCode]:[WeekCode]],_xlfn.CONCAT(AI$4,"-",$T89),All_Opps[[StageCode]:[StageCode]],"Won")</f>
        <v>25801</v>
      </c>
      <c r="AJ89" s="405">
        <f>SUMIFS(All_Opps[[Amount]:[Amount]],All_Opps[[WeekCode]:[WeekCode]],_xlfn.CONCAT(AJ$4,"-",$T89),All_Opps[[StageCode]:[StageCode]],"Won")</f>
        <v>35485</v>
      </c>
      <c r="AK89" s="405">
        <f>SUMIFS(All_Opps[[Amount]:[Amount]],All_Opps[[WeekCode]:[WeekCode]],_xlfn.CONCAT(AK$4,"-",$T89),All_Opps[[StageCode]:[StageCode]],"Won")</f>
        <v>0</v>
      </c>
      <c r="AL89" s="405">
        <f>SUMIFS(All_Opps[[Amount]:[Amount]],All_Opps[[WeekCode]:[WeekCode]],_xlfn.CONCAT(AL$4,"-",$T89),All_Opps[[StageCode]:[StageCode]],"Won")</f>
        <v>7721</v>
      </c>
      <c r="AM89" s="405">
        <f>SUMIFS(All_Opps[[Amount]:[Amount]],All_Opps[[WeekCode]:[WeekCode]],_xlfn.CONCAT(AM$4,"-",$T89),All_Opps[[StageCode]:[StageCode]],"Won")</f>
        <v>85868</v>
      </c>
      <c r="AN89" s="405">
        <f>SUMIFS(All_Opps[[Amount]:[Amount]],All_Opps[[WeekCode]:[WeekCode]],_xlfn.CONCAT(AN$4,"-",$T89),All_Opps[[StageCode]:[StageCode]],"Won")</f>
        <v>84042</v>
      </c>
      <c r="AO89" s="405">
        <f>SUMIFS(All_Opps[[Amount]:[Amount]],All_Opps[[WeekCode]:[WeekCode]],_xlfn.CONCAT(AO$4,"-",$T89),All_Opps[[StageCode]:[StageCode]],"Won")</f>
        <v>0</v>
      </c>
      <c r="AP89" s="405">
        <f>SUMIFS(All_Opps[[Amount]:[Amount]],All_Opps[[WeekCode]:[WeekCode]],_xlfn.CONCAT(AP$4,"-",$T89),All_Opps[[StageCode]:[StageCode]],"Won")</f>
        <v>74862</v>
      </c>
      <c r="AQ89" s="405">
        <f>SUMIFS(All_Opps[[Amount]:[Amount]],All_Opps[[WeekCode]:[WeekCode]],_xlfn.CONCAT(AQ$4,"-",$T89),All_Opps[[StageCode]:[StageCode]],"Won")</f>
        <v>0</v>
      </c>
      <c r="AR89" s="405">
        <f>SUMIFS(All_Opps[[Amount]:[Amount]],All_Opps[[WeekCode]:[WeekCode]],_xlfn.CONCAT(AR$4,"-",$T89),All_Opps[[StageCode]:[StageCode]],"Won")</f>
        <v>0</v>
      </c>
      <c r="AT89" s="2" t="s">
        <v>116</v>
      </c>
      <c r="AU89" s="405">
        <f>SUM(AH$5:AH89)</f>
        <v>6077252</v>
      </c>
      <c r="AV89" s="405">
        <f>SUM(AI$5:AI89)</f>
        <v>6665721</v>
      </c>
      <c r="AW89" s="405">
        <f>SUM(AJ$5:AJ89)</f>
        <v>11978225</v>
      </c>
      <c r="AX89" s="405">
        <f>SUM(AK$5:AK89)</f>
        <v>984897</v>
      </c>
      <c r="AY89" s="405">
        <f>SUM(AL$5:AL89)</f>
        <v>8288045</v>
      </c>
      <c r="AZ89" s="405">
        <f>SUM(AM$5:AM89)</f>
        <v>21013247</v>
      </c>
      <c r="BA89" s="405">
        <f>SUM(AN$5:AN89)</f>
        <v>25619861</v>
      </c>
      <c r="BB89" s="405">
        <f>SUM(AO$5:AO89)</f>
        <v>22842774</v>
      </c>
      <c r="BC89" s="405">
        <f>SUM(AP$5:AP89)</f>
        <v>23021682</v>
      </c>
      <c r="BD89" s="405" t="e">
        <f ca="1">IF(TWeek2026&gt;AT89*1,SUM(AQ$5:AQ89),NA())</f>
        <v>#N/A</v>
      </c>
      <c r="BE89" s="405" t="e">
        <f ca="1">IF(Tweek2027&gt;AT89*1,SUM(AR$5:AR89),NA())</f>
        <v>#N/A</v>
      </c>
      <c r="BL89"/>
      <c r="BM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</row>
    <row r="90" spans="5:135" x14ac:dyDescent="0.45">
      <c r="E90" s="128">
        <v>86</v>
      </c>
      <c r="F90" s="180">
        <v>1.298E-2</v>
      </c>
      <c r="G90" s="180">
        <v>0</v>
      </c>
      <c r="H90" s="180">
        <v>0</v>
      </c>
      <c r="I90" s="180">
        <v>2.7942857142857101E-3</v>
      </c>
      <c r="K90" s="128">
        <f>Target_Curves[[#This Row],[Week]]</f>
        <v>86</v>
      </c>
      <c r="L90" s="180">
        <f>SUM(F$5:F90)</f>
        <v>0.98975999999999975</v>
      </c>
      <c r="M90" s="180">
        <f>SUM(G$5:G90)</f>
        <v>0.99999999999999989</v>
      </c>
      <c r="N90" s="180">
        <f>SUM(H$5:H90)</f>
        <v>1</v>
      </c>
      <c r="O90" s="180">
        <f>SUM(I$5:I90)</f>
        <v>0.98323428571428584</v>
      </c>
      <c r="Q90" s="382">
        <v>0.98323428571428584</v>
      </c>
      <c r="R90" s="8"/>
      <c r="S90" s="9"/>
      <c r="T90" s="2" t="s">
        <v>117</v>
      </c>
      <c r="U90" s="405">
        <f>SUMIFS(All_Opps[[Amount]:[Amount]],All_Opps[[WeekCodeNoAcc]:[WeekCodeNoAcc]],_xlfn.CONCAT(U$4,"-",$T90),All_Opps[[StageCode]:[StageCode]],"Won")</f>
        <v>0</v>
      </c>
      <c r="V90" s="405">
        <f>SUMIFS(All_Opps[[Amount]:[Amount]],All_Opps[[WeekCodeNoAcc]:[WeekCodeNoAcc]],_xlfn.CONCAT(V$4,"-",$T90),All_Opps[[StageCode]:[StageCode]],"Won")</f>
        <v>34760</v>
      </c>
      <c r="W90" s="405">
        <f>SUMIFS(All_Opps[[Amount]:[Amount]],All_Opps[[WeekCodeNoAcc]:[WeekCodeNoAcc]],_xlfn.CONCAT(W$4,"-",$T90),All_Opps[[StageCode]:[StageCode]],"Won")</f>
        <v>54138</v>
      </c>
      <c r="X90" s="405">
        <f>SUMIFS(All_Opps[[Amount]:[Amount]],All_Opps[[WeekCodeNoAcc]:[WeekCodeNoAcc]],_xlfn.CONCAT(X$4,"-",$T90),All_Opps[[StageCode]:[StageCode]],"Won")</f>
        <v>0</v>
      </c>
      <c r="Y90" s="405">
        <f>SUMIFS(All_Opps[[Amount]:[Amount]],All_Opps[[WeekCodeNoAcc]:[WeekCodeNoAcc]],_xlfn.CONCAT(Y$4,"-",$T90),All_Opps[[StageCode]:[StageCode]],"Won")</f>
        <v>12340</v>
      </c>
      <c r="Z90" s="405">
        <f>SUMIFS(All_Opps[[Amount]:[Amount]],All_Opps[[WeekCodeNoAcc]:[WeekCodeNoAcc]],_xlfn.CONCAT(Z$4,"-",$T90),All_Opps[[StageCode]:[StageCode]],"Won")</f>
        <v>59746</v>
      </c>
      <c r="AA90" s="405">
        <f>SUMIFS(All_Opps[[Amount]:[Amount]],All_Opps[[WeekCodeNoAcc]:[WeekCodeNoAcc]],_xlfn.CONCAT(AA$4,"-",$T90),All_Opps[[StageCode]:[StageCode]],"Won")</f>
        <v>112611</v>
      </c>
      <c r="AB90" s="405">
        <f>SUMIFS(All_Opps[[Amount]:[Amount]],All_Opps[[WeekCodeNoAcc]:[WeekCodeNoAcc]],_xlfn.CONCAT(AB$4,"-",$T90),All_Opps[[StageCode]:[StageCode]],"Won")</f>
        <v>55202</v>
      </c>
      <c r="AC90" s="405">
        <f>SUMIFS(All_Opps[[Amount]:[Amount]],All_Opps[[WeekCodeNoAcc]:[WeekCodeNoAcc]],_xlfn.CONCAT(AC$4,"-",$T90),All_Opps[[StageCode]:[StageCode]],"Won")</f>
        <v>56150</v>
      </c>
      <c r="AD90" s="405">
        <f>SUMIFS(All_Opps[[Amount]:[Amount]],All_Opps[[WeekCodeNoAcc]:[WeekCodeNoAcc]],_xlfn.CONCAT(AD$4,"-",$T90),All_Opps[[StageCode]:[StageCode]],"Won")</f>
        <v>0</v>
      </c>
      <c r="AE90" s="405">
        <f>SUMIFS(All_Opps[[Amount]:[Amount]],All_Opps[[WeekCodeNoAcc]:[WeekCodeNoAcc]],_xlfn.CONCAT(AE$4,"-",$T90),All_Opps[[StageCode]:[StageCode]],"Won")</f>
        <v>0</v>
      </c>
      <c r="AG90" s="2" t="s">
        <v>117</v>
      </c>
      <c r="AH90" s="405">
        <f>SUMIFS(All_Opps[[Amount]:[Amount]],All_Opps[[WeekCode]:[WeekCode]],_xlfn.CONCAT(AH$4,"-",$T90),All_Opps[[StageCode]:[StageCode]],"Won")</f>
        <v>0</v>
      </c>
      <c r="AI90" s="405">
        <f>SUMIFS(All_Opps[[Amount]:[Amount]],All_Opps[[WeekCode]:[WeekCode]],_xlfn.CONCAT(AI$4,"-",$T90),All_Opps[[StageCode]:[StageCode]],"Won")</f>
        <v>34760</v>
      </c>
      <c r="AJ90" s="405">
        <f>SUMIFS(All_Opps[[Amount]:[Amount]],All_Opps[[WeekCode]:[WeekCode]],_xlfn.CONCAT(AJ$4,"-",$T90),All_Opps[[StageCode]:[StageCode]],"Won")</f>
        <v>54138</v>
      </c>
      <c r="AK90" s="405">
        <f>SUMIFS(All_Opps[[Amount]:[Amount]],All_Opps[[WeekCode]:[WeekCode]],_xlfn.CONCAT(AK$4,"-",$T90),All_Opps[[StageCode]:[StageCode]],"Won")</f>
        <v>0</v>
      </c>
      <c r="AL90" s="405">
        <f>SUMIFS(All_Opps[[Amount]:[Amount]],All_Opps[[WeekCode]:[WeekCode]],_xlfn.CONCAT(AL$4,"-",$T90),All_Opps[[StageCode]:[StageCode]],"Won")</f>
        <v>12340</v>
      </c>
      <c r="AM90" s="405">
        <f>SUMIFS(All_Opps[[Amount]:[Amount]],All_Opps[[WeekCode]:[WeekCode]],_xlfn.CONCAT(AM$4,"-",$T90),All_Opps[[StageCode]:[StageCode]],"Won")</f>
        <v>59746</v>
      </c>
      <c r="AN90" s="405">
        <f>SUMIFS(All_Opps[[Amount]:[Amount]],All_Opps[[WeekCode]:[WeekCode]],_xlfn.CONCAT(AN$4,"-",$T90),All_Opps[[StageCode]:[StageCode]],"Won")</f>
        <v>112611</v>
      </c>
      <c r="AO90" s="405">
        <f>SUMIFS(All_Opps[[Amount]:[Amount]],All_Opps[[WeekCode]:[WeekCode]],_xlfn.CONCAT(AO$4,"-",$T90),All_Opps[[StageCode]:[StageCode]],"Won")</f>
        <v>55202</v>
      </c>
      <c r="AP90" s="405">
        <f>SUMIFS(All_Opps[[Amount]:[Amount]],All_Opps[[WeekCode]:[WeekCode]],_xlfn.CONCAT(AP$4,"-",$T90),All_Opps[[StageCode]:[StageCode]],"Won")</f>
        <v>56150</v>
      </c>
      <c r="AQ90" s="405">
        <f>SUMIFS(All_Opps[[Amount]:[Amount]],All_Opps[[WeekCode]:[WeekCode]],_xlfn.CONCAT(AQ$4,"-",$T90),All_Opps[[StageCode]:[StageCode]],"Won")</f>
        <v>0</v>
      </c>
      <c r="AR90" s="405">
        <f>SUMIFS(All_Opps[[Amount]:[Amount]],All_Opps[[WeekCode]:[WeekCode]],_xlfn.CONCAT(AR$4,"-",$T90),All_Opps[[StageCode]:[StageCode]],"Won")</f>
        <v>0</v>
      </c>
      <c r="AT90" s="2" t="s">
        <v>117</v>
      </c>
      <c r="AU90" s="405">
        <f>SUM(AH$5:AH90)</f>
        <v>6077252</v>
      </c>
      <c r="AV90" s="405">
        <f>SUM(AI$5:AI90)</f>
        <v>6700481</v>
      </c>
      <c r="AW90" s="405">
        <f>SUM(AJ$5:AJ90)</f>
        <v>12032363</v>
      </c>
      <c r="AX90" s="405">
        <f>SUM(AK$5:AK90)</f>
        <v>984897</v>
      </c>
      <c r="AY90" s="405">
        <f>SUM(AL$5:AL90)</f>
        <v>8300385</v>
      </c>
      <c r="AZ90" s="405">
        <f>SUM(AM$5:AM90)</f>
        <v>21072993</v>
      </c>
      <c r="BA90" s="405">
        <f>SUM(AN$5:AN90)</f>
        <v>25732472</v>
      </c>
      <c r="BB90" s="405">
        <f>SUM(AO$5:AO90)</f>
        <v>22897976</v>
      </c>
      <c r="BC90" s="405">
        <f>SUM(AP$5:AP90)</f>
        <v>23077832</v>
      </c>
      <c r="BD90" s="405" t="e">
        <f ca="1">IF(TWeek2026&gt;AT90*1,SUM(AQ$5:AQ90),NA())</f>
        <v>#N/A</v>
      </c>
      <c r="BE90" s="405" t="e">
        <f ca="1">IF(Tweek2027&gt;AT90*1,SUM(AR$5:AR90),NA())</f>
        <v>#N/A</v>
      </c>
      <c r="BL90"/>
      <c r="BM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</row>
    <row r="91" spans="5:135" x14ac:dyDescent="0.45">
      <c r="E91" s="128">
        <v>87</v>
      </c>
      <c r="F91" s="180">
        <v>0</v>
      </c>
      <c r="G91" s="180">
        <v>0</v>
      </c>
      <c r="H91" s="180">
        <v>0</v>
      </c>
      <c r="I91" s="180">
        <v>2.7942857142857101E-3</v>
      </c>
      <c r="K91" s="128">
        <f>Target_Curves[[#This Row],[Week]]</f>
        <v>87</v>
      </c>
      <c r="L91" s="180">
        <f>SUM(F$5:F91)</f>
        <v>0.98975999999999975</v>
      </c>
      <c r="M91" s="180">
        <f>SUM(G$5:G91)</f>
        <v>0.99999999999999989</v>
      </c>
      <c r="N91" s="180">
        <f>SUM(H$5:H91)</f>
        <v>1</v>
      </c>
      <c r="O91" s="180">
        <f>SUM(I$5:I91)</f>
        <v>0.98602857142857159</v>
      </c>
      <c r="Q91" s="382">
        <v>0.98602857142857159</v>
      </c>
      <c r="R91" s="8"/>
      <c r="S91" s="9"/>
      <c r="T91" s="2" t="s">
        <v>118</v>
      </c>
      <c r="U91" s="405">
        <f>SUMIFS(All_Opps[[Amount]:[Amount]],All_Opps[[WeekCodeNoAcc]:[WeekCodeNoAcc]],_xlfn.CONCAT(U$4,"-",$T91),All_Opps[[StageCode]:[StageCode]],"Won")</f>
        <v>0</v>
      </c>
      <c r="V91" s="405">
        <f>SUMIFS(All_Opps[[Amount]:[Amount]],All_Opps[[WeekCodeNoAcc]:[WeekCodeNoAcc]],_xlfn.CONCAT(V$4,"-",$T91),All_Opps[[StageCode]:[StageCode]],"Won")</f>
        <v>0</v>
      </c>
      <c r="W91" s="405">
        <f>SUMIFS(All_Opps[[Amount]:[Amount]],All_Opps[[WeekCodeNoAcc]:[WeekCodeNoAcc]],_xlfn.CONCAT(W$4,"-",$T91),All_Opps[[StageCode]:[StageCode]],"Won")</f>
        <v>0</v>
      </c>
      <c r="X91" s="405">
        <f>SUMIFS(All_Opps[[Amount]:[Amount]],All_Opps[[WeekCodeNoAcc]:[WeekCodeNoAcc]],_xlfn.CONCAT(X$4,"-",$T91),All_Opps[[StageCode]:[StageCode]],"Won")</f>
        <v>0</v>
      </c>
      <c r="Y91" s="405">
        <f>SUMIFS(All_Opps[[Amount]:[Amount]],All_Opps[[WeekCodeNoAcc]:[WeekCodeNoAcc]],_xlfn.CONCAT(Y$4,"-",$T91),All_Opps[[StageCode]:[StageCode]],"Won")</f>
        <v>88279</v>
      </c>
      <c r="Z91" s="405">
        <f>SUMIFS(All_Opps[[Amount]:[Amount]],All_Opps[[WeekCodeNoAcc]:[WeekCodeNoAcc]],_xlfn.CONCAT(Z$4,"-",$T91),All_Opps[[StageCode]:[StageCode]],"Won")</f>
        <v>19835</v>
      </c>
      <c r="AA91" s="405">
        <f>SUMIFS(All_Opps[[Amount]:[Amount]],All_Opps[[WeekCodeNoAcc]:[WeekCodeNoAcc]],_xlfn.CONCAT(AA$4,"-",$T91),All_Opps[[StageCode]:[StageCode]],"Won")</f>
        <v>67922</v>
      </c>
      <c r="AB91" s="405">
        <f>SUMIFS(All_Opps[[Amount]:[Amount]],All_Opps[[WeekCodeNoAcc]:[WeekCodeNoAcc]],_xlfn.CONCAT(AB$4,"-",$T91),All_Opps[[StageCode]:[StageCode]],"Won")</f>
        <v>0</v>
      </c>
      <c r="AC91" s="405">
        <f>SUMIFS(All_Opps[[Amount]:[Amount]],All_Opps[[WeekCodeNoAcc]:[WeekCodeNoAcc]],_xlfn.CONCAT(AC$4,"-",$T91),All_Opps[[StageCode]:[StageCode]],"Won")</f>
        <v>14653</v>
      </c>
      <c r="AD91" s="405">
        <f>SUMIFS(All_Opps[[Amount]:[Amount]],All_Opps[[WeekCodeNoAcc]:[WeekCodeNoAcc]],_xlfn.CONCAT(AD$4,"-",$T91),All_Opps[[StageCode]:[StageCode]],"Won")</f>
        <v>0</v>
      </c>
      <c r="AE91" s="405">
        <f>SUMIFS(All_Opps[[Amount]:[Amount]],All_Opps[[WeekCodeNoAcc]:[WeekCodeNoAcc]],_xlfn.CONCAT(AE$4,"-",$T91),All_Opps[[StageCode]:[StageCode]],"Won")</f>
        <v>0</v>
      </c>
      <c r="AG91" s="2" t="s">
        <v>118</v>
      </c>
      <c r="AH91" s="405">
        <f>SUMIFS(All_Opps[[Amount]:[Amount]],All_Opps[[WeekCode]:[WeekCode]],_xlfn.CONCAT(AH$4,"-",$T91),All_Opps[[StageCode]:[StageCode]],"Won")</f>
        <v>0</v>
      </c>
      <c r="AI91" s="405">
        <f>SUMIFS(All_Opps[[Amount]:[Amount]],All_Opps[[WeekCode]:[WeekCode]],_xlfn.CONCAT(AI$4,"-",$T91),All_Opps[[StageCode]:[StageCode]],"Won")</f>
        <v>0</v>
      </c>
      <c r="AJ91" s="405">
        <f>SUMIFS(All_Opps[[Amount]:[Amount]],All_Opps[[WeekCode]:[WeekCode]],_xlfn.CONCAT(AJ$4,"-",$T91),All_Opps[[StageCode]:[StageCode]],"Won")</f>
        <v>0</v>
      </c>
      <c r="AK91" s="405">
        <f>SUMIFS(All_Opps[[Amount]:[Amount]],All_Opps[[WeekCode]:[WeekCode]],_xlfn.CONCAT(AK$4,"-",$T91),All_Opps[[StageCode]:[StageCode]],"Won")</f>
        <v>0</v>
      </c>
      <c r="AL91" s="405">
        <f>SUMIFS(All_Opps[[Amount]:[Amount]],All_Opps[[WeekCode]:[WeekCode]],_xlfn.CONCAT(AL$4,"-",$T91),All_Opps[[StageCode]:[StageCode]],"Won")</f>
        <v>88279</v>
      </c>
      <c r="AM91" s="405">
        <f>SUMIFS(All_Opps[[Amount]:[Amount]],All_Opps[[WeekCode]:[WeekCode]],_xlfn.CONCAT(AM$4,"-",$T91),All_Opps[[StageCode]:[StageCode]],"Won")</f>
        <v>19835</v>
      </c>
      <c r="AN91" s="405">
        <f>SUMIFS(All_Opps[[Amount]:[Amount]],All_Opps[[WeekCode]:[WeekCode]],_xlfn.CONCAT(AN$4,"-",$T91),All_Opps[[StageCode]:[StageCode]],"Won")</f>
        <v>67922</v>
      </c>
      <c r="AO91" s="405">
        <f>SUMIFS(All_Opps[[Amount]:[Amount]],All_Opps[[WeekCode]:[WeekCode]],_xlfn.CONCAT(AO$4,"-",$T91),All_Opps[[StageCode]:[StageCode]],"Won")</f>
        <v>0</v>
      </c>
      <c r="AP91" s="405">
        <f>SUMIFS(All_Opps[[Amount]:[Amount]],All_Opps[[WeekCode]:[WeekCode]],_xlfn.CONCAT(AP$4,"-",$T91),All_Opps[[StageCode]:[StageCode]],"Won")</f>
        <v>14653</v>
      </c>
      <c r="AQ91" s="405">
        <f>SUMIFS(All_Opps[[Amount]:[Amount]],All_Opps[[WeekCode]:[WeekCode]],_xlfn.CONCAT(AQ$4,"-",$T91),All_Opps[[StageCode]:[StageCode]],"Won")</f>
        <v>0</v>
      </c>
      <c r="AR91" s="405">
        <f>SUMIFS(All_Opps[[Amount]:[Amount]],All_Opps[[WeekCode]:[WeekCode]],_xlfn.CONCAT(AR$4,"-",$T91),All_Opps[[StageCode]:[StageCode]],"Won")</f>
        <v>0</v>
      </c>
      <c r="AT91" s="2" t="s">
        <v>118</v>
      </c>
      <c r="AU91" s="405">
        <f>SUM(AH$5:AH91)</f>
        <v>6077252</v>
      </c>
      <c r="AV91" s="405">
        <f>SUM(AI$5:AI91)</f>
        <v>6700481</v>
      </c>
      <c r="AW91" s="405">
        <f>SUM(AJ$5:AJ91)</f>
        <v>12032363</v>
      </c>
      <c r="AX91" s="405">
        <f>SUM(AK$5:AK91)</f>
        <v>984897</v>
      </c>
      <c r="AY91" s="405">
        <f>SUM(AL$5:AL91)</f>
        <v>8388664</v>
      </c>
      <c r="AZ91" s="405">
        <f>SUM(AM$5:AM91)</f>
        <v>21092828</v>
      </c>
      <c r="BA91" s="405">
        <f>SUM(AN$5:AN91)</f>
        <v>25800394</v>
      </c>
      <c r="BB91" s="405">
        <f>SUM(AO$5:AO91)</f>
        <v>22897976</v>
      </c>
      <c r="BC91" s="405">
        <f>SUM(AP$5:AP91)</f>
        <v>23092485</v>
      </c>
      <c r="BD91" s="405" t="e">
        <f ca="1">IF(TWeek2026&gt;AT91*1,SUM(AQ$5:AQ91),NA())</f>
        <v>#N/A</v>
      </c>
      <c r="BE91" s="405" t="e">
        <f ca="1">IF(Tweek2027&gt;AT91*1,SUM(AR$5:AR91),NA())</f>
        <v>#N/A</v>
      </c>
      <c r="BL91"/>
      <c r="BM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</row>
    <row r="92" spans="5:135" x14ac:dyDescent="0.45">
      <c r="E92" s="128">
        <v>88</v>
      </c>
      <c r="F92" s="180">
        <v>0</v>
      </c>
      <c r="G92" s="180">
        <v>0</v>
      </c>
      <c r="H92" s="180">
        <v>0</v>
      </c>
      <c r="I92" s="180">
        <v>2.7942857142857101E-3</v>
      </c>
      <c r="K92" s="128">
        <f>Target_Curves[[#This Row],[Week]]</f>
        <v>88</v>
      </c>
      <c r="L92" s="180">
        <f>SUM(F$5:F92)</f>
        <v>0.98975999999999975</v>
      </c>
      <c r="M92" s="180">
        <f>SUM(G$5:G92)</f>
        <v>0.99999999999999989</v>
      </c>
      <c r="N92" s="180">
        <f>SUM(H$5:H92)</f>
        <v>1</v>
      </c>
      <c r="O92" s="180">
        <f>SUM(I$5:I92)</f>
        <v>0.98882285714285734</v>
      </c>
      <c r="Q92" s="382">
        <v>0.98882285714285734</v>
      </c>
      <c r="R92" s="8"/>
      <c r="S92" s="9"/>
      <c r="T92" s="2" t="s">
        <v>119</v>
      </c>
      <c r="U92" s="405">
        <f>SUMIFS(All_Opps[[Amount]:[Amount]],All_Opps[[WeekCodeNoAcc]:[WeekCodeNoAcc]],_xlfn.CONCAT(U$4,"-",$T92),All_Opps[[StageCode]:[StageCode]],"Won")</f>
        <v>49814</v>
      </c>
      <c r="V92" s="405">
        <f>SUMIFS(All_Opps[[Amount]:[Amount]],All_Opps[[WeekCodeNoAcc]:[WeekCodeNoAcc]],_xlfn.CONCAT(V$4,"-",$T92),All_Opps[[StageCode]:[StageCode]],"Won")</f>
        <v>166055</v>
      </c>
      <c r="W92" s="405">
        <f>SUMIFS(All_Opps[[Amount]:[Amount]],All_Opps[[WeekCodeNoAcc]:[WeekCodeNoAcc]],_xlfn.CONCAT(W$4,"-",$T92),All_Opps[[StageCode]:[StageCode]],"Won")</f>
        <v>0</v>
      </c>
      <c r="X92" s="405">
        <f>SUMIFS(All_Opps[[Amount]:[Amount]],All_Opps[[WeekCodeNoAcc]:[WeekCodeNoAcc]],_xlfn.CONCAT(X$4,"-",$T92),All_Opps[[StageCode]:[StageCode]],"Won")</f>
        <v>27191</v>
      </c>
      <c r="Y92" s="405">
        <f>SUMIFS(All_Opps[[Amount]:[Amount]],All_Opps[[WeekCodeNoAcc]:[WeekCodeNoAcc]],_xlfn.CONCAT(Y$4,"-",$T92),All_Opps[[StageCode]:[StageCode]],"Won")</f>
        <v>0</v>
      </c>
      <c r="Z92" s="405">
        <f>SUMIFS(All_Opps[[Amount]:[Amount]],All_Opps[[WeekCodeNoAcc]:[WeekCodeNoAcc]],_xlfn.CONCAT(Z$4,"-",$T92),All_Opps[[StageCode]:[StageCode]],"Won")</f>
        <v>52394</v>
      </c>
      <c r="AA92" s="405">
        <f>SUMIFS(All_Opps[[Amount]:[Amount]],All_Opps[[WeekCodeNoAcc]:[WeekCodeNoAcc]],_xlfn.CONCAT(AA$4,"-",$T92),All_Opps[[StageCode]:[StageCode]],"Won")</f>
        <v>0</v>
      </c>
      <c r="AB92" s="405">
        <f>SUMIFS(All_Opps[[Amount]:[Amount]],All_Opps[[WeekCodeNoAcc]:[WeekCodeNoAcc]],_xlfn.CONCAT(AB$4,"-",$T92),All_Opps[[StageCode]:[StageCode]],"Won")</f>
        <v>0</v>
      </c>
      <c r="AC92" s="405">
        <f>SUMIFS(All_Opps[[Amount]:[Amount]],All_Opps[[WeekCodeNoAcc]:[WeekCodeNoAcc]],_xlfn.CONCAT(AC$4,"-",$T92),All_Opps[[StageCode]:[StageCode]],"Won")</f>
        <v>252807</v>
      </c>
      <c r="AD92" s="405">
        <f>SUMIFS(All_Opps[[Amount]:[Amount]],All_Opps[[WeekCodeNoAcc]:[WeekCodeNoAcc]],_xlfn.CONCAT(AD$4,"-",$T92),All_Opps[[StageCode]:[StageCode]],"Won")</f>
        <v>0</v>
      </c>
      <c r="AE92" s="405">
        <f>SUMIFS(All_Opps[[Amount]:[Amount]],All_Opps[[WeekCodeNoAcc]:[WeekCodeNoAcc]],_xlfn.CONCAT(AE$4,"-",$T92),All_Opps[[StageCode]:[StageCode]],"Won")</f>
        <v>0</v>
      </c>
      <c r="AG92" s="2" t="s">
        <v>119</v>
      </c>
      <c r="AH92" s="405">
        <f>SUMIFS(All_Opps[[Amount]:[Amount]],All_Opps[[WeekCode]:[WeekCode]],_xlfn.CONCAT(AH$4,"-",$T92),All_Opps[[StageCode]:[StageCode]],"Won")</f>
        <v>49814</v>
      </c>
      <c r="AI92" s="405">
        <f>SUMIFS(All_Opps[[Amount]:[Amount]],All_Opps[[WeekCode]:[WeekCode]],_xlfn.CONCAT(AI$4,"-",$T92),All_Opps[[StageCode]:[StageCode]],"Won")</f>
        <v>166055</v>
      </c>
      <c r="AJ92" s="405">
        <f>SUMIFS(All_Opps[[Amount]:[Amount]],All_Opps[[WeekCode]:[WeekCode]],_xlfn.CONCAT(AJ$4,"-",$T92),All_Opps[[StageCode]:[StageCode]],"Won")</f>
        <v>0</v>
      </c>
      <c r="AK92" s="405">
        <f>SUMIFS(All_Opps[[Amount]:[Amount]],All_Opps[[WeekCode]:[WeekCode]],_xlfn.CONCAT(AK$4,"-",$T92),All_Opps[[StageCode]:[StageCode]],"Won")</f>
        <v>27191</v>
      </c>
      <c r="AL92" s="405">
        <f>SUMIFS(All_Opps[[Amount]:[Amount]],All_Opps[[WeekCode]:[WeekCode]],_xlfn.CONCAT(AL$4,"-",$T92),All_Opps[[StageCode]:[StageCode]],"Won")</f>
        <v>0</v>
      </c>
      <c r="AM92" s="405">
        <f>SUMIFS(All_Opps[[Amount]:[Amount]],All_Opps[[WeekCode]:[WeekCode]],_xlfn.CONCAT(AM$4,"-",$T92),All_Opps[[StageCode]:[StageCode]],"Won")</f>
        <v>52394</v>
      </c>
      <c r="AN92" s="405">
        <f>SUMIFS(All_Opps[[Amount]:[Amount]],All_Opps[[WeekCode]:[WeekCode]],_xlfn.CONCAT(AN$4,"-",$T92),All_Opps[[StageCode]:[StageCode]],"Won")</f>
        <v>0</v>
      </c>
      <c r="AO92" s="405">
        <f>SUMIFS(All_Opps[[Amount]:[Amount]],All_Opps[[WeekCode]:[WeekCode]],_xlfn.CONCAT(AO$4,"-",$T92),All_Opps[[StageCode]:[StageCode]],"Won")</f>
        <v>0</v>
      </c>
      <c r="AP92" s="405">
        <f>SUMIFS(All_Opps[[Amount]:[Amount]],All_Opps[[WeekCode]:[WeekCode]],_xlfn.CONCAT(AP$4,"-",$T92),All_Opps[[StageCode]:[StageCode]],"Won")</f>
        <v>252807</v>
      </c>
      <c r="AQ92" s="405">
        <f>SUMIFS(All_Opps[[Amount]:[Amount]],All_Opps[[WeekCode]:[WeekCode]],_xlfn.CONCAT(AQ$4,"-",$T92),All_Opps[[StageCode]:[StageCode]],"Won")</f>
        <v>0</v>
      </c>
      <c r="AR92" s="405">
        <f>SUMIFS(All_Opps[[Amount]:[Amount]],All_Opps[[WeekCode]:[WeekCode]],_xlfn.CONCAT(AR$4,"-",$T92),All_Opps[[StageCode]:[StageCode]],"Won")</f>
        <v>0</v>
      </c>
      <c r="AT92" s="2" t="s">
        <v>119</v>
      </c>
      <c r="AU92" s="405">
        <f>SUM(AH$5:AH92)</f>
        <v>6127066</v>
      </c>
      <c r="AV92" s="405">
        <f>SUM(AI$5:AI92)</f>
        <v>6866536</v>
      </c>
      <c r="AW92" s="405">
        <f>SUM(AJ$5:AJ92)</f>
        <v>12032363</v>
      </c>
      <c r="AX92" s="405">
        <f>SUM(AK$5:AK92)</f>
        <v>1012088</v>
      </c>
      <c r="AY92" s="405">
        <f>SUM(AL$5:AL92)</f>
        <v>8388664</v>
      </c>
      <c r="AZ92" s="405">
        <f>SUM(AM$5:AM92)</f>
        <v>21145222</v>
      </c>
      <c r="BA92" s="405">
        <f>SUM(AN$5:AN92)</f>
        <v>25800394</v>
      </c>
      <c r="BB92" s="405">
        <f>SUM(AO$5:AO92)</f>
        <v>22897976</v>
      </c>
      <c r="BC92" s="405">
        <f>SUM(AP$5:AP92)</f>
        <v>23345292</v>
      </c>
      <c r="BD92" s="405" t="e">
        <f ca="1">IF(TWeek2026&gt;AT92*1,SUM(AQ$5:AQ92),NA())</f>
        <v>#N/A</v>
      </c>
      <c r="BE92" s="405" t="e">
        <f ca="1">IF(Tweek2027&gt;AT92*1,SUM(AR$5:AR92),NA())</f>
        <v>#N/A</v>
      </c>
      <c r="BL92"/>
      <c r="BM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</row>
    <row r="93" spans="5:135" x14ac:dyDescent="0.45">
      <c r="E93" s="128">
        <v>89</v>
      </c>
      <c r="F93" s="180">
        <v>1.83E-3</v>
      </c>
      <c r="G93" s="180">
        <v>0</v>
      </c>
      <c r="H93" s="180">
        <v>0</v>
      </c>
      <c r="I93" s="180">
        <v>2.7942857142857101E-3</v>
      </c>
      <c r="K93" s="128">
        <f>Target_Curves[[#This Row],[Week]]</f>
        <v>89</v>
      </c>
      <c r="L93" s="180">
        <f>SUM(F$5:F93)</f>
        <v>0.99158999999999975</v>
      </c>
      <c r="M93" s="180">
        <f>SUM(G$5:G93)</f>
        <v>0.99999999999999989</v>
      </c>
      <c r="N93" s="180">
        <f>SUM(H$5:H93)</f>
        <v>1</v>
      </c>
      <c r="O93" s="180">
        <f>SUM(I$5:I93)</f>
        <v>0.99161714285714309</v>
      </c>
      <c r="Q93" s="382">
        <v>0.99161714285714309</v>
      </c>
      <c r="R93" s="8"/>
      <c r="S93" s="9"/>
      <c r="T93" s="2" t="s">
        <v>120</v>
      </c>
      <c r="U93" s="405">
        <f>SUMIFS(All_Opps[[Amount]:[Amount]],All_Opps[[WeekCodeNoAcc]:[WeekCodeNoAcc]],_xlfn.CONCAT(U$4,"-",$T93),All_Opps[[StageCode]:[StageCode]],"Won")</f>
        <v>0</v>
      </c>
      <c r="V93" s="405">
        <f>SUMIFS(All_Opps[[Amount]:[Amount]],All_Opps[[WeekCodeNoAcc]:[WeekCodeNoAcc]],_xlfn.CONCAT(V$4,"-",$T93),All_Opps[[StageCode]:[StageCode]],"Won")</f>
        <v>0</v>
      </c>
      <c r="W93" s="405">
        <f>SUMIFS(All_Opps[[Amount]:[Amount]],All_Opps[[WeekCodeNoAcc]:[WeekCodeNoAcc]],_xlfn.CONCAT(W$4,"-",$T93),All_Opps[[StageCode]:[StageCode]],"Won")</f>
        <v>0</v>
      </c>
      <c r="X93" s="405">
        <f>SUMIFS(All_Opps[[Amount]:[Amount]],All_Opps[[WeekCodeNoAcc]:[WeekCodeNoAcc]],_xlfn.CONCAT(X$4,"-",$T93),All_Opps[[StageCode]:[StageCode]],"Won")</f>
        <v>222519</v>
      </c>
      <c r="Y93" s="405">
        <f>SUMIFS(All_Opps[[Amount]:[Amount]],All_Opps[[WeekCodeNoAcc]:[WeekCodeNoAcc]],_xlfn.CONCAT(Y$4,"-",$T93),All_Opps[[StageCode]:[StageCode]],"Won")</f>
        <v>0</v>
      </c>
      <c r="Z93" s="405">
        <f>SUMIFS(All_Opps[[Amount]:[Amount]],All_Opps[[WeekCodeNoAcc]:[WeekCodeNoAcc]],_xlfn.CONCAT(Z$4,"-",$T93),All_Opps[[StageCode]:[StageCode]],"Won")</f>
        <v>78467</v>
      </c>
      <c r="AA93" s="405">
        <f>SUMIFS(All_Opps[[Amount]:[Amount]],All_Opps[[WeekCodeNoAcc]:[WeekCodeNoAcc]],_xlfn.CONCAT(AA$4,"-",$T93),All_Opps[[StageCode]:[StageCode]],"Won")</f>
        <v>82736</v>
      </c>
      <c r="AB93" s="405">
        <f>SUMIFS(All_Opps[[Amount]:[Amount]],All_Opps[[WeekCodeNoAcc]:[WeekCodeNoAcc]],_xlfn.CONCAT(AB$4,"-",$T93),All_Opps[[StageCode]:[StageCode]],"Won")</f>
        <v>27371</v>
      </c>
      <c r="AC93" s="405">
        <f>SUMIFS(All_Opps[[Amount]:[Amount]],All_Opps[[WeekCodeNoAcc]:[WeekCodeNoAcc]],_xlfn.CONCAT(AC$4,"-",$T93),All_Opps[[StageCode]:[StageCode]],"Won")</f>
        <v>44161</v>
      </c>
      <c r="AD93" s="405">
        <f>SUMIFS(All_Opps[[Amount]:[Amount]],All_Opps[[WeekCodeNoAcc]:[WeekCodeNoAcc]],_xlfn.CONCAT(AD$4,"-",$T93),All_Opps[[StageCode]:[StageCode]],"Won")</f>
        <v>0</v>
      </c>
      <c r="AE93" s="405">
        <f>SUMIFS(All_Opps[[Amount]:[Amount]],All_Opps[[WeekCodeNoAcc]:[WeekCodeNoAcc]],_xlfn.CONCAT(AE$4,"-",$T93),All_Opps[[StageCode]:[StageCode]],"Won")</f>
        <v>0</v>
      </c>
      <c r="AG93" s="2" t="s">
        <v>120</v>
      </c>
      <c r="AH93" s="405">
        <f>SUMIFS(All_Opps[[Amount]:[Amount]],All_Opps[[WeekCode]:[WeekCode]],_xlfn.CONCAT(AH$4,"-",$T93),All_Opps[[StageCode]:[StageCode]],"Won")</f>
        <v>0</v>
      </c>
      <c r="AI93" s="405">
        <f>SUMIFS(All_Opps[[Amount]:[Amount]],All_Opps[[WeekCode]:[WeekCode]],_xlfn.CONCAT(AI$4,"-",$T93),All_Opps[[StageCode]:[StageCode]],"Won")</f>
        <v>0</v>
      </c>
      <c r="AJ93" s="405">
        <f>SUMIFS(All_Opps[[Amount]:[Amount]],All_Opps[[WeekCode]:[WeekCode]],_xlfn.CONCAT(AJ$4,"-",$T93),All_Opps[[StageCode]:[StageCode]],"Won")</f>
        <v>0</v>
      </c>
      <c r="AK93" s="405">
        <f>SUMIFS(All_Opps[[Amount]:[Amount]],All_Opps[[WeekCode]:[WeekCode]],_xlfn.CONCAT(AK$4,"-",$T93),All_Opps[[StageCode]:[StageCode]],"Won")</f>
        <v>222519</v>
      </c>
      <c r="AL93" s="405">
        <f>SUMIFS(All_Opps[[Amount]:[Amount]],All_Opps[[WeekCode]:[WeekCode]],_xlfn.CONCAT(AL$4,"-",$T93),All_Opps[[StageCode]:[StageCode]],"Won")</f>
        <v>0</v>
      </c>
      <c r="AM93" s="405">
        <f>SUMIFS(All_Opps[[Amount]:[Amount]],All_Opps[[WeekCode]:[WeekCode]],_xlfn.CONCAT(AM$4,"-",$T93),All_Opps[[StageCode]:[StageCode]],"Won")</f>
        <v>78467</v>
      </c>
      <c r="AN93" s="405">
        <f>SUMIFS(All_Opps[[Amount]:[Amount]],All_Opps[[WeekCode]:[WeekCode]],_xlfn.CONCAT(AN$4,"-",$T93),All_Opps[[StageCode]:[StageCode]],"Won")</f>
        <v>82736</v>
      </c>
      <c r="AO93" s="405">
        <f>SUMIFS(All_Opps[[Amount]:[Amount]],All_Opps[[WeekCode]:[WeekCode]],_xlfn.CONCAT(AO$4,"-",$T93),All_Opps[[StageCode]:[StageCode]],"Won")</f>
        <v>27371</v>
      </c>
      <c r="AP93" s="405">
        <f>SUMIFS(All_Opps[[Amount]:[Amount]],All_Opps[[WeekCode]:[WeekCode]],_xlfn.CONCAT(AP$4,"-",$T93),All_Opps[[StageCode]:[StageCode]],"Won")</f>
        <v>44161</v>
      </c>
      <c r="AQ93" s="405">
        <f>SUMIFS(All_Opps[[Amount]:[Amount]],All_Opps[[WeekCode]:[WeekCode]],_xlfn.CONCAT(AQ$4,"-",$T93),All_Opps[[StageCode]:[StageCode]],"Won")</f>
        <v>0</v>
      </c>
      <c r="AR93" s="405">
        <f>SUMIFS(All_Opps[[Amount]:[Amount]],All_Opps[[WeekCode]:[WeekCode]],_xlfn.CONCAT(AR$4,"-",$T93),All_Opps[[StageCode]:[StageCode]],"Won")</f>
        <v>0</v>
      </c>
      <c r="AT93" s="2" t="s">
        <v>120</v>
      </c>
      <c r="AU93" s="405">
        <f>SUM(AH$5:AH93)</f>
        <v>6127066</v>
      </c>
      <c r="AV93" s="405">
        <f>SUM(AI$5:AI93)</f>
        <v>6866536</v>
      </c>
      <c r="AW93" s="405">
        <f>SUM(AJ$5:AJ93)</f>
        <v>12032363</v>
      </c>
      <c r="AX93" s="405">
        <f>SUM(AK$5:AK93)</f>
        <v>1234607</v>
      </c>
      <c r="AY93" s="405">
        <f>SUM(AL$5:AL93)</f>
        <v>8388664</v>
      </c>
      <c r="AZ93" s="405">
        <f>SUM(AM$5:AM93)</f>
        <v>21223689</v>
      </c>
      <c r="BA93" s="405">
        <f>SUM(AN$5:AN93)</f>
        <v>25883130</v>
      </c>
      <c r="BB93" s="405">
        <f>SUM(AO$5:AO93)</f>
        <v>22925347</v>
      </c>
      <c r="BC93" s="405">
        <f>SUM(AP$5:AP93)</f>
        <v>23389453</v>
      </c>
      <c r="BD93" s="405" t="e">
        <f ca="1">IF(TWeek2026&gt;AT93*1,SUM(AQ$5:AQ93),NA())</f>
        <v>#N/A</v>
      </c>
      <c r="BE93" s="405" t="e">
        <f ca="1">IF(Tweek2027&gt;AT93*1,SUM(AR$5:AR93),NA())</f>
        <v>#N/A</v>
      </c>
      <c r="BL93"/>
      <c r="BM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</row>
    <row r="94" spans="5:135" x14ac:dyDescent="0.45">
      <c r="E94" s="128">
        <v>90</v>
      </c>
      <c r="F94" s="180">
        <v>1.67E-3</v>
      </c>
      <c r="G94" s="180">
        <v>0</v>
      </c>
      <c r="H94" s="180">
        <v>0</v>
      </c>
      <c r="I94" s="180">
        <v>2.7942857142857101E-3</v>
      </c>
      <c r="K94" s="128">
        <f>Target_Curves[[#This Row],[Week]]</f>
        <v>90</v>
      </c>
      <c r="L94" s="180">
        <f>SUM(F$5:F94)</f>
        <v>0.9932599999999997</v>
      </c>
      <c r="M94" s="180">
        <f>SUM(G$5:G94)</f>
        <v>0.99999999999999989</v>
      </c>
      <c r="N94" s="180">
        <f>SUM(H$5:H94)</f>
        <v>1</v>
      </c>
      <c r="O94" s="180">
        <f>SUM(I$5:I94)</f>
        <v>0.99441142857142883</v>
      </c>
      <c r="Q94" s="382">
        <v>0.99441142857142883</v>
      </c>
      <c r="R94" s="8"/>
      <c r="S94" s="9"/>
      <c r="T94" s="2" t="s">
        <v>121</v>
      </c>
      <c r="U94" s="405">
        <f>SUMIFS(All_Opps[[Amount]:[Amount]],All_Opps[[WeekCodeNoAcc]:[WeekCodeNoAcc]],_xlfn.CONCAT(U$4,"-",$T94),All_Opps[[StageCode]:[StageCode]],"Won")</f>
        <v>34542</v>
      </c>
      <c r="V94" s="405">
        <f>SUMIFS(All_Opps[[Amount]:[Amount]],All_Opps[[WeekCodeNoAcc]:[WeekCodeNoAcc]],_xlfn.CONCAT(V$4,"-",$T94),All_Opps[[StageCode]:[StageCode]],"Won")</f>
        <v>0</v>
      </c>
      <c r="W94" s="405">
        <f>SUMIFS(All_Opps[[Amount]:[Amount]],All_Opps[[WeekCodeNoAcc]:[WeekCodeNoAcc]],_xlfn.CONCAT(W$4,"-",$T94),All_Opps[[StageCode]:[StageCode]],"Won")</f>
        <v>72962</v>
      </c>
      <c r="X94" s="405">
        <f>SUMIFS(All_Opps[[Amount]:[Amount]],All_Opps[[WeekCodeNoAcc]:[WeekCodeNoAcc]],_xlfn.CONCAT(X$4,"-",$T94),All_Opps[[StageCode]:[StageCode]],"Won")</f>
        <v>37492</v>
      </c>
      <c r="Y94" s="405">
        <f>SUMIFS(All_Opps[[Amount]:[Amount]],All_Opps[[WeekCodeNoAcc]:[WeekCodeNoAcc]],_xlfn.CONCAT(Y$4,"-",$T94),All_Opps[[StageCode]:[StageCode]],"Won")</f>
        <v>0</v>
      </c>
      <c r="Z94" s="405">
        <f>SUMIFS(All_Opps[[Amount]:[Amount]],All_Opps[[WeekCodeNoAcc]:[WeekCodeNoAcc]],_xlfn.CONCAT(Z$4,"-",$T94),All_Opps[[StageCode]:[StageCode]],"Won")</f>
        <v>462433</v>
      </c>
      <c r="AA94" s="405">
        <f>SUMIFS(All_Opps[[Amount]:[Amount]],All_Opps[[WeekCodeNoAcc]:[WeekCodeNoAcc]],_xlfn.CONCAT(AA$4,"-",$T94),All_Opps[[StageCode]:[StageCode]],"Won")</f>
        <v>0</v>
      </c>
      <c r="AB94" s="405">
        <f>SUMIFS(All_Opps[[Amount]:[Amount]],All_Opps[[WeekCodeNoAcc]:[WeekCodeNoAcc]],_xlfn.CONCAT(AB$4,"-",$T94),All_Opps[[StageCode]:[StageCode]],"Won")</f>
        <v>37684</v>
      </c>
      <c r="AC94" s="405">
        <f>SUMIFS(All_Opps[[Amount]:[Amount]],All_Opps[[WeekCodeNoAcc]:[WeekCodeNoAcc]],_xlfn.CONCAT(AC$4,"-",$T94),All_Opps[[StageCode]:[StageCode]],"Won")</f>
        <v>9795</v>
      </c>
      <c r="AD94" s="405">
        <f>SUMIFS(All_Opps[[Amount]:[Amount]],All_Opps[[WeekCodeNoAcc]:[WeekCodeNoAcc]],_xlfn.CONCAT(AD$4,"-",$T94),All_Opps[[StageCode]:[StageCode]],"Won")</f>
        <v>0</v>
      </c>
      <c r="AE94" s="405">
        <f>SUMIFS(All_Opps[[Amount]:[Amount]],All_Opps[[WeekCodeNoAcc]:[WeekCodeNoAcc]],_xlfn.CONCAT(AE$4,"-",$T94),All_Opps[[StageCode]:[StageCode]],"Won")</f>
        <v>0</v>
      </c>
      <c r="AG94" s="2" t="s">
        <v>121</v>
      </c>
      <c r="AH94" s="405">
        <f>SUMIFS(All_Opps[[Amount]:[Amount]],All_Opps[[WeekCode]:[WeekCode]],_xlfn.CONCAT(AH$4,"-",$T94),All_Opps[[StageCode]:[StageCode]],"Won")</f>
        <v>34542</v>
      </c>
      <c r="AI94" s="405">
        <f>SUMIFS(All_Opps[[Amount]:[Amount]],All_Opps[[WeekCode]:[WeekCode]],_xlfn.CONCAT(AI$4,"-",$T94),All_Opps[[StageCode]:[StageCode]],"Won")</f>
        <v>0</v>
      </c>
      <c r="AJ94" s="405">
        <f>SUMIFS(All_Opps[[Amount]:[Amount]],All_Opps[[WeekCode]:[WeekCode]],_xlfn.CONCAT(AJ$4,"-",$T94),All_Opps[[StageCode]:[StageCode]],"Won")</f>
        <v>72962</v>
      </c>
      <c r="AK94" s="405">
        <f>SUMIFS(All_Opps[[Amount]:[Amount]],All_Opps[[WeekCode]:[WeekCode]],_xlfn.CONCAT(AK$4,"-",$T94),All_Opps[[StageCode]:[StageCode]],"Won")</f>
        <v>37492</v>
      </c>
      <c r="AL94" s="405">
        <f>SUMIFS(All_Opps[[Amount]:[Amount]],All_Opps[[WeekCode]:[WeekCode]],_xlfn.CONCAT(AL$4,"-",$T94),All_Opps[[StageCode]:[StageCode]],"Won")</f>
        <v>0</v>
      </c>
      <c r="AM94" s="405">
        <f>SUMIFS(All_Opps[[Amount]:[Amount]],All_Opps[[WeekCode]:[WeekCode]],_xlfn.CONCAT(AM$4,"-",$T94),All_Opps[[StageCode]:[StageCode]],"Won")</f>
        <v>462433</v>
      </c>
      <c r="AN94" s="405">
        <f>SUMIFS(All_Opps[[Amount]:[Amount]],All_Opps[[WeekCode]:[WeekCode]],_xlfn.CONCAT(AN$4,"-",$T94),All_Opps[[StageCode]:[StageCode]],"Won")</f>
        <v>0</v>
      </c>
      <c r="AO94" s="405">
        <f>SUMIFS(All_Opps[[Amount]:[Amount]],All_Opps[[WeekCode]:[WeekCode]],_xlfn.CONCAT(AO$4,"-",$T94),All_Opps[[StageCode]:[StageCode]],"Won")</f>
        <v>37684</v>
      </c>
      <c r="AP94" s="405">
        <f>SUMIFS(All_Opps[[Amount]:[Amount]],All_Opps[[WeekCode]:[WeekCode]],_xlfn.CONCAT(AP$4,"-",$T94),All_Opps[[StageCode]:[StageCode]],"Won")</f>
        <v>9795</v>
      </c>
      <c r="AQ94" s="405">
        <f>SUMIFS(All_Opps[[Amount]:[Amount]],All_Opps[[WeekCode]:[WeekCode]],_xlfn.CONCAT(AQ$4,"-",$T94),All_Opps[[StageCode]:[StageCode]],"Won")</f>
        <v>0</v>
      </c>
      <c r="AR94" s="405">
        <f>SUMIFS(All_Opps[[Amount]:[Amount]],All_Opps[[WeekCode]:[WeekCode]],_xlfn.CONCAT(AR$4,"-",$T94),All_Opps[[StageCode]:[StageCode]],"Won")</f>
        <v>0</v>
      </c>
      <c r="AT94" s="2" t="s">
        <v>121</v>
      </c>
      <c r="AU94" s="405">
        <f>SUM(AH$5:AH94)</f>
        <v>6161608</v>
      </c>
      <c r="AV94" s="405">
        <f>SUM(AI$5:AI94)</f>
        <v>6866536</v>
      </c>
      <c r="AW94" s="405">
        <f>SUM(AJ$5:AJ94)</f>
        <v>12105325</v>
      </c>
      <c r="AX94" s="405">
        <f>SUM(AK$5:AK94)</f>
        <v>1272099</v>
      </c>
      <c r="AY94" s="405">
        <f>SUM(AL$5:AL94)</f>
        <v>8388664</v>
      </c>
      <c r="AZ94" s="405">
        <f>SUM(AM$5:AM94)</f>
        <v>21686122</v>
      </c>
      <c r="BA94" s="405">
        <f>SUM(AN$5:AN94)</f>
        <v>25883130</v>
      </c>
      <c r="BB94" s="405">
        <f>SUM(AO$5:AO94)</f>
        <v>22963031</v>
      </c>
      <c r="BC94" s="405">
        <f>SUM(AP$5:AP94)</f>
        <v>23399248</v>
      </c>
      <c r="BD94" s="405" t="e">
        <f ca="1">IF(TWeek2026&gt;AT94*1,SUM(AQ$5:AQ94),NA())</f>
        <v>#N/A</v>
      </c>
      <c r="BE94" s="405" t="e">
        <f ca="1">IF(Tweek2027&gt;AT94*1,SUM(AR$5:AR94),NA())</f>
        <v>#N/A</v>
      </c>
      <c r="BL94"/>
      <c r="BM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</row>
    <row r="95" spans="5:135" x14ac:dyDescent="0.45">
      <c r="E95" s="128">
        <v>91</v>
      </c>
      <c r="F95" s="180">
        <v>0</v>
      </c>
      <c r="G95" s="180">
        <v>0</v>
      </c>
      <c r="H95" s="180">
        <v>0</v>
      </c>
      <c r="I95" s="180">
        <v>2.7942857142857101E-3</v>
      </c>
      <c r="K95" s="128">
        <f>Target_Curves[[#This Row],[Week]]</f>
        <v>91</v>
      </c>
      <c r="L95" s="180">
        <f>SUM(F$5:F95)</f>
        <v>0.9932599999999997</v>
      </c>
      <c r="M95" s="180">
        <f>SUM(G$5:G95)</f>
        <v>0.99999999999999989</v>
      </c>
      <c r="N95" s="180">
        <f>SUM(H$5:H95)</f>
        <v>1</v>
      </c>
      <c r="O95" s="180">
        <f>SUM(I$5:I95)</f>
        <v>0.99720571428571458</v>
      </c>
      <c r="Q95" s="382">
        <v>0.99720571428571458</v>
      </c>
      <c r="R95" s="8"/>
      <c r="S95" s="9"/>
      <c r="T95" s="2" t="s">
        <v>122</v>
      </c>
      <c r="U95" s="405">
        <f>SUMIFS(All_Opps[[Amount]:[Amount]],All_Opps[[WeekCodeNoAcc]:[WeekCodeNoAcc]],_xlfn.CONCAT(U$4,"-",$T95),All_Opps[[StageCode]:[StageCode]],"Won")</f>
        <v>84177</v>
      </c>
      <c r="V95" s="405">
        <f>SUMIFS(All_Opps[[Amount]:[Amount]],All_Opps[[WeekCodeNoAcc]:[WeekCodeNoAcc]],_xlfn.CONCAT(V$4,"-",$T95),All_Opps[[StageCode]:[StageCode]],"Won")</f>
        <v>33008</v>
      </c>
      <c r="W95" s="405">
        <f>SUMIFS(All_Opps[[Amount]:[Amount]],All_Opps[[WeekCodeNoAcc]:[WeekCodeNoAcc]],_xlfn.CONCAT(W$4,"-",$T95),All_Opps[[StageCode]:[StageCode]],"Won")</f>
        <v>0</v>
      </c>
      <c r="X95" s="405">
        <f>SUMIFS(All_Opps[[Amount]:[Amount]],All_Opps[[WeekCodeNoAcc]:[WeekCodeNoAcc]],_xlfn.CONCAT(X$4,"-",$T95),All_Opps[[StageCode]:[StageCode]],"Won")</f>
        <v>0</v>
      </c>
      <c r="Y95" s="405">
        <f>SUMIFS(All_Opps[[Amount]:[Amount]],All_Opps[[WeekCodeNoAcc]:[WeekCodeNoAcc]],_xlfn.CONCAT(Y$4,"-",$T95),All_Opps[[StageCode]:[StageCode]],"Won")</f>
        <v>0</v>
      </c>
      <c r="Z95" s="405">
        <f>SUMIFS(All_Opps[[Amount]:[Amount]],All_Opps[[WeekCodeNoAcc]:[WeekCodeNoAcc]],_xlfn.CONCAT(Z$4,"-",$T95),All_Opps[[StageCode]:[StageCode]],"Won")</f>
        <v>14066</v>
      </c>
      <c r="AA95" s="405">
        <f>SUMIFS(All_Opps[[Amount]:[Amount]],All_Opps[[WeekCodeNoAcc]:[WeekCodeNoAcc]],_xlfn.CONCAT(AA$4,"-",$T95),All_Opps[[StageCode]:[StageCode]],"Won")</f>
        <v>1554</v>
      </c>
      <c r="AB95" s="405">
        <f>SUMIFS(All_Opps[[Amount]:[Amount]],All_Opps[[WeekCodeNoAcc]:[WeekCodeNoAcc]],_xlfn.CONCAT(AB$4,"-",$T95),All_Opps[[StageCode]:[StageCode]],"Won")</f>
        <v>35287</v>
      </c>
      <c r="AC95" s="405">
        <f>SUMIFS(All_Opps[[Amount]:[Amount]],All_Opps[[WeekCodeNoAcc]:[WeekCodeNoAcc]],_xlfn.CONCAT(AC$4,"-",$T95),All_Opps[[StageCode]:[StageCode]],"Won")</f>
        <v>79988</v>
      </c>
      <c r="AD95" s="405">
        <f>SUMIFS(All_Opps[[Amount]:[Amount]],All_Opps[[WeekCodeNoAcc]:[WeekCodeNoAcc]],_xlfn.CONCAT(AD$4,"-",$T95),All_Opps[[StageCode]:[StageCode]],"Won")</f>
        <v>0</v>
      </c>
      <c r="AE95" s="405">
        <f>SUMIFS(All_Opps[[Amount]:[Amount]],All_Opps[[WeekCodeNoAcc]:[WeekCodeNoAcc]],_xlfn.CONCAT(AE$4,"-",$T95),All_Opps[[StageCode]:[StageCode]],"Won")</f>
        <v>0</v>
      </c>
      <c r="AG95" s="2" t="s">
        <v>122</v>
      </c>
      <c r="AH95" s="405">
        <f>SUMIFS(All_Opps[[Amount]:[Amount]],All_Opps[[WeekCode]:[WeekCode]],_xlfn.CONCAT(AH$4,"-",$T95),All_Opps[[StageCode]:[StageCode]],"Won")</f>
        <v>84177</v>
      </c>
      <c r="AI95" s="405">
        <f>SUMIFS(All_Opps[[Amount]:[Amount]],All_Opps[[WeekCode]:[WeekCode]],_xlfn.CONCAT(AI$4,"-",$T95),All_Opps[[StageCode]:[StageCode]],"Won")</f>
        <v>33008</v>
      </c>
      <c r="AJ95" s="405">
        <f>SUMIFS(All_Opps[[Amount]:[Amount]],All_Opps[[WeekCode]:[WeekCode]],_xlfn.CONCAT(AJ$4,"-",$T95),All_Opps[[StageCode]:[StageCode]],"Won")</f>
        <v>0</v>
      </c>
      <c r="AK95" s="405">
        <f>SUMIFS(All_Opps[[Amount]:[Amount]],All_Opps[[WeekCode]:[WeekCode]],_xlfn.CONCAT(AK$4,"-",$T95),All_Opps[[StageCode]:[StageCode]],"Won")</f>
        <v>0</v>
      </c>
      <c r="AL95" s="405">
        <f>SUMIFS(All_Opps[[Amount]:[Amount]],All_Opps[[WeekCode]:[WeekCode]],_xlfn.CONCAT(AL$4,"-",$T95),All_Opps[[StageCode]:[StageCode]],"Won")</f>
        <v>0</v>
      </c>
      <c r="AM95" s="405">
        <f>SUMIFS(All_Opps[[Amount]:[Amount]],All_Opps[[WeekCode]:[WeekCode]],_xlfn.CONCAT(AM$4,"-",$T95),All_Opps[[StageCode]:[StageCode]],"Won")</f>
        <v>14066</v>
      </c>
      <c r="AN95" s="405">
        <f>SUMIFS(All_Opps[[Amount]:[Amount]],All_Opps[[WeekCode]:[WeekCode]],_xlfn.CONCAT(AN$4,"-",$T95),All_Opps[[StageCode]:[StageCode]],"Won")</f>
        <v>1554</v>
      </c>
      <c r="AO95" s="405">
        <f>SUMIFS(All_Opps[[Amount]:[Amount]],All_Opps[[WeekCode]:[WeekCode]],_xlfn.CONCAT(AO$4,"-",$T95),All_Opps[[StageCode]:[StageCode]],"Won")</f>
        <v>35287</v>
      </c>
      <c r="AP95" s="405">
        <f>SUMIFS(All_Opps[[Amount]:[Amount]],All_Opps[[WeekCode]:[WeekCode]],_xlfn.CONCAT(AP$4,"-",$T95),All_Opps[[StageCode]:[StageCode]],"Won")</f>
        <v>79988</v>
      </c>
      <c r="AQ95" s="405">
        <f>SUMIFS(All_Opps[[Amount]:[Amount]],All_Opps[[WeekCode]:[WeekCode]],_xlfn.CONCAT(AQ$4,"-",$T95),All_Opps[[StageCode]:[StageCode]],"Won")</f>
        <v>0</v>
      </c>
      <c r="AR95" s="405">
        <f>SUMIFS(All_Opps[[Amount]:[Amount]],All_Opps[[WeekCode]:[WeekCode]],_xlfn.CONCAT(AR$4,"-",$T95),All_Opps[[StageCode]:[StageCode]],"Won")</f>
        <v>0</v>
      </c>
      <c r="AT95" s="2" t="s">
        <v>122</v>
      </c>
      <c r="AU95" s="405">
        <f>SUM(AH$5:AH95)</f>
        <v>6245785</v>
      </c>
      <c r="AV95" s="405">
        <f>SUM(AI$5:AI95)</f>
        <v>6899544</v>
      </c>
      <c r="AW95" s="405">
        <f>SUM(AJ$5:AJ95)</f>
        <v>12105325</v>
      </c>
      <c r="AX95" s="405">
        <f>SUM(AK$5:AK95)</f>
        <v>1272099</v>
      </c>
      <c r="AY95" s="405">
        <f>SUM(AL$5:AL95)</f>
        <v>8388664</v>
      </c>
      <c r="AZ95" s="405">
        <f>SUM(AM$5:AM95)</f>
        <v>21700188</v>
      </c>
      <c r="BA95" s="405">
        <f>SUM(AN$5:AN95)</f>
        <v>25884684</v>
      </c>
      <c r="BB95" s="405">
        <f>SUM(AO$5:AO95)</f>
        <v>22998318</v>
      </c>
      <c r="BC95" s="405">
        <f>SUM(AP$5:AP95)</f>
        <v>23479236</v>
      </c>
      <c r="BD95" s="405" t="e">
        <f ca="1">IF(TWeek2026&gt;AT95*1,SUM(AQ$5:AQ95),NA())</f>
        <v>#N/A</v>
      </c>
      <c r="BE95" s="405" t="e">
        <f ca="1">IF(Tweek2027&gt;AT95*1,SUM(AR$5:AR95),NA())</f>
        <v>#N/A</v>
      </c>
      <c r="BL95"/>
      <c r="BM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</row>
    <row r="96" spans="5:135" x14ac:dyDescent="0.45">
      <c r="E96" s="128">
        <v>92</v>
      </c>
      <c r="F96" s="180">
        <v>1.99E-3</v>
      </c>
      <c r="G96" s="180">
        <v>0</v>
      </c>
      <c r="H96" s="180">
        <v>0</v>
      </c>
      <c r="I96" s="180">
        <v>2.7942857142857101E-3</v>
      </c>
      <c r="K96" s="128">
        <f>Target_Curves[[#This Row],[Week]]</f>
        <v>92</v>
      </c>
      <c r="L96" s="180">
        <f>SUM(F$5:F96)</f>
        <v>0.99524999999999975</v>
      </c>
      <c r="M96" s="180">
        <f>SUM(G$5:G96)</f>
        <v>0.99999999999999989</v>
      </c>
      <c r="N96" s="180">
        <f>SUM(H$5:H96)</f>
        <v>1</v>
      </c>
      <c r="O96" s="180">
        <f>SUM(I$5:I96)</f>
        <v>1.0000000000000002</v>
      </c>
      <c r="Q96" s="382">
        <v>1.0000000000000002</v>
      </c>
      <c r="R96" s="8"/>
      <c r="S96" s="9"/>
      <c r="T96" s="2" t="s">
        <v>123</v>
      </c>
      <c r="U96" s="405">
        <f>SUMIFS(All_Opps[[Amount]:[Amount]],All_Opps[[WeekCodeNoAcc]:[WeekCodeNoAcc]],_xlfn.CONCAT(U$4,"-",$T96),All_Opps[[StageCode]:[StageCode]],"Won")</f>
        <v>115908</v>
      </c>
      <c r="V96" s="405">
        <f>SUMIFS(All_Opps[[Amount]:[Amount]],All_Opps[[WeekCodeNoAcc]:[WeekCodeNoAcc]],_xlfn.CONCAT(V$4,"-",$T96),All_Opps[[StageCode]:[StageCode]],"Won")</f>
        <v>0</v>
      </c>
      <c r="W96" s="405">
        <f>SUMIFS(All_Opps[[Amount]:[Amount]],All_Opps[[WeekCodeNoAcc]:[WeekCodeNoAcc]],_xlfn.CONCAT(W$4,"-",$T96),All_Opps[[StageCode]:[StageCode]],"Won")</f>
        <v>0</v>
      </c>
      <c r="X96" s="405">
        <f>SUMIFS(All_Opps[[Amount]:[Amount]],All_Opps[[WeekCodeNoAcc]:[WeekCodeNoAcc]],_xlfn.CONCAT(X$4,"-",$T96),All_Opps[[StageCode]:[StageCode]],"Won")</f>
        <v>49758</v>
      </c>
      <c r="Y96" s="405">
        <f>SUMIFS(All_Opps[[Amount]:[Amount]],All_Opps[[WeekCodeNoAcc]:[WeekCodeNoAcc]],_xlfn.CONCAT(Y$4,"-",$T96),All_Opps[[StageCode]:[StageCode]],"Won")</f>
        <v>106829</v>
      </c>
      <c r="Z96" s="405">
        <f>SUMIFS(All_Opps[[Amount]:[Amount]],All_Opps[[WeekCodeNoAcc]:[WeekCodeNoAcc]],_xlfn.CONCAT(Z$4,"-",$T96),All_Opps[[StageCode]:[StageCode]],"Won")</f>
        <v>0</v>
      </c>
      <c r="AA96" s="405">
        <f>SUMIFS(All_Opps[[Amount]:[Amount]],All_Opps[[WeekCodeNoAcc]:[WeekCodeNoAcc]],_xlfn.CONCAT(AA$4,"-",$T96),All_Opps[[StageCode]:[StageCode]],"Won")</f>
        <v>0</v>
      </c>
      <c r="AB96" s="405">
        <f>SUMIFS(All_Opps[[Amount]:[Amount]],All_Opps[[WeekCodeNoAcc]:[WeekCodeNoAcc]],_xlfn.CONCAT(AB$4,"-",$T96),All_Opps[[StageCode]:[StageCode]],"Won")</f>
        <v>4683</v>
      </c>
      <c r="AC96" s="405">
        <f>SUMIFS(All_Opps[[Amount]:[Amount]],All_Opps[[WeekCodeNoAcc]:[WeekCodeNoAcc]],_xlfn.CONCAT(AC$4,"-",$T96),All_Opps[[StageCode]:[StageCode]],"Won")</f>
        <v>0</v>
      </c>
      <c r="AD96" s="405">
        <f>SUMIFS(All_Opps[[Amount]:[Amount]],All_Opps[[WeekCodeNoAcc]:[WeekCodeNoAcc]],_xlfn.CONCAT(AD$4,"-",$T96),All_Opps[[StageCode]:[StageCode]],"Won")</f>
        <v>0</v>
      </c>
      <c r="AE96" s="405">
        <f>SUMIFS(All_Opps[[Amount]:[Amount]],All_Opps[[WeekCodeNoAcc]:[WeekCodeNoAcc]],_xlfn.CONCAT(AE$4,"-",$T96),All_Opps[[StageCode]:[StageCode]],"Won")</f>
        <v>0</v>
      </c>
      <c r="AG96" s="2" t="s">
        <v>123</v>
      </c>
      <c r="AH96" s="405">
        <f>SUMIFS(All_Opps[[Amount]:[Amount]],All_Opps[[WeekCode]:[WeekCode]],_xlfn.CONCAT(AH$4,"-",$T96),All_Opps[[StageCode]:[StageCode]],"Won")</f>
        <v>115908</v>
      </c>
      <c r="AI96" s="405">
        <f>SUMIFS(All_Opps[[Amount]:[Amount]],All_Opps[[WeekCode]:[WeekCode]],_xlfn.CONCAT(AI$4,"-",$T96),All_Opps[[StageCode]:[StageCode]],"Won")</f>
        <v>0</v>
      </c>
      <c r="AJ96" s="405">
        <f>SUMIFS(All_Opps[[Amount]:[Amount]],All_Opps[[WeekCode]:[WeekCode]],_xlfn.CONCAT(AJ$4,"-",$T96),All_Opps[[StageCode]:[StageCode]],"Won")</f>
        <v>0</v>
      </c>
      <c r="AK96" s="405">
        <f>SUMIFS(All_Opps[[Amount]:[Amount]],All_Opps[[WeekCode]:[WeekCode]],_xlfn.CONCAT(AK$4,"-",$T96),All_Opps[[StageCode]:[StageCode]],"Won")</f>
        <v>49758</v>
      </c>
      <c r="AL96" s="405">
        <f>SUMIFS(All_Opps[[Amount]:[Amount]],All_Opps[[WeekCode]:[WeekCode]],_xlfn.CONCAT(AL$4,"-",$T96),All_Opps[[StageCode]:[StageCode]],"Won")</f>
        <v>106829</v>
      </c>
      <c r="AM96" s="405">
        <f>SUMIFS(All_Opps[[Amount]:[Amount]],All_Opps[[WeekCode]:[WeekCode]],_xlfn.CONCAT(AM$4,"-",$T96),All_Opps[[StageCode]:[StageCode]],"Won")</f>
        <v>0</v>
      </c>
      <c r="AN96" s="405">
        <f>SUMIFS(All_Opps[[Amount]:[Amount]],All_Opps[[WeekCode]:[WeekCode]],_xlfn.CONCAT(AN$4,"-",$T96),All_Opps[[StageCode]:[StageCode]],"Won")</f>
        <v>0</v>
      </c>
      <c r="AO96" s="405">
        <f>SUMIFS(All_Opps[[Amount]:[Amount]],All_Opps[[WeekCode]:[WeekCode]],_xlfn.CONCAT(AO$4,"-",$T96),All_Opps[[StageCode]:[StageCode]],"Won")</f>
        <v>4683</v>
      </c>
      <c r="AP96" s="405">
        <f>SUMIFS(All_Opps[[Amount]:[Amount]],All_Opps[[WeekCode]:[WeekCode]],_xlfn.CONCAT(AP$4,"-",$T96),All_Opps[[StageCode]:[StageCode]],"Won")</f>
        <v>0</v>
      </c>
      <c r="AQ96" s="405">
        <f>SUMIFS(All_Opps[[Amount]:[Amount]],All_Opps[[WeekCode]:[WeekCode]],_xlfn.CONCAT(AQ$4,"-",$T96),All_Opps[[StageCode]:[StageCode]],"Won")</f>
        <v>0</v>
      </c>
      <c r="AR96" s="405">
        <f>SUMIFS(All_Opps[[Amount]:[Amount]],All_Opps[[WeekCode]:[WeekCode]],_xlfn.CONCAT(AR$4,"-",$T96),All_Opps[[StageCode]:[StageCode]],"Won")</f>
        <v>0</v>
      </c>
      <c r="AT96" s="2" t="s">
        <v>123</v>
      </c>
      <c r="AU96" s="405">
        <f>SUM(AH$5:AH96)</f>
        <v>6361693</v>
      </c>
      <c r="AV96" s="405">
        <f>SUM(AI$5:AI96)</f>
        <v>6899544</v>
      </c>
      <c r="AW96" s="405">
        <f>SUM(AJ$5:AJ96)</f>
        <v>12105325</v>
      </c>
      <c r="AX96" s="405">
        <f>SUM(AK$5:AK96)</f>
        <v>1321857</v>
      </c>
      <c r="AY96" s="405">
        <f>SUM(AL$5:AL96)</f>
        <v>8495493</v>
      </c>
      <c r="AZ96" s="405">
        <f>SUM(AM$5:AM96)</f>
        <v>21700188</v>
      </c>
      <c r="BA96" s="405">
        <f>SUM(AN$5:AN96)</f>
        <v>25884684</v>
      </c>
      <c r="BB96" s="405">
        <f>SUM(AO$5:AO96)</f>
        <v>23003001</v>
      </c>
      <c r="BC96" s="405">
        <f>SUM(AP$5:AP96)</f>
        <v>23479236</v>
      </c>
      <c r="BD96" s="405" t="e">
        <f ca="1">IF(TWeek2026&gt;AT96*1,SUM(AQ$5:AQ96),NA())</f>
        <v>#N/A</v>
      </c>
      <c r="BE96" s="405" t="e">
        <f ca="1">IF(Tweek2027&gt;AT96*1,SUM(AR$5:AR96),NA())</f>
        <v>#N/A</v>
      </c>
      <c r="BL96"/>
      <c r="BM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</row>
    <row r="97" spans="5:135" x14ac:dyDescent="0.45">
      <c r="E97" s="128">
        <v>93</v>
      </c>
      <c r="F97" s="180">
        <v>2.7899999999999999E-3</v>
      </c>
      <c r="G97" s="180">
        <v>0</v>
      </c>
      <c r="H97" s="180">
        <v>0</v>
      </c>
      <c r="I97" s="180">
        <v>0</v>
      </c>
      <c r="K97" s="128">
        <f>Target_Curves[[#This Row],[Week]]</f>
        <v>93</v>
      </c>
      <c r="L97" s="180">
        <f>SUM(F$5:F97)</f>
        <v>0.99803999999999971</v>
      </c>
      <c r="M97" s="180">
        <f>SUM(G$5:G97)</f>
        <v>0.99999999999999989</v>
      </c>
      <c r="N97" s="180">
        <f>SUM(H$5:H97)</f>
        <v>1</v>
      </c>
      <c r="O97" s="180">
        <f>SUM(I$5:I97)</f>
        <v>1.0000000000000002</v>
      </c>
      <c r="Q97" s="382">
        <v>1.0000000000000002</v>
      </c>
      <c r="R97" s="8"/>
      <c r="S97" s="9"/>
      <c r="T97" s="2" t="s">
        <v>124</v>
      </c>
      <c r="U97" s="405">
        <f>SUMIFS(All_Opps[[Amount]:[Amount]],All_Opps[[WeekCodeNoAcc]:[WeekCodeNoAcc]],_xlfn.CONCAT(U$4,"-",$T97),All_Opps[[StageCode]:[StageCode]],"Won")</f>
        <v>0</v>
      </c>
      <c r="V97" s="405">
        <f>SUMIFS(All_Opps[[Amount]:[Amount]],All_Opps[[WeekCodeNoAcc]:[WeekCodeNoAcc]],_xlfn.CONCAT(V$4,"-",$T97),All_Opps[[StageCode]:[StageCode]],"Won")</f>
        <v>22368</v>
      </c>
      <c r="W97" s="405">
        <f>SUMIFS(All_Opps[[Amount]:[Amount]],All_Opps[[WeekCodeNoAcc]:[WeekCodeNoAcc]],_xlfn.CONCAT(W$4,"-",$T97),All_Opps[[StageCode]:[StageCode]],"Won")</f>
        <v>0</v>
      </c>
      <c r="X97" s="405">
        <f>SUMIFS(All_Opps[[Amount]:[Amount]],All_Opps[[WeekCodeNoAcc]:[WeekCodeNoAcc]],_xlfn.CONCAT(X$4,"-",$T97),All_Opps[[StageCode]:[StageCode]],"Won")</f>
        <v>0</v>
      </c>
      <c r="Y97" s="405">
        <f>SUMIFS(All_Opps[[Amount]:[Amount]],All_Opps[[WeekCodeNoAcc]:[WeekCodeNoAcc]],_xlfn.CONCAT(Y$4,"-",$T97),All_Opps[[StageCode]:[StageCode]],"Won")</f>
        <v>0</v>
      </c>
      <c r="Z97" s="405">
        <f>SUMIFS(All_Opps[[Amount]:[Amount]],All_Opps[[WeekCodeNoAcc]:[WeekCodeNoAcc]],_xlfn.CONCAT(Z$4,"-",$T97),All_Opps[[StageCode]:[StageCode]],"Won")</f>
        <v>69400</v>
      </c>
      <c r="AA97" s="405">
        <f>SUMIFS(All_Opps[[Amount]:[Amount]],All_Opps[[WeekCodeNoAcc]:[WeekCodeNoAcc]],_xlfn.CONCAT(AA$4,"-",$T97),All_Opps[[StageCode]:[StageCode]],"Won")</f>
        <v>68</v>
      </c>
      <c r="AB97" s="405">
        <f>SUMIFS(All_Opps[[Amount]:[Amount]],All_Opps[[WeekCodeNoAcc]:[WeekCodeNoAcc]],_xlfn.CONCAT(AB$4,"-",$T97),All_Opps[[StageCode]:[StageCode]],"Won")</f>
        <v>23998</v>
      </c>
      <c r="AC97" s="405">
        <f>SUMIFS(All_Opps[[Amount]:[Amount]],All_Opps[[WeekCodeNoAcc]:[WeekCodeNoAcc]],_xlfn.CONCAT(AC$4,"-",$T97),All_Opps[[StageCode]:[StageCode]],"Won")</f>
        <v>0</v>
      </c>
      <c r="AD97" s="405">
        <f>SUMIFS(All_Opps[[Amount]:[Amount]],All_Opps[[WeekCodeNoAcc]:[WeekCodeNoAcc]],_xlfn.CONCAT(AD$4,"-",$T97),All_Opps[[StageCode]:[StageCode]],"Won")</f>
        <v>0</v>
      </c>
      <c r="AE97" s="405">
        <f>SUMIFS(All_Opps[[Amount]:[Amount]],All_Opps[[WeekCodeNoAcc]:[WeekCodeNoAcc]],_xlfn.CONCAT(AE$4,"-",$T97),All_Opps[[StageCode]:[StageCode]],"Won")</f>
        <v>0</v>
      </c>
      <c r="AG97" s="2" t="s">
        <v>124</v>
      </c>
      <c r="AH97" s="405">
        <f>SUMIFS(All_Opps[[Amount]:[Amount]],All_Opps[[WeekCode]:[WeekCode]],_xlfn.CONCAT(AH$4,"-",$T97),All_Opps[[StageCode]:[StageCode]],"Won")</f>
        <v>0</v>
      </c>
      <c r="AI97" s="405">
        <f>SUMIFS(All_Opps[[Amount]:[Amount]],All_Opps[[WeekCode]:[WeekCode]],_xlfn.CONCAT(AI$4,"-",$T97),All_Opps[[StageCode]:[StageCode]],"Won")</f>
        <v>22368</v>
      </c>
      <c r="AJ97" s="405">
        <f>SUMIFS(All_Opps[[Amount]:[Amount]],All_Opps[[WeekCode]:[WeekCode]],_xlfn.CONCAT(AJ$4,"-",$T97),All_Opps[[StageCode]:[StageCode]],"Won")</f>
        <v>0</v>
      </c>
      <c r="AK97" s="405">
        <f>SUMIFS(All_Opps[[Amount]:[Amount]],All_Opps[[WeekCode]:[WeekCode]],_xlfn.CONCAT(AK$4,"-",$T97),All_Opps[[StageCode]:[StageCode]],"Won")</f>
        <v>0</v>
      </c>
      <c r="AL97" s="405">
        <f>SUMIFS(All_Opps[[Amount]:[Amount]],All_Opps[[WeekCode]:[WeekCode]],_xlfn.CONCAT(AL$4,"-",$T97),All_Opps[[StageCode]:[StageCode]],"Won")</f>
        <v>0</v>
      </c>
      <c r="AM97" s="405">
        <f>SUMIFS(All_Opps[[Amount]:[Amount]],All_Opps[[WeekCode]:[WeekCode]],_xlfn.CONCAT(AM$4,"-",$T97),All_Opps[[StageCode]:[StageCode]],"Won")</f>
        <v>69400</v>
      </c>
      <c r="AN97" s="405">
        <f>SUMIFS(All_Opps[[Amount]:[Amount]],All_Opps[[WeekCode]:[WeekCode]],_xlfn.CONCAT(AN$4,"-",$T97),All_Opps[[StageCode]:[StageCode]],"Won")</f>
        <v>68</v>
      </c>
      <c r="AO97" s="405">
        <f>SUMIFS(All_Opps[[Amount]:[Amount]],All_Opps[[WeekCode]:[WeekCode]],_xlfn.CONCAT(AO$4,"-",$T97),All_Opps[[StageCode]:[StageCode]],"Won")</f>
        <v>23998</v>
      </c>
      <c r="AP97" s="405">
        <f>SUMIFS(All_Opps[[Amount]:[Amount]],All_Opps[[WeekCode]:[WeekCode]],_xlfn.CONCAT(AP$4,"-",$T97),All_Opps[[StageCode]:[StageCode]],"Won")</f>
        <v>0</v>
      </c>
      <c r="AQ97" s="405">
        <f>SUMIFS(All_Opps[[Amount]:[Amount]],All_Opps[[WeekCode]:[WeekCode]],_xlfn.CONCAT(AQ$4,"-",$T97),All_Opps[[StageCode]:[StageCode]],"Won")</f>
        <v>0</v>
      </c>
      <c r="AR97" s="405">
        <f>SUMIFS(All_Opps[[Amount]:[Amount]],All_Opps[[WeekCode]:[WeekCode]],_xlfn.CONCAT(AR$4,"-",$T97),All_Opps[[StageCode]:[StageCode]],"Won")</f>
        <v>0</v>
      </c>
      <c r="AT97" s="2" t="s">
        <v>124</v>
      </c>
      <c r="AU97" s="405">
        <f>SUM(AH$5:AH97)</f>
        <v>6361693</v>
      </c>
      <c r="AV97" s="405">
        <f>SUM(AI$5:AI97)</f>
        <v>6921912</v>
      </c>
      <c r="AW97" s="405">
        <f>SUM(AJ$5:AJ97)</f>
        <v>12105325</v>
      </c>
      <c r="AX97" s="405">
        <f>SUM(AK$5:AK97)</f>
        <v>1321857</v>
      </c>
      <c r="AY97" s="405">
        <f>SUM(AL$5:AL97)</f>
        <v>8495493</v>
      </c>
      <c r="AZ97" s="405">
        <f>SUM(AM$5:AM97)</f>
        <v>21769588</v>
      </c>
      <c r="BA97" s="405">
        <f>SUM(AN$5:AN97)</f>
        <v>25884752</v>
      </c>
      <c r="BB97" s="405">
        <f>SUM(AO$5:AO97)</f>
        <v>23026999</v>
      </c>
      <c r="BC97" s="405">
        <f>SUM(AP$5:AP97)</f>
        <v>23479236</v>
      </c>
      <c r="BD97" s="405" t="e">
        <f ca="1">IF(TWeek2026&gt;AT97*1,SUM(AQ$5:AQ97),NA())</f>
        <v>#N/A</v>
      </c>
      <c r="BE97" s="405" t="e">
        <f ca="1">IF(Tweek2027&gt;AT97*1,SUM(AR$5:AR97),NA())</f>
        <v>#N/A</v>
      </c>
      <c r="BL97"/>
      <c r="BM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</row>
    <row r="98" spans="5:135" x14ac:dyDescent="0.45">
      <c r="E98" s="128">
        <v>94</v>
      </c>
      <c r="F98" s="180">
        <v>0</v>
      </c>
      <c r="G98" s="180">
        <v>0</v>
      </c>
      <c r="H98" s="180">
        <v>0</v>
      </c>
      <c r="I98" s="180">
        <v>0</v>
      </c>
      <c r="K98" s="128">
        <f>Target_Curves[[#This Row],[Week]]</f>
        <v>94</v>
      </c>
      <c r="L98" s="180">
        <f>SUM(F$5:F98)</f>
        <v>0.99803999999999971</v>
      </c>
      <c r="M98" s="180">
        <f>SUM(G$5:G98)</f>
        <v>0.99999999999999989</v>
      </c>
      <c r="N98" s="180">
        <f>SUM(H$5:H98)</f>
        <v>1</v>
      </c>
      <c r="O98" s="180">
        <f>SUM(I$5:I98)</f>
        <v>1.0000000000000002</v>
      </c>
      <c r="Q98" s="382">
        <v>1.0000000000000002</v>
      </c>
      <c r="R98" s="8"/>
      <c r="S98" s="9"/>
      <c r="T98" s="2" t="s">
        <v>125</v>
      </c>
      <c r="U98" s="405">
        <f>SUMIFS(All_Opps[[Amount]:[Amount]],All_Opps[[WeekCodeNoAcc]:[WeekCodeNoAcc]],_xlfn.CONCAT(U$4,"-",$T98),All_Opps[[StageCode]:[StageCode]],"Won")</f>
        <v>0</v>
      </c>
      <c r="V98" s="405">
        <f>SUMIFS(All_Opps[[Amount]:[Amount]],All_Opps[[WeekCodeNoAcc]:[WeekCodeNoAcc]],_xlfn.CONCAT(V$4,"-",$T98),All_Opps[[StageCode]:[StageCode]],"Won")</f>
        <v>4956</v>
      </c>
      <c r="W98" s="405">
        <f>SUMIFS(All_Opps[[Amount]:[Amount]],All_Opps[[WeekCodeNoAcc]:[WeekCodeNoAcc]],_xlfn.CONCAT(W$4,"-",$T98),All_Opps[[StageCode]:[StageCode]],"Won")</f>
        <v>0</v>
      </c>
      <c r="X98" s="405">
        <f>SUMIFS(All_Opps[[Amount]:[Amount]],All_Opps[[WeekCodeNoAcc]:[WeekCodeNoAcc]],_xlfn.CONCAT(X$4,"-",$T98),All_Opps[[StageCode]:[StageCode]],"Won")</f>
        <v>56620</v>
      </c>
      <c r="Y98" s="405">
        <f>SUMIFS(All_Opps[[Amount]:[Amount]],All_Opps[[WeekCodeNoAcc]:[WeekCodeNoAcc]],_xlfn.CONCAT(Y$4,"-",$T98),All_Opps[[StageCode]:[StageCode]],"Won")</f>
        <v>0</v>
      </c>
      <c r="Z98" s="405">
        <f>SUMIFS(All_Opps[[Amount]:[Amount]],All_Opps[[WeekCodeNoAcc]:[WeekCodeNoAcc]],_xlfn.CONCAT(Z$4,"-",$T98),All_Opps[[StageCode]:[StageCode]],"Won")</f>
        <v>0</v>
      </c>
      <c r="AA98" s="405">
        <f>SUMIFS(All_Opps[[Amount]:[Amount]],All_Opps[[WeekCodeNoAcc]:[WeekCodeNoAcc]],_xlfn.CONCAT(AA$4,"-",$T98),All_Opps[[StageCode]:[StageCode]],"Won")</f>
        <v>86762</v>
      </c>
      <c r="AB98" s="405">
        <f>SUMIFS(All_Opps[[Amount]:[Amount]],All_Opps[[WeekCodeNoAcc]:[WeekCodeNoAcc]],_xlfn.CONCAT(AB$4,"-",$T98),All_Opps[[StageCode]:[StageCode]],"Won")</f>
        <v>0</v>
      </c>
      <c r="AC98" s="405">
        <f>SUMIFS(All_Opps[[Amount]:[Amount]],All_Opps[[WeekCodeNoAcc]:[WeekCodeNoAcc]],_xlfn.CONCAT(AC$4,"-",$T98),All_Opps[[StageCode]:[StageCode]],"Won")</f>
        <v>74583</v>
      </c>
      <c r="AD98" s="405">
        <f>SUMIFS(All_Opps[[Amount]:[Amount]],All_Opps[[WeekCodeNoAcc]:[WeekCodeNoAcc]],_xlfn.CONCAT(AD$4,"-",$T98),All_Opps[[StageCode]:[StageCode]],"Won")</f>
        <v>0</v>
      </c>
      <c r="AE98" s="405">
        <f>SUMIFS(All_Opps[[Amount]:[Amount]],All_Opps[[WeekCodeNoAcc]:[WeekCodeNoAcc]],_xlfn.CONCAT(AE$4,"-",$T98),All_Opps[[StageCode]:[StageCode]],"Won")</f>
        <v>0</v>
      </c>
      <c r="AG98" s="2" t="s">
        <v>125</v>
      </c>
      <c r="AH98" s="405">
        <f>SUMIFS(All_Opps[[Amount]:[Amount]],All_Opps[[WeekCode]:[WeekCode]],_xlfn.CONCAT(AH$4,"-",$T98),All_Opps[[StageCode]:[StageCode]],"Won")</f>
        <v>0</v>
      </c>
      <c r="AI98" s="405">
        <f>SUMIFS(All_Opps[[Amount]:[Amount]],All_Opps[[WeekCode]:[WeekCode]],_xlfn.CONCAT(AI$4,"-",$T98),All_Opps[[StageCode]:[StageCode]],"Won")</f>
        <v>4956</v>
      </c>
      <c r="AJ98" s="405">
        <f>SUMIFS(All_Opps[[Amount]:[Amount]],All_Opps[[WeekCode]:[WeekCode]],_xlfn.CONCAT(AJ$4,"-",$T98),All_Opps[[StageCode]:[StageCode]],"Won")</f>
        <v>0</v>
      </c>
      <c r="AK98" s="405">
        <f>SUMIFS(All_Opps[[Amount]:[Amount]],All_Opps[[WeekCode]:[WeekCode]],_xlfn.CONCAT(AK$4,"-",$T98),All_Opps[[StageCode]:[StageCode]],"Won")</f>
        <v>56620</v>
      </c>
      <c r="AL98" s="405">
        <f>SUMIFS(All_Opps[[Amount]:[Amount]],All_Opps[[WeekCode]:[WeekCode]],_xlfn.CONCAT(AL$4,"-",$T98),All_Opps[[StageCode]:[StageCode]],"Won")</f>
        <v>0</v>
      </c>
      <c r="AM98" s="405">
        <f>SUMIFS(All_Opps[[Amount]:[Amount]],All_Opps[[WeekCode]:[WeekCode]],_xlfn.CONCAT(AM$4,"-",$T98),All_Opps[[StageCode]:[StageCode]],"Won")</f>
        <v>0</v>
      </c>
      <c r="AN98" s="405">
        <f>SUMIFS(All_Opps[[Amount]:[Amount]],All_Opps[[WeekCode]:[WeekCode]],_xlfn.CONCAT(AN$4,"-",$T98),All_Opps[[StageCode]:[StageCode]],"Won")</f>
        <v>86762</v>
      </c>
      <c r="AO98" s="405">
        <f>SUMIFS(All_Opps[[Amount]:[Amount]],All_Opps[[WeekCode]:[WeekCode]],_xlfn.CONCAT(AO$4,"-",$T98),All_Opps[[StageCode]:[StageCode]],"Won")</f>
        <v>0</v>
      </c>
      <c r="AP98" s="405">
        <f>SUMIFS(All_Opps[[Amount]:[Amount]],All_Opps[[WeekCode]:[WeekCode]],_xlfn.CONCAT(AP$4,"-",$T98),All_Opps[[StageCode]:[StageCode]],"Won")</f>
        <v>74583</v>
      </c>
      <c r="AQ98" s="405">
        <f>SUMIFS(All_Opps[[Amount]:[Amount]],All_Opps[[WeekCode]:[WeekCode]],_xlfn.CONCAT(AQ$4,"-",$T98),All_Opps[[StageCode]:[StageCode]],"Won")</f>
        <v>0</v>
      </c>
      <c r="AR98" s="405">
        <f>SUMIFS(All_Opps[[Amount]:[Amount]],All_Opps[[WeekCode]:[WeekCode]],_xlfn.CONCAT(AR$4,"-",$T98),All_Opps[[StageCode]:[StageCode]],"Won")</f>
        <v>0</v>
      </c>
      <c r="AT98" s="2" t="s">
        <v>125</v>
      </c>
      <c r="AU98" s="405">
        <f>SUM(AH$5:AH98)</f>
        <v>6361693</v>
      </c>
      <c r="AV98" s="405">
        <f>SUM(AI$5:AI98)</f>
        <v>6926868</v>
      </c>
      <c r="AW98" s="405">
        <f>SUM(AJ$5:AJ98)</f>
        <v>12105325</v>
      </c>
      <c r="AX98" s="405">
        <f>SUM(AK$5:AK98)</f>
        <v>1378477</v>
      </c>
      <c r="AY98" s="405">
        <f>SUM(AL$5:AL98)</f>
        <v>8495493</v>
      </c>
      <c r="AZ98" s="405">
        <f>SUM(AM$5:AM98)</f>
        <v>21769588</v>
      </c>
      <c r="BA98" s="405">
        <f>SUM(AN$5:AN98)</f>
        <v>25971514</v>
      </c>
      <c r="BB98" s="405">
        <f>SUM(AO$5:AO98)</f>
        <v>23026999</v>
      </c>
      <c r="BC98" s="405">
        <f>SUM(AP$5:AP98)</f>
        <v>23553819</v>
      </c>
      <c r="BD98" s="405" t="e">
        <f ca="1">IF(TWeek2026&gt;AT98*1,SUM(AQ$5:AQ98),NA())</f>
        <v>#N/A</v>
      </c>
      <c r="BE98" s="405" t="e">
        <f ca="1">IF(Tweek2027&gt;AT98*1,SUM(AR$5:AR98),NA())</f>
        <v>#N/A</v>
      </c>
      <c r="BL98"/>
      <c r="BM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</row>
    <row r="99" spans="5:135" x14ac:dyDescent="0.45">
      <c r="E99" s="128">
        <v>95</v>
      </c>
      <c r="F99" s="180">
        <v>5.2999999999999998E-4</v>
      </c>
      <c r="G99" s="180">
        <v>0</v>
      </c>
      <c r="H99" s="180">
        <v>0</v>
      </c>
      <c r="I99" s="180">
        <v>0</v>
      </c>
      <c r="K99" s="128">
        <f>Target_Curves[[#This Row],[Week]]</f>
        <v>95</v>
      </c>
      <c r="L99" s="180">
        <f>SUM(F$5:F99)</f>
        <v>0.99856999999999974</v>
      </c>
      <c r="M99" s="180">
        <f>SUM(G$5:G99)</f>
        <v>0.99999999999999989</v>
      </c>
      <c r="N99" s="180">
        <f>SUM(H$5:H99)</f>
        <v>1</v>
      </c>
      <c r="O99" s="180">
        <f>SUM(I$5:I99)</f>
        <v>1.0000000000000002</v>
      </c>
      <c r="Q99" s="382">
        <v>1.0000000000000002</v>
      </c>
      <c r="R99" s="8"/>
      <c r="S99" s="9"/>
      <c r="T99" s="2" t="s">
        <v>126</v>
      </c>
      <c r="U99" s="405">
        <f>SUMIFS(All_Opps[[Amount]:[Amount]],All_Opps[[WeekCodeNoAcc]:[WeekCodeNoAcc]],_xlfn.CONCAT(U$4,"-",$T99),All_Opps[[StageCode]:[StageCode]],"Won")</f>
        <v>149622</v>
      </c>
      <c r="V99" s="405">
        <f>SUMIFS(All_Opps[[Amount]:[Amount]],All_Opps[[WeekCodeNoAcc]:[WeekCodeNoAcc]],_xlfn.CONCAT(V$4,"-",$T99),All_Opps[[StageCode]:[StageCode]],"Won")</f>
        <v>54833</v>
      </c>
      <c r="W99" s="405">
        <f>SUMIFS(All_Opps[[Amount]:[Amount]],All_Opps[[WeekCodeNoAcc]:[WeekCodeNoAcc]],_xlfn.CONCAT(W$4,"-",$T99),All_Opps[[StageCode]:[StageCode]],"Won")</f>
        <v>112083</v>
      </c>
      <c r="X99" s="405">
        <f>SUMIFS(All_Opps[[Amount]:[Amount]],All_Opps[[WeekCodeNoAcc]:[WeekCodeNoAcc]],_xlfn.CONCAT(X$4,"-",$T99),All_Opps[[StageCode]:[StageCode]],"Won")</f>
        <v>0</v>
      </c>
      <c r="Y99" s="405">
        <f>SUMIFS(All_Opps[[Amount]:[Amount]],All_Opps[[WeekCodeNoAcc]:[WeekCodeNoAcc]],_xlfn.CONCAT(Y$4,"-",$T99),All_Opps[[StageCode]:[StageCode]],"Won")</f>
        <v>0</v>
      </c>
      <c r="Z99" s="405">
        <f>SUMIFS(All_Opps[[Amount]:[Amount]],All_Opps[[WeekCodeNoAcc]:[WeekCodeNoAcc]],_xlfn.CONCAT(Z$4,"-",$T99),All_Opps[[StageCode]:[StageCode]],"Won")</f>
        <v>0</v>
      </c>
      <c r="AA99" s="405">
        <f>SUMIFS(All_Opps[[Amount]:[Amount]],All_Opps[[WeekCodeNoAcc]:[WeekCodeNoAcc]],_xlfn.CONCAT(AA$4,"-",$T99),All_Opps[[StageCode]:[StageCode]],"Won")</f>
        <v>0</v>
      </c>
      <c r="AB99" s="405">
        <f>SUMIFS(All_Opps[[Amount]:[Amount]],All_Opps[[WeekCodeNoAcc]:[WeekCodeNoAcc]],_xlfn.CONCAT(AB$4,"-",$T99),All_Opps[[StageCode]:[StageCode]],"Won")</f>
        <v>19662</v>
      </c>
      <c r="AC99" s="405">
        <f>SUMIFS(All_Opps[[Amount]:[Amount]],All_Opps[[WeekCodeNoAcc]:[WeekCodeNoAcc]],_xlfn.CONCAT(AC$4,"-",$T99),All_Opps[[StageCode]:[StageCode]],"Won")</f>
        <v>0</v>
      </c>
      <c r="AD99" s="405">
        <f>SUMIFS(All_Opps[[Amount]:[Amount]],All_Opps[[WeekCodeNoAcc]:[WeekCodeNoAcc]],_xlfn.CONCAT(AD$4,"-",$T99),All_Opps[[StageCode]:[StageCode]],"Won")</f>
        <v>0</v>
      </c>
      <c r="AE99" s="405">
        <f>SUMIFS(All_Opps[[Amount]:[Amount]],All_Opps[[WeekCodeNoAcc]:[WeekCodeNoAcc]],_xlfn.CONCAT(AE$4,"-",$T99),All_Opps[[StageCode]:[StageCode]],"Won")</f>
        <v>0</v>
      </c>
      <c r="AG99" s="2" t="s">
        <v>126</v>
      </c>
      <c r="AH99" s="405">
        <f>SUMIFS(All_Opps[[Amount]:[Amount]],All_Opps[[WeekCode]:[WeekCode]],_xlfn.CONCAT(AH$4,"-",$T99),All_Opps[[StageCode]:[StageCode]],"Won")</f>
        <v>149622</v>
      </c>
      <c r="AI99" s="405">
        <f>SUMIFS(All_Opps[[Amount]:[Amount]],All_Opps[[WeekCode]:[WeekCode]],_xlfn.CONCAT(AI$4,"-",$T99),All_Opps[[StageCode]:[StageCode]],"Won")</f>
        <v>54833</v>
      </c>
      <c r="AJ99" s="405">
        <f>SUMIFS(All_Opps[[Amount]:[Amount]],All_Opps[[WeekCode]:[WeekCode]],_xlfn.CONCAT(AJ$4,"-",$T99),All_Opps[[StageCode]:[StageCode]],"Won")</f>
        <v>112083</v>
      </c>
      <c r="AK99" s="405">
        <f>SUMIFS(All_Opps[[Amount]:[Amount]],All_Opps[[WeekCode]:[WeekCode]],_xlfn.CONCAT(AK$4,"-",$T99),All_Opps[[StageCode]:[StageCode]],"Won")</f>
        <v>0</v>
      </c>
      <c r="AL99" s="405">
        <f>SUMIFS(All_Opps[[Amount]:[Amount]],All_Opps[[WeekCode]:[WeekCode]],_xlfn.CONCAT(AL$4,"-",$T99),All_Opps[[StageCode]:[StageCode]],"Won")</f>
        <v>0</v>
      </c>
      <c r="AM99" s="405">
        <f>SUMIFS(All_Opps[[Amount]:[Amount]],All_Opps[[WeekCode]:[WeekCode]],_xlfn.CONCAT(AM$4,"-",$T99),All_Opps[[StageCode]:[StageCode]],"Won")</f>
        <v>0</v>
      </c>
      <c r="AN99" s="405">
        <f>SUMIFS(All_Opps[[Amount]:[Amount]],All_Opps[[WeekCode]:[WeekCode]],_xlfn.CONCAT(AN$4,"-",$T99),All_Opps[[StageCode]:[StageCode]],"Won")</f>
        <v>0</v>
      </c>
      <c r="AO99" s="405">
        <f>SUMIFS(All_Opps[[Amount]:[Amount]],All_Opps[[WeekCode]:[WeekCode]],_xlfn.CONCAT(AO$4,"-",$T99),All_Opps[[StageCode]:[StageCode]],"Won")</f>
        <v>19662</v>
      </c>
      <c r="AP99" s="405">
        <f>SUMIFS(All_Opps[[Amount]:[Amount]],All_Opps[[WeekCode]:[WeekCode]],_xlfn.CONCAT(AP$4,"-",$T99),All_Opps[[StageCode]:[StageCode]],"Won")</f>
        <v>0</v>
      </c>
      <c r="AQ99" s="405">
        <f>SUMIFS(All_Opps[[Amount]:[Amount]],All_Opps[[WeekCode]:[WeekCode]],_xlfn.CONCAT(AQ$4,"-",$T99),All_Opps[[StageCode]:[StageCode]],"Won")</f>
        <v>0</v>
      </c>
      <c r="AR99" s="405">
        <f>SUMIFS(All_Opps[[Amount]:[Amount]],All_Opps[[WeekCode]:[WeekCode]],_xlfn.CONCAT(AR$4,"-",$T99),All_Opps[[StageCode]:[StageCode]],"Won")</f>
        <v>0</v>
      </c>
      <c r="AT99" s="2" t="s">
        <v>126</v>
      </c>
      <c r="AU99" s="405">
        <f>SUM(AH$5:AH99)</f>
        <v>6511315</v>
      </c>
      <c r="AV99" s="405">
        <f>SUM(AI$5:AI99)</f>
        <v>6981701</v>
      </c>
      <c r="AW99" s="405">
        <f>SUM(AJ$5:AJ99)</f>
        <v>12217408</v>
      </c>
      <c r="AX99" s="405">
        <f>SUM(AK$5:AK99)</f>
        <v>1378477</v>
      </c>
      <c r="AY99" s="405">
        <f>SUM(AL$5:AL99)</f>
        <v>8495493</v>
      </c>
      <c r="AZ99" s="405">
        <f>SUM(AM$5:AM99)</f>
        <v>21769588</v>
      </c>
      <c r="BA99" s="405">
        <f>SUM(AN$5:AN99)</f>
        <v>25971514</v>
      </c>
      <c r="BB99" s="405">
        <f>SUM(AO$5:AO99)</f>
        <v>23046661</v>
      </c>
      <c r="BC99" s="405">
        <f>SUM(AP$5:AP99)</f>
        <v>23553819</v>
      </c>
      <c r="BD99" s="405" t="e">
        <f ca="1">IF(TWeek2026&gt;AT99*1,SUM(AQ$5:AQ99),NA())</f>
        <v>#N/A</v>
      </c>
      <c r="BE99" s="405" t="e">
        <f ca="1">IF(Tweek2027&gt;AT99*1,SUM(AR$5:AR99),NA())</f>
        <v>#N/A</v>
      </c>
      <c r="BL99"/>
      <c r="BM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</row>
    <row r="100" spans="5:135" x14ac:dyDescent="0.45">
      <c r="E100" s="128">
        <v>96</v>
      </c>
      <c r="F100" s="180">
        <v>1.3799999999999999E-3</v>
      </c>
      <c r="G100" s="180">
        <v>0</v>
      </c>
      <c r="H100" s="180">
        <v>0</v>
      </c>
      <c r="I100" s="180">
        <v>0</v>
      </c>
      <c r="K100" s="128">
        <f>Target_Curves[[#This Row],[Week]]</f>
        <v>96</v>
      </c>
      <c r="L100" s="180">
        <f>SUM(F$5:F100)</f>
        <v>0.99994999999999978</v>
      </c>
      <c r="M100" s="180">
        <f>SUM(G$5:G100)</f>
        <v>0.99999999999999989</v>
      </c>
      <c r="N100" s="180">
        <f>SUM(H$5:H100)</f>
        <v>1</v>
      </c>
      <c r="O100" s="180">
        <f>SUM(I$5:I100)</f>
        <v>1.0000000000000002</v>
      </c>
      <c r="Q100" s="382">
        <v>1.0000000000000002</v>
      </c>
      <c r="R100" s="8"/>
      <c r="S100" s="9"/>
      <c r="T100" s="2" t="s">
        <v>127</v>
      </c>
      <c r="U100" s="405">
        <f>SUMIFS(All_Opps[[Amount]:[Amount]],All_Opps[[WeekCodeNoAcc]:[WeekCodeNoAcc]],_xlfn.CONCAT(U$4,"-",$T100),All_Opps[[StageCode]:[StageCode]],"Won")</f>
        <v>19628</v>
      </c>
      <c r="V100" s="405">
        <f>SUMIFS(All_Opps[[Amount]:[Amount]],All_Opps[[WeekCodeNoAcc]:[WeekCodeNoAcc]],_xlfn.CONCAT(V$4,"-",$T100),All_Opps[[StageCode]:[StageCode]],"Won")</f>
        <v>0</v>
      </c>
      <c r="W100" s="405">
        <f>SUMIFS(All_Opps[[Amount]:[Amount]],All_Opps[[WeekCodeNoAcc]:[WeekCodeNoAcc]],_xlfn.CONCAT(W$4,"-",$T100),All_Opps[[StageCode]:[StageCode]],"Won")</f>
        <v>0</v>
      </c>
      <c r="X100" s="405">
        <f>SUMIFS(All_Opps[[Amount]:[Amount]],All_Opps[[WeekCodeNoAcc]:[WeekCodeNoAcc]],_xlfn.CONCAT(X$4,"-",$T100),All_Opps[[StageCode]:[StageCode]],"Won")</f>
        <v>0</v>
      </c>
      <c r="Y100" s="405">
        <f>SUMIFS(All_Opps[[Amount]:[Amount]],All_Opps[[WeekCodeNoAcc]:[WeekCodeNoAcc]],_xlfn.CONCAT(Y$4,"-",$T100),All_Opps[[StageCode]:[StageCode]],"Won")</f>
        <v>190391</v>
      </c>
      <c r="Z100" s="405">
        <f>SUMIFS(All_Opps[[Amount]:[Amount]],All_Opps[[WeekCodeNoAcc]:[WeekCodeNoAcc]],_xlfn.CONCAT(Z$4,"-",$T100),All_Opps[[StageCode]:[StageCode]],"Won")</f>
        <v>47137</v>
      </c>
      <c r="AA100" s="405">
        <f>SUMIFS(All_Opps[[Amount]:[Amount]],All_Opps[[WeekCodeNoAcc]:[WeekCodeNoAcc]],_xlfn.CONCAT(AA$4,"-",$T100),All_Opps[[StageCode]:[StageCode]],"Won")</f>
        <v>0</v>
      </c>
      <c r="AB100" s="405">
        <f>SUMIFS(All_Opps[[Amount]:[Amount]],All_Opps[[WeekCodeNoAcc]:[WeekCodeNoAcc]],_xlfn.CONCAT(AB$4,"-",$T100),All_Opps[[StageCode]:[StageCode]],"Won")</f>
        <v>0</v>
      </c>
      <c r="AC100" s="405">
        <f>SUMIFS(All_Opps[[Amount]:[Amount]],All_Opps[[WeekCodeNoAcc]:[WeekCodeNoAcc]],_xlfn.CONCAT(AC$4,"-",$T100),All_Opps[[StageCode]:[StageCode]],"Won")</f>
        <v>0</v>
      </c>
      <c r="AD100" s="405">
        <f>SUMIFS(All_Opps[[Amount]:[Amount]],All_Opps[[WeekCodeNoAcc]:[WeekCodeNoAcc]],_xlfn.CONCAT(AD$4,"-",$T100),All_Opps[[StageCode]:[StageCode]],"Won")</f>
        <v>0</v>
      </c>
      <c r="AE100" s="405">
        <f>SUMIFS(All_Opps[[Amount]:[Amount]],All_Opps[[WeekCodeNoAcc]:[WeekCodeNoAcc]],_xlfn.CONCAT(AE$4,"-",$T100),All_Opps[[StageCode]:[StageCode]],"Won")</f>
        <v>0</v>
      </c>
      <c r="AG100" s="2" t="s">
        <v>127</v>
      </c>
      <c r="AH100" s="405">
        <f>SUMIFS(All_Opps[[Amount]:[Amount]],All_Opps[[WeekCode]:[WeekCode]],_xlfn.CONCAT(AH$4,"-",$T100),All_Opps[[StageCode]:[StageCode]],"Won")</f>
        <v>19628</v>
      </c>
      <c r="AI100" s="405">
        <f>SUMIFS(All_Opps[[Amount]:[Amount]],All_Opps[[WeekCode]:[WeekCode]],_xlfn.CONCAT(AI$4,"-",$T100),All_Opps[[StageCode]:[StageCode]],"Won")</f>
        <v>0</v>
      </c>
      <c r="AJ100" s="405">
        <f>SUMIFS(All_Opps[[Amount]:[Amount]],All_Opps[[WeekCode]:[WeekCode]],_xlfn.CONCAT(AJ$4,"-",$T100),All_Opps[[StageCode]:[StageCode]],"Won")</f>
        <v>0</v>
      </c>
      <c r="AK100" s="405">
        <f>SUMIFS(All_Opps[[Amount]:[Amount]],All_Opps[[WeekCode]:[WeekCode]],_xlfn.CONCAT(AK$4,"-",$T100),All_Opps[[StageCode]:[StageCode]],"Won")</f>
        <v>0</v>
      </c>
      <c r="AL100" s="405">
        <f>SUMIFS(All_Opps[[Amount]:[Amount]],All_Opps[[WeekCode]:[WeekCode]],_xlfn.CONCAT(AL$4,"-",$T100),All_Opps[[StageCode]:[StageCode]],"Won")</f>
        <v>190391</v>
      </c>
      <c r="AM100" s="405">
        <f>SUMIFS(All_Opps[[Amount]:[Amount]],All_Opps[[WeekCode]:[WeekCode]],_xlfn.CONCAT(AM$4,"-",$T100),All_Opps[[StageCode]:[StageCode]],"Won")</f>
        <v>47137</v>
      </c>
      <c r="AN100" s="405">
        <f>SUMIFS(All_Opps[[Amount]:[Amount]],All_Opps[[WeekCode]:[WeekCode]],_xlfn.CONCAT(AN$4,"-",$T100),All_Opps[[StageCode]:[StageCode]],"Won")</f>
        <v>0</v>
      </c>
      <c r="AO100" s="405">
        <f>SUMIFS(All_Opps[[Amount]:[Amount]],All_Opps[[WeekCode]:[WeekCode]],_xlfn.CONCAT(AO$4,"-",$T100),All_Opps[[StageCode]:[StageCode]],"Won")</f>
        <v>0</v>
      </c>
      <c r="AP100" s="405">
        <f>SUMIFS(All_Opps[[Amount]:[Amount]],All_Opps[[WeekCode]:[WeekCode]],_xlfn.CONCAT(AP$4,"-",$T100),All_Opps[[StageCode]:[StageCode]],"Won")</f>
        <v>0</v>
      </c>
      <c r="AQ100" s="405">
        <f>SUMIFS(All_Opps[[Amount]:[Amount]],All_Opps[[WeekCode]:[WeekCode]],_xlfn.CONCAT(AQ$4,"-",$T100),All_Opps[[StageCode]:[StageCode]],"Won")</f>
        <v>0</v>
      </c>
      <c r="AR100" s="405">
        <f>SUMIFS(All_Opps[[Amount]:[Amount]],All_Opps[[WeekCode]:[WeekCode]],_xlfn.CONCAT(AR$4,"-",$T100),All_Opps[[StageCode]:[StageCode]],"Won")</f>
        <v>0</v>
      </c>
      <c r="AT100" s="2" t="s">
        <v>127</v>
      </c>
      <c r="AU100" s="405">
        <f>SUM(AH$5:AH100)</f>
        <v>6530943</v>
      </c>
      <c r="AV100" s="405">
        <f>SUM(AI$5:AI100)</f>
        <v>6981701</v>
      </c>
      <c r="AW100" s="405">
        <f>SUM(AJ$5:AJ100)</f>
        <v>12217408</v>
      </c>
      <c r="AX100" s="405">
        <f>SUM(AK$5:AK100)</f>
        <v>1378477</v>
      </c>
      <c r="AY100" s="405">
        <f>SUM(AL$5:AL100)</f>
        <v>8685884</v>
      </c>
      <c r="AZ100" s="405">
        <f>SUM(AM$5:AM100)</f>
        <v>21816725</v>
      </c>
      <c r="BA100" s="405">
        <f>SUM(AN$5:AN100)</f>
        <v>25971514</v>
      </c>
      <c r="BB100" s="405">
        <f>SUM(AO$5:AO100)</f>
        <v>23046661</v>
      </c>
      <c r="BC100" s="405">
        <f>SUM(AP$5:AP100)</f>
        <v>23553819</v>
      </c>
      <c r="BD100" s="405" t="e">
        <f ca="1">IF(TWeek2026&gt;AT100*1,SUM(AQ$5:AQ100),NA())</f>
        <v>#N/A</v>
      </c>
      <c r="BE100" s="405" t="e">
        <f ca="1">IF(Tweek2027&gt;AT100*1,SUM(AR$5:AR100),NA())</f>
        <v>#N/A</v>
      </c>
      <c r="BL100"/>
      <c r="BM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</row>
    <row r="101" spans="5:135" x14ac:dyDescent="0.45">
      <c r="E101" s="128">
        <v>97</v>
      </c>
      <c r="F101" s="180">
        <v>0</v>
      </c>
      <c r="G101" s="180">
        <v>0</v>
      </c>
      <c r="H101" s="180">
        <v>0</v>
      </c>
      <c r="I101" s="180">
        <v>0</v>
      </c>
      <c r="K101" s="128">
        <f>Target_Curves[[#This Row],[Week]]</f>
        <v>97</v>
      </c>
      <c r="L101" s="180">
        <f>SUM(F$5:F101)</f>
        <v>0.99994999999999978</v>
      </c>
      <c r="M101" s="180">
        <f>SUM(G$5:G101)</f>
        <v>0.99999999999999989</v>
      </c>
      <c r="N101" s="180">
        <f>SUM(H$5:H101)</f>
        <v>1</v>
      </c>
      <c r="O101" s="180">
        <f>SUM(I$5:I101)</f>
        <v>1.0000000000000002</v>
      </c>
      <c r="Q101" s="382">
        <v>1.0000000000000002</v>
      </c>
      <c r="R101" s="8"/>
      <c r="S101" s="9"/>
      <c r="T101" s="2" t="s">
        <v>128</v>
      </c>
      <c r="U101" s="405">
        <f>SUMIFS(All_Opps[[Amount]:[Amount]],All_Opps[[WeekCodeNoAcc]:[WeekCodeNoAcc]],_xlfn.CONCAT(U$4,"-",$T101),All_Opps[[StageCode]:[StageCode]],"Won")</f>
        <v>0</v>
      </c>
      <c r="V101" s="405">
        <f>SUMIFS(All_Opps[[Amount]:[Amount]],All_Opps[[WeekCodeNoAcc]:[WeekCodeNoAcc]],_xlfn.CONCAT(V$4,"-",$T101),All_Opps[[StageCode]:[StageCode]],"Won")</f>
        <v>28010</v>
      </c>
      <c r="W101" s="405">
        <f>SUMIFS(All_Opps[[Amount]:[Amount]],All_Opps[[WeekCodeNoAcc]:[WeekCodeNoAcc]],_xlfn.CONCAT(W$4,"-",$T101),All_Opps[[StageCode]:[StageCode]],"Won")</f>
        <v>0</v>
      </c>
      <c r="X101" s="405">
        <f>SUMIFS(All_Opps[[Amount]:[Amount]],All_Opps[[WeekCodeNoAcc]:[WeekCodeNoAcc]],_xlfn.CONCAT(X$4,"-",$T101),All_Opps[[StageCode]:[StageCode]],"Won")</f>
        <v>0</v>
      </c>
      <c r="Y101" s="405">
        <f>SUMIFS(All_Opps[[Amount]:[Amount]],All_Opps[[WeekCodeNoAcc]:[WeekCodeNoAcc]],_xlfn.CONCAT(Y$4,"-",$T101),All_Opps[[StageCode]:[StageCode]],"Won")</f>
        <v>0</v>
      </c>
      <c r="Z101" s="405">
        <f>SUMIFS(All_Opps[[Amount]:[Amount]],All_Opps[[WeekCodeNoAcc]:[WeekCodeNoAcc]],_xlfn.CONCAT(Z$4,"-",$T101),All_Opps[[StageCode]:[StageCode]],"Won")</f>
        <v>34094</v>
      </c>
      <c r="AA101" s="405">
        <f>SUMIFS(All_Opps[[Amount]:[Amount]],All_Opps[[WeekCodeNoAcc]:[WeekCodeNoAcc]],_xlfn.CONCAT(AA$4,"-",$T101),All_Opps[[StageCode]:[StageCode]],"Won")</f>
        <v>0</v>
      </c>
      <c r="AB101" s="405">
        <f>SUMIFS(All_Opps[[Amount]:[Amount]],All_Opps[[WeekCodeNoAcc]:[WeekCodeNoAcc]],_xlfn.CONCAT(AB$4,"-",$T101),All_Opps[[StageCode]:[StageCode]],"Won")</f>
        <v>0</v>
      </c>
      <c r="AC101" s="405">
        <f>SUMIFS(All_Opps[[Amount]:[Amount]],All_Opps[[WeekCodeNoAcc]:[WeekCodeNoAcc]],_xlfn.CONCAT(AC$4,"-",$T101),All_Opps[[StageCode]:[StageCode]],"Won")</f>
        <v>0</v>
      </c>
      <c r="AD101" s="405">
        <f>SUMIFS(All_Opps[[Amount]:[Amount]],All_Opps[[WeekCodeNoAcc]:[WeekCodeNoAcc]],_xlfn.CONCAT(AD$4,"-",$T101),All_Opps[[StageCode]:[StageCode]],"Won")</f>
        <v>0</v>
      </c>
      <c r="AE101" s="405">
        <f>SUMIFS(All_Opps[[Amount]:[Amount]],All_Opps[[WeekCodeNoAcc]:[WeekCodeNoAcc]],_xlfn.CONCAT(AE$4,"-",$T101),All_Opps[[StageCode]:[StageCode]],"Won")</f>
        <v>0</v>
      </c>
      <c r="AG101" s="2" t="s">
        <v>128</v>
      </c>
      <c r="AH101" s="405">
        <f>SUMIFS(All_Opps[[Amount]:[Amount]],All_Opps[[WeekCode]:[WeekCode]],_xlfn.CONCAT(AH$4,"-",$T101),All_Opps[[StageCode]:[StageCode]],"Won")</f>
        <v>0</v>
      </c>
      <c r="AI101" s="405">
        <f>SUMIFS(All_Opps[[Amount]:[Amount]],All_Opps[[WeekCode]:[WeekCode]],_xlfn.CONCAT(AI$4,"-",$T101),All_Opps[[StageCode]:[StageCode]],"Won")</f>
        <v>28010</v>
      </c>
      <c r="AJ101" s="405">
        <f>SUMIFS(All_Opps[[Amount]:[Amount]],All_Opps[[WeekCode]:[WeekCode]],_xlfn.CONCAT(AJ$4,"-",$T101),All_Opps[[StageCode]:[StageCode]],"Won")</f>
        <v>0</v>
      </c>
      <c r="AK101" s="405">
        <f>SUMIFS(All_Opps[[Amount]:[Amount]],All_Opps[[WeekCode]:[WeekCode]],_xlfn.CONCAT(AK$4,"-",$T101),All_Opps[[StageCode]:[StageCode]],"Won")</f>
        <v>0</v>
      </c>
      <c r="AL101" s="405">
        <f>SUMIFS(All_Opps[[Amount]:[Amount]],All_Opps[[WeekCode]:[WeekCode]],_xlfn.CONCAT(AL$4,"-",$T101),All_Opps[[StageCode]:[StageCode]],"Won")</f>
        <v>0</v>
      </c>
      <c r="AM101" s="405">
        <f>SUMIFS(All_Opps[[Amount]:[Amount]],All_Opps[[WeekCode]:[WeekCode]],_xlfn.CONCAT(AM$4,"-",$T101),All_Opps[[StageCode]:[StageCode]],"Won")</f>
        <v>34094</v>
      </c>
      <c r="AN101" s="405">
        <f>SUMIFS(All_Opps[[Amount]:[Amount]],All_Opps[[WeekCode]:[WeekCode]],_xlfn.CONCAT(AN$4,"-",$T101),All_Opps[[StageCode]:[StageCode]],"Won")</f>
        <v>0</v>
      </c>
      <c r="AO101" s="405">
        <f>SUMIFS(All_Opps[[Amount]:[Amount]],All_Opps[[WeekCode]:[WeekCode]],_xlfn.CONCAT(AO$4,"-",$T101),All_Opps[[StageCode]:[StageCode]],"Won")</f>
        <v>0</v>
      </c>
      <c r="AP101" s="405">
        <f>SUMIFS(All_Opps[[Amount]:[Amount]],All_Opps[[WeekCode]:[WeekCode]],_xlfn.CONCAT(AP$4,"-",$T101),All_Opps[[StageCode]:[StageCode]],"Won")</f>
        <v>0</v>
      </c>
      <c r="AQ101" s="405">
        <f>SUMIFS(All_Opps[[Amount]:[Amount]],All_Opps[[WeekCode]:[WeekCode]],_xlfn.CONCAT(AQ$4,"-",$T101),All_Opps[[StageCode]:[StageCode]],"Won")</f>
        <v>0</v>
      </c>
      <c r="AR101" s="405">
        <f>SUMIFS(All_Opps[[Amount]:[Amount]],All_Opps[[WeekCode]:[WeekCode]],_xlfn.CONCAT(AR$4,"-",$T101),All_Opps[[StageCode]:[StageCode]],"Won")</f>
        <v>0</v>
      </c>
      <c r="AT101" s="2" t="s">
        <v>128</v>
      </c>
      <c r="AU101" s="405">
        <f>SUM(AH$5:AH101)</f>
        <v>6530943</v>
      </c>
      <c r="AV101" s="405">
        <f>SUM(AI$5:AI101)</f>
        <v>7009711</v>
      </c>
      <c r="AW101" s="405">
        <f>SUM(AJ$5:AJ101)</f>
        <v>12217408</v>
      </c>
      <c r="AX101" s="405">
        <f>SUM(AK$5:AK101)</f>
        <v>1378477</v>
      </c>
      <c r="AY101" s="405">
        <f>SUM(AL$5:AL101)</f>
        <v>8685884</v>
      </c>
      <c r="AZ101" s="405">
        <f>SUM(AM$5:AM101)</f>
        <v>21850819</v>
      </c>
      <c r="BA101" s="405">
        <f>SUM(AN$5:AN101)</f>
        <v>25971514</v>
      </c>
      <c r="BB101" s="405">
        <f>SUM(AO$5:AO101)</f>
        <v>23046661</v>
      </c>
      <c r="BC101" s="405">
        <f>SUM(AP$5:AP101)</f>
        <v>23553819</v>
      </c>
      <c r="BD101" s="405" t="e">
        <f ca="1">IF(TWeek2026&gt;AT101*1,SUM(AQ$5:AQ101),NA())</f>
        <v>#N/A</v>
      </c>
      <c r="BE101" s="405" t="e">
        <f ca="1">IF(Tweek2027&gt;AT101*1,SUM(AR$5:AR101),NA())</f>
        <v>#N/A</v>
      </c>
      <c r="BL101"/>
      <c r="BM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</row>
    <row r="102" spans="5:135" x14ac:dyDescent="0.45">
      <c r="E102" s="128">
        <v>98</v>
      </c>
      <c r="F102" s="180">
        <v>0</v>
      </c>
      <c r="G102" s="180">
        <v>0</v>
      </c>
      <c r="H102" s="180">
        <v>0</v>
      </c>
      <c r="I102" s="180">
        <v>0</v>
      </c>
      <c r="K102" s="128">
        <f>Target_Curves[[#This Row],[Week]]</f>
        <v>98</v>
      </c>
      <c r="L102" s="180">
        <f>SUM(F$5:F102)</f>
        <v>0.99994999999999978</v>
      </c>
      <c r="M102" s="180">
        <f>SUM(G$5:G102)</f>
        <v>0.99999999999999989</v>
      </c>
      <c r="N102" s="180">
        <f>SUM(H$5:H102)</f>
        <v>1</v>
      </c>
      <c r="O102" s="180">
        <f>SUM(I$5:I102)</f>
        <v>1.0000000000000002</v>
      </c>
      <c r="Q102" s="382">
        <v>1.0000000000000002</v>
      </c>
      <c r="R102" s="8"/>
      <c r="S102" s="9"/>
      <c r="T102" s="2" t="s">
        <v>129</v>
      </c>
      <c r="U102" s="405">
        <f>SUMIFS(All_Opps[[Amount]:[Amount]],All_Opps[[WeekCodeNoAcc]:[WeekCodeNoAcc]],_xlfn.CONCAT(U$4,"-",$T102),All_Opps[[StageCode]:[StageCode]],"Won")</f>
        <v>0</v>
      </c>
      <c r="V102" s="405">
        <f>SUMIFS(All_Opps[[Amount]:[Amount]],All_Opps[[WeekCodeNoAcc]:[WeekCodeNoAcc]],_xlfn.CONCAT(V$4,"-",$T102),All_Opps[[StageCode]:[StageCode]],"Won")</f>
        <v>0</v>
      </c>
      <c r="W102" s="405">
        <f>SUMIFS(All_Opps[[Amount]:[Amount]],All_Opps[[WeekCodeNoAcc]:[WeekCodeNoAcc]],_xlfn.CONCAT(W$4,"-",$T102),All_Opps[[StageCode]:[StageCode]],"Won")</f>
        <v>0</v>
      </c>
      <c r="X102" s="405">
        <f>SUMIFS(All_Opps[[Amount]:[Amount]],All_Opps[[WeekCodeNoAcc]:[WeekCodeNoAcc]],_xlfn.CONCAT(X$4,"-",$T102),All_Opps[[StageCode]:[StageCode]],"Won")</f>
        <v>30672</v>
      </c>
      <c r="Y102" s="405">
        <f>SUMIFS(All_Opps[[Amount]:[Amount]],All_Opps[[WeekCodeNoAcc]:[WeekCodeNoAcc]],_xlfn.CONCAT(Y$4,"-",$T102),All_Opps[[StageCode]:[StageCode]],"Won")</f>
        <v>68993</v>
      </c>
      <c r="Z102" s="405">
        <f>SUMIFS(All_Opps[[Amount]:[Amount]],All_Opps[[WeekCodeNoAcc]:[WeekCodeNoAcc]],_xlfn.CONCAT(Z$4,"-",$T102),All_Opps[[StageCode]:[StageCode]],"Won")</f>
        <v>0</v>
      </c>
      <c r="AA102" s="405">
        <f>SUMIFS(All_Opps[[Amount]:[Amount]],All_Opps[[WeekCodeNoAcc]:[WeekCodeNoAcc]],_xlfn.CONCAT(AA$4,"-",$T102),All_Opps[[StageCode]:[StageCode]],"Won")</f>
        <v>0</v>
      </c>
      <c r="AB102" s="405">
        <f>SUMIFS(All_Opps[[Amount]:[Amount]],All_Opps[[WeekCodeNoAcc]:[WeekCodeNoAcc]],_xlfn.CONCAT(AB$4,"-",$T102),All_Opps[[StageCode]:[StageCode]],"Won")</f>
        <v>0</v>
      </c>
      <c r="AC102" s="405">
        <f>SUMIFS(All_Opps[[Amount]:[Amount]],All_Opps[[WeekCodeNoAcc]:[WeekCodeNoAcc]],_xlfn.CONCAT(AC$4,"-",$T102),All_Opps[[StageCode]:[StageCode]],"Won")</f>
        <v>0</v>
      </c>
      <c r="AD102" s="405">
        <f>SUMIFS(All_Opps[[Amount]:[Amount]],All_Opps[[WeekCodeNoAcc]:[WeekCodeNoAcc]],_xlfn.CONCAT(AD$4,"-",$T102),All_Opps[[StageCode]:[StageCode]],"Won")</f>
        <v>0</v>
      </c>
      <c r="AE102" s="405">
        <f>SUMIFS(All_Opps[[Amount]:[Amount]],All_Opps[[WeekCodeNoAcc]:[WeekCodeNoAcc]],_xlfn.CONCAT(AE$4,"-",$T102),All_Opps[[StageCode]:[StageCode]],"Won")</f>
        <v>0</v>
      </c>
      <c r="AG102" s="2" t="s">
        <v>129</v>
      </c>
      <c r="AH102" s="405">
        <f>SUMIFS(All_Opps[[Amount]:[Amount]],All_Opps[[WeekCode]:[WeekCode]],_xlfn.CONCAT(AH$4,"-",$T102),All_Opps[[StageCode]:[StageCode]],"Won")</f>
        <v>0</v>
      </c>
      <c r="AI102" s="405">
        <f>SUMIFS(All_Opps[[Amount]:[Amount]],All_Opps[[WeekCode]:[WeekCode]],_xlfn.CONCAT(AI$4,"-",$T102),All_Opps[[StageCode]:[StageCode]],"Won")</f>
        <v>0</v>
      </c>
      <c r="AJ102" s="405">
        <f>SUMIFS(All_Opps[[Amount]:[Amount]],All_Opps[[WeekCode]:[WeekCode]],_xlfn.CONCAT(AJ$4,"-",$T102),All_Opps[[StageCode]:[StageCode]],"Won")</f>
        <v>0</v>
      </c>
      <c r="AK102" s="405">
        <f>SUMIFS(All_Opps[[Amount]:[Amount]],All_Opps[[WeekCode]:[WeekCode]],_xlfn.CONCAT(AK$4,"-",$T102),All_Opps[[StageCode]:[StageCode]],"Won")</f>
        <v>30672</v>
      </c>
      <c r="AL102" s="405">
        <f>SUMIFS(All_Opps[[Amount]:[Amount]],All_Opps[[WeekCode]:[WeekCode]],_xlfn.CONCAT(AL$4,"-",$T102),All_Opps[[StageCode]:[StageCode]],"Won")</f>
        <v>68993</v>
      </c>
      <c r="AM102" s="405">
        <f>SUMIFS(All_Opps[[Amount]:[Amount]],All_Opps[[WeekCode]:[WeekCode]],_xlfn.CONCAT(AM$4,"-",$T102),All_Opps[[StageCode]:[StageCode]],"Won")</f>
        <v>0</v>
      </c>
      <c r="AN102" s="405">
        <f>SUMIFS(All_Opps[[Amount]:[Amount]],All_Opps[[WeekCode]:[WeekCode]],_xlfn.CONCAT(AN$4,"-",$T102),All_Opps[[StageCode]:[StageCode]],"Won")</f>
        <v>0</v>
      </c>
      <c r="AO102" s="405">
        <f>SUMIFS(All_Opps[[Amount]:[Amount]],All_Opps[[WeekCode]:[WeekCode]],_xlfn.CONCAT(AO$4,"-",$T102),All_Opps[[StageCode]:[StageCode]],"Won")</f>
        <v>0</v>
      </c>
      <c r="AP102" s="405">
        <f>SUMIFS(All_Opps[[Amount]:[Amount]],All_Opps[[WeekCode]:[WeekCode]],_xlfn.CONCAT(AP$4,"-",$T102),All_Opps[[StageCode]:[StageCode]],"Won")</f>
        <v>0</v>
      </c>
      <c r="AQ102" s="405">
        <f>SUMIFS(All_Opps[[Amount]:[Amount]],All_Opps[[WeekCode]:[WeekCode]],_xlfn.CONCAT(AQ$4,"-",$T102),All_Opps[[StageCode]:[StageCode]],"Won")</f>
        <v>0</v>
      </c>
      <c r="AR102" s="405">
        <f>SUMIFS(All_Opps[[Amount]:[Amount]],All_Opps[[WeekCode]:[WeekCode]],_xlfn.CONCAT(AR$4,"-",$T102),All_Opps[[StageCode]:[StageCode]],"Won")</f>
        <v>0</v>
      </c>
      <c r="AT102" s="2" t="s">
        <v>129</v>
      </c>
      <c r="AU102" s="405">
        <f>SUM(AH$5:AH102)</f>
        <v>6530943</v>
      </c>
      <c r="AV102" s="405">
        <f>SUM(AI$5:AI102)</f>
        <v>7009711</v>
      </c>
      <c r="AW102" s="405">
        <f>SUM(AJ$5:AJ102)</f>
        <v>12217408</v>
      </c>
      <c r="AX102" s="405">
        <f>SUM(AK$5:AK102)</f>
        <v>1409149</v>
      </c>
      <c r="AY102" s="405">
        <f>SUM(AL$5:AL102)</f>
        <v>8754877</v>
      </c>
      <c r="AZ102" s="405">
        <f>SUM(AM$5:AM102)</f>
        <v>21850819</v>
      </c>
      <c r="BA102" s="405">
        <f>SUM(AN$5:AN102)</f>
        <v>25971514</v>
      </c>
      <c r="BB102" s="405">
        <f>SUM(AO$5:AO102)</f>
        <v>23046661</v>
      </c>
      <c r="BC102" s="405">
        <f>SUM(AP$5:AP102)</f>
        <v>23553819</v>
      </c>
      <c r="BD102" s="405" t="e">
        <f ca="1">IF(TWeek2026&gt;AT102*1,SUM(AQ$5:AQ102),NA())</f>
        <v>#N/A</v>
      </c>
      <c r="BE102" s="405" t="e">
        <f ca="1">IF(Tweek2027&gt;AT102*1,SUM(AR$5:AR102),NA())</f>
        <v>#N/A</v>
      </c>
      <c r="BL102"/>
      <c r="BM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</row>
    <row r="103" spans="5:135" x14ac:dyDescent="0.45">
      <c r="E103" s="128">
        <v>99</v>
      </c>
      <c r="F103" s="180">
        <v>0</v>
      </c>
      <c r="G103" s="180">
        <v>0</v>
      </c>
      <c r="H103" s="180">
        <v>0</v>
      </c>
      <c r="I103" s="180">
        <v>0</v>
      </c>
      <c r="K103" s="128">
        <f>Target_Curves[[#This Row],[Week]]</f>
        <v>99</v>
      </c>
      <c r="L103" s="180">
        <f>SUM(F$5:F103)</f>
        <v>0.99994999999999978</v>
      </c>
      <c r="M103" s="180">
        <f>SUM(G$5:G103)</f>
        <v>0.99999999999999989</v>
      </c>
      <c r="N103" s="180">
        <f>SUM(H$5:H103)</f>
        <v>1</v>
      </c>
      <c r="O103" s="180">
        <f>SUM(I$5:I103)</f>
        <v>1.0000000000000002</v>
      </c>
      <c r="Q103" s="382">
        <v>1.0000000000000002</v>
      </c>
      <c r="R103" s="8"/>
      <c r="S103" s="9"/>
      <c r="T103" s="2" t="s">
        <v>130</v>
      </c>
      <c r="U103" s="405">
        <f>SUMIFS(All_Opps[[Amount]:[Amount]],All_Opps[[WeekCodeNoAcc]:[WeekCodeNoAcc]],_xlfn.CONCAT(U$4,"-",$T103),All_Opps[[StageCode]:[StageCode]],"Won")</f>
        <v>0</v>
      </c>
      <c r="V103" s="405">
        <f>SUMIFS(All_Opps[[Amount]:[Amount]],All_Opps[[WeekCodeNoAcc]:[WeekCodeNoAcc]],_xlfn.CONCAT(V$4,"-",$T103),All_Opps[[StageCode]:[StageCode]],"Won")</f>
        <v>27804</v>
      </c>
      <c r="W103" s="405">
        <f>SUMIFS(All_Opps[[Amount]:[Amount]],All_Opps[[WeekCodeNoAcc]:[WeekCodeNoAcc]],_xlfn.CONCAT(W$4,"-",$T103),All_Opps[[StageCode]:[StageCode]],"Won")</f>
        <v>0</v>
      </c>
      <c r="X103" s="405">
        <f>SUMIFS(All_Opps[[Amount]:[Amount]],All_Opps[[WeekCodeNoAcc]:[WeekCodeNoAcc]],_xlfn.CONCAT(X$4,"-",$T103),All_Opps[[StageCode]:[StageCode]],"Won")</f>
        <v>19782</v>
      </c>
      <c r="Y103" s="405">
        <f>SUMIFS(All_Opps[[Amount]:[Amount]],All_Opps[[WeekCodeNoAcc]:[WeekCodeNoAcc]],_xlfn.CONCAT(Y$4,"-",$T103),All_Opps[[StageCode]:[StageCode]],"Won")</f>
        <v>0</v>
      </c>
      <c r="Z103" s="405">
        <f>SUMIFS(All_Opps[[Amount]:[Amount]],All_Opps[[WeekCodeNoAcc]:[WeekCodeNoAcc]],_xlfn.CONCAT(Z$4,"-",$T103),All_Opps[[StageCode]:[StageCode]],"Won")</f>
        <v>0</v>
      </c>
      <c r="AA103" s="405">
        <f>SUMIFS(All_Opps[[Amount]:[Amount]],All_Opps[[WeekCodeNoAcc]:[WeekCodeNoAcc]],_xlfn.CONCAT(AA$4,"-",$T103),All_Opps[[StageCode]:[StageCode]],"Won")</f>
        <v>0</v>
      </c>
      <c r="AB103" s="405">
        <f>SUMIFS(All_Opps[[Amount]:[Amount]],All_Opps[[WeekCodeNoAcc]:[WeekCodeNoAcc]],_xlfn.CONCAT(AB$4,"-",$T103),All_Opps[[StageCode]:[StageCode]],"Won")</f>
        <v>0</v>
      </c>
      <c r="AC103" s="405">
        <f>SUMIFS(All_Opps[[Amount]:[Amount]],All_Opps[[WeekCodeNoAcc]:[WeekCodeNoAcc]],_xlfn.CONCAT(AC$4,"-",$T103),All_Opps[[StageCode]:[StageCode]],"Won")</f>
        <v>3203</v>
      </c>
      <c r="AD103" s="405">
        <f>SUMIFS(All_Opps[[Amount]:[Amount]],All_Opps[[WeekCodeNoAcc]:[WeekCodeNoAcc]],_xlfn.CONCAT(AD$4,"-",$T103),All_Opps[[StageCode]:[StageCode]],"Won")</f>
        <v>0</v>
      </c>
      <c r="AE103" s="405">
        <f>SUMIFS(All_Opps[[Amount]:[Amount]],All_Opps[[WeekCodeNoAcc]:[WeekCodeNoAcc]],_xlfn.CONCAT(AE$4,"-",$T103),All_Opps[[StageCode]:[StageCode]],"Won")</f>
        <v>0</v>
      </c>
      <c r="AG103" s="2" t="s">
        <v>130</v>
      </c>
      <c r="AH103" s="405">
        <f>SUMIFS(All_Opps[[Amount]:[Amount]],All_Opps[[WeekCode]:[WeekCode]],_xlfn.CONCAT(AH$4,"-",$T103),All_Opps[[StageCode]:[StageCode]],"Won")</f>
        <v>0</v>
      </c>
      <c r="AI103" s="405">
        <f>SUMIFS(All_Opps[[Amount]:[Amount]],All_Opps[[WeekCode]:[WeekCode]],_xlfn.CONCAT(AI$4,"-",$T103),All_Opps[[StageCode]:[StageCode]],"Won")</f>
        <v>27804</v>
      </c>
      <c r="AJ103" s="405">
        <f>SUMIFS(All_Opps[[Amount]:[Amount]],All_Opps[[WeekCode]:[WeekCode]],_xlfn.CONCAT(AJ$4,"-",$T103),All_Opps[[StageCode]:[StageCode]],"Won")</f>
        <v>0</v>
      </c>
      <c r="AK103" s="405">
        <f>SUMIFS(All_Opps[[Amount]:[Amount]],All_Opps[[WeekCode]:[WeekCode]],_xlfn.CONCAT(AK$4,"-",$T103),All_Opps[[StageCode]:[StageCode]],"Won")</f>
        <v>19782</v>
      </c>
      <c r="AL103" s="405">
        <f>SUMIFS(All_Opps[[Amount]:[Amount]],All_Opps[[WeekCode]:[WeekCode]],_xlfn.CONCAT(AL$4,"-",$T103),All_Opps[[StageCode]:[StageCode]],"Won")</f>
        <v>0</v>
      </c>
      <c r="AM103" s="405">
        <f>SUMIFS(All_Opps[[Amount]:[Amount]],All_Opps[[WeekCode]:[WeekCode]],_xlfn.CONCAT(AM$4,"-",$T103),All_Opps[[StageCode]:[StageCode]],"Won")</f>
        <v>0</v>
      </c>
      <c r="AN103" s="405">
        <f>SUMIFS(All_Opps[[Amount]:[Amount]],All_Opps[[WeekCode]:[WeekCode]],_xlfn.CONCAT(AN$4,"-",$T103),All_Opps[[StageCode]:[StageCode]],"Won")</f>
        <v>0</v>
      </c>
      <c r="AO103" s="405">
        <f>SUMIFS(All_Opps[[Amount]:[Amount]],All_Opps[[WeekCode]:[WeekCode]],_xlfn.CONCAT(AO$4,"-",$T103),All_Opps[[StageCode]:[StageCode]],"Won")</f>
        <v>0</v>
      </c>
      <c r="AP103" s="405">
        <f>SUMIFS(All_Opps[[Amount]:[Amount]],All_Opps[[WeekCode]:[WeekCode]],_xlfn.CONCAT(AP$4,"-",$T103),All_Opps[[StageCode]:[StageCode]],"Won")</f>
        <v>3203</v>
      </c>
      <c r="AQ103" s="405">
        <f>SUMIFS(All_Opps[[Amount]:[Amount]],All_Opps[[WeekCode]:[WeekCode]],_xlfn.CONCAT(AQ$4,"-",$T103),All_Opps[[StageCode]:[StageCode]],"Won")</f>
        <v>0</v>
      </c>
      <c r="AR103" s="405">
        <f>SUMIFS(All_Opps[[Amount]:[Amount]],All_Opps[[WeekCode]:[WeekCode]],_xlfn.CONCAT(AR$4,"-",$T103),All_Opps[[StageCode]:[StageCode]],"Won")</f>
        <v>0</v>
      </c>
      <c r="AT103" s="2" t="s">
        <v>130</v>
      </c>
      <c r="AU103" s="405">
        <f>SUM(AH$5:AH103)</f>
        <v>6530943</v>
      </c>
      <c r="AV103" s="405">
        <f>SUM(AI$5:AI103)</f>
        <v>7037515</v>
      </c>
      <c r="AW103" s="405">
        <f>SUM(AJ$5:AJ103)</f>
        <v>12217408</v>
      </c>
      <c r="AX103" s="405">
        <f>SUM(AK$5:AK103)</f>
        <v>1428931</v>
      </c>
      <c r="AY103" s="405">
        <f>SUM(AL$5:AL103)</f>
        <v>8754877</v>
      </c>
      <c r="AZ103" s="405">
        <f>SUM(AM$5:AM103)</f>
        <v>21850819</v>
      </c>
      <c r="BA103" s="405">
        <f>SUM(AN$5:AN103)</f>
        <v>25971514</v>
      </c>
      <c r="BB103" s="405">
        <f>SUM(AO$5:AO103)</f>
        <v>23046661</v>
      </c>
      <c r="BC103" s="405">
        <f>SUM(AP$5:AP103)</f>
        <v>23557022</v>
      </c>
      <c r="BD103" s="405" t="e">
        <f ca="1">IF(TWeek2026&gt;AT103*1,SUM(AQ$5:AQ103),NA())</f>
        <v>#N/A</v>
      </c>
      <c r="BE103" s="405" t="e">
        <f ca="1">IF(Tweek2027&gt;AT103*1,SUM(AR$5:AR103),NA())</f>
        <v>#N/A</v>
      </c>
      <c r="BL103"/>
      <c r="BM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</row>
    <row r="104" spans="5:135" x14ac:dyDescent="0.45">
      <c r="E104" s="128">
        <v>100</v>
      </c>
      <c r="F104" s="180">
        <v>0</v>
      </c>
      <c r="G104" s="180">
        <v>0</v>
      </c>
      <c r="H104" s="180">
        <v>0</v>
      </c>
      <c r="I104" s="180">
        <v>0</v>
      </c>
      <c r="K104" s="128">
        <f>Target_Curves[[#This Row],[Week]]</f>
        <v>100</v>
      </c>
      <c r="L104" s="180">
        <f>SUM(F$5:F104)</f>
        <v>0.99994999999999978</v>
      </c>
      <c r="M104" s="180">
        <f>SUM(G$5:G104)</f>
        <v>0.99999999999999989</v>
      </c>
      <c r="N104" s="180">
        <f>SUM(H$5:H104)</f>
        <v>1</v>
      </c>
      <c r="O104" s="180">
        <f>SUM(I$5:I104)</f>
        <v>1.0000000000000002</v>
      </c>
      <c r="Q104" s="382">
        <v>1.0000000000000002</v>
      </c>
      <c r="R104" s="8"/>
      <c r="S104" s="9"/>
      <c r="T104" s="2" t="s">
        <v>131</v>
      </c>
      <c r="U104" s="405">
        <f>SUMIFS(All_Opps[[Amount]:[Amount]],All_Opps[[WeekCodeNoAcc]:[WeekCodeNoAcc]],_xlfn.CONCAT(U$4,"-",$T104),All_Opps[[StageCode]:[StageCode]],"Won")</f>
        <v>0</v>
      </c>
      <c r="V104" s="405">
        <f>SUMIFS(All_Opps[[Amount]:[Amount]],All_Opps[[WeekCodeNoAcc]:[WeekCodeNoAcc]],_xlfn.CONCAT(V$4,"-",$T104),All_Opps[[StageCode]:[StageCode]],"Won")</f>
        <v>0</v>
      </c>
      <c r="W104" s="405">
        <f>SUMIFS(All_Opps[[Amount]:[Amount]],All_Opps[[WeekCodeNoAcc]:[WeekCodeNoAcc]],_xlfn.CONCAT(W$4,"-",$T104),All_Opps[[StageCode]:[StageCode]],"Won")</f>
        <v>0</v>
      </c>
      <c r="X104" s="405">
        <f>SUMIFS(All_Opps[[Amount]:[Amount]],All_Opps[[WeekCodeNoAcc]:[WeekCodeNoAcc]],_xlfn.CONCAT(X$4,"-",$T104),All_Opps[[StageCode]:[StageCode]],"Won")</f>
        <v>0</v>
      </c>
      <c r="Y104" s="405">
        <f>SUMIFS(All_Opps[[Amount]:[Amount]],All_Opps[[WeekCodeNoAcc]:[WeekCodeNoAcc]],_xlfn.CONCAT(Y$4,"-",$T104),All_Opps[[StageCode]:[StageCode]],"Won")</f>
        <v>0</v>
      </c>
      <c r="Z104" s="405">
        <f>SUMIFS(All_Opps[[Amount]:[Amount]],All_Opps[[WeekCodeNoAcc]:[WeekCodeNoAcc]],_xlfn.CONCAT(Z$4,"-",$T104),All_Opps[[StageCode]:[StageCode]],"Won")</f>
        <v>0</v>
      </c>
      <c r="AA104" s="405">
        <f>SUMIFS(All_Opps[[Amount]:[Amount]],All_Opps[[WeekCodeNoAcc]:[WeekCodeNoAcc]],_xlfn.CONCAT(AA$4,"-",$T104),All_Opps[[StageCode]:[StageCode]],"Won")</f>
        <v>0</v>
      </c>
      <c r="AB104" s="405">
        <f>SUMIFS(All_Opps[[Amount]:[Amount]],All_Opps[[WeekCodeNoAcc]:[WeekCodeNoAcc]],_xlfn.CONCAT(AB$4,"-",$T104),All_Opps[[StageCode]:[StageCode]],"Won")</f>
        <v>0</v>
      </c>
      <c r="AC104" s="405">
        <f>SUMIFS(All_Opps[[Amount]:[Amount]],All_Opps[[WeekCodeNoAcc]:[WeekCodeNoAcc]],_xlfn.CONCAT(AC$4,"-",$T104),All_Opps[[StageCode]:[StageCode]],"Won")</f>
        <v>20087</v>
      </c>
      <c r="AD104" s="405">
        <f>SUMIFS(All_Opps[[Amount]:[Amount]],All_Opps[[WeekCodeNoAcc]:[WeekCodeNoAcc]],_xlfn.CONCAT(AD$4,"-",$T104),All_Opps[[StageCode]:[StageCode]],"Won")</f>
        <v>0</v>
      </c>
      <c r="AE104" s="405">
        <f>SUMIFS(All_Opps[[Amount]:[Amount]],All_Opps[[WeekCodeNoAcc]:[WeekCodeNoAcc]],_xlfn.CONCAT(AE$4,"-",$T104),All_Opps[[StageCode]:[StageCode]],"Won")</f>
        <v>0</v>
      </c>
      <c r="AG104" s="2" t="s">
        <v>131</v>
      </c>
      <c r="AH104" s="405">
        <f>SUMIFS(All_Opps[[Amount]:[Amount]],All_Opps[[WeekCode]:[WeekCode]],_xlfn.CONCAT(AH$4,"-",$T104),All_Opps[[StageCode]:[StageCode]],"Won")</f>
        <v>0</v>
      </c>
      <c r="AI104" s="405">
        <f>SUMIFS(All_Opps[[Amount]:[Amount]],All_Opps[[WeekCode]:[WeekCode]],_xlfn.CONCAT(AI$4,"-",$T104),All_Opps[[StageCode]:[StageCode]],"Won")</f>
        <v>0</v>
      </c>
      <c r="AJ104" s="405">
        <f>SUMIFS(All_Opps[[Amount]:[Amount]],All_Opps[[WeekCode]:[WeekCode]],_xlfn.CONCAT(AJ$4,"-",$T104),All_Opps[[StageCode]:[StageCode]],"Won")</f>
        <v>0</v>
      </c>
      <c r="AK104" s="405">
        <f>SUMIFS(All_Opps[[Amount]:[Amount]],All_Opps[[WeekCode]:[WeekCode]],_xlfn.CONCAT(AK$4,"-",$T104),All_Opps[[StageCode]:[StageCode]],"Won")</f>
        <v>0</v>
      </c>
      <c r="AL104" s="405">
        <f>SUMIFS(All_Opps[[Amount]:[Amount]],All_Opps[[WeekCode]:[WeekCode]],_xlfn.CONCAT(AL$4,"-",$T104),All_Opps[[StageCode]:[StageCode]],"Won")</f>
        <v>0</v>
      </c>
      <c r="AM104" s="405">
        <f>SUMIFS(All_Opps[[Amount]:[Amount]],All_Opps[[WeekCode]:[WeekCode]],_xlfn.CONCAT(AM$4,"-",$T104),All_Opps[[StageCode]:[StageCode]],"Won")</f>
        <v>0</v>
      </c>
      <c r="AN104" s="405">
        <f>SUMIFS(All_Opps[[Amount]:[Amount]],All_Opps[[WeekCode]:[WeekCode]],_xlfn.CONCAT(AN$4,"-",$T104),All_Opps[[StageCode]:[StageCode]],"Won")</f>
        <v>0</v>
      </c>
      <c r="AO104" s="405">
        <f>SUMIFS(All_Opps[[Amount]:[Amount]],All_Opps[[WeekCode]:[WeekCode]],_xlfn.CONCAT(AO$4,"-",$T104),All_Opps[[StageCode]:[StageCode]],"Won")</f>
        <v>0</v>
      </c>
      <c r="AP104" s="405">
        <f>SUMIFS(All_Opps[[Amount]:[Amount]],All_Opps[[WeekCode]:[WeekCode]],_xlfn.CONCAT(AP$4,"-",$T104),All_Opps[[StageCode]:[StageCode]],"Won")</f>
        <v>20087</v>
      </c>
      <c r="AQ104" s="405">
        <f>SUMIFS(All_Opps[[Amount]:[Amount]],All_Opps[[WeekCode]:[WeekCode]],_xlfn.CONCAT(AQ$4,"-",$T104),All_Opps[[StageCode]:[StageCode]],"Won")</f>
        <v>0</v>
      </c>
      <c r="AR104" s="405">
        <f>SUMIFS(All_Opps[[Amount]:[Amount]],All_Opps[[WeekCode]:[WeekCode]],_xlfn.CONCAT(AR$4,"-",$T104),All_Opps[[StageCode]:[StageCode]],"Won")</f>
        <v>0</v>
      </c>
      <c r="AT104" s="2" t="s">
        <v>131</v>
      </c>
      <c r="AU104" s="405">
        <f>SUM(AH$5:AH104)</f>
        <v>6530943</v>
      </c>
      <c r="AV104" s="405">
        <f>SUM(AI$5:AI104)</f>
        <v>7037515</v>
      </c>
      <c r="AW104" s="405">
        <f>SUM(AJ$5:AJ104)</f>
        <v>12217408</v>
      </c>
      <c r="AX104" s="405">
        <f>SUM(AK$5:AK104)</f>
        <v>1428931</v>
      </c>
      <c r="AY104" s="405">
        <f>SUM(AL$5:AL104)</f>
        <v>8754877</v>
      </c>
      <c r="AZ104" s="405">
        <f>SUM(AM$5:AM104)</f>
        <v>21850819</v>
      </c>
      <c r="BA104" s="405">
        <f>SUM(AN$5:AN104)</f>
        <v>25971514</v>
      </c>
      <c r="BB104" s="405">
        <f>SUM(AO$5:AO104)</f>
        <v>23046661</v>
      </c>
      <c r="BC104" s="405">
        <f>SUM(AP$5:AP104)</f>
        <v>23577109</v>
      </c>
      <c r="BD104" s="405" t="e">
        <f ca="1">IF(TWeek2026&gt;AT104*1,SUM(AQ$5:AQ104),NA())</f>
        <v>#N/A</v>
      </c>
      <c r="BE104" s="405" t="e">
        <f ca="1">IF(Tweek2027&gt;AT104*1,SUM(AR$5:AR104),NA())</f>
        <v>#N/A</v>
      </c>
      <c r="BL104"/>
      <c r="BM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</row>
    <row r="105" spans="5:135" x14ac:dyDescent="0.45">
      <c r="E105" s="128">
        <v>101</v>
      </c>
      <c r="F105" s="180">
        <v>0</v>
      </c>
      <c r="G105" s="180">
        <v>0</v>
      </c>
      <c r="H105" s="180">
        <v>0</v>
      </c>
      <c r="I105" s="180">
        <v>0</v>
      </c>
      <c r="K105" s="128">
        <f>Target_Curves[[#This Row],[Week]]</f>
        <v>101</v>
      </c>
      <c r="L105" s="180">
        <f>SUM(F$5:F105)</f>
        <v>0.99994999999999978</v>
      </c>
      <c r="M105" s="180">
        <f>SUM(G$5:G105)</f>
        <v>0.99999999999999989</v>
      </c>
      <c r="N105" s="180">
        <f>SUM(H$5:H105)</f>
        <v>1</v>
      </c>
      <c r="O105" s="180">
        <f>SUM(I$5:I105)</f>
        <v>1.0000000000000002</v>
      </c>
      <c r="Q105" s="382">
        <v>1.0000000000000002</v>
      </c>
      <c r="R105" s="8"/>
      <c r="S105" s="9"/>
      <c r="T105" s="2" t="s">
        <v>132</v>
      </c>
      <c r="U105" s="405">
        <f>SUMIFS(All_Opps[[Amount]:[Amount]],All_Opps[[WeekCodeNoAcc]:[WeekCodeNoAcc]],_xlfn.CONCAT(U$4,"-",$T105),All_Opps[[StageCode]:[StageCode]],"Won")</f>
        <v>0</v>
      </c>
      <c r="V105" s="405">
        <f>SUMIFS(All_Opps[[Amount]:[Amount]],All_Opps[[WeekCodeNoAcc]:[WeekCodeNoAcc]],_xlfn.CONCAT(V$4,"-",$T105),All_Opps[[StageCode]:[StageCode]],"Won")</f>
        <v>43231</v>
      </c>
      <c r="W105" s="405">
        <f>SUMIFS(All_Opps[[Amount]:[Amount]],All_Opps[[WeekCodeNoAcc]:[WeekCodeNoAcc]],_xlfn.CONCAT(W$4,"-",$T105),All_Opps[[StageCode]:[StageCode]],"Won")</f>
        <v>0</v>
      </c>
      <c r="X105" s="405">
        <f>SUMIFS(All_Opps[[Amount]:[Amount]],All_Opps[[WeekCodeNoAcc]:[WeekCodeNoAcc]],_xlfn.CONCAT(X$4,"-",$T105),All_Opps[[StageCode]:[StageCode]],"Won")</f>
        <v>0</v>
      </c>
      <c r="Y105" s="405">
        <f>SUMIFS(All_Opps[[Amount]:[Amount]],All_Opps[[WeekCodeNoAcc]:[WeekCodeNoAcc]],_xlfn.CONCAT(Y$4,"-",$T105),All_Opps[[StageCode]:[StageCode]],"Won")</f>
        <v>0</v>
      </c>
      <c r="Z105" s="405">
        <f>SUMIFS(All_Opps[[Amount]:[Amount]],All_Opps[[WeekCodeNoAcc]:[WeekCodeNoAcc]],_xlfn.CONCAT(Z$4,"-",$T105),All_Opps[[StageCode]:[StageCode]],"Won")</f>
        <v>0</v>
      </c>
      <c r="AA105" s="405">
        <f>SUMIFS(All_Opps[[Amount]:[Amount]],All_Opps[[WeekCodeNoAcc]:[WeekCodeNoAcc]],_xlfn.CONCAT(AA$4,"-",$T105),All_Opps[[StageCode]:[StageCode]],"Won")</f>
        <v>0</v>
      </c>
      <c r="AB105" s="405">
        <f>SUMIFS(All_Opps[[Amount]:[Amount]],All_Opps[[WeekCodeNoAcc]:[WeekCodeNoAcc]],_xlfn.CONCAT(AB$4,"-",$T105),All_Opps[[StageCode]:[StageCode]],"Won")</f>
        <v>0</v>
      </c>
      <c r="AC105" s="405">
        <f>SUMIFS(All_Opps[[Amount]:[Amount]],All_Opps[[WeekCodeNoAcc]:[WeekCodeNoAcc]],_xlfn.CONCAT(AC$4,"-",$T105),All_Opps[[StageCode]:[StageCode]],"Won")</f>
        <v>0</v>
      </c>
      <c r="AD105" s="405">
        <f>SUMIFS(All_Opps[[Amount]:[Amount]],All_Opps[[WeekCodeNoAcc]:[WeekCodeNoAcc]],_xlfn.CONCAT(AD$4,"-",$T105),All_Opps[[StageCode]:[StageCode]],"Won")</f>
        <v>0</v>
      </c>
      <c r="AE105" s="405">
        <f>SUMIFS(All_Opps[[Amount]:[Amount]],All_Opps[[WeekCodeNoAcc]:[WeekCodeNoAcc]],_xlfn.CONCAT(AE$4,"-",$T105),All_Opps[[StageCode]:[StageCode]],"Won")</f>
        <v>0</v>
      </c>
      <c r="AG105" s="2" t="s">
        <v>132</v>
      </c>
      <c r="AH105" s="405">
        <f>SUMIFS(All_Opps[[Amount]:[Amount]],All_Opps[[WeekCode]:[WeekCode]],_xlfn.CONCAT(AH$4,"-",$T105),All_Opps[[StageCode]:[StageCode]],"Won")</f>
        <v>0</v>
      </c>
      <c r="AI105" s="405">
        <f>SUMIFS(All_Opps[[Amount]:[Amount]],All_Opps[[WeekCode]:[WeekCode]],_xlfn.CONCAT(AI$4,"-",$T105),All_Opps[[StageCode]:[StageCode]],"Won")</f>
        <v>43231</v>
      </c>
      <c r="AJ105" s="405">
        <f>SUMIFS(All_Opps[[Amount]:[Amount]],All_Opps[[WeekCode]:[WeekCode]],_xlfn.CONCAT(AJ$4,"-",$T105),All_Opps[[StageCode]:[StageCode]],"Won")</f>
        <v>0</v>
      </c>
      <c r="AK105" s="405">
        <f>SUMIFS(All_Opps[[Amount]:[Amount]],All_Opps[[WeekCode]:[WeekCode]],_xlfn.CONCAT(AK$4,"-",$T105),All_Opps[[StageCode]:[StageCode]],"Won")</f>
        <v>0</v>
      </c>
      <c r="AL105" s="405">
        <f>SUMIFS(All_Opps[[Amount]:[Amount]],All_Opps[[WeekCode]:[WeekCode]],_xlfn.CONCAT(AL$4,"-",$T105),All_Opps[[StageCode]:[StageCode]],"Won")</f>
        <v>0</v>
      </c>
      <c r="AM105" s="405">
        <f>SUMIFS(All_Opps[[Amount]:[Amount]],All_Opps[[WeekCode]:[WeekCode]],_xlfn.CONCAT(AM$4,"-",$T105),All_Opps[[StageCode]:[StageCode]],"Won")</f>
        <v>0</v>
      </c>
      <c r="AN105" s="405">
        <f>SUMIFS(All_Opps[[Amount]:[Amount]],All_Opps[[WeekCode]:[WeekCode]],_xlfn.CONCAT(AN$4,"-",$T105),All_Opps[[StageCode]:[StageCode]],"Won")</f>
        <v>0</v>
      </c>
      <c r="AO105" s="405">
        <f>SUMIFS(All_Opps[[Amount]:[Amount]],All_Opps[[WeekCode]:[WeekCode]],_xlfn.CONCAT(AO$4,"-",$T105),All_Opps[[StageCode]:[StageCode]],"Won")</f>
        <v>0</v>
      </c>
      <c r="AP105" s="405">
        <f>SUMIFS(All_Opps[[Amount]:[Amount]],All_Opps[[WeekCode]:[WeekCode]],_xlfn.CONCAT(AP$4,"-",$T105),All_Opps[[StageCode]:[StageCode]],"Won")</f>
        <v>0</v>
      </c>
      <c r="AQ105" s="405">
        <f>SUMIFS(All_Opps[[Amount]:[Amount]],All_Opps[[WeekCode]:[WeekCode]],_xlfn.CONCAT(AQ$4,"-",$T105),All_Opps[[StageCode]:[StageCode]],"Won")</f>
        <v>0</v>
      </c>
      <c r="AR105" s="405">
        <f>SUMIFS(All_Opps[[Amount]:[Amount]],All_Opps[[WeekCode]:[WeekCode]],_xlfn.CONCAT(AR$4,"-",$T105),All_Opps[[StageCode]:[StageCode]],"Won")</f>
        <v>0</v>
      </c>
      <c r="AT105" s="2" t="s">
        <v>132</v>
      </c>
      <c r="AU105" s="405">
        <f>SUM(AH$5:AH105)</f>
        <v>6530943</v>
      </c>
      <c r="AV105" s="405">
        <f>SUM(AI$5:AI105)</f>
        <v>7080746</v>
      </c>
      <c r="AW105" s="405">
        <f>SUM(AJ$5:AJ105)</f>
        <v>12217408</v>
      </c>
      <c r="AX105" s="405">
        <f>SUM(AK$5:AK105)</f>
        <v>1428931</v>
      </c>
      <c r="AY105" s="405">
        <f>SUM(AL$5:AL105)</f>
        <v>8754877</v>
      </c>
      <c r="AZ105" s="405">
        <f>SUM(AM$5:AM105)</f>
        <v>21850819</v>
      </c>
      <c r="BA105" s="405">
        <f>SUM(AN$5:AN105)</f>
        <v>25971514</v>
      </c>
      <c r="BB105" s="405">
        <f>SUM(AO$5:AO105)</f>
        <v>23046661</v>
      </c>
      <c r="BC105" s="405">
        <f>SUM(AP$5:AP105)</f>
        <v>23577109</v>
      </c>
      <c r="BD105" s="405" t="e">
        <f ca="1">IF(TWeek2026&gt;AT105*1,SUM(AQ$5:AQ105),NA())</f>
        <v>#N/A</v>
      </c>
      <c r="BE105" s="405" t="e">
        <f ca="1">IF(Tweek2027&gt;AT105*1,SUM(AR$5:AR105),NA())</f>
        <v>#N/A</v>
      </c>
      <c r="BL105"/>
      <c r="BM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</row>
    <row r="106" spans="5:135" x14ac:dyDescent="0.45">
      <c r="E106" s="128">
        <v>102</v>
      </c>
      <c r="F106" s="180">
        <v>5.0000000000000002E-5</v>
      </c>
      <c r="G106" s="180">
        <v>0</v>
      </c>
      <c r="H106" s="180">
        <v>0</v>
      </c>
      <c r="I106" s="180">
        <v>0</v>
      </c>
      <c r="K106" s="128">
        <f>Target_Curves[[#This Row],[Week]]</f>
        <v>102</v>
      </c>
      <c r="L106" s="180">
        <f>SUM(F$5:F106)</f>
        <v>0.99999999999999978</v>
      </c>
      <c r="M106" s="180">
        <f>SUM(G$5:G106)</f>
        <v>0.99999999999999989</v>
      </c>
      <c r="N106" s="180">
        <f>SUM(H$5:H106)</f>
        <v>1</v>
      </c>
      <c r="O106" s="180">
        <f>SUM(I$5:I106)</f>
        <v>1.0000000000000002</v>
      </c>
      <c r="Q106" s="382">
        <v>1.0000000000000002</v>
      </c>
      <c r="R106" s="8"/>
      <c r="S106" s="9"/>
      <c r="T106" s="2" t="s">
        <v>133</v>
      </c>
      <c r="U106" s="405">
        <f>SUMIFS(All_Opps[[Amount]:[Amount]],All_Opps[[WeekCodeNoAcc]:[WeekCodeNoAcc]],_xlfn.CONCAT(U$4,"-",$T106),All_Opps[[StageCode]:[StageCode]],"Won")</f>
        <v>0</v>
      </c>
      <c r="V106" s="405">
        <f>SUMIFS(All_Opps[[Amount]:[Amount]],All_Opps[[WeekCodeNoAcc]:[WeekCodeNoAcc]],_xlfn.CONCAT(V$4,"-",$T106),All_Opps[[StageCode]:[StageCode]],"Won")</f>
        <v>17125</v>
      </c>
      <c r="W106" s="405">
        <f>SUMIFS(All_Opps[[Amount]:[Amount]],All_Opps[[WeekCodeNoAcc]:[WeekCodeNoAcc]],_xlfn.CONCAT(W$4,"-",$T106),All_Opps[[StageCode]:[StageCode]],"Won")</f>
        <v>0</v>
      </c>
      <c r="X106" s="405">
        <f>SUMIFS(All_Opps[[Amount]:[Amount]],All_Opps[[WeekCodeNoAcc]:[WeekCodeNoAcc]],_xlfn.CONCAT(X$4,"-",$T106),All_Opps[[StageCode]:[StageCode]],"Won")</f>
        <v>0</v>
      </c>
      <c r="Y106" s="405">
        <f>SUMIFS(All_Opps[[Amount]:[Amount]],All_Opps[[WeekCodeNoAcc]:[WeekCodeNoAcc]],_xlfn.CONCAT(Y$4,"-",$T106),All_Opps[[StageCode]:[StageCode]],"Won")</f>
        <v>0</v>
      </c>
      <c r="Z106" s="405">
        <f>SUMIFS(All_Opps[[Amount]:[Amount]],All_Opps[[WeekCodeNoAcc]:[WeekCodeNoAcc]],_xlfn.CONCAT(Z$4,"-",$T106),All_Opps[[StageCode]:[StageCode]],"Won")</f>
        <v>0</v>
      </c>
      <c r="AA106" s="405">
        <f>SUMIFS(All_Opps[[Amount]:[Amount]],All_Opps[[WeekCodeNoAcc]:[WeekCodeNoAcc]],_xlfn.CONCAT(AA$4,"-",$T106),All_Opps[[StageCode]:[StageCode]],"Won")</f>
        <v>2822</v>
      </c>
      <c r="AB106" s="405">
        <f>SUMIFS(All_Opps[[Amount]:[Amount]],All_Opps[[WeekCodeNoAcc]:[WeekCodeNoAcc]],_xlfn.CONCAT(AB$4,"-",$T106),All_Opps[[StageCode]:[StageCode]],"Won")</f>
        <v>0</v>
      </c>
      <c r="AC106" s="405">
        <f>SUMIFS(All_Opps[[Amount]:[Amount]],All_Opps[[WeekCodeNoAcc]:[WeekCodeNoAcc]],_xlfn.CONCAT(AC$4,"-",$T106),All_Opps[[StageCode]:[StageCode]],"Won")</f>
        <v>0</v>
      </c>
      <c r="AD106" s="405">
        <f>SUMIFS(All_Opps[[Amount]:[Amount]],All_Opps[[WeekCodeNoAcc]:[WeekCodeNoAcc]],_xlfn.CONCAT(AD$4,"-",$T106),All_Opps[[StageCode]:[StageCode]],"Won")</f>
        <v>0</v>
      </c>
      <c r="AE106" s="405">
        <f>SUMIFS(All_Opps[[Amount]:[Amount]],All_Opps[[WeekCodeNoAcc]:[WeekCodeNoAcc]],_xlfn.CONCAT(AE$4,"-",$T106),All_Opps[[StageCode]:[StageCode]],"Won")</f>
        <v>0</v>
      </c>
      <c r="AG106" s="2" t="s">
        <v>133</v>
      </c>
      <c r="AH106" s="405">
        <f>SUMIFS(All_Opps[[Amount]:[Amount]],All_Opps[[WeekCode]:[WeekCode]],_xlfn.CONCAT(AH$4,"-",$T106),All_Opps[[StageCode]:[StageCode]],"Won")</f>
        <v>0</v>
      </c>
      <c r="AI106" s="405">
        <f>SUMIFS(All_Opps[[Amount]:[Amount]],All_Opps[[WeekCode]:[WeekCode]],_xlfn.CONCAT(AI$4,"-",$T106),All_Opps[[StageCode]:[StageCode]],"Won")</f>
        <v>17125</v>
      </c>
      <c r="AJ106" s="405">
        <f>SUMIFS(All_Opps[[Amount]:[Amount]],All_Opps[[WeekCode]:[WeekCode]],_xlfn.CONCAT(AJ$4,"-",$T106),All_Opps[[StageCode]:[StageCode]],"Won")</f>
        <v>0</v>
      </c>
      <c r="AK106" s="405">
        <f>SUMIFS(All_Opps[[Amount]:[Amount]],All_Opps[[WeekCode]:[WeekCode]],_xlfn.CONCAT(AK$4,"-",$T106),All_Opps[[StageCode]:[StageCode]],"Won")</f>
        <v>0</v>
      </c>
      <c r="AL106" s="405">
        <f>SUMIFS(All_Opps[[Amount]:[Amount]],All_Opps[[WeekCode]:[WeekCode]],_xlfn.CONCAT(AL$4,"-",$T106),All_Opps[[StageCode]:[StageCode]],"Won")</f>
        <v>0</v>
      </c>
      <c r="AM106" s="405">
        <f>SUMIFS(All_Opps[[Amount]:[Amount]],All_Opps[[WeekCode]:[WeekCode]],_xlfn.CONCAT(AM$4,"-",$T106),All_Opps[[StageCode]:[StageCode]],"Won")</f>
        <v>0</v>
      </c>
      <c r="AN106" s="405">
        <f>SUMIFS(All_Opps[[Amount]:[Amount]],All_Opps[[WeekCode]:[WeekCode]],_xlfn.CONCAT(AN$4,"-",$T106),All_Opps[[StageCode]:[StageCode]],"Won")</f>
        <v>2822</v>
      </c>
      <c r="AO106" s="405">
        <f>SUMIFS(All_Opps[[Amount]:[Amount]],All_Opps[[WeekCode]:[WeekCode]],_xlfn.CONCAT(AO$4,"-",$T106),All_Opps[[StageCode]:[StageCode]],"Won")</f>
        <v>0</v>
      </c>
      <c r="AP106" s="405">
        <f>SUMIFS(All_Opps[[Amount]:[Amount]],All_Opps[[WeekCode]:[WeekCode]],_xlfn.CONCAT(AP$4,"-",$T106),All_Opps[[StageCode]:[StageCode]],"Won")</f>
        <v>0</v>
      </c>
      <c r="AQ106" s="405">
        <f>SUMIFS(All_Opps[[Amount]:[Amount]],All_Opps[[WeekCode]:[WeekCode]],_xlfn.CONCAT(AQ$4,"-",$T106),All_Opps[[StageCode]:[StageCode]],"Won")</f>
        <v>0</v>
      </c>
      <c r="AR106" s="405">
        <f>SUMIFS(All_Opps[[Amount]:[Amount]],All_Opps[[WeekCode]:[WeekCode]],_xlfn.CONCAT(AR$4,"-",$T106),All_Opps[[StageCode]:[StageCode]],"Won")</f>
        <v>0</v>
      </c>
      <c r="AT106" s="2" t="s">
        <v>133</v>
      </c>
      <c r="AU106" s="405">
        <f>SUM(AH$5:AH106)</f>
        <v>6530943</v>
      </c>
      <c r="AV106" s="405">
        <f>SUM(AI$5:AI106)</f>
        <v>7097871</v>
      </c>
      <c r="AW106" s="405">
        <f>SUM(AJ$5:AJ106)</f>
        <v>12217408</v>
      </c>
      <c r="AX106" s="405">
        <f>SUM(AK$5:AK106)</f>
        <v>1428931</v>
      </c>
      <c r="AY106" s="405">
        <f>SUM(AL$5:AL106)</f>
        <v>8754877</v>
      </c>
      <c r="AZ106" s="405">
        <f>SUM(AM$5:AM106)</f>
        <v>21850819</v>
      </c>
      <c r="BA106" s="405">
        <f>SUM(AN$5:AN106)</f>
        <v>25974336</v>
      </c>
      <c r="BB106" s="405">
        <f>SUM(AO$5:AO106)</f>
        <v>23046661</v>
      </c>
      <c r="BC106" s="405">
        <f>SUM(AP$5:AP106)</f>
        <v>23577109</v>
      </c>
      <c r="BD106" s="405" t="e">
        <f ca="1">IF(TWeek2026&gt;AT106*1,SUM(AQ$5:AQ106),NA())</f>
        <v>#N/A</v>
      </c>
      <c r="BE106" s="405" t="e">
        <f ca="1">IF(Tweek2027&gt;AT106*1,SUM(AR$5:AR106),NA())</f>
        <v>#N/A</v>
      </c>
      <c r="BL106"/>
      <c r="BM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</row>
    <row r="107" spans="5:135" x14ac:dyDescent="0.45">
      <c r="E107" s="128">
        <v>103</v>
      </c>
      <c r="F107" s="180">
        <v>0</v>
      </c>
      <c r="G107" s="180">
        <v>0</v>
      </c>
      <c r="H107" s="180">
        <v>0</v>
      </c>
      <c r="I107" s="180">
        <v>0</v>
      </c>
      <c r="K107" s="128">
        <f>Target_Curves[[#This Row],[Week]]</f>
        <v>103</v>
      </c>
      <c r="L107" s="180">
        <f>SUM(F$5:F107)</f>
        <v>0.99999999999999978</v>
      </c>
      <c r="M107" s="180">
        <f>SUM(G$5:G107)</f>
        <v>0.99999999999999989</v>
      </c>
      <c r="N107" s="180">
        <f>SUM(H$5:H107)</f>
        <v>1</v>
      </c>
      <c r="O107" s="180">
        <f>SUM(I$5:I107)</f>
        <v>1.0000000000000002</v>
      </c>
      <c r="Q107" s="382">
        <v>1.0000000000000002</v>
      </c>
      <c r="R107" s="8"/>
      <c r="S107" s="9"/>
      <c r="T107" s="2" t="s">
        <v>134</v>
      </c>
      <c r="U107" s="405">
        <f>SUMIFS(All_Opps[[Amount]:[Amount]],All_Opps[[WeekCodeNoAcc]:[WeekCodeNoAcc]],_xlfn.CONCAT(U$4,"-",$T107),All_Opps[[StageCode]:[StageCode]],"Won")</f>
        <v>0</v>
      </c>
      <c r="V107" s="405">
        <f>SUMIFS(All_Opps[[Amount]:[Amount]],All_Opps[[WeekCodeNoAcc]:[WeekCodeNoAcc]],_xlfn.CONCAT(V$4,"-",$T107),All_Opps[[StageCode]:[StageCode]],"Won")</f>
        <v>0</v>
      </c>
      <c r="W107" s="405">
        <f>SUMIFS(All_Opps[[Amount]:[Amount]],All_Opps[[WeekCodeNoAcc]:[WeekCodeNoAcc]],_xlfn.CONCAT(W$4,"-",$T107),All_Opps[[StageCode]:[StageCode]],"Won")</f>
        <v>0</v>
      </c>
      <c r="X107" s="405">
        <f>SUMIFS(All_Opps[[Amount]:[Amount]],All_Opps[[WeekCodeNoAcc]:[WeekCodeNoAcc]],_xlfn.CONCAT(X$4,"-",$T107),All_Opps[[StageCode]:[StageCode]],"Won")</f>
        <v>0</v>
      </c>
      <c r="Y107" s="405">
        <f>SUMIFS(All_Opps[[Amount]:[Amount]],All_Opps[[WeekCodeNoAcc]:[WeekCodeNoAcc]],_xlfn.CONCAT(Y$4,"-",$T107),All_Opps[[StageCode]:[StageCode]],"Won")</f>
        <v>0</v>
      </c>
      <c r="Z107" s="405">
        <f>SUMIFS(All_Opps[[Amount]:[Amount]],All_Opps[[WeekCodeNoAcc]:[WeekCodeNoAcc]],_xlfn.CONCAT(Z$4,"-",$T107),All_Opps[[StageCode]:[StageCode]],"Won")</f>
        <v>0</v>
      </c>
      <c r="AA107" s="405">
        <f>SUMIFS(All_Opps[[Amount]:[Amount]],All_Opps[[WeekCodeNoAcc]:[WeekCodeNoAcc]],_xlfn.CONCAT(AA$4,"-",$T107),All_Opps[[StageCode]:[StageCode]],"Won")</f>
        <v>0</v>
      </c>
      <c r="AB107" s="405">
        <f>SUMIFS(All_Opps[[Amount]:[Amount]],All_Opps[[WeekCodeNoAcc]:[WeekCodeNoAcc]],_xlfn.CONCAT(AB$4,"-",$T107),All_Opps[[StageCode]:[StageCode]],"Won")</f>
        <v>0</v>
      </c>
      <c r="AC107" s="405">
        <f>SUMIFS(All_Opps[[Amount]:[Amount]],All_Opps[[WeekCodeNoAcc]:[WeekCodeNoAcc]],_xlfn.CONCAT(AC$4,"-",$T107),All_Opps[[StageCode]:[StageCode]],"Won")</f>
        <v>0</v>
      </c>
      <c r="AD107" s="405">
        <f>SUMIFS(All_Opps[[Amount]:[Amount]],All_Opps[[WeekCodeNoAcc]:[WeekCodeNoAcc]],_xlfn.CONCAT(AD$4,"-",$T107),All_Opps[[StageCode]:[StageCode]],"Won")</f>
        <v>0</v>
      </c>
      <c r="AE107" s="405">
        <f>SUMIFS(All_Opps[[Amount]:[Amount]],All_Opps[[WeekCodeNoAcc]:[WeekCodeNoAcc]],_xlfn.CONCAT(AE$4,"-",$T107),All_Opps[[StageCode]:[StageCode]],"Won")</f>
        <v>0</v>
      </c>
      <c r="AG107" s="2" t="s">
        <v>134</v>
      </c>
      <c r="AH107" s="405">
        <f>SUMIFS(All_Opps[[Amount]:[Amount]],All_Opps[[WeekCode]:[WeekCode]],_xlfn.CONCAT(AH$4,"-",$T107),All_Opps[[StageCode]:[StageCode]],"Won")</f>
        <v>0</v>
      </c>
      <c r="AI107" s="405">
        <f>SUMIFS(All_Opps[[Amount]:[Amount]],All_Opps[[WeekCode]:[WeekCode]],_xlfn.CONCAT(AI$4,"-",$T107),All_Opps[[StageCode]:[StageCode]],"Won")</f>
        <v>0</v>
      </c>
      <c r="AJ107" s="405">
        <f>SUMIFS(All_Opps[[Amount]:[Amount]],All_Opps[[WeekCode]:[WeekCode]],_xlfn.CONCAT(AJ$4,"-",$T107),All_Opps[[StageCode]:[StageCode]],"Won")</f>
        <v>0</v>
      </c>
      <c r="AK107" s="405">
        <f>SUMIFS(All_Opps[[Amount]:[Amount]],All_Opps[[WeekCode]:[WeekCode]],_xlfn.CONCAT(AK$4,"-",$T107),All_Opps[[StageCode]:[StageCode]],"Won")</f>
        <v>0</v>
      </c>
      <c r="AL107" s="405">
        <f>SUMIFS(All_Opps[[Amount]:[Amount]],All_Opps[[WeekCode]:[WeekCode]],_xlfn.CONCAT(AL$4,"-",$T107),All_Opps[[StageCode]:[StageCode]],"Won")</f>
        <v>0</v>
      </c>
      <c r="AM107" s="405">
        <f>SUMIFS(All_Opps[[Amount]:[Amount]],All_Opps[[WeekCode]:[WeekCode]],_xlfn.CONCAT(AM$4,"-",$T107),All_Opps[[StageCode]:[StageCode]],"Won")</f>
        <v>0</v>
      </c>
      <c r="AN107" s="405">
        <f>SUMIFS(All_Opps[[Amount]:[Amount]],All_Opps[[WeekCode]:[WeekCode]],_xlfn.CONCAT(AN$4,"-",$T107),All_Opps[[StageCode]:[StageCode]],"Won")</f>
        <v>0</v>
      </c>
      <c r="AO107" s="405">
        <f>SUMIFS(All_Opps[[Amount]:[Amount]],All_Opps[[WeekCode]:[WeekCode]],_xlfn.CONCAT(AO$4,"-",$T107),All_Opps[[StageCode]:[StageCode]],"Won")</f>
        <v>0</v>
      </c>
      <c r="AP107" s="405">
        <f>SUMIFS(All_Opps[[Amount]:[Amount]],All_Opps[[WeekCode]:[WeekCode]],_xlfn.CONCAT(AP$4,"-",$T107),All_Opps[[StageCode]:[StageCode]],"Won")</f>
        <v>0</v>
      </c>
      <c r="AQ107" s="405">
        <f>SUMIFS(All_Opps[[Amount]:[Amount]],All_Opps[[WeekCode]:[WeekCode]],_xlfn.CONCAT(AQ$4,"-",$T107),All_Opps[[StageCode]:[StageCode]],"Won")</f>
        <v>0</v>
      </c>
      <c r="AR107" s="405">
        <f>SUMIFS(All_Opps[[Amount]:[Amount]],All_Opps[[WeekCode]:[WeekCode]],_xlfn.CONCAT(AR$4,"-",$T107),All_Opps[[StageCode]:[StageCode]],"Won")</f>
        <v>0</v>
      </c>
      <c r="AT107" s="2" t="s">
        <v>134</v>
      </c>
      <c r="AU107" s="405">
        <f>SUM(AH$5:AH107)</f>
        <v>6530943</v>
      </c>
      <c r="AV107" s="405">
        <f>SUM(AI$5:AI107)</f>
        <v>7097871</v>
      </c>
      <c r="AW107" s="405">
        <f>SUM(AJ$5:AJ107)</f>
        <v>12217408</v>
      </c>
      <c r="AX107" s="405">
        <f>SUM(AK$5:AK107)</f>
        <v>1428931</v>
      </c>
      <c r="AY107" s="405">
        <f>SUM(AL$5:AL107)</f>
        <v>8754877</v>
      </c>
      <c r="AZ107" s="405">
        <f>SUM(AM$5:AM107)</f>
        <v>21850819</v>
      </c>
      <c r="BA107" s="405">
        <f>SUM(AN$5:AN107)</f>
        <v>25974336</v>
      </c>
      <c r="BB107" s="405">
        <f>SUM(AO$5:AO107)</f>
        <v>23046661</v>
      </c>
      <c r="BC107" s="405">
        <f>SUM(AP$5:AP107)</f>
        <v>23577109</v>
      </c>
      <c r="BD107" s="405" t="e">
        <f ca="1">IF(TWeek2026&gt;AT107*1,SUM(AQ$5:AQ107),NA())</f>
        <v>#N/A</v>
      </c>
      <c r="BE107" s="405" t="e">
        <f ca="1">IF(Tweek2027&gt;AT107*1,SUM(AR$5:AR107),NA())</f>
        <v>#N/A</v>
      </c>
      <c r="BL107"/>
      <c r="BM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</row>
    <row r="108" spans="5:135" x14ac:dyDescent="0.45">
      <c r="E108" s="128">
        <v>104</v>
      </c>
      <c r="F108" s="180">
        <v>0</v>
      </c>
      <c r="G108" s="180">
        <v>0</v>
      </c>
      <c r="H108" s="180">
        <v>0</v>
      </c>
      <c r="I108" s="180">
        <v>0</v>
      </c>
      <c r="K108" s="128">
        <f>Target_Curves[[#This Row],[Week]]</f>
        <v>104</v>
      </c>
      <c r="L108" s="180">
        <f>SUM(F$5:F108)</f>
        <v>0.99999999999999978</v>
      </c>
      <c r="M108" s="180">
        <f>SUM(G$5:G108)</f>
        <v>0.99999999999999989</v>
      </c>
      <c r="N108" s="180">
        <f>SUM(H$5:H108)</f>
        <v>1</v>
      </c>
      <c r="O108" s="180">
        <f>SUM(I$5:I108)</f>
        <v>1.0000000000000002</v>
      </c>
      <c r="Q108" s="382">
        <v>1.0000000000000002</v>
      </c>
      <c r="R108" s="8"/>
      <c r="S108" s="9"/>
      <c r="T108" s="2" t="s">
        <v>135</v>
      </c>
      <c r="U108" s="405">
        <f>SUMIFS(All_Opps[[Amount]:[Amount]],All_Opps[[WeekCodeNoAcc]:[WeekCodeNoAcc]],_xlfn.CONCAT(U$4,"-",$T108),All_Opps[[StageCode]:[StageCode]],"Won")</f>
        <v>0</v>
      </c>
      <c r="V108" s="405">
        <f>SUMIFS(All_Opps[[Amount]:[Amount]],All_Opps[[WeekCodeNoAcc]:[WeekCodeNoAcc]],_xlfn.CONCAT(V$4,"-",$T108),All_Opps[[StageCode]:[StageCode]],"Won")</f>
        <v>0</v>
      </c>
      <c r="W108" s="405">
        <f>SUMIFS(All_Opps[[Amount]:[Amount]],All_Opps[[WeekCodeNoAcc]:[WeekCodeNoAcc]],_xlfn.CONCAT(W$4,"-",$T108),All_Opps[[StageCode]:[StageCode]],"Won")</f>
        <v>0</v>
      </c>
      <c r="X108" s="405">
        <f>SUMIFS(All_Opps[[Amount]:[Amount]],All_Opps[[WeekCodeNoAcc]:[WeekCodeNoAcc]],_xlfn.CONCAT(X$4,"-",$T108),All_Opps[[StageCode]:[StageCode]],"Won")</f>
        <v>0</v>
      </c>
      <c r="Y108" s="405">
        <f>SUMIFS(All_Opps[[Amount]:[Amount]],All_Opps[[WeekCodeNoAcc]:[WeekCodeNoAcc]],_xlfn.CONCAT(Y$4,"-",$T108),All_Opps[[StageCode]:[StageCode]],"Won")</f>
        <v>0</v>
      </c>
      <c r="Z108" s="405">
        <f>SUMIFS(All_Opps[[Amount]:[Amount]],All_Opps[[WeekCodeNoAcc]:[WeekCodeNoAcc]],_xlfn.CONCAT(Z$4,"-",$T108),All_Opps[[StageCode]:[StageCode]],"Won")</f>
        <v>0</v>
      </c>
      <c r="AA108" s="405">
        <f>SUMIFS(All_Opps[[Amount]:[Amount]],All_Opps[[WeekCodeNoAcc]:[WeekCodeNoAcc]],_xlfn.CONCAT(AA$4,"-",$T108),All_Opps[[StageCode]:[StageCode]],"Won")</f>
        <v>0</v>
      </c>
      <c r="AB108" s="405">
        <f>SUMIFS(All_Opps[[Amount]:[Amount]],All_Opps[[WeekCodeNoAcc]:[WeekCodeNoAcc]],_xlfn.CONCAT(AB$4,"-",$T108),All_Opps[[StageCode]:[StageCode]],"Won")</f>
        <v>0</v>
      </c>
      <c r="AC108" s="405">
        <f>SUMIFS(All_Opps[[Amount]:[Amount]],All_Opps[[WeekCodeNoAcc]:[WeekCodeNoAcc]],_xlfn.CONCAT(AC$4,"-",$T108),All_Opps[[StageCode]:[StageCode]],"Won")</f>
        <v>0</v>
      </c>
      <c r="AD108" s="405">
        <f>SUMIFS(All_Opps[[Amount]:[Amount]],All_Opps[[WeekCodeNoAcc]:[WeekCodeNoAcc]],_xlfn.CONCAT(AD$4,"-",$T108),All_Opps[[StageCode]:[StageCode]],"Won")</f>
        <v>0</v>
      </c>
      <c r="AE108" s="405">
        <f>SUMIFS(All_Opps[[Amount]:[Amount]],All_Opps[[WeekCodeNoAcc]:[WeekCodeNoAcc]],_xlfn.CONCAT(AE$4,"-",$T108),All_Opps[[StageCode]:[StageCode]],"Won")</f>
        <v>0</v>
      </c>
      <c r="AG108" s="2" t="s">
        <v>135</v>
      </c>
      <c r="AH108" s="405">
        <f>SUMIFS(All_Opps[[Amount]:[Amount]],All_Opps[[WeekCode]:[WeekCode]],_xlfn.CONCAT(AH$4,"-",$T108),All_Opps[[StageCode]:[StageCode]],"Won")</f>
        <v>0</v>
      </c>
      <c r="AI108" s="405">
        <f>SUMIFS(All_Opps[[Amount]:[Amount]],All_Opps[[WeekCode]:[WeekCode]],_xlfn.CONCAT(AI$4,"-",$T108),All_Opps[[StageCode]:[StageCode]],"Won")</f>
        <v>0</v>
      </c>
      <c r="AJ108" s="405">
        <f>SUMIFS(All_Opps[[Amount]:[Amount]],All_Opps[[WeekCode]:[WeekCode]],_xlfn.CONCAT(AJ$4,"-",$T108),All_Opps[[StageCode]:[StageCode]],"Won")</f>
        <v>0</v>
      </c>
      <c r="AK108" s="405">
        <f>SUMIFS(All_Opps[[Amount]:[Amount]],All_Opps[[WeekCode]:[WeekCode]],_xlfn.CONCAT(AK$4,"-",$T108),All_Opps[[StageCode]:[StageCode]],"Won")</f>
        <v>0</v>
      </c>
      <c r="AL108" s="405">
        <f>SUMIFS(All_Opps[[Amount]:[Amount]],All_Opps[[WeekCode]:[WeekCode]],_xlfn.CONCAT(AL$4,"-",$T108),All_Opps[[StageCode]:[StageCode]],"Won")</f>
        <v>0</v>
      </c>
      <c r="AM108" s="405">
        <f>SUMIFS(All_Opps[[Amount]:[Amount]],All_Opps[[WeekCode]:[WeekCode]],_xlfn.CONCAT(AM$4,"-",$T108),All_Opps[[StageCode]:[StageCode]],"Won")</f>
        <v>0</v>
      </c>
      <c r="AN108" s="405">
        <f>SUMIFS(All_Opps[[Amount]:[Amount]],All_Opps[[WeekCode]:[WeekCode]],_xlfn.CONCAT(AN$4,"-",$T108),All_Opps[[StageCode]:[StageCode]],"Won")</f>
        <v>0</v>
      </c>
      <c r="AO108" s="405">
        <f>SUMIFS(All_Opps[[Amount]:[Amount]],All_Opps[[WeekCode]:[WeekCode]],_xlfn.CONCAT(AO$4,"-",$T108),All_Opps[[StageCode]:[StageCode]],"Won")</f>
        <v>0</v>
      </c>
      <c r="AP108" s="405">
        <f>SUMIFS(All_Opps[[Amount]:[Amount]],All_Opps[[WeekCode]:[WeekCode]],_xlfn.CONCAT(AP$4,"-",$T108),All_Opps[[StageCode]:[StageCode]],"Won")</f>
        <v>0</v>
      </c>
      <c r="AQ108" s="405">
        <f>SUMIFS(All_Opps[[Amount]:[Amount]],All_Opps[[WeekCode]:[WeekCode]],_xlfn.CONCAT(AQ$4,"-",$T108),All_Opps[[StageCode]:[StageCode]],"Won")</f>
        <v>0</v>
      </c>
      <c r="AR108" s="405">
        <f>SUMIFS(All_Opps[[Amount]:[Amount]],All_Opps[[WeekCode]:[WeekCode]],_xlfn.CONCAT(AR$4,"-",$T108),All_Opps[[StageCode]:[StageCode]],"Won")</f>
        <v>0</v>
      </c>
      <c r="AT108" s="2" t="s">
        <v>135</v>
      </c>
      <c r="AU108" s="405">
        <f>SUM(AH$5:AH108)</f>
        <v>6530943</v>
      </c>
      <c r="AV108" s="405">
        <f>SUM(AI$5:AI108)</f>
        <v>7097871</v>
      </c>
      <c r="AW108" s="405">
        <f>SUM(AJ$5:AJ108)</f>
        <v>12217408</v>
      </c>
      <c r="AX108" s="405">
        <f>SUM(AK$5:AK108)</f>
        <v>1428931</v>
      </c>
      <c r="AY108" s="405">
        <f>SUM(AL$5:AL108)</f>
        <v>8754877</v>
      </c>
      <c r="AZ108" s="405">
        <f>SUM(AM$5:AM108)</f>
        <v>21850819</v>
      </c>
      <c r="BA108" s="405">
        <f>SUM(AN$5:AN108)</f>
        <v>25974336</v>
      </c>
      <c r="BB108" s="405">
        <f>SUM(AO$5:AO108)</f>
        <v>23046661</v>
      </c>
      <c r="BC108" s="405">
        <f>SUM(AP$5:AP108)</f>
        <v>23577109</v>
      </c>
      <c r="BD108" s="405" t="e">
        <f ca="1">IF(TWeek2026&gt;AT108*1,SUM(AQ$5:AQ108),NA())</f>
        <v>#N/A</v>
      </c>
      <c r="BE108" s="405" t="e">
        <f ca="1">IF(Tweek2027&gt;AT108*1,SUM(AR$5:AR108),NA())</f>
        <v>#N/A</v>
      </c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</row>
    <row r="109" spans="5:135" x14ac:dyDescent="0.45">
      <c r="E109" s="128">
        <v>105</v>
      </c>
      <c r="F109" s="180">
        <v>0</v>
      </c>
      <c r="G109" s="180">
        <v>0</v>
      </c>
      <c r="H109" s="180">
        <v>0</v>
      </c>
      <c r="I109" s="180">
        <v>0</v>
      </c>
      <c r="K109" s="128">
        <f>Target_Curves[[#This Row],[Week]]</f>
        <v>105</v>
      </c>
      <c r="L109" s="180">
        <f>SUM(F$5:F109)</f>
        <v>0.99999999999999978</v>
      </c>
      <c r="M109" s="180">
        <f>SUM(G$5:G109)</f>
        <v>0.99999999999999989</v>
      </c>
      <c r="N109" s="180">
        <f>SUM(H$5:H109)</f>
        <v>1</v>
      </c>
      <c r="O109" s="180">
        <f>SUM(I$5:I109)</f>
        <v>1.0000000000000002</v>
      </c>
      <c r="Q109" s="383">
        <v>1.0000000000000002</v>
      </c>
      <c r="R109" s="8"/>
      <c r="S109" s="9"/>
      <c r="T109" s="2" t="s">
        <v>136</v>
      </c>
      <c r="U109" s="405">
        <f>SUMIFS(All_Opps[[Amount]:[Amount]],All_Opps[[WeekCodeNoAcc]:[WeekCodeNoAcc]],_xlfn.CONCAT(U$4,"-",$T109),All_Opps[[StageCode]:[StageCode]],"Won")</f>
        <v>0</v>
      </c>
      <c r="V109" s="405">
        <f>SUMIFS(All_Opps[[Amount]:[Amount]],All_Opps[[WeekCodeNoAcc]:[WeekCodeNoAcc]],_xlfn.CONCAT(V$4,"-",$T109),All_Opps[[StageCode]:[StageCode]],"Won")</f>
        <v>0</v>
      </c>
      <c r="W109" s="405">
        <f>SUMIFS(All_Opps[[Amount]:[Amount]],All_Opps[[WeekCodeNoAcc]:[WeekCodeNoAcc]],_xlfn.CONCAT(W$4,"-",$T109),All_Opps[[StageCode]:[StageCode]],"Won")</f>
        <v>0</v>
      </c>
      <c r="X109" s="405">
        <f>SUMIFS(All_Opps[[Amount]:[Amount]],All_Opps[[WeekCodeNoAcc]:[WeekCodeNoAcc]],_xlfn.CONCAT(X$4,"-",$T109),All_Opps[[StageCode]:[StageCode]],"Won")</f>
        <v>0</v>
      </c>
      <c r="Y109" s="405">
        <f>SUMIFS(All_Opps[[Amount]:[Amount]],All_Opps[[WeekCodeNoAcc]:[WeekCodeNoAcc]],_xlfn.CONCAT(Y$4,"-",$T109),All_Opps[[StageCode]:[StageCode]],"Won")</f>
        <v>0</v>
      </c>
      <c r="Z109" s="405">
        <f>SUMIFS(All_Opps[[Amount]:[Amount]],All_Opps[[WeekCodeNoAcc]:[WeekCodeNoAcc]],_xlfn.CONCAT(Z$4,"-",$T109),All_Opps[[StageCode]:[StageCode]],"Won")</f>
        <v>0</v>
      </c>
      <c r="AA109" s="405">
        <f>SUMIFS(All_Opps[[Amount]:[Amount]],All_Opps[[WeekCodeNoAcc]:[WeekCodeNoAcc]],_xlfn.CONCAT(AA$4,"-",$T109),All_Opps[[StageCode]:[StageCode]],"Won")</f>
        <v>0</v>
      </c>
      <c r="AB109" s="405">
        <f>SUMIFS(All_Opps[[Amount]:[Amount]],All_Opps[[WeekCodeNoAcc]:[WeekCodeNoAcc]],_xlfn.CONCAT(AB$4,"-",$T109),All_Opps[[StageCode]:[StageCode]],"Won")</f>
        <v>0</v>
      </c>
      <c r="AC109" s="405">
        <f>SUMIFS(All_Opps[[Amount]:[Amount]],All_Opps[[WeekCodeNoAcc]:[WeekCodeNoAcc]],_xlfn.CONCAT(AC$4,"-",$T109),All_Opps[[StageCode]:[StageCode]],"Won")</f>
        <v>0</v>
      </c>
      <c r="AD109" s="405">
        <f>SUMIFS(All_Opps[[Amount]:[Amount]],All_Opps[[WeekCodeNoAcc]:[WeekCodeNoAcc]],_xlfn.CONCAT(AD$4,"-",$T109),All_Opps[[StageCode]:[StageCode]],"Won")</f>
        <v>0</v>
      </c>
      <c r="AE109" s="405">
        <f>SUMIFS(All_Opps[[Amount]:[Amount]],All_Opps[[WeekCodeNoAcc]:[WeekCodeNoAcc]],_xlfn.CONCAT(AE$4,"-",$T109),All_Opps[[StageCode]:[StageCode]],"Won")</f>
        <v>0</v>
      </c>
      <c r="AG109" s="2" t="s">
        <v>136</v>
      </c>
      <c r="AH109" s="405">
        <f>SUMIFS(All_Opps[[Amount]:[Amount]],All_Opps[[WeekCode]:[WeekCode]],_xlfn.CONCAT(AH$4,"-",$T109),All_Opps[[StageCode]:[StageCode]],"Won")</f>
        <v>0</v>
      </c>
      <c r="AI109" s="405">
        <f>SUMIFS(All_Opps[[Amount]:[Amount]],All_Opps[[WeekCode]:[WeekCode]],_xlfn.CONCAT(AI$4,"-",$T109),All_Opps[[StageCode]:[StageCode]],"Won")</f>
        <v>0</v>
      </c>
      <c r="AJ109" s="405">
        <f>SUMIFS(All_Opps[[Amount]:[Amount]],All_Opps[[WeekCode]:[WeekCode]],_xlfn.CONCAT(AJ$4,"-",$T109),All_Opps[[StageCode]:[StageCode]],"Won")</f>
        <v>0</v>
      </c>
      <c r="AK109" s="405">
        <f>SUMIFS(All_Opps[[Amount]:[Amount]],All_Opps[[WeekCode]:[WeekCode]],_xlfn.CONCAT(AK$4,"-",$T109),All_Opps[[StageCode]:[StageCode]],"Won")</f>
        <v>0</v>
      </c>
      <c r="AL109" s="405">
        <f>SUMIFS(All_Opps[[Amount]:[Amount]],All_Opps[[WeekCode]:[WeekCode]],_xlfn.CONCAT(AL$4,"-",$T109),All_Opps[[StageCode]:[StageCode]],"Won")</f>
        <v>0</v>
      </c>
      <c r="AM109" s="405">
        <f>SUMIFS(All_Opps[[Amount]:[Amount]],All_Opps[[WeekCode]:[WeekCode]],_xlfn.CONCAT(AM$4,"-",$T109),All_Opps[[StageCode]:[StageCode]],"Won")</f>
        <v>0</v>
      </c>
      <c r="AN109" s="405">
        <f>SUMIFS(All_Opps[[Amount]:[Amount]],All_Opps[[WeekCode]:[WeekCode]],_xlfn.CONCAT(AN$4,"-",$T109),All_Opps[[StageCode]:[StageCode]],"Won")</f>
        <v>0</v>
      </c>
      <c r="AO109" s="405">
        <f>SUMIFS(All_Opps[[Amount]:[Amount]],All_Opps[[WeekCode]:[WeekCode]],_xlfn.CONCAT(AO$4,"-",$T109),All_Opps[[StageCode]:[StageCode]],"Won")</f>
        <v>0</v>
      </c>
      <c r="AP109" s="405">
        <f>SUMIFS(All_Opps[[Amount]:[Amount]],All_Opps[[WeekCode]:[WeekCode]],_xlfn.CONCAT(AP$4,"-",$T109),All_Opps[[StageCode]:[StageCode]],"Won")</f>
        <v>0</v>
      </c>
      <c r="AQ109" s="405">
        <f>SUMIFS(All_Opps[[Amount]:[Amount]],All_Opps[[WeekCode]:[WeekCode]],_xlfn.CONCAT(AQ$4,"-",$T109),All_Opps[[StageCode]:[StageCode]],"Won")</f>
        <v>0</v>
      </c>
      <c r="AR109" s="405">
        <f>SUMIFS(All_Opps[[Amount]:[Amount]],All_Opps[[WeekCode]:[WeekCode]],_xlfn.CONCAT(AR$4,"-",$T109),All_Opps[[StageCode]:[StageCode]],"Won")</f>
        <v>0</v>
      </c>
      <c r="AT109" s="2" t="s">
        <v>136</v>
      </c>
      <c r="AU109" s="405">
        <f>SUM(AH$5:AH109)</f>
        <v>6530943</v>
      </c>
      <c r="AV109" s="405">
        <f>SUM(AI$5:AI109)</f>
        <v>7097871</v>
      </c>
      <c r="AW109" s="405">
        <f>SUM(AJ$5:AJ109)</f>
        <v>12217408</v>
      </c>
      <c r="AX109" s="405">
        <f>SUM(AK$5:AK109)</f>
        <v>1428931</v>
      </c>
      <c r="AY109" s="405">
        <f>SUM(AL$5:AL109)</f>
        <v>8754877</v>
      </c>
      <c r="AZ109" s="405">
        <f>SUM(AM$5:AM109)</f>
        <v>21850819</v>
      </c>
      <c r="BA109" s="405">
        <f>SUM(AN$5:AN109)</f>
        <v>25974336</v>
      </c>
      <c r="BB109" s="405">
        <f>SUM(AO$5:AO109)</f>
        <v>23046661</v>
      </c>
      <c r="BC109" s="405">
        <f>SUM(AP$5:AP109)</f>
        <v>23577109</v>
      </c>
      <c r="BD109" s="405" t="e">
        <f ca="1">IF(TWeek2026&gt;AT109*1,SUM(AQ$5:AQ109),NA())</f>
        <v>#N/A</v>
      </c>
      <c r="BE109" s="405" t="e">
        <f ca="1">IF(Tweek2027&gt;AT109*1,SUM(AR$5:AR109),NA())</f>
        <v>#N/A</v>
      </c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</row>
    <row r="110" spans="5:135" x14ac:dyDescent="0.45">
      <c r="R110" s="4"/>
      <c r="AH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</row>
    <row r="111" spans="5:135" x14ac:dyDescent="0.45">
      <c r="AM111" s="39" t="e">
        <f>#REF!/#REF!</f>
        <v>#REF!</v>
      </c>
      <c r="AN111" s="39" t="e">
        <f>#REF!/#REF!</f>
        <v>#REF!</v>
      </c>
      <c r="AO111" s="39">
        <f>AU109/AU56</f>
        <v>2.3723288364880508</v>
      </c>
      <c r="AP111" s="39">
        <f>AV109/AV56</f>
        <v>2.1217296506196859</v>
      </c>
      <c r="AQ111" s="39">
        <f>AW109/AW56</f>
        <v>1.7223098283555727</v>
      </c>
      <c r="AR111" s="39"/>
      <c r="AS111" s="39">
        <f>AY109/AY56</f>
        <v>1.7498110757102223</v>
      </c>
      <c r="AT111" s="39">
        <f>AZ109/AZ56</f>
        <v>1.5839438477070065</v>
      </c>
      <c r="AU111" s="1">
        <f>BB109/BB56</f>
        <v>1.5026620205406167</v>
      </c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</row>
    <row r="115" spans="39:45" x14ac:dyDescent="0.45">
      <c r="AO115" s="3"/>
      <c r="AP115" s="3"/>
      <c r="AQ115" s="3"/>
      <c r="AR115" s="3"/>
      <c r="AS115" s="3"/>
    </row>
    <row r="116" spans="39:45" x14ac:dyDescent="0.45">
      <c r="AM116" s="3"/>
      <c r="AO116" s="7"/>
      <c r="AP116" s="7"/>
      <c r="AQ116" s="7"/>
      <c r="AR116" s="7"/>
      <c r="AS116" s="7"/>
    </row>
    <row r="117" spans="39:45" x14ac:dyDescent="0.45">
      <c r="AM117" s="3"/>
      <c r="AO117" s="7"/>
      <c r="AP117" s="7"/>
      <c r="AQ117" s="7"/>
      <c r="AR117" s="7"/>
      <c r="AS117" s="7"/>
    </row>
    <row r="118" spans="39:45" x14ac:dyDescent="0.45">
      <c r="AM118" s="3"/>
      <c r="AO118" s="6"/>
      <c r="AQ118" s="6"/>
      <c r="AS118" s="6"/>
    </row>
  </sheetData>
  <phoneticPr fontId="54" type="noConversion"/>
  <dataValidations count="1">
    <dataValidation type="list" allowBlank="1" showInputMessage="1" showErrorMessage="1" sqref="R4" xr:uid="{53EA7B91-2756-4B1F-8263-330E049ED1F5}">
      <formula1>#REF!</formula1>
    </dataValidation>
  </dataValidations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EDE2C-96C9-440A-8604-9B4C2EE5D54B}">
  <sheetPr codeName="Sheet1">
    <tabColor theme="3" tint="0.59999389629810485"/>
  </sheetPr>
  <dimension ref="A1:Z4479"/>
  <sheetViews>
    <sheetView showGridLines="0" topLeftCell="C1" zoomScale="85" zoomScaleNormal="85" workbookViewId="0">
      <selection activeCell="S110" sqref="S110"/>
    </sheetView>
  </sheetViews>
  <sheetFormatPr defaultColWidth="9.1328125" defaultRowHeight="14.25" x14ac:dyDescent="0.45"/>
  <cols>
    <col min="1" max="5" width="11" style="4" customWidth="1"/>
    <col min="6" max="8" width="9.1328125" style="1" bestFit="1" customWidth="1"/>
    <col min="9" max="16" width="11" style="4" customWidth="1"/>
    <col min="18" max="18" width="18.86328125" style="4" bestFit="1" customWidth="1"/>
    <col min="19" max="19" width="11" style="4" customWidth="1"/>
    <col min="20" max="20" width="20.86328125" style="4" customWidth="1"/>
    <col min="21" max="21" width="34.1328125" style="4" customWidth="1"/>
    <col min="22" max="22" width="23.265625" style="4" bestFit="1" customWidth="1"/>
    <col min="23" max="23" width="12.3984375" style="10" bestFit="1" customWidth="1"/>
    <col min="24" max="24" width="20.86328125" style="4" bestFit="1" customWidth="1"/>
    <col min="25" max="25" width="19.3984375" style="4" bestFit="1" customWidth="1"/>
    <col min="26" max="26" width="16.86328125" style="4" customWidth="1"/>
    <col min="27" max="27" width="12" style="4" bestFit="1" customWidth="1"/>
    <col min="28" max="16384" width="9.1328125" style="4"/>
  </cols>
  <sheetData>
    <row r="1" spans="1:26" ht="12.75" x14ac:dyDescent="0.35">
      <c r="F1" s="4"/>
      <c r="G1" s="4"/>
      <c r="H1" s="4"/>
      <c r="Q1" s="4"/>
      <c r="U1" s="10"/>
      <c r="W1" s="4"/>
    </row>
    <row r="2" spans="1:26" ht="12.75" x14ac:dyDescent="0.35">
      <c r="F2" s="4"/>
      <c r="G2" s="4"/>
      <c r="H2" s="4"/>
      <c r="Q2" s="4"/>
      <c r="S2" s="110" t="s">
        <v>9292</v>
      </c>
      <c r="T2" s="4" t="s">
        <v>158</v>
      </c>
      <c r="U2" s="4">
        <f>COUNTA(All_Opps[Opportunity ID])</f>
        <v>4474</v>
      </c>
      <c r="W2" s="4"/>
    </row>
    <row r="3" spans="1:26" ht="12.75" x14ac:dyDescent="0.35">
      <c r="F3" s="4"/>
      <c r="G3" s="4"/>
      <c r="H3" s="4"/>
      <c r="Q3" s="4"/>
      <c r="U3" s="10"/>
      <c r="W3" s="4"/>
    </row>
    <row r="4" spans="1:26" ht="12.75" x14ac:dyDescent="0.35">
      <c r="A4" s="4">
        <f>COUNTA($A$5:A5)</f>
        <v>1</v>
      </c>
      <c r="B4" s="4">
        <f>COUNTA($A$5:B5)</f>
        <v>2</v>
      </c>
      <c r="C4" s="4">
        <f>COUNTA($A$5:C5)</f>
        <v>3</v>
      </c>
      <c r="D4" s="4">
        <f>COUNTA($A$5:D5)</f>
        <v>4</v>
      </c>
      <c r="E4" s="4">
        <f>COUNTA($A$5:E5)</f>
        <v>5</v>
      </c>
      <c r="F4" s="4">
        <f>COUNTA($A$5:F5)</f>
        <v>6</v>
      </c>
      <c r="G4" s="4">
        <f>COUNTA($A$5:G5)</f>
        <v>7</v>
      </c>
      <c r="H4" s="4">
        <f>COUNTA($A$5:H5)</f>
        <v>8</v>
      </c>
      <c r="I4" s="4">
        <f>COUNTA($A$5:I5)</f>
        <v>9</v>
      </c>
      <c r="J4" s="4">
        <f>COUNTA($A$5:J5)</f>
        <v>10</v>
      </c>
      <c r="K4" s="4">
        <f>COUNTA($A$5:K5)</f>
        <v>11</v>
      </c>
      <c r="L4" s="4">
        <f>COUNTA($A$5:L5)</f>
        <v>12</v>
      </c>
      <c r="M4" s="4">
        <f>COUNTA($A$5:M5)</f>
        <v>13</v>
      </c>
      <c r="N4" s="4">
        <f>COUNTA($A$5:N5)</f>
        <v>14</v>
      </c>
      <c r="O4" s="4">
        <f>COUNTA($A$5:O5)</f>
        <v>15</v>
      </c>
      <c r="P4" s="4">
        <f>COUNTA($A$5:P5)</f>
        <v>16</v>
      </c>
      <c r="Q4" s="4">
        <f>COUNTA($A$5:Q5)</f>
        <v>17</v>
      </c>
      <c r="R4" s="4">
        <f>COUNTA($A$5:R5)</f>
        <v>18</v>
      </c>
      <c r="S4" s="4">
        <f>COUNTA($A$5:S5)</f>
        <v>19</v>
      </c>
      <c r="T4" s="4">
        <f>COUNTA($A$5:T5)</f>
        <v>20</v>
      </c>
      <c r="U4" s="4">
        <f>COUNTA($A$5:U5)</f>
        <v>21</v>
      </c>
      <c r="V4" s="4">
        <f>COUNTA($A$5:V5)</f>
        <v>22</v>
      </c>
      <c r="W4" s="4">
        <f>COUNTA($A$5:W5)</f>
        <v>23</v>
      </c>
      <c r="X4" s="4">
        <f>COUNTA($A$5:X5)</f>
        <v>24</v>
      </c>
      <c r="Y4" s="4">
        <f>COUNTA($A$5:Y5)</f>
        <v>25</v>
      </c>
      <c r="Z4" s="4">
        <f>COUNTA($A$5:Z5)</f>
        <v>26</v>
      </c>
    </row>
    <row r="5" spans="1:26" ht="12.75" x14ac:dyDescent="0.35">
      <c r="A5" s="11" t="s">
        <v>139</v>
      </c>
      <c r="B5" s="11" t="s">
        <v>140</v>
      </c>
      <c r="C5" s="11" t="s">
        <v>0</v>
      </c>
      <c r="D5" s="11" t="s">
        <v>137</v>
      </c>
      <c r="E5" s="11" t="s">
        <v>1</v>
      </c>
      <c r="F5" s="11" t="s">
        <v>28</v>
      </c>
      <c r="G5" s="11" t="s">
        <v>172</v>
      </c>
      <c r="H5" s="11" t="s">
        <v>156</v>
      </c>
      <c r="I5" s="11" t="s">
        <v>157</v>
      </c>
      <c r="J5" s="11" t="s">
        <v>180</v>
      </c>
      <c r="K5" s="11" t="s">
        <v>183</v>
      </c>
      <c r="L5" s="11" t="s">
        <v>184</v>
      </c>
      <c r="M5" s="11" t="s">
        <v>185</v>
      </c>
      <c r="N5" s="11" t="s">
        <v>173</v>
      </c>
      <c r="O5" s="11" t="s">
        <v>177</v>
      </c>
      <c r="P5" s="11" t="s">
        <v>174</v>
      </c>
      <c r="Q5" s="11" t="s">
        <v>164</v>
      </c>
      <c r="R5" s="113" t="s">
        <v>198</v>
      </c>
      <c r="S5" s="12" t="s">
        <v>162</v>
      </c>
      <c r="T5" s="12" t="s">
        <v>2</v>
      </c>
      <c r="U5" s="12" t="s">
        <v>8</v>
      </c>
      <c r="V5" s="13" t="s">
        <v>30</v>
      </c>
      <c r="W5" s="12" t="s">
        <v>3</v>
      </c>
      <c r="X5" s="12" t="s">
        <v>4</v>
      </c>
      <c r="Y5" s="12" t="s">
        <v>31</v>
      </c>
      <c r="Z5" s="12" t="s">
        <v>182</v>
      </c>
    </row>
    <row r="6" spans="1:26" ht="12.75" x14ac:dyDescent="0.35">
      <c r="A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</v>
      </c>
      <c r="B6" s="181" t="str">
        <f>IF(All_Opps[[#This Row],[WeekMod]]&lt;&gt;"",CONCATENATE(All_Opps[[#This Row],[Opp Year]],"-",TEXT(All_Opps[[#This Row],[WeekMod]],"00#")),"")</f>
        <v>2017-003</v>
      </c>
      <c r="C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</v>
      </c>
      <c r="D6" s="181" t="str">
        <f>CONCATENATE(All_Opps[[#This Row],[Opp Year]],"-",TEXT(All_Opps[[#This Row],[Week]],"00#"))</f>
        <v>2017-003</v>
      </c>
      <c r="E6" s="181">
        <f>IFERROR(VALUE(RIGHT(All_Opps[[#This Row],[Opportunity Name]],2)),"")</f>
        <v>2</v>
      </c>
      <c r="F6" s="181">
        <f>IFERROR(("20"&amp;LEFT(All_Opps[[#This Row],[Opportunity Name]],2))*1,"")</f>
        <v>2017</v>
      </c>
      <c r="G6" s="181" t="str">
        <f>MID(All_Opps[[#This Row],[Opportunity Name]],3,2)</f>
        <v>04</v>
      </c>
      <c r="H6" s="181" t="str">
        <f>LEFT(All_Opps[[#This Row],[Opportunity Name]],7)</f>
        <v>1704-01</v>
      </c>
      <c r="I6" s="181" t="str" cm="1">
        <f t="array" ref="I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" s="181" t="str">
        <f>YEAR(All_Opps[[#This Row],[Close_Date]])&amp;"-"&amp;TEXT(MONTH(All_Opps[[#This Row],[Close_Date]]),"00")</f>
        <v>2016-01</v>
      </c>
      <c r="K6" s="182">
        <f>All_Opps[[#This Row],[Created Date2]]*1</f>
        <v>42215</v>
      </c>
      <c r="L6" s="183">
        <f>YEAR(All_Opps[[#This Row],[Created_Date]])</f>
        <v>2015</v>
      </c>
      <c r="M6" s="184">
        <f>WEEKNUM(All_Opps[[#This Row],[Created_Date]],16)</f>
        <v>31</v>
      </c>
      <c r="N6" s="182">
        <f>All_Opps[[#This Row],[Close Date]]*1</f>
        <v>42384</v>
      </c>
      <c r="O6" s="185">
        <f>YEAR(All_Opps[[#This Row],[Close_Date]])</f>
        <v>2016</v>
      </c>
      <c r="P6" s="183">
        <f>MONTH(All_Opps[[#This Row],[Close Date]])</f>
        <v>1</v>
      </c>
      <c r="Q6" s="181">
        <f>WEEKNUM(All_Opps[[#This Row],[Close Date]],1)</f>
        <v>3</v>
      </c>
      <c r="R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611</v>
      </c>
      <c r="S6" s="4" t="s">
        <v>319</v>
      </c>
      <c r="T6" s="4" t="s">
        <v>320</v>
      </c>
      <c r="U6" s="68">
        <v>42384</v>
      </c>
      <c r="V6" s="347" t="s">
        <v>19</v>
      </c>
      <c r="W6" s="341">
        <v>33126</v>
      </c>
      <c r="X6" s="4" t="s">
        <v>5</v>
      </c>
      <c r="Y6" s="4" t="s">
        <v>321</v>
      </c>
      <c r="Z6" s="68">
        <v>42215</v>
      </c>
    </row>
    <row r="7" spans="1:26" ht="12.75" x14ac:dyDescent="0.35">
      <c r="A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</v>
      </c>
      <c r="B7" s="181" t="str">
        <f>IF(All_Opps[[#This Row],[WeekMod]]&lt;&gt;"",CONCATENATE(All_Opps[[#This Row],[Opp Year]],"-",TEXT(All_Opps[[#This Row],[WeekMod]],"00#")),"")</f>
        <v>2017-006</v>
      </c>
      <c r="C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</v>
      </c>
      <c r="D7" s="181" t="str">
        <f>CONCATENATE(All_Opps[[#This Row],[Opp Year]],"-",TEXT(All_Opps[[#This Row],[Week]],"00#"))</f>
        <v>2017-006</v>
      </c>
      <c r="E7" s="181">
        <f>IFERROR(VALUE(RIGHT(All_Opps[[#This Row],[Opportunity Name]],2)),"")</f>
        <v>2</v>
      </c>
      <c r="F7" s="181">
        <f>IFERROR(("20"&amp;LEFT(All_Opps[[#This Row],[Opportunity Name]],2))*1,"")</f>
        <v>2017</v>
      </c>
      <c r="G7" s="181" t="str">
        <f>MID(All_Opps[[#This Row],[Opportunity Name]],3,2)</f>
        <v>01</v>
      </c>
      <c r="H7" s="181" t="str">
        <f>LEFT(All_Opps[[#This Row],[Opportunity Name]],7)</f>
        <v>1701 Za</v>
      </c>
      <c r="I7" s="181" t="str" cm="1">
        <f t="array" ref="I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" s="181" t="str">
        <f>YEAR(All_Opps[[#This Row],[Close_Date]])&amp;"-"&amp;TEXT(MONTH(All_Opps[[#This Row],[Close_Date]]),"00")</f>
        <v>2016-02</v>
      </c>
      <c r="K7" s="182">
        <f>All_Opps[[#This Row],[Created Date2]]*1</f>
        <v>42368</v>
      </c>
      <c r="L7" s="183">
        <f>YEAR(All_Opps[[#This Row],[Created_Date]])</f>
        <v>2015</v>
      </c>
      <c r="M7" s="184">
        <f>WEEKNUM(All_Opps[[#This Row],[Created_Date]],16)</f>
        <v>53</v>
      </c>
      <c r="N7" s="182">
        <f>All_Opps[[#This Row],[Close Date]]*1</f>
        <v>42404</v>
      </c>
      <c r="O7" s="185">
        <f>YEAR(All_Opps[[#This Row],[Close_Date]])</f>
        <v>2016</v>
      </c>
      <c r="P7" s="183">
        <f>MONTH(All_Opps[[#This Row],[Close Date]])</f>
        <v>2</v>
      </c>
      <c r="Q7" s="181">
        <f>WEEKNUM(All_Opps[[#This Row],[Close Date]],1)</f>
        <v>6</v>
      </c>
      <c r="R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" s="4" t="s">
        <v>322</v>
      </c>
      <c r="T7" s="4" t="s">
        <v>323</v>
      </c>
      <c r="U7" s="68">
        <v>42404</v>
      </c>
      <c r="V7" s="347" t="s">
        <v>21</v>
      </c>
      <c r="W7" s="341">
        <v>29023</v>
      </c>
      <c r="X7" s="4" t="s">
        <v>15</v>
      </c>
      <c r="Y7" s="4" t="s">
        <v>321</v>
      </c>
      <c r="Z7" s="68">
        <v>42368</v>
      </c>
    </row>
    <row r="8" spans="1:26" ht="12.75" x14ac:dyDescent="0.35">
      <c r="A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</v>
      </c>
      <c r="B8" s="181" t="str">
        <f>IF(All_Opps[[#This Row],[WeekMod]]&lt;&gt;"",CONCATENATE(All_Opps[[#This Row],[Opp Year]],"-",TEXT(All_Opps[[#This Row],[WeekMod]],"00#")),"")</f>
        <v>2017-008</v>
      </c>
      <c r="C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</v>
      </c>
      <c r="D8" s="181" t="str">
        <f>CONCATENATE(All_Opps[[#This Row],[Opp Year]],"-",TEXT(All_Opps[[#This Row],[Week]],"00#"))</f>
        <v>2017-008</v>
      </c>
      <c r="E8" s="181">
        <f>IFERROR(VALUE(RIGHT(All_Opps[[#This Row],[Opportunity Name]],2)),"")</f>
        <v>2</v>
      </c>
      <c r="F8" s="181">
        <f>IFERROR(("20"&amp;LEFT(All_Opps[[#This Row],[Opportunity Name]],2))*1,"")</f>
        <v>2017</v>
      </c>
      <c r="G8" s="181" t="str">
        <f>MID(All_Opps[[#This Row],[Opportunity Name]],3,2)</f>
        <v>04</v>
      </c>
      <c r="H8" s="181" t="str">
        <f>LEFT(All_Opps[[#This Row],[Opportunity Name]],7)</f>
        <v>1704 Wh</v>
      </c>
      <c r="I8" s="181" t="str" cm="1">
        <f t="array" ref="I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" s="181" t="str">
        <f>YEAR(All_Opps[[#This Row],[Close_Date]])&amp;"-"&amp;TEXT(MONTH(All_Opps[[#This Row],[Close_Date]]),"00")</f>
        <v>2016-02</v>
      </c>
      <c r="K8" s="182">
        <f>All_Opps[[#This Row],[Created Date2]]*1</f>
        <v>42403</v>
      </c>
      <c r="L8" s="183">
        <f>YEAR(All_Opps[[#This Row],[Created_Date]])</f>
        <v>2016</v>
      </c>
      <c r="M8" s="184">
        <f>WEEKNUM(All_Opps[[#This Row],[Created_Date]],16)</f>
        <v>6</v>
      </c>
      <c r="N8" s="182">
        <f>All_Opps[[#This Row],[Close Date]]*1</f>
        <v>42420</v>
      </c>
      <c r="O8" s="185">
        <f>YEAR(All_Opps[[#This Row],[Close_Date]])</f>
        <v>2016</v>
      </c>
      <c r="P8" s="183">
        <f>MONTH(All_Opps[[#This Row],[Close Date]])</f>
        <v>2</v>
      </c>
      <c r="Q8" s="181">
        <f>WEEKNUM(All_Opps[[#This Row],[Close Date]],1)</f>
        <v>8</v>
      </c>
      <c r="R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" s="4" t="s">
        <v>324</v>
      </c>
      <c r="T8" s="4" t="s">
        <v>325</v>
      </c>
      <c r="U8" s="68">
        <v>42420</v>
      </c>
      <c r="V8" s="347" t="s">
        <v>18</v>
      </c>
      <c r="W8" s="341">
        <v>25370</v>
      </c>
      <c r="X8" s="4" t="s">
        <v>16</v>
      </c>
      <c r="Y8" s="4" t="s">
        <v>321</v>
      </c>
      <c r="Z8" s="68">
        <v>42403</v>
      </c>
    </row>
    <row r="9" spans="1:26" ht="12.75" x14ac:dyDescent="0.35">
      <c r="A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</v>
      </c>
      <c r="B9" s="181" t="str">
        <f>IF(All_Opps[[#This Row],[WeekMod]]&lt;&gt;"",CONCATENATE(All_Opps[[#This Row],[Opp Year]],"-",TEXT(All_Opps[[#This Row],[WeekMod]],"00#")),"")</f>
        <v>2017-003</v>
      </c>
      <c r="C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</v>
      </c>
      <c r="D9" s="181" t="str">
        <f>CONCATENATE(All_Opps[[#This Row],[Opp Year]],"-",TEXT(All_Opps[[#This Row],[Week]],"00#"))</f>
        <v>2017-003</v>
      </c>
      <c r="E9" s="181">
        <f>IFERROR(VALUE(RIGHT(All_Opps[[#This Row],[Opportunity Name]],2)),"")</f>
        <v>2</v>
      </c>
      <c r="F9" s="181">
        <f>IFERROR(("20"&amp;LEFT(All_Opps[[#This Row],[Opportunity Name]],2))*1,"")</f>
        <v>2017</v>
      </c>
      <c r="G9" s="181" t="str">
        <f>MID(All_Opps[[#This Row],[Opportunity Name]],3,2)</f>
        <v>06</v>
      </c>
      <c r="H9" s="181" t="str">
        <f>LEFT(All_Opps[[#This Row],[Opportunity Name]],7)</f>
        <v>1706 Ur</v>
      </c>
      <c r="I9" s="181" t="str" cm="1">
        <f t="array" ref="I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" s="181" t="str">
        <f>YEAR(All_Opps[[#This Row],[Close_Date]])&amp;"-"&amp;TEXT(MONTH(All_Opps[[#This Row],[Close_Date]]),"00")</f>
        <v>2016-01</v>
      </c>
      <c r="K9" s="182">
        <f>All_Opps[[#This Row],[Created Date2]]*1</f>
        <v>42356</v>
      </c>
      <c r="L9" s="183">
        <f>YEAR(All_Opps[[#This Row],[Created_Date]])</f>
        <v>2015</v>
      </c>
      <c r="M9" s="184">
        <f>WEEKNUM(All_Opps[[#This Row],[Created_Date]],16)</f>
        <v>51</v>
      </c>
      <c r="N9" s="182">
        <f>All_Opps[[#This Row],[Close Date]]*1</f>
        <v>42383</v>
      </c>
      <c r="O9" s="185">
        <f>YEAR(All_Opps[[#This Row],[Close_Date]])</f>
        <v>2016</v>
      </c>
      <c r="P9" s="183">
        <f>MONTH(All_Opps[[#This Row],[Close Date]])</f>
        <v>1</v>
      </c>
      <c r="Q9" s="181">
        <f>WEEKNUM(All_Opps[[#This Row],[Close Date]],1)</f>
        <v>3</v>
      </c>
      <c r="R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" s="4" t="s">
        <v>326</v>
      </c>
      <c r="T9" s="4" t="s">
        <v>327</v>
      </c>
      <c r="U9" s="68">
        <v>42383</v>
      </c>
      <c r="V9" s="347" t="s">
        <v>18</v>
      </c>
      <c r="W9" s="9">
        <v>20744</v>
      </c>
      <c r="X9" s="4" t="s">
        <v>13</v>
      </c>
      <c r="Y9" s="4" t="s">
        <v>328</v>
      </c>
      <c r="Z9" s="68">
        <v>42356</v>
      </c>
    </row>
    <row r="10" spans="1:26" ht="12.75" x14ac:dyDescent="0.35">
      <c r="A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10" s="181" t="str">
        <f>IF(All_Opps[[#This Row],[WeekMod]]&lt;&gt;"",CONCATENATE(All_Opps[[#This Row],[Opp Year]],"-",TEXT(All_Opps[[#This Row],[WeekMod]],"00#")),"")</f>
        <v>2017-013</v>
      </c>
      <c r="C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10" s="181" t="str">
        <f>CONCATENATE(All_Opps[[#This Row],[Opp Year]],"-",TEXT(All_Opps[[#This Row],[Week]],"00#"))</f>
        <v>2017-013</v>
      </c>
      <c r="E10" s="181">
        <f>IFERROR(VALUE(RIGHT(All_Opps[[#This Row],[Opportunity Name]],2)),"")</f>
        <v>3</v>
      </c>
      <c r="F10" s="181">
        <f>IFERROR(("20"&amp;LEFT(All_Opps[[#This Row],[Opportunity Name]],2))*1,"")</f>
        <v>2017</v>
      </c>
      <c r="G10" s="181" t="str">
        <f>MID(All_Opps[[#This Row],[Opportunity Name]],3,2)</f>
        <v>06</v>
      </c>
      <c r="H10" s="181" t="str">
        <f>LEFT(All_Opps[[#This Row],[Opportunity Name]],7)</f>
        <v>1706-01</v>
      </c>
      <c r="I10" s="181" t="str" cm="1">
        <f t="array" ref="I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" s="181" t="str">
        <f>YEAR(All_Opps[[#This Row],[Close_Date]])&amp;"-"&amp;TEXT(MONTH(All_Opps[[#This Row],[Close_Date]]),"00")</f>
        <v>2016-03</v>
      </c>
      <c r="K10" s="182">
        <f>All_Opps[[#This Row],[Created Date2]]*1</f>
        <v>42429</v>
      </c>
      <c r="L10" s="183">
        <f>YEAR(All_Opps[[#This Row],[Created_Date]])</f>
        <v>2016</v>
      </c>
      <c r="M10" s="184">
        <f>WEEKNUM(All_Opps[[#This Row],[Created_Date]],16)</f>
        <v>10</v>
      </c>
      <c r="N10" s="182">
        <f>All_Opps[[#This Row],[Close Date]]*1</f>
        <v>42451</v>
      </c>
      <c r="O10" s="185">
        <f>YEAR(All_Opps[[#This Row],[Close_Date]])</f>
        <v>2016</v>
      </c>
      <c r="P10" s="183">
        <f>MONTH(All_Opps[[#This Row],[Close Date]])</f>
        <v>3</v>
      </c>
      <c r="Q10" s="181">
        <f>WEEKNUM(All_Opps[[#This Row],[Close Date]],1)</f>
        <v>13</v>
      </c>
      <c r="R1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458</v>
      </c>
      <c r="S10" s="4" t="s">
        <v>329</v>
      </c>
      <c r="T10" s="4" t="s">
        <v>330</v>
      </c>
      <c r="U10" s="68">
        <v>42451</v>
      </c>
      <c r="V10" s="347" t="s">
        <v>19</v>
      </c>
      <c r="W10" s="9">
        <v>25251</v>
      </c>
      <c r="X10" s="4" t="s">
        <v>6</v>
      </c>
      <c r="Y10" s="4" t="s">
        <v>328</v>
      </c>
      <c r="Z10" s="68">
        <v>42429</v>
      </c>
    </row>
    <row r="11" spans="1:26" ht="12.75" x14ac:dyDescent="0.35">
      <c r="A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11" s="181" t="str">
        <f>IF(All_Opps[[#This Row],[WeekMod]]&lt;&gt;"",CONCATENATE(All_Opps[[#This Row],[Opp Year]],"-",TEXT(All_Opps[[#This Row],[WeekMod]],"00#")),"")</f>
        <v>2017-010</v>
      </c>
      <c r="C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11" s="181" t="str">
        <f>CONCATENATE(All_Opps[[#This Row],[Opp Year]],"-",TEXT(All_Opps[[#This Row],[Week]],"00#"))</f>
        <v>2017-010</v>
      </c>
      <c r="E11" s="181">
        <f>IFERROR(VALUE(RIGHT(All_Opps[[#This Row],[Opportunity Name]],2)),"")</f>
        <v>35</v>
      </c>
      <c r="F11" s="181">
        <f>IFERROR(("20"&amp;LEFT(All_Opps[[#This Row],[Opportunity Name]],2))*1,"")</f>
        <v>2017</v>
      </c>
      <c r="G11" s="181" t="str">
        <f>MID(All_Opps[[#This Row],[Opportunity Name]],3,2)</f>
        <v>08</v>
      </c>
      <c r="H11" s="181" t="str">
        <f>LEFT(All_Opps[[#This Row],[Opportunity Name]],7)</f>
        <v>1708 Fe</v>
      </c>
      <c r="I11" s="181" t="str" cm="1">
        <f t="array" ref="I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" s="181" t="str">
        <f>YEAR(All_Opps[[#This Row],[Close_Date]])&amp;"-"&amp;TEXT(MONTH(All_Opps[[#This Row],[Close_Date]]),"00")</f>
        <v>2016-03</v>
      </c>
      <c r="K11" s="182">
        <f>All_Opps[[#This Row],[Created Date2]]*1</f>
        <v>42405</v>
      </c>
      <c r="L11" s="183">
        <f>YEAR(All_Opps[[#This Row],[Created_Date]])</f>
        <v>2016</v>
      </c>
      <c r="M11" s="184">
        <f>WEEKNUM(All_Opps[[#This Row],[Created_Date]],16)</f>
        <v>6</v>
      </c>
      <c r="N11" s="182">
        <f>All_Opps[[#This Row],[Close Date]]*1</f>
        <v>42432</v>
      </c>
      <c r="O11" s="185">
        <f>YEAR(All_Opps[[#This Row],[Close_Date]])</f>
        <v>2016</v>
      </c>
      <c r="P11" s="183">
        <f>MONTH(All_Opps[[#This Row],[Close Date]])</f>
        <v>3</v>
      </c>
      <c r="Q11" s="181">
        <f>WEEKNUM(All_Opps[[#This Row],[Close Date]],1)</f>
        <v>10</v>
      </c>
      <c r="R1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" s="4" t="s">
        <v>331</v>
      </c>
      <c r="T11" s="4" t="s">
        <v>332</v>
      </c>
      <c r="U11" s="68">
        <v>42432</v>
      </c>
      <c r="V11" s="347" t="s">
        <v>18</v>
      </c>
      <c r="W11" s="9">
        <v>205799</v>
      </c>
      <c r="X11" s="4" t="s">
        <v>15</v>
      </c>
      <c r="Y11" s="4" t="s">
        <v>328</v>
      </c>
      <c r="Z11" s="68">
        <v>42405</v>
      </c>
    </row>
    <row r="12" spans="1:26" ht="12.75" x14ac:dyDescent="0.35">
      <c r="A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</v>
      </c>
      <c r="B12" s="181" t="str">
        <f>IF(All_Opps[[#This Row],[WeekMod]]&lt;&gt;"",CONCATENATE(All_Opps[[#This Row],[Opp Year]],"-",TEXT(All_Opps[[#This Row],[WeekMod]],"00#")),"")</f>
        <v>2017-008</v>
      </c>
      <c r="C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</v>
      </c>
      <c r="D12" s="181" t="str">
        <f>CONCATENATE(All_Opps[[#This Row],[Opp Year]],"-",TEXT(All_Opps[[#This Row],[Week]],"00#"))</f>
        <v>2017-008</v>
      </c>
      <c r="E12" s="181">
        <f>IFERROR(VALUE(RIGHT(All_Opps[[#This Row],[Opportunity Name]],2)),"")</f>
        <v>2</v>
      </c>
      <c r="F12" s="181">
        <f>IFERROR(("20"&amp;LEFT(All_Opps[[#This Row],[Opportunity Name]],2))*1,"")</f>
        <v>2017</v>
      </c>
      <c r="G12" s="181" t="str">
        <f>MID(All_Opps[[#This Row],[Opportunity Name]],3,2)</f>
        <v>02</v>
      </c>
      <c r="H12" s="181" t="str">
        <f>LEFT(All_Opps[[#This Row],[Opportunity Name]],7)</f>
        <v>1702-01</v>
      </c>
      <c r="I12" s="181" t="str" cm="1">
        <f t="array" ref="I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" s="181" t="str">
        <f>YEAR(All_Opps[[#This Row],[Close_Date]])&amp;"-"&amp;TEXT(MONTH(All_Opps[[#This Row],[Close_Date]]),"00")</f>
        <v>2016-02</v>
      </c>
      <c r="K12" s="182">
        <f>All_Opps[[#This Row],[Created Date2]]*1</f>
        <v>42255</v>
      </c>
      <c r="L12" s="183">
        <f>YEAR(All_Opps[[#This Row],[Created_Date]])</f>
        <v>2015</v>
      </c>
      <c r="M12" s="184">
        <f>WEEKNUM(All_Opps[[#This Row],[Created_Date]],16)</f>
        <v>37</v>
      </c>
      <c r="N12" s="182">
        <f>All_Opps[[#This Row],[Close Date]]*1</f>
        <v>42416</v>
      </c>
      <c r="O12" s="185">
        <f>YEAR(All_Opps[[#This Row],[Close_Date]])</f>
        <v>2016</v>
      </c>
      <c r="P12" s="183">
        <f>MONTH(All_Opps[[#This Row],[Close Date]])</f>
        <v>2</v>
      </c>
      <c r="Q12" s="181">
        <f>WEEKNUM(All_Opps[[#This Row],[Close Date]],1)</f>
        <v>8</v>
      </c>
      <c r="R1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512</v>
      </c>
      <c r="S12" s="4" t="s">
        <v>333</v>
      </c>
      <c r="T12" s="4" t="s">
        <v>334</v>
      </c>
      <c r="U12" s="68">
        <v>42416</v>
      </c>
      <c r="V12" s="347" t="s">
        <v>19</v>
      </c>
      <c r="W12" s="341">
        <v>15777</v>
      </c>
      <c r="X12" s="4" t="s">
        <v>6</v>
      </c>
      <c r="Y12" s="4" t="s">
        <v>321</v>
      </c>
      <c r="Z12" s="68">
        <v>42255</v>
      </c>
    </row>
    <row r="13" spans="1:26" ht="12.75" x14ac:dyDescent="0.35">
      <c r="A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11</v>
      </c>
      <c r="B13" s="181" t="str">
        <f>IF(All_Opps[[#This Row],[WeekMod]]&lt;&gt;"",CONCATENATE(All_Opps[[#This Row],[Opp Year]],"-",TEXT(All_Opps[[#This Row],[WeekMod]],"00#")),"")</f>
        <v>2017-011</v>
      </c>
      <c r="C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11</v>
      </c>
      <c r="D13" s="181" t="str">
        <f>CONCATENATE(All_Opps[[#This Row],[Opp Year]],"-",TEXT(All_Opps[[#This Row],[Week]],"00#"))</f>
        <v>2017-011</v>
      </c>
      <c r="E13" s="181">
        <f>IFERROR(VALUE(RIGHT(All_Opps[[#This Row],[Opportunity Name]],2)),"")</f>
        <v>3</v>
      </c>
      <c r="F13" s="181">
        <f>IFERROR(("20"&amp;LEFT(All_Opps[[#This Row],[Opportunity Name]],2))*1,"")</f>
        <v>2017</v>
      </c>
      <c r="G13" s="181" t="str">
        <f>MID(All_Opps[[#This Row],[Opportunity Name]],3,2)</f>
        <v>07</v>
      </c>
      <c r="H13" s="181" t="str">
        <f>LEFT(All_Opps[[#This Row],[Opportunity Name]],7)</f>
        <v>1707 Ya</v>
      </c>
      <c r="I13" s="181" t="str" cm="1">
        <f t="array" ref="I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" s="181" t="str">
        <f>YEAR(All_Opps[[#This Row],[Close_Date]])&amp;"-"&amp;TEXT(MONTH(All_Opps[[#This Row],[Close_Date]]),"00")</f>
        <v>2016-03</v>
      </c>
      <c r="K13" s="182">
        <f>All_Opps[[#This Row],[Created Date2]]*1</f>
        <v>42425</v>
      </c>
      <c r="L13" s="183">
        <f>YEAR(All_Opps[[#This Row],[Created_Date]])</f>
        <v>2016</v>
      </c>
      <c r="M13" s="184">
        <f>WEEKNUM(All_Opps[[#This Row],[Created_Date]],16)</f>
        <v>9</v>
      </c>
      <c r="N13" s="182">
        <f>All_Opps[[#This Row],[Close Date]]*1</f>
        <v>42436</v>
      </c>
      <c r="O13" s="185">
        <f>YEAR(All_Opps[[#This Row],[Close_Date]])</f>
        <v>2016</v>
      </c>
      <c r="P13" s="183">
        <f>MONTH(All_Opps[[#This Row],[Close Date]])</f>
        <v>3</v>
      </c>
      <c r="Q13" s="181">
        <f>WEEKNUM(All_Opps[[#This Row],[Close Date]],1)</f>
        <v>11</v>
      </c>
      <c r="R1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" s="4" t="s">
        <v>335</v>
      </c>
      <c r="T13" s="4" t="s">
        <v>336</v>
      </c>
      <c r="U13" s="68">
        <v>42436</v>
      </c>
      <c r="V13" s="347" t="s">
        <v>21</v>
      </c>
      <c r="W13" s="341">
        <v>24920</v>
      </c>
      <c r="X13" s="4" t="s">
        <v>13</v>
      </c>
      <c r="Y13" s="4" t="s">
        <v>321</v>
      </c>
      <c r="Z13" s="68">
        <v>42425</v>
      </c>
    </row>
    <row r="14" spans="1:26" ht="12.75" x14ac:dyDescent="0.35">
      <c r="A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14" s="181" t="str">
        <f>IF(All_Opps[[#This Row],[WeekMod]]&lt;&gt;"",CONCATENATE(All_Opps[[#This Row],[Opp Year]],"-",TEXT(All_Opps[[#This Row],[WeekMod]],"00#")),"")</f>
        <v>2017-018</v>
      </c>
      <c r="C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14" s="181" t="str">
        <f>CONCATENATE(All_Opps[[#This Row],[Opp Year]],"-",TEXT(All_Opps[[#This Row],[Week]],"00#"))</f>
        <v>2017-018</v>
      </c>
      <c r="E14" s="181">
        <f>IFERROR(VALUE(RIGHT(All_Opps[[#This Row],[Opportunity Name]],2)),"")</f>
        <v>2</v>
      </c>
      <c r="F14" s="181">
        <f>IFERROR(("20"&amp;LEFT(All_Opps[[#This Row],[Opportunity Name]],2))*1,"")</f>
        <v>2017</v>
      </c>
      <c r="G14" s="181" t="str">
        <f>MID(All_Opps[[#This Row],[Opportunity Name]],3,2)</f>
        <v>08</v>
      </c>
      <c r="H14" s="181" t="str">
        <f>LEFT(All_Opps[[#This Row],[Opportunity Name]],7)</f>
        <v>1708 Oa</v>
      </c>
      <c r="I14" s="181" t="str" cm="1">
        <f t="array" ref="I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" s="181" t="str">
        <f>YEAR(All_Opps[[#This Row],[Close_Date]])&amp;"-"&amp;TEXT(MONTH(All_Opps[[#This Row],[Close_Date]]),"00")</f>
        <v>2016-04</v>
      </c>
      <c r="K14" s="182">
        <f>All_Opps[[#This Row],[Created Date2]]*1</f>
        <v>42453</v>
      </c>
      <c r="L14" s="183">
        <f>YEAR(All_Opps[[#This Row],[Created_Date]])</f>
        <v>2016</v>
      </c>
      <c r="M14" s="184">
        <f>WEEKNUM(All_Opps[[#This Row],[Created_Date]],16)</f>
        <v>13</v>
      </c>
      <c r="N14" s="182">
        <f>All_Opps[[#This Row],[Close Date]]*1</f>
        <v>42484</v>
      </c>
      <c r="O14" s="185">
        <f>YEAR(All_Opps[[#This Row],[Close_Date]])</f>
        <v>2016</v>
      </c>
      <c r="P14" s="183">
        <f>MONTH(All_Opps[[#This Row],[Close Date]])</f>
        <v>4</v>
      </c>
      <c r="Q14" s="181">
        <f>WEEKNUM(All_Opps[[#This Row],[Close Date]],1)</f>
        <v>18</v>
      </c>
      <c r="R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" s="4" t="s">
        <v>337</v>
      </c>
      <c r="T14" s="4" t="s">
        <v>338</v>
      </c>
      <c r="U14" s="68">
        <v>42484</v>
      </c>
      <c r="V14" s="347" t="s">
        <v>21</v>
      </c>
      <c r="W14" s="341">
        <v>16916</v>
      </c>
      <c r="X14" s="4" t="s">
        <v>13</v>
      </c>
      <c r="Y14" s="4" t="s">
        <v>321</v>
      </c>
      <c r="Z14" s="68">
        <v>42453</v>
      </c>
    </row>
    <row r="15" spans="1:26" ht="12.75" x14ac:dyDescent="0.35">
      <c r="A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15" s="181" t="str">
        <f>IF(All_Opps[[#This Row],[WeekMod]]&lt;&gt;"",CONCATENATE(All_Opps[[#This Row],[Opp Year]],"-",TEXT(All_Opps[[#This Row],[WeekMod]],"00#")),"")</f>
        <v>2017-019</v>
      </c>
      <c r="C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15" s="181" t="str">
        <f>CONCATENATE(All_Opps[[#This Row],[Opp Year]],"-",TEXT(All_Opps[[#This Row],[Week]],"00#"))</f>
        <v>2017-019</v>
      </c>
      <c r="E15" s="181">
        <f>IFERROR(VALUE(RIGHT(All_Opps[[#This Row],[Opportunity Name]],2)),"")</f>
        <v>2</v>
      </c>
      <c r="F15" s="181">
        <f>IFERROR(("20"&amp;LEFT(All_Opps[[#This Row],[Opportunity Name]],2))*1,"")</f>
        <v>2017</v>
      </c>
      <c r="G15" s="181" t="str">
        <f>MID(All_Opps[[#This Row],[Opportunity Name]],3,2)</f>
        <v>01</v>
      </c>
      <c r="H15" s="181" t="str">
        <f>LEFT(All_Opps[[#This Row],[Opportunity Name]],7)</f>
        <v>1701-01</v>
      </c>
      <c r="I15" s="181" t="str" cm="1">
        <f t="array" ref="I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" s="181" t="str">
        <f>YEAR(All_Opps[[#This Row],[Close_Date]])&amp;"-"&amp;TEXT(MONTH(All_Opps[[#This Row],[Close_Date]]),"00")</f>
        <v>2016-05</v>
      </c>
      <c r="K15" s="182">
        <f>All_Opps[[#This Row],[Created Date2]]*1</f>
        <v>42424</v>
      </c>
      <c r="L15" s="183">
        <f>YEAR(All_Opps[[#This Row],[Created_Date]])</f>
        <v>2016</v>
      </c>
      <c r="M15" s="184">
        <f>WEEKNUM(All_Opps[[#This Row],[Created_Date]],16)</f>
        <v>9</v>
      </c>
      <c r="N15" s="182">
        <f>All_Opps[[#This Row],[Close Date]]*1</f>
        <v>42497</v>
      </c>
      <c r="O15" s="185">
        <f>YEAR(All_Opps[[#This Row],[Close_Date]])</f>
        <v>2016</v>
      </c>
      <c r="P15" s="183">
        <f>MONTH(All_Opps[[#This Row],[Close Date]])</f>
        <v>5</v>
      </c>
      <c r="Q15" s="181">
        <f>WEEKNUM(All_Opps[[#This Row],[Close Date]],1)</f>
        <v>19</v>
      </c>
      <c r="R1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312</v>
      </c>
      <c r="S15" s="4" t="s">
        <v>339</v>
      </c>
      <c r="T15" s="4" t="s">
        <v>340</v>
      </c>
      <c r="U15" s="68">
        <v>42497</v>
      </c>
      <c r="V15" s="347" t="s">
        <v>9</v>
      </c>
      <c r="W15" s="9">
        <v>25462</v>
      </c>
      <c r="X15" s="4" t="s">
        <v>11</v>
      </c>
      <c r="Y15" s="4" t="s">
        <v>328</v>
      </c>
      <c r="Z15" s="68">
        <v>42424</v>
      </c>
    </row>
    <row r="16" spans="1:26" ht="12.75" x14ac:dyDescent="0.35">
      <c r="A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16" s="181" t="str">
        <f>IF(All_Opps[[#This Row],[WeekMod]]&lt;&gt;"",CONCATENATE(All_Opps[[#This Row],[Opp Year]],"-",TEXT(All_Opps[[#This Row],[WeekMod]],"00#")),"")</f>
        <v>2017-018</v>
      </c>
      <c r="C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16" s="181" t="str">
        <f>CONCATENATE(All_Opps[[#This Row],[Opp Year]],"-",TEXT(All_Opps[[#This Row],[Week]],"00#"))</f>
        <v>2017-018</v>
      </c>
      <c r="E16" s="181">
        <f>IFERROR(VALUE(RIGHT(All_Opps[[#This Row],[Opportunity Name]],2)),"")</f>
        <v>4</v>
      </c>
      <c r="F16" s="181">
        <f>IFERROR(("20"&amp;LEFT(All_Opps[[#This Row],[Opportunity Name]],2))*1,"")</f>
        <v>2017</v>
      </c>
      <c r="G16" s="181" t="str">
        <f>MID(All_Opps[[#This Row],[Opportunity Name]],3,2)</f>
        <v>03</v>
      </c>
      <c r="H16" s="181" t="str">
        <f>LEFT(All_Opps[[#This Row],[Opportunity Name]],7)</f>
        <v>1703-01</v>
      </c>
      <c r="I16" s="181" t="str" cm="1">
        <f t="array" ref="I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" s="181" t="str">
        <f>YEAR(All_Opps[[#This Row],[Close_Date]])&amp;"-"&amp;TEXT(MONTH(All_Opps[[#This Row],[Close_Date]]),"00")</f>
        <v>2016-04</v>
      </c>
      <c r="K16" s="182">
        <f>All_Opps[[#This Row],[Created Date2]]*1</f>
        <v>42463</v>
      </c>
      <c r="L16" s="183">
        <f>YEAR(All_Opps[[#This Row],[Created_Date]])</f>
        <v>2016</v>
      </c>
      <c r="M16" s="184">
        <f>WEEKNUM(All_Opps[[#This Row],[Created_Date]],16)</f>
        <v>15</v>
      </c>
      <c r="N16" s="182">
        <f>All_Opps[[#This Row],[Close Date]]*1</f>
        <v>42485</v>
      </c>
      <c r="O16" s="185">
        <f>YEAR(All_Opps[[#This Row],[Close_Date]])</f>
        <v>2016</v>
      </c>
      <c r="P16" s="183">
        <f>MONTH(All_Opps[[#This Row],[Close Date]])</f>
        <v>4</v>
      </c>
      <c r="Q16" s="181">
        <f>WEEKNUM(All_Opps[[#This Row],[Close Date]],1)</f>
        <v>18</v>
      </c>
      <c r="R1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332</v>
      </c>
      <c r="S16" s="4" t="s">
        <v>341</v>
      </c>
      <c r="T16" s="4" t="s">
        <v>342</v>
      </c>
      <c r="U16" s="68">
        <v>42485</v>
      </c>
      <c r="V16" s="347" t="s">
        <v>19</v>
      </c>
      <c r="W16" s="9">
        <v>27643</v>
      </c>
      <c r="X16" s="4" t="s">
        <v>5</v>
      </c>
      <c r="Y16" s="4" t="s">
        <v>328</v>
      </c>
      <c r="Z16" s="68">
        <v>42463</v>
      </c>
    </row>
    <row r="17" spans="1:26" ht="12.75" x14ac:dyDescent="0.35">
      <c r="A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17" s="181" t="str">
        <f>IF(All_Opps[[#This Row],[WeekMod]]&lt;&gt;"",CONCATENATE(All_Opps[[#This Row],[Opp Year]],"-",TEXT(All_Opps[[#This Row],[WeekMod]],"00#")),"")</f>
        <v>2017-016</v>
      </c>
      <c r="C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17" s="181" t="str">
        <f>CONCATENATE(All_Opps[[#This Row],[Opp Year]],"-",TEXT(All_Opps[[#This Row],[Week]],"00#"))</f>
        <v>2017-016</v>
      </c>
      <c r="E17" s="181">
        <f>IFERROR(VALUE(RIGHT(All_Opps[[#This Row],[Opportunity Name]],2)),"")</f>
        <v>2</v>
      </c>
      <c r="F17" s="181">
        <f>IFERROR(("20"&amp;LEFT(All_Opps[[#This Row],[Opportunity Name]],2))*1,"")</f>
        <v>2017</v>
      </c>
      <c r="G17" s="181" t="str">
        <f>MID(All_Opps[[#This Row],[Opportunity Name]],3,2)</f>
        <v>04</v>
      </c>
      <c r="H17" s="181" t="str">
        <f>LEFT(All_Opps[[#This Row],[Opportunity Name]],7)</f>
        <v>1704 Be</v>
      </c>
      <c r="I17" s="181" t="str" cm="1">
        <f t="array" ref="I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" s="181" t="str">
        <f>YEAR(All_Opps[[#This Row],[Close_Date]])&amp;"-"&amp;TEXT(MONTH(All_Opps[[#This Row],[Close_Date]]),"00")</f>
        <v>2016-04</v>
      </c>
      <c r="K17" s="182">
        <f>All_Opps[[#This Row],[Created Date2]]*1</f>
        <v>42394</v>
      </c>
      <c r="L17" s="183">
        <f>YEAR(All_Opps[[#This Row],[Created_Date]])</f>
        <v>2016</v>
      </c>
      <c r="M17" s="184">
        <f>WEEKNUM(All_Opps[[#This Row],[Created_Date]],16)</f>
        <v>5</v>
      </c>
      <c r="N17" s="182">
        <f>All_Opps[[#This Row],[Close Date]]*1</f>
        <v>42474</v>
      </c>
      <c r="O17" s="185">
        <f>YEAR(All_Opps[[#This Row],[Close_Date]])</f>
        <v>2016</v>
      </c>
      <c r="P17" s="183">
        <f>MONTH(All_Opps[[#This Row],[Close Date]])</f>
        <v>4</v>
      </c>
      <c r="Q17" s="181">
        <f>WEEKNUM(All_Opps[[#This Row],[Close Date]],1)</f>
        <v>16</v>
      </c>
      <c r="R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" s="4" t="s">
        <v>343</v>
      </c>
      <c r="T17" s="4" t="s">
        <v>344</v>
      </c>
      <c r="U17" s="68">
        <v>42474</v>
      </c>
      <c r="V17" s="347" t="s">
        <v>18</v>
      </c>
      <c r="W17" s="9">
        <v>12218</v>
      </c>
      <c r="X17" s="4" t="s">
        <v>13</v>
      </c>
      <c r="Y17" s="4" t="s">
        <v>328</v>
      </c>
      <c r="Z17" s="68">
        <v>42394</v>
      </c>
    </row>
    <row r="18" spans="1:26" ht="12.75" x14ac:dyDescent="0.35">
      <c r="A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18" s="181" t="str">
        <f>IF(All_Opps[[#This Row],[WeekMod]]&lt;&gt;"",CONCATENATE(All_Opps[[#This Row],[Opp Year]],"-",TEXT(All_Opps[[#This Row],[WeekMod]],"00#")),"")</f>
        <v>2017-017</v>
      </c>
      <c r="C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18" s="181" t="str">
        <f>CONCATENATE(All_Opps[[#This Row],[Opp Year]],"-",TEXT(All_Opps[[#This Row],[Week]],"00#"))</f>
        <v>2017-017</v>
      </c>
      <c r="E18" s="181">
        <f>IFERROR(VALUE(RIGHT(All_Opps[[#This Row],[Opportunity Name]],2)),"")</f>
        <v>2</v>
      </c>
      <c r="F18" s="181">
        <f>IFERROR(("20"&amp;LEFT(All_Opps[[#This Row],[Opportunity Name]],2))*1,"")</f>
        <v>2017</v>
      </c>
      <c r="G18" s="181" t="str">
        <f>MID(All_Opps[[#This Row],[Opportunity Name]],3,2)</f>
        <v>01</v>
      </c>
      <c r="H18" s="181" t="str">
        <f>LEFT(All_Opps[[#This Row],[Opportunity Name]],7)</f>
        <v>1701-02</v>
      </c>
      <c r="I18" s="181" t="str" cm="1">
        <f t="array" ref="I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" s="181" t="str">
        <f>YEAR(All_Opps[[#This Row],[Close_Date]])&amp;"-"&amp;TEXT(MONTH(All_Opps[[#This Row],[Close_Date]]),"00")</f>
        <v>2016-04</v>
      </c>
      <c r="K18" s="182">
        <f>All_Opps[[#This Row],[Created Date2]]*1</f>
        <v>42464</v>
      </c>
      <c r="L18" s="183">
        <f>YEAR(All_Opps[[#This Row],[Created_Date]])</f>
        <v>2016</v>
      </c>
      <c r="M18" s="184">
        <f>WEEKNUM(All_Opps[[#This Row],[Created_Date]],16)</f>
        <v>15</v>
      </c>
      <c r="N18" s="182">
        <f>All_Opps[[#This Row],[Close Date]]*1</f>
        <v>42481</v>
      </c>
      <c r="O18" s="185">
        <f>YEAR(All_Opps[[#This Row],[Close_Date]])</f>
        <v>2016</v>
      </c>
      <c r="P18" s="183">
        <f>MONTH(All_Opps[[#This Row],[Close Date]])</f>
        <v>4</v>
      </c>
      <c r="Q18" s="181">
        <f>WEEKNUM(All_Opps[[#This Row],[Close Date]],1)</f>
        <v>17</v>
      </c>
      <c r="R1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272</v>
      </c>
      <c r="S18" s="4" t="s">
        <v>345</v>
      </c>
      <c r="T18" s="4" t="s">
        <v>346</v>
      </c>
      <c r="U18" s="68">
        <v>42481</v>
      </c>
      <c r="V18" s="347" t="s">
        <v>9</v>
      </c>
      <c r="W18" s="9">
        <v>19893</v>
      </c>
      <c r="X18" s="4" t="s">
        <v>13</v>
      </c>
      <c r="Y18" s="4" t="s">
        <v>328</v>
      </c>
      <c r="Z18" s="68">
        <v>42464</v>
      </c>
    </row>
    <row r="19" spans="1:26" ht="12.75" x14ac:dyDescent="0.35">
      <c r="A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19" s="181" t="str">
        <f>IF(All_Opps[[#This Row],[WeekMod]]&lt;&gt;"",CONCATENATE(All_Opps[[#This Row],[Opp Year]],"-",TEXT(All_Opps[[#This Row],[WeekMod]],"00#")),"")</f>
        <v>2017-023</v>
      </c>
      <c r="C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19" s="181" t="str">
        <f>CONCATENATE(All_Opps[[#This Row],[Opp Year]],"-",TEXT(All_Opps[[#This Row],[Week]],"00#"))</f>
        <v>2017-023</v>
      </c>
      <c r="E19" s="181">
        <f>IFERROR(VALUE(RIGHT(All_Opps[[#This Row],[Opportunity Name]],2)),"")</f>
        <v>4</v>
      </c>
      <c r="F19" s="181">
        <f>IFERROR(("20"&amp;LEFT(All_Opps[[#This Row],[Opportunity Name]],2))*1,"")</f>
        <v>2017</v>
      </c>
      <c r="G19" s="181" t="str">
        <f>MID(All_Opps[[#This Row],[Opportunity Name]],3,2)</f>
        <v>02</v>
      </c>
      <c r="H19" s="181" t="str">
        <f>LEFT(All_Opps[[#This Row],[Opportunity Name]],7)</f>
        <v>1702-02</v>
      </c>
      <c r="I19" s="181" t="str" cm="1">
        <f t="array" ref="I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" s="181" t="str">
        <f>YEAR(All_Opps[[#This Row],[Close_Date]])&amp;"-"&amp;TEXT(MONTH(All_Opps[[#This Row],[Close_Date]]),"00")</f>
        <v>2016-06</v>
      </c>
      <c r="K19" s="182">
        <f>All_Opps[[#This Row],[Created Date2]]*1</f>
        <v>42506</v>
      </c>
      <c r="L19" s="183">
        <f>YEAR(All_Opps[[#This Row],[Created_Date]])</f>
        <v>2016</v>
      </c>
      <c r="M19" s="184">
        <f>WEEKNUM(All_Opps[[#This Row],[Created_Date]],16)</f>
        <v>21</v>
      </c>
      <c r="N19" s="182">
        <f>All_Opps[[#This Row],[Close Date]]*1</f>
        <v>42523</v>
      </c>
      <c r="O19" s="185">
        <f>YEAR(All_Opps[[#This Row],[Close_Date]])</f>
        <v>2016</v>
      </c>
      <c r="P19" s="183">
        <f>MONTH(All_Opps[[#This Row],[Close Date]])</f>
        <v>6</v>
      </c>
      <c r="Q19" s="181">
        <f>WEEKNUM(All_Opps[[#This Row],[Close Date]],1)</f>
        <v>23</v>
      </c>
      <c r="R1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261</v>
      </c>
      <c r="S19" s="4" t="s">
        <v>347</v>
      </c>
      <c r="T19" s="4" t="s">
        <v>348</v>
      </c>
      <c r="U19" s="68">
        <v>42523</v>
      </c>
      <c r="V19" s="347" t="s">
        <v>19</v>
      </c>
      <c r="W19" s="9">
        <v>26227</v>
      </c>
      <c r="X19" s="4" t="s">
        <v>12</v>
      </c>
      <c r="Y19" s="4" t="s">
        <v>328</v>
      </c>
      <c r="Z19" s="68">
        <v>42506</v>
      </c>
    </row>
    <row r="20" spans="1:26" ht="12.75" x14ac:dyDescent="0.35">
      <c r="A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20" s="181" t="str">
        <f>IF(All_Opps[[#This Row],[WeekMod]]&lt;&gt;"",CONCATENATE(All_Opps[[#This Row],[Opp Year]],"-",TEXT(All_Opps[[#This Row],[WeekMod]],"00#")),"")</f>
        <v>2017-018</v>
      </c>
      <c r="C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20" s="181" t="str">
        <f>CONCATENATE(All_Opps[[#This Row],[Opp Year]],"-",TEXT(All_Opps[[#This Row],[Week]],"00#"))</f>
        <v>2017-018</v>
      </c>
      <c r="E20" s="181">
        <f>IFERROR(VALUE(RIGHT(All_Opps[[#This Row],[Opportunity Name]],2)),"")</f>
        <v>2</v>
      </c>
      <c r="F20" s="181">
        <f>IFERROR(("20"&amp;LEFT(All_Opps[[#This Row],[Opportunity Name]],2))*1,"")</f>
        <v>2017</v>
      </c>
      <c r="G20" s="181" t="str">
        <f>MID(All_Opps[[#This Row],[Opportunity Name]],3,2)</f>
        <v>02</v>
      </c>
      <c r="H20" s="181" t="str">
        <f>LEFT(All_Opps[[#This Row],[Opportunity Name]],7)</f>
        <v>1702 Sa</v>
      </c>
      <c r="I20" s="181" t="str" cm="1">
        <f t="array" ref="I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" s="181" t="str">
        <f>YEAR(All_Opps[[#This Row],[Close_Date]])&amp;"-"&amp;TEXT(MONTH(All_Opps[[#This Row],[Close_Date]]),"00")</f>
        <v>2016-04</v>
      </c>
      <c r="K20" s="182">
        <f>All_Opps[[#This Row],[Created Date2]]*1</f>
        <v>42483</v>
      </c>
      <c r="L20" s="183">
        <f>YEAR(All_Opps[[#This Row],[Created_Date]])</f>
        <v>2016</v>
      </c>
      <c r="M20" s="184">
        <f>WEEKNUM(All_Opps[[#This Row],[Created_Date]],16)</f>
        <v>18</v>
      </c>
      <c r="N20" s="182">
        <f>All_Opps[[#This Row],[Close Date]]*1</f>
        <v>42487</v>
      </c>
      <c r="O20" s="185">
        <f>YEAR(All_Opps[[#This Row],[Close_Date]])</f>
        <v>2016</v>
      </c>
      <c r="P20" s="183">
        <f>MONTH(All_Opps[[#This Row],[Close Date]])</f>
        <v>4</v>
      </c>
      <c r="Q20" s="181">
        <f>WEEKNUM(All_Opps[[#This Row],[Close Date]],1)</f>
        <v>18</v>
      </c>
      <c r="R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" s="4" t="s">
        <v>349</v>
      </c>
      <c r="T20" s="4" t="s">
        <v>350</v>
      </c>
      <c r="U20" s="68">
        <v>42487</v>
      </c>
      <c r="V20" s="347" t="s">
        <v>18</v>
      </c>
      <c r="W20" s="341">
        <v>15295</v>
      </c>
      <c r="X20" s="4" t="s">
        <v>159</v>
      </c>
      <c r="Y20" s="4" t="s">
        <v>321</v>
      </c>
      <c r="Z20" s="68">
        <v>42483</v>
      </c>
    </row>
    <row r="21" spans="1:26" ht="12.75" x14ac:dyDescent="0.35">
      <c r="A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22</v>
      </c>
      <c r="B21" s="181" t="str">
        <f>IF(All_Opps[[#This Row],[WeekMod]]&lt;&gt;"",CONCATENATE(All_Opps[[#This Row],[Opp Year]],"-",TEXT(All_Opps[[#This Row],[WeekMod]],"00#")),"")</f>
        <v>2017-022</v>
      </c>
      <c r="C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22</v>
      </c>
      <c r="D21" s="181" t="str">
        <f>CONCATENATE(All_Opps[[#This Row],[Opp Year]],"-",TEXT(All_Opps[[#This Row],[Week]],"00#"))</f>
        <v>2017-022</v>
      </c>
      <c r="E21" s="181">
        <f>IFERROR(VALUE(RIGHT(All_Opps[[#This Row],[Opportunity Name]],2)),"")</f>
        <v>2</v>
      </c>
      <c r="F21" s="181">
        <f>IFERROR(("20"&amp;LEFT(All_Opps[[#This Row],[Opportunity Name]],2))*1,"")</f>
        <v>2017</v>
      </c>
      <c r="G21" s="181" t="str">
        <f>MID(All_Opps[[#This Row],[Opportunity Name]],3,2)</f>
        <v>07</v>
      </c>
      <c r="H21" s="181" t="str">
        <f>LEFT(All_Opps[[#This Row],[Opportunity Name]],7)</f>
        <v>1707-01</v>
      </c>
      <c r="I21" s="181" t="str" cm="1">
        <f t="array" ref="I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" s="181" t="str">
        <f>YEAR(All_Opps[[#This Row],[Close_Date]])&amp;"-"&amp;TEXT(MONTH(All_Opps[[#This Row],[Close_Date]]),"00")</f>
        <v>2016-05</v>
      </c>
      <c r="K21" s="182">
        <f>All_Opps[[#This Row],[Created Date2]]*1</f>
        <v>42517</v>
      </c>
      <c r="L21" s="183">
        <f>YEAR(All_Opps[[#This Row],[Created_Date]])</f>
        <v>2016</v>
      </c>
      <c r="M21" s="184">
        <f>WEEKNUM(All_Opps[[#This Row],[Created_Date]],16)</f>
        <v>22</v>
      </c>
      <c r="N21" s="182">
        <f>All_Opps[[#This Row],[Close Date]]*1</f>
        <v>42517</v>
      </c>
      <c r="O21" s="185">
        <f>YEAR(All_Opps[[#This Row],[Close_Date]])</f>
        <v>2016</v>
      </c>
      <c r="P21" s="183">
        <f>MONTH(All_Opps[[#This Row],[Close Date]])</f>
        <v>5</v>
      </c>
      <c r="Q21" s="181">
        <f>WEEKNUM(All_Opps[[#This Row],[Close Date]],1)</f>
        <v>22</v>
      </c>
      <c r="R2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400</v>
      </c>
      <c r="S21" s="4" t="s">
        <v>351</v>
      </c>
      <c r="T21" s="4" t="s">
        <v>352</v>
      </c>
      <c r="U21" s="68">
        <v>42517</v>
      </c>
      <c r="V21" s="347" t="s">
        <v>19</v>
      </c>
      <c r="W21" s="9">
        <v>29457</v>
      </c>
      <c r="X21" s="4" t="s">
        <v>15</v>
      </c>
      <c r="Y21" s="4" t="s">
        <v>328</v>
      </c>
      <c r="Z21" s="68">
        <v>42517</v>
      </c>
    </row>
    <row r="22" spans="1:26" ht="12.75" x14ac:dyDescent="0.35">
      <c r="A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22" s="181" t="str">
        <f>IF(All_Opps[[#This Row],[WeekMod]]&lt;&gt;"",CONCATENATE(All_Opps[[#This Row],[Opp Year]],"-",TEXT(All_Opps[[#This Row],[WeekMod]],"00#")),"")</f>
        <v>2017-017</v>
      </c>
      <c r="C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22" s="181" t="str">
        <f>CONCATENATE(All_Opps[[#This Row],[Opp Year]],"-",TEXT(All_Opps[[#This Row],[Week]],"00#"))</f>
        <v>2017-017</v>
      </c>
      <c r="E22" s="181">
        <f>IFERROR(VALUE(RIGHT(All_Opps[[#This Row],[Opportunity Name]],2)),"")</f>
        <v>2</v>
      </c>
      <c r="F22" s="181">
        <f>IFERROR(("20"&amp;LEFT(All_Opps[[#This Row],[Opportunity Name]],2))*1,"")</f>
        <v>2017</v>
      </c>
      <c r="G22" s="181" t="str">
        <f>MID(All_Opps[[#This Row],[Opportunity Name]],3,2)</f>
        <v>09</v>
      </c>
      <c r="H22" s="181" t="str">
        <f>LEFT(All_Opps[[#This Row],[Opportunity Name]],7)</f>
        <v>1709 Ya</v>
      </c>
      <c r="I22" s="181" t="str" cm="1">
        <f t="array" ref="I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" s="181" t="str">
        <f>YEAR(All_Opps[[#This Row],[Close_Date]])&amp;"-"&amp;TEXT(MONTH(All_Opps[[#This Row],[Close_Date]]),"00")</f>
        <v>2016-04</v>
      </c>
      <c r="K22" s="182">
        <f>All_Opps[[#This Row],[Created Date2]]*1</f>
        <v>42446</v>
      </c>
      <c r="L22" s="183">
        <f>YEAR(All_Opps[[#This Row],[Created_Date]])</f>
        <v>2016</v>
      </c>
      <c r="M22" s="184">
        <f>WEEKNUM(All_Opps[[#This Row],[Created_Date]],16)</f>
        <v>12</v>
      </c>
      <c r="N22" s="182">
        <f>All_Opps[[#This Row],[Close Date]]*1</f>
        <v>42482</v>
      </c>
      <c r="O22" s="185">
        <f>YEAR(All_Opps[[#This Row],[Close_Date]])</f>
        <v>2016</v>
      </c>
      <c r="P22" s="183">
        <f>MONTH(All_Opps[[#This Row],[Close Date]])</f>
        <v>4</v>
      </c>
      <c r="Q22" s="181">
        <f>WEEKNUM(All_Opps[[#This Row],[Close Date]],1)</f>
        <v>17</v>
      </c>
      <c r="R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" s="4" t="s">
        <v>353</v>
      </c>
      <c r="T22" s="4" t="s">
        <v>354</v>
      </c>
      <c r="U22" s="68">
        <v>42482</v>
      </c>
      <c r="V22" s="347" t="s">
        <v>18</v>
      </c>
      <c r="W22" s="342">
        <v>30119</v>
      </c>
      <c r="X22" s="4" t="s">
        <v>181</v>
      </c>
      <c r="Y22" s="4" t="s">
        <v>328</v>
      </c>
      <c r="Z22" s="68">
        <v>42446</v>
      </c>
    </row>
    <row r="23" spans="1:26" ht="12.75" x14ac:dyDescent="0.35">
      <c r="A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23" s="181" t="str">
        <f>IF(All_Opps[[#This Row],[WeekMod]]&lt;&gt;"",CONCATENATE(All_Opps[[#This Row],[Opp Year]],"-",TEXT(All_Opps[[#This Row],[WeekMod]],"00#")),"")</f>
        <v>2017-019</v>
      </c>
      <c r="C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23" s="181" t="str">
        <f>CONCATENATE(All_Opps[[#This Row],[Opp Year]],"-",TEXT(All_Opps[[#This Row],[Week]],"00#"))</f>
        <v>2017-019</v>
      </c>
      <c r="E23" s="181">
        <f>IFERROR(VALUE(RIGHT(All_Opps[[#This Row],[Opportunity Name]],2)),"")</f>
        <v>2</v>
      </c>
      <c r="F23" s="181">
        <f>IFERROR(("20"&amp;LEFT(All_Opps[[#This Row],[Opportunity Name]],2))*1,"")</f>
        <v>2017</v>
      </c>
      <c r="G23" s="181" t="str">
        <f>MID(All_Opps[[#This Row],[Opportunity Name]],3,2)</f>
        <v>01</v>
      </c>
      <c r="H23" s="181" t="str">
        <f>LEFT(All_Opps[[#This Row],[Opportunity Name]],7)</f>
        <v>1701 Vo</v>
      </c>
      <c r="I23" s="181" t="str" cm="1">
        <f t="array" ref="I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" s="181" t="str">
        <f>YEAR(All_Opps[[#This Row],[Close_Date]])&amp;"-"&amp;TEXT(MONTH(All_Opps[[#This Row],[Close_Date]]),"00")</f>
        <v>2016-05</v>
      </c>
      <c r="K23" s="182">
        <f>All_Opps[[#This Row],[Created Date2]]*1</f>
        <v>42477</v>
      </c>
      <c r="L23" s="183">
        <f>YEAR(All_Opps[[#This Row],[Created_Date]])</f>
        <v>2016</v>
      </c>
      <c r="M23" s="184">
        <f>WEEKNUM(All_Opps[[#This Row],[Created_Date]],16)</f>
        <v>17</v>
      </c>
      <c r="N23" s="182">
        <f>All_Opps[[#This Row],[Close Date]]*1</f>
        <v>42497</v>
      </c>
      <c r="O23" s="185">
        <f>YEAR(All_Opps[[#This Row],[Close_Date]])</f>
        <v>2016</v>
      </c>
      <c r="P23" s="183">
        <f>MONTH(All_Opps[[#This Row],[Close Date]])</f>
        <v>5</v>
      </c>
      <c r="Q23" s="181">
        <f>WEEKNUM(All_Opps[[#This Row],[Close Date]],1)</f>
        <v>19</v>
      </c>
      <c r="R2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" s="4" t="s">
        <v>355</v>
      </c>
      <c r="T23" s="4" t="s">
        <v>356</v>
      </c>
      <c r="U23" s="68">
        <v>42497</v>
      </c>
      <c r="V23" s="347" t="s">
        <v>18</v>
      </c>
      <c r="W23" s="341">
        <v>38334</v>
      </c>
      <c r="X23" s="4" t="s">
        <v>6</v>
      </c>
      <c r="Y23" s="4" t="s">
        <v>321</v>
      </c>
      <c r="Z23" s="68">
        <v>42477</v>
      </c>
    </row>
    <row r="24" spans="1:26" ht="12.75" x14ac:dyDescent="0.35">
      <c r="A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24" s="181" t="str">
        <f>IF(All_Opps[[#This Row],[WeekMod]]&lt;&gt;"",CONCATENATE(All_Opps[[#This Row],[Opp Year]],"-",TEXT(All_Opps[[#This Row],[WeekMod]],"00#")),"")</f>
        <v>2017-024</v>
      </c>
      <c r="C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24" s="181" t="str">
        <f>CONCATENATE(All_Opps[[#This Row],[Opp Year]],"-",TEXT(All_Opps[[#This Row],[Week]],"00#"))</f>
        <v>2017-024</v>
      </c>
      <c r="E24" s="181">
        <f>IFERROR(VALUE(RIGHT(All_Opps[[#This Row],[Opportunity Name]],2)),"")</f>
        <v>10</v>
      </c>
      <c r="F24" s="181">
        <f>IFERROR(("20"&amp;LEFT(All_Opps[[#This Row],[Opportunity Name]],2))*1,"")</f>
        <v>2017</v>
      </c>
      <c r="G24" s="181" t="str">
        <f>MID(All_Opps[[#This Row],[Opportunity Name]],3,2)</f>
        <v>12</v>
      </c>
      <c r="H24" s="181" t="str">
        <f>LEFT(All_Opps[[#This Row],[Opportunity Name]],7)</f>
        <v>1712-01</v>
      </c>
      <c r="I24" s="181" t="str" cm="1">
        <f t="array" ref="I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" s="181" t="str">
        <f>YEAR(All_Opps[[#This Row],[Close_Date]])&amp;"-"&amp;TEXT(MONTH(All_Opps[[#This Row],[Close_Date]]),"00")</f>
        <v>2016-06</v>
      </c>
      <c r="K24" s="182">
        <f>All_Opps[[#This Row],[Created Date2]]*1</f>
        <v>42514</v>
      </c>
      <c r="L24" s="183">
        <f>YEAR(All_Opps[[#This Row],[Created_Date]])</f>
        <v>2016</v>
      </c>
      <c r="M24" s="184">
        <f>WEEKNUM(All_Opps[[#This Row],[Created_Date]],16)</f>
        <v>22</v>
      </c>
      <c r="N24" s="182">
        <f>All_Opps[[#This Row],[Close Date]]*1</f>
        <v>42529</v>
      </c>
      <c r="O24" s="185">
        <f>YEAR(All_Opps[[#This Row],[Close_Date]])</f>
        <v>2016</v>
      </c>
      <c r="P24" s="183">
        <f>MONTH(All_Opps[[#This Row],[Close Date]])</f>
        <v>6</v>
      </c>
      <c r="Q24" s="181">
        <f>WEEKNUM(All_Opps[[#This Row],[Close Date]],1)</f>
        <v>24</v>
      </c>
      <c r="R2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556</v>
      </c>
      <c r="S24" s="4" t="s">
        <v>357</v>
      </c>
      <c r="T24" s="4" t="s">
        <v>358</v>
      </c>
      <c r="U24" s="68">
        <v>42529</v>
      </c>
      <c r="V24" s="347" t="s">
        <v>19</v>
      </c>
      <c r="W24" s="9">
        <v>67728</v>
      </c>
      <c r="X24" s="4" t="s">
        <v>14</v>
      </c>
      <c r="Y24" s="4" t="s">
        <v>328</v>
      </c>
      <c r="Z24" s="68">
        <v>42514</v>
      </c>
    </row>
    <row r="25" spans="1:26" ht="12.75" x14ac:dyDescent="0.35">
      <c r="A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25" s="181" t="str">
        <f>IF(All_Opps[[#This Row],[WeekMod]]&lt;&gt;"",CONCATENATE(All_Opps[[#This Row],[Opp Year]],"-",TEXT(All_Opps[[#This Row],[WeekMod]],"00#")),"")</f>
        <v>2017-024</v>
      </c>
      <c r="C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25" s="181" t="str">
        <f>CONCATENATE(All_Opps[[#This Row],[Opp Year]],"-",TEXT(All_Opps[[#This Row],[Week]],"00#"))</f>
        <v>2017-024</v>
      </c>
      <c r="E25" s="181">
        <f>IFERROR(VALUE(RIGHT(All_Opps[[#This Row],[Opportunity Name]],2)),"")</f>
        <v>2</v>
      </c>
      <c r="F25" s="181">
        <f>IFERROR(("20"&amp;LEFT(All_Opps[[#This Row],[Opportunity Name]],2))*1,"")</f>
        <v>2017</v>
      </c>
      <c r="G25" s="181" t="str">
        <f>MID(All_Opps[[#This Row],[Opportunity Name]],3,2)</f>
        <v>06</v>
      </c>
      <c r="H25" s="181" t="str">
        <f>LEFT(All_Opps[[#This Row],[Opportunity Name]],7)</f>
        <v>1706-02</v>
      </c>
      <c r="I25" s="181" t="str" cm="1">
        <f t="array" ref="I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" s="181" t="str">
        <f>YEAR(All_Opps[[#This Row],[Close_Date]])&amp;"-"&amp;TEXT(MONTH(All_Opps[[#This Row],[Close_Date]]),"00")</f>
        <v>2016-06</v>
      </c>
      <c r="K25" s="182">
        <f>All_Opps[[#This Row],[Created Date2]]*1</f>
        <v>42530</v>
      </c>
      <c r="L25" s="183">
        <f>YEAR(All_Opps[[#This Row],[Created_Date]])</f>
        <v>2016</v>
      </c>
      <c r="M25" s="184">
        <f>WEEKNUM(All_Opps[[#This Row],[Created_Date]],16)</f>
        <v>24</v>
      </c>
      <c r="N25" s="182">
        <f>All_Opps[[#This Row],[Close Date]]*1</f>
        <v>42531</v>
      </c>
      <c r="O25" s="185">
        <f>YEAR(All_Opps[[#This Row],[Close_Date]])</f>
        <v>2016</v>
      </c>
      <c r="P25" s="183">
        <f>MONTH(All_Opps[[#This Row],[Close Date]])</f>
        <v>6</v>
      </c>
      <c r="Q25" s="181">
        <f>WEEKNUM(All_Opps[[#This Row],[Close Date]],1)</f>
        <v>24</v>
      </c>
      <c r="R2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357</v>
      </c>
      <c r="S25" s="4" t="s">
        <v>359</v>
      </c>
      <c r="T25" s="4" t="s">
        <v>360</v>
      </c>
      <c r="U25" s="68">
        <v>42531</v>
      </c>
      <c r="V25" s="347" t="s">
        <v>9</v>
      </c>
      <c r="W25" s="9">
        <v>37296</v>
      </c>
      <c r="X25" s="4" t="s">
        <v>161</v>
      </c>
      <c r="Y25" s="4" t="s">
        <v>328</v>
      </c>
      <c r="Z25" s="68">
        <v>42530</v>
      </c>
    </row>
    <row r="26" spans="1:26" ht="12.75" x14ac:dyDescent="0.35">
      <c r="A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26" s="181" t="str">
        <f>IF(All_Opps[[#This Row],[WeekMod]]&lt;&gt;"",CONCATENATE(All_Opps[[#This Row],[Opp Year]],"-",TEXT(All_Opps[[#This Row],[WeekMod]],"00#")),"")</f>
        <v>2017-025</v>
      </c>
      <c r="C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26" s="181" t="str">
        <f>CONCATENATE(All_Opps[[#This Row],[Opp Year]],"-",TEXT(All_Opps[[#This Row],[Week]],"00#"))</f>
        <v>2017-025</v>
      </c>
      <c r="E26" s="181">
        <f>IFERROR(VALUE(RIGHT(All_Opps[[#This Row],[Opportunity Name]],2)),"")</f>
        <v>2</v>
      </c>
      <c r="F26" s="181">
        <f>IFERROR(("20"&amp;LEFT(All_Opps[[#This Row],[Opportunity Name]],2))*1,"")</f>
        <v>2017</v>
      </c>
      <c r="G26" s="181" t="str">
        <f>MID(All_Opps[[#This Row],[Opportunity Name]],3,2)</f>
        <v>06</v>
      </c>
      <c r="H26" s="181" t="str">
        <f>LEFT(All_Opps[[#This Row],[Opportunity Name]],7)</f>
        <v>1706 Pr</v>
      </c>
      <c r="I26" s="181" t="str" cm="1">
        <f t="array" ref="I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" s="181" t="str">
        <f>YEAR(All_Opps[[#This Row],[Close_Date]])&amp;"-"&amp;TEXT(MONTH(All_Opps[[#This Row],[Close_Date]]),"00")</f>
        <v>2016-06</v>
      </c>
      <c r="K26" s="182">
        <f>All_Opps[[#This Row],[Created Date2]]*1</f>
        <v>42519</v>
      </c>
      <c r="L26" s="183">
        <f>YEAR(All_Opps[[#This Row],[Created_Date]])</f>
        <v>2016</v>
      </c>
      <c r="M26" s="184">
        <f>WEEKNUM(All_Opps[[#This Row],[Created_Date]],16)</f>
        <v>23</v>
      </c>
      <c r="N26" s="182">
        <f>All_Opps[[#This Row],[Close Date]]*1</f>
        <v>42534</v>
      </c>
      <c r="O26" s="185">
        <f>YEAR(All_Opps[[#This Row],[Close_Date]])</f>
        <v>2016</v>
      </c>
      <c r="P26" s="183">
        <f>MONTH(All_Opps[[#This Row],[Close Date]])</f>
        <v>6</v>
      </c>
      <c r="Q26" s="181">
        <f>WEEKNUM(All_Opps[[#This Row],[Close Date]],1)</f>
        <v>25</v>
      </c>
      <c r="R2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" s="4" t="s">
        <v>361</v>
      </c>
      <c r="T26" s="4" t="s">
        <v>362</v>
      </c>
      <c r="U26" s="68">
        <v>42534</v>
      </c>
      <c r="V26" s="347" t="s">
        <v>18</v>
      </c>
      <c r="W26" s="341">
        <v>14296</v>
      </c>
      <c r="X26" s="4" t="s">
        <v>13</v>
      </c>
      <c r="Y26" s="4" t="s">
        <v>321</v>
      </c>
      <c r="Z26" s="68">
        <v>42519</v>
      </c>
    </row>
    <row r="27" spans="1:26" ht="12.75" x14ac:dyDescent="0.35">
      <c r="A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27" s="181" t="str">
        <f>IF(All_Opps[[#This Row],[WeekMod]]&lt;&gt;"",CONCATENATE(All_Opps[[#This Row],[Opp Year]],"-",TEXT(All_Opps[[#This Row],[WeekMod]],"00#")),"")</f>
        <v>2017-021</v>
      </c>
      <c r="C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27" s="181" t="str">
        <f>CONCATENATE(All_Opps[[#This Row],[Opp Year]],"-",TEXT(All_Opps[[#This Row],[Week]],"00#"))</f>
        <v>2017-021</v>
      </c>
      <c r="E27" s="181">
        <f>IFERROR(VALUE(RIGHT(All_Opps[[#This Row],[Opportunity Name]],2)),"")</f>
        <v>5</v>
      </c>
      <c r="F27" s="181">
        <f>IFERROR(("20"&amp;LEFT(All_Opps[[#This Row],[Opportunity Name]],2))*1,"")</f>
        <v>2017</v>
      </c>
      <c r="G27" s="181" t="str">
        <f>MID(All_Opps[[#This Row],[Opportunity Name]],3,2)</f>
        <v>01</v>
      </c>
      <c r="H27" s="181" t="str">
        <f>LEFT(All_Opps[[#This Row],[Opportunity Name]],7)</f>
        <v>1701-03</v>
      </c>
      <c r="I27" s="181" t="str" cm="1">
        <f t="array" ref="I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" s="181" t="str">
        <f>YEAR(All_Opps[[#This Row],[Close_Date]])&amp;"-"&amp;TEXT(MONTH(All_Opps[[#This Row],[Close_Date]]),"00")</f>
        <v>2016-05</v>
      </c>
      <c r="K27" s="182">
        <f>All_Opps[[#This Row],[Created Date2]]*1</f>
        <v>42484</v>
      </c>
      <c r="L27" s="183">
        <f>YEAR(All_Opps[[#This Row],[Created_Date]])</f>
        <v>2016</v>
      </c>
      <c r="M27" s="184">
        <f>WEEKNUM(All_Opps[[#This Row],[Created_Date]],16)</f>
        <v>18</v>
      </c>
      <c r="N27" s="182">
        <f>All_Opps[[#This Row],[Close Date]]*1</f>
        <v>42511</v>
      </c>
      <c r="O27" s="185">
        <f>YEAR(All_Opps[[#This Row],[Close_Date]])</f>
        <v>2016</v>
      </c>
      <c r="P27" s="183">
        <f>MONTH(All_Opps[[#This Row],[Close Date]])</f>
        <v>5</v>
      </c>
      <c r="Q27" s="181">
        <f>WEEKNUM(All_Opps[[#This Row],[Close Date]],1)</f>
        <v>21</v>
      </c>
      <c r="R2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252</v>
      </c>
      <c r="S27" s="4" t="s">
        <v>363</v>
      </c>
      <c r="T27" s="4" t="s">
        <v>364</v>
      </c>
      <c r="U27" s="68">
        <v>42511</v>
      </c>
      <c r="V27" s="347" t="s">
        <v>19</v>
      </c>
      <c r="W27" s="341">
        <v>20884</v>
      </c>
      <c r="X27" s="4" t="s">
        <v>12</v>
      </c>
      <c r="Y27" s="4" t="s">
        <v>321</v>
      </c>
      <c r="Z27" s="68">
        <v>42484</v>
      </c>
    </row>
    <row r="28" spans="1:26" ht="12.75" x14ac:dyDescent="0.35">
      <c r="A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28" s="181" t="str">
        <f>IF(All_Opps[[#This Row],[WeekMod]]&lt;&gt;"",CONCATENATE(All_Opps[[#This Row],[Opp Year]],"-",TEXT(All_Opps[[#This Row],[WeekMod]],"00#")),"")</f>
        <v>2017-021</v>
      </c>
      <c r="C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28" s="181" t="str">
        <f>CONCATENATE(All_Opps[[#This Row],[Opp Year]],"-",TEXT(All_Opps[[#This Row],[Week]],"00#"))</f>
        <v>2017-021</v>
      </c>
      <c r="E28" s="181">
        <f>IFERROR(VALUE(RIGHT(All_Opps[[#This Row],[Opportunity Name]],2)),"")</f>
        <v>50</v>
      </c>
      <c r="F28" s="181">
        <f>IFERROR(("20"&amp;LEFT(All_Opps[[#This Row],[Opportunity Name]],2))*1,"")</f>
        <v>2017</v>
      </c>
      <c r="G28" s="181" t="str">
        <f>MID(All_Opps[[#This Row],[Opportunity Name]],3,2)</f>
        <v>10</v>
      </c>
      <c r="H28" s="181" t="str">
        <f>LEFT(All_Opps[[#This Row],[Opportunity Name]],7)</f>
        <v>1710-01</v>
      </c>
      <c r="I28" s="181" t="str" cm="1">
        <f t="array" ref="I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" s="181" t="str">
        <f>YEAR(All_Opps[[#This Row],[Close_Date]])&amp;"-"&amp;TEXT(MONTH(All_Opps[[#This Row],[Close_Date]]),"00")</f>
        <v>2016-05</v>
      </c>
      <c r="K28" s="182">
        <f>All_Opps[[#This Row],[Created Date2]]*1</f>
        <v>42478</v>
      </c>
      <c r="L28" s="183">
        <f>YEAR(All_Opps[[#This Row],[Created_Date]])</f>
        <v>2016</v>
      </c>
      <c r="M28" s="184">
        <f>WEEKNUM(All_Opps[[#This Row],[Created_Date]],16)</f>
        <v>17</v>
      </c>
      <c r="N28" s="182">
        <f>All_Opps[[#This Row],[Close Date]]*1</f>
        <v>42505</v>
      </c>
      <c r="O28" s="185">
        <f>YEAR(All_Opps[[#This Row],[Close_Date]])</f>
        <v>2016</v>
      </c>
      <c r="P28" s="183">
        <f>MONTH(All_Opps[[#This Row],[Close Date]])</f>
        <v>5</v>
      </c>
      <c r="Q28" s="181">
        <f>WEEKNUM(All_Opps[[#This Row],[Close Date]],1)</f>
        <v>21</v>
      </c>
      <c r="R2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531</v>
      </c>
      <c r="S28" s="4" t="s">
        <v>365</v>
      </c>
      <c r="T28" s="4" t="s">
        <v>366</v>
      </c>
      <c r="U28" s="68">
        <v>42505</v>
      </c>
      <c r="V28" s="347" t="s">
        <v>19</v>
      </c>
      <c r="W28" s="341">
        <v>230179</v>
      </c>
      <c r="X28" s="4" t="s">
        <v>181</v>
      </c>
      <c r="Y28" s="4" t="s">
        <v>321</v>
      </c>
      <c r="Z28" s="68">
        <v>42478</v>
      </c>
    </row>
    <row r="29" spans="1:26" ht="12.75" x14ac:dyDescent="0.35">
      <c r="A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29" s="181" t="str">
        <f>IF(All_Opps[[#This Row],[WeekMod]]&lt;&gt;"",CONCATENATE(All_Opps[[#This Row],[Opp Year]],"-",TEXT(All_Opps[[#This Row],[WeekMod]],"00#")),"")</f>
        <v>2017-029</v>
      </c>
      <c r="C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29" s="181" t="str">
        <f>CONCATENATE(All_Opps[[#This Row],[Opp Year]],"-",TEXT(All_Opps[[#This Row],[Week]],"00#"))</f>
        <v>2017-029</v>
      </c>
      <c r="E29" s="181">
        <f>IFERROR(VALUE(RIGHT(All_Opps[[#This Row],[Opportunity Name]],2)),"")</f>
        <v>2</v>
      </c>
      <c r="F29" s="181">
        <f>IFERROR(("20"&amp;LEFT(All_Opps[[#This Row],[Opportunity Name]],2))*1,"")</f>
        <v>2017</v>
      </c>
      <c r="G29" s="181" t="str">
        <f>MID(All_Opps[[#This Row],[Opportunity Name]],3,2)</f>
        <v>02</v>
      </c>
      <c r="H29" s="181" t="str">
        <f>LEFT(All_Opps[[#This Row],[Opportunity Name]],7)</f>
        <v>1702-03</v>
      </c>
      <c r="I29" s="181" t="str" cm="1">
        <f t="array" ref="I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" s="181" t="str">
        <f>YEAR(All_Opps[[#This Row],[Close_Date]])&amp;"-"&amp;TEXT(MONTH(All_Opps[[#This Row],[Close_Date]]),"00")</f>
        <v>2016-07</v>
      </c>
      <c r="K29" s="182">
        <f>All_Opps[[#This Row],[Created Date2]]*1</f>
        <v>42560</v>
      </c>
      <c r="L29" s="183">
        <f>YEAR(All_Opps[[#This Row],[Created_Date]])</f>
        <v>2016</v>
      </c>
      <c r="M29" s="184">
        <f>WEEKNUM(All_Opps[[#This Row],[Created_Date]],16)</f>
        <v>29</v>
      </c>
      <c r="N29" s="182">
        <f>All_Opps[[#This Row],[Close Date]]*1</f>
        <v>42563</v>
      </c>
      <c r="O29" s="185">
        <f>YEAR(All_Opps[[#This Row],[Close_Date]])</f>
        <v>2016</v>
      </c>
      <c r="P29" s="183">
        <f>MONTH(All_Opps[[#This Row],[Close Date]])</f>
        <v>7</v>
      </c>
      <c r="Q29" s="181">
        <f>WEEKNUM(All_Opps[[#This Row],[Close Date]],1)</f>
        <v>29</v>
      </c>
      <c r="R2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207</v>
      </c>
      <c r="S29" s="4" t="s">
        <v>367</v>
      </c>
      <c r="T29" s="4" t="s">
        <v>368</v>
      </c>
      <c r="U29" s="68">
        <v>42563</v>
      </c>
      <c r="V29" s="347" t="s">
        <v>9</v>
      </c>
      <c r="W29" s="9">
        <v>8809</v>
      </c>
      <c r="X29" s="4" t="s">
        <v>13</v>
      </c>
      <c r="Y29" s="4" t="s">
        <v>328</v>
      </c>
      <c r="Z29" s="68">
        <v>42560</v>
      </c>
    </row>
    <row r="30" spans="1:26" ht="12.75" x14ac:dyDescent="0.35">
      <c r="A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30" s="181" t="str">
        <f>IF(All_Opps[[#This Row],[WeekMod]]&lt;&gt;"",CONCATENATE(All_Opps[[#This Row],[Opp Year]],"-",TEXT(All_Opps[[#This Row],[WeekMod]],"00#")),"")</f>
        <v>2017-028</v>
      </c>
      <c r="C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30" s="181" t="str">
        <f>CONCATENATE(All_Opps[[#This Row],[Opp Year]],"-",TEXT(All_Opps[[#This Row],[Week]],"00#"))</f>
        <v>2017-028</v>
      </c>
      <c r="E30" s="181">
        <f>IFERROR(VALUE(RIGHT(All_Opps[[#This Row],[Opportunity Name]],2)),"")</f>
        <v>2</v>
      </c>
      <c r="F30" s="181">
        <f>IFERROR(("20"&amp;LEFT(All_Opps[[#This Row],[Opportunity Name]],2))*1,"")</f>
        <v>2017</v>
      </c>
      <c r="G30" s="181" t="str">
        <f>MID(All_Opps[[#This Row],[Opportunity Name]],3,2)</f>
        <v>05</v>
      </c>
      <c r="H30" s="181" t="str">
        <f>LEFT(All_Opps[[#This Row],[Opportunity Name]],7)</f>
        <v>1705-01</v>
      </c>
      <c r="I30" s="181" t="str" cm="1">
        <f t="array" ref="I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" s="181" t="str">
        <f>YEAR(All_Opps[[#This Row],[Close_Date]])&amp;"-"&amp;TEXT(MONTH(All_Opps[[#This Row],[Close_Date]]),"00")</f>
        <v>2016-07</v>
      </c>
      <c r="K30" s="182">
        <f>All_Opps[[#This Row],[Created Date2]]*1</f>
        <v>42555</v>
      </c>
      <c r="L30" s="183">
        <f>YEAR(All_Opps[[#This Row],[Created_Date]])</f>
        <v>2016</v>
      </c>
      <c r="M30" s="184">
        <f>WEEKNUM(All_Opps[[#This Row],[Created_Date]],16)</f>
        <v>28</v>
      </c>
      <c r="N30" s="182">
        <f>All_Opps[[#This Row],[Close Date]]*1</f>
        <v>42557</v>
      </c>
      <c r="O30" s="185">
        <f>YEAR(All_Opps[[#This Row],[Close_Date]])</f>
        <v>2016</v>
      </c>
      <c r="P30" s="183">
        <f>MONTH(All_Opps[[#This Row],[Close Date]])</f>
        <v>7</v>
      </c>
      <c r="Q30" s="181">
        <f>WEEKNUM(All_Opps[[#This Row],[Close Date]],1)</f>
        <v>28</v>
      </c>
      <c r="R3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301</v>
      </c>
      <c r="S30" s="4" t="s">
        <v>369</v>
      </c>
      <c r="T30" s="4" t="s">
        <v>370</v>
      </c>
      <c r="U30" s="68">
        <v>42557</v>
      </c>
      <c r="V30" s="347" t="s">
        <v>19</v>
      </c>
      <c r="W30" s="341">
        <v>36255</v>
      </c>
      <c r="X30" s="4" t="s">
        <v>11</v>
      </c>
      <c r="Y30" s="4" t="s">
        <v>371</v>
      </c>
      <c r="Z30" s="68">
        <v>42555</v>
      </c>
    </row>
    <row r="31" spans="1:26" ht="12.75" x14ac:dyDescent="0.35">
      <c r="A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31" s="181" t="str">
        <f>IF(All_Opps[[#This Row],[WeekMod]]&lt;&gt;"",CONCATENATE(All_Opps[[#This Row],[Opp Year]],"-",TEXT(All_Opps[[#This Row],[WeekMod]],"00#")),"")</f>
        <v>2017-025</v>
      </c>
      <c r="C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31" s="181" t="str">
        <f>CONCATENATE(All_Opps[[#This Row],[Opp Year]],"-",TEXT(All_Opps[[#This Row],[Week]],"00#"))</f>
        <v>2017-025</v>
      </c>
      <c r="E31" s="181">
        <f>IFERROR(VALUE(RIGHT(All_Opps[[#This Row],[Opportunity Name]],2)),"")</f>
        <v>2</v>
      </c>
      <c r="F31" s="181">
        <f>IFERROR(("20"&amp;LEFT(All_Opps[[#This Row],[Opportunity Name]],2))*1,"")</f>
        <v>2017</v>
      </c>
      <c r="G31" s="181" t="str">
        <f>MID(All_Opps[[#This Row],[Opportunity Name]],3,2)</f>
        <v>09</v>
      </c>
      <c r="H31" s="181" t="str">
        <f>LEFT(All_Opps[[#This Row],[Opportunity Name]],7)</f>
        <v>1709-01</v>
      </c>
      <c r="I31" s="181" t="str" cm="1">
        <f t="array" ref="I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" s="181" t="str">
        <f>YEAR(All_Opps[[#This Row],[Close_Date]])&amp;"-"&amp;TEXT(MONTH(All_Opps[[#This Row],[Close_Date]]),"00")</f>
        <v>2016-06</v>
      </c>
      <c r="K31" s="182">
        <f>All_Opps[[#This Row],[Created Date2]]*1</f>
        <v>42519</v>
      </c>
      <c r="L31" s="183">
        <f>YEAR(All_Opps[[#This Row],[Created_Date]])</f>
        <v>2016</v>
      </c>
      <c r="M31" s="184">
        <f>WEEKNUM(All_Opps[[#This Row],[Created_Date]],16)</f>
        <v>23</v>
      </c>
      <c r="N31" s="182">
        <f>All_Opps[[#This Row],[Close Date]]*1</f>
        <v>42533</v>
      </c>
      <c r="O31" s="185">
        <f>YEAR(All_Opps[[#This Row],[Close_Date]])</f>
        <v>2016</v>
      </c>
      <c r="P31" s="183">
        <f>MONTH(All_Opps[[#This Row],[Close Date]])</f>
        <v>6</v>
      </c>
      <c r="Q31" s="181">
        <f>WEEKNUM(All_Opps[[#This Row],[Close Date]],1)</f>
        <v>25</v>
      </c>
      <c r="R3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460</v>
      </c>
      <c r="S31" s="4" t="s">
        <v>372</v>
      </c>
      <c r="T31" s="4" t="s">
        <v>373</v>
      </c>
      <c r="U31" s="68">
        <v>42533</v>
      </c>
      <c r="V31" s="347" t="s">
        <v>19</v>
      </c>
      <c r="W31" s="9">
        <v>39209</v>
      </c>
      <c r="X31" s="4" t="s">
        <v>27</v>
      </c>
      <c r="Y31" s="4" t="s">
        <v>328</v>
      </c>
      <c r="Z31" s="68">
        <v>42519</v>
      </c>
    </row>
    <row r="32" spans="1:26" ht="12.75" x14ac:dyDescent="0.35">
      <c r="A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32" s="181" t="str">
        <f>IF(All_Opps[[#This Row],[WeekMod]]&lt;&gt;"",CONCATENATE(All_Opps[[#This Row],[Opp Year]],"-",TEXT(All_Opps[[#This Row],[WeekMod]],"00#")),"")</f>
        <v>2017-025</v>
      </c>
      <c r="C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32" s="181" t="str">
        <f>CONCATENATE(All_Opps[[#This Row],[Opp Year]],"-",TEXT(All_Opps[[#This Row],[Week]],"00#"))</f>
        <v>2017-025</v>
      </c>
      <c r="E32" s="181">
        <f>IFERROR(VALUE(RIGHT(All_Opps[[#This Row],[Opportunity Name]],2)),"")</f>
        <v>2</v>
      </c>
      <c r="F32" s="181">
        <f>IFERROR(("20"&amp;LEFT(All_Opps[[#This Row],[Opportunity Name]],2))*1,"")</f>
        <v>2017</v>
      </c>
      <c r="G32" s="181" t="str">
        <f>MID(All_Opps[[#This Row],[Opportunity Name]],3,2)</f>
        <v>05</v>
      </c>
      <c r="H32" s="181" t="str">
        <f>LEFT(All_Opps[[#This Row],[Opportunity Name]],7)</f>
        <v>1705 As</v>
      </c>
      <c r="I32" s="181" t="str" cm="1">
        <f t="array" ref="I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" s="181" t="str">
        <f>YEAR(All_Opps[[#This Row],[Close_Date]])&amp;"-"&amp;TEXT(MONTH(All_Opps[[#This Row],[Close_Date]]),"00")</f>
        <v>2016-06</v>
      </c>
      <c r="K32" s="182">
        <f>All_Opps[[#This Row],[Created Date2]]*1</f>
        <v>42524</v>
      </c>
      <c r="L32" s="183">
        <f>YEAR(All_Opps[[#This Row],[Created_Date]])</f>
        <v>2016</v>
      </c>
      <c r="M32" s="184">
        <f>WEEKNUM(All_Opps[[#This Row],[Created_Date]],16)</f>
        <v>23</v>
      </c>
      <c r="N32" s="182">
        <f>All_Opps[[#This Row],[Close Date]]*1</f>
        <v>42537</v>
      </c>
      <c r="O32" s="185">
        <f>YEAR(All_Opps[[#This Row],[Close_Date]])</f>
        <v>2016</v>
      </c>
      <c r="P32" s="183">
        <f>MONTH(All_Opps[[#This Row],[Close Date]])</f>
        <v>6</v>
      </c>
      <c r="Q32" s="181">
        <f>WEEKNUM(All_Opps[[#This Row],[Close Date]],1)</f>
        <v>25</v>
      </c>
      <c r="R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" s="4" t="s">
        <v>374</v>
      </c>
      <c r="T32" s="4" t="s">
        <v>375</v>
      </c>
      <c r="U32" s="68">
        <v>42537</v>
      </c>
      <c r="V32" s="347" t="s">
        <v>18</v>
      </c>
      <c r="W32" s="341">
        <v>21518</v>
      </c>
      <c r="X32" s="4" t="s">
        <v>11</v>
      </c>
      <c r="Y32" s="4" t="s">
        <v>321</v>
      </c>
      <c r="Z32" s="68">
        <v>42524</v>
      </c>
    </row>
    <row r="33" spans="1:26" ht="12.75" x14ac:dyDescent="0.35">
      <c r="A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33" s="181" t="str">
        <f>IF(All_Opps[[#This Row],[WeekMod]]&lt;&gt;"",CONCATENATE(All_Opps[[#This Row],[Opp Year]],"-",TEXT(All_Opps[[#This Row],[WeekMod]],"00#")),"")</f>
        <v>2017-029</v>
      </c>
      <c r="C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33" s="181" t="str">
        <f>CONCATENATE(All_Opps[[#This Row],[Opp Year]],"-",TEXT(All_Opps[[#This Row],[Week]],"00#"))</f>
        <v>2017-029</v>
      </c>
      <c r="E33" s="181">
        <f>IFERROR(VALUE(RIGHT(All_Opps[[#This Row],[Opportunity Name]],2)),"")</f>
        <v>2</v>
      </c>
      <c r="F33" s="181">
        <f>IFERROR(("20"&amp;LEFT(All_Opps[[#This Row],[Opportunity Name]],2))*1,"")</f>
        <v>2017</v>
      </c>
      <c r="G33" s="181" t="str">
        <f>MID(All_Opps[[#This Row],[Opportunity Name]],3,2)</f>
        <v>08</v>
      </c>
      <c r="H33" s="181" t="str">
        <f>LEFT(All_Opps[[#This Row],[Opportunity Name]],7)</f>
        <v>1708 Du</v>
      </c>
      <c r="I33" s="181" t="str" cm="1">
        <f t="array" ref="I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" s="181" t="str">
        <f>YEAR(All_Opps[[#This Row],[Close_Date]])&amp;"-"&amp;TEXT(MONTH(All_Opps[[#This Row],[Close_Date]]),"00")</f>
        <v>2016-07</v>
      </c>
      <c r="K33" s="182">
        <f>All_Opps[[#This Row],[Created Date2]]*1</f>
        <v>42566</v>
      </c>
      <c r="L33" s="183">
        <f>YEAR(All_Opps[[#This Row],[Created_Date]])</f>
        <v>2016</v>
      </c>
      <c r="M33" s="184">
        <f>WEEKNUM(All_Opps[[#This Row],[Created_Date]],16)</f>
        <v>29</v>
      </c>
      <c r="N33" s="182">
        <f>All_Opps[[#This Row],[Close Date]]*1</f>
        <v>42567</v>
      </c>
      <c r="O33" s="185">
        <f>YEAR(All_Opps[[#This Row],[Close_Date]])</f>
        <v>2016</v>
      </c>
      <c r="P33" s="183">
        <f>MONTH(All_Opps[[#This Row],[Close Date]])</f>
        <v>7</v>
      </c>
      <c r="Q33" s="181">
        <f>WEEKNUM(All_Opps[[#This Row],[Close Date]],1)</f>
        <v>29</v>
      </c>
      <c r="R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" s="4" t="s">
        <v>376</v>
      </c>
      <c r="T33" s="4" t="s">
        <v>377</v>
      </c>
      <c r="U33" s="68">
        <v>42567</v>
      </c>
      <c r="V33" s="347" t="s">
        <v>18</v>
      </c>
      <c r="W33" s="341">
        <v>22888</v>
      </c>
      <c r="X33" s="4" t="s">
        <v>6</v>
      </c>
      <c r="Y33" s="4" t="s">
        <v>321</v>
      </c>
      <c r="Z33" s="68">
        <v>42566</v>
      </c>
    </row>
    <row r="34" spans="1:26" ht="12.75" x14ac:dyDescent="0.35">
      <c r="A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34" s="181" t="str">
        <f>IF(All_Opps[[#This Row],[WeekMod]]&lt;&gt;"",CONCATENATE(All_Opps[[#This Row],[Opp Year]],"-",TEXT(All_Opps[[#This Row],[WeekMod]],"00#")),"")</f>
        <v>2017-027</v>
      </c>
      <c r="C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34" s="181" t="str">
        <f>CONCATENATE(All_Opps[[#This Row],[Opp Year]],"-",TEXT(All_Opps[[#This Row],[Week]],"00#"))</f>
        <v>2017-027</v>
      </c>
      <c r="E34" s="181">
        <f>IFERROR(VALUE(RIGHT(All_Opps[[#This Row],[Opportunity Name]],2)),"")</f>
        <v>5</v>
      </c>
      <c r="F34" s="181">
        <f>IFERROR(("20"&amp;LEFT(All_Opps[[#This Row],[Opportunity Name]],2))*1,"")</f>
        <v>2017</v>
      </c>
      <c r="G34" s="181" t="str">
        <f>MID(All_Opps[[#This Row],[Opportunity Name]],3,2)</f>
        <v>12</v>
      </c>
      <c r="H34" s="181" t="str">
        <f>LEFT(All_Opps[[#This Row],[Opportunity Name]],7)</f>
        <v>1712-02</v>
      </c>
      <c r="I34" s="181" t="str" cm="1">
        <f t="array" ref="I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" s="181" t="str">
        <f>YEAR(All_Opps[[#This Row],[Close_Date]])&amp;"-"&amp;TEXT(MONTH(All_Opps[[#This Row],[Close_Date]]),"00")</f>
        <v>2016-06</v>
      </c>
      <c r="K34" s="182">
        <f>All_Opps[[#This Row],[Created Date2]]*1</f>
        <v>42467</v>
      </c>
      <c r="L34" s="183">
        <f>YEAR(All_Opps[[#This Row],[Created_Date]])</f>
        <v>2016</v>
      </c>
      <c r="M34" s="184">
        <f>WEEKNUM(All_Opps[[#This Row],[Created_Date]],16)</f>
        <v>15</v>
      </c>
      <c r="N34" s="182">
        <f>All_Opps[[#This Row],[Close Date]]*1</f>
        <v>42551</v>
      </c>
      <c r="O34" s="185">
        <f>YEAR(All_Opps[[#This Row],[Close_Date]])</f>
        <v>2016</v>
      </c>
      <c r="P34" s="183">
        <f>MONTH(All_Opps[[#This Row],[Close Date]])</f>
        <v>6</v>
      </c>
      <c r="Q34" s="181">
        <f>WEEKNUM(All_Opps[[#This Row],[Close Date]],1)</f>
        <v>27</v>
      </c>
      <c r="R3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603</v>
      </c>
      <c r="S34" s="4" t="s">
        <v>378</v>
      </c>
      <c r="T34" s="4" t="s">
        <v>379</v>
      </c>
      <c r="U34" s="68">
        <v>42551</v>
      </c>
      <c r="V34" s="347" t="s">
        <v>19</v>
      </c>
      <c r="W34" s="341">
        <v>35232</v>
      </c>
      <c r="X34" s="4" t="s">
        <v>5</v>
      </c>
      <c r="Y34" s="4" t="s">
        <v>321</v>
      </c>
      <c r="Z34" s="68">
        <v>42467</v>
      </c>
    </row>
    <row r="35" spans="1:26" ht="12.75" x14ac:dyDescent="0.35">
      <c r="A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35" s="181" t="str">
        <f>IF(All_Opps[[#This Row],[WeekMod]]&lt;&gt;"",CONCATENATE(All_Opps[[#This Row],[Opp Year]],"-",TEXT(All_Opps[[#This Row],[WeekMod]],"00#")),"")</f>
        <v>2017-031</v>
      </c>
      <c r="C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35" s="181" t="str">
        <f>CONCATENATE(All_Opps[[#This Row],[Opp Year]],"-",TEXT(All_Opps[[#This Row],[Week]],"00#"))</f>
        <v>2017-031</v>
      </c>
      <c r="E35" s="181">
        <f>IFERROR(VALUE(RIGHT(All_Opps[[#This Row],[Opportunity Name]],2)),"")</f>
        <v>2</v>
      </c>
      <c r="F35" s="181">
        <f>IFERROR(("20"&amp;LEFT(All_Opps[[#This Row],[Opportunity Name]],2))*1,"")</f>
        <v>2017</v>
      </c>
      <c r="G35" s="181" t="str">
        <f>MID(All_Opps[[#This Row],[Opportunity Name]],3,2)</f>
        <v>02</v>
      </c>
      <c r="H35" s="181" t="str">
        <f>LEFT(All_Opps[[#This Row],[Opportunity Name]],7)</f>
        <v>1702-04</v>
      </c>
      <c r="I35" s="181" t="str" cm="1">
        <f t="array" ref="I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" s="181" t="str">
        <f>YEAR(All_Opps[[#This Row],[Close_Date]])&amp;"-"&amp;TEXT(MONTH(All_Opps[[#This Row],[Close_Date]]),"00")</f>
        <v>2016-07</v>
      </c>
      <c r="K35" s="182">
        <f>All_Opps[[#This Row],[Created Date2]]*1</f>
        <v>42571</v>
      </c>
      <c r="L35" s="183">
        <f>YEAR(All_Opps[[#This Row],[Created_Date]])</f>
        <v>2016</v>
      </c>
      <c r="M35" s="184">
        <f>WEEKNUM(All_Opps[[#This Row],[Created_Date]],16)</f>
        <v>30</v>
      </c>
      <c r="N35" s="182">
        <f>All_Opps[[#This Row],[Close Date]]*1</f>
        <v>42579</v>
      </c>
      <c r="O35" s="185">
        <f>YEAR(All_Opps[[#This Row],[Close_Date]])</f>
        <v>2016</v>
      </c>
      <c r="P35" s="183">
        <f>MONTH(All_Opps[[#This Row],[Close Date]])</f>
        <v>7</v>
      </c>
      <c r="Q35" s="181">
        <f>WEEKNUM(All_Opps[[#This Row],[Close Date]],1)</f>
        <v>31</v>
      </c>
      <c r="R3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196</v>
      </c>
      <c r="S35" s="4" t="s">
        <v>380</v>
      </c>
      <c r="T35" s="4" t="s">
        <v>381</v>
      </c>
      <c r="U35" s="68">
        <v>42579</v>
      </c>
      <c r="V35" s="347" t="s">
        <v>19</v>
      </c>
      <c r="W35" s="341">
        <v>63232</v>
      </c>
      <c r="X35" s="4" t="s">
        <v>161</v>
      </c>
      <c r="Y35" s="4" t="s">
        <v>321</v>
      </c>
      <c r="Z35" s="68">
        <v>42571</v>
      </c>
    </row>
    <row r="36" spans="1:26" ht="12.75" x14ac:dyDescent="0.35">
      <c r="A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36" s="181" t="str">
        <f>IF(All_Opps[[#This Row],[WeekMod]]&lt;&gt;"",CONCATENATE(All_Opps[[#This Row],[Opp Year]],"-",TEXT(All_Opps[[#This Row],[WeekMod]],"00#")),"")</f>
        <v>2017-032</v>
      </c>
      <c r="C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36" s="181" t="str">
        <f>CONCATENATE(All_Opps[[#This Row],[Opp Year]],"-",TEXT(All_Opps[[#This Row],[Week]],"00#"))</f>
        <v>2017-032</v>
      </c>
      <c r="E36" s="181">
        <f>IFERROR(VALUE(RIGHT(All_Opps[[#This Row],[Opportunity Name]],2)),"")</f>
        <v>5</v>
      </c>
      <c r="F36" s="181">
        <f>IFERROR(("20"&amp;LEFT(All_Opps[[#This Row],[Opportunity Name]],2))*1,"")</f>
        <v>2017</v>
      </c>
      <c r="G36" s="181" t="str">
        <f>MID(All_Opps[[#This Row],[Opportunity Name]],3,2)</f>
        <v>06</v>
      </c>
      <c r="H36" s="181" t="str">
        <f>LEFT(All_Opps[[#This Row],[Opportunity Name]],7)</f>
        <v>1706 Ma</v>
      </c>
      <c r="I36" s="181" t="str" cm="1">
        <f t="array" ref="I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" s="181" t="str">
        <f>YEAR(All_Opps[[#This Row],[Close_Date]])&amp;"-"&amp;TEXT(MONTH(All_Opps[[#This Row],[Close_Date]]),"00")</f>
        <v>2016-08</v>
      </c>
      <c r="K36" s="182">
        <f>All_Opps[[#This Row],[Created Date2]]*1</f>
        <v>42120</v>
      </c>
      <c r="L36" s="183">
        <f>YEAR(All_Opps[[#This Row],[Created_Date]])</f>
        <v>2015</v>
      </c>
      <c r="M36" s="184">
        <f>WEEKNUM(All_Opps[[#This Row],[Created_Date]],16)</f>
        <v>18</v>
      </c>
      <c r="N36" s="182">
        <f>All_Opps[[#This Row],[Close Date]]*1</f>
        <v>42584</v>
      </c>
      <c r="O36" s="185">
        <f>YEAR(All_Opps[[#This Row],[Close_Date]])</f>
        <v>2016</v>
      </c>
      <c r="P36" s="183">
        <f>MONTH(All_Opps[[#This Row],[Close Date]])</f>
        <v>8</v>
      </c>
      <c r="Q36" s="181">
        <f>WEEKNUM(All_Opps[[#This Row],[Close Date]],1)</f>
        <v>32</v>
      </c>
      <c r="R3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" s="4" t="s">
        <v>382</v>
      </c>
      <c r="T36" s="4" t="s">
        <v>383</v>
      </c>
      <c r="U36" s="68">
        <v>42584</v>
      </c>
      <c r="V36" s="347" t="s">
        <v>18</v>
      </c>
      <c r="W36" s="341">
        <v>75624</v>
      </c>
      <c r="X36" s="4" t="s">
        <v>11</v>
      </c>
      <c r="Y36" s="4" t="s">
        <v>321</v>
      </c>
      <c r="Z36" s="68">
        <v>42120</v>
      </c>
    </row>
    <row r="37" spans="1:26" ht="12.75" x14ac:dyDescent="0.35">
      <c r="A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37" s="181" t="str">
        <f>IF(All_Opps[[#This Row],[WeekMod]]&lt;&gt;"",CONCATENATE(All_Opps[[#This Row],[Opp Year]],"-",TEXT(All_Opps[[#This Row],[WeekMod]],"00#")),"")</f>
        <v>2017-033</v>
      </c>
      <c r="C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37" s="181" t="str">
        <f>CONCATENATE(All_Opps[[#This Row],[Opp Year]],"-",TEXT(All_Opps[[#This Row],[Week]],"00#"))</f>
        <v>2017-033</v>
      </c>
      <c r="E37" s="181">
        <f>IFERROR(VALUE(RIGHT(All_Opps[[#This Row],[Opportunity Name]],2)),"")</f>
        <v>2</v>
      </c>
      <c r="F37" s="181">
        <f>IFERROR(("20"&amp;LEFT(All_Opps[[#This Row],[Opportunity Name]],2))*1,"")</f>
        <v>2017</v>
      </c>
      <c r="G37" s="181" t="str">
        <f>MID(All_Opps[[#This Row],[Opportunity Name]],3,2)</f>
        <v>02</v>
      </c>
      <c r="H37" s="181" t="str">
        <f>LEFT(All_Opps[[#This Row],[Opportunity Name]],7)</f>
        <v>1702 Ki</v>
      </c>
      <c r="I37" s="181" t="str" cm="1">
        <f t="array" ref="I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" s="181" t="str">
        <f>YEAR(All_Opps[[#This Row],[Close_Date]])&amp;"-"&amp;TEXT(MONTH(All_Opps[[#This Row],[Close_Date]]),"00")</f>
        <v>2016-08</v>
      </c>
      <c r="K37" s="182">
        <f>All_Opps[[#This Row],[Created Date2]]*1</f>
        <v>42572</v>
      </c>
      <c r="L37" s="183">
        <f>YEAR(All_Opps[[#This Row],[Created_Date]])</f>
        <v>2016</v>
      </c>
      <c r="M37" s="184">
        <f>WEEKNUM(All_Opps[[#This Row],[Created_Date]],16)</f>
        <v>30</v>
      </c>
      <c r="N37" s="182">
        <f>All_Opps[[#This Row],[Close Date]]*1</f>
        <v>42592</v>
      </c>
      <c r="O37" s="185">
        <f>YEAR(All_Opps[[#This Row],[Close_Date]])</f>
        <v>2016</v>
      </c>
      <c r="P37" s="183">
        <f>MONTH(All_Opps[[#This Row],[Close Date]])</f>
        <v>8</v>
      </c>
      <c r="Q37" s="181">
        <f>WEEKNUM(All_Opps[[#This Row],[Close Date]],1)</f>
        <v>33</v>
      </c>
      <c r="R3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" s="4" t="s">
        <v>384</v>
      </c>
      <c r="T37" s="4" t="s">
        <v>385</v>
      </c>
      <c r="U37" s="68">
        <v>42592</v>
      </c>
      <c r="V37" s="347" t="s">
        <v>18</v>
      </c>
      <c r="W37" s="341">
        <v>36591</v>
      </c>
      <c r="X37" s="4" t="s">
        <v>13</v>
      </c>
      <c r="Y37" s="4" t="s">
        <v>371</v>
      </c>
      <c r="Z37" s="68">
        <v>42572</v>
      </c>
    </row>
    <row r="38" spans="1:26" ht="12.75" x14ac:dyDescent="0.35">
      <c r="A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38" s="181" t="str">
        <f>IF(All_Opps[[#This Row],[WeekMod]]&lt;&gt;"",CONCATENATE(All_Opps[[#This Row],[Opp Year]],"-",TEXT(All_Opps[[#This Row],[WeekMod]],"00#")),"")</f>
        <v>2017-030</v>
      </c>
      <c r="C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38" s="181" t="str">
        <f>CONCATENATE(All_Opps[[#This Row],[Opp Year]],"-",TEXT(All_Opps[[#This Row],[Week]],"00#"))</f>
        <v>2017-030</v>
      </c>
      <c r="E38" s="181">
        <f>IFERROR(VALUE(RIGHT(All_Opps[[#This Row],[Opportunity Name]],2)),"")</f>
        <v>6</v>
      </c>
      <c r="F38" s="181">
        <f>IFERROR(("20"&amp;LEFT(All_Opps[[#This Row],[Opportunity Name]],2))*1,"")</f>
        <v>2017</v>
      </c>
      <c r="G38" s="181" t="str">
        <f>MID(All_Opps[[#This Row],[Opportunity Name]],3,2)</f>
        <v>05</v>
      </c>
      <c r="H38" s="181" t="str">
        <f>LEFT(All_Opps[[#This Row],[Opportunity Name]],7)</f>
        <v>1705-02</v>
      </c>
      <c r="I38" s="181" t="str" cm="1">
        <f t="array" ref="I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" s="181" t="str">
        <f>YEAR(All_Opps[[#This Row],[Close_Date]])&amp;"-"&amp;TEXT(MONTH(All_Opps[[#This Row],[Close_Date]]),"00")</f>
        <v>2016-07</v>
      </c>
      <c r="K38" s="182">
        <f>All_Opps[[#This Row],[Created Date2]]*1</f>
        <v>42512</v>
      </c>
      <c r="L38" s="183">
        <f>YEAR(All_Opps[[#This Row],[Created_Date]])</f>
        <v>2016</v>
      </c>
      <c r="M38" s="184">
        <f>WEEKNUM(All_Opps[[#This Row],[Created_Date]],16)</f>
        <v>22</v>
      </c>
      <c r="N38" s="182">
        <f>All_Opps[[#This Row],[Close Date]]*1</f>
        <v>42569</v>
      </c>
      <c r="O38" s="185">
        <f>YEAR(All_Opps[[#This Row],[Close_Date]])</f>
        <v>2016</v>
      </c>
      <c r="P38" s="183">
        <f>MONTH(All_Opps[[#This Row],[Close Date]])</f>
        <v>7</v>
      </c>
      <c r="Q38" s="181">
        <f>WEEKNUM(All_Opps[[#This Row],[Close Date]],1)</f>
        <v>30</v>
      </c>
      <c r="R3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344</v>
      </c>
      <c r="S38" s="4" t="s">
        <v>386</v>
      </c>
      <c r="T38" s="4" t="s">
        <v>387</v>
      </c>
      <c r="U38" s="68">
        <v>42569</v>
      </c>
      <c r="V38" s="347" t="s">
        <v>19</v>
      </c>
      <c r="W38" s="9">
        <v>100080</v>
      </c>
      <c r="X38" s="4" t="s">
        <v>11</v>
      </c>
      <c r="Y38" s="4" t="s">
        <v>328</v>
      </c>
      <c r="Z38" s="68">
        <v>42512</v>
      </c>
    </row>
    <row r="39" spans="1:26" ht="12.75" x14ac:dyDescent="0.35">
      <c r="A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39" s="181" t="str">
        <f>IF(All_Opps[[#This Row],[WeekMod]]&lt;&gt;"",CONCATENATE(All_Opps[[#This Row],[Opp Year]],"-",TEXT(All_Opps[[#This Row],[WeekMod]],"00#")),"")</f>
        <v>2017-028</v>
      </c>
      <c r="C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39" s="181" t="str">
        <f>CONCATENATE(All_Opps[[#This Row],[Opp Year]],"-",TEXT(All_Opps[[#This Row],[Week]],"00#"))</f>
        <v>2017-028</v>
      </c>
      <c r="E39" s="181">
        <f>IFERROR(VALUE(RIGHT(All_Opps[[#This Row],[Opportunity Name]],2)),"")</f>
        <v>2</v>
      </c>
      <c r="F39" s="181">
        <f>IFERROR(("20"&amp;LEFT(All_Opps[[#This Row],[Opportunity Name]],2))*1,"")</f>
        <v>2017</v>
      </c>
      <c r="G39" s="181" t="str">
        <f>MID(All_Opps[[#This Row],[Opportunity Name]],3,2)</f>
        <v>08</v>
      </c>
      <c r="H39" s="181" t="str">
        <f>LEFT(All_Opps[[#This Row],[Opportunity Name]],7)</f>
        <v>1708-01</v>
      </c>
      <c r="I39" s="181" t="str" cm="1">
        <f t="array" ref="I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" s="181" t="str">
        <f>YEAR(All_Opps[[#This Row],[Close_Date]])&amp;"-"&amp;TEXT(MONTH(All_Opps[[#This Row],[Close_Date]]),"00")</f>
        <v>2016-07</v>
      </c>
      <c r="K39" s="182">
        <f>All_Opps[[#This Row],[Created Date2]]*1</f>
        <v>42536</v>
      </c>
      <c r="L39" s="183">
        <f>YEAR(All_Opps[[#This Row],[Created_Date]])</f>
        <v>2016</v>
      </c>
      <c r="M39" s="184">
        <f>WEEKNUM(All_Opps[[#This Row],[Created_Date]],16)</f>
        <v>25</v>
      </c>
      <c r="N39" s="182">
        <f>All_Opps[[#This Row],[Close Date]]*1</f>
        <v>42556</v>
      </c>
      <c r="O39" s="185">
        <f>YEAR(All_Opps[[#This Row],[Close_Date]])</f>
        <v>2016</v>
      </c>
      <c r="P39" s="183">
        <f>MONTH(All_Opps[[#This Row],[Close Date]])</f>
        <v>7</v>
      </c>
      <c r="Q39" s="181">
        <f>WEEKNUM(All_Opps[[#This Row],[Close Date]],1)</f>
        <v>28</v>
      </c>
      <c r="R3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412</v>
      </c>
      <c r="S39" s="4" t="s">
        <v>388</v>
      </c>
      <c r="T39" s="4" t="s">
        <v>389</v>
      </c>
      <c r="U39" s="68">
        <v>42556</v>
      </c>
      <c r="V39" s="347" t="s">
        <v>19</v>
      </c>
      <c r="W39" s="341">
        <v>27069</v>
      </c>
      <c r="X39" s="4" t="s">
        <v>161</v>
      </c>
      <c r="Y39" s="4" t="s">
        <v>371</v>
      </c>
      <c r="Z39" s="68">
        <v>42536</v>
      </c>
    </row>
    <row r="40" spans="1:26" ht="12.75" x14ac:dyDescent="0.35">
      <c r="A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40" s="181" t="str">
        <f>IF(All_Opps[[#This Row],[WeekMod]]&lt;&gt;"",CONCATENATE(All_Opps[[#This Row],[Opp Year]],"-",TEXT(All_Opps[[#This Row],[WeekMod]],"00#")),"")</f>
        <v>2017-031</v>
      </c>
      <c r="C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40" s="181" t="str">
        <f>CONCATENATE(All_Opps[[#This Row],[Opp Year]],"-",TEXT(All_Opps[[#This Row],[Week]],"00#"))</f>
        <v>2017-031</v>
      </c>
      <c r="E40" s="181">
        <f>IFERROR(VALUE(RIGHT(All_Opps[[#This Row],[Opportunity Name]],2)),"")</f>
        <v>2</v>
      </c>
      <c r="F40" s="181">
        <f>IFERROR(("20"&amp;LEFT(All_Opps[[#This Row],[Opportunity Name]],2))*1,"")</f>
        <v>2017</v>
      </c>
      <c r="G40" s="181" t="str">
        <f>MID(All_Opps[[#This Row],[Opportunity Name]],3,2)</f>
        <v>08</v>
      </c>
      <c r="H40" s="181" t="str">
        <f>LEFT(All_Opps[[#This Row],[Opportunity Name]],7)</f>
        <v>1708-02</v>
      </c>
      <c r="I40" s="181" t="str" cm="1">
        <f t="array" ref="I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" s="181" t="str">
        <f>YEAR(All_Opps[[#This Row],[Close_Date]])&amp;"-"&amp;TEXT(MONTH(All_Opps[[#This Row],[Close_Date]]),"00")</f>
        <v>2016-07</v>
      </c>
      <c r="K40" s="182">
        <f>All_Opps[[#This Row],[Created Date2]]*1</f>
        <v>42558</v>
      </c>
      <c r="L40" s="183">
        <f>YEAR(All_Opps[[#This Row],[Created_Date]])</f>
        <v>2016</v>
      </c>
      <c r="M40" s="184">
        <f>WEEKNUM(All_Opps[[#This Row],[Created_Date]],16)</f>
        <v>28</v>
      </c>
      <c r="N40" s="182">
        <f>All_Opps[[#This Row],[Close Date]]*1</f>
        <v>42579</v>
      </c>
      <c r="O40" s="185">
        <f>YEAR(All_Opps[[#This Row],[Close_Date]])</f>
        <v>2016</v>
      </c>
      <c r="P40" s="183">
        <f>MONTH(All_Opps[[#This Row],[Close Date]])</f>
        <v>7</v>
      </c>
      <c r="Q40" s="181">
        <f>WEEKNUM(All_Opps[[#This Row],[Close Date]],1)</f>
        <v>31</v>
      </c>
      <c r="R4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390</v>
      </c>
      <c r="S40" s="4" t="s">
        <v>390</v>
      </c>
      <c r="T40" s="4" t="s">
        <v>391</v>
      </c>
      <c r="U40" s="68">
        <v>42579</v>
      </c>
      <c r="V40" s="347" t="s">
        <v>19</v>
      </c>
      <c r="W40" s="9">
        <v>92342</v>
      </c>
      <c r="X40" s="4" t="s">
        <v>13</v>
      </c>
      <c r="Y40" s="4" t="s">
        <v>328</v>
      </c>
      <c r="Z40" s="68">
        <v>42558</v>
      </c>
    </row>
    <row r="41" spans="1:26" ht="12.75" x14ac:dyDescent="0.35">
      <c r="A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41" s="181" t="str">
        <f>IF(All_Opps[[#This Row],[WeekMod]]&lt;&gt;"",CONCATENATE(All_Opps[[#This Row],[Opp Year]],"-",TEXT(All_Opps[[#This Row],[WeekMod]],"00#")),"")</f>
        <v>2017-028</v>
      </c>
      <c r="C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41" s="181" t="str">
        <f>CONCATENATE(All_Opps[[#This Row],[Opp Year]],"-",TEXT(All_Opps[[#This Row],[Week]],"00#"))</f>
        <v>2017-028</v>
      </c>
      <c r="E41" s="181">
        <f>IFERROR(VALUE(RIGHT(All_Opps[[#This Row],[Opportunity Name]],2)),"")</f>
        <v>2</v>
      </c>
      <c r="F41" s="181">
        <f>IFERROR(("20"&amp;LEFT(All_Opps[[#This Row],[Opportunity Name]],2))*1,"")</f>
        <v>2017</v>
      </c>
      <c r="G41" s="181" t="str">
        <f>MID(All_Opps[[#This Row],[Opportunity Name]],3,2)</f>
        <v>12</v>
      </c>
      <c r="H41" s="181" t="str">
        <f>LEFT(All_Opps[[#This Row],[Opportunity Name]],7)</f>
        <v>1712 Pe</v>
      </c>
      <c r="I41" s="181" t="str" cm="1">
        <f t="array" ref="I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" s="181" t="str">
        <f>YEAR(All_Opps[[#This Row],[Close_Date]])&amp;"-"&amp;TEXT(MONTH(All_Opps[[#This Row],[Close_Date]]),"00")</f>
        <v>2016-07</v>
      </c>
      <c r="K41" s="182">
        <f>All_Opps[[#This Row],[Created Date2]]*1</f>
        <v>42527</v>
      </c>
      <c r="L41" s="183">
        <f>YEAR(All_Opps[[#This Row],[Created_Date]])</f>
        <v>2016</v>
      </c>
      <c r="M41" s="184">
        <f>WEEKNUM(All_Opps[[#This Row],[Created_Date]],16)</f>
        <v>24</v>
      </c>
      <c r="N41" s="182">
        <f>All_Opps[[#This Row],[Close Date]]*1</f>
        <v>42556</v>
      </c>
      <c r="O41" s="185">
        <f>YEAR(All_Opps[[#This Row],[Close_Date]])</f>
        <v>2016</v>
      </c>
      <c r="P41" s="183">
        <f>MONTH(All_Opps[[#This Row],[Close Date]])</f>
        <v>7</v>
      </c>
      <c r="Q41" s="181">
        <f>WEEKNUM(All_Opps[[#This Row],[Close Date]],1)</f>
        <v>28</v>
      </c>
      <c r="R4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" s="4" t="s">
        <v>392</v>
      </c>
      <c r="T41" s="4" t="s">
        <v>393</v>
      </c>
      <c r="U41" s="68">
        <v>42556</v>
      </c>
      <c r="V41" s="347" t="s">
        <v>18</v>
      </c>
      <c r="W41" s="341">
        <v>14267</v>
      </c>
      <c r="X41" s="4" t="s">
        <v>15</v>
      </c>
      <c r="Y41" s="4" t="s">
        <v>371</v>
      </c>
      <c r="Z41" s="68">
        <v>42527</v>
      </c>
    </row>
    <row r="42" spans="1:26" ht="12.75" x14ac:dyDescent="0.35">
      <c r="A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42" s="181" t="str">
        <f>IF(All_Opps[[#This Row],[WeekMod]]&lt;&gt;"",CONCATENATE(All_Opps[[#This Row],[Opp Year]],"-",TEXT(All_Opps[[#This Row],[WeekMod]],"00#")),"")</f>
        <v>2017-030</v>
      </c>
      <c r="C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42" s="181" t="str">
        <f>CONCATENATE(All_Opps[[#This Row],[Opp Year]],"-",TEXT(All_Opps[[#This Row],[Week]],"00#"))</f>
        <v>2017-030</v>
      </c>
      <c r="E42" s="181">
        <f>IFERROR(VALUE(RIGHT(All_Opps[[#This Row],[Opportunity Name]],2)),"")</f>
        <v>5</v>
      </c>
      <c r="F42" s="181">
        <f>IFERROR(("20"&amp;LEFT(All_Opps[[#This Row],[Opportunity Name]],2))*1,"")</f>
        <v>2017</v>
      </c>
      <c r="G42" s="181" t="str">
        <f>MID(All_Opps[[#This Row],[Opportunity Name]],3,2)</f>
        <v>12</v>
      </c>
      <c r="H42" s="181" t="str">
        <f>LEFT(All_Opps[[#This Row],[Opportunity Name]],7)</f>
        <v>1712-03</v>
      </c>
      <c r="I42" s="181" t="str" cm="1">
        <f t="array" ref="I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" s="181" t="str">
        <f>YEAR(All_Opps[[#This Row],[Close_Date]])&amp;"-"&amp;TEXT(MONTH(All_Opps[[#This Row],[Close_Date]]),"00")</f>
        <v>2016-07</v>
      </c>
      <c r="K42" s="182">
        <f>All_Opps[[#This Row],[Created Date2]]*1</f>
        <v>42571</v>
      </c>
      <c r="L42" s="183">
        <f>YEAR(All_Opps[[#This Row],[Created_Date]])</f>
        <v>2016</v>
      </c>
      <c r="M42" s="184">
        <f>WEEKNUM(All_Opps[[#This Row],[Created_Date]],16)</f>
        <v>30</v>
      </c>
      <c r="N42" s="182">
        <f>All_Opps[[#This Row],[Close Date]]*1</f>
        <v>42574</v>
      </c>
      <c r="O42" s="185">
        <f>YEAR(All_Opps[[#This Row],[Close_Date]])</f>
        <v>2016</v>
      </c>
      <c r="P42" s="183">
        <f>MONTH(All_Opps[[#This Row],[Close Date]])</f>
        <v>7</v>
      </c>
      <c r="Q42" s="181">
        <f>WEEKNUM(All_Opps[[#This Row],[Close Date]],1)</f>
        <v>30</v>
      </c>
      <c r="R4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499</v>
      </c>
      <c r="S42" s="4" t="s">
        <v>394</v>
      </c>
      <c r="T42" s="4" t="s">
        <v>395</v>
      </c>
      <c r="U42" s="68">
        <v>42574</v>
      </c>
      <c r="V42" s="347" t="s">
        <v>19</v>
      </c>
      <c r="W42" s="9">
        <v>90665</v>
      </c>
      <c r="X42" s="4" t="s">
        <v>5</v>
      </c>
      <c r="Y42" s="4" t="s">
        <v>328</v>
      </c>
      <c r="Z42" s="68">
        <v>42571</v>
      </c>
    </row>
    <row r="43" spans="1:26" ht="12.75" x14ac:dyDescent="0.35">
      <c r="A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43" s="181" t="str">
        <f>IF(All_Opps[[#This Row],[WeekMod]]&lt;&gt;"",CONCATENATE(All_Opps[[#This Row],[Opp Year]],"-",TEXT(All_Opps[[#This Row],[WeekMod]],"00#")),"")</f>
        <v>2017-031</v>
      </c>
      <c r="C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43" s="181" t="str">
        <f>CONCATENATE(All_Opps[[#This Row],[Opp Year]],"-",TEXT(All_Opps[[#This Row],[Week]],"00#"))</f>
        <v>2017-031</v>
      </c>
      <c r="E43" s="181">
        <f>IFERROR(VALUE(RIGHT(All_Opps[[#This Row],[Opportunity Name]],2)),"")</f>
        <v>6</v>
      </c>
      <c r="F43" s="181">
        <f>IFERROR(("20"&amp;LEFT(All_Opps[[#This Row],[Opportunity Name]],2))*1,"")</f>
        <v>2017</v>
      </c>
      <c r="G43" s="181" t="str">
        <f>MID(All_Opps[[#This Row],[Opportunity Name]],3,2)</f>
        <v>07</v>
      </c>
      <c r="H43" s="181" t="str">
        <f>LEFT(All_Opps[[#This Row],[Opportunity Name]],7)</f>
        <v>1707 Du</v>
      </c>
      <c r="I43" s="181" t="str" cm="1">
        <f t="array" ref="I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" s="181" t="str">
        <f>YEAR(All_Opps[[#This Row],[Close_Date]])&amp;"-"&amp;TEXT(MONTH(All_Opps[[#This Row],[Close_Date]]),"00")</f>
        <v>2016-07</v>
      </c>
      <c r="K43" s="182">
        <f>All_Opps[[#This Row],[Created Date2]]*1</f>
        <v>42550</v>
      </c>
      <c r="L43" s="183">
        <f>YEAR(All_Opps[[#This Row],[Created_Date]])</f>
        <v>2016</v>
      </c>
      <c r="M43" s="184">
        <f>WEEKNUM(All_Opps[[#This Row],[Created_Date]],16)</f>
        <v>27</v>
      </c>
      <c r="N43" s="182">
        <f>All_Opps[[#This Row],[Close Date]]*1</f>
        <v>42581</v>
      </c>
      <c r="O43" s="185">
        <f>YEAR(All_Opps[[#This Row],[Close_Date]])</f>
        <v>2016</v>
      </c>
      <c r="P43" s="183">
        <f>MONTH(All_Opps[[#This Row],[Close Date]])</f>
        <v>7</v>
      </c>
      <c r="Q43" s="181">
        <f>WEEKNUM(All_Opps[[#This Row],[Close Date]],1)</f>
        <v>31</v>
      </c>
      <c r="R4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" s="4" t="s">
        <v>396</v>
      </c>
      <c r="T43" s="4" t="s">
        <v>397</v>
      </c>
      <c r="U43" s="68">
        <v>42581</v>
      </c>
      <c r="V43" s="347" t="s">
        <v>18</v>
      </c>
      <c r="W43" s="341">
        <v>78285</v>
      </c>
      <c r="X43" s="4" t="s">
        <v>178</v>
      </c>
      <c r="Y43" s="4" t="s">
        <v>371</v>
      </c>
      <c r="Z43" s="68">
        <v>42550</v>
      </c>
    </row>
    <row r="44" spans="1:26" ht="12.75" x14ac:dyDescent="0.35">
      <c r="A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44" s="181" t="str">
        <f>IF(All_Opps[[#This Row],[WeekMod]]&lt;&gt;"",CONCATENATE(All_Opps[[#This Row],[Opp Year]],"-",TEXT(All_Opps[[#This Row],[WeekMod]],"00#")),"")</f>
        <v>2017-032</v>
      </c>
      <c r="C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44" s="181" t="str">
        <f>CONCATENATE(All_Opps[[#This Row],[Opp Year]],"-",TEXT(All_Opps[[#This Row],[Week]],"00#"))</f>
        <v>2017-032</v>
      </c>
      <c r="E44" s="181">
        <f>IFERROR(VALUE(RIGHT(All_Opps[[#This Row],[Opportunity Name]],2)),"")</f>
        <v>2</v>
      </c>
      <c r="F44" s="181">
        <f>IFERROR(("20"&amp;LEFT(All_Opps[[#This Row],[Opportunity Name]],2))*1,"")</f>
        <v>2017</v>
      </c>
      <c r="G44" s="181" t="str">
        <f>MID(All_Opps[[#This Row],[Opportunity Name]],3,2)</f>
        <v>01</v>
      </c>
      <c r="H44" s="181" t="str">
        <f>LEFT(All_Opps[[#This Row],[Opportunity Name]],7)</f>
        <v>1701 So</v>
      </c>
      <c r="I44" s="181" t="str" cm="1">
        <f t="array" ref="I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" s="181" t="str">
        <f>YEAR(All_Opps[[#This Row],[Close_Date]])&amp;"-"&amp;TEXT(MONTH(All_Opps[[#This Row],[Close_Date]]),"00")</f>
        <v>2016-08</v>
      </c>
      <c r="K44" s="182">
        <f>All_Opps[[#This Row],[Created Date2]]*1</f>
        <v>42563</v>
      </c>
      <c r="L44" s="183">
        <f>YEAR(All_Opps[[#This Row],[Created_Date]])</f>
        <v>2016</v>
      </c>
      <c r="M44" s="184">
        <f>WEEKNUM(All_Opps[[#This Row],[Created_Date]],16)</f>
        <v>29</v>
      </c>
      <c r="N44" s="182">
        <f>All_Opps[[#This Row],[Close Date]]*1</f>
        <v>42585</v>
      </c>
      <c r="O44" s="185">
        <f>YEAR(All_Opps[[#This Row],[Close_Date]])</f>
        <v>2016</v>
      </c>
      <c r="P44" s="183">
        <f>MONTH(All_Opps[[#This Row],[Close Date]])</f>
        <v>8</v>
      </c>
      <c r="Q44" s="181">
        <f>WEEKNUM(All_Opps[[#This Row],[Close Date]],1)</f>
        <v>32</v>
      </c>
      <c r="R4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" s="4" t="s">
        <v>398</v>
      </c>
      <c r="T44" s="4" t="s">
        <v>399</v>
      </c>
      <c r="U44" s="68">
        <v>42585</v>
      </c>
      <c r="V44" s="347" t="s">
        <v>18</v>
      </c>
      <c r="W44" s="341">
        <v>17221</v>
      </c>
      <c r="X44" s="4" t="s">
        <v>161</v>
      </c>
      <c r="Y44" s="4" t="s">
        <v>321</v>
      </c>
      <c r="Z44" s="68">
        <v>42563</v>
      </c>
    </row>
    <row r="45" spans="1:26" ht="12.75" x14ac:dyDescent="0.35">
      <c r="A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45" s="181" t="str">
        <f>IF(All_Opps[[#This Row],[WeekMod]]&lt;&gt;"",CONCATENATE(All_Opps[[#This Row],[Opp Year]],"-",TEXT(All_Opps[[#This Row],[WeekMod]],"00#")),"")</f>
        <v>2017-032</v>
      </c>
      <c r="C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45" s="181" t="str">
        <f>CONCATENATE(All_Opps[[#This Row],[Opp Year]],"-",TEXT(All_Opps[[#This Row],[Week]],"00#"))</f>
        <v>2017-032</v>
      </c>
      <c r="E45" s="181">
        <f>IFERROR(VALUE(RIGHT(All_Opps[[#This Row],[Opportunity Name]],2)),"")</f>
        <v>1</v>
      </c>
      <c r="F45" s="181">
        <f>IFERROR(("20"&amp;LEFT(All_Opps[[#This Row],[Opportunity Name]],2))*1,"")</f>
        <v>2017</v>
      </c>
      <c r="G45" s="181" t="str">
        <f>MID(All_Opps[[#This Row],[Opportunity Name]],3,2)</f>
        <v>06</v>
      </c>
      <c r="H45" s="181" t="str">
        <f>LEFT(All_Opps[[#This Row],[Opportunity Name]],7)</f>
        <v>1706-04</v>
      </c>
      <c r="I45" s="181" t="str" cm="1">
        <f t="array" ref="I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5" s="181" t="str">
        <f>YEAR(All_Opps[[#This Row],[Close_Date]])&amp;"-"&amp;TEXT(MONTH(All_Opps[[#This Row],[Close_Date]]),"00")</f>
        <v>2016-08</v>
      </c>
      <c r="K45" s="182">
        <f>All_Opps[[#This Row],[Created Date2]]*1</f>
        <v>42588</v>
      </c>
      <c r="L45" s="183">
        <f>YEAR(All_Opps[[#This Row],[Created_Date]])</f>
        <v>2016</v>
      </c>
      <c r="M45" s="184">
        <f>WEEKNUM(All_Opps[[#This Row],[Created_Date]],16)</f>
        <v>33</v>
      </c>
      <c r="N45" s="182">
        <f>All_Opps[[#This Row],[Close Date]]*1</f>
        <v>42587</v>
      </c>
      <c r="O45" s="185">
        <f>YEAR(All_Opps[[#This Row],[Close_Date]])</f>
        <v>2016</v>
      </c>
      <c r="P45" s="183">
        <f>MONTH(All_Opps[[#This Row],[Close Date]])</f>
        <v>8</v>
      </c>
      <c r="Q45" s="181">
        <f>WEEKNUM(All_Opps[[#This Row],[Close Date]],1)</f>
        <v>32</v>
      </c>
      <c r="R4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299</v>
      </c>
      <c r="S45" s="4" t="s">
        <v>400</v>
      </c>
      <c r="T45" s="4" t="s">
        <v>401</v>
      </c>
      <c r="U45" s="68">
        <v>42587</v>
      </c>
      <c r="V45" s="347" t="s">
        <v>19</v>
      </c>
      <c r="W45" s="341">
        <v>13322</v>
      </c>
      <c r="X45" s="4" t="s">
        <v>11</v>
      </c>
      <c r="Y45" s="4" t="s">
        <v>321</v>
      </c>
      <c r="Z45" s="68">
        <v>42588</v>
      </c>
    </row>
    <row r="46" spans="1:26" ht="12.75" x14ac:dyDescent="0.35">
      <c r="A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46" s="181" t="str">
        <f>IF(All_Opps[[#This Row],[WeekMod]]&lt;&gt;"",CONCATENATE(All_Opps[[#This Row],[Opp Year]],"-",TEXT(All_Opps[[#This Row],[WeekMod]],"00#")),"")</f>
        <v>2017-030</v>
      </c>
      <c r="C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46" s="181" t="str">
        <f>CONCATENATE(All_Opps[[#This Row],[Opp Year]],"-",TEXT(All_Opps[[#This Row],[Week]],"00#"))</f>
        <v>2017-030</v>
      </c>
      <c r="E46" s="181">
        <f>IFERROR(VALUE(RIGHT(All_Opps[[#This Row],[Opportunity Name]],2)),"")</f>
        <v>2</v>
      </c>
      <c r="F46" s="181">
        <f>IFERROR(("20"&amp;LEFT(All_Opps[[#This Row],[Opportunity Name]],2))*1,"")</f>
        <v>2017</v>
      </c>
      <c r="G46" s="181" t="str">
        <f>MID(All_Opps[[#This Row],[Opportunity Name]],3,2)</f>
        <v>08</v>
      </c>
      <c r="H46" s="181" t="str">
        <f>LEFT(All_Opps[[#This Row],[Opportunity Name]],7)</f>
        <v>1708 An</v>
      </c>
      <c r="I46" s="181" t="str" cm="1">
        <f t="array" ref="I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6" s="181" t="str">
        <f>YEAR(All_Opps[[#This Row],[Close_Date]])&amp;"-"&amp;TEXT(MONTH(All_Opps[[#This Row],[Close_Date]]),"00")</f>
        <v>2016-07</v>
      </c>
      <c r="K46" s="182">
        <f>All_Opps[[#This Row],[Created Date2]]*1</f>
        <v>42557</v>
      </c>
      <c r="L46" s="183">
        <f>YEAR(All_Opps[[#This Row],[Created_Date]])</f>
        <v>2016</v>
      </c>
      <c r="M46" s="184">
        <f>WEEKNUM(All_Opps[[#This Row],[Created_Date]],16)</f>
        <v>28</v>
      </c>
      <c r="N46" s="182">
        <f>All_Opps[[#This Row],[Close Date]]*1</f>
        <v>42573</v>
      </c>
      <c r="O46" s="185">
        <f>YEAR(All_Opps[[#This Row],[Close_Date]])</f>
        <v>2016</v>
      </c>
      <c r="P46" s="183">
        <f>MONTH(All_Opps[[#This Row],[Close Date]])</f>
        <v>7</v>
      </c>
      <c r="Q46" s="181">
        <f>WEEKNUM(All_Opps[[#This Row],[Close Date]],1)</f>
        <v>30</v>
      </c>
      <c r="R4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6" s="4" t="s">
        <v>402</v>
      </c>
      <c r="T46" s="4" t="s">
        <v>403</v>
      </c>
      <c r="U46" s="68">
        <v>42573</v>
      </c>
      <c r="V46" s="347" t="s">
        <v>21</v>
      </c>
      <c r="W46" s="341">
        <v>77083</v>
      </c>
      <c r="X46" s="4" t="s">
        <v>175</v>
      </c>
      <c r="Y46" s="4" t="s">
        <v>371</v>
      </c>
      <c r="Z46" s="68">
        <v>42557</v>
      </c>
    </row>
    <row r="47" spans="1:26" ht="12.75" x14ac:dyDescent="0.35">
      <c r="A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47" s="181" t="str">
        <f>IF(All_Opps[[#This Row],[WeekMod]]&lt;&gt;"",CONCATENATE(All_Opps[[#This Row],[Opp Year]],"-",TEXT(All_Opps[[#This Row],[WeekMod]],"00#")),"")</f>
        <v>2017-037</v>
      </c>
      <c r="C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47" s="181" t="str">
        <f>CONCATENATE(All_Opps[[#This Row],[Opp Year]],"-",TEXT(All_Opps[[#This Row],[Week]],"00#"))</f>
        <v>2017-037</v>
      </c>
      <c r="E47" s="181">
        <f>IFERROR(VALUE(RIGHT(All_Opps[[#This Row],[Opportunity Name]],2)),"")</f>
        <v>2</v>
      </c>
      <c r="F47" s="181">
        <f>IFERROR(("20"&amp;LEFT(All_Opps[[#This Row],[Opportunity Name]],2))*1,"")</f>
        <v>2017</v>
      </c>
      <c r="G47" s="181" t="str">
        <f>MID(All_Opps[[#This Row],[Opportunity Name]],3,2)</f>
        <v>04</v>
      </c>
      <c r="H47" s="181" t="str">
        <f>LEFT(All_Opps[[#This Row],[Opportunity Name]],7)</f>
        <v>1704 Gr</v>
      </c>
      <c r="I47" s="181" t="str" cm="1">
        <f t="array" ref="I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7" s="181" t="str">
        <f>YEAR(All_Opps[[#This Row],[Close_Date]])&amp;"-"&amp;TEXT(MONTH(All_Opps[[#This Row],[Close_Date]]),"00")</f>
        <v>2016-09</v>
      </c>
      <c r="K47" s="182">
        <f>All_Opps[[#This Row],[Created Date2]]*1</f>
        <v>42609</v>
      </c>
      <c r="L47" s="183">
        <f>YEAR(All_Opps[[#This Row],[Created_Date]])</f>
        <v>2016</v>
      </c>
      <c r="M47" s="184">
        <f>WEEKNUM(All_Opps[[#This Row],[Created_Date]],16)</f>
        <v>36</v>
      </c>
      <c r="N47" s="182">
        <f>All_Opps[[#This Row],[Close Date]]*1</f>
        <v>42623</v>
      </c>
      <c r="O47" s="185">
        <f>YEAR(All_Opps[[#This Row],[Close_Date]])</f>
        <v>2016</v>
      </c>
      <c r="P47" s="183">
        <f>MONTH(All_Opps[[#This Row],[Close Date]])</f>
        <v>9</v>
      </c>
      <c r="Q47" s="181">
        <f>WEEKNUM(All_Opps[[#This Row],[Close Date]],1)</f>
        <v>37</v>
      </c>
      <c r="R4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7" s="4" t="s">
        <v>404</v>
      </c>
      <c r="T47" s="4" t="s">
        <v>405</v>
      </c>
      <c r="U47" s="68">
        <v>42623</v>
      </c>
      <c r="V47" s="347" t="s">
        <v>18</v>
      </c>
      <c r="W47" s="341">
        <v>19293</v>
      </c>
      <c r="X47" s="4" t="s">
        <v>13</v>
      </c>
      <c r="Y47" s="4" t="s">
        <v>321</v>
      </c>
      <c r="Z47" s="68">
        <v>42609</v>
      </c>
    </row>
    <row r="48" spans="1:26" ht="12.75" x14ac:dyDescent="0.35">
      <c r="A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48" s="181" t="str">
        <f>IF(All_Opps[[#This Row],[WeekMod]]&lt;&gt;"",CONCATENATE(All_Opps[[#This Row],[Opp Year]],"-",TEXT(All_Opps[[#This Row],[WeekMod]],"00#")),"")</f>
        <v>2017-032</v>
      </c>
      <c r="C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48" s="181" t="str">
        <f>CONCATENATE(All_Opps[[#This Row],[Opp Year]],"-",TEXT(All_Opps[[#This Row],[Week]],"00#"))</f>
        <v>2017-032</v>
      </c>
      <c r="E48" s="181">
        <f>IFERROR(VALUE(RIGHT(All_Opps[[#This Row],[Opportunity Name]],2)),"")</f>
        <v>2</v>
      </c>
      <c r="F48" s="181">
        <f>IFERROR(("20"&amp;LEFT(All_Opps[[#This Row],[Opportunity Name]],2))*1,"")</f>
        <v>2017</v>
      </c>
      <c r="G48" s="181" t="str">
        <f>MID(All_Opps[[#This Row],[Opportunity Name]],3,2)</f>
        <v>06</v>
      </c>
      <c r="H48" s="181" t="str">
        <f>LEFT(All_Opps[[#This Row],[Opportunity Name]],7)</f>
        <v>1706-03</v>
      </c>
      <c r="I48" s="181" t="str" cm="1">
        <f t="array" ref="I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8" s="181" t="str">
        <f>YEAR(All_Opps[[#This Row],[Close_Date]])&amp;"-"&amp;TEXT(MONTH(All_Opps[[#This Row],[Close_Date]]),"00")</f>
        <v>2016-07</v>
      </c>
      <c r="K48" s="182">
        <f>All_Opps[[#This Row],[Created Date2]]*1</f>
        <v>42565</v>
      </c>
      <c r="L48" s="183">
        <f>YEAR(All_Opps[[#This Row],[Created_Date]])</f>
        <v>2016</v>
      </c>
      <c r="M48" s="184">
        <f>WEEKNUM(All_Opps[[#This Row],[Created_Date]],16)</f>
        <v>29</v>
      </c>
      <c r="N48" s="182">
        <f>All_Opps[[#This Row],[Close Date]]*1</f>
        <v>42582</v>
      </c>
      <c r="O48" s="185">
        <f>YEAR(All_Opps[[#This Row],[Close_Date]])</f>
        <v>2016</v>
      </c>
      <c r="P48" s="183">
        <f>MONTH(All_Opps[[#This Row],[Close Date]])</f>
        <v>7</v>
      </c>
      <c r="Q48" s="181">
        <f>WEEKNUM(All_Opps[[#This Row],[Close Date]],1)</f>
        <v>32</v>
      </c>
      <c r="R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322</v>
      </c>
      <c r="S48" s="4" t="s">
        <v>406</v>
      </c>
      <c r="T48" s="4" t="s">
        <v>407</v>
      </c>
      <c r="U48" s="68">
        <v>42582</v>
      </c>
      <c r="V48" s="347" t="s">
        <v>19</v>
      </c>
      <c r="W48" s="341">
        <v>24266</v>
      </c>
      <c r="X48" s="4" t="s">
        <v>16</v>
      </c>
      <c r="Y48" s="4" t="s">
        <v>321</v>
      </c>
      <c r="Z48" s="68">
        <v>42565</v>
      </c>
    </row>
    <row r="49" spans="1:26" ht="12.75" x14ac:dyDescent="0.35">
      <c r="A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49" s="181" t="str">
        <f>IF(All_Opps[[#This Row],[WeekMod]]&lt;&gt;"",CONCATENATE(All_Opps[[#This Row],[Opp Year]],"-",TEXT(All_Opps[[#This Row],[WeekMod]],"00#")),"")</f>
        <v>2017-031</v>
      </c>
      <c r="C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49" s="181" t="str">
        <f>CONCATENATE(All_Opps[[#This Row],[Opp Year]],"-",TEXT(All_Opps[[#This Row],[Week]],"00#"))</f>
        <v>2017-031</v>
      </c>
      <c r="E49" s="181">
        <f>IFERROR(VALUE(RIGHT(All_Opps[[#This Row],[Opportunity Name]],2)),"")</f>
        <v>4</v>
      </c>
      <c r="F49" s="181">
        <f>IFERROR(("20"&amp;LEFT(All_Opps[[#This Row],[Opportunity Name]],2))*1,"")</f>
        <v>2017</v>
      </c>
      <c r="G49" s="181" t="str">
        <f>MID(All_Opps[[#This Row],[Opportunity Name]],3,2)</f>
        <v>05</v>
      </c>
      <c r="H49" s="181" t="str">
        <f>LEFT(All_Opps[[#This Row],[Opportunity Name]],7)</f>
        <v>1705-03</v>
      </c>
      <c r="I49" s="181" t="str" cm="1">
        <f t="array" ref="I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9" s="181" t="str">
        <f>YEAR(All_Opps[[#This Row],[Close_Date]])&amp;"-"&amp;TEXT(MONTH(All_Opps[[#This Row],[Close_Date]]),"00")</f>
        <v>2016-07</v>
      </c>
      <c r="K49" s="182">
        <f>All_Opps[[#This Row],[Created Date2]]*1</f>
        <v>42561</v>
      </c>
      <c r="L49" s="183">
        <f>YEAR(All_Opps[[#This Row],[Created_Date]])</f>
        <v>2016</v>
      </c>
      <c r="M49" s="184">
        <f>WEEKNUM(All_Opps[[#This Row],[Created_Date]],16)</f>
        <v>29</v>
      </c>
      <c r="N49" s="182">
        <f>All_Opps[[#This Row],[Close Date]]*1</f>
        <v>42575</v>
      </c>
      <c r="O49" s="185">
        <f>YEAR(All_Opps[[#This Row],[Close_Date]])</f>
        <v>2016</v>
      </c>
      <c r="P49" s="183">
        <f>MONTH(All_Opps[[#This Row],[Close Date]])</f>
        <v>7</v>
      </c>
      <c r="Q49" s="181">
        <f>WEEKNUM(All_Opps[[#This Row],[Close Date]],1)</f>
        <v>31</v>
      </c>
      <c r="R4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295</v>
      </c>
      <c r="S49" s="4" t="s">
        <v>408</v>
      </c>
      <c r="T49" s="4" t="s">
        <v>409</v>
      </c>
      <c r="U49" s="68">
        <v>42575</v>
      </c>
      <c r="V49" s="347" t="s">
        <v>19</v>
      </c>
      <c r="W49" s="341">
        <v>106058</v>
      </c>
      <c r="X49" s="4" t="s">
        <v>15</v>
      </c>
      <c r="Y49" s="4" t="s">
        <v>321</v>
      </c>
      <c r="Z49" s="68">
        <v>42561</v>
      </c>
    </row>
    <row r="50" spans="1:26" ht="12.75" x14ac:dyDescent="0.35">
      <c r="A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50" s="181" t="str">
        <f>IF(All_Opps[[#This Row],[WeekMod]]&lt;&gt;"",CONCATENATE(All_Opps[[#This Row],[Opp Year]],"-",TEXT(All_Opps[[#This Row],[WeekMod]],"00#")),"")</f>
        <v>2017-032</v>
      </c>
      <c r="C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50" s="181" t="str">
        <f>CONCATENATE(All_Opps[[#This Row],[Opp Year]],"-",TEXT(All_Opps[[#This Row],[Week]],"00#"))</f>
        <v>2017-032</v>
      </c>
      <c r="E50" s="181">
        <f>IFERROR(VALUE(RIGHT(All_Opps[[#This Row],[Opportunity Name]],2)),"")</f>
        <v>3</v>
      </c>
      <c r="F50" s="181">
        <f>IFERROR(("20"&amp;LEFT(All_Opps[[#This Row],[Opportunity Name]],2))*1,"")</f>
        <v>2017</v>
      </c>
      <c r="G50" s="181" t="str">
        <f>MID(All_Opps[[#This Row],[Opportunity Name]],3,2)</f>
        <v>04</v>
      </c>
      <c r="H50" s="181" t="str">
        <f>LEFT(All_Opps[[#This Row],[Opportunity Name]],7)</f>
        <v>1704-02</v>
      </c>
      <c r="I50" s="181" t="str" cm="1">
        <f t="array" ref="I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0" s="181" t="str">
        <f>YEAR(All_Opps[[#This Row],[Close_Date]])&amp;"-"&amp;TEXT(MONTH(All_Opps[[#This Row],[Close_Date]]),"00")</f>
        <v>2016-08</v>
      </c>
      <c r="K50" s="182">
        <f>All_Opps[[#This Row],[Created Date2]]*1</f>
        <v>42580</v>
      </c>
      <c r="L50" s="183">
        <f>YEAR(All_Opps[[#This Row],[Created_Date]])</f>
        <v>2016</v>
      </c>
      <c r="M50" s="184">
        <f>WEEKNUM(All_Opps[[#This Row],[Created_Date]],16)</f>
        <v>31</v>
      </c>
      <c r="N50" s="182">
        <f>All_Opps[[#This Row],[Close Date]]*1</f>
        <v>42588</v>
      </c>
      <c r="O50" s="185">
        <f>YEAR(All_Opps[[#This Row],[Close_Date]])</f>
        <v>2016</v>
      </c>
      <c r="P50" s="183">
        <f>MONTH(All_Opps[[#This Row],[Close Date]])</f>
        <v>8</v>
      </c>
      <c r="Q50" s="181">
        <f>WEEKNUM(All_Opps[[#This Row],[Close Date]],1)</f>
        <v>32</v>
      </c>
      <c r="R5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246</v>
      </c>
      <c r="S50" s="4" t="s">
        <v>410</v>
      </c>
      <c r="T50" s="4" t="s">
        <v>411</v>
      </c>
      <c r="U50" s="68">
        <v>42588</v>
      </c>
      <c r="V50" s="347" t="s">
        <v>19</v>
      </c>
      <c r="W50" s="341">
        <v>28482</v>
      </c>
      <c r="X50" s="4" t="s">
        <v>6</v>
      </c>
      <c r="Y50" s="4" t="s">
        <v>371</v>
      </c>
      <c r="Z50" s="68">
        <v>42580</v>
      </c>
    </row>
    <row r="51" spans="1:26" ht="12.75" x14ac:dyDescent="0.35">
      <c r="A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51" s="181" t="str">
        <f>IF(All_Opps[[#This Row],[WeekMod]]&lt;&gt;"",CONCATENATE(All_Opps[[#This Row],[Opp Year]],"-",TEXT(All_Opps[[#This Row],[WeekMod]],"00#")),"")</f>
        <v>2017-033</v>
      </c>
      <c r="C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51" s="181" t="str">
        <f>CONCATENATE(All_Opps[[#This Row],[Opp Year]],"-",TEXT(All_Opps[[#This Row],[Week]],"00#"))</f>
        <v>2017-033</v>
      </c>
      <c r="E51" s="181">
        <f>IFERROR(VALUE(RIGHT(All_Opps[[#This Row],[Opportunity Name]],2)),"")</f>
        <v>2</v>
      </c>
      <c r="F51" s="181">
        <f>IFERROR(("20"&amp;LEFT(All_Opps[[#This Row],[Opportunity Name]],2))*1,"")</f>
        <v>2017</v>
      </c>
      <c r="G51" s="181" t="str">
        <f>MID(All_Opps[[#This Row],[Opportunity Name]],3,2)</f>
        <v>10</v>
      </c>
      <c r="H51" s="181" t="str">
        <f>LEFT(All_Opps[[#This Row],[Opportunity Name]],7)</f>
        <v>1710 Pe</v>
      </c>
      <c r="I51" s="181" t="str" cm="1">
        <f t="array" ref="I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1" s="181" t="str">
        <f>YEAR(All_Opps[[#This Row],[Close_Date]])&amp;"-"&amp;TEXT(MONTH(All_Opps[[#This Row],[Close_Date]]),"00")</f>
        <v>2016-08</v>
      </c>
      <c r="K51" s="182">
        <f>All_Opps[[#This Row],[Created Date2]]*1</f>
        <v>42495</v>
      </c>
      <c r="L51" s="183">
        <f>YEAR(All_Opps[[#This Row],[Created_Date]])</f>
        <v>2016</v>
      </c>
      <c r="M51" s="184">
        <f>WEEKNUM(All_Opps[[#This Row],[Created_Date]],16)</f>
        <v>19</v>
      </c>
      <c r="N51" s="182">
        <f>All_Opps[[#This Row],[Close Date]]*1</f>
        <v>42589</v>
      </c>
      <c r="O51" s="185">
        <f>YEAR(All_Opps[[#This Row],[Close_Date]])</f>
        <v>2016</v>
      </c>
      <c r="P51" s="183">
        <f>MONTH(All_Opps[[#This Row],[Close Date]])</f>
        <v>8</v>
      </c>
      <c r="Q51" s="181">
        <f>WEEKNUM(All_Opps[[#This Row],[Close Date]],1)</f>
        <v>33</v>
      </c>
      <c r="R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1" s="4" t="s">
        <v>412</v>
      </c>
      <c r="T51" s="4" t="s">
        <v>413</v>
      </c>
      <c r="U51" s="68">
        <v>42589</v>
      </c>
      <c r="V51" s="347" t="s">
        <v>25</v>
      </c>
      <c r="W51" s="9">
        <v>19148</v>
      </c>
      <c r="X51" s="4" t="s">
        <v>13</v>
      </c>
      <c r="Y51" s="4" t="s">
        <v>328</v>
      </c>
      <c r="Z51" s="68">
        <v>42495</v>
      </c>
    </row>
    <row r="52" spans="1:26" ht="12.75" x14ac:dyDescent="0.35">
      <c r="A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52" s="181" t="str">
        <f>IF(All_Opps[[#This Row],[WeekMod]]&lt;&gt;"",CONCATENATE(All_Opps[[#This Row],[Opp Year]],"-",TEXT(All_Opps[[#This Row],[WeekMod]],"00#")),"")</f>
        <v>2017-039</v>
      </c>
      <c r="C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52" s="181" t="str">
        <f>CONCATENATE(All_Opps[[#This Row],[Opp Year]],"-",TEXT(All_Opps[[#This Row],[Week]],"00#"))</f>
        <v>2017-039</v>
      </c>
      <c r="E52" s="181">
        <f>IFERROR(VALUE(RIGHT(All_Opps[[#This Row],[Opportunity Name]],2)),"")</f>
        <v>3</v>
      </c>
      <c r="F52" s="181">
        <f>IFERROR(("20"&amp;LEFT(All_Opps[[#This Row],[Opportunity Name]],2))*1,"")</f>
        <v>2017</v>
      </c>
      <c r="G52" s="181" t="str">
        <f>MID(All_Opps[[#This Row],[Opportunity Name]],3,2)</f>
        <v>06</v>
      </c>
      <c r="H52" s="181" t="str">
        <f>LEFT(All_Opps[[#This Row],[Opportunity Name]],7)</f>
        <v>1706 An</v>
      </c>
      <c r="I52" s="181" t="str" cm="1">
        <f t="array" ref="I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2" s="181" t="str">
        <f>YEAR(All_Opps[[#This Row],[Close_Date]])&amp;"-"&amp;TEXT(MONTH(All_Opps[[#This Row],[Close_Date]]),"00")</f>
        <v>2016-09</v>
      </c>
      <c r="K52" s="182">
        <f>All_Opps[[#This Row],[Created Date2]]*1</f>
        <v>42460</v>
      </c>
      <c r="L52" s="183">
        <f>YEAR(All_Opps[[#This Row],[Created_Date]])</f>
        <v>2016</v>
      </c>
      <c r="M52" s="184">
        <f>WEEKNUM(All_Opps[[#This Row],[Created_Date]],16)</f>
        <v>14</v>
      </c>
      <c r="N52" s="182">
        <f>All_Opps[[#This Row],[Close Date]]*1</f>
        <v>42634</v>
      </c>
      <c r="O52" s="185">
        <f>YEAR(All_Opps[[#This Row],[Close_Date]])</f>
        <v>2016</v>
      </c>
      <c r="P52" s="183">
        <f>MONTH(All_Opps[[#This Row],[Close Date]])</f>
        <v>9</v>
      </c>
      <c r="Q52" s="181">
        <f>WEEKNUM(All_Opps[[#This Row],[Close Date]],1)</f>
        <v>39</v>
      </c>
      <c r="R5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2" s="4" t="s">
        <v>414</v>
      </c>
      <c r="T52" s="4" t="s">
        <v>415</v>
      </c>
      <c r="U52" s="68">
        <v>42634</v>
      </c>
      <c r="V52" s="347" t="s">
        <v>21</v>
      </c>
      <c r="W52" s="341">
        <v>31884</v>
      </c>
      <c r="X52" s="4" t="s">
        <v>161</v>
      </c>
      <c r="Y52" s="4" t="s">
        <v>321</v>
      </c>
      <c r="Z52" s="68">
        <v>42460</v>
      </c>
    </row>
    <row r="53" spans="1:26" ht="12.75" x14ac:dyDescent="0.35">
      <c r="A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53" s="181" t="str">
        <f>IF(All_Opps[[#This Row],[WeekMod]]&lt;&gt;"",CONCATENATE(All_Opps[[#This Row],[Opp Year]],"-",TEXT(All_Opps[[#This Row],[WeekMod]],"00#")),"")</f>
        <v>2017-031</v>
      </c>
      <c r="C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53" s="181" t="str">
        <f>CONCATENATE(All_Opps[[#This Row],[Opp Year]],"-",TEXT(All_Opps[[#This Row],[Week]],"00#"))</f>
        <v>2017-031</v>
      </c>
      <c r="E53" s="181">
        <f>IFERROR(VALUE(RIGHT(All_Opps[[#This Row],[Opportunity Name]],2)),"")</f>
        <v>2</v>
      </c>
      <c r="F53" s="181">
        <f>IFERROR(("20"&amp;LEFT(All_Opps[[#This Row],[Opportunity Name]],2))*1,"")</f>
        <v>2017</v>
      </c>
      <c r="G53" s="181" t="str">
        <f>MID(All_Opps[[#This Row],[Opportunity Name]],3,2)</f>
        <v>09</v>
      </c>
      <c r="H53" s="181" t="str">
        <f>LEFT(All_Opps[[#This Row],[Opportunity Name]],7)</f>
        <v>1709-02</v>
      </c>
      <c r="I53" s="181" t="str" cm="1">
        <f t="array" ref="I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3" s="181" t="str">
        <f>YEAR(All_Opps[[#This Row],[Close_Date]])&amp;"-"&amp;TEXT(MONTH(All_Opps[[#This Row],[Close_Date]]),"00")</f>
        <v>2016-07</v>
      </c>
      <c r="K53" s="182">
        <f>All_Opps[[#This Row],[Created Date2]]*1</f>
        <v>42553</v>
      </c>
      <c r="L53" s="183">
        <f>YEAR(All_Opps[[#This Row],[Created_Date]])</f>
        <v>2016</v>
      </c>
      <c r="M53" s="184">
        <f>WEEKNUM(All_Opps[[#This Row],[Created_Date]],16)</f>
        <v>28</v>
      </c>
      <c r="N53" s="182">
        <f>All_Opps[[#This Row],[Close Date]]*1</f>
        <v>42577</v>
      </c>
      <c r="O53" s="185">
        <f>YEAR(All_Opps[[#This Row],[Close_Date]])</f>
        <v>2016</v>
      </c>
      <c r="P53" s="183">
        <f>MONTH(All_Opps[[#This Row],[Close Date]])</f>
        <v>7</v>
      </c>
      <c r="Q53" s="181">
        <f>WEEKNUM(All_Opps[[#This Row],[Close Date]],1)</f>
        <v>31</v>
      </c>
      <c r="R5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426</v>
      </c>
      <c r="S53" s="4" t="s">
        <v>416</v>
      </c>
      <c r="T53" s="4" t="s">
        <v>417</v>
      </c>
      <c r="U53" s="68">
        <v>42577</v>
      </c>
      <c r="V53" s="347" t="s">
        <v>19</v>
      </c>
      <c r="W53" s="9">
        <v>31467</v>
      </c>
      <c r="X53" s="4" t="s">
        <v>13</v>
      </c>
      <c r="Y53" s="4" t="s">
        <v>328</v>
      </c>
      <c r="Z53" s="68">
        <v>42553</v>
      </c>
    </row>
    <row r="54" spans="1:26" ht="12.75" x14ac:dyDescent="0.35">
      <c r="A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54" s="181" t="str">
        <f>IF(All_Opps[[#This Row],[WeekMod]]&lt;&gt;"",CONCATENATE(All_Opps[[#This Row],[Opp Year]],"-",TEXT(All_Opps[[#This Row],[WeekMod]],"00#")),"")</f>
        <v>2017-036</v>
      </c>
      <c r="C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54" s="181" t="str">
        <f>CONCATENATE(All_Opps[[#This Row],[Opp Year]],"-",TEXT(All_Opps[[#This Row],[Week]],"00#"))</f>
        <v>2017-036</v>
      </c>
      <c r="E54" s="181">
        <f>IFERROR(VALUE(RIGHT(All_Opps[[#This Row],[Opportunity Name]],2)),"")</f>
        <v>2</v>
      </c>
      <c r="F54" s="181">
        <f>IFERROR(("20"&amp;LEFT(All_Opps[[#This Row],[Opportunity Name]],2))*1,"")</f>
        <v>2017</v>
      </c>
      <c r="G54" s="181" t="str">
        <f>MID(All_Opps[[#This Row],[Opportunity Name]],3,2)</f>
        <v>08</v>
      </c>
      <c r="H54" s="181" t="str">
        <f>LEFT(All_Opps[[#This Row],[Opportunity Name]],7)</f>
        <v>1708 So</v>
      </c>
      <c r="I54" s="181" t="str" cm="1">
        <f t="array" ref="I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4" s="181" t="str">
        <f>YEAR(All_Opps[[#This Row],[Close_Date]])&amp;"-"&amp;TEXT(MONTH(All_Opps[[#This Row],[Close_Date]]),"00")</f>
        <v>2016-08</v>
      </c>
      <c r="K54" s="182">
        <f>All_Opps[[#This Row],[Created Date2]]*1</f>
        <v>42429</v>
      </c>
      <c r="L54" s="183">
        <f>YEAR(All_Opps[[#This Row],[Created_Date]])</f>
        <v>2016</v>
      </c>
      <c r="M54" s="184">
        <f>WEEKNUM(All_Opps[[#This Row],[Created_Date]],16)</f>
        <v>10</v>
      </c>
      <c r="N54" s="182">
        <f>All_Opps[[#This Row],[Close Date]]*1</f>
        <v>42611</v>
      </c>
      <c r="O54" s="185">
        <f>YEAR(All_Opps[[#This Row],[Close_Date]])</f>
        <v>2016</v>
      </c>
      <c r="P54" s="183">
        <f>MONTH(All_Opps[[#This Row],[Close Date]])</f>
        <v>8</v>
      </c>
      <c r="Q54" s="181">
        <f>WEEKNUM(All_Opps[[#This Row],[Close Date]],1)</f>
        <v>36</v>
      </c>
      <c r="R5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4" s="4" t="s">
        <v>418</v>
      </c>
      <c r="T54" s="4" t="s">
        <v>419</v>
      </c>
      <c r="U54" s="68">
        <v>42611</v>
      </c>
      <c r="V54" s="347" t="s">
        <v>18</v>
      </c>
      <c r="W54" s="341">
        <v>25969</v>
      </c>
      <c r="X54" s="4" t="s">
        <v>13</v>
      </c>
      <c r="Y54" s="4" t="s">
        <v>321</v>
      </c>
      <c r="Z54" s="68">
        <v>42429</v>
      </c>
    </row>
    <row r="55" spans="1:26" ht="12.75" x14ac:dyDescent="0.35">
      <c r="A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55" s="181" t="str">
        <f>IF(All_Opps[[#This Row],[WeekMod]]&lt;&gt;"",CONCATENATE(All_Opps[[#This Row],[Opp Year]],"-",TEXT(All_Opps[[#This Row],[WeekMod]],"00#")),"")</f>
        <v>2017-039</v>
      </c>
      <c r="C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55" s="181" t="str">
        <f>CONCATENATE(All_Opps[[#This Row],[Opp Year]],"-",TEXT(All_Opps[[#This Row],[Week]],"00#"))</f>
        <v>2017-039</v>
      </c>
      <c r="E55" s="181">
        <f>IFERROR(VALUE(RIGHT(All_Opps[[#This Row],[Opportunity Name]],2)),"")</f>
        <v>5</v>
      </c>
      <c r="F55" s="181">
        <f>IFERROR(("20"&amp;LEFT(All_Opps[[#This Row],[Opportunity Name]],2))*1,"")</f>
        <v>2017</v>
      </c>
      <c r="G55" s="181" t="str">
        <f>MID(All_Opps[[#This Row],[Opportunity Name]],3,2)</f>
        <v>05</v>
      </c>
      <c r="H55" s="181" t="str">
        <f>LEFT(All_Opps[[#This Row],[Opportunity Name]],7)</f>
        <v>1705-04</v>
      </c>
      <c r="I55" s="181" t="str" cm="1">
        <f t="array" ref="I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5" s="181" t="str">
        <f>YEAR(All_Opps[[#This Row],[Close_Date]])&amp;"-"&amp;TEXT(MONTH(All_Opps[[#This Row],[Close_Date]]),"00")</f>
        <v>2016-09</v>
      </c>
      <c r="K55" s="182">
        <f>All_Opps[[#This Row],[Created Date2]]*1</f>
        <v>42620</v>
      </c>
      <c r="L55" s="183">
        <f>YEAR(All_Opps[[#This Row],[Created_Date]])</f>
        <v>2016</v>
      </c>
      <c r="M55" s="184">
        <f>WEEKNUM(All_Opps[[#This Row],[Created_Date]],16)</f>
        <v>37</v>
      </c>
      <c r="N55" s="182">
        <f>All_Opps[[#This Row],[Close Date]]*1</f>
        <v>42635</v>
      </c>
      <c r="O55" s="185">
        <f>YEAR(All_Opps[[#This Row],[Close_Date]])</f>
        <v>2016</v>
      </c>
      <c r="P55" s="183">
        <f>MONTH(All_Opps[[#This Row],[Close Date]])</f>
        <v>9</v>
      </c>
      <c r="Q55" s="181">
        <f>WEEKNUM(All_Opps[[#This Row],[Close Date]],1)</f>
        <v>39</v>
      </c>
      <c r="R5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236</v>
      </c>
      <c r="S55" s="4" t="s">
        <v>420</v>
      </c>
      <c r="T55" s="4" t="s">
        <v>421</v>
      </c>
      <c r="U55" s="68">
        <v>42635</v>
      </c>
      <c r="V55" s="347" t="s">
        <v>19</v>
      </c>
      <c r="W55" s="341">
        <v>70771</v>
      </c>
      <c r="X55" s="4" t="s">
        <v>5</v>
      </c>
      <c r="Y55" s="4" t="s">
        <v>371</v>
      </c>
      <c r="Z55" s="68">
        <v>42620</v>
      </c>
    </row>
    <row r="56" spans="1:26" ht="12.75" x14ac:dyDescent="0.35">
      <c r="A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56" s="181" t="str">
        <f>IF(All_Opps[[#This Row],[WeekMod]]&lt;&gt;"",CONCATENATE(All_Opps[[#This Row],[Opp Year]],"-",TEXT(All_Opps[[#This Row],[WeekMod]],"00#")),"")</f>
        <v>2017-040</v>
      </c>
      <c r="C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56" s="181" t="str">
        <f>CONCATENATE(All_Opps[[#This Row],[Opp Year]],"-",TEXT(All_Opps[[#This Row],[Week]],"00#"))</f>
        <v>2017-040</v>
      </c>
      <c r="E56" s="181">
        <f>IFERROR(VALUE(RIGHT(All_Opps[[#This Row],[Opportunity Name]],2)),"")</f>
        <v>2</v>
      </c>
      <c r="F56" s="181">
        <f>IFERROR(("20"&amp;LEFT(All_Opps[[#This Row],[Opportunity Name]],2))*1,"")</f>
        <v>2017</v>
      </c>
      <c r="G56" s="181" t="str">
        <f>MID(All_Opps[[#This Row],[Opportunity Name]],3,2)</f>
        <v>03</v>
      </c>
      <c r="H56" s="181" t="str">
        <f>LEFT(All_Opps[[#This Row],[Opportunity Name]],7)</f>
        <v>1703-02</v>
      </c>
      <c r="I56" s="181" t="str" cm="1">
        <f t="array" ref="I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6" s="181" t="str">
        <f>YEAR(All_Opps[[#This Row],[Close_Date]])&amp;"-"&amp;TEXT(MONTH(All_Opps[[#This Row],[Close_Date]]),"00")</f>
        <v>2016-09</v>
      </c>
      <c r="K56" s="182">
        <f>All_Opps[[#This Row],[Created Date2]]*1</f>
        <v>42629</v>
      </c>
      <c r="L56" s="183">
        <f>YEAR(All_Opps[[#This Row],[Created_Date]])</f>
        <v>2016</v>
      </c>
      <c r="M56" s="184">
        <f>WEEKNUM(All_Opps[[#This Row],[Created_Date]],16)</f>
        <v>38</v>
      </c>
      <c r="N56" s="182">
        <f>All_Opps[[#This Row],[Close Date]]*1</f>
        <v>42638</v>
      </c>
      <c r="O56" s="185">
        <f>YEAR(All_Opps[[#This Row],[Close_Date]])</f>
        <v>2016</v>
      </c>
      <c r="P56" s="183">
        <f>MONTH(All_Opps[[#This Row],[Close Date]])</f>
        <v>9</v>
      </c>
      <c r="Q56" s="181">
        <f>WEEKNUM(All_Opps[[#This Row],[Close Date]],1)</f>
        <v>40</v>
      </c>
      <c r="R5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166</v>
      </c>
      <c r="S56" s="4" t="s">
        <v>422</v>
      </c>
      <c r="T56" s="4" t="s">
        <v>423</v>
      </c>
      <c r="U56" s="68">
        <v>42638</v>
      </c>
      <c r="V56" s="347" t="s">
        <v>19</v>
      </c>
      <c r="W56" s="9">
        <v>18777</v>
      </c>
      <c r="X56" s="4" t="s">
        <v>6</v>
      </c>
      <c r="Y56" s="4" t="s">
        <v>328</v>
      </c>
      <c r="Z56" s="68">
        <v>42629</v>
      </c>
    </row>
    <row r="57" spans="1:26" ht="12.75" x14ac:dyDescent="0.35">
      <c r="A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57" s="181" t="str">
        <f>IF(All_Opps[[#This Row],[WeekMod]]&lt;&gt;"",CONCATENATE(All_Opps[[#This Row],[Opp Year]],"-",TEXT(All_Opps[[#This Row],[WeekMod]],"00#")),"")</f>
        <v>2017-034</v>
      </c>
      <c r="C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57" s="181" t="str">
        <f>CONCATENATE(All_Opps[[#This Row],[Opp Year]],"-",TEXT(All_Opps[[#This Row],[Week]],"00#"))</f>
        <v>2017-034</v>
      </c>
      <c r="E57" s="181">
        <f>IFERROR(VALUE(RIGHT(All_Opps[[#This Row],[Opportunity Name]],2)),"")</f>
        <v>10</v>
      </c>
      <c r="F57" s="181">
        <f>IFERROR(("20"&amp;LEFT(All_Opps[[#This Row],[Opportunity Name]],2))*1,"")</f>
        <v>2017</v>
      </c>
      <c r="G57" s="181" t="str">
        <f>MID(All_Opps[[#This Row],[Opportunity Name]],3,2)</f>
        <v>06</v>
      </c>
      <c r="H57" s="181" t="str">
        <f>LEFT(All_Opps[[#This Row],[Opportunity Name]],7)</f>
        <v>1706 Vi</v>
      </c>
      <c r="I57" s="181" t="str" cm="1">
        <f t="array" ref="I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7" s="181" t="str">
        <f>YEAR(All_Opps[[#This Row],[Close_Date]])&amp;"-"&amp;TEXT(MONTH(All_Opps[[#This Row],[Close_Date]]),"00")</f>
        <v>2016-08</v>
      </c>
      <c r="K57" s="182">
        <f>All_Opps[[#This Row],[Created Date2]]*1</f>
        <v>42593</v>
      </c>
      <c r="L57" s="183">
        <f>YEAR(All_Opps[[#This Row],[Created_Date]])</f>
        <v>2016</v>
      </c>
      <c r="M57" s="184">
        <f>WEEKNUM(All_Opps[[#This Row],[Created_Date]],16)</f>
        <v>33</v>
      </c>
      <c r="N57" s="182">
        <f>All_Opps[[#This Row],[Close Date]]*1</f>
        <v>42600</v>
      </c>
      <c r="O57" s="185">
        <f>YEAR(All_Opps[[#This Row],[Close_Date]])</f>
        <v>2016</v>
      </c>
      <c r="P57" s="183">
        <f>MONTH(All_Opps[[#This Row],[Close Date]])</f>
        <v>8</v>
      </c>
      <c r="Q57" s="181">
        <f>WEEKNUM(All_Opps[[#This Row],[Close Date]],1)</f>
        <v>34</v>
      </c>
      <c r="R5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7" s="4" t="s">
        <v>424</v>
      </c>
      <c r="T57" s="4" t="s">
        <v>425</v>
      </c>
      <c r="U57" s="68">
        <v>42600</v>
      </c>
      <c r="V57" s="347" t="s">
        <v>18</v>
      </c>
      <c r="W57" s="341">
        <v>65199</v>
      </c>
      <c r="X57" s="4" t="s">
        <v>11</v>
      </c>
      <c r="Y57" s="4" t="s">
        <v>371</v>
      </c>
      <c r="Z57" s="68">
        <v>42593</v>
      </c>
    </row>
    <row r="58" spans="1:26" ht="12.75" x14ac:dyDescent="0.35">
      <c r="A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58" s="181" t="str">
        <f>IF(All_Opps[[#This Row],[WeekMod]]&lt;&gt;"",CONCATENATE(All_Opps[[#This Row],[Opp Year]],"-",TEXT(All_Opps[[#This Row],[WeekMod]],"00#")),"")</f>
        <v>2017-041</v>
      </c>
      <c r="C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58" s="181" t="str">
        <f>CONCATENATE(All_Opps[[#This Row],[Opp Year]],"-",TEXT(All_Opps[[#This Row],[Week]],"00#"))</f>
        <v>2017-041</v>
      </c>
      <c r="E58" s="181">
        <f>IFERROR(VALUE(RIGHT(All_Opps[[#This Row],[Opportunity Name]],2)),"")</f>
        <v>2</v>
      </c>
      <c r="F58" s="181">
        <f>IFERROR(("20"&amp;LEFT(All_Opps[[#This Row],[Opportunity Name]],2))*1,"")</f>
        <v>2017</v>
      </c>
      <c r="G58" s="181" t="str">
        <f>MID(All_Opps[[#This Row],[Opportunity Name]],3,2)</f>
        <v>08</v>
      </c>
      <c r="H58" s="181" t="str">
        <f>LEFT(All_Opps[[#This Row],[Opportunity Name]],7)</f>
        <v>1708 No</v>
      </c>
      <c r="I58" s="181" t="str" cm="1">
        <f t="array" ref="I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8" s="181" t="str">
        <f>YEAR(All_Opps[[#This Row],[Close_Date]])&amp;"-"&amp;TEXT(MONTH(All_Opps[[#This Row],[Close_Date]]),"00")</f>
        <v>2016-10</v>
      </c>
      <c r="K58" s="182">
        <f>All_Opps[[#This Row],[Created Date2]]*1</f>
        <v>42641</v>
      </c>
      <c r="L58" s="183">
        <f>YEAR(All_Opps[[#This Row],[Created_Date]])</f>
        <v>2016</v>
      </c>
      <c r="M58" s="184">
        <f>WEEKNUM(All_Opps[[#This Row],[Created_Date]],16)</f>
        <v>40</v>
      </c>
      <c r="N58" s="182">
        <f>All_Opps[[#This Row],[Close Date]]*1</f>
        <v>42647</v>
      </c>
      <c r="O58" s="185">
        <f>YEAR(All_Opps[[#This Row],[Close_Date]])</f>
        <v>2016</v>
      </c>
      <c r="P58" s="183">
        <f>MONTH(All_Opps[[#This Row],[Close Date]])</f>
        <v>10</v>
      </c>
      <c r="Q58" s="181">
        <f>WEEKNUM(All_Opps[[#This Row],[Close Date]],1)</f>
        <v>41</v>
      </c>
      <c r="R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8" s="4" t="s">
        <v>426</v>
      </c>
      <c r="T58" s="4" t="s">
        <v>427</v>
      </c>
      <c r="U58" s="68">
        <v>42647</v>
      </c>
      <c r="V58" s="347" t="s">
        <v>18</v>
      </c>
      <c r="W58" s="341">
        <v>27512</v>
      </c>
      <c r="X58" s="4" t="s">
        <v>13</v>
      </c>
      <c r="Y58" s="4" t="s">
        <v>371</v>
      </c>
      <c r="Z58" s="68">
        <v>42641</v>
      </c>
    </row>
    <row r="59" spans="1:26" ht="12.75" x14ac:dyDescent="0.35">
      <c r="A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59" s="181" t="str">
        <f>IF(All_Opps[[#This Row],[WeekMod]]&lt;&gt;"",CONCATENATE(All_Opps[[#This Row],[Opp Year]],"-",TEXT(All_Opps[[#This Row],[WeekMod]],"00#")),"")</f>
        <v>2017-033</v>
      </c>
      <c r="C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59" s="181" t="str">
        <f>CONCATENATE(All_Opps[[#This Row],[Opp Year]],"-",TEXT(All_Opps[[#This Row],[Week]],"00#"))</f>
        <v>2017-033</v>
      </c>
      <c r="E59" s="181" t="str">
        <f>IFERROR(VALUE(RIGHT(All_Opps[[#This Row],[Opportunity Name]],2)),"")</f>
        <v/>
      </c>
      <c r="F59" s="181">
        <f>IFERROR(("20"&amp;LEFT(All_Opps[[#This Row],[Opportunity Name]],2))*1,"")</f>
        <v>2017</v>
      </c>
      <c r="G59" s="181" t="str">
        <f>MID(All_Opps[[#This Row],[Opportunity Name]],3,2)</f>
        <v>08</v>
      </c>
      <c r="H59" s="181" t="str">
        <f>LEFT(All_Opps[[#This Row],[Opportunity Name]],7)</f>
        <v>1708 Fe</v>
      </c>
      <c r="I59" s="181" t="str" cm="1">
        <f t="array" ref="I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9" s="181" t="str">
        <f>YEAR(All_Opps[[#This Row],[Close_Date]])&amp;"-"&amp;TEXT(MONTH(All_Opps[[#This Row],[Close_Date]]),"00")</f>
        <v>2016-08</v>
      </c>
      <c r="K59" s="182">
        <f>All_Opps[[#This Row],[Created Date2]]*1</f>
        <v>42556</v>
      </c>
      <c r="L59" s="183">
        <f>YEAR(All_Opps[[#This Row],[Created_Date]])</f>
        <v>2016</v>
      </c>
      <c r="M59" s="184">
        <f>WEEKNUM(All_Opps[[#This Row],[Created_Date]],16)</f>
        <v>28</v>
      </c>
      <c r="N59" s="182">
        <f>All_Opps[[#This Row],[Close Date]]*1</f>
        <v>42590</v>
      </c>
      <c r="O59" s="185">
        <f>YEAR(All_Opps[[#This Row],[Close_Date]])</f>
        <v>2016</v>
      </c>
      <c r="P59" s="183">
        <f>MONTH(All_Opps[[#This Row],[Close Date]])</f>
        <v>8</v>
      </c>
      <c r="Q59" s="181">
        <f>WEEKNUM(All_Opps[[#This Row],[Close Date]],1)</f>
        <v>33</v>
      </c>
      <c r="R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9" s="4" t="s">
        <v>428</v>
      </c>
      <c r="T59" s="4" t="s">
        <v>429</v>
      </c>
      <c r="U59" s="68">
        <v>42590</v>
      </c>
      <c r="V59" s="347" t="s">
        <v>21</v>
      </c>
      <c r="W59" s="341">
        <v>32638</v>
      </c>
      <c r="X59" s="4" t="s">
        <v>12</v>
      </c>
      <c r="Y59" s="4" t="s">
        <v>371</v>
      </c>
      <c r="Z59" s="68">
        <v>42556</v>
      </c>
    </row>
    <row r="60" spans="1:26" ht="12.75" x14ac:dyDescent="0.35">
      <c r="A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60" s="181" t="str">
        <f>IF(All_Opps[[#This Row],[WeekMod]]&lt;&gt;"",CONCATENATE(All_Opps[[#This Row],[Opp Year]],"-",TEXT(All_Opps[[#This Row],[WeekMod]],"00#")),"")</f>
        <v>2017-033</v>
      </c>
      <c r="C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60" s="181" t="str">
        <f>CONCATENATE(All_Opps[[#This Row],[Opp Year]],"-",TEXT(All_Opps[[#This Row],[Week]],"00#"))</f>
        <v>2017-033</v>
      </c>
      <c r="E60" s="181">
        <f>IFERROR(VALUE(RIGHT(All_Opps[[#This Row],[Opportunity Name]],2)),"")</f>
        <v>2</v>
      </c>
      <c r="F60" s="181">
        <f>IFERROR(("20"&amp;LEFT(All_Opps[[#This Row],[Opportunity Name]],2))*1,"")</f>
        <v>2017</v>
      </c>
      <c r="G60" s="181" t="str">
        <f>MID(All_Opps[[#This Row],[Opportunity Name]],3,2)</f>
        <v>XX</v>
      </c>
      <c r="H60" s="181" t="str">
        <f>LEFT(All_Opps[[#This Row],[Opportunity Name]],7)</f>
        <v>17XX Fe</v>
      </c>
      <c r="I60" s="181" t="str" cm="1">
        <f t="array" ref="I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0" s="181" t="str">
        <f>YEAR(All_Opps[[#This Row],[Close_Date]])&amp;"-"&amp;TEXT(MONTH(All_Opps[[#This Row],[Close_Date]]),"00")</f>
        <v>2016-08</v>
      </c>
      <c r="K60" s="182">
        <f>All_Opps[[#This Row],[Created Date2]]*1</f>
        <v>42545</v>
      </c>
      <c r="L60" s="183">
        <f>YEAR(All_Opps[[#This Row],[Created_Date]])</f>
        <v>2016</v>
      </c>
      <c r="M60" s="184">
        <f>WEEKNUM(All_Opps[[#This Row],[Created_Date]],16)</f>
        <v>26</v>
      </c>
      <c r="N60" s="182">
        <f>All_Opps[[#This Row],[Close Date]]*1</f>
        <v>42593</v>
      </c>
      <c r="O60" s="185">
        <f>YEAR(All_Opps[[#This Row],[Close_Date]])</f>
        <v>2016</v>
      </c>
      <c r="P60" s="183">
        <f>MONTH(All_Opps[[#This Row],[Close Date]])</f>
        <v>8</v>
      </c>
      <c r="Q60" s="181">
        <f>WEEKNUM(All_Opps[[#This Row],[Close Date]],1)</f>
        <v>33</v>
      </c>
      <c r="R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0" s="4" t="s">
        <v>430</v>
      </c>
      <c r="T60" s="4" t="s">
        <v>431</v>
      </c>
      <c r="U60" s="68">
        <v>42593</v>
      </c>
      <c r="V60" s="347" t="s">
        <v>21</v>
      </c>
      <c r="W60" s="9">
        <v>24697</v>
      </c>
      <c r="X60" s="4" t="s">
        <v>175</v>
      </c>
      <c r="Y60" s="4" t="s">
        <v>328</v>
      </c>
      <c r="Z60" s="68">
        <v>42545</v>
      </c>
    </row>
    <row r="61" spans="1:26" ht="12.75" x14ac:dyDescent="0.35">
      <c r="A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61" s="181" t="str">
        <f>IF(All_Opps[[#This Row],[WeekMod]]&lt;&gt;"",CONCATENATE(All_Opps[[#This Row],[Opp Year]],"-",TEXT(All_Opps[[#This Row],[WeekMod]],"00#")),"")</f>
        <v>2017-040</v>
      </c>
      <c r="C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61" s="181" t="str">
        <f>CONCATENATE(All_Opps[[#This Row],[Opp Year]],"-",TEXT(All_Opps[[#This Row],[Week]],"00#"))</f>
        <v>2017-040</v>
      </c>
      <c r="E61" s="181">
        <f>IFERROR(VALUE(RIGHT(All_Opps[[#This Row],[Opportunity Name]],2)),"")</f>
        <v>6</v>
      </c>
      <c r="F61" s="181">
        <f>IFERROR(("20"&amp;LEFT(All_Opps[[#This Row],[Opportunity Name]],2))*1,"")</f>
        <v>2017</v>
      </c>
      <c r="G61" s="181" t="str">
        <f>MID(All_Opps[[#This Row],[Opportunity Name]],3,2)</f>
        <v>07</v>
      </c>
      <c r="H61" s="181" t="str">
        <f>LEFT(All_Opps[[#This Row],[Opportunity Name]],7)</f>
        <v>1707-03</v>
      </c>
      <c r="I61" s="181" t="str" cm="1">
        <f t="array" ref="I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1" s="181" t="str">
        <f>YEAR(All_Opps[[#This Row],[Close_Date]])&amp;"-"&amp;TEXT(MONTH(All_Opps[[#This Row],[Close_Date]]),"00")</f>
        <v>2016-09</v>
      </c>
      <c r="K61" s="182">
        <f>All_Opps[[#This Row],[Created Date2]]*1</f>
        <v>42618</v>
      </c>
      <c r="L61" s="183">
        <f>YEAR(All_Opps[[#This Row],[Created_Date]])</f>
        <v>2016</v>
      </c>
      <c r="M61" s="184">
        <f>WEEKNUM(All_Opps[[#This Row],[Created_Date]],16)</f>
        <v>37</v>
      </c>
      <c r="N61" s="182">
        <f>All_Opps[[#This Row],[Close Date]]*1</f>
        <v>42638</v>
      </c>
      <c r="O61" s="185">
        <f>YEAR(All_Opps[[#This Row],[Close_Date]])</f>
        <v>2016</v>
      </c>
      <c r="P61" s="183">
        <f>MONTH(All_Opps[[#This Row],[Close Date]])</f>
        <v>9</v>
      </c>
      <c r="Q61" s="181">
        <f>WEEKNUM(All_Opps[[#This Row],[Close Date]],1)</f>
        <v>40</v>
      </c>
      <c r="R6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299</v>
      </c>
      <c r="S61" s="4" t="s">
        <v>432</v>
      </c>
      <c r="T61" s="4" t="s">
        <v>433</v>
      </c>
      <c r="U61" s="68">
        <v>42638</v>
      </c>
      <c r="V61" s="347" t="s">
        <v>19</v>
      </c>
      <c r="W61" s="9">
        <v>177533</v>
      </c>
      <c r="X61" s="4" t="s">
        <v>6</v>
      </c>
      <c r="Y61" s="4" t="s">
        <v>328</v>
      </c>
      <c r="Z61" s="68">
        <v>42618</v>
      </c>
    </row>
    <row r="62" spans="1:26" ht="12.75" x14ac:dyDescent="0.35">
      <c r="A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62" s="181" t="str">
        <f>IF(All_Opps[[#This Row],[WeekMod]]&lt;&gt;"",CONCATENATE(All_Opps[[#This Row],[Opp Year]],"-",TEXT(All_Opps[[#This Row],[WeekMod]],"00#")),"")</f>
        <v>2017-033</v>
      </c>
      <c r="C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62" s="181" t="str">
        <f>CONCATENATE(All_Opps[[#This Row],[Opp Year]],"-",TEXT(All_Opps[[#This Row],[Week]],"00#"))</f>
        <v>2017-033</v>
      </c>
      <c r="E62" s="181">
        <f>IFERROR(VALUE(RIGHT(All_Opps[[#This Row],[Opportunity Name]],2)),"")</f>
        <v>4</v>
      </c>
      <c r="F62" s="181">
        <f>IFERROR(("20"&amp;LEFT(All_Opps[[#This Row],[Opportunity Name]],2))*1,"")</f>
        <v>2017</v>
      </c>
      <c r="G62" s="181" t="str">
        <f>MID(All_Opps[[#This Row],[Opportunity Name]],3,2)</f>
        <v>04</v>
      </c>
      <c r="H62" s="181" t="str">
        <f>LEFT(All_Opps[[#This Row],[Opportunity Name]],7)</f>
        <v>1704 Wh</v>
      </c>
      <c r="I62" s="181" t="str" cm="1">
        <f t="array" ref="I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2" s="181" t="str">
        <f>YEAR(All_Opps[[#This Row],[Close_Date]])&amp;"-"&amp;TEXT(MONTH(All_Opps[[#This Row],[Close_Date]]),"00")</f>
        <v>2016-08</v>
      </c>
      <c r="K62" s="182">
        <f>All_Opps[[#This Row],[Created Date2]]*1</f>
        <v>42529</v>
      </c>
      <c r="L62" s="183">
        <f>YEAR(All_Opps[[#This Row],[Created_Date]])</f>
        <v>2016</v>
      </c>
      <c r="M62" s="184">
        <f>WEEKNUM(All_Opps[[#This Row],[Created_Date]],16)</f>
        <v>24</v>
      </c>
      <c r="N62" s="182">
        <f>All_Opps[[#This Row],[Close Date]]*1</f>
        <v>42594</v>
      </c>
      <c r="O62" s="185">
        <f>YEAR(All_Opps[[#This Row],[Close_Date]])</f>
        <v>2016</v>
      </c>
      <c r="P62" s="183">
        <f>MONTH(All_Opps[[#This Row],[Close Date]])</f>
        <v>8</v>
      </c>
      <c r="Q62" s="181">
        <f>WEEKNUM(All_Opps[[#This Row],[Close Date]],1)</f>
        <v>33</v>
      </c>
      <c r="R6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2" s="4" t="s">
        <v>434</v>
      </c>
      <c r="T62" s="4" t="s">
        <v>435</v>
      </c>
      <c r="U62" s="68">
        <v>42594</v>
      </c>
      <c r="V62" s="347" t="s">
        <v>18</v>
      </c>
      <c r="W62" s="341">
        <v>21001</v>
      </c>
      <c r="X62" s="4" t="s">
        <v>13</v>
      </c>
      <c r="Y62" s="4" t="s">
        <v>371</v>
      </c>
      <c r="Z62" s="68">
        <v>42529</v>
      </c>
    </row>
    <row r="63" spans="1:26" ht="12.75" x14ac:dyDescent="0.35">
      <c r="A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63" s="181" t="str">
        <f>IF(All_Opps[[#This Row],[WeekMod]]&lt;&gt;"",CONCATENATE(All_Opps[[#This Row],[Opp Year]],"-",TEXT(All_Opps[[#This Row],[WeekMod]],"00#")),"")</f>
        <v>2017-036</v>
      </c>
      <c r="C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63" s="181" t="str">
        <f>CONCATENATE(All_Opps[[#This Row],[Opp Year]],"-",TEXT(All_Opps[[#This Row],[Week]],"00#"))</f>
        <v>2017-036</v>
      </c>
      <c r="E63" s="181">
        <f>IFERROR(VALUE(RIGHT(All_Opps[[#This Row],[Opportunity Name]],2)),"")</f>
        <v>2</v>
      </c>
      <c r="F63" s="181">
        <f>IFERROR(("20"&amp;LEFT(All_Opps[[#This Row],[Opportunity Name]],2))*1,"")</f>
        <v>2017</v>
      </c>
      <c r="G63" s="181" t="str">
        <f>MID(All_Opps[[#This Row],[Opportunity Name]],3,2)</f>
        <v>05</v>
      </c>
      <c r="H63" s="181" t="str">
        <f>LEFT(All_Opps[[#This Row],[Opportunity Name]],7)</f>
        <v>1705 Ze</v>
      </c>
      <c r="I63" s="181" t="str" cm="1">
        <f t="array" ref="I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3" s="181" t="str">
        <f>YEAR(All_Opps[[#This Row],[Close_Date]])&amp;"-"&amp;TEXT(MONTH(All_Opps[[#This Row],[Close_Date]]),"00")</f>
        <v>2016-08</v>
      </c>
      <c r="K63" s="182">
        <f>All_Opps[[#This Row],[Created Date2]]*1</f>
        <v>42602</v>
      </c>
      <c r="L63" s="183">
        <f>YEAR(All_Opps[[#This Row],[Created_Date]])</f>
        <v>2016</v>
      </c>
      <c r="M63" s="184">
        <f>WEEKNUM(All_Opps[[#This Row],[Created_Date]],16)</f>
        <v>35</v>
      </c>
      <c r="N63" s="182">
        <f>All_Opps[[#This Row],[Close Date]]*1</f>
        <v>42610</v>
      </c>
      <c r="O63" s="185">
        <f>YEAR(All_Opps[[#This Row],[Close_Date]])</f>
        <v>2016</v>
      </c>
      <c r="P63" s="183">
        <f>MONTH(All_Opps[[#This Row],[Close Date]])</f>
        <v>8</v>
      </c>
      <c r="Q63" s="181">
        <f>WEEKNUM(All_Opps[[#This Row],[Close Date]],1)</f>
        <v>36</v>
      </c>
      <c r="R6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3" s="4" t="s">
        <v>436</v>
      </c>
      <c r="T63" s="4" t="s">
        <v>437</v>
      </c>
      <c r="U63" s="68">
        <v>42610</v>
      </c>
      <c r="V63" s="347" t="s">
        <v>21</v>
      </c>
      <c r="W63" s="341">
        <v>18451</v>
      </c>
      <c r="X63" s="4" t="s">
        <v>11</v>
      </c>
      <c r="Y63" s="4" t="s">
        <v>321</v>
      </c>
      <c r="Z63" s="68">
        <v>42602</v>
      </c>
    </row>
    <row r="64" spans="1:26" ht="12.75" x14ac:dyDescent="0.35">
      <c r="A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64" s="181" t="str">
        <f>IF(All_Opps[[#This Row],[WeekMod]]&lt;&gt;"",CONCATENATE(All_Opps[[#This Row],[Opp Year]],"-",TEXT(All_Opps[[#This Row],[WeekMod]],"00#")),"")</f>
        <v>2017-037</v>
      </c>
      <c r="C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64" s="181" t="str">
        <f>CONCATENATE(All_Opps[[#This Row],[Opp Year]],"-",TEXT(All_Opps[[#This Row],[Week]],"00#"))</f>
        <v>2017-037</v>
      </c>
      <c r="E64" s="181">
        <f>IFERROR(VALUE(RIGHT(All_Opps[[#This Row],[Opportunity Name]],2)),"")</f>
        <v>4</v>
      </c>
      <c r="F64" s="181">
        <f>IFERROR(("20"&amp;LEFT(All_Opps[[#This Row],[Opportunity Name]],2))*1,"")</f>
        <v>2017</v>
      </c>
      <c r="G64" s="181" t="str">
        <f>MID(All_Opps[[#This Row],[Opportunity Name]],3,2)</f>
        <v>05</v>
      </c>
      <c r="H64" s="181" t="str">
        <f>LEFT(All_Opps[[#This Row],[Opportunity Name]],7)</f>
        <v>1705 Ca</v>
      </c>
      <c r="I64" s="181" t="str" cm="1">
        <f t="array" ref="I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4" s="181" t="str">
        <f>YEAR(All_Opps[[#This Row],[Close_Date]])&amp;"-"&amp;TEXT(MONTH(All_Opps[[#This Row],[Close_Date]]),"00")</f>
        <v>2016-09</v>
      </c>
      <c r="K64" s="182">
        <f>All_Opps[[#This Row],[Created Date2]]*1</f>
        <v>42613</v>
      </c>
      <c r="L64" s="183">
        <f>YEAR(All_Opps[[#This Row],[Created_Date]])</f>
        <v>2016</v>
      </c>
      <c r="M64" s="184">
        <f>WEEKNUM(All_Opps[[#This Row],[Created_Date]],16)</f>
        <v>36</v>
      </c>
      <c r="N64" s="182">
        <f>All_Opps[[#This Row],[Close Date]]*1</f>
        <v>42620</v>
      </c>
      <c r="O64" s="185">
        <f>YEAR(All_Opps[[#This Row],[Close_Date]])</f>
        <v>2016</v>
      </c>
      <c r="P64" s="183">
        <f>MONTH(All_Opps[[#This Row],[Close Date]])</f>
        <v>9</v>
      </c>
      <c r="Q64" s="181">
        <f>WEEKNUM(All_Opps[[#This Row],[Close Date]],1)</f>
        <v>37</v>
      </c>
      <c r="R6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4" s="4" t="s">
        <v>438</v>
      </c>
      <c r="T64" s="4" t="s">
        <v>439</v>
      </c>
      <c r="U64" s="68">
        <v>42620</v>
      </c>
      <c r="V64" s="347" t="s">
        <v>18</v>
      </c>
      <c r="W64" s="341">
        <v>47446</v>
      </c>
      <c r="X64" s="4" t="s">
        <v>11</v>
      </c>
      <c r="Y64" s="4" t="s">
        <v>321</v>
      </c>
      <c r="Z64" s="68">
        <v>42613</v>
      </c>
    </row>
    <row r="65" spans="1:26" ht="12.75" x14ac:dyDescent="0.35">
      <c r="A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65" s="181" t="str">
        <f>IF(All_Opps[[#This Row],[WeekMod]]&lt;&gt;"",CONCATENATE(All_Opps[[#This Row],[Opp Year]],"-",TEXT(All_Opps[[#This Row],[WeekMod]],"00#")),"")</f>
        <v>2017-036</v>
      </c>
      <c r="C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65" s="181" t="str">
        <f>CONCATENATE(All_Opps[[#This Row],[Opp Year]],"-",TEXT(All_Opps[[#This Row],[Week]],"00#"))</f>
        <v>2017-036</v>
      </c>
      <c r="E65" s="181">
        <f>IFERROR(VALUE(RIGHT(All_Opps[[#This Row],[Opportunity Name]],2)),"")</f>
        <v>10</v>
      </c>
      <c r="F65" s="181">
        <f>IFERROR(("20"&amp;LEFT(All_Opps[[#This Row],[Opportunity Name]],2))*1,"")</f>
        <v>2017</v>
      </c>
      <c r="G65" s="181" t="str">
        <f>MID(All_Opps[[#This Row],[Opportunity Name]],3,2)</f>
        <v>05</v>
      </c>
      <c r="H65" s="181" t="str">
        <f>LEFT(All_Opps[[#This Row],[Opportunity Name]],7)</f>
        <v>1705 Ra</v>
      </c>
      <c r="I65" s="181" t="str" cm="1">
        <f t="array" ref="I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5" s="181" t="str">
        <f>YEAR(All_Opps[[#This Row],[Close_Date]])&amp;"-"&amp;TEXT(MONTH(All_Opps[[#This Row],[Close_Date]]),"00")</f>
        <v>2016-09</v>
      </c>
      <c r="K65" s="182">
        <f>All_Opps[[#This Row],[Created Date2]]*1</f>
        <v>42471</v>
      </c>
      <c r="L65" s="183">
        <f>YEAR(All_Opps[[#This Row],[Created_Date]])</f>
        <v>2016</v>
      </c>
      <c r="M65" s="184">
        <f>WEEKNUM(All_Opps[[#This Row],[Created_Date]],16)</f>
        <v>16</v>
      </c>
      <c r="N65" s="182">
        <f>All_Opps[[#This Row],[Close Date]]*1</f>
        <v>42614</v>
      </c>
      <c r="O65" s="185">
        <f>YEAR(All_Opps[[#This Row],[Close_Date]])</f>
        <v>2016</v>
      </c>
      <c r="P65" s="183">
        <f>MONTH(All_Opps[[#This Row],[Close Date]])</f>
        <v>9</v>
      </c>
      <c r="Q65" s="181">
        <f>WEEKNUM(All_Opps[[#This Row],[Close Date]],1)</f>
        <v>36</v>
      </c>
      <c r="R6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5" s="4" t="s">
        <v>440</v>
      </c>
      <c r="T65" s="4" t="s">
        <v>441</v>
      </c>
      <c r="U65" s="68">
        <v>42614</v>
      </c>
      <c r="V65" s="347" t="s">
        <v>18</v>
      </c>
      <c r="W65" s="341">
        <v>74</v>
      </c>
      <c r="X65" s="4" t="s">
        <v>6</v>
      </c>
      <c r="Y65" s="4" t="s">
        <v>321</v>
      </c>
      <c r="Z65" s="68">
        <v>42471</v>
      </c>
    </row>
    <row r="66" spans="1:26" ht="12.75" x14ac:dyDescent="0.35">
      <c r="A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66" s="181" t="str">
        <f>IF(All_Opps[[#This Row],[WeekMod]]&lt;&gt;"",CONCATENATE(All_Opps[[#This Row],[Opp Year]],"-",TEXT(All_Opps[[#This Row],[WeekMod]],"00#")),"")</f>
        <v>2017-035</v>
      </c>
      <c r="C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66" s="181" t="str">
        <f>CONCATENATE(All_Opps[[#This Row],[Opp Year]],"-",TEXT(All_Opps[[#This Row],[Week]],"00#"))</f>
        <v>2017-035</v>
      </c>
      <c r="E66" s="181">
        <f>IFERROR(VALUE(RIGHT(All_Opps[[#This Row],[Opportunity Name]],2)),"")</f>
        <v>10</v>
      </c>
      <c r="F66" s="181">
        <f>IFERROR(("20"&amp;LEFT(All_Opps[[#This Row],[Opportunity Name]],2))*1,"")</f>
        <v>2017</v>
      </c>
      <c r="G66" s="181" t="str">
        <f>MID(All_Opps[[#This Row],[Opportunity Name]],3,2)</f>
        <v>07</v>
      </c>
      <c r="H66" s="181" t="str">
        <f>LEFT(All_Opps[[#This Row],[Opportunity Name]],7)</f>
        <v>1707-02</v>
      </c>
      <c r="I66" s="181" t="str" cm="1">
        <f t="array" ref="I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6" s="181" t="str">
        <f>YEAR(All_Opps[[#This Row],[Close_Date]])&amp;"-"&amp;TEXT(MONTH(All_Opps[[#This Row],[Close_Date]]),"00")</f>
        <v>2016-08</v>
      </c>
      <c r="K66" s="182">
        <f>All_Opps[[#This Row],[Created Date2]]*1</f>
        <v>42599</v>
      </c>
      <c r="L66" s="183">
        <f>YEAR(All_Opps[[#This Row],[Created_Date]])</f>
        <v>2016</v>
      </c>
      <c r="M66" s="184">
        <f>WEEKNUM(All_Opps[[#This Row],[Created_Date]],16)</f>
        <v>34</v>
      </c>
      <c r="N66" s="182">
        <f>All_Opps[[#This Row],[Close Date]]*1</f>
        <v>42607</v>
      </c>
      <c r="O66" s="185">
        <f>YEAR(All_Opps[[#This Row],[Close_Date]])</f>
        <v>2016</v>
      </c>
      <c r="P66" s="183">
        <f>MONTH(All_Opps[[#This Row],[Close Date]])</f>
        <v>8</v>
      </c>
      <c r="Q66" s="181">
        <f>WEEKNUM(All_Opps[[#This Row],[Close Date]],1)</f>
        <v>35</v>
      </c>
      <c r="R6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318</v>
      </c>
      <c r="S66" s="4" t="s">
        <v>442</v>
      </c>
      <c r="T66" s="4" t="s">
        <v>443</v>
      </c>
      <c r="U66" s="68">
        <v>42607</v>
      </c>
      <c r="V66" s="347" t="s">
        <v>19</v>
      </c>
      <c r="W66" s="9">
        <v>128252</v>
      </c>
      <c r="X66" s="4" t="s">
        <v>13</v>
      </c>
      <c r="Y66" s="4" t="s">
        <v>328</v>
      </c>
      <c r="Z66" s="68">
        <v>42599</v>
      </c>
    </row>
    <row r="67" spans="1:26" ht="12.75" x14ac:dyDescent="0.35">
      <c r="A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67" s="181" t="str">
        <f>IF(All_Opps[[#This Row],[WeekMod]]&lt;&gt;"",CONCATENATE(All_Opps[[#This Row],[Opp Year]],"-",TEXT(All_Opps[[#This Row],[WeekMod]],"00#")),"")</f>
        <v>2017-042</v>
      </c>
      <c r="C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67" s="181" t="str">
        <f>CONCATENATE(All_Opps[[#This Row],[Opp Year]],"-",TEXT(All_Opps[[#This Row],[Week]],"00#"))</f>
        <v>2017-042</v>
      </c>
      <c r="E67" s="181">
        <f>IFERROR(VALUE(RIGHT(All_Opps[[#This Row],[Opportunity Name]],2)),"")</f>
        <v>2</v>
      </c>
      <c r="F67" s="181">
        <f>IFERROR(("20"&amp;LEFT(All_Opps[[#This Row],[Opportunity Name]],2))*1,"")</f>
        <v>2017</v>
      </c>
      <c r="G67" s="181" t="str">
        <f>MID(All_Opps[[#This Row],[Opportunity Name]],3,2)</f>
        <v>06</v>
      </c>
      <c r="H67" s="181" t="str">
        <f>LEFT(All_Opps[[#This Row],[Opportunity Name]],7)</f>
        <v>1706-05</v>
      </c>
      <c r="I67" s="181" t="str" cm="1">
        <f t="array" ref="I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7" s="181" t="str">
        <f>YEAR(All_Opps[[#This Row],[Close_Date]])&amp;"-"&amp;TEXT(MONTH(All_Opps[[#This Row],[Close_Date]]),"00")</f>
        <v>2016-10</v>
      </c>
      <c r="K67" s="182">
        <f>All_Opps[[#This Row],[Created Date2]]*1</f>
        <v>42644</v>
      </c>
      <c r="L67" s="183">
        <f>YEAR(All_Opps[[#This Row],[Created_Date]])</f>
        <v>2016</v>
      </c>
      <c r="M67" s="184">
        <f>WEEKNUM(All_Opps[[#This Row],[Created_Date]],16)</f>
        <v>41</v>
      </c>
      <c r="N67" s="182">
        <f>All_Opps[[#This Row],[Close Date]]*1</f>
        <v>42656</v>
      </c>
      <c r="O67" s="185">
        <f>YEAR(All_Opps[[#This Row],[Close_Date]])</f>
        <v>2016</v>
      </c>
      <c r="P67" s="183">
        <f>MONTH(All_Opps[[#This Row],[Close Date]])</f>
        <v>10</v>
      </c>
      <c r="Q67" s="181">
        <f>WEEKNUM(All_Opps[[#This Row],[Close Date]],1)</f>
        <v>42</v>
      </c>
      <c r="R6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243</v>
      </c>
      <c r="S67" s="4" t="s">
        <v>444</v>
      </c>
      <c r="T67" s="4" t="s">
        <v>445</v>
      </c>
      <c r="U67" s="68">
        <v>42656</v>
      </c>
      <c r="V67" s="347" t="s">
        <v>19</v>
      </c>
      <c r="W67" s="9">
        <v>18315</v>
      </c>
      <c r="X67" s="4" t="s">
        <v>13</v>
      </c>
      <c r="Y67" s="4" t="s">
        <v>328</v>
      </c>
      <c r="Z67" s="68">
        <v>42644</v>
      </c>
    </row>
    <row r="68" spans="1:26" ht="12.75" x14ac:dyDescent="0.35">
      <c r="A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68" s="181" t="str">
        <f>IF(All_Opps[[#This Row],[WeekMod]]&lt;&gt;"",CONCATENATE(All_Opps[[#This Row],[Opp Year]],"-",TEXT(All_Opps[[#This Row],[WeekMod]],"00#")),"")</f>
        <v>2017-036</v>
      </c>
      <c r="C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68" s="181" t="str">
        <f>CONCATENATE(All_Opps[[#This Row],[Opp Year]],"-",TEXT(All_Opps[[#This Row],[Week]],"00#"))</f>
        <v>2017-036</v>
      </c>
      <c r="E68" s="181">
        <f>IFERROR(VALUE(RIGHT(All_Opps[[#This Row],[Opportunity Name]],2)),"")</f>
        <v>2</v>
      </c>
      <c r="F68" s="181">
        <f>IFERROR(("20"&amp;LEFT(All_Opps[[#This Row],[Opportunity Name]],2))*1,"")</f>
        <v>2017</v>
      </c>
      <c r="G68" s="181" t="str">
        <f>MID(All_Opps[[#This Row],[Opportunity Name]],3,2)</f>
        <v>06</v>
      </c>
      <c r="H68" s="181" t="str">
        <f>LEFT(All_Opps[[#This Row],[Opportunity Name]],7)</f>
        <v>1706-06</v>
      </c>
      <c r="I68" s="181" t="str" cm="1">
        <f t="array" ref="I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8" s="181" t="str">
        <f>YEAR(All_Opps[[#This Row],[Close_Date]])&amp;"-"&amp;TEXT(MONTH(All_Opps[[#This Row],[Close_Date]]),"00")</f>
        <v>2016-09</v>
      </c>
      <c r="K68" s="182">
        <f>All_Opps[[#This Row],[Created Date2]]*1</f>
        <v>42616</v>
      </c>
      <c r="L68" s="183">
        <f>YEAR(All_Opps[[#This Row],[Created_Date]])</f>
        <v>2016</v>
      </c>
      <c r="M68" s="184">
        <f>WEEKNUM(All_Opps[[#This Row],[Created_Date]],16)</f>
        <v>37</v>
      </c>
      <c r="N68" s="182">
        <f>All_Opps[[#This Row],[Close Date]]*1</f>
        <v>42616</v>
      </c>
      <c r="O68" s="185">
        <f>YEAR(All_Opps[[#This Row],[Close_Date]])</f>
        <v>2016</v>
      </c>
      <c r="P68" s="183">
        <f>MONTH(All_Opps[[#This Row],[Close Date]])</f>
        <v>9</v>
      </c>
      <c r="Q68" s="181">
        <f>WEEKNUM(All_Opps[[#This Row],[Close Date]],1)</f>
        <v>36</v>
      </c>
      <c r="R6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271</v>
      </c>
      <c r="S68" s="4" t="s">
        <v>446</v>
      </c>
      <c r="T68" s="4" t="s">
        <v>447</v>
      </c>
      <c r="U68" s="68">
        <v>42616</v>
      </c>
      <c r="V68" s="347" t="s">
        <v>19</v>
      </c>
      <c r="W68" s="9">
        <v>19771</v>
      </c>
      <c r="X68" s="4" t="s">
        <v>6</v>
      </c>
      <c r="Y68" s="4" t="s">
        <v>328</v>
      </c>
      <c r="Z68" s="68">
        <v>42616</v>
      </c>
    </row>
    <row r="69" spans="1:26" ht="12.75" x14ac:dyDescent="0.35">
      <c r="A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69" s="181" t="str">
        <f>IF(All_Opps[[#This Row],[WeekMod]]&lt;&gt;"",CONCATENATE(All_Opps[[#This Row],[Opp Year]],"-",TEXT(All_Opps[[#This Row],[WeekMod]],"00#")),"")</f>
        <v>2017-037</v>
      </c>
      <c r="C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69" s="181" t="str">
        <f>CONCATENATE(All_Opps[[#This Row],[Opp Year]],"-",TEXT(All_Opps[[#This Row],[Week]],"00#"))</f>
        <v>2017-037</v>
      </c>
      <c r="E69" s="181">
        <f>IFERROR(VALUE(RIGHT(All_Opps[[#This Row],[Opportunity Name]],2)),"")</f>
        <v>5</v>
      </c>
      <c r="F69" s="181">
        <f>IFERROR(("20"&amp;LEFT(All_Opps[[#This Row],[Opportunity Name]],2))*1,"")</f>
        <v>2017</v>
      </c>
      <c r="G69" s="181" t="str">
        <f>MID(All_Opps[[#This Row],[Opportunity Name]],3,2)</f>
        <v>12</v>
      </c>
      <c r="H69" s="181" t="str">
        <f>LEFT(All_Opps[[#This Row],[Opportunity Name]],7)</f>
        <v>1712 St</v>
      </c>
      <c r="I69" s="181" t="str" cm="1">
        <f t="array" ref="I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9" s="181" t="str">
        <f>YEAR(All_Opps[[#This Row],[Close_Date]])&amp;"-"&amp;TEXT(MONTH(All_Opps[[#This Row],[Close_Date]]),"00")</f>
        <v>2016-09</v>
      </c>
      <c r="K69" s="182">
        <f>All_Opps[[#This Row],[Created Date2]]*1</f>
        <v>42600</v>
      </c>
      <c r="L69" s="183">
        <f>YEAR(All_Opps[[#This Row],[Created_Date]])</f>
        <v>2016</v>
      </c>
      <c r="M69" s="184">
        <f>WEEKNUM(All_Opps[[#This Row],[Created_Date]],16)</f>
        <v>34</v>
      </c>
      <c r="N69" s="182">
        <f>All_Opps[[#This Row],[Close Date]]*1</f>
        <v>42620</v>
      </c>
      <c r="O69" s="185">
        <f>YEAR(All_Opps[[#This Row],[Close_Date]])</f>
        <v>2016</v>
      </c>
      <c r="P69" s="183">
        <f>MONTH(All_Opps[[#This Row],[Close Date]])</f>
        <v>9</v>
      </c>
      <c r="Q69" s="181">
        <f>WEEKNUM(All_Opps[[#This Row],[Close Date]],1)</f>
        <v>37</v>
      </c>
      <c r="R6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9" s="4" t="s">
        <v>448</v>
      </c>
      <c r="T69" s="4" t="s">
        <v>449</v>
      </c>
      <c r="U69" s="68">
        <v>42620</v>
      </c>
      <c r="V69" s="347" t="s">
        <v>18</v>
      </c>
      <c r="W69" s="341">
        <v>45651</v>
      </c>
      <c r="X69" s="4" t="s">
        <v>11</v>
      </c>
      <c r="Y69" s="4" t="s">
        <v>371</v>
      </c>
      <c r="Z69" s="68">
        <v>42600</v>
      </c>
    </row>
    <row r="70" spans="1:26" ht="12.75" x14ac:dyDescent="0.35">
      <c r="A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70" s="181" t="str">
        <f>IF(All_Opps[[#This Row],[WeekMod]]&lt;&gt;"",CONCATENATE(All_Opps[[#This Row],[Opp Year]],"-",TEXT(All_Opps[[#This Row],[WeekMod]],"00#")),"")</f>
        <v>2017-039</v>
      </c>
      <c r="C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70" s="181" t="str">
        <f>CONCATENATE(All_Opps[[#This Row],[Opp Year]],"-",TEXT(All_Opps[[#This Row],[Week]],"00#"))</f>
        <v>2017-039</v>
      </c>
      <c r="E70" s="181">
        <f>IFERROR(VALUE(RIGHT(All_Opps[[#This Row],[Opportunity Name]],2)),"")</f>
        <v>2</v>
      </c>
      <c r="F70" s="181">
        <f>IFERROR(("20"&amp;LEFT(All_Opps[[#This Row],[Opportunity Name]],2))*1,"")</f>
        <v>2017</v>
      </c>
      <c r="G70" s="181" t="str">
        <f>MID(All_Opps[[#This Row],[Opportunity Name]],3,2)</f>
        <v>06</v>
      </c>
      <c r="H70" s="181" t="str">
        <f>LEFT(All_Opps[[#This Row],[Opportunity Name]],7)</f>
        <v>1706 Ur</v>
      </c>
      <c r="I70" s="181" t="str" cm="1">
        <f t="array" ref="I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0" s="181" t="str">
        <f>YEAR(All_Opps[[#This Row],[Close_Date]])&amp;"-"&amp;TEXT(MONTH(All_Opps[[#This Row],[Close_Date]]),"00")</f>
        <v>2016-09</v>
      </c>
      <c r="K70" s="182">
        <f>All_Opps[[#This Row],[Created Date2]]*1</f>
        <v>42629</v>
      </c>
      <c r="L70" s="183">
        <f>YEAR(All_Opps[[#This Row],[Created_Date]])</f>
        <v>2016</v>
      </c>
      <c r="M70" s="184">
        <f>WEEKNUM(All_Opps[[#This Row],[Created_Date]],16)</f>
        <v>38</v>
      </c>
      <c r="N70" s="182">
        <f>All_Opps[[#This Row],[Close Date]]*1</f>
        <v>42637</v>
      </c>
      <c r="O70" s="185">
        <f>YEAR(All_Opps[[#This Row],[Close_Date]])</f>
        <v>2016</v>
      </c>
      <c r="P70" s="183">
        <f>MONTH(All_Opps[[#This Row],[Close Date]])</f>
        <v>9</v>
      </c>
      <c r="Q70" s="181">
        <f>WEEKNUM(All_Opps[[#This Row],[Close Date]],1)</f>
        <v>39</v>
      </c>
      <c r="R7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0" s="4" t="s">
        <v>450</v>
      </c>
      <c r="T70" s="4" t="s">
        <v>451</v>
      </c>
      <c r="U70" s="68">
        <v>42637</v>
      </c>
      <c r="V70" s="347" t="s">
        <v>18</v>
      </c>
      <c r="W70" s="341">
        <v>17566</v>
      </c>
      <c r="X70" s="4" t="s">
        <v>161</v>
      </c>
      <c r="Y70" s="4" t="s">
        <v>371</v>
      </c>
      <c r="Z70" s="68">
        <v>42629</v>
      </c>
    </row>
    <row r="71" spans="1:26" ht="12.75" x14ac:dyDescent="0.35">
      <c r="A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71" s="181" t="str">
        <f>IF(All_Opps[[#This Row],[WeekMod]]&lt;&gt;"",CONCATENATE(All_Opps[[#This Row],[Opp Year]],"-",TEXT(All_Opps[[#This Row],[WeekMod]],"00#")),"")</f>
        <v>2017-036</v>
      </c>
      <c r="C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71" s="181" t="str">
        <f>CONCATENATE(All_Opps[[#This Row],[Opp Year]],"-",TEXT(All_Opps[[#This Row],[Week]],"00#"))</f>
        <v>2017-036</v>
      </c>
      <c r="E71" s="181">
        <f>IFERROR(VALUE(RIGHT(All_Opps[[#This Row],[Opportunity Name]],2)),"")</f>
        <v>2</v>
      </c>
      <c r="F71" s="181">
        <f>IFERROR(("20"&amp;LEFT(All_Opps[[#This Row],[Opportunity Name]],2))*1,"")</f>
        <v>2017</v>
      </c>
      <c r="G71" s="181" t="str">
        <f>MID(All_Opps[[#This Row],[Opportunity Name]],3,2)</f>
        <v>09</v>
      </c>
      <c r="H71" s="181" t="str">
        <f>LEFT(All_Opps[[#This Row],[Opportunity Name]],7)</f>
        <v>1709 La</v>
      </c>
      <c r="I71" s="181" t="str" cm="1">
        <f t="array" ref="I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1" s="181" t="str">
        <f>YEAR(All_Opps[[#This Row],[Close_Date]])&amp;"-"&amp;TEXT(MONTH(All_Opps[[#This Row],[Close_Date]]),"00")</f>
        <v>2016-09</v>
      </c>
      <c r="K71" s="182">
        <f>All_Opps[[#This Row],[Created Date2]]*1</f>
        <v>42600</v>
      </c>
      <c r="L71" s="183">
        <f>YEAR(All_Opps[[#This Row],[Created_Date]])</f>
        <v>2016</v>
      </c>
      <c r="M71" s="184">
        <f>WEEKNUM(All_Opps[[#This Row],[Created_Date]],16)</f>
        <v>34</v>
      </c>
      <c r="N71" s="182">
        <f>All_Opps[[#This Row],[Close Date]]*1</f>
        <v>42615</v>
      </c>
      <c r="O71" s="185">
        <f>YEAR(All_Opps[[#This Row],[Close_Date]])</f>
        <v>2016</v>
      </c>
      <c r="P71" s="183">
        <f>MONTH(All_Opps[[#This Row],[Close Date]])</f>
        <v>9</v>
      </c>
      <c r="Q71" s="181">
        <f>WEEKNUM(All_Opps[[#This Row],[Close Date]],1)</f>
        <v>36</v>
      </c>
      <c r="R7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1" s="4" t="s">
        <v>452</v>
      </c>
      <c r="T71" s="4" t="s">
        <v>453</v>
      </c>
      <c r="U71" s="68">
        <v>42615</v>
      </c>
      <c r="V71" s="347" t="s">
        <v>21</v>
      </c>
      <c r="W71" s="341">
        <v>43425</v>
      </c>
      <c r="X71" s="4" t="s">
        <v>11</v>
      </c>
      <c r="Y71" s="4" t="s">
        <v>321</v>
      </c>
      <c r="Z71" s="68">
        <v>42600</v>
      </c>
    </row>
    <row r="72" spans="1:26" ht="12.75" x14ac:dyDescent="0.35">
      <c r="A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72" s="181" t="str">
        <f>IF(All_Opps[[#This Row],[WeekMod]]&lt;&gt;"",CONCATENATE(All_Opps[[#This Row],[Opp Year]],"-",TEXT(All_Opps[[#This Row],[WeekMod]],"00#")),"")</f>
        <v>2017-036</v>
      </c>
      <c r="C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72" s="181" t="str">
        <f>CONCATENATE(All_Opps[[#This Row],[Opp Year]],"-",TEXT(All_Opps[[#This Row],[Week]],"00#"))</f>
        <v>2017-036</v>
      </c>
      <c r="E72" s="181">
        <f>IFERROR(VALUE(RIGHT(All_Opps[[#This Row],[Opportunity Name]],2)),"")</f>
        <v>2</v>
      </c>
      <c r="F72" s="181">
        <f>IFERROR(("20"&amp;LEFT(All_Opps[[#This Row],[Opportunity Name]],2))*1,"")</f>
        <v>2017</v>
      </c>
      <c r="G72" s="181" t="str">
        <f>MID(All_Opps[[#This Row],[Opportunity Name]],3,2)</f>
        <v>06</v>
      </c>
      <c r="H72" s="181" t="str">
        <f>LEFT(All_Opps[[#This Row],[Opportunity Name]],7)</f>
        <v>1706 Th</v>
      </c>
      <c r="I72" s="181" t="str" cm="1">
        <f t="array" ref="I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2" s="181" t="str">
        <f>YEAR(All_Opps[[#This Row],[Close_Date]])&amp;"-"&amp;TEXT(MONTH(All_Opps[[#This Row],[Close_Date]]),"00")</f>
        <v>2016-09</v>
      </c>
      <c r="K72" s="182">
        <f>All_Opps[[#This Row],[Created Date2]]*1</f>
        <v>42553</v>
      </c>
      <c r="L72" s="183">
        <f>YEAR(All_Opps[[#This Row],[Created_Date]])</f>
        <v>2016</v>
      </c>
      <c r="M72" s="184">
        <f>WEEKNUM(All_Opps[[#This Row],[Created_Date]],16)</f>
        <v>28</v>
      </c>
      <c r="N72" s="182">
        <f>All_Opps[[#This Row],[Close Date]]*1</f>
        <v>42615</v>
      </c>
      <c r="O72" s="185">
        <f>YEAR(All_Opps[[#This Row],[Close_Date]])</f>
        <v>2016</v>
      </c>
      <c r="P72" s="183">
        <f>MONTH(All_Opps[[#This Row],[Close Date]])</f>
        <v>9</v>
      </c>
      <c r="Q72" s="181">
        <f>WEEKNUM(All_Opps[[#This Row],[Close Date]],1)</f>
        <v>36</v>
      </c>
      <c r="R7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2" s="4" t="s">
        <v>454</v>
      </c>
      <c r="T72" s="4" t="s">
        <v>455</v>
      </c>
      <c r="U72" s="68">
        <v>42615</v>
      </c>
      <c r="V72" s="347" t="s">
        <v>18</v>
      </c>
      <c r="W72" s="9">
        <v>36158</v>
      </c>
      <c r="X72" s="4" t="s">
        <v>6</v>
      </c>
      <c r="Y72" s="4" t="s">
        <v>328</v>
      </c>
      <c r="Z72" s="68">
        <v>42553</v>
      </c>
    </row>
    <row r="73" spans="1:26" ht="12.75" x14ac:dyDescent="0.35">
      <c r="A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73" s="181" t="str">
        <f>IF(All_Opps[[#This Row],[WeekMod]]&lt;&gt;"",CONCATENATE(All_Opps[[#This Row],[Opp Year]],"-",TEXT(All_Opps[[#This Row],[WeekMod]],"00#")),"")</f>
        <v>2017-043</v>
      </c>
      <c r="C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73" s="181" t="str">
        <f>CONCATENATE(All_Opps[[#This Row],[Opp Year]],"-",TEXT(All_Opps[[#This Row],[Week]],"00#"))</f>
        <v>2017-043</v>
      </c>
      <c r="E73" s="181">
        <f>IFERROR(VALUE(RIGHT(All_Opps[[#This Row],[Opportunity Name]],2)),"")</f>
        <v>2</v>
      </c>
      <c r="F73" s="181">
        <f>IFERROR(("20"&amp;LEFT(All_Opps[[#This Row],[Opportunity Name]],2))*1,"")</f>
        <v>2017</v>
      </c>
      <c r="G73" s="181" t="str">
        <f>MID(All_Opps[[#This Row],[Opportunity Name]],3,2)</f>
        <v>12</v>
      </c>
      <c r="H73" s="181" t="str">
        <f>LEFT(All_Opps[[#This Row],[Opportunity Name]],7)</f>
        <v>1712 Ma</v>
      </c>
      <c r="I73" s="181" t="str" cm="1">
        <f t="array" ref="I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3" s="181" t="str">
        <f>YEAR(All_Opps[[#This Row],[Close_Date]])&amp;"-"&amp;TEXT(MONTH(All_Opps[[#This Row],[Close_Date]]),"00")</f>
        <v>2016-10</v>
      </c>
      <c r="K73" s="182">
        <f>All_Opps[[#This Row],[Created Date2]]*1</f>
        <v>42503</v>
      </c>
      <c r="L73" s="183">
        <f>YEAR(All_Opps[[#This Row],[Created_Date]])</f>
        <v>2016</v>
      </c>
      <c r="M73" s="184">
        <f>WEEKNUM(All_Opps[[#This Row],[Created_Date]],16)</f>
        <v>20</v>
      </c>
      <c r="N73" s="182">
        <f>All_Opps[[#This Row],[Close Date]]*1</f>
        <v>42665</v>
      </c>
      <c r="O73" s="185">
        <f>YEAR(All_Opps[[#This Row],[Close_Date]])</f>
        <v>2016</v>
      </c>
      <c r="P73" s="183">
        <f>MONTH(All_Opps[[#This Row],[Close Date]])</f>
        <v>10</v>
      </c>
      <c r="Q73" s="181">
        <f>WEEKNUM(All_Opps[[#This Row],[Close Date]],1)</f>
        <v>43</v>
      </c>
      <c r="R7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3" s="4" t="s">
        <v>456</v>
      </c>
      <c r="T73" s="4" t="s">
        <v>457</v>
      </c>
      <c r="U73" s="68">
        <v>42665</v>
      </c>
      <c r="V73" s="347" t="s">
        <v>18</v>
      </c>
      <c r="W73" s="9">
        <v>37267</v>
      </c>
      <c r="X73" s="4" t="s">
        <v>5</v>
      </c>
      <c r="Y73" s="4" t="s">
        <v>328</v>
      </c>
      <c r="Z73" s="68">
        <v>42503</v>
      </c>
    </row>
    <row r="74" spans="1:26" ht="12.75" x14ac:dyDescent="0.35">
      <c r="A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74" s="181" t="str">
        <f>IF(All_Opps[[#This Row],[WeekMod]]&lt;&gt;"",CONCATENATE(All_Opps[[#This Row],[Opp Year]],"-",TEXT(All_Opps[[#This Row],[WeekMod]],"00#")),"")</f>
        <v>2017-039</v>
      </c>
      <c r="C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74" s="181" t="str">
        <f>CONCATENATE(All_Opps[[#This Row],[Opp Year]],"-",TEXT(All_Opps[[#This Row],[Week]],"00#"))</f>
        <v>2017-039</v>
      </c>
      <c r="E74" s="181">
        <f>IFERROR(VALUE(RIGHT(All_Opps[[#This Row],[Opportunity Name]],2)),"")</f>
        <v>2</v>
      </c>
      <c r="F74" s="181">
        <f>IFERROR(("20"&amp;LEFT(All_Opps[[#This Row],[Opportunity Name]],2))*1,"")</f>
        <v>2017</v>
      </c>
      <c r="G74" s="181" t="str">
        <f>MID(All_Opps[[#This Row],[Opportunity Name]],3,2)</f>
        <v>05</v>
      </c>
      <c r="H74" s="181" t="str">
        <f>LEFT(All_Opps[[#This Row],[Opportunity Name]],7)</f>
        <v>1705 Sa</v>
      </c>
      <c r="I74" s="181" t="str" cm="1">
        <f t="array" ref="I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4" s="181" t="str">
        <f>YEAR(All_Opps[[#This Row],[Close_Date]])&amp;"-"&amp;TEXT(MONTH(All_Opps[[#This Row],[Close_Date]]),"00")</f>
        <v>2016-09</v>
      </c>
      <c r="K74" s="182">
        <f>All_Opps[[#This Row],[Created Date2]]*1</f>
        <v>42632</v>
      </c>
      <c r="L74" s="183">
        <f>YEAR(All_Opps[[#This Row],[Created_Date]])</f>
        <v>2016</v>
      </c>
      <c r="M74" s="184">
        <f>WEEKNUM(All_Opps[[#This Row],[Created_Date]],16)</f>
        <v>39</v>
      </c>
      <c r="N74" s="182">
        <f>All_Opps[[#This Row],[Close Date]]*1</f>
        <v>42635</v>
      </c>
      <c r="O74" s="185">
        <f>YEAR(All_Opps[[#This Row],[Close_Date]])</f>
        <v>2016</v>
      </c>
      <c r="P74" s="183">
        <f>MONTH(All_Opps[[#This Row],[Close Date]])</f>
        <v>9</v>
      </c>
      <c r="Q74" s="181">
        <f>WEEKNUM(All_Opps[[#This Row],[Close Date]],1)</f>
        <v>39</v>
      </c>
      <c r="R7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4" s="4" t="s">
        <v>458</v>
      </c>
      <c r="T74" s="4" t="s">
        <v>459</v>
      </c>
      <c r="U74" s="68">
        <v>42635</v>
      </c>
      <c r="V74" s="347" t="s">
        <v>18</v>
      </c>
      <c r="W74" s="341">
        <v>23107</v>
      </c>
      <c r="X74" s="4" t="s">
        <v>5</v>
      </c>
      <c r="Y74" s="4" t="s">
        <v>371</v>
      </c>
      <c r="Z74" s="68">
        <v>42632</v>
      </c>
    </row>
    <row r="75" spans="1:26" ht="12.75" x14ac:dyDescent="0.35">
      <c r="A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75" s="181" t="str">
        <f>IF(All_Opps[[#This Row],[WeekMod]]&lt;&gt;"",CONCATENATE(All_Opps[[#This Row],[Opp Year]],"-",TEXT(All_Opps[[#This Row],[WeekMod]],"00#")),"")</f>
        <v>2017-038</v>
      </c>
      <c r="C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75" s="181" t="str">
        <f>CONCATENATE(All_Opps[[#This Row],[Opp Year]],"-",TEXT(All_Opps[[#This Row],[Week]],"00#"))</f>
        <v>2017-038</v>
      </c>
      <c r="E75" s="181">
        <f>IFERROR(VALUE(RIGHT(All_Opps[[#This Row],[Opportunity Name]],2)),"")</f>
        <v>4</v>
      </c>
      <c r="F75" s="181">
        <f>IFERROR(("20"&amp;LEFT(All_Opps[[#This Row],[Opportunity Name]],2))*1,"")</f>
        <v>2017</v>
      </c>
      <c r="G75" s="181" t="str">
        <f>MID(All_Opps[[#This Row],[Opportunity Name]],3,2)</f>
        <v>06</v>
      </c>
      <c r="H75" s="181" t="str">
        <f>LEFT(All_Opps[[#This Row],[Opportunity Name]],7)</f>
        <v>1706 Li</v>
      </c>
      <c r="I75" s="181" t="str" cm="1">
        <f t="array" ref="I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5" s="181" t="str">
        <f>YEAR(All_Opps[[#This Row],[Close_Date]])&amp;"-"&amp;TEXT(MONTH(All_Opps[[#This Row],[Close_Date]]),"00")</f>
        <v>2016-09</v>
      </c>
      <c r="K75" s="182">
        <f>All_Opps[[#This Row],[Created Date2]]*1</f>
        <v>42439</v>
      </c>
      <c r="L75" s="183">
        <f>YEAR(All_Opps[[#This Row],[Created_Date]])</f>
        <v>2016</v>
      </c>
      <c r="M75" s="184">
        <f>WEEKNUM(All_Opps[[#This Row],[Created_Date]],16)</f>
        <v>11</v>
      </c>
      <c r="N75" s="182">
        <f>All_Opps[[#This Row],[Close Date]]*1</f>
        <v>42629</v>
      </c>
      <c r="O75" s="185">
        <f>YEAR(All_Opps[[#This Row],[Close_Date]])</f>
        <v>2016</v>
      </c>
      <c r="P75" s="183">
        <f>MONTH(All_Opps[[#This Row],[Close Date]])</f>
        <v>9</v>
      </c>
      <c r="Q75" s="181">
        <f>WEEKNUM(All_Opps[[#This Row],[Close Date]],1)</f>
        <v>38</v>
      </c>
      <c r="R7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5" s="4" t="s">
        <v>460</v>
      </c>
      <c r="T75" s="4" t="s">
        <v>461</v>
      </c>
      <c r="U75" s="68">
        <v>42629</v>
      </c>
      <c r="V75" s="347" t="s">
        <v>18</v>
      </c>
      <c r="W75" s="9">
        <v>33446</v>
      </c>
      <c r="X75" s="4" t="s">
        <v>11</v>
      </c>
      <c r="Y75" s="4" t="s">
        <v>328</v>
      </c>
      <c r="Z75" s="68">
        <v>42439</v>
      </c>
    </row>
    <row r="76" spans="1:26" ht="12.75" x14ac:dyDescent="0.35">
      <c r="A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76" s="181" t="str">
        <f>IF(All_Opps[[#This Row],[WeekMod]]&lt;&gt;"",CONCATENATE(All_Opps[[#This Row],[Opp Year]],"-",TEXT(All_Opps[[#This Row],[WeekMod]],"00#")),"")</f>
        <v>2017-040</v>
      </c>
      <c r="C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76" s="181" t="str">
        <f>CONCATENATE(All_Opps[[#This Row],[Opp Year]],"-",TEXT(All_Opps[[#This Row],[Week]],"00#"))</f>
        <v>2017-040</v>
      </c>
      <c r="E76" s="181">
        <f>IFERROR(VALUE(RIGHT(All_Opps[[#This Row],[Opportunity Name]],2)),"")</f>
        <v>2</v>
      </c>
      <c r="F76" s="181">
        <f>IFERROR(("20"&amp;LEFT(All_Opps[[#This Row],[Opportunity Name]],2))*1,"")</f>
        <v>2017</v>
      </c>
      <c r="G76" s="181" t="str">
        <f>MID(All_Opps[[#This Row],[Opportunity Name]],3,2)</f>
        <v>07</v>
      </c>
      <c r="H76" s="181" t="str">
        <f>LEFT(All_Opps[[#This Row],[Opportunity Name]],7)</f>
        <v>1707 Ma</v>
      </c>
      <c r="I76" s="181" t="str" cm="1">
        <f t="array" ref="I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6" s="181" t="str">
        <f>YEAR(All_Opps[[#This Row],[Close_Date]])&amp;"-"&amp;TEXT(MONTH(All_Opps[[#This Row],[Close_Date]]),"00")</f>
        <v>2016-09</v>
      </c>
      <c r="K76" s="182">
        <f>All_Opps[[#This Row],[Created Date2]]*1</f>
        <v>42486</v>
      </c>
      <c r="L76" s="183">
        <f>YEAR(All_Opps[[#This Row],[Created_Date]])</f>
        <v>2016</v>
      </c>
      <c r="M76" s="184">
        <f>WEEKNUM(All_Opps[[#This Row],[Created_Date]],16)</f>
        <v>18</v>
      </c>
      <c r="N76" s="182">
        <f>All_Opps[[#This Row],[Close Date]]*1</f>
        <v>42642</v>
      </c>
      <c r="O76" s="185">
        <f>YEAR(All_Opps[[#This Row],[Close_Date]])</f>
        <v>2016</v>
      </c>
      <c r="P76" s="183">
        <f>MONTH(All_Opps[[#This Row],[Close Date]])</f>
        <v>9</v>
      </c>
      <c r="Q76" s="181">
        <f>WEEKNUM(All_Opps[[#This Row],[Close Date]],1)</f>
        <v>40</v>
      </c>
      <c r="R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6" s="4" t="s">
        <v>462</v>
      </c>
      <c r="T76" s="4" t="s">
        <v>463</v>
      </c>
      <c r="U76" s="68">
        <v>42642</v>
      </c>
      <c r="V76" s="347" t="s">
        <v>18</v>
      </c>
      <c r="W76" s="9">
        <v>26566</v>
      </c>
      <c r="X76" s="4" t="s">
        <v>13</v>
      </c>
      <c r="Y76" s="4" t="s">
        <v>328</v>
      </c>
      <c r="Z76" s="68">
        <v>42486</v>
      </c>
    </row>
    <row r="77" spans="1:26" ht="12.75" x14ac:dyDescent="0.35">
      <c r="A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77" s="181" t="str">
        <f>IF(All_Opps[[#This Row],[WeekMod]]&lt;&gt;"",CONCATENATE(All_Opps[[#This Row],[Opp Year]],"-",TEXT(All_Opps[[#This Row],[WeekMod]],"00#")),"")</f>
        <v>2017-041</v>
      </c>
      <c r="C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77" s="181" t="str">
        <f>CONCATENATE(All_Opps[[#This Row],[Opp Year]],"-",TEXT(All_Opps[[#This Row],[Week]],"00#"))</f>
        <v>2017-041</v>
      </c>
      <c r="E77" s="181">
        <f>IFERROR(VALUE(RIGHT(All_Opps[[#This Row],[Opportunity Name]],2)),"")</f>
        <v>2</v>
      </c>
      <c r="F77" s="181">
        <f>IFERROR(("20"&amp;LEFT(All_Opps[[#This Row],[Opportunity Name]],2))*1,"")</f>
        <v>2017</v>
      </c>
      <c r="G77" s="181" t="str">
        <f>MID(All_Opps[[#This Row],[Opportunity Name]],3,2)</f>
        <v>07</v>
      </c>
      <c r="H77" s="181" t="str">
        <f>LEFT(All_Opps[[#This Row],[Opportunity Name]],7)</f>
        <v>1707 Ca</v>
      </c>
      <c r="I77" s="181" t="str" cm="1">
        <f t="array" ref="I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7" s="181" t="str">
        <f>YEAR(All_Opps[[#This Row],[Close_Date]])&amp;"-"&amp;TEXT(MONTH(All_Opps[[#This Row],[Close_Date]]),"00")</f>
        <v>2016-10</v>
      </c>
      <c r="K77" s="182">
        <f>All_Opps[[#This Row],[Created Date2]]*1</f>
        <v>42579</v>
      </c>
      <c r="L77" s="183">
        <f>YEAR(All_Opps[[#This Row],[Created_Date]])</f>
        <v>2016</v>
      </c>
      <c r="M77" s="184">
        <f>WEEKNUM(All_Opps[[#This Row],[Created_Date]],16)</f>
        <v>31</v>
      </c>
      <c r="N77" s="182">
        <f>All_Opps[[#This Row],[Close Date]]*1</f>
        <v>42650</v>
      </c>
      <c r="O77" s="185">
        <f>YEAR(All_Opps[[#This Row],[Close_Date]])</f>
        <v>2016</v>
      </c>
      <c r="P77" s="183">
        <f>MONTH(All_Opps[[#This Row],[Close Date]])</f>
        <v>10</v>
      </c>
      <c r="Q77" s="181">
        <f>WEEKNUM(All_Opps[[#This Row],[Close Date]],1)</f>
        <v>41</v>
      </c>
      <c r="R7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7" s="4" t="s">
        <v>464</v>
      </c>
      <c r="T77" s="4" t="s">
        <v>465</v>
      </c>
      <c r="U77" s="68">
        <v>42650</v>
      </c>
      <c r="V77" s="347" t="s">
        <v>18</v>
      </c>
      <c r="W77" s="9">
        <v>40145</v>
      </c>
      <c r="X77" s="4" t="s">
        <v>159</v>
      </c>
      <c r="Y77" s="4" t="s">
        <v>328</v>
      </c>
      <c r="Z77" s="68">
        <v>42579</v>
      </c>
    </row>
    <row r="78" spans="1:26" ht="12.75" x14ac:dyDescent="0.35">
      <c r="A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78" s="181" t="str">
        <f>IF(All_Opps[[#This Row],[WeekMod]]&lt;&gt;"",CONCATENATE(All_Opps[[#This Row],[Opp Year]],"-",TEXT(All_Opps[[#This Row],[WeekMod]],"00#")),"")</f>
        <v>2017-041</v>
      </c>
      <c r="C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78" s="181" t="str">
        <f>CONCATENATE(All_Opps[[#This Row],[Opp Year]],"-",TEXT(All_Opps[[#This Row],[Week]],"00#"))</f>
        <v>2017-041</v>
      </c>
      <c r="E78" s="181">
        <f>IFERROR(VALUE(RIGHT(All_Opps[[#This Row],[Opportunity Name]],2)),"")</f>
        <v>2</v>
      </c>
      <c r="F78" s="181">
        <f>IFERROR(("20"&amp;LEFT(All_Opps[[#This Row],[Opportunity Name]],2))*1,"")</f>
        <v>2017</v>
      </c>
      <c r="G78" s="181" t="str">
        <f>MID(All_Opps[[#This Row],[Opportunity Name]],3,2)</f>
        <v>09</v>
      </c>
      <c r="H78" s="181" t="str">
        <f>LEFT(All_Opps[[#This Row],[Opportunity Name]],7)</f>
        <v>1709 Mo</v>
      </c>
      <c r="I78" s="181" t="str" cm="1">
        <f t="array" ref="I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8" s="181" t="str">
        <f>YEAR(All_Opps[[#This Row],[Close_Date]])&amp;"-"&amp;TEXT(MONTH(All_Opps[[#This Row],[Close_Date]]),"00")</f>
        <v>2016-10</v>
      </c>
      <c r="K78" s="182">
        <f>All_Opps[[#This Row],[Created Date2]]*1</f>
        <v>42516</v>
      </c>
      <c r="L78" s="183">
        <f>YEAR(All_Opps[[#This Row],[Created_Date]])</f>
        <v>2016</v>
      </c>
      <c r="M78" s="184">
        <f>WEEKNUM(All_Opps[[#This Row],[Created_Date]],16)</f>
        <v>22</v>
      </c>
      <c r="N78" s="182">
        <f>All_Opps[[#This Row],[Close Date]]*1</f>
        <v>42645</v>
      </c>
      <c r="O78" s="185">
        <f>YEAR(All_Opps[[#This Row],[Close_Date]])</f>
        <v>2016</v>
      </c>
      <c r="P78" s="183">
        <f>MONTH(All_Opps[[#This Row],[Close Date]])</f>
        <v>10</v>
      </c>
      <c r="Q78" s="181">
        <f>WEEKNUM(All_Opps[[#This Row],[Close Date]],1)</f>
        <v>41</v>
      </c>
      <c r="R7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8" s="4" t="s">
        <v>466</v>
      </c>
      <c r="T78" s="4" t="s">
        <v>467</v>
      </c>
      <c r="U78" s="68">
        <v>42645</v>
      </c>
      <c r="V78" s="347" t="s">
        <v>18</v>
      </c>
      <c r="W78" s="9">
        <v>23213</v>
      </c>
      <c r="X78" s="4" t="s">
        <v>5</v>
      </c>
      <c r="Y78" s="4" t="s">
        <v>328</v>
      </c>
      <c r="Z78" s="68">
        <v>42516</v>
      </c>
    </row>
    <row r="79" spans="1:26" ht="12.75" x14ac:dyDescent="0.35">
      <c r="A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79" s="181" t="str">
        <f>IF(All_Opps[[#This Row],[WeekMod]]&lt;&gt;"",CONCATENATE(All_Opps[[#This Row],[Opp Year]],"-",TEXT(All_Opps[[#This Row],[WeekMod]],"00#")),"")</f>
        <v>2017-036</v>
      </c>
      <c r="C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79" s="181" t="str">
        <f>CONCATENATE(All_Opps[[#This Row],[Opp Year]],"-",TEXT(All_Opps[[#This Row],[Week]],"00#"))</f>
        <v>2017-036</v>
      </c>
      <c r="E79" s="181" t="str">
        <f>IFERROR(VALUE(RIGHT(All_Opps[[#This Row],[Opportunity Name]],2)),"")</f>
        <v/>
      </c>
      <c r="F79" s="181">
        <f>IFERROR(("20"&amp;LEFT(All_Opps[[#This Row],[Opportunity Name]],2))*1,"")</f>
        <v>2017</v>
      </c>
      <c r="G79" s="181" t="str">
        <f>MID(All_Opps[[#This Row],[Opportunity Name]],3,2)</f>
        <v>01</v>
      </c>
      <c r="H79" s="181" t="str">
        <f>LEFT(All_Opps[[#This Row],[Opportunity Name]],7)</f>
        <v>1701 Br</v>
      </c>
      <c r="I79" s="181" t="str" cm="1">
        <f t="array" ref="I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9" s="181" t="str">
        <f>YEAR(All_Opps[[#This Row],[Close_Date]])&amp;"-"&amp;TEXT(MONTH(All_Opps[[#This Row],[Close_Date]]),"00")</f>
        <v>2016-08</v>
      </c>
      <c r="K79" s="182">
        <f>All_Opps[[#This Row],[Created Date2]]*1</f>
        <v>42603</v>
      </c>
      <c r="L79" s="183">
        <f>YEAR(All_Opps[[#This Row],[Created_Date]])</f>
        <v>2016</v>
      </c>
      <c r="M79" s="184">
        <f>WEEKNUM(All_Opps[[#This Row],[Created_Date]],16)</f>
        <v>35</v>
      </c>
      <c r="N79" s="182">
        <f>All_Opps[[#This Row],[Close Date]]*1</f>
        <v>42610</v>
      </c>
      <c r="O79" s="185">
        <f>YEAR(All_Opps[[#This Row],[Close_Date]])</f>
        <v>2016</v>
      </c>
      <c r="P79" s="183">
        <f>MONTH(All_Opps[[#This Row],[Close Date]])</f>
        <v>8</v>
      </c>
      <c r="Q79" s="181">
        <f>WEEKNUM(All_Opps[[#This Row],[Close Date]],1)</f>
        <v>36</v>
      </c>
      <c r="R7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9" s="4" t="s">
        <v>468</v>
      </c>
      <c r="T79" s="4" t="s">
        <v>469</v>
      </c>
      <c r="U79" s="68">
        <v>42610</v>
      </c>
      <c r="V79" s="347" t="s">
        <v>18</v>
      </c>
      <c r="W79" s="341">
        <v>19720</v>
      </c>
      <c r="X79" s="4" t="s">
        <v>13</v>
      </c>
      <c r="Y79" s="4" t="s">
        <v>371</v>
      </c>
      <c r="Z79" s="68">
        <v>42603</v>
      </c>
    </row>
    <row r="80" spans="1:26" ht="12.75" x14ac:dyDescent="0.35">
      <c r="A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80" s="181" t="str">
        <f>IF(All_Opps[[#This Row],[WeekMod]]&lt;&gt;"",CONCATENATE(All_Opps[[#This Row],[Opp Year]],"-",TEXT(All_Opps[[#This Row],[WeekMod]],"00#")),"")</f>
        <v>2017-040</v>
      </c>
      <c r="C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80" s="181" t="str">
        <f>CONCATENATE(All_Opps[[#This Row],[Opp Year]],"-",TEXT(All_Opps[[#This Row],[Week]],"00#"))</f>
        <v>2017-040</v>
      </c>
      <c r="E80" s="181">
        <f>IFERROR(VALUE(RIGHT(All_Opps[[#This Row],[Opportunity Name]],2)),"")</f>
        <v>5</v>
      </c>
      <c r="F80" s="181">
        <f>IFERROR(("20"&amp;LEFT(All_Opps[[#This Row],[Opportunity Name]],2))*1,"")</f>
        <v>2017</v>
      </c>
      <c r="G80" s="181" t="str">
        <f>MID(All_Opps[[#This Row],[Opportunity Name]],3,2)</f>
        <v>09</v>
      </c>
      <c r="H80" s="181" t="str">
        <f>LEFT(All_Opps[[#This Row],[Opportunity Name]],7)</f>
        <v>1709 Br</v>
      </c>
      <c r="I80" s="181" t="str" cm="1">
        <f t="array" ref="I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0" s="181" t="str">
        <f>YEAR(All_Opps[[#This Row],[Close_Date]])&amp;"-"&amp;TEXT(MONTH(All_Opps[[#This Row],[Close_Date]]),"00")</f>
        <v>2016-09</v>
      </c>
      <c r="K80" s="182">
        <f>All_Opps[[#This Row],[Created Date2]]*1</f>
        <v>42417</v>
      </c>
      <c r="L80" s="183">
        <f>YEAR(All_Opps[[#This Row],[Created_Date]])</f>
        <v>2016</v>
      </c>
      <c r="M80" s="184">
        <f>WEEKNUM(All_Opps[[#This Row],[Created_Date]],16)</f>
        <v>8</v>
      </c>
      <c r="N80" s="182">
        <f>All_Opps[[#This Row],[Close Date]]*1</f>
        <v>42640</v>
      </c>
      <c r="O80" s="185">
        <f>YEAR(All_Opps[[#This Row],[Close_Date]])</f>
        <v>2016</v>
      </c>
      <c r="P80" s="183">
        <f>MONTH(All_Opps[[#This Row],[Close Date]])</f>
        <v>9</v>
      </c>
      <c r="Q80" s="181">
        <f>WEEKNUM(All_Opps[[#This Row],[Close Date]],1)</f>
        <v>40</v>
      </c>
      <c r="R8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0" s="4" t="s">
        <v>470</v>
      </c>
      <c r="T80" s="4" t="s">
        <v>471</v>
      </c>
      <c r="U80" s="68">
        <v>42640</v>
      </c>
      <c r="V80" s="347" t="s">
        <v>18</v>
      </c>
      <c r="W80" s="9">
        <v>84001</v>
      </c>
      <c r="X80" s="4" t="s">
        <v>159</v>
      </c>
      <c r="Y80" s="4" t="s">
        <v>328</v>
      </c>
      <c r="Z80" s="68">
        <v>42417</v>
      </c>
    </row>
    <row r="81" spans="1:26" ht="12.75" x14ac:dyDescent="0.35">
      <c r="A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81" s="181" t="str">
        <f>IF(All_Opps[[#This Row],[WeekMod]]&lt;&gt;"",CONCATENATE(All_Opps[[#This Row],[Opp Year]],"-",TEXT(All_Opps[[#This Row],[WeekMod]],"00#")),"")</f>
        <v>2017-039</v>
      </c>
      <c r="C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81" s="181" t="str">
        <f>CONCATENATE(All_Opps[[#This Row],[Opp Year]],"-",TEXT(All_Opps[[#This Row],[Week]],"00#"))</f>
        <v>2017-039</v>
      </c>
      <c r="E81" s="181">
        <f>IFERROR(VALUE(RIGHT(All_Opps[[#This Row],[Opportunity Name]],2)),"")</f>
        <v>11</v>
      </c>
      <c r="F81" s="181">
        <f>IFERROR(("20"&amp;LEFT(All_Opps[[#This Row],[Opportunity Name]],2))*1,"")</f>
        <v>2017</v>
      </c>
      <c r="G81" s="181" t="str">
        <f>MID(All_Opps[[#This Row],[Opportunity Name]],3,2)</f>
        <v>07</v>
      </c>
      <c r="H81" s="181" t="str">
        <f>LEFT(All_Opps[[#This Row],[Opportunity Name]],7)</f>
        <v>1707-04</v>
      </c>
      <c r="I81" s="181" t="str" cm="1">
        <f t="array" ref="I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1" s="181" t="str">
        <f>YEAR(All_Opps[[#This Row],[Close_Date]])&amp;"-"&amp;TEXT(MONTH(All_Opps[[#This Row],[Close_Date]]),"00")</f>
        <v>2016-09</v>
      </c>
      <c r="K81" s="182">
        <f>All_Opps[[#This Row],[Created Date2]]*1</f>
        <v>42627</v>
      </c>
      <c r="L81" s="183">
        <f>YEAR(All_Opps[[#This Row],[Created_Date]])</f>
        <v>2016</v>
      </c>
      <c r="M81" s="184">
        <f>WEEKNUM(All_Opps[[#This Row],[Created_Date]],16)</f>
        <v>38</v>
      </c>
      <c r="N81" s="182">
        <f>All_Opps[[#This Row],[Close Date]]*1</f>
        <v>42634</v>
      </c>
      <c r="O81" s="185">
        <f>YEAR(All_Opps[[#This Row],[Close_Date]])</f>
        <v>2016</v>
      </c>
      <c r="P81" s="183">
        <f>MONTH(All_Opps[[#This Row],[Close Date]])</f>
        <v>9</v>
      </c>
      <c r="Q81" s="181">
        <f>WEEKNUM(All_Opps[[#This Row],[Close Date]],1)</f>
        <v>39</v>
      </c>
      <c r="R8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290</v>
      </c>
      <c r="S81" s="4" t="s">
        <v>472</v>
      </c>
      <c r="T81" s="4" t="s">
        <v>473</v>
      </c>
      <c r="U81" s="68">
        <v>42634</v>
      </c>
      <c r="V81" s="347" t="s">
        <v>19</v>
      </c>
      <c r="W81" s="9">
        <v>151733</v>
      </c>
      <c r="X81" s="4" t="s">
        <v>6</v>
      </c>
      <c r="Y81" s="4" t="s">
        <v>328</v>
      </c>
      <c r="Z81" s="68">
        <v>42627</v>
      </c>
    </row>
    <row r="82" spans="1:26" ht="12.75" x14ac:dyDescent="0.35">
      <c r="A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82" s="181" t="str">
        <f>IF(All_Opps[[#This Row],[WeekMod]]&lt;&gt;"",CONCATENATE(All_Opps[[#This Row],[Opp Year]],"-",TEXT(All_Opps[[#This Row],[WeekMod]],"00#")),"")</f>
        <v>2017-041</v>
      </c>
      <c r="C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82" s="181" t="str">
        <f>CONCATENATE(All_Opps[[#This Row],[Opp Year]],"-",TEXT(All_Opps[[#This Row],[Week]],"00#"))</f>
        <v>2017-041</v>
      </c>
      <c r="E82" s="181">
        <f>IFERROR(VALUE(RIGHT(All_Opps[[#This Row],[Opportunity Name]],2)),"")</f>
        <v>12</v>
      </c>
      <c r="F82" s="181">
        <f>IFERROR(("20"&amp;LEFT(All_Opps[[#This Row],[Opportunity Name]],2))*1,"")</f>
        <v>2017</v>
      </c>
      <c r="G82" s="181" t="str">
        <f>MID(All_Opps[[#This Row],[Opportunity Name]],3,2)</f>
        <v>03</v>
      </c>
      <c r="H82" s="181" t="str">
        <f>LEFT(All_Opps[[#This Row],[Opportunity Name]],7)</f>
        <v>1703-03</v>
      </c>
      <c r="I82" s="181" t="str" cm="1">
        <f t="array" ref="I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2" s="181" t="str">
        <f>YEAR(All_Opps[[#This Row],[Close_Date]])&amp;"-"&amp;TEXT(MONTH(All_Opps[[#This Row],[Close_Date]]),"00")</f>
        <v>2016-10</v>
      </c>
      <c r="K82" s="182">
        <f>All_Opps[[#This Row],[Created Date2]]*1</f>
        <v>42622</v>
      </c>
      <c r="L82" s="183">
        <f>YEAR(All_Opps[[#This Row],[Created_Date]])</f>
        <v>2016</v>
      </c>
      <c r="M82" s="184">
        <f>WEEKNUM(All_Opps[[#This Row],[Created_Date]],16)</f>
        <v>37</v>
      </c>
      <c r="N82" s="182">
        <f>All_Opps[[#This Row],[Close Date]]*1</f>
        <v>42647</v>
      </c>
      <c r="O82" s="185">
        <f>YEAR(All_Opps[[#This Row],[Close_Date]])</f>
        <v>2016</v>
      </c>
      <c r="P82" s="183">
        <f>MONTH(All_Opps[[#This Row],[Close Date]])</f>
        <v>10</v>
      </c>
      <c r="Q82" s="181">
        <f>WEEKNUM(All_Opps[[#This Row],[Close Date]],1)</f>
        <v>41</v>
      </c>
      <c r="R8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173</v>
      </c>
      <c r="S82" s="4" t="s">
        <v>474</v>
      </c>
      <c r="T82" s="4" t="s">
        <v>475</v>
      </c>
      <c r="U82" s="68">
        <v>42647</v>
      </c>
      <c r="V82" s="347" t="s">
        <v>19</v>
      </c>
      <c r="W82" s="9">
        <v>119050</v>
      </c>
      <c r="X82" s="4" t="s">
        <v>13</v>
      </c>
      <c r="Y82" s="4" t="s">
        <v>328</v>
      </c>
      <c r="Z82" s="68">
        <v>42622</v>
      </c>
    </row>
    <row r="83" spans="1:26" ht="12.75" x14ac:dyDescent="0.35">
      <c r="A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83" s="181" t="str">
        <f>IF(All_Opps[[#This Row],[WeekMod]]&lt;&gt;"",CONCATENATE(All_Opps[[#This Row],[Opp Year]],"-",TEXT(All_Opps[[#This Row],[WeekMod]],"00#")),"")</f>
        <v>2017-042</v>
      </c>
      <c r="C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83" s="181" t="str">
        <f>CONCATENATE(All_Opps[[#This Row],[Opp Year]],"-",TEXT(All_Opps[[#This Row],[Week]],"00#"))</f>
        <v>2017-042</v>
      </c>
      <c r="E83" s="181">
        <f>IFERROR(VALUE(RIGHT(All_Opps[[#This Row],[Opportunity Name]],2)),"")</f>
        <v>2</v>
      </c>
      <c r="F83" s="181">
        <f>IFERROR(("20"&amp;LEFT(All_Opps[[#This Row],[Opportunity Name]],2))*1,"")</f>
        <v>2017</v>
      </c>
      <c r="G83" s="181" t="str">
        <f>MID(All_Opps[[#This Row],[Opportunity Name]],3,2)</f>
        <v>08</v>
      </c>
      <c r="H83" s="181" t="str">
        <f>LEFT(All_Opps[[#This Row],[Opportunity Name]],7)</f>
        <v>1708 Ga</v>
      </c>
      <c r="I83" s="181" t="str" cm="1">
        <f t="array" ref="I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3" s="181" t="str">
        <f>YEAR(All_Opps[[#This Row],[Close_Date]])&amp;"-"&amp;TEXT(MONTH(All_Opps[[#This Row],[Close_Date]]),"00")</f>
        <v>2016-10</v>
      </c>
      <c r="K83" s="182">
        <f>All_Opps[[#This Row],[Created Date2]]*1</f>
        <v>42648</v>
      </c>
      <c r="L83" s="183">
        <f>YEAR(All_Opps[[#This Row],[Created_Date]])</f>
        <v>2016</v>
      </c>
      <c r="M83" s="184">
        <f>WEEKNUM(All_Opps[[#This Row],[Created_Date]],16)</f>
        <v>41</v>
      </c>
      <c r="N83" s="182">
        <f>All_Opps[[#This Row],[Close Date]]*1</f>
        <v>42655</v>
      </c>
      <c r="O83" s="185">
        <f>YEAR(All_Opps[[#This Row],[Close_Date]])</f>
        <v>2016</v>
      </c>
      <c r="P83" s="183">
        <f>MONTH(All_Opps[[#This Row],[Close Date]])</f>
        <v>10</v>
      </c>
      <c r="Q83" s="181">
        <f>WEEKNUM(All_Opps[[#This Row],[Close Date]],1)</f>
        <v>42</v>
      </c>
      <c r="R8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3" s="4" t="s">
        <v>476</v>
      </c>
      <c r="T83" s="4" t="s">
        <v>477</v>
      </c>
      <c r="U83" s="68">
        <v>42655</v>
      </c>
      <c r="V83" s="347" t="s">
        <v>18</v>
      </c>
      <c r="W83" s="341">
        <v>25696</v>
      </c>
      <c r="X83" s="4" t="s">
        <v>13</v>
      </c>
      <c r="Y83" s="4" t="s">
        <v>321</v>
      </c>
      <c r="Z83" s="68">
        <v>42648</v>
      </c>
    </row>
    <row r="84" spans="1:26" ht="12.75" x14ac:dyDescent="0.35">
      <c r="A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84" s="181" t="str">
        <f>IF(All_Opps[[#This Row],[WeekMod]]&lt;&gt;"",CONCATENATE(All_Opps[[#This Row],[Opp Year]],"-",TEXT(All_Opps[[#This Row],[WeekMod]],"00#")),"")</f>
        <v>2017-042</v>
      </c>
      <c r="C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84" s="181" t="str">
        <f>CONCATENATE(All_Opps[[#This Row],[Opp Year]],"-",TEXT(All_Opps[[#This Row],[Week]],"00#"))</f>
        <v>2017-042</v>
      </c>
      <c r="E84" s="181">
        <f>IFERROR(VALUE(RIGHT(All_Opps[[#This Row],[Opportunity Name]],2)),"")</f>
        <v>2</v>
      </c>
      <c r="F84" s="181">
        <f>IFERROR(("20"&amp;LEFT(All_Opps[[#This Row],[Opportunity Name]],2))*1,"")</f>
        <v>2017</v>
      </c>
      <c r="G84" s="181" t="str">
        <f>MID(All_Opps[[#This Row],[Opportunity Name]],3,2)</f>
        <v>08</v>
      </c>
      <c r="H84" s="181" t="str">
        <f>LEFT(All_Opps[[#This Row],[Opportunity Name]],7)</f>
        <v>1708 An</v>
      </c>
      <c r="I84" s="181" t="str" cm="1">
        <f t="array" ref="I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4" s="181" t="str">
        <f>YEAR(All_Opps[[#This Row],[Close_Date]])&amp;"-"&amp;TEXT(MONTH(All_Opps[[#This Row],[Close_Date]]),"00")</f>
        <v>2016-10</v>
      </c>
      <c r="K84" s="182">
        <f>All_Opps[[#This Row],[Created Date2]]*1</f>
        <v>42637</v>
      </c>
      <c r="L84" s="183">
        <f>YEAR(All_Opps[[#This Row],[Created_Date]])</f>
        <v>2016</v>
      </c>
      <c r="M84" s="184">
        <f>WEEKNUM(All_Opps[[#This Row],[Created_Date]],16)</f>
        <v>40</v>
      </c>
      <c r="N84" s="182">
        <f>All_Opps[[#This Row],[Close Date]]*1</f>
        <v>42658</v>
      </c>
      <c r="O84" s="185">
        <f>YEAR(All_Opps[[#This Row],[Close_Date]])</f>
        <v>2016</v>
      </c>
      <c r="P84" s="183">
        <f>MONTH(All_Opps[[#This Row],[Close Date]])</f>
        <v>10</v>
      </c>
      <c r="Q84" s="181">
        <f>WEEKNUM(All_Opps[[#This Row],[Close Date]],1)</f>
        <v>42</v>
      </c>
      <c r="R8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4" s="4" t="s">
        <v>478</v>
      </c>
      <c r="T84" s="4" t="s">
        <v>479</v>
      </c>
      <c r="U84" s="68">
        <v>42658</v>
      </c>
      <c r="V84" s="347" t="s">
        <v>18</v>
      </c>
      <c r="W84" s="341">
        <v>13064</v>
      </c>
      <c r="X84" s="4" t="s">
        <v>15</v>
      </c>
      <c r="Y84" s="4" t="s">
        <v>371</v>
      </c>
      <c r="Z84" s="68">
        <v>42637</v>
      </c>
    </row>
    <row r="85" spans="1:26" ht="12.75" x14ac:dyDescent="0.35">
      <c r="A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85" s="181" t="str">
        <f>IF(All_Opps[[#This Row],[WeekMod]]&lt;&gt;"",CONCATENATE(All_Opps[[#This Row],[Opp Year]],"-",TEXT(All_Opps[[#This Row],[WeekMod]],"00#")),"")</f>
        <v>2017-042</v>
      </c>
      <c r="C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85" s="181" t="str">
        <f>CONCATENATE(All_Opps[[#This Row],[Opp Year]],"-",TEXT(All_Opps[[#This Row],[Week]],"00#"))</f>
        <v>2017-042</v>
      </c>
      <c r="E85" s="181">
        <f>IFERROR(VALUE(RIGHT(All_Opps[[#This Row],[Opportunity Name]],2)),"")</f>
        <v>9</v>
      </c>
      <c r="F85" s="181">
        <f>IFERROR(("20"&amp;LEFT(All_Opps[[#This Row],[Opportunity Name]],2))*1,"")</f>
        <v>2017</v>
      </c>
      <c r="G85" s="181" t="str">
        <f>MID(All_Opps[[#This Row],[Opportunity Name]],3,2)</f>
        <v>06</v>
      </c>
      <c r="H85" s="181" t="str">
        <f>LEFT(All_Opps[[#This Row],[Opportunity Name]],7)</f>
        <v>1706-07</v>
      </c>
      <c r="I85" s="181" t="str" cm="1">
        <f t="array" ref="I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5" s="181" t="str">
        <f>YEAR(All_Opps[[#This Row],[Close_Date]])&amp;"-"&amp;TEXT(MONTH(All_Opps[[#This Row],[Close_Date]]),"00")</f>
        <v>2016-10</v>
      </c>
      <c r="K85" s="182">
        <f>All_Opps[[#This Row],[Created Date2]]*1</f>
        <v>42647</v>
      </c>
      <c r="L85" s="183">
        <f>YEAR(All_Opps[[#This Row],[Created_Date]])</f>
        <v>2016</v>
      </c>
      <c r="M85" s="184">
        <f>WEEKNUM(All_Opps[[#This Row],[Created_Date]],16)</f>
        <v>41</v>
      </c>
      <c r="N85" s="182">
        <f>All_Opps[[#This Row],[Close Date]]*1</f>
        <v>42655</v>
      </c>
      <c r="O85" s="185">
        <f>YEAR(All_Opps[[#This Row],[Close_Date]])</f>
        <v>2016</v>
      </c>
      <c r="P85" s="183">
        <f>MONTH(All_Opps[[#This Row],[Close Date]])</f>
        <v>10</v>
      </c>
      <c r="Q85" s="181">
        <f>WEEKNUM(All_Opps[[#This Row],[Close Date]],1)</f>
        <v>42</v>
      </c>
      <c r="R8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240</v>
      </c>
      <c r="S85" s="4" t="s">
        <v>480</v>
      </c>
      <c r="T85" s="4" t="s">
        <v>481</v>
      </c>
      <c r="U85" s="68">
        <v>42655</v>
      </c>
      <c r="V85" s="347" t="s">
        <v>19</v>
      </c>
      <c r="W85" s="341">
        <v>66466</v>
      </c>
      <c r="X85" s="4" t="s">
        <v>13</v>
      </c>
      <c r="Y85" s="4" t="s">
        <v>321</v>
      </c>
      <c r="Z85" s="68">
        <v>42647</v>
      </c>
    </row>
    <row r="86" spans="1:26" ht="12.75" x14ac:dyDescent="0.35">
      <c r="A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86" s="181" t="str">
        <f>IF(All_Opps[[#This Row],[WeekMod]]&lt;&gt;"",CONCATENATE(All_Opps[[#This Row],[Opp Year]],"-",TEXT(All_Opps[[#This Row],[WeekMod]],"00#")),"")</f>
        <v>2017-041</v>
      </c>
      <c r="C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86" s="181" t="str">
        <f>CONCATENATE(All_Opps[[#This Row],[Opp Year]],"-",TEXT(All_Opps[[#This Row],[Week]],"00#"))</f>
        <v>2017-041</v>
      </c>
      <c r="E86" s="181">
        <f>IFERROR(VALUE(RIGHT(All_Opps[[#This Row],[Opportunity Name]],2)),"")</f>
        <v>3</v>
      </c>
      <c r="F86" s="181">
        <f>IFERROR(("20"&amp;LEFT(All_Opps[[#This Row],[Opportunity Name]],2))*1,"")</f>
        <v>2017</v>
      </c>
      <c r="G86" s="181" t="str">
        <f>MID(All_Opps[[#This Row],[Opportunity Name]],3,2)</f>
        <v>03</v>
      </c>
      <c r="H86" s="181" t="str">
        <f>LEFT(All_Opps[[#This Row],[Opportunity Name]],7)</f>
        <v>1703 Wh</v>
      </c>
      <c r="I86" s="181" t="str" cm="1">
        <f t="array" ref="I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6" s="181" t="str">
        <f>YEAR(All_Opps[[#This Row],[Close_Date]])&amp;"-"&amp;TEXT(MONTH(All_Opps[[#This Row],[Close_Date]]),"00")</f>
        <v>2016-10</v>
      </c>
      <c r="K86" s="182">
        <f>All_Opps[[#This Row],[Created Date2]]*1</f>
        <v>42651</v>
      </c>
      <c r="L86" s="183">
        <f>YEAR(All_Opps[[#This Row],[Created_Date]])</f>
        <v>2016</v>
      </c>
      <c r="M86" s="184">
        <f>WEEKNUM(All_Opps[[#This Row],[Created_Date]],16)</f>
        <v>42</v>
      </c>
      <c r="N86" s="182">
        <f>All_Opps[[#This Row],[Close Date]]*1</f>
        <v>42651</v>
      </c>
      <c r="O86" s="185">
        <f>YEAR(All_Opps[[#This Row],[Close_Date]])</f>
        <v>2016</v>
      </c>
      <c r="P86" s="183">
        <f>MONTH(All_Opps[[#This Row],[Close Date]])</f>
        <v>10</v>
      </c>
      <c r="Q86" s="181">
        <f>WEEKNUM(All_Opps[[#This Row],[Close Date]],1)</f>
        <v>41</v>
      </c>
      <c r="R8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6" s="4" t="s">
        <v>482</v>
      </c>
      <c r="T86" s="4" t="s">
        <v>483</v>
      </c>
      <c r="U86" s="68">
        <v>42651</v>
      </c>
      <c r="V86" s="347" t="s">
        <v>25</v>
      </c>
      <c r="W86" s="9">
        <v>29917</v>
      </c>
      <c r="X86" s="4" t="s">
        <v>15</v>
      </c>
      <c r="Y86" s="4" t="s">
        <v>328</v>
      </c>
      <c r="Z86" s="68">
        <v>42651</v>
      </c>
    </row>
    <row r="87" spans="1:26" ht="12.75" x14ac:dyDescent="0.35">
      <c r="A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87" s="181" t="str">
        <f>IF(All_Opps[[#This Row],[WeekMod]]&lt;&gt;"",CONCATENATE(All_Opps[[#This Row],[Opp Year]],"-",TEXT(All_Opps[[#This Row],[WeekMod]],"00#")),"")</f>
        <v>2017-042</v>
      </c>
      <c r="C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87" s="181" t="str">
        <f>CONCATENATE(All_Opps[[#This Row],[Opp Year]],"-",TEXT(All_Opps[[#This Row],[Week]],"00#"))</f>
        <v>2017-042</v>
      </c>
      <c r="E87" s="181">
        <f>IFERROR(VALUE(RIGHT(All_Opps[[#This Row],[Opportunity Name]],2)),"")</f>
        <v>2</v>
      </c>
      <c r="F87" s="181">
        <f>IFERROR(("20"&amp;LEFT(All_Opps[[#This Row],[Opportunity Name]],2))*1,"")</f>
        <v>2017</v>
      </c>
      <c r="G87" s="181" t="str">
        <f>MID(All_Opps[[#This Row],[Opportunity Name]],3,2)</f>
        <v>09</v>
      </c>
      <c r="H87" s="181" t="str">
        <f>LEFT(All_Opps[[#This Row],[Opportunity Name]],7)</f>
        <v>1709 Ko</v>
      </c>
      <c r="I87" s="181" t="str" cm="1">
        <f t="array" ref="I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7" s="181" t="str">
        <f>YEAR(All_Opps[[#This Row],[Close_Date]])&amp;"-"&amp;TEXT(MONTH(All_Opps[[#This Row],[Close_Date]]),"00")</f>
        <v>2016-10</v>
      </c>
      <c r="K87" s="182">
        <f>All_Opps[[#This Row],[Created Date2]]*1</f>
        <v>42635</v>
      </c>
      <c r="L87" s="183">
        <f>YEAR(All_Opps[[#This Row],[Created_Date]])</f>
        <v>2016</v>
      </c>
      <c r="M87" s="184">
        <f>WEEKNUM(All_Opps[[#This Row],[Created_Date]],16)</f>
        <v>39</v>
      </c>
      <c r="N87" s="182">
        <f>All_Opps[[#This Row],[Close Date]]*1</f>
        <v>42653</v>
      </c>
      <c r="O87" s="185">
        <f>YEAR(All_Opps[[#This Row],[Close_Date]])</f>
        <v>2016</v>
      </c>
      <c r="P87" s="183">
        <f>MONTH(All_Opps[[#This Row],[Close Date]])</f>
        <v>10</v>
      </c>
      <c r="Q87" s="181">
        <f>WEEKNUM(All_Opps[[#This Row],[Close Date]],1)</f>
        <v>42</v>
      </c>
      <c r="R8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7" s="4" t="s">
        <v>484</v>
      </c>
      <c r="T87" s="4" t="s">
        <v>485</v>
      </c>
      <c r="U87" s="68">
        <v>42653</v>
      </c>
      <c r="V87" s="347" t="s">
        <v>18</v>
      </c>
      <c r="W87" s="341">
        <v>21351</v>
      </c>
      <c r="X87" s="4" t="s">
        <v>15</v>
      </c>
      <c r="Y87" s="4" t="s">
        <v>371</v>
      </c>
      <c r="Z87" s="68">
        <v>42635</v>
      </c>
    </row>
    <row r="88" spans="1:26" ht="12.75" x14ac:dyDescent="0.35">
      <c r="A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88" s="181" t="str">
        <f>IF(All_Opps[[#This Row],[WeekMod]]&lt;&gt;"",CONCATENATE(All_Opps[[#This Row],[Opp Year]],"-",TEXT(All_Opps[[#This Row],[WeekMod]],"00#")),"")</f>
        <v>2017-044</v>
      </c>
      <c r="C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88" s="181" t="str">
        <f>CONCATENATE(All_Opps[[#This Row],[Opp Year]],"-",TEXT(All_Opps[[#This Row],[Week]],"00#"))</f>
        <v>2017-044</v>
      </c>
      <c r="E88" s="181">
        <f>IFERROR(VALUE(RIGHT(All_Opps[[#This Row],[Opportunity Name]],2)),"")</f>
        <v>2</v>
      </c>
      <c r="F88" s="181">
        <f>IFERROR(("20"&amp;LEFT(All_Opps[[#This Row],[Opportunity Name]],2))*1,"")</f>
        <v>2017</v>
      </c>
      <c r="G88" s="181" t="str">
        <f>MID(All_Opps[[#This Row],[Opportunity Name]],3,2)</f>
        <v>05</v>
      </c>
      <c r="H88" s="181" t="str">
        <f>LEFT(All_Opps[[#This Row],[Opportunity Name]],7)</f>
        <v>1705 Wi</v>
      </c>
      <c r="I88" s="181" t="str" cm="1">
        <f t="array" ref="I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8" s="181" t="str">
        <f>YEAR(All_Opps[[#This Row],[Close_Date]])&amp;"-"&amp;TEXT(MONTH(All_Opps[[#This Row],[Close_Date]]),"00")</f>
        <v>2016-10</v>
      </c>
      <c r="K88" s="182">
        <f>All_Opps[[#This Row],[Created Date2]]*1</f>
        <v>42655</v>
      </c>
      <c r="L88" s="183">
        <f>YEAR(All_Opps[[#This Row],[Created_Date]])</f>
        <v>2016</v>
      </c>
      <c r="M88" s="184">
        <f>WEEKNUM(All_Opps[[#This Row],[Created_Date]],16)</f>
        <v>42</v>
      </c>
      <c r="N88" s="182">
        <f>All_Opps[[#This Row],[Close Date]]*1</f>
        <v>42669</v>
      </c>
      <c r="O88" s="185">
        <f>YEAR(All_Opps[[#This Row],[Close_Date]])</f>
        <v>2016</v>
      </c>
      <c r="P88" s="183">
        <f>MONTH(All_Opps[[#This Row],[Close Date]])</f>
        <v>10</v>
      </c>
      <c r="Q88" s="181">
        <f>WEEKNUM(All_Opps[[#This Row],[Close Date]],1)</f>
        <v>44</v>
      </c>
      <c r="R8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8" s="4" t="s">
        <v>486</v>
      </c>
      <c r="T88" s="4" t="s">
        <v>487</v>
      </c>
      <c r="U88" s="68">
        <v>42669</v>
      </c>
      <c r="V88" s="347" t="s">
        <v>18</v>
      </c>
      <c r="W88" s="341">
        <v>19711</v>
      </c>
      <c r="X88" s="4" t="s">
        <v>181</v>
      </c>
      <c r="Y88" s="4" t="s">
        <v>321</v>
      </c>
      <c r="Z88" s="68">
        <v>42655</v>
      </c>
    </row>
    <row r="89" spans="1:26" ht="12.75" x14ac:dyDescent="0.35">
      <c r="A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89" s="181" t="str">
        <f>IF(All_Opps[[#This Row],[WeekMod]]&lt;&gt;"",CONCATENATE(All_Opps[[#This Row],[Opp Year]],"-",TEXT(All_Opps[[#This Row],[WeekMod]],"00#")),"")</f>
        <v>2017-045</v>
      </c>
      <c r="C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89" s="181" t="str">
        <f>CONCATENATE(All_Opps[[#This Row],[Opp Year]],"-",TEXT(All_Opps[[#This Row],[Week]],"00#"))</f>
        <v>2017-045</v>
      </c>
      <c r="E89" s="181">
        <f>IFERROR(VALUE(RIGHT(All_Opps[[#This Row],[Opportunity Name]],2)),"")</f>
        <v>4</v>
      </c>
      <c r="F89" s="181">
        <f>IFERROR(("20"&amp;LEFT(All_Opps[[#This Row],[Opportunity Name]],2))*1,"")</f>
        <v>2017</v>
      </c>
      <c r="G89" s="181" t="str">
        <f>MID(All_Opps[[#This Row],[Opportunity Name]],3,2)</f>
        <v>01</v>
      </c>
      <c r="H89" s="181" t="str">
        <f>LEFT(All_Opps[[#This Row],[Opportunity Name]],7)</f>
        <v>1701-04</v>
      </c>
      <c r="I89" s="181" t="str" cm="1">
        <f t="array" ref="I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9" s="181" t="str">
        <f>YEAR(All_Opps[[#This Row],[Close_Date]])&amp;"-"&amp;TEXT(MONTH(All_Opps[[#This Row],[Close_Date]]),"00")</f>
        <v>2016-11</v>
      </c>
      <c r="K89" s="182">
        <f>All_Opps[[#This Row],[Created Date2]]*1</f>
        <v>42665</v>
      </c>
      <c r="L89" s="183">
        <f>YEAR(All_Opps[[#This Row],[Created_Date]])</f>
        <v>2016</v>
      </c>
      <c r="M89" s="184">
        <f>WEEKNUM(All_Opps[[#This Row],[Created_Date]],16)</f>
        <v>44</v>
      </c>
      <c r="N89" s="182">
        <f>All_Opps[[#This Row],[Close Date]]*1</f>
        <v>42677</v>
      </c>
      <c r="O89" s="185">
        <f>YEAR(All_Opps[[#This Row],[Close_Date]])</f>
        <v>2016</v>
      </c>
      <c r="P89" s="183">
        <f>MONTH(All_Opps[[#This Row],[Close Date]])</f>
        <v>11</v>
      </c>
      <c r="Q89" s="181">
        <f>WEEKNUM(All_Opps[[#This Row],[Close Date]],1)</f>
        <v>45</v>
      </c>
      <c r="R8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71</v>
      </c>
      <c r="S89" s="4" t="s">
        <v>488</v>
      </c>
      <c r="T89" s="4" t="s">
        <v>489</v>
      </c>
      <c r="U89" s="68">
        <v>42677</v>
      </c>
      <c r="V89" s="347" t="s">
        <v>19</v>
      </c>
      <c r="W89" s="9">
        <v>31780</v>
      </c>
      <c r="X89" s="4" t="s">
        <v>6</v>
      </c>
      <c r="Y89" s="4" t="s">
        <v>328</v>
      </c>
      <c r="Z89" s="68">
        <v>42665</v>
      </c>
    </row>
    <row r="90" spans="1:26" ht="12.75" x14ac:dyDescent="0.35">
      <c r="A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90" s="181" t="str">
        <f>IF(All_Opps[[#This Row],[WeekMod]]&lt;&gt;"",CONCATENATE(All_Opps[[#This Row],[Opp Year]],"-",TEXT(All_Opps[[#This Row],[WeekMod]],"00#")),"")</f>
        <v>2017-041</v>
      </c>
      <c r="C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90" s="181" t="str">
        <f>CONCATENATE(All_Opps[[#This Row],[Opp Year]],"-",TEXT(All_Opps[[#This Row],[Week]],"00#"))</f>
        <v>2017-041</v>
      </c>
      <c r="E90" s="181">
        <f>IFERROR(VALUE(RIGHT(All_Opps[[#This Row],[Opportunity Name]],2)),"")</f>
        <v>2</v>
      </c>
      <c r="F90" s="181">
        <f>IFERROR(("20"&amp;LEFT(All_Opps[[#This Row],[Opportunity Name]],2))*1,"")</f>
        <v>2017</v>
      </c>
      <c r="G90" s="181" t="str">
        <f>MID(All_Opps[[#This Row],[Opportunity Name]],3,2)</f>
        <v>05</v>
      </c>
      <c r="H90" s="181" t="str">
        <f>LEFT(All_Opps[[#This Row],[Opportunity Name]],7)</f>
        <v>1705-05</v>
      </c>
      <c r="I90" s="181" t="str" cm="1">
        <f t="array" ref="I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0" s="181" t="str">
        <f>YEAR(All_Opps[[#This Row],[Close_Date]])&amp;"-"&amp;TEXT(MONTH(All_Opps[[#This Row],[Close_Date]]),"00")</f>
        <v>2016-10</v>
      </c>
      <c r="K90" s="182">
        <f>All_Opps[[#This Row],[Created Date2]]*1</f>
        <v>42648</v>
      </c>
      <c r="L90" s="183">
        <f>YEAR(All_Opps[[#This Row],[Created_Date]])</f>
        <v>2016</v>
      </c>
      <c r="M90" s="184">
        <f>WEEKNUM(All_Opps[[#This Row],[Created_Date]],16)</f>
        <v>41</v>
      </c>
      <c r="N90" s="182">
        <f>All_Opps[[#This Row],[Close Date]]*1</f>
        <v>42650</v>
      </c>
      <c r="O90" s="185">
        <f>YEAR(All_Opps[[#This Row],[Close_Date]])</f>
        <v>2016</v>
      </c>
      <c r="P90" s="183">
        <f>MONTH(All_Opps[[#This Row],[Close Date]])</f>
        <v>10</v>
      </c>
      <c r="Q90" s="181">
        <f>WEEKNUM(All_Opps[[#This Row],[Close Date]],1)</f>
        <v>41</v>
      </c>
      <c r="R9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208</v>
      </c>
      <c r="S90" s="4" t="s">
        <v>490</v>
      </c>
      <c r="T90" s="4" t="s">
        <v>491</v>
      </c>
      <c r="U90" s="68">
        <v>42650</v>
      </c>
      <c r="V90" s="347" t="s">
        <v>19</v>
      </c>
      <c r="W90" s="9">
        <v>30894</v>
      </c>
      <c r="X90" s="4" t="s">
        <v>27</v>
      </c>
      <c r="Y90" s="4" t="s">
        <v>328</v>
      </c>
      <c r="Z90" s="68">
        <v>42648</v>
      </c>
    </row>
    <row r="91" spans="1:26" ht="12.75" x14ac:dyDescent="0.35">
      <c r="A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91" s="181" t="str">
        <f>IF(All_Opps[[#This Row],[WeekMod]]&lt;&gt;"",CONCATENATE(All_Opps[[#This Row],[Opp Year]],"-",TEXT(All_Opps[[#This Row],[WeekMod]],"00#")),"")</f>
        <v>2017-041</v>
      </c>
      <c r="C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91" s="181" t="str">
        <f>CONCATENATE(All_Opps[[#This Row],[Opp Year]],"-",TEXT(All_Opps[[#This Row],[Week]],"00#"))</f>
        <v>2017-041</v>
      </c>
      <c r="E91" s="181">
        <f>IFERROR(VALUE(RIGHT(All_Opps[[#This Row],[Opportunity Name]],2)),"")</f>
        <v>2</v>
      </c>
      <c r="F91" s="181">
        <f>IFERROR(("20"&amp;LEFT(All_Opps[[#This Row],[Opportunity Name]],2))*1,"")</f>
        <v>2017</v>
      </c>
      <c r="G91" s="181" t="str">
        <f>MID(All_Opps[[#This Row],[Opportunity Name]],3,2)</f>
        <v>09</v>
      </c>
      <c r="H91" s="181" t="str">
        <f>LEFT(All_Opps[[#This Row],[Opportunity Name]],7)</f>
        <v>1709 Tr</v>
      </c>
      <c r="I91" s="181" t="str" cm="1">
        <f t="array" ref="I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1" s="181" t="str">
        <f>YEAR(All_Opps[[#This Row],[Close_Date]])&amp;"-"&amp;TEXT(MONTH(All_Opps[[#This Row],[Close_Date]]),"00")</f>
        <v>2016-10</v>
      </c>
      <c r="K91" s="182">
        <f>All_Opps[[#This Row],[Created Date2]]*1</f>
        <v>42621</v>
      </c>
      <c r="L91" s="183">
        <f>YEAR(All_Opps[[#This Row],[Created_Date]])</f>
        <v>2016</v>
      </c>
      <c r="M91" s="184">
        <f>WEEKNUM(All_Opps[[#This Row],[Created_Date]],16)</f>
        <v>37</v>
      </c>
      <c r="N91" s="182">
        <f>All_Opps[[#This Row],[Close Date]]*1</f>
        <v>42649</v>
      </c>
      <c r="O91" s="185">
        <f>YEAR(All_Opps[[#This Row],[Close_Date]])</f>
        <v>2016</v>
      </c>
      <c r="P91" s="183">
        <f>MONTH(All_Opps[[#This Row],[Close Date]])</f>
        <v>10</v>
      </c>
      <c r="Q91" s="181">
        <f>WEEKNUM(All_Opps[[#This Row],[Close Date]],1)</f>
        <v>41</v>
      </c>
      <c r="R9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1" s="4" t="s">
        <v>492</v>
      </c>
      <c r="T91" s="4" t="s">
        <v>493</v>
      </c>
      <c r="U91" s="68">
        <v>42649</v>
      </c>
      <c r="V91" s="347" t="s">
        <v>18</v>
      </c>
      <c r="W91" s="341">
        <v>20785</v>
      </c>
      <c r="X91" s="4" t="s">
        <v>5</v>
      </c>
      <c r="Y91" s="4" t="s">
        <v>371</v>
      </c>
      <c r="Z91" s="68">
        <v>42621</v>
      </c>
    </row>
    <row r="92" spans="1:26" ht="12.75" x14ac:dyDescent="0.35">
      <c r="A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92" s="181" t="str">
        <f>IF(All_Opps[[#This Row],[WeekMod]]&lt;&gt;"",CONCATENATE(All_Opps[[#This Row],[Opp Year]],"-",TEXT(All_Opps[[#This Row],[WeekMod]],"00#")),"")</f>
        <v>2017-045</v>
      </c>
      <c r="C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92" s="181" t="str">
        <f>CONCATENATE(All_Opps[[#This Row],[Opp Year]],"-",TEXT(All_Opps[[#This Row],[Week]],"00#"))</f>
        <v>2017-045</v>
      </c>
      <c r="E92" s="181">
        <f>IFERROR(VALUE(RIGHT(All_Opps[[#This Row],[Opportunity Name]],2)),"")</f>
        <v>4</v>
      </c>
      <c r="F92" s="181">
        <f>IFERROR(("20"&amp;LEFT(All_Opps[[#This Row],[Opportunity Name]],2))*1,"")</f>
        <v>2017</v>
      </c>
      <c r="G92" s="181" t="str">
        <f>MID(All_Opps[[#This Row],[Opportunity Name]],3,2)</f>
        <v>09</v>
      </c>
      <c r="H92" s="181" t="str">
        <f>LEFT(All_Opps[[#This Row],[Opportunity Name]],7)</f>
        <v>1709 Qu</v>
      </c>
      <c r="I92" s="181" t="str" cm="1">
        <f t="array" ref="I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2" s="181" t="str">
        <f>YEAR(All_Opps[[#This Row],[Close_Date]])&amp;"-"&amp;TEXT(MONTH(All_Opps[[#This Row],[Close_Date]]),"00")</f>
        <v>2016-11</v>
      </c>
      <c r="K92" s="182">
        <f>All_Opps[[#This Row],[Created Date2]]*1</f>
        <v>42667</v>
      </c>
      <c r="L92" s="183">
        <f>YEAR(All_Opps[[#This Row],[Created_Date]])</f>
        <v>2016</v>
      </c>
      <c r="M92" s="184">
        <f>WEEKNUM(All_Opps[[#This Row],[Created_Date]],16)</f>
        <v>44</v>
      </c>
      <c r="N92" s="182">
        <f>All_Opps[[#This Row],[Close Date]]*1</f>
        <v>42675</v>
      </c>
      <c r="O92" s="185">
        <f>YEAR(All_Opps[[#This Row],[Close_Date]])</f>
        <v>2016</v>
      </c>
      <c r="P92" s="183">
        <f>MONTH(All_Opps[[#This Row],[Close Date]])</f>
        <v>11</v>
      </c>
      <c r="Q92" s="181">
        <f>WEEKNUM(All_Opps[[#This Row],[Close Date]],1)</f>
        <v>45</v>
      </c>
      <c r="R9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2" s="4" t="s">
        <v>494</v>
      </c>
      <c r="T92" s="4" t="s">
        <v>495</v>
      </c>
      <c r="U92" s="68">
        <v>42675</v>
      </c>
      <c r="V92" s="347" t="s">
        <v>18</v>
      </c>
      <c r="W92" s="341">
        <v>80329</v>
      </c>
      <c r="X92" s="4" t="s">
        <v>13</v>
      </c>
      <c r="Y92" s="4" t="s">
        <v>321</v>
      </c>
      <c r="Z92" s="68">
        <v>42667</v>
      </c>
    </row>
    <row r="93" spans="1:26" ht="12.75" x14ac:dyDescent="0.35">
      <c r="A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93" s="181" t="str">
        <f>IF(All_Opps[[#This Row],[WeekMod]]&lt;&gt;"",CONCATENATE(All_Opps[[#This Row],[Opp Year]],"-",TEXT(All_Opps[[#This Row],[WeekMod]],"00#")),"")</f>
        <v>2017-040</v>
      </c>
      <c r="C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93" s="181" t="str">
        <f>CONCATENATE(All_Opps[[#This Row],[Opp Year]],"-",TEXT(All_Opps[[#This Row],[Week]],"00#"))</f>
        <v>2017-040</v>
      </c>
      <c r="E93" s="181">
        <f>IFERROR(VALUE(RIGHT(All_Opps[[#This Row],[Opportunity Name]],2)),"")</f>
        <v>2</v>
      </c>
      <c r="F93" s="181">
        <f>IFERROR(("20"&amp;LEFT(All_Opps[[#This Row],[Opportunity Name]],2))*1,"")</f>
        <v>2017</v>
      </c>
      <c r="G93" s="181" t="str">
        <f>MID(All_Opps[[#This Row],[Opportunity Name]],3,2)</f>
        <v>07</v>
      </c>
      <c r="H93" s="181" t="str">
        <f>LEFT(All_Opps[[#This Row],[Opportunity Name]],7)</f>
        <v>1707 Ha</v>
      </c>
      <c r="I93" s="181" t="str" cm="1">
        <f t="array" ref="I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3" s="181" t="str">
        <f>YEAR(All_Opps[[#This Row],[Close_Date]])&amp;"-"&amp;TEXT(MONTH(All_Opps[[#This Row],[Close_Date]]),"00")</f>
        <v>2016-09</v>
      </c>
      <c r="K93" s="182">
        <f>All_Opps[[#This Row],[Created Date2]]*1</f>
        <v>42629</v>
      </c>
      <c r="L93" s="183">
        <f>YEAR(All_Opps[[#This Row],[Created_Date]])</f>
        <v>2016</v>
      </c>
      <c r="M93" s="184">
        <f>WEEKNUM(All_Opps[[#This Row],[Created_Date]],16)</f>
        <v>38</v>
      </c>
      <c r="N93" s="182">
        <f>All_Opps[[#This Row],[Close Date]]*1</f>
        <v>42643</v>
      </c>
      <c r="O93" s="185">
        <f>YEAR(All_Opps[[#This Row],[Close_Date]])</f>
        <v>2016</v>
      </c>
      <c r="P93" s="183">
        <f>MONTH(All_Opps[[#This Row],[Close Date]])</f>
        <v>9</v>
      </c>
      <c r="Q93" s="181">
        <f>WEEKNUM(All_Opps[[#This Row],[Close Date]],1)</f>
        <v>40</v>
      </c>
      <c r="R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3" s="4" t="s">
        <v>496</v>
      </c>
      <c r="T93" s="4" t="s">
        <v>497</v>
      </c>
      <c r="U93" s="68">
        <v>42643</v>
      </c>
      <c r="V93" s="347" t="s">
        <v>18</v>
      </c>
      <c r="W93" s="341">
        <v>19325</v>
      </c>
      <c r="X93" s="4" t="s">
        <v>13</v>
      </c>
      <c r="Y93" s="4" t="s">
        <v>321</v>
      </c>
      <c r="Z93" s="68">
        <v>42629</v>
      </c>
    </row>
    <row r="94" spans="1:26" ht="12.75" x14ac:dyDescent="0.35">
      <c r="A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94" s="181" t="str">
        <f>IF(All_Opps[[#This Row],[WeekMod]]&lt;&gt;"",CONCATENATE(All_Opps[[#This Row],[Opp Year]],"-",TEXT(All_Opps[[#This Row],[WeekMod]],"00#")),"")</f>
        <v>2017-047</v>
      </c>
      <c r="C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94" s="181" t="str">
        <f>CONCATENATE(All_Opps[[#This Row],[Opp Year]],"-",TEXT(All_Opps[[#This Row],[Week]],"00#"))</f>
        <v>2017-047</v>
      </c>
      <c r="E94" s="181">
        <f>IFERROR(VALUE(RIGHT(All_Opps[[#This Row],[Opportunity Name]],2)),"")</f>
        <v>2</v>
      </c>
      <c r="F94" s="181">
        <f>IFERROR(("20"&amp;LEFT(All_Opps[[#This Row],[Opportunity Name]],2))*1,"")</f>
        <v>2017</v>
      </c>
      <c r="G94" s="181" t="str">
        <f>MID(All_Opps[[#This Row],[Opportunity Name]],3,2)</f>
        <v>02</v>
      </c>
      <c r="H94" s="181" t="str">
        <f>LEFT(All_Opps[[#This Row],[Opportunity Name]],7)</f>
        <v>1702 Wh</v>
      </c>
      <c r="I94" s="181" t="str" cm="1">
        <f t="array" ref="I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4" s="181" t="str">
        <f>YEAR(All_Opps[[#This Row],[Close_Date]])&amp;"-"&amp;TEXT(MONTH(All_Opps[[#This Row],[Close_Date]]),"00")</f>
        <v>2016-11</v>
      </c>
      <c r="K94" s="182">
        <f>All_Opps[[#This Row],[Created Date2]]*1</f>
        <v>42666</v>
      </c>
      <c r="L94" s="183">
        <f>YEAR(All_Opps[[#This Row],[Created_Date]])</f>
        <v>2016</v>
      </c>
      <c r="M94" s="184">
        <f>WEEKNUM(All_Opps[[#This Row],[Created_Date]],16)</f>
        <v>44</v>
      </c>
      <c r="N94" s="182">
        <f>All_Opps[[#This Row],[Close Date]]*1</f>
        <v>42689</v>
      </c>
      <c r="O94" s="185">
        <f>YEAR(All_Opps[[#This Row],[Close_Date]])</f>
        <v>2016</v>
      </c>
      <c r="P94" s="183">
        <f>MONTH(All_Opps[[#This Row],[Close Date]])</f>
        <v>11</v>
      </c>
      <c r="Q94" s="181">
        <f>WEEKNUM(All_Opps[[#This Row],[Close Date]],1)</f>
        <v>47</v>
      </c>
      <c r="R9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4" s="4" t="s">
        <v>498</v>
      </c>
      <c r="T94" s="4" t="s">
        <v>499</v>
      </c>
      <c r="U94" s="68">
        <v>42689</v>
      </c>
      <c r="V94" s="347" t="s">
        <v>18</v>
      </c>
      <c r="W94" s="9">
        <v>56934</v>
      </c>
      <c r="X94" s="4" t="s">
        <v>13</v>
      </c>
      <c r="Y94" s="4" t="s">
        <v>328</v>
      </c>
      <c r="Z94" s="68">
        <v>42666</v>
      </c>
    </row>
    <row r="95" spans="1:26" ht="12.75" x14ac:dyDescent="0.35">
      <c r="A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95" s="181" t="str">
        <f>IF(All_Opps[[#This Row],[WeekMod]]&lt;&gt;"",CONCATENATE(All_Opps[[#This Row],[Opp Year]],"-",TEXT(All_Opps[[#This Row],[WeekMod]],"00#")),"")</f>
        <v>2017-044</v>
      </c>
      <c r="C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95" s="181" t="str">
        <f>CONCATENATE(All_Opps[[#This Row],[Opp Year]],"-",TEXT(All_Opps[[#This Row],[Week]],"00#"))</f>
        <v>2017-044</v>
      </c>
      <c r="E95" s="181">
        <f>IFERROR(VALUE(RIGHT(All_Opps[[#This Row],[Opportunity Name]],2)),"")</f>
        <v>2</v>
      </c>
      <c r="F95" s="181">
        <f>IFERROR(("20"&amp;LEFT(All_Opps[[#This Row],[Opportunity Name]],2))*1,"")</f>
        <v>2017</v>
      </c>
      <c r="G95" s="181" t="str">
        <f>MID(All_Opps[[#This Row],[Opportunity Name]],3,2)</f>
        <v>05</v>
      </c>
      <c r="H95" s="181" t="str">
        <f>LEFT(All_Opps[[#This Row],[Opportunity Name]],7)</f>
        <v>1705-07</v>
      </c>
      <c r="I95" s="181" t="str" cm="1">
        <f t="array" ref="I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5" s="181" t="str">
        <f>YEAR(All_Opps[[#This Row],[Close_Date]])&amp;"-"&amp;TEXT(MONTH(All_Opps[[#This Row],[Close_Date]]),"00")</f>
        <v>2016-10</v>
      </c>
      <c r="K95" s="182">
        <f>All_Opps[[#This Row],[Created Date2]]*1</f>
        <v>42667</v>
      </c>
      <c r="L95" s="183">
        <f>YEAR(All_Opps[[#This Row],[Created_Date]])</f>
        <v>2016</v>
      </c>
      <c r="M95" s="184">
        <f>WEEKNUM(All_Opps[[#This Row],[Created_Date]],16)</f>
        <v>44</v>
      </c>
      <c r="N95" s="182">
        <f>All_Opps[[#This Row],[Close Date]]*1</f>
        <v>42672</v>
      </c>
      <c r="O95" s="185">
        <f>YEAR(All_Opps[[#This Row],[Close_Date]])</f>
        <v>2016</v>
      </c>
      <c r="P95" s="183">
        <f>MONTH(All_Opps[[#This Row],[Close Date]])</f>
        <v>10</v>
      </c>
      <c r="Q95" s="181">
        <f>WEEKNUM(All_Opps[[#This Row],[Close Date]],1)</f>
        <v>44</v>
      </c>
      <c r="R9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189</v>
      </c>
      <c r="S95" s="4" t="s">
        <v>500</v>
      </c>
      <c r="T95" s="4" t="s">
        <v>501</v>
      </c>
      <c r="U95" s="68">
        <v>42672</v>
      </c>
      <c r="V95" s="347" t="s">
        <v>19</v>
      </c>
      <c r="W95" s="9">
        <v>30602</v>
      </c>
      <c r="X95" s="4" t="s">
        <v>13</v>
      </c>
      <c r="Y95" s="4" t="s">
        <v>328</v>
      </c>
      <c r="Z95" s="68">
        <v>42667</v>
      </c>
    </row>
    <row r="96" spans="1:26" ht="12.75" x14ac:dyDescent="0.35">
      <c r="A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96" s="181" t="str">
        <f>IF(All_Opps[[#This Row],[WeekMod]]&lt;&gt;"",CONCATENATE(All_Opps[[#This Row],[Opp Year]],"-",TEXT(All_Opps[[#This Row],[WeekMod]],"00#")),"")</f>
        <v>2017-040</v>
      </c>
      <c r="C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96" s="181" t="str">
        <f>CONCATENATE(All_Opps[[#This Row],[Opp Year]],"-",TEXT(All_Opps[[#This Row],[Week]],"00#"))</f>
        <v>2017-040</v>
      </c>
      <c r="E96" s="181">
        <f>IFERROR(VALUE(RIGHT(All_Opps[[#This Row],[Opportunity Name]],2)),"")</f>
        <v>2</v>
      </c>
      <c r="F96" s="181">
        <f>IFERROR(("20"&amp;LEFT(All_Opps[[#This Row],[Opportunity Name]],2))*1,"")</f>
        <v>2017</v>
      </c>
      <c r="G96" s="181" t="str">
        <f>MID(All_Opps[[#This Row],[Opportunity Name]],3,2)</f>
        <v>05</v>
      </c>
      <c r="H96" s="181" t="str">
        <f>LEFT(All_Opps[[#This Row],[Opportunity Name]],7)</f>
        <v>1705-06</v>
      </c>
      <c r="I96" s="181" t="str" cm="1">
        <f t="array" ref="I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6" s="181" t="str">
        <f>YEAR(All_Opps[[#This Row],[Close_Date]])&amp;"-"&amp;TEXT(MONTH(All_Opps[[#This Row],[Close_Date]]),"00")</f>
        <v>2016-09</v>
      </c>
      <c r="K96" s="182">
        <f>All_Opps[[#This Row],[Created Date2]]*1</f>
        <v>42634</v>
      </c>
      <c r="L96" s="183">
        <f>YEAR(All_Opps[[#This Row],[Created_Date]])</f>
        <v>2016</v>
      </c>
      <c r="M96" s="184">
        <f>WEEKNUM(All_Opps[[#This Row],[Created_Date]],16)</f>
        <v>39</v>
      </c>
      <c r="N96" s="182">
        <f>All_Opps[[#This Row],[Close Date]]*1</f>
        <v>42639</v>
      </c>
      <c r="O96" s="185">
        <f>YEAR(All_Opps[[#This Row],[Close_Date]])</f>
        <v>2016</v>
      </c>
      <c r="P96" s="183">
        <f>MONTH(All_Opps[[#This Row],[Close Date]])</f>
        <v>9</v>
      </c>
      <c r="Q96" s="181">
        <f>WEEKNUM(All_Opps[[#This Row],[Close Date]],1)</f>
        <v>40</v>
      </c>
      <c r="R9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222</v>
      </c>
      <c r="S96" s="4" t="s">
        <v>502</v>
      </c>
      <c r="T96" s="4" t="s">
        <v>503</v>
      </c>
      <c r="U96" s="68">
        <v>42639</v>
      </c>
      <c r="V96" s="347" t="s">
        <v>9</v>
      </c>
      <c r="W96" s="9">
        <v>24302</v>
      </c>
      <c r="X96" s="4" t="s">
        <v>161</v>
      </c>
      <c r="Y96" s="4" t="s">
        <v>328</v>
      </c>
      <c r="Z96" s="68">
        <v>42634</v>
      </c>
    </row>
    <row r="97" spans="1:26" ht="12.75" x14ac:dyDescent="0.35">
      <c r="A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97" s="181" t="str">
        <f>IF(All_Opps[[#This Row],[WeekMod]]&lt;&gt;"",CONCATENATE(All_Opps[[#This Row],[Opp Year]],"-",TEXT(All_Opps[[#This Row],[WeekMod]],"00#")),"")</f>
        <v>2017-043</v>
      </c>
      <c r="C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97" s="181" t="str">
        <f>CONCATENATE(All_Opps[[#This Row],[Opp Year]],"-",TEXT(All_Opps[[#This Row],[Week]],"00#"))</f>
        <v>2017-043</v>
      </c>
      <c r="E97" s="181">
        <f>IFERROR(VALUE(RIGHT(All_Opps[[#This Row],[Opportunity Name]],2)),"")</f>
        <v>4</v>
      </c>
      <c r="F97" s="181">
        <f>IFERROR(("20"&amp;LEFT(All_Opps[[#This Row],[Opportunity Name]],2))*1,"")</f>
        <v>2017</v>
      </c>
      <c r="G97" s="181" t="str">
        <f>MID(All_Opps[[#This Row],[Opportunity Name]],3,2)</f>
        <v>04</v>
      </c>
      <c r="H97" s="181" t="str">
        <f>LEFT(All_Opps[[#This Row],[Opportunity Name]],7)</f>
        <v>1704-03</v>
      </c>
      <c r="I97" s="181" t="str" cm="1">
        <f t="array" ref="I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7" s="181" t="str">
        <f>YEAR(All_Opps[[#This Row],[Close_Date]])&amp;"-"&amp;TEXT(MONTH(All_Opps[[#This Row],[Close_Date]]),"00")</f>
        <v>2016-10</v>
      </c>
      <c r="K97" s="182">
        <f>All_Opps[[#This Row],[Created Date2]]*1</f>
        <v>42653</v>
      </c>
      <c r="L97" s="183">
        <f>YEAR(All_Opps[[#This Row],[Created_Date]])</f>
        <v>2016</v>
      </c>
      <c r="M97" s="184">
        <f>WEEKNUM(All_Opps[[#This Row],[Created_Date]],16)</f>
        <v>42</v>
      </c>
      <c r="N97" s="182">
        <f>All_Opps[[#This Row],[Close Date]]*1</f>
        <v>42663</v>
      </c>
      <c r="O97" s="185">
        <f>YEAR(All_Opps[[#This Row],[Close_Date]])</f>
        <v>2016</v>
      </c>
      <c r="P97" s="183">
        <f>MONTH(All_Opps[[#This Row],[Close Date]])</f>
        <v>10</v>
      </c>
      <c r="Q97" s="181">
        <f>WEEKNUM(All_Opps[[#This Row],[Close Date]],1)</f>
        <v>43</v>
      </c>
      <c r="R9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173</v>
      </c>
      <c r="S97" s="4" t="s">
        <v>504</v>
      </c>
      <c r="T97" s="4" t="s">
        <v>505</v>
      </c>
      <c r="U97" s="68">
        <v>42663</v>
      </c>
      <c r="V97" s="347" t="s">
        <v>19</v>
      </c>
      <c r="W97" s="9">
        <v>79966</v>
      </c>
      <c r="X97" s="4" t="s">
        <v>15</v>
      </c>
      <c r="Y97" s="4" t="s">
        <v>328</v>
      </c>
      <c r="Z97" s="68">
        <v>42653</v>
      </c>
    </row>
    <row r="98" spans="1:26" ht="12.75" x14ac:dyDescent="0.35">
      <c r="A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98" s="181" t="str">
        <f>IF(All_Opps[[#This Row],[WeekMod]]&lt;&gt;"",CONCATENATE(All_Opps[[#This Row],[Opp Year]],"-",TEXT(All_Opps[[#This Row],[WeekMod]],"00#")),"")</f>
        <v>2017-042</v>
      </c>
      <c r="C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98" s="181" t="str">
        <f>CONCATENATE(All_Opps[[#This Row],[Opp Year]],"-",TEXT(All_Opps[[#This Row],[Week]],"00#"))</f>
        <v>2017-042</v>
      </c>
      <c r="E98" s="181">
        <f>IFERROR(VALUE(RIGHT(All_Opps[[#This Row],[Opportunity Name]],2)),"")</f>
        <v>2</v>
      </c>
      <c r="F98" s="181">
        <f>IFERROR(("20"&amp;LEFT(All_Opps[[#This Row],[Opportunity Name]],2))*1,"")</f>
        <v>2017</v>
      </c>
      <c r="G98" s="181" t="str">
        <f>MID(All_Opps[[#This Row],[Opportunity Name]],3,2)</f>
        <v>08</v>
      </c>
      <c r="H98" s="181" t="str">
        <f>LEFT(All_Opps[[#This Row],[Opportunity Name]],7)</f>
        <v>1708 An</v>
      </c>
      <c r="I98" s="181" t="str" cm="1">
        <f t="array" ref="I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8" s="181" t="str">
        <f>YEAR(All_Opps[[#This Row],[Close_Date]])&amp;"-"&amp;TEXT(MONTH(All_Opps[[#This Row],[Close_Date]]),"00")</f>
        <v>2016-10</v>
      </c>
      <c r="K98" s="182">
        <f>All_Opps[[#This Row],[Created Date2]]*1</f>
        <v>42460</v>
      </c>
      <c r="L98" s="183">
        <f>YEAR(All_Opps[[#This Row],[Created_Date]])</f>
        <v>2016</v>
      </c>
      <c r="M98" s="184">
        <f>WEEKNUM(All_Opps[[#This Row],[Created_Date]],16)</f>
        <v>14</v>
      </c>
      <c r="N98" s="182">
        <f>All_Opps[[#This Row],[Close Date]]*1</f>
        <v>42656</v>
      </c>
      <c r="O98" s="185">
        <f>YEAR(All_Opps[[#This Row],[Close_Date]])</f>
        <v>2016</v>
      </c>
      <c r="P98" s="183">
        <f>MONTH(All_Opps[[#This Row],[Close Date]])</f>
        <v>10</v>
      </c>
      <c r="Q98" s="181">
        <f>WEEKNUM(All_Opps[[#This Row],[Close Date]],1)</f>
        <v>42</v>
      </c>
      <c r="R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8" s="4" t="s">
        <v>506</v>
      </c>
      <c r="T98" s="4" t="s">
        <v>507</v>
      </c>
      <c r="U98" s="68">
        <v>42656</v>
      </c>
      <c r="V98" s="347" t="s">
        <v>18</v>
      </c>
      <c r="W98" s="341">
        <v>28414</v>
      </c>
      <c r="X98" s="4" t="s">
        <v>27</v>
      </c>
      <c r="Y98" s="4" t="s">
        <v>321</v>
      </c>
      <c r="Z98" s="68">
        <v>42460</v>
      </c>
    </row>
    <row r="99" spans="1:26" ht="12.75" x14ac:dyDescent="0.35">
      <c r="A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99" s="181" t="str">
        <f>IF(All_Opps[[#This Row],[WeekMod]]&lt;&gt;"",CONCATENATE(All_Opps[[#This Row],[Opp Year]],"-",TEXT(All_Opps[[#This Row],[WeekMod]],"00#")),"")</f>
        <v>2017-041</v>
      </c>
      <c r="C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99" s="181" t="str">
        <f>CONCATENATE(All_Opps[[#This Row],[Opp Year]],"-",TEXT(All_Opps[[#This Row],[Week]],"00#"))</f>
        <v>2017-041</v>
      </c>
      <c r="E99" s="181">
        <f>IFERROR(VALUE(RIGHT(All_Opps[[#This Row],[Opportunity Name]],2)),"")</f>
        <v>2</v>
      </c>
      <c r="F99" s="181">
        <f>IFERROR(("20"&amp;LEFT(All_Opps[[#This Row],[Opportunity Name]],2))*1,"")</f>
        <v>2017</v>
      </c>
      <c r="G99" s="181" t="str">
        <f>MID(All_Opps[[#This Row],[Opportunity Name]],3,2)</f>
        <v>01</v>
      </c>
      <c r="H99" s="181" t="str">
        <f>LEFT(All_Opps[[#This Row],[Opportunity Name]],7)</f>
        <v>1701-05</v>
      </c>
      <c r="I99" s="181" t="str" cm="1">
        <f t="array" ref="I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9" s="181" t="str">
        <f>YEAR(All_Opps[[#This Row],[Close_Date]])&amp;"-"&amp;TEXT(MONTH(All_Opps[[#This Row],[Close_Date]]),"00")</f>
        <v>2016-10</v>
      </c>
      <c r="K99" s="182">
        <f>All_Opps[[#This Row],[Created Date2]]*1</f>
        <v>42541</v>
      </c>
      <c r="L99" s="183">
        <f>YEAR(All_Opps[[#This Row],[Created_Date]])</f>
        <v>2016</v>
      </c>
      <c r="M99" s="184">
        <f>WEEKNUM(All_Opps[[#This Row],[Created_Date]],16)</f>
        <v>26</v>
      </c>
      <c r="N99" s="182">
        <f>All_Opps[[#This Row],[Close Date]]*1</f>
        <v>42647</v>
      </c>
      <c r="O99" s="185">
        <f>YEAR(All_Opps[[#This Row],[Close_Date]])</f>
        <v>2016</v>
      </c>
      <c r="P99" s="183">
        <f>MONTH(All_Opps[[#This Row],[Close Date]])</f>
        <v>10</v>
      </c>
      <c r="Q99" s="181">
        <f>WEEKNUM(All_Opps[[#This Row],[Close Date]],1)</f>
        <v>41</v>
      </c>
      <c r="R9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195</v>
      </c>
      <c r="S99" s="4" t="s">
        <v>508</v>
      </c>
      <c r="T99" s="4" t="s">
        <v>509</v>
      </c>
      <c r="U99" s="68">
        <v>42647</v>
      </c>
      <c r="V99" s="347" t="s">
        <v>19</v>
      </c>
      <c r="W99" s="341">
        <v>61249</v>
      </c>
      <c r="X99" s="4" t="s">
        <v>6</v>
      </c>
      <c r="Y99" s="4" t="s">
        <v>321</v>
      </c>
      <c r="Z99" s="68">
        <v>42541</v>
      </c>
    </row>
    <row r="100" spans="1:26" ht="12.75" x14ac:dyDescent="0.35">
      <c r="A1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100" s="181" t="str">
        <f>IF(All_Opps[[#This Row],[WeekMod]]&lt;&gt;"",CONCATENATE(All_Opps[[#This Row],[Opp Year]],"-",TEXT(All_Opps[[#This Row],[WeekMod]],"00#")),"")</f>
        <v>2017-044</v>
      </c>
      <c r="C1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100" s="181" t="str">
        <f>CONCATENATE(All_Opps[[#This Row],[Opp Year]],"-",TEXT(All_Opps[[#This Row],[Week]],"00#"))</f>
        <v>2017-044</v>
      </c>
      <c r="E100" s="181">
        <f>IFERROR(VALUE(RIGHT(All_Opps[[#This Row],[Opportunity Name]],2)),"")</f>
        <v>2</v>
      </c>
      <c r="F100" s="181">
        <f>IFERROR(("20"&amp;LEFT(All_Opps[[#This Row],[Opportunity Name]],2))*1,"")</f>
        <v>2017</v>
      </c>
      <c r="G100" s="181" t="str">
        <f>MID(All_Opps[[#This Row],[Opportunity Name]],3,2)</f>
        <v>05</v>
      </c>
      <c r="H100" s="181" t="str">
        <f>LEFT(All_Opps[[#This Row],[Opportunity Name]],7)</f>
        <v>1705-08</v>
      </c>
      <c r="I100" s="181" t="str" cm="1">
        <f t="array" ref="I1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0" s="181" t="str">
        <f>YEAR(All_Opps[[#This Row],[Close_Date]])&amp;"-"&amp;TEXT(MONTH(All_Opps[[#This Row],[Close_Date]]),"00")</f>
        <v>2016-10</v>
      </c>
      <c r="K100" s="182">
        <f>All_Opps[[#This Row],[Created Date2]]*1</f>
        <v>42657</v>
      </c>
      <c r="L100" s="183">
        <f>YEAR(All_Opps[[#This Row],[Created_Date]])</f>
        <v>2016</v>
      </c>
      <c r="M100" s="184">
        <f>WEEKNUM(All_Opps[[#This Row],[Created_Date]],16)</f>
        <v>42</v>
      </c>
      <c r="N100" s="182">
        <f>All_Opps[[#This Row],[Close Date]]*1</f>
        <v>42668</v>
      </c>
      <c r="O100" s="185">
        <f>YEAR(All_Opps[[#This Row],[Close_Date]])</f>
        <v>2016</v>
      </c>
      <c r="P100" s="183">
        <f>MONTH(All_Opps[[#This Row],[Close Date]])</f>
        <v>10</v>
      </c>
      <c r="Q100" s="181">
        <f>WEEKNUM(All_Opps[[#This Row],[Close Date]],1)</f>
        <v>44</v>
      </c>
      <c r="R10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199</v>
      </c>
      <c r="S100" s="4" t="s">
        <v>510</v>
      </c>
      <c r="T100" s="4" t="s">
        <v>511</v>
      </c>
      <c r="U100" s="68">
        <v>42668</v>
      </c>
      <c r="V100" s="347" t="s">
        <v>19</v>
      </c>
      <c r="W100" s="9">
        <v>23958</v>
      </c>
      <c r="X100" s="4" t="s">
        <v>12</v>
      </c>
      <c r="Y100" s="4" t="s">
        <v>328</v>
      </c>
      <c r="Z100" s="68">
        <v>42657</v>
      </c>
    </row>
    <row r="101" spans="1:26" ht="12.75" x14ac:dyDescent="0.35">
      <c r="A1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101" s="181" t="str">
        <f>IF(All_Opps[[#This Row],[WeekMod]]&lt;&gt;"",CONCATENATE(All_Opps[[#This Row],[Opp Year]],"-",TEXT(All_Opps[[#This Row],[WeekMod]],"00#")),"")</f>
        <v>2017-048</v>
      </c>
      <c r="C1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101" s="181" t="str">
        <f>CONCATENATE(All_Opps[[#This Row],[Opp Year]],"-",TEXT(All_Opps[[#This Row],[Week]],"00#"))</f>
        <v>2017-048</v>
      </c>
      <c r="E101" s="181">
        <f>IFERROR(VALUE(RIGHT(All_Opps[[#This Row],[Opportunity Name]],2)),"")</f>
        <v>2</v>
      </c>
      <c r="F101" s="181">
        <f>IFERROR(("20"&amp;LEFT(All_Opps[[#This Row],[Opportunity Name]],2))*1,"")</f>
        <v>2017</v>
      </c>
      <c r="G101" s="181" t="str">
        <f>MID(All_Opps[[#This Row],[Opportunity Name]],3,2)</f>
        <v>09</v>
      </c>
      <c r="H101" s="181" t="str">
        <f>LEFT(All_Opps[[#This Row],[Opportunity Name]],7)</f>
        <v>1709-03</v>
      </c>
      <c r="I101" s="181" t="str" cm="1">
        <f t="array" ref="I1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1" s="181" t="str">
        <f>YEAR(All_Opps[[#This Row],[Close_Date]])&amp;"-"&amp;TEXT(MONTH(All_Opps[[#This Row],[Close_Date]]),"00")</f>
        <v>2016-11</v>
      </c>
      <c r="K101" s="182">
        <f>All_Opps[[#This Row],[Created Date2]]*1</f>
        <v>42694</v>
      </c>
      <c r="L101" s="183">
        <f>YEAR(All_Opps[[#This Row],[Created_Date]])</f>
        <v>2016</v>
      </c>
      <c r="M101" s="184">
        <f>WEEKNUM(All_Opps[[#This Row],[Created_Date]],16)</f>
        <v>48</v>
      </c>
      <c r="N101" s="182">
        <f>All_Opps[[#This Row],[Close Date]]*1</f>
        <v>42697</v>
      </c>
      <c r="O101" s="185">
        <f>YEAR(All_Opps[[#This Row],[Close_Date]])</f>
        <v>2016</v>
      </c>
      <c r="P101" s="183">
        <f>MONTH(All_Opps[[#This Row],[Close Date]])</f>
        <v>11</v>
      </c>
      <c r="Q101" s="181">
        <f>WEEKNUM(All_Opps[[#This Row],[Close Date]],1)</f>
        <v>48</v>
      </c>
      <c r="R10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285</v>
      </c>
      <c r="S101" s="4" t="s">
        <v>512</v>
      </c>
      <c r="T101" s="4" t="s">
        <v>513</v>
      </c>
      <c r="U101" s="68">
        <v>42697</v>
      </c>
      <c r="V101" s="347" t="s">
        <v>19</v>
      </c>
      <c r="W101" s="9">
        <v>31005</v>
      </c>
      <c r="X101" s="4" t="s">
        <v>161</v>
      </c>
      <c r="Y101" s="4" t="s">
        <v>328</v>
      </c>
      <c r="Z101" s="68">
        <v>42694</v>
      </c>
    </row>
    <row r="102" spans="1:26" ht="12.75" x14ac:dyDescent="0.35">
      <c r="A1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102" s="181" t="str">
        <f>IF(All_Opps[[#This Row],[WeekMod]]&lt;&gt;"",CONCATENATE(All_Opps[[#This Row],[Opp Year]],"-",TEXT(All_Opps[[#This Row],[WeekMod]],"00#")),"")</f>
        <v>2017-049</v>
      </c>
      <c r="C1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102" s="181" t="str">
        <f>CONCATENATE(All_Opps[[#This Row],[Opp Year]],"-",TEXT(All_Opps[[#This Row],[Week]],"00#"))</f>
        <v>2017-049</v>
      </c>
      <c r="E102" s="181">
        <f>IFERROR(VALUE(RIGHT(All_Opps[[#This Row],[Opportunity Name]],2)),"")</f>
        <v>8</v>
      </c>
      <c r="F102" s="181">
        <f>IFERROR(("20"&amp;LEFT(All_Opps[[#This Row],[Opportunity Name]],2))*1,"")</f>
        <v>2017</v>
      </c>
      <c r="G102" s="181" t="str">
        <f>MID(All_Opps[[#This Row],[Opportunity Name]],3,2)</f>
        <v>09</v>
      </c>
      <c r="H102" s="181" t="str">
        <f>LEFT(All_Opps[[#This Row],[Opportunity Name]],7)</f>
        <v>1709 Je</v>
      </c>
      <c r="I102" s="181" t="str" cm="1">
        <f t="array" ref="I1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2" s="181" t="str">
        <f>YEAR(All_Opps[[#This Row],[Close_Date]])&amp;"-"&amp;TEXT(MONTH(All_Opps[[#This Row],[Close_Date]]),"00")</f>
        <v>2016-12</v>
      </c>
      <c r="K102" s="182">
        <f>All_Opps[[#This Row],[Created Date2]]*1</f>
        <v>42706</v>
      </c>
      <c r="L102" s="183">
        <f>YEAR(All_Opps[[#This Row],[Created_Date]])</f>
        <v>2016</v>
      </c>
      <c r="M102" s="184">
        <f>WEEKNUM(All_Opps[[#This Row],[Created_Date]],16)</f>
        <v>49</v>
      </c>
      <c r="N102" s="182">
        <f>All_Opps[[#This Row],[Close Date]]*1</f>
        <v>42705</v>
      </c>
      <c r="O102" s="185">
        <f>YEAR(All_Opps[[#This Row],[Close_Date]])</f>
        <v>2016</v>
      </c>
      <c r="P102" s="183">
        <f>MONTH(All_Opps[[#This Row],[Close Date]])</f>
        <v>12</v>
      </c>
      <c r="Q102" s="181">
        <f>WEEKNUM(All_Opps[[#This Row],[Close Date]],1)</f>
        <v>49</v>
      </c>
      <c r="R10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2" s="4" t="s">
        <v>514</v>
      </c>
      <c r="T102" s="4" t="s">
        <v>515</v>
      </c>
      <c r="U102" s="68">
        <v>42705</v>
      </c>
      <c r="V102" s="347" t="s">
        <v>18</v>
      </c>
      <c r="W102" s="341">
        <v>101521</v>
      </c>
      <c r="X102" s="4" t="s">
        <v>13</v>
      </c>
      <c r="Y102" s="4" t="s">
        <v>371</v>
      </c>
      <c r="Z102" s="68">
        <v>42706</v>
      </c>
    </row>
    <row r="103" spans="1:26" ht="12.75" x14ac:dyDescent="0.35">
      <c r="A1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103" s="181" t="str">
        <f>IF(All_Opps[[#This Row],[WeekMod]]&lt;&gt;"",CONCATENATE(All_Opps[[#This Row],[Opp Year]],"-",TEXT(All_Opps[[#This Row],[WeekMod]],"00#")),"")</f>
        <v>2017-041</v>
      </c>
      <c r="C1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103" s="181" t="str">
        <f>CONCATENATE(All_Opps[[#This Row],[Opp Year]],"-",TEXT(All_Opps[[#This Row],[Week]],"00#"))</f>
        <v>2017-041</v>
      </c>
      <c r="E103" s="181">
        <f>IFERROR(VALUE(RIGHT(All_Opps[[#This Row],[Opportunity Name]],2)),"")</f>
        <v>4</v>
      </c>
      <c r="F103" s="181">
        <f>IFERROR(("20"&amp;LEFT(All_Opps[[#This Row],[Opportunity Name]],2))*1,"")</f>
        <v>2017</v>
      </c>
      <c r="G103" s="181" t="str">
        <f>MID(All_Opps[[#This Row],[Opportunity Name]],3,2)</f>
        <v>09</v>
      </c>
      <c r="H103" s="181" t="str">
        <f>LEFT(All_Opps[[#This Row],[Opportunity Name]],7)</f>
        <v>1709 An</v>
      </c>
      <c r="I103" s="181" t="str" cm="1">
        <f t="array" ref="I1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3" s="181" t="str">
        <f>YEAR(All_Opps[[#This Row],[Close_Date]])&amp;"-"&amp;TEXT(MONTH(All_Opps[[#This Row],[Close_Date]]),"00")</f>
        <v>2016-10</v>
      </c>
      <c r="K103" s="182">
        <f>All_Opps[[#This Row],[Created Date2]]*1</f>
        <v>42618</v>
      </c>
      <c r="L103" s="183">
        <f>YEAR(All_Opps[[#This Row],[Created_Date]])</f>
        <v>2016</v>
      </c>
      <c r="M103" s="184">
        <f>WEEKNUM(All_Opps[[#This Row],[Created_Date]],16)</f>
        <v>37</v>
      </c>
      <c r="N103" s="182">
        <f>All_Opps[[#This Row],[Close Date]]*1</f>
        <v>42651</v>
      </c>
      <c r="O103" s="185">
        <f>YEAR(All_Opps[[#This Row],[Close_Date]])</f>
        <v>2016</v>
      </c>
      <c r="P103" s="183">
        <f>MONTH(All_Opps[[#This Row],[Close Date]])</f>
        <v>10</v>
      </c>
      <c r="Q103" s="181">
        <f>WEEKNUM(All_Opps[[#This Row],[Close Date]],1)</f>
        <v>41</v>
      </c>
      <c r="R1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3" s="4" t="s">
        <v>516</v>
      </c>
      <c r="T103" s="4" t="s">
        <v>517</v>
      </c>
      <c r="U103" s="68">
        <v>42651</v>
      </c>
      <c r="V103" s="347" t="s">
        <v>18</v>
      </c>
      <c r="W103" s="9">
        <v>59902</v>
      </c>
      <c r="X103" s="4" t="s">
        <v>6</v>
      </c>
      <c r="Y103" s="4" t="s">
        <v>328</v>
      </c>
      <c r="Z103" s="68">
        <v>42618</v>
      </c>
    </row>
    <row r="104" spans="1:26" ht="12.75" x14ac:dyDescent="0.35">
      <c r="A1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104" s="181" t="str">
        <f>IF(All_Opps[[#This Row],[WeekMod]]&lt;&gt;"",CONCATENATE(All_Opps[[#This Row],[Opp Year]],"-",TEXT(All_Opps[[#This Row],[WeekMod]],"00#")),"")</f>
        <v>2017-041</v>
      </c>
      <c r="C1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104" s="181" t="str">
        <f>CONCATENATE(All_Opps[[#This Row],[Opp Year]],"-",TEXT(All_Opps[[#This Row],[Week]],"00#"))</f>
        <v>2017-041</v>
      </c>
      <c r="E104" s="181">
        <f>IFERROR(VALUE(RIGHT(All_Opps[[#This Row],[Opportunity Name]],2)),"")</f>
        <v>2</v>
      </c>
      <c r="F104" s="181">
        <f>IFERROR(("20"&amp;LEFT(All_Opps[[#This Row],[Opportunity Name]],2))*1,"")</f>
        <v>2017</v>
      </c>
      <c r="G104" s="181" t="str">
        <f>MID(All_Opps[[#This Row],[Opportunity Name]],3,2)</f>
        <v>09</v>
      </c>
      <c r="H104" s="181" t="str">
        <f>LEFT(All_Opps[[#This Row],[Opportunity Name]],7)</f>
        <v>1709-04</v>
      </c>
      <c r="I104" s="181" t="str" cm="1">
        <f t="array" ref="I1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4" s="181" t="str">
        <f>YEAR(All_Opps[[#This Row],[Close_Date]])&amp;"-"&amp;TEXT(MONTH(All_Opps[[#This Row],[Close_Date]]),"00")</f>
        <v>2016-10</v>
      </c>
      <c r="K104" s="182">
        <f>All_Opps[[#This Row],[Created Date2]]*1</f>
        <v>42633</v>
      </c>
      <c r="L104" s="183">
        <f>YEAR(All_Opps[[#This Row],[Created_Date]])</f>
        <v>2016</v>
      </c>
      <c r="M104" s="184">
        <f>WEEKNUM(All_Opps[[#This Row],[Created_Date]],16)</f>
        <v>39</v>
      </c>
      <c r="N104" s="182">
        <f>All_Opps[[#This Row],[Close Date]]*1</f>
        <v>42649</v>
      </c>
      <c r="O104" s="185">
        <f>YEAR(All_Opps[[#This Row],[Close_Date]])</f>
        <v>2016</v>
      </c>
      <c r="P104" s="183">
        <f>MONTH(All_Opps[[#This Row],[Close Date]])</f>
        <v>10</v>
      </c>
      <c r="Q104" s="181">
        <f>WEEKNUM(All_Opps[[#This Row],[Close Date]],1)</f>
        <v>41</v>
      </c>
      <c r="R10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346</v>
      </c>
      <c r="S104" s="4" t="s">
        <v>518</v>
      </c>
      <c r="T104" s="4" t="s">
        <v>519</v>
      </c>
      <c r="U104" s="68">
        <v>42649</v>
      </c>
      <c r="V104" s="347" t="s">
        <v>19</v>
      </c>
      <c r="W104" s="9">
        <v>25027</v>
      </c>
      <c r="X104" s="4" t="s">
        <v>181</v>
      </c>
      <c r="Y104" s="4" t="s">
        <v>328</v>
      </c>
      <c r="Z104" s="68">
        <v>42633</v>
      </c>
    </row>
    <row r="105" spans="1:26" ht="12.75" x14ac:dyDescent="0.35">
      <c r="A1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105" s="181" t="str">
        <f>IF(All_Opps[[#This Row],[WeekMod]]&lt;&gt;"",CONCATENATE(All_Opps[[#This Row],[Opp Year]],"-",TEXT(All_Opps[[#This Row],[WeekMod]],"00#")),"")</f>
        <v>2017-046</v>
      </c>
      <c r="C1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105" s="181" t="str">
        <f>CONCATENATE(All_Opps[[#This Row],[Opp Year]],"-",TEXT(All_Opps[[#This Row],[Week]],"00#"))</f>
        <v>2017-046</v>
      </c>
      <c r="E105" s="181">
        <f>IFERROR(VALUE(RIGHT(All_Opps[[#This Row],[Opportunity Name]],2)),"")</f>
        <v>4</v>
      </c>
      <c r="F105" s="181">
        <f>IFERROR(("20"&amp;LEFT(All_Opps[[#This Row],[Opportunity Name]],2))*1,"")</f>
        <v>2017</v>
      </c>
      <c r="G105" s="181" t="str">
        <f>MID(All_Opps[[#This Row],[Opportunity Name]],3,2)</f>
        <v>02</v>
      </c>
      <c r="H105" s="181" t="str">
        <f>LEFT(All_Opps[[#This Row],[Opportunity Name]],7)</f>
        <v>1702 Je</v>
      </c>
      <c r="I105" s="181" t="str" cm="1">
        <f t="array" ref="I1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5" s="181" t="str">
        <f>YEAR(All_Opps[[#This Row],[Close_Date]])&amp;"-"&amp;TEXT(MONTH(All_Opps[[#This Row],[Close_Date]]),"00")</f>
        <v>2016-11</v>
      </c>
      <c r="K105" s="182">
        <f>All_Opps[[#This Row],[Created Date2]]*1</f>
        <v>42657</v>
      </c>
      <c r="L105" s="183">
        <f>YEAR(All_Opps[[#This Row],[Created_Date]])</f>
        <v>2016</v>
      </c>
      <c r="M105" s="184">
        <f>WEEKNUM(All_Opps[[#This Row],[Created_Date]],16)</f>
        <v>42</v>
      </c>
      <c r="N105" s="182">
        <f>All_Opps[[#This Row],[Close Date]]*1</f>
        <v>42685</v>
      </c>
      <c r="O105" s="185">
        <f>YEAR(All_Opps[[#This Row],[Close_Date]])</f>
        <v>2016</v>
      </c>
      <c r="P105" s="183">
        <f>MONTH(All_Opps[[#This Row],[Close Date]])</f>
        <v>11</v>
      </c>
      <c r="Q105" s="181">
        <f>WEEKNUM(All_Opps[[#This Row],[Close Date]],1)</f>
        <v>46</v>
      </c>
      <c r="R10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5" s="4" t="s">
        <v>520</v>
      </c>
      <c r="T105" s="4" t="s">
        <v>521</v>
      </c>
      <c r="U105" s="68">
        <v>42685</v>
      </c>
      <c r="V105" s="347" t="s">
        <v>21</v>
      </c>
      <c r="W105" s="341">
        <v>28463</v>
      </c>
      <c r="X105" s="4" t="s">
        <v>13</v>
      </c>
      <c r="Y105" s="4" t="s">
        <v>371</v>
      </c>
      <c r="Z105" s="68">
        <v>42657</v>
      </c>
    </row>
    <row r="106" spans="1:26" ht="12.75" x14ac:dyDescent="0.35">
      <c r="A1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106" s="181" t="str">
        <f>IF(All_Opps[[#This Row],[WeekMod]]&lt;&gt;"",CONCATENATE(All_Opps[[#This Row],[Opp Year]],"-",TEXT(All_Opps[[#This Row],[WeekMod]],"00#")),"")</f>
        <v>2017-042</v>
      </c>
      <c r="C1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106" s="181" t="str">
        <f>CONCATENATE(All_Opps[[#This Row],[Opp Year]],"-",TEXT(All_Opps[[#This Row],[Week]],"00#"))</f>
        <v>2017-042</v>
      </c>
      <c r="E106" s="181">
        <f>IFERROR(VALUE(RIGHT(All_Opps[[#This Row],[Opportunity Name]],2)),"")</f>
        <v>2</v>
      </c>
      <c r="F106" s="181">
        <f>IFERROR(("20"&amp;LEFT(All_Opps[[#This Row],[Opportunity Name]],2))*1,"")</f>
        <v>2017</v>
      </c>
      <c r="G106" s="181" t="str">
        <f>MID(All_Opps[[#This Row],[Opportunity Name]],3,2)</f>
        <v>04</v>
      </c>
      <c r="H106" s="181" t="str">
        <f>LEFT(All_Opps[[#This Row],[Opportunity Name]],7)</f>
        <v>1704 Be</v>
      </c>
      <c r="I106" s="181" t="str" cm="1">
        <f t="array" ref="I1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6" s="181" t="str">
        <f>YEAR(All_Opps[[#This Row],[Close_Date]])&amp;"-"&amp;TEXT(MONTH(All_Opps[[#This Row],[Close_Date]]),"00")</f>
        <v>2016-10</v>
      </c>
      <c r="K106" s="182">
        <f>All_Opps[[#This Row],[Created Date2]]*1</f>
        <v>42627</v>
      </c>
      <c r="L106" s="183">
        <f>YEAR(All_Opps[[#This Row],[Created_Date]])</f>
        <v>2016</v>
      </c>
      <c r="M106" s="184">
        <f>WEEKNUM(All_Opps[[#This Row],[Created_Date]],16)</f>
        <v>38</v>
      </c>
      <c r="N106" s="182">
        <f>All_Opps[[#This Row],[Close Date]]*1</f>
        <v>42656</v>
      </c>
      <c r="O106" s="185">
        <f>YEAR(All_Opps[[#This Row],[Close_Date]])</f>
        <v>2016</v>
      </c>
      <c r="P106" s="183">
        <f>MONTH(All_Opps[[#This Row],[Close Date]])</f>
        <v>10</v>
      </c>
      <c r="Q106" s="181">
        <f>WEEKNUM(All_Opps[[#This Row],[Close Date]],1)</f>
        <v>42</v>
      </c>
      <c r="R1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6" s="4" t="s">
        <v>522</v>
      </c>
      <c r="T106" s="4" t="s">
        <v>523</v>
      </c>
      <c r="U106" s="68">
        <v>42656</v>
      </c>
      <c r="V106" s="347" t="s">
        <v>18</v>
      </c>
      <c r="W106" s="341">
        <v>11923</v>
      </c>
      <c r="X106" s="4" t="s">
        <v>6</v>
      </c>
      <c r="Y106" s="4" t="s">
        <v>371</v>
      </c>
      <c r="Z106" s="68">
        <v>42627</v>
      </c>
    </row>
    <row r="107" spans="1:26" ht="12.75" x14ac:dyDescent="0.35">
      <c r="A1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107" s="181" t="str">
        <f>IF(All_Opps[[#This Row],[WeekMod]]&lt;&gt;"",CONCATENATE(All_Opps[[#This Row],[Opp Year]],"-",TEXT(All_Opps[[#This Row],[WeekMod]],"00#")),"")</f>
        <v>2017-043</v>
      </c>
      <c r="C1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107" s="181" t="str">
        <f>CONCATENATE(All_Opps[[#This Row],[Opp Year]],"-",TEXT(All_Opps[[#This Row],[Week]],"00#"))</f>
        <v>2017-043</v>
      </c>
      <c r="E107" s="181">
        <f>IFERROR(VALUE(RIGHT(All_Opps[[#This Row],[Opportunity Name]],2)),"")</f>
        <v>2</v>
      </c>
      <c r="F107" s="181">
        <f>IFERROR(("20"&amp;LEFT(All_Opps[[#This Row],[Opportunity Name]],2))*1,"")</f>
        <v>2017</v>
      </c>
      <c r="G107" s="181" t="str">
        <f>MID(All_Opps[[#This Row],[Opportunity Name]],3,2)</f>
        <v>02</v>
      </c>
      <c r="H107" s="181" t="str">
        <f>LEFT(All_Opps[[#This Row],[Opportunity Name]],7)</f>
        <v>1702-05</v>
      </c>
      <c r="I107" s="181" t="str" cm="1">
        <f t="array" ref="I1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7" s="181" t="str">
        <f>YEAR(All_Opps[[#This Row],[Close_Date]])&amp;"-"&amp;TEXT(MONTH(All_Opps[[#This Row],[Close_Date]]),"00")</f>
        <v>2016-10</v>
      </c>
      <c r="K107" s="182">
        <f>All_Opps[[#This Row],[Created Date2]]*1</f>
        <v>42656</v>
      </c>
      <c r="L107" s="183">
        <f>YEAR(All_Opps[[#This Row],[Created_Date]])</f>
        <v>2016</v>
      </c>
      <c r="M107" s="184">
        <f>WEEKNUM(All_Opps[[#This Row],[Created_Date]],16)</f>
        <v>42</v>
      </c>
      <c r="N107" s="182">
        <f>All_Opps[[#This Row],[Close Date]]*1</f>
        <v>42661</v>
      </c>
      <c r="O107" s="185">
        <f>YEAR(All_Opps[[#This Row],[Close_Date]])</f>
        <v>2016</v>
      </c>
      <c r="P107" s="183">
        <f>MONTH(All_Opps[[#This Row],[Close Date]])</f>
        <v>10</v>
      </c>
      <c r="Q107" s="181">
        <f>WEEKNUM(All_Opps[[#This Row],[Close Date]],1)</f>
        <v>43</v>
      </c>
      <c r="R10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111</v>
      </c>
      <c r="S107" s="4" t="s">
        <v>524</v>
      </c>
      <c r="T107" s="4" t="s">
        <v>525</v>
      </c>
      <c r="U107" s="68">
        <v>42661</v>
      </c>
      <c r="V107" s="347" t="s">
        <v>19</v>
      </c>
      <c r="W107" s="9">
        <v>20369</v>
      </c>
      <c r="X107" s="4" t="s">
        <v>159</v>
      </c>
      <c r="Y107" s="4" t="s">
        <v>328</v>
      </c>
      <c r="Z107" s="68">
        <v>42656</v>
      </c>
    </row>
    <row r="108" spans="1:26" ht="12.75" x14ac:dyDescent="0.35">
      <c r="A1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108" s="181" t="str">
        <f>IF(All_Opps[[#This Row],[WeekMod]]&lt;&gt;"",CONCATENATE(All_Opps[[#This Row],[Opp Year]],"-",TEXT(All_Opps[[#This Row],[WeekMod]],"00#")),"")</f>
        <v>2017-046</v>
      </c>
      <c r="C1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108" s="181" t="str">
        <f>CONCATENATE(All_Opps[[#This Row],[Opp Year]],"-",TEXT(All_Opps[[#This Row],[Week]],"00#"))</f>
        <v>2017-046</v>
      </c>
      <c r="E108" s="181">
        <f>IFERROR(VALUE(RIGHT(All_Opps[[#This Row],[Opportunity Name]],2)),"")</f>
        <v>4</v>
      </c>
      <c r="F108" s="181">
        <f>IFERROR(("20"&amp;LEFT(All_Opps[[#This Row],[Opportunity Name]],2))*1,"")</f>
        <v>2017</v>
      </c>
      <c r="G108" s="181" t="str">
        <f>MID(All_Opps[[#This Row],[Opportunity Name]],3,2)</f>
        <v>05</v>
      </c>
      <c r="H108" s="181" t="str">
        <f>LEFT(All_Opps[[#This Row],[Opportunity Name]],7)</f>
        <v>1705-09</v>
      </c>
      <c r="I108" s="181" t="str" cm="1">
        <f t="array" ref="I1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8" s="181" t="str">
        <f>YEAR(All_Opps[[#This Row],[Close_Date]])&amp;"-"&amp;TEXT(MONTH(All_Opps[[#This Row],[Close_Date]]),"00")</f>
        <v>2016-11</v>
      </c>
      <c r="K108" s="182">
        <f>All_Opps[[#This Row],[Created Date2]]*1</f>
        <v>42682</v>
      </c>
      <c r="L108" s="183">
        <f>YEAR(All_Opps[[#This Row],[Created_Date]])</f>
        <v>2016</v>
      </c>
      <c r="M108" s="184">
        <f>WEEKNUM(All_Opps[[#This Row],[Created_Date]],16)</f>
        <v>46</v>
      </c>
      <c r="N108" s="182">
        <f>All_Opps[[#This Row],[Close Date]]*1</f>
        <v>42686</v>
      </c>
      <c r="O108" s="185">
        <f>YEAR(All_Opps[[#This Row],[Close_Date]])</f>
        <v>2016</v>
      </c>
      <c r="P108" s="183">
        <f>MONTH(All_Opps[[#This Row],[Close Date]])</f>
        <v>11</v>
      </c>
      <c r="Q108" s="181">
        <f>WEEKNUM(All_Opps[[#This Row],[Close Date]],1)</f>
        <v>46</v>
      </c>
      <c r="R10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174</v>
      </c>
      <c r="S108" s="4" t="s">
        <v>526</v>
      </c>
      <c r="T108" s="4" t="s">
        <v>527</v>
      </c>
      <c r="U108" s="68">
        <v>42686</v>
      </c>
      <c r="V108" s="347" t="s">
        <v>19</v>
      </c>
      <c r="W108" s="9">
        <v>147195</v>
      </c>
      <c r="X108" s="4" t="s">
        <v>155</v>
      </c>
      <c r="Y108" s="4" t="s">
        <v>328</v>
      </c>
      <c r="Z108" s="68">
        <v>42682</v>
      </c>
    </row>
    <row r="109" spans="1:26" ht="12.75" x14ac:dyDescent="0.35">
      <c r="A1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109" s="181" t="str">
        <f>IF(All_Opps[[#This Row],[WeekMod]]&lt;&gt;"",CONCATENATE(All_Opps[[#This Row],[Opp Year]],"-",TEXT(All_Opps[[#This Row],[WeekMod]],"00#")),"")</f>
        <v>2017-043</v>
      </c>
      <c r="C1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109" s="181" t="str">
        <f>CONCATENATE(All_Opps[[#This Row],[Opp Year]],"-",TEXT(All_Opps[[#This Row],[Week]],"00#"))</f>
        <v>2017-043</v>
      </c>
      <c r="E109" s="181">
        <f>IFERROR(VALUE(RIGHT(All_Opps[[#This Row],[Opportunity Name]],2)),"")</f>
        <v>6</v>
      </c>
      <c r="F109" s="181">
        <f>IFERROR(("20"&amp;LEFT(All_Opps[[#This Row],[Opportunity Name]],2))*1,"")</f>
        <v>2017</v>
      </c>
      <c r="G109" s="181" t="str">
        <f>MID(All_Opps[[#This Row],[Opportunity Name]],3,2)</f>
        <v>12</v>
      </c>
      <c r="H109" s="181" t="str">
        <f>LEFT(All_Opps[[#This Row],[Opportunity Name]],7)</f>
        <v>1712 Ga</v>
      </c>
      <c r="I109" s="181" t="str" cm="1">
        <f t="array" ref="I1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9" s="181" t="str">
        <f>YEAR(All_Opps[[#This Row],[Close_Date]])&amp;"-"&amp;TEXT(MONTH(All_Opps[[#This Row],[Close_Date]]),"00")</f>
        <v>2016-10</v>
      </c>
      <c r="K109" s="182">
        <f>All_Opps[[#This Row],[Created Date2]]*1</f>
        <v>42663</v>
      </c>
      <c r="L109" s="183">
        <f>YEAR(All_Opps[[#This Row],[Created_Date]])</f>
        <v>2016</v>
      </c>
      <c r="M109" s="184">
        <f>WEEKNUM(All_Opps[[#This Row],[Created_Date]],16)</f>
        <v>43</v>
      </c>
      <c r="N109" s="182">
        <f>All_Opps[[#This Row],[Close Date]]*1</f>
        <v>42663</v>
      </c>
      <c r="O109" s="185">
        <f>YEAR(All_Opps[[#This Row],[Close_Date]])</f>
        <v>2016</v>
      </c>
      <c r="P109" s="183">
        <f>MONTH(All_Opps[[#This Row],[Close Date]])</f>
        <v>10</v>
      </c>
      <c r="Q109" s="181">
        <f>WEEKNUM(All_Opps[[#This Row],[Close Date]],1)</f>
        <v>43</v>
      </c>
      <c r="R10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9" s="4" t="s">
        <v>528</v>
      </c>
      <c r="T109" s="4" t="s">
        <v>529</v>
      </c>
      <c r="U109" s="68">
        <v>42663</v>
      </c>
      <c r="V109" s="347" t="s">
        <v>18</v>
      </c>
      <c r="W109" s="341">
        <v>74111</v>
      </c>
      <c r="X109" s="4" t="s">
        <v>13</v>
      </c>
      <c r="Y109" s="4" t="s">
        <v>321</v>
      </c>
      <c r="Z109" s="68">
        <v>42663</v>
      </c>
    </row>
    <row r="110" spans="1:26" ht="12.75" x14ac:dyDescent="0.35">
      <c r="A1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110" s="181" t="str">
        <f>IF(All_Opps[[#This Row],[WeekMod]]&lt;&gt;"",CONCATENATE(All_Opps[[#This Row],[Opp Year]],"-",TEXT(All_Opps[[#This Row],[WeekMod]],"00#")),"")</f>
        <v>2017-045</v>
      </c>
      <c r="C1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110" s="181" t="str">
        <f>CONCATENATE(All_Opps[[#This Row],[Opp Year]],"-",TEXT(All_Opps[[#This Row],[Week]],"00#"))</f>
        <v>2017-045</v>
      </c>
      <c r="E110" s="181">
        <f>IFERROR(VALUE(RIGHT(All_Opps[[#This Row],[Opportunity Name]],2)),"")</f>
        <v>2</v>
      </c>
      <c r="F110" s="181">
        <f>IFERROR(("20"&amp;LEFT(All_Opps[[#This Row],[Opportunity Name]],2))*1,"")</f>
        <v>2017</v>
      </c>
      <c r="G110" s="181" t="str">
        <f>MID(All_Opps[[#This Row],[Opportunity Name]],3,2)</f>
        <v>03</v>
      </c>
      <c r="H110" s="181" t="str">
        <f>LEFT(All_Opps[[#This Row],[Opportunity Name]],7)</f>
        <v>1703 Fe</v>
      </c>
      <c r="I110" s="181" t="str" cm="1">
        <f t="array" ref="I1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0" s="181" t="str">
        <f>YEAR(All_Opps[[#This Row],[Close_Date]])&amp;"-"&amp;TEXT(MONTH(All_Opps[[#This Row],[Close_Date]]),"00")</f>
        <v>2016-10</v>
      </c>
      <c r="K110" s="182">
        <f>All_Opps[[#This Row],[Created Date2]]*1</f>
        <v>42614</v>
      </c>
      <c r="L110" s="183">
        <f>YEAR(All_Opps[[#This Row],[Created_Date]])</f>
        <v>2016</v>
      </c>
      <c r="M110" s="184">
        <f>WEEKNUM(All_Opps[[#This Row],[Created_Date]],16)</f>
        <v>36</v>
      </c>
      <c r="N110" s="182">
        <f>All_Opps[[#This Row],[Close Date]]*1</f>
        <v>42674</v>
      </c>
      <c r="O110" s="185">
        <f>YEAR(All_Opps[[#This Row],[Close_Date]])</f>
        <v>2016</v>
      </c>
      <c r="P110" s="183">
        <f>MONTH(All_Opps[[#This Row],[Close Date]])</f>
        <v>10</v>
      </c>
      <c r="Q110" s="181">
        <f>WEEKNUM(All_Opps[[#This Row],[Close Date]],1)</f>
        <v>45</v>
      </c>
      <c r="R11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0" s="4" t="s">
        <v>530</v>
      </c>
      <c r="T110" s="4" t="s">
        <v>531</v>
      </c>
      <c r="U110" s="68">
        <v>42674</v>
      </c>
      <c r="V110" s="347" t="s">
        <v>18</v>
      </c>
      <c r="W110" s="341">
        <v>17735</v>
      </c>
      <c r="X110" s="4" t="s">
        <v>27</v>
      </c>
      <c r="Y110" s="4" t="s">
        <v>321</v>
      </c>
      <c r="Z110" s="68">
        <v>42614</v>
      </c>
    </row>
    <row r="111" spans="1:26" ht="12.75" x14ac:dyDescent="0.35">
      <c r="A1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111" s="181" t="str">
        <f>IF(All_Opps[[#This Row],[WeekMod]]&lt;&gt;"",CONCATENATE(All_Opps[[#This Row],[Opp Year]],"-",TEXT(All_Opps[[#This Row],[WeekMod]],"00#")),"")</f>
        <v>2017-049</v>
      </c>
      <c r="C1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111" s="181" t="str">
        <f>CONCATENATE(All_Opps[[#This Row],[Opp Year]],"-",TEXT(All_Opps[[#This Row],[Week]],"00#"))</f>
        <v>2017-049</v>
      </c>
      <c r="E111" s="181">
        <f>IFERROR(VALUE(RIGHT(All_Opps[[#This Row],[Opportunity Name]],2)),"")</f>
        <v>2</v>
      </c>
      <c r="F111" s="181">
        <f>IFERROR(("20"&amp;LEFT(All_Opps[[#This Row],[Opportunity Name]],2))*1,"")</f>
        <v>2017</v>
      </c>
      <c r="G111" s="181" t="str">
        <f>MID(All_Opps[[#This Row],[Opportunity Name]],3,2)</f>
        <v>08</v>
      </c>
      <c r="H111" s="181" t="str">
        <f>LEFT(All_Opps[[#This Row],[Opportunity Name]],7)</f>
        <v>1708 In</v>
      </c>
      <c r="I111" s="181" t="str" cm="1">
        <f t="array" ref="I1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1" s="181" t="str">
        <f>YEAR(All_Opps[[#This Row],[Close_Date]])&amp;"-"&amp;TEXT(MONTH(All_Opps[[#This Row],[Close_Date]]),"00")</f>
        <v>2016-12</v>
      </c>
      <c r="K111" s="182">
        <f>All_Opps[[#This Row],[Created Date2]]*1</f>
        <v>42707</v>
      </c>
      <c r="L111" s="183">
        <f>YEAR(All_Opps[[#This Row],[Created_Date]])</f>
        <v>2016</v>
      </c>
      <c r="M111" s="184">
        <f>WEEKNUM(All_Opps[[#This Row],[Created_Date]],16)</f>
        <v>50</v>
      </c>
      <c r="N111" s="182">
        <f>All_Opps[[#This Row],[Close Date]]*1</f>
        <v>42707</v>
      </c>
      <c r="O111" s="185">
        <f>YEAR(All_Opps[[#This Row],[Close_Date]])</f>
        <v>2016</v>
      </c>
      <c r="P111" s="183">
        <f>MONTH(All_Opps[[#This Row],[Close Date]])</f>
        <v>12</v>
      </c>
      <c r="Q111" s="181">
        <f>WEEKNUM(All_Opps[[#This Row],[Close Date]],1)</f>
        <v>49</v>
      </c>
      <c r="R11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1" s="4" t="s">
        <v>532</v>
      </c>
      <c r="T111" s="4" t="s">
        <v>533</v>
      </c>
      <c r="U111" s="68">
        <v>42707</v>
      </c>
      <c r="V111" s="347" t="s">
        <v>18</v>
      </c>
      <c r="W111" s="341">
        <v>22092</v>
      </c>
      <c r="X111" s="4" t="s">
        <v>13</v>
      </c>
      <c r="Y111" s="4" t="s">
        <v>371</v>
      </c>
      <c r="Z111" s="68">
        <v>42707</v>
      </c>
    </row>
    <row r="112" spans="1:26" ht="12.75" x14ac:dyDescent="0.35">
      <c r="A1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112" s="181" t="str">
        <f>IF(All_Opps[[#This Row],[WeekMod]]&lt;&gt;"",CONCATENATE(All_Opps[[#This Row],[Opp Year]],"-",TEXT(All_Opps[[#This Row],[WeekMod]],"00#")),"")</f>
        <v>2017-048</v>
      </c>
      <c r="C1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112" s="181" t="str">
        <f>CONCATENATE(All_Opps[[#This Row],[Opp Year]],"-",TEXT(All_Opps[[#This Row],[Week]],"00#"))</f>
        <v>2017-048</v>
      </c>
      <c r="E112" s="181">
        <f>IFERROR(VALUE(RIGHT(All_Opps[[#This Row],[Opportunity Name]],2)),"")</f>
        <v>2</v>
      </c>
      <c r="F112" s="181">
        <f>IFERROR(("20"&amp;LEFT(All_Opps[[#This Row],[Opportunity Name]],2))*1,"")</f>
        <v>2017</v>
      </c>
      <c r="G112" s="181" t="str">
        <f>MID(All_Opps[[#This Row],[Opportunity Name]],3,2)</f>
        <v>08</v>
      </c>
      <c r="H112" s="181" t="str">
        <f>LEFT(All_Opps[[#This Row],[Opportunity Name]],7)</f>
        <v>1708 Ra</v>
      </c>
      <c r="I112" s="181" t="str" cm="1">
        <f t="array" ref="I1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2" s="181" t="str">
        <f>YEAR(All_Opps[[#This Row],[Close_Date]])&amp;"-"&amp;TEXT(MONTH(All_Opps[[#This Row],[Close_Date]]),"00")</f>
        <v>2016-11</v>
      </c>
      <c r="K112" s="182">
        <f>All_Opps[[#This Row],[Created Date2]]*1</f>
        <v>42692</v>
      </c>
      <c r="L112" s="183">
        <f>YEAR(All_Opps[[#This Row],[Created_Date]])</f>
        <v>2016</v>
      </c>
      <c r="M112" s="184">
        <f>WEEKNUM(All_Opps[[#This Row],[Created_Date]],16)</f>
        <v>47</v>
      </c>
      <c r="N112" s="182">
        <f>All_Opps[[#This Row],[Close Date]]*1</f>
        <v>42699</v>
      </c>
      <c r="O112" s="185">
        <f>YEAR(All_Opps[[#This Row],[Close_Date]])</f>
        <v>2016</v>
      </c>
      <c r="P112" s="183">
        <f>MONTH(All_Opps[[#This Row],[Close Date]])</f>
        <v>11</v>
      </c>
      <c r="Q112" s="181">
        <f>WEEKNUM(All_Opps[[#This Row],[Close Date]],1)</f>
        <v>48</v>
      </c>
      <c r="R1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2" s="4" t="s">
        <v>534</v>
      </c>
      <c r="T112" s="4" t="s">
        <v>535</v>
      </c>
      <c r="U112" s="68">
        <v>42699</v>
      </c>
      <c r="V112" s="347" t="s">
        <v>18</v>
      </c>
      <c r="W112" s="341">
        <v>21516</v>
      </c>
      <c r="X112" s="4" t="s">
        <v>6</v>
      </c>
      <c r="Y112" s="4" t="s">
        <v>371</v>
      </c>
      <c r="Z112" s="68">
        <v>42692</v>
      </c>
    </row>
    <row r="113" spans="1:26" ht="12.75" x14ac:dyDescent="0.35">
      <c r="A1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113" s="181" t="str">
        <f>IF(All_Opps[[#This Row],[WeekMod]]&lt;&gt;"",CONCATENATE(All_Opps[[#This Row],[Opp Year]],"-",TEXT(All_Opps[[#This Row],[WeekMod]],"00#")),"")</f>
        <v>2017-044</v>
      </c>
      <c r="C1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113" s="181" t="str">
        <f>CONCATENATE(All_Opps[[#This Row],[Opp Year]],"-",TEXT(All_Opps[[#This Row],[Week]],"00#"))</f>
        <v>2017-044</v>
      </c>
      <c r="E113" s="181">
        <f>IFERROR(VALUE(RIGHT(All_Opps[[#This Row],[Opportunity Name]],2)),"")</f>
        <v>2</v>
      </c>
      <c r="F113" s="181">
        <f>IFERROR(("20"&amp;LEFT(All_Opps[[#This Row],[Opportunity Name]],2))*1,"")</f>
        <v>2017</v>
      </c>
      <c r="G113" s="181" t="str">
        <f>MID(All_Opps[[#This Row],[Opportunity Name]],3,2)</f>
        <v>09</v>
      </c>
      <c r="H113" s="181" t="str">
        <f>LEFT(All_Opps[[#This Row],[Opportunity Name]],7)</f>
        <v>1709 Oa</v>
      </c>
      <c r="I113" s="181" t="str" cm="1">
        <f t="array" ref="I1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3" s="181" t="str">
        <f>YEAR(All_Opps[[#This Row],[Close_Date]])&amp;"-"&amp;TEXT(MONTH(All_Opps[[#This Row],[Close_Date]]),"00")</f>
        <v>2016-10</v>
      </c>
      <c r="K113" s="182">
        <f>All_Opps[[#This Row],[Created Date2]]*1</f>
        <v>42635</v>
      </c>
      <c r="L113" s="183">
        <f>YEAR(All_Opps[[#This Row],[Created_Date]])</f>
        <v>2016</v>
      </c>
      <c r="M113" s="184">
        <f>WEEKNUM(All_Opps[[#This Row],[Created_Date]],16)</f>
        <v>39</v>
      </c>
      <c r="N113" s="182">
        <f>All_Opps[[#This Row],[Close Date]]*1</f>
        <v>42672</v>
      </c>
      <c r="O113" s="185">
        <f>YEAR(All_Opps[[#This Row],[Close_Date]])</f>
        <v>2016</v>
      </c>
      <c r="P113" s="183">
        <f>MONTH(All_Opps[[#This Row],[Close Date]])</f>
        <v>10</v>
      </c>
      <c r="Q113" s="181">
        <f>WEEKNUM(All_Opps[[#This Row],[Close Date]],1)</f>
        <v>44</v>
      </c>
      <c r="R11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3" s="4" t="s">
        <v>536</v>
      </c>
      <c r="T113" s="4" t="s">
        <v>537</v>
      </c>
      <c r="U113" s="68">
        <v>42672</v>
      </c>
      <c r="V113" s="347" t="s">
        <v>25</v>
      </c>
      <c r="W113" s="9">
        <v>19766</v>
      </c>
      <c r="X113" s="4" t="s">
        <v>161</v>
      </c>
      <c r="Y113" s="4" t="s">
        <v>328</v>
      </c>
      <c r="Z113" s="68">
        <v>42635</v>
      </c>
    </row>
    <row r="114" spans="1:26" ht="12.75" x14ac:dyDescent="0.35">
      <c r="A1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114" s="181" t="str">
        <f>IF(All_Opps[[#This Row],[WeekMod]]&lt;&gt;"",CONCATENATE(All_Opps[[#This Row],[Opp Year]],"-",TEXT(All_Opps[[#This Row],[WeekMod]],"00#")),"")</f>
        <v>2017-043</v>
      </c>
      <c r="C1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114" s="181" t="str">
        <f>CONCATENATE(All_Opps[[#This Row],[Opp Year]],"-",TEXT(All_Opps[[#This Row],[Week]],"00#"))</f>
        <v>2017-043</v>
      </c>
      <c r="E114" s="181">
        <f>IFERROR(VALUE(RIGHT(All_Opps[[#This Row],[Opportunity Name]],2)),"")</f>
        <v>3</v>
      </c>
      <c r="F114" s="181">
        <f>IFERROR(("20"&amp;LEFT(All_Opps[[#This Row],[Opportunity Name]],2))*1,"")</f>
        <v>2017</v>
      </c>
      <c r="G114" s="181" t="str">
        <f>MID(All_Opps[[#This Row],[Opportunity Name]],3,2)</f>
        <v>06</v>
      </c>
      <c r="H114" s="181" t="str">
        <f>LEFT(All_Opps[[#This Row],[Opportunity Name]],7)</f>
        <v>1706 Ki</v>
      </c>
      <c r="I114" s="181" t="str" cm="1">
        <f t="array" ref="I1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4" s="181" t="str">
        <f>YEAR(All_Opps[[#This Row],[Close_Date]])&amp;"-"&amp;TEXT(MONTH(All_Opps[[#This Row],[Close_Date]]),"00")</f>
        <v>2016-10</v>
      </c>
      <c r="K114" s="182">
        <f>All_Opps[[#This Row],[Created Date2]]*1</f>
        <v>42640</v>
      </c>
      <c r="L114" s="183">
        <f>YEAR(All_Opps[[#This Row],[Created_Date]])</f>
        <v>2016</v>
      </c>
      <c r="M114" s="184">
        <f>WEEKNUM(All_Opps[[#This Row],[Created_Date]],16)</f>
        <v>40</v>
      </c>
      <c r="N114" s="182">
        <f>All_Opps[[#This Row],[Close Date]]*1</f>
        <v>42661</v>
      </c>
      <c r="O114" s="185">
        <f>YEAR(All_Opps[[#This Row],[Close_Date]])</f>
        <v>2016</v>
      </c>
      <c r="P114" s="183">
        <f>MONTH(All_Opps[[#This Row],[Close Date]])</f>
        <v>10</v>
      </c>
      <c r="Q114" s="181">
        <f>WEEKNUM(All_Opps[[#This Row],[Close Date]],1)</f>
        <v>43</v>
      </c>
      <c r="R1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4" s="4" t="s">
        <v>538</v>
      </c>
      <c r="T114" s="4" t="s">
        <v>539</v>
      </c>
      <c r="U114" s="68">
        <v>42661</v>
      </c>
      <c r="V114" s="347" t="s">
        <v>25</v>
      </c>
      <c r="W114" s="9">
        <v>18986</v>
      </c>
      <c r="X114" s="4" t="s">
        <v>14</v>
      </c>
      <c r="Y114" s="4" t="s">
        <v>328</v>
      </c>
      <c r="Z114" s="68">
        <v>42640</v>
      </c>
    </row>
    <row r="115" spans="1:26" ht="12.75" x14ac:dyDescent="0.35">
      <c r="A1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115" s="181" t="str">
        <f>IF(All_Opps[[#This Row],[WeekMod]]&lt;&gt;"",CONCATENATE(All_Opps[[#This Row],[Opp Year]],"-",TEXT(All_Opps[[#This Row],[WeekMod]],"00#")),"")</f>
        <v>2017-046</v>
      </c>
      <c r="C1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115" s="181" t="str">
        <f>CONCATENATE(All_Opps[[#This Row],[Opp Year]],"-",TEXT(All_Opps[[#This Row],[Week]],"00#"))</f>
        <v>2017-046</v>
      </c>
      <c r="E115" s="181">
        <f>IFERROR(VALUE(RIGHT(All_Opps[[#This Row],[Opportunity Name]],2)),"")</f>
        <v>2</v>
      </c>
      <c r="F115" s="181">
        <f>IFERROR(("20"&amp;LEFT(All_Opps[[#This Row],[Opportunity Name]],2))*1,"")</f>
        <v>2017</v>
      </c>
      <c r="G115" s="181" t="str">
        <f>MID(All_Opps[[#This Row],[Opportunity Name]],3,2)</f>
        <v>09</v>
      </c>
      <c r="H115" s="181" t="str">
        <f>LEFT(All_Opps[[#This Row],[Opportunity Name]],7)</f>
        <v>1709-05</v>
      </c>
      <c r="I115" s="181" t="str" cm="1">
        <f t="array" ref="I1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5" s="181" t="str">
        <f>YEAR(All_Opps[[#This Row],[Close_Date]])&amp;"-"&amp;TEXT(MONTH(All_Opps[[#This Row],[Close_Date]]),"00")</f>
        <v>2016-11</v>
      </c>
      <c r="K115" s="182">
        <f>All_Opps[[#This Row],[Created Date2]]*1</f>
        <v>42670</v>
      </c>
      <c r="L115" s="183">
        <f>YEAR(All_Opps[[#This Row],[Created_Date]])</f>
        <v>2016</v>
      </c>
      <c r="M115" s="184">
        <f>WEEKNUM(All_Opps[[#This Row],[Created_Date]],16)</f>
        <v>44</v>
      </c>
      <c r="N115" s="182">
        <f>All_Opps[[#This Row],[Close Date]]*1</f>
        <v>42684</v>
      </c>
      <c r="O115" s="185">
        <f>YEAR(All_Opps[[#This Row],[Close_Date]])</f>
        <v>2016</v>
      </c>
      <c r="P115" s="183">
        <f>MONTH(All_Opps[[#This Row],[Close Date]])</f>
        <v>11</v>
      </c>
      <c r="Q115" s="181">
        <f>WEEKNUM(All_Opps[[#This Row],[Close Date]],1)</f>
        <v>46</v>
      </c>
      <c r="R11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309</v>
      </c>
      <c r="S115" s="4" t="s">
        <v>540</v>
      </c>
      <c r="T115" s="4" t="s">
        <v>541</v>
      </c>
      <c r="U115" s="68">
        <v>42684</v>
      </c>
      <c r="V115" s="347" t="s">
        <v>19</v>
      </c>
      <c r="W115" s="341">
        <v>34418</v>
      </c>
      <c r="X115" s="4" t="s">
        <v>10</v>
      </c>
      <c r="Y115" s="4" t="s">
        <v>321</v>
      </c>
      <c r="Z115" s="68">
        <v>42670</v>
      </c>
    </row>
    <row r="116" spans="1:26" ht="12.75" x14ac:dyDescent="0.35">
      <c r="A1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116" s="181" t="str">
        <f>IF(All_Opps[[#This Row],[WeekMod]]&lt;&gt;"",CONCATENATE(All_Opps[[#This Row],[Opp Year]],"-",TEXT(All_Opps[[#This Row],[WeekMod]],"00#")),"")</f>
        <v>2017-045</v>
      </c>
      <c r="C1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116" s="181" t="str">
        <f>CONCATENATE(All_Opps[[#This Row],[Opp Year]],"-",TEXT(All_Opps[[#This Row],[Week]],"00#"))</f>
        <v>2017-045</v>
      </c>
      <c r="E116" s="181">
        <f>IFERROR(VALUE(RIGHT(All_Opps[[#This Row],[Opportunity Name]],2)),"")</f>
        <v>2</v>
      </c>
      <c r="F116" s="181">
        <f>IFERROR(("20"&amp;LEFT(All_Opps[[#This Row],[Opportunity Name]],2))*1,"")</f>
        <v>2017</v>
      </c>
      <c r="G116" s="181" t="str">
        <f>MID(All_Opps[[#This Row],[Opportunity Name]],3,2)</f>
        <v>04</v>
      </c>
      <c r="H116" s="181" t="str">
        <f>LEFT(All_Opps[[#This Row],[Opportunity Name]],7)</f>
        <v>1704 In</v>
      </c>
      <c r="I116" s="181" t="str" cm="1">
        <f t="array" ref="I1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6" s="181" t="str">
        <f>YEAR(All_Opps[[#This Row],[Close_Date]])&amp;"-"&amp;TEXT(MONTH(All_Opps[[#This Row],[Close_Date]]),"00")</f>
        <v>2016-10</v>
      </c>
      <c r="K116" s="182">
        <f>All_Opps[[#This Row],[Created Date2]]*1</f>
        <v>42653</v>
      </c>
      <c r="L116" s="183">
        <f>YEAR(All_Opps[[#This Row],[Created_Date]])</f>
        <v>2016</v>
      </c>
      <c r="M116" s="184">
        <f>WEEKNUM(All_Opps[[#This Row],[Created_Date]],16)</f>
        <v>42</v>
      </c>
      <c r="N116" s="182">
        <f>All_Opps[[#This Row],[Close Date]]*1</f>
        <v>42674</v>
      </c>
      <c r="O116" s="185">
        <f>YEAR(All_Opps[[#This Row],[Close_Date]])</f>
        <v>2016</v>
      </c>
      <c r="P116" s="183">
        <f>MONTH(All_Opps[[#This Row],[Close Date]])</f>
        <v>10</v>
      </c>
      <c r="Q116" s="181">
        <f>WEEKNUM(All_Opps[[#This Row],[Close Date]],1)</f>
        <v>45</v>
      </c>
      <c r="R1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6" s="4" t="s">
        <v>542</v>
      </c>
      <c r="T116" s="4" t="s">
        <v>543</v>
      </c>
      <c r="U116" s="68">
        <v>42674</v>
      </c>
      <c r="V116" s="347" t="s">
        <v>18</v>
      </c>
      <c r="W116" s="341">
        <v>10729</v>
      </c>
      <c r="X116" s="4" t="s">
        <v>13</v>
      </c>
      <c r="Y116" s="4" t="s">
        <v>321</v>
      </c>
      <c r="Z116" s="68">
        <v>42653</v>
      </c>
    </row>
    <row r="117" spans="1:26" ht="12.75" x14ac:dyDescent="0.35">
      <c r="A1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117" s="181" t="str">
        <f>IF(All_Opps[[#This Row],[WeekMod]]&lt;&gt;"",CONCATENATE(All_Opps[[#This Row],[Opp Year]],"-",TEXT(All_Opps[[#This Row],[WeekMod]],"00#")),"")</f>
        <v>2017-051</v>
      </c>
      <c r="C1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117" s="181" t="str">
        <f>CONCATENATE(All_Opps[[#This Row],[Opp Year]],"-",TEXT(All_Opps[[#This Row],[Week]],"00#"))</f>
        <v>2017-051</v>
      </c>
      <c r="E117" s="181">
        <f>IFERROR(VALUE(RIGHT(All_Opps[[#This Row],[Opportunity Name]],2)),"")</f>
        <v>2</v>
      </c>
      <c r="F117" s="181">
        <f>IFERROR(("20"&amp;LEFT(All_Opps[[#This Row],[Opportunity Name]],2))*1,"")</f>
        <v>2017</v>
      </c>
      <c r="G117" s="181" t="str">
        <f>MID(All_Opps[[#This Row],[Opportunity Name]],3,2)</f>
        <v>05</v>
      </c>
      <c r="H117" s="181" t="str">
        <f>LEFT(All_Opps[[#This Row],[Opportunity Name]],7)</f>
        <v>1705 An</v>
      </c>
      <c r="I117" s="181" t="str" cm="1">
        <f t="array" ref="I1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7" s="181" t="str">
        <f>YEAR(All_Opps[[#This Row],[Close_Date]])&amp;"-"&amp;TEXT(MONTH(All_Opps[[#This Row],[Close_Date]]),"00")</f>
        <v>2016-12</v>
      </c>
      <c r="K117" s="182">
        <f>All_Opps[[#This Row],[Created Date2]]*1</f>
        <v>42696</v>
      </c>
      <c r="L117" s="183">
        <f>YEAR(All_Opps[[#This Row],[Created_Date]])</f>
        <v>2016</v>
      </c>
      <c r="M117" s="184">
        <f>WEEKNUM(All_Opps[[#This Row],[Created_Date]],16)</f>
        <v>48</v>
      </c>
      <c r="N117" s="182">
        <f>All_Opps[[#This Row],[Close Date]]*1</f>
        <v>42717</v>
      </c>
      <c r="O117" s="185">
        <f>YEAR(All_Opps[[#This Row],[Close_Date]])</f>
        <v>2016</v>
      </c>
      <c r="P117" s="183">
        <f>MONTH(All_Opps[[#This Row],[Close Date]])</f>
        <v>12</v>
      </c>
      <c r="Q117" s="181">
        <f>WEEKNUM(All_Opps[[#This Row],[Close Date]],1)</f>
        <v>51</v>
      </c>
      <c r="R1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7" s="4" t="s">
        <v>544</v>
      </c>
      <c r="T117" s="4" t="s">
        <v>545</v>
      </c>
      <c r="U117" s="68">
        <v>42717</v>
      </c>
      <c r="V117" s="347" t="s">
        <v>18</v>
      </c>
      <c r="W117" s="341">
        <v>24133</v>
      </c>
      <c r="X117" s="4" t="s">
        <v>11</v>
      </c>
      <c r="Y117" s="4" t="s">
        <v>321</v>
      </c>
      <c r="Z117" s="68">
        <v>42696</v>
      </c>
    </row>
    <row r="118" spans="1:26" ht="12.75" x14ac:dyDescent="0.35">
      <c r="A1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118" s="181" t="str">
        <f>IF(All_Opps[[#This Row],[WeekMod]]&lt;&gt;"",CONCATENATE(All_Opps[[#This Row],[Opp Year]],"-",TEXT(All_Opps[[#This Row],[WeekMod]],"00#")),"")</f>
        <v>2017-046</v>
      </c>
      <c r="C1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118" s="181" t="str">
        <f>CONCATENATE(All_Opps[[#This Row],[Opp Year]],"-",TEXT(All_Opps[[#This Row],[Week]],"00#"))</f>
        <v>2017-046</v>
      </c>
      <c r="E118" s="181">
        <f>IFERROR(VALUE(RIGHT(All_Opps[[#This Row],[Opportunity Name]],2)),"")</f>
        <v>3</v>
      </c>
      <c r="F118" s="181">
        <f>IFERROR(("20"&amp;LEFT(All_Opps[[#This Row],[Opportunity Name]],2))*1,"")</f>
        <v>2017</v>
      </c>
      <c r="G118" s="181" t="str">
        <f>MID(All_Opps[[#This Row],[Opportunity Name]],3,2)</f>
        <v>06</v>
      </c>
      <c r="H118" s="181" t="str">
        <f>LEFT(All_Opps[[#This Row],[Opportunity Name]],7)</f>
        <v>1706 Li</v>
      </c>
      <c r="I118" s="181" t="str" cm="1">
        <f t="array" ref="I1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8" s="181" t="str">
        <f>YEAR(All_Opps[[#This Row],[Close_Date]])&amp;"-"&amp;TEXT(MONTH(All_Opps[[#This Row],[Close_Date]]),"00")</f>
        <v>2016-11</v>
      </c>
      <c r="K118" s="182">
        <f>All_Opps[[#This Row],[Created Date2]]*1</f>
        <v>42664</v>
      </c>
      <c r="L118" s="183">
        <f>YEAR(All_Opps[[#This Row],[Created_Date]])</f>
        <v>2016</v>
      </c>
      <c r="M118" s="184">
        <f>WEEKNUM(All_Opps[[#This Row],[Created_Date]],16)</f>
        <v>43</v>
      </c>
      <c r="N118" s="182">
        <f>All_Opps[[#This Row],[Close Date]]*1</f>
        <v>42685</v>
      </c>
      <c r="O118" s="185">
        <f>YEAR(All_Opps[[#This Row],[Close_Date]])</f>
        <v>2016</v>
      </c>
      <c r="P118" s="183">
        <f>MONTH(All_Opps[[#This Row],[Close Date]])</f>
        <v>11</v>
      </c>
      <c r="Q118" s="181">
        <f>WEEKNUM(All_Opps[[#This Row],[Close Date]],1)</f>
        <v>46</v>
      </c>
      <c r="R11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8" s="4" t="s">
        <v>546</v>
      </c>
      <c r="T118" s="4" t="s">
        <v>547</v>
      </c>
      <c r="U118" s="68">
        <v>42685</v>
      </c>
      <c r="V118" s="347" t="s">
        <v>18</v>
      </c>
      <c r="W118" s="341">
        <v>51410</v>
      </c>
      <c r="X118" s="4" t="s">
        <v>11</v>
      </c>
      <c r="Y118" s="4" t="s">
        <v>321</v>
      </c>
      <c r="Z118" s="68">
        <v>42664</v>
      </c>
    </row>
    <row r="119" spans="1:26" ht="12.75" x14ac:dyDescent="0.35">
      <c r="A1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119" s="181" t="str">
        <f>IF(All_Opps[[#This Row],[WeekMod]]&lt;&gt;"",CONCATENATE(All_Opps[[#This Row],[Opp Year]],"-",TEXT(All_Opps[[#This Row],[WeekMod]],"00#")),"")</f>
        <v>2017-048</v>
      </c>
      <c r="C1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119" s="181" t="str">
        <f>CONCATENATE(All_Opps[[#This Row],[Opp Year]],"-",TEXT(All_Opps[[#This Row],[Week]],"00#"))</f>
        <v>2017-048</v>
      </c>
      <c r="E119" s="181">
        <f>IFERROR(VALUE(RIGHT(All_Opps[[#This Row],[Opportunity Name]],2)),"")</f>
        <v>4</v>
      </c>
      <c r="F119" s="181">
        <f>IFERROR(("20"&amp;LEFT(All_Opps[[#This Row],[Opportunity Name]],2))*1,"")</f>
        <v>2017</v>
      </c>
      <c r="G119" s="181" t="str">
        <f>MID(All_Opps[[#This Row],[Opportunity Name]],3,2)</f>
        <v>10</v>
      </c>
      <c r="H119" s="181" t="str">
        <f>LEFT(All_Opps[[#This Row],[Opportunity Name]],7)</f>
        <v>1710 Ho</v>
      </c>
      <c r="I119" s="181" t="str" cm="1">
        <f t="array" ref="I1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9" s="181" t="str">
        <f>YEAR(All_Opps[[#This Row],[Close_Date]])&amp;"-"&amp;TEXT(MONTH(All_Opps[[#This Row],[Close_Date]]),"00")</f>
        <v>2016-11</v>
      </c>
      <c r="K119" s="182">
        <f>All_Opps[[#This Row],[Created Date2]]*1</f>
        <v>42610</v>
      </c>
      <c r="L119" s="183">
        <f>YEAR(All_Opps[[#This Row],[Created_Date]])</f>
        <v>2016</v>
      </c>
      <c r="M119" s="184">
        <f>WEEKNUM(All_Opps[[#This Row],[Created_Date]],16)</f>
        <v>36</v>
      </c>
      <c r="N119" s="182">
        <f>All_Opps[[#This Row],[Close Date]]*1</f>
        <v>42699</v>
      </c>
      <c r="O119" s="185">
        <f>YEAR(All_Opps[[#This Row],[Close_Date]])</f>
        <v>2016</v>
      </c>
      <c r="P119" s="183">
        <f>MONTH(All_Opps[[#This Row],[Close Date]])</f>
        <v>11</v>
      </c>
      <c r="Q119" s="181">
        <f>WEEKNUM(All_Opps[[#This Row],[Close Date]],1)</f>
        <v>48</v>
      </c>
      <c r="R1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9" s="4" t="s">
        <v>548</v>
      </c>
      <c r="T119" s="4" t="s">
        <v>549</v>
      </c>
      <c r="U119" s="68">
        <v>42699</v>
      </c>
      <c r="V119" s="347" t="s">
        <v>25</v>
      </c>
      <c r="W119" s="9">
        <v>46140</v>
      </c>
      <c r="X119" s="4" t="s">
        <v>13</v>
      </c>
      <c r="Y119" s="4" t="s">
        <v>328</v>
      </c>
      <c r="Z119" s="68">
        <v>42610</v>
      </c>
    </row>
    <row r="120" spans="1:26" ht="12.75" x14ac:dyDescent="0.35">
      <c r="A1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120" s="181" t="str">
        <f>IF(All_Opps[[#This Row],[WeekMod]]&lt;&gt;"",CONCATENATE(All_Opps[[#This Row],[Opp Year]],"-",TEXT(All_Opps[[#This Row],[WeekMod]],"00#")),"")</f>
        <v>2017-048</v>
      </c>
      <c r="C1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120" s="181" t="str">
        <f>CONCATENATE(All_Opps[[#This Row],[Opp Year]],"-",TEXT(All_Opps[[#This Row],[Week]],"00#"))</f>
        <v>2017-048</v>
      </c>
      <c r="E120" s="181">
        <f>IFERROR(VALUE(RIGHT(All_Opps[[#This Row],[Opportunity Name]],2)),"")</f>
        <v>2</v>
      </c>
      <c r="F120" s="181">
        <f>IFERROR(("20"&amp;LEFT(All_Opps[[#This Row],[Opportunity Name]],2))*1,"")</f>
        <v>2017</v>
      </c>
      <c r="G120" s="181" t="str">
        <f>MID(All_Opps[[#This Row],[Opportunity Name]],3,2)</f>
        <v>04</v>
      </c>
      <c r="H120" s="181" t="str">
        <f>LEFT(All_Opps[[#This Row],[Opportunity Name]],7)</f>
        <v>1704 La</v>
      </c>
      <c r="I120" s="181" t="str" cm="1">
        <f t="array" ref="I1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0" s="181" t="str">
        <f>YEAR(All_Opps[[#This Row],[Close_Date]])&amp;"-"&amp;TEXT(MONTH(All_Opps[[#This Row],[Close_Date]]),"00")</f>
        <v>2016-11</v>
      </c>
      <c r="K120" s="182">
        <f>All_Opps[[#This Row],[Created Date2]]*1</f>
        <v>42680</v>
      </c>
      <c r="L120" s="183">
        <f>YEAR(All_Opps[[#This Row],[Created_Date]])</f>
        <v>2016</v>
      </c>
      <c r="M120" s="184">
        <f>WEEKNUM(All_Opps[[#This Row],[Created_Date]],16)</f>
        <v>46</v>
      </c>
      <c r="N120" s="182">
        <f>All_Opps[[#This Row],[Close Date]]*1</f>
        <v>42700</v>
      </c>
      <c r="O120" s="185">
        <f>YEAR(All_Opps[[#This Row],[Close_Date]])</f>
        <v>2016</v>
      </c>
      <c r="P120" s="183">
        <f>MONTH(All_Opps[[#This Row],[Close Date]])</f>
        <v>11</v>
      </c>
      <c r="Q120" s="181">
        <f>WEEKNUM(All_Opps[[#This Row],[Close Date]],1)</f>
        <v>48</v>
      </c>
      <c r="R1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0" s="4" t="s">
        <v>550</v>
      </c>
      <c r="T120" s="4" t="s">
        <v>551</v>
      </c>
      <c r="U120" s="68">
        <v>42700</v>
      </c>
      <c r="V120" s="347" t="s">
        <v>18</v>
      </c>
      <c r="W120" s="341">
        <v>40983</v>
      </c>
      <c r="X120" s="4" t="s">
        <v>11</v>
      </c>
      <c r="Y120" s="4" t="s">
        <v>371</v>
      </c>
      <c r="Z120" s="68">
        <v>42680</v>
      </c>
    </row>
    <row r="121" spans="1:26" ht="12.75" x14ac:dyDescent="0.35">
      <c r="A1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121" s="181" t="str">
        <f>IF(All_Opps[[#This Row],[WeekMod]]&lt;&gt;"",CONCATENATE(All_Opps[[#This Row],[Opp Year]],"-",TEXT(All_Opps[[#This Row],[WeekMod]],"00#")),"")</f>
        <v>2017-051</v>
      </c>
      <c r="C1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121" s="181" t="str">
        <f>CONCATENATE(All_Opps[[#This Row],[Opp Year]],"-",TEXT(All_Opps[[#This Row],[Week]],"00#"))</f>
        <v>2017-051</v>
      </c>
      <c r="E121" s="181">
        <f>IFERROR(VALUE(RIGHT(All_Opps[[#This Row],[Opportunity Name]],2)),"")</f>
        <v>2</v>
      </c>
      <c r="F121" s="181">
        <f>IFERROR(("20"&amp;LEFT(All_Opps[[#This Row],[Opportunity Name]],2))*1,"")</f>
        <v>2017</v>
      </c>
      <c r="G121" s="181" t="str">
        <f>MID(All_Opps[[#This Row],[Opportunity Name]],3,2)</f>
        <v>08</v>
      </c>
      <c r="H121" s="181" t="str">
        <f>LEFT(All_Opps[[#This Row],[Opportunity Name]],7)</f>
        <v>1708 Fe</v>
      </c>
      <c r="I121" s="181" t="str" cm="1">
        <f t="array" ref="I1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1" s="181" t="str">
        <f>YEAR(All_Opps[[#This Row],[Close_Date]])&amp;"-"&amp;TEXT(MONTH(All_Opps[[#This Row],[Close_Date]]),"00")</f>
        <v>2016-12</v>
      </c>
      <c r="K121" s="182">
        <f>All_Opps[[#This Row],[Created Date2]]*1</f>
        <v>42665</v>
      </c>
      <c r="L121" s="183">
        <f>YEAR(All_Opps[[#This Row],[Created_Date]])</f>
        <v>2016</v>
      </c>
      <c r="M121" s="184">
        <f>WEEKNUM(All_Opps[[#This Row],[Created_Date]],16)</f>
        <v>44</v>
      </c>
      <c r="N121" s="182">
        <f>All_Opps[[#This Row],[Close Date]]*1</f>
        <v>42720</v>
      </c>
      <c r="O121" s="185">
        <f>YEAR(All_Opps[[#This Row],[Close_Date]])</f>
        <v>2016</v>
      </c>
      <c r="P121" s="183">
        <f>MONTH(All_Opps[[#This Row],[Close Date]])</f>
        <v>12</v>
      </c>
      <c r="Q121" s="181">
        <f>WEEKNUM(All_Opps[[#This Row],[Close Date]],1)</f>
        <v>51</v>
      </c>
      <c r="R1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1" s="4" t="s">
        <v>552</v>
      </c>
      <c r="T121" s="4" t="s">
        <v>553</v>
      </c>
      <c r="U121" s="68">
        <v>42720</v>
      </c>
      <c r="V121" s="347" t="s">
        <v>18</v>
      </c>
      <c r="W121" s="9">
        <v>167914</v>
      </c>
      <c r="X121" s="4" t="s">
        <v>13</v>
      </c>
      <c r="Y121" s="4" t="s">
        <v>328</v>
      </c>
      <c r="Z121" s="68">
        <v>42665</v>
      </c>
    </row>
    <row r="122" spans="1:26" ht="12.75" x14ac:dyDescent="0.35">
      <c r="A1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122" s="181" t="str">
        <f>IF(All_Opps[[#This Row],[WeekMod]]&lt;&gt;"",CONCATENATE(All_Opps[[#This Row],[Opp Year]],"-",TEXT(All_Opps[[#This Row],[WeekMod]],"00#")),"")</f>
        <v>2017-047</v>
      </c>
      <c r="C1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122" s="181" t="str">
        <f>CONCATENATE(All_Opps[[#This Row],[Opp Year]],"-",TEXT(All_Opps[[#This Row],[Week]],"00#"))</f>
        <v>2017-047</v>
      </c>
      <c r="E122" s="181">
        <f>IFERROR(VALUE(RIGHT(All_Opps[[#This Row],[Opportunity Name]],2)),"")</f>
        <v>4</v>
      </c>
      <c r="F122" s="181">
        <f>IFERROR(("20"&amp;LEFT(All_Opps[[#This Row],[Opportunity Name]],2))*1,"")</f>
        <v>2017</v>
      </c>
      <c r="G122" s="181" t="str">
        <f>MID(All_Opps[[#This Row],[Opportunity Name]],3,2)</f>
        <v>04</v>
      </c>
      <c r="H122" s="181" t="str">
        <f>LEFT(All_Opps[[#This Row],[Opportunity Name]],7)</f>
        <v>1704 Wi</v>
      </c>
      <c r="I122" s="181" t="str" cm="1">
        <f t="array" ref="I1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2" s="181" t="str">
        <f>YEAR(All_Opps[[#This Row],[Close_Date]])&amp;"-"&amp;TEXT(MONTH(All_Opps[[#This Row],[Close_Date]]),"00")</f>
        <v>2016-11</v>
      </c>
      <c r="K122" s="182">
        <f>All_Opps[[#This Row],[Created Date2]]*1</f>
        <v>42680</v>
      </c>
      <c r="L122" s="183">
        <f>YEAR(All_Opps[[#This Row],[Created_Date]])</f>
        <v>2016</v>
      </c>
      <c r="M122" s="184">
        <f>WEEKNUM(All_Opps[[#This Row],[Created_Date]],16)</f>
        <v>46</v>
      </c>
      <c r="N122" s="182">
        <f>All_Opps[[#This Row],[Close Date]]*1</f>
        <v>42687</v>
      </c>
      <c r="O122" s="185">
        <f>YEAR(All_Opps[[#This Row],[Close_Date]])</f>
        <v>2016</v>
      </c>
      <c r="P122" s="183">
        <f>MONTH(All_Opps[[#This Row],[Close Date]])</f>
        <v>11</v>
      </c>
      <c r="Q122" s="181">
        <f>WEEKNUM(All_Opps[[#This Row],[Close Date]],1)</f>
        <v>47</v>
      </c>
      <c r="R1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2" s="4" t="s">
        <v>554</v>
      </c>
      <c r="T122" s="4" t="s">
        <v>555</v>
      </c>
      <c r="U122" s="68">
        <v>42687</v>
      </c>
      <c r="V122" s="347" t="s">
        <v>18</v>
      </c>
      <c r="W122" s="341">
        <v>55384</v>
      </c>
      <c r="X122" s="4" t="s">
        <v>12</v>
      </c>
      <c r="Y122" s="4" t="s">
        <v>371</v>
      </c>
      <c r="Z122" s="68">
        <v>42680</v>
      </c>
    </row>
    <row r="123" spans="1:26" ht="12.75" x14ac:dyDescent="0.35">
      <c r="A1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123" s="181" t="str">
        <f>IF(All_Opps[[#This Row],[WeekMod]]&lt;&gt;"",CONCATENATE(All_Opps[[#This Row],[Opp Year]],"-",TEXT(All_Opps[[#This Row],[WeekMod]],"00#")),"")</f>
        <v>2017-046</v>
      </c>
      <c r="C1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123" s="181" t="str">
        <f>CONCATENATE(All_Opps[[#This Row],[Opp Year]],"-",TEXT(All_Opps[[#This Row],[Week]],"00#"))</f>
        <v>2017-046</v>
      </c>
      <c r="E123" s="181">
        <f>IFERROR(VALUE(RIGHT(All_Opps[[#This Row],[Opportunity Name]],2)),"")</f>
        <v>2</v>
      </c>
      <c r="F123" s="181">
        <f>IFERROR(("20"&amp;LEFT(All_Opps[[#This Row],[Opportunity Name]],2))*1,"")</f>
        <v>2017</v>
      </c>
      <c r="G123" s="181" t="str">
        <f>MID(All_Opps[[#This Row],[Opportunity Name]],3,2)</f>
        <v>10</v>
      </c>
      <c r="H123" s="181" t="str">
        <f>LEFT(All_Opps[[#This Row],[Opportunity Name]],7)</f>
        <v>1710 No</v>
      </c>
      <c r="I123" s="181" t="str" cm="1">
        <f t="array" ref="I1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3" s="181" t="str">
        <f>YEAR(All_Opps[[#This Row],[Close_Date]])&amp;"-"&amp;TEXT(MONTH(All_Opps[[#This Row],[Close_Date]]),"00")</f>
        <v>2016-11</v>
      </c>
      <c r="K123" s="182">
        <f>All_Opps[[#This Row],[Created Date2]]*1</f>
        <v>42679</v>
      </c>
      <c r="L123" s="183">
        <f>YEAR(All_Opps[[#This Row],[Created_Date]])</f>
        <v>2016</v>
      </c>
      <c r="M123" s="184">
        <f>WEEKNUM(All_Opps[[#This Row],[Created_Date]],16)</f>
        <v>46</v>
      </c>
      <c r="N123" s="182">
        <f>All_Opps[[#This Row],[Close Date]]*1</f>
        <v>42682</v>
      </c>
      <c r="O123" s="185">
        <f>YEAR(All_Opps[[#This Row],[Close_Date]])</f>
        <v>2016</v>
      </c>
      <c r="P123" s="183">
        <f>MONTH(All_Opps[[#This Row],[Close Date]])</f>
        <v>11</v>
      </c>
      <c r="Q123" s="181">
        <f>WEEKNUM(All_Opps[[#This Row],[Close Date]],1)</f>
        <v>46</v>
      </c>
      <c r="R12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3" s="4" t="s">
        <v>556</v>
      </c>
      <c r="T123" s="4" t="s">
        <v>557</v>
      </c>
      <c r="U123" s="68">
        <v>42682</v>
      </c>
      <c r="V123" s="347" t="s">
        <v>25</v>
      </c>
      <c r="W123" s="9">
        <v>21206</v>
      </c>
      <c r="X123" s="4" t="s">
        <v>6</v>
      </c>
      <c r="Y123" s="4" t="s">
        <v>328</v>
      </c>
      <c r="Z123" s="68">
        <v>42679</v>
      </c>
    </row>
    <row r="124" spans="1:26" ht="12.75" x14ac:dyDescent="0.35">
      <c r="A1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24" s="181" t="str">
        <f>IF(All_Opps[[#This Row],[WeekMod]]&lt;&gt;"",CONCATENATE(All_Opps[[#This Row],[Opp Year]],"-",TEXT(All_Opps[[#This Row],[WeekMod]],"00#")),"")</f>
        <v>2017-053</v>
      </c>
      <c r="C1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24" s="181" t="str">
        <f>CONCATENATE(All_Opps[[#This Row],[Opp Year]],"-",TEXT(All_Opps[[#This Row],[Week]],"00#"))</f>
        <v>2017-053</v>
      </c>
      <c r="E124" s="181">
        <f>IFERROR(VALUE(RIGHT(All_Opps[[#This Row],[Opportunity Name]],2)),"")</f>
        <v>2</v>
      </c>
      <c r="F124" s="181">
        <f>IFERROR(("20"&amp;LEFT(All_Opps[[#This Row],[Opportunity Name]],2))*1,"")</f>
        <v>2017</v>
      </c>
      <c r="G124" s="181" t="str">
        <f>MID(All_Opps[[#This Row],[Opportunity Name]],3,2)</f>
        <v>09</v>
      </c>
      <c r="H124" s="181" t="str">
        <f>LEFT(All_Opps[[#This Row],[Opportunity Name]],7)</f>
        <v>1709 No</v>
      </c>
      <c r="I124" s="181" t="str" cm="1">
        <f t="array" ref="I1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4" s="181" t="str">
        <f>YEAR(All_Opps[[#This Row],[Close_Date]])&amp;"-"&amp;TEXT(MONTH(All_Opps[[#This Row],[Close_Date]]),"00")</f>
        <v>2016-12</v>
      </c>
      <c r="K124" s="182">
        <f>All_Opps[[#This Row],[Created Date2]]*1</f>
        <v>42733</v>
      </c>
      <c r="L124" s="183">
        <f>YEAR(All_Opps[[#This Row],[Created_Date]])</f>
        <v>2016</v>
      </c>
      <c r="M124" s="184">
        <f>WEEKNUM(All_Opps[[#This Row],[Created_Date]],16)</f>
        <v>53</v>
      </c>
      <c r="N124" s="182">
        <f>All_Opps[[#This Row],[Close Date]]*1</f>
        <v>42733</v>
      </c>
      <c r="O124" s="185">
        <f>YEAR(All_Opps[[#This Row],[Close_Date]])</f>
        <v>2016</v>
      </c>
      <c r="P124" s="183">
        <f>MONTH(All_Opps[[#This Row],[Close Date]])</f>
        <v>12</v>
      </c>
      <c r="Q124" s="181">
        <f>WEEKNUM(All_Opps[[#This Row],[Close Date]],1)</f>
        <v>53</v>
      </c>
      <c r="R12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4" s="4" t="s">
        <v>558</v>
      </c>
      <c r="T124" s="4" t="s">
        <v>559</v>
      </c>
      <c r="U124" s="68">
        <v>42733</v>
      </c>
      <c r="V124" s="347" t="s">
        <v>18</v>
      </c>
      <c r="W124" s="341">
        <v>27311</v>
      </c>
      <c r="X124" s="4" t="s">
        <v>11</v>
      </c>
      <c r="Y124" s="4" t="s">
        <v>371</v>
      </c>
      <c r="Z124" s="68">
        <v>42733</v>
      </c>
    </row>
    <row r="125" spans="1:26" ht="12.75" x14ac:dyDescent="0.35">
      <c r="A1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125" s="181" t="str">
        <f>IF(All_Opps[[#This Row],[WeekMod]]&lt;&gt;"",CONCATENATE(All_Opps[[#This Row],[Opp Year]],"-",TEXT(All_Opps[[#This Row],[WeekMod]],"00#")),"")</f>
        <v>2017-046</v>
      </c>
      <c r="C1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125" s="181" t="str">
        <f>CONCATENATE(All_Opps[[#This Row],[Opp Year]],"-",TEXT(All_Opps[[#This Row],[Week]],"00#"))</f>
        <v>2017-046</v>
      </c>
      <c r="E125" s="181">
        <f>IFERROR(VALUE(RIGHT(All_Opps[[#This Row],[Opportunity Name]],2)),"")</f>
        <v>2</v>
      </c>
      <c r="F125" s="181">
        <f>IFERROR(("20"&amp;LEFT(All_Opps[[#This Row],[Opportunity Name]],2))*1,"")</f>
        <v>2017</v>
      </c>
      <c r="G125" s="181" t="str">
        <f>MID(All_Opps[[#This Row],[Opportunity Name]],3,2)</f>
        <v>05</v>
      </c>
      <c r="H125" s="181" t="str">
        <f>LEFT(All_Opps[[#This Row],[Opportunity Name]],7)</f>
        <v>1705-10</v>
      </c>
      <c r="I125" s="181" t="str" cm="1">
        <f t="array" ref="I1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5" s="181" t="str">
        <f>YEAR(All_Opps[[#This Row],[Close_Date]])&amp;"-"&amp;TEXT(MONTH(All_Opps[[#This Row],[Close_Date]]),"00")</f>
        <v>2016-11</v>
      </c>
      <c r="K125" s="182">
        <f>All_Opps[[#This Row],[Created Date2]]*1</f>
        <v>42672</v>
      </c>
      <c r="L125" s="183">
        <f>YEAR(All_Opps[[#This Row],[Created_Date]])</f>
        <v>2016</v>
      </c>
      <c r="M125" s="184">
        <f>WEEKNUM(All_Opps[[#This Row],[Created_Date]],16)</f>
        <v>45</v>
      </c>
      <c r="N125" s="182">
        <f>All_Opps[[#This Row],[Close Date]]*1</f>
        <v>42686</v>
      </c>
      <c r="O125" s="185">
        <f>YEAR(All_Opps[[#This Row],[Close_Date]])</f>
        <v>2016</v>
      </c>
      <c r="P125" s="183">
        <f>MONTH(All_Opps[[#This Row],[Close Date]])</f>
        <v>11</v>
      </c>
      <c r="Q125" s="181">
        <f>WEEKNUM(All_Opps[[#This Row],[Close Date]],1)</f>
        <v>46</v>
      </c>
      <c r="R12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184</v>
      </c>
      <c r="S125" s="4" t="s">
        <v>560</v>
      </c>
      <c r="T125" s="4" t="s">
        <v>561</v>
      </c>
      <c r="U125" s="68">
        <v>42686</v>
      </c>
      <c r="V125" s="347" t="s">
        <v>9</v>
      </c>
      <c r="W125" s="9">
        <v>21323</v>
      </c>
      <c r="X125" s="4" t="s">
        <v>5</v>
      </c>
      <c r="Y125" s="4" t="s">
        <v>328</v>
      </c>
      <c r="Z125" s="68">
        <v>42672</v>
      </c>
    </row>
    <row r="126" spans="1:26" ht="12.75" x14ac:dyDescent="0.35">
      <c r="A1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126" s="181" t="str">
        <f>IF(All_Opps[[#This Row],[WeekMod]]&lt;&gt;"",CONCATENATE(All_Opps[[#This Row],[Opp Year]],"-",TEXT(All_Opps[[#This Row],[WeekMod]],"00#")),"")</f>
        <v>2017-050</v>
      </c>
      <c r="C1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126" s="181" t="str">
        <f>CONCATENATE(All_Opps[[#This Row],[Opp Year]],"-",TEXT(All_Opps[[#This Row],[Week]],"00#"))</f>
        <v>2017-050</v>
      </c>
      <c r="E126" s="181">
        <f>IFERROR(VALUE(RIGHT(All_Opps[[#This Row],[Opportunity Name]],2)),"")</f>
        <v>6</v>
      </c>
      <c r="F126" s="181">
        <f>IFERROR(("20"&amp;LEFT(All_Opps[[#This Row],[Opportunity Name]],2))*1,"")</f>
        <v>2017</v>
      </c>
      <c r="G126" s="181" t="str">
        <f>MID(All_Opps[[#This Row],[Opportunity Name]],3,2)</f>
        <v>05</v>
      </c>
      <c r="H126" s="181" t="str">
        <f>LEFT(All_Opps[[#This Row],[Opportunity Name]],7)</f>
        <v>1705-11</v>
      </c>
      <c r="I126" s="181" t="str" cm="1">
        <f t="array" ref="I1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6" s="181" t="str">
        <f>YEAR(All_Opps[[#This Row],[Close_Date]])&amp;"-"&amp;TEXT(MONTH(All_Opps[[#This Row],[Close_Date]]),"00")</f>
        <v>2016-12</v>
      </c>
      <c r="K126" s="182">
        <f>All_Opps[[#This Row],[Created Date2]]*1</f>
        <v>42681</v>
      </c>
      <c r="L126" s="183">
        <f>YEAR(All_Opps[[#This Row],[Created_Date]])</f>
        <v>2016</v>
      </c>
      <c r="M126" s="184">
        <f>WEEKNUM(All_Opps[[#This Row],[Created_Date]],16)</f>
        <v>46</v>
      </c>
      <c r="N126" s="182">
        <f>All_Opps[[#This Row],[Close Date]]*1</f>
        <v>42710</v>
      </c>
      <c r="O126" s="185">
        <f>YEAR(All_Opps[[#This Row],[Close_Date]])</f>
        <v>2016</v>
      </c>
      <c r="P126" s="183">
        <f>MONTH(All_Opps[[#This Row],[Close Date]])</f>
        <v>12</v>
      </c>
      <c r="Q126" s="181">
        <f>WEEKNUM(All_Opps[[#This Row],[Close Date]],1)</f>
        <v>50</v>
      </c>
      <c r="R12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175</v>
      </c>
      <c r="S126" s="4" t="s">
        <v>562</v>
      </c>
      <c r="T126" s="4" t="s">
        <v>563</v>
      </c>
      <c r="U126" s="68">
        <v>42710</v>
      </c>
      <c r="V126" s="347" t="s">
        <v>19</v>
      </c>
      <c r="W126" s="9">
        <v>86564</v>
      </c>
      <c r="X126" s="4" t="s">
        <v>161</v>
      </c>
      <c r="Y126" s="4" t="s">
        <v>328</v>
      </c>
      <c r="Z126" s="68">
        <v>42681</v>
      </c>
    </row>
    <row r="127" spans="1:26" ht="12.75" x14ac:dyDescent="0.35">
      <c r="A1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27" s="181" t="str">
        <f>IF(All_Opps[[#This Row],[WeekMod]]&lt;&gt;"",CONCATENATE(All_Opps[[#This Row],[Opp Year]],"-",TEXT(All_Opps[[#This Row],[WeekMod]],"00#")),"")</f>
        <v>2017-053</v>
      </c>
      <c r="C1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27" s="181" t="str">
        <f>CONCATENATE(All_Opps[[#This Row],[Opp Year]],"-",TEXT(All_Opps[[#This Row],[Week]],"00#"))</f>
        <v>2017-053</v>
      </c>
      <c r="E127" s="181">
        <f>IFERROR(VALUE(RIGHT(All_Opps[[#This Row],[Opportunity Name]],2)),"")</f>
        <v>2</v>
      </c>
      <c r="F127" s="181">
        <f>IFERROR(("20"&amp;LEFT(All_Opps[[#This Row],[Opportunity Name]],2))*1,"")</f>
        <v>2017</v>
      </c>
      <c r="G127" s="181" t="str">
        <f>MID(All_Opps[[#This Row],[Opportunity Name]],3,2)</f>
        <v>07</v>
      </c>
      <c r="H127" s="181" t="str">
        <f>LEFT(All_Opps[[#This Row],[Opportunity Name]],7)</f>
        <v>1707-05</v>
      </c>
      <c r="I127" s="181" t="str" cm="1">
        <f t="array" ref="I1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27" s="181" t="str">
        <f>YEAR(All_Opps[[#This Row],[Close_Date]])&amp;"-"&amp;TEXT(MONTH(All_Opps[[#This Row],[Close_Date]]),"00")</f>
        <v>2017-01</v>
      </c>
      <c r="K127" s="182">
        <f>All_Opps[[#This Row],[Created Date2]]*1</f>
        <v>42463</v>
      </c>
      <c r="L127" s="183">
        <f>YEAR(All_Opps[[#This Row],[Created_Date]])</f>
        <v>2016</v>
      </c>
      <c r="M127" s="184">
        <f>WEEKNUM(All_Opps[[#This Row],[Created_Date]],16)</f>
        <v>15</v>
      </c>
      <c r="N127" s="182">
        <f>All_Opps[[#This Row],[Close Date]]*1</f>
        <v>42736</v>
      </c>
      <c r="O127" s="185">
        <f>YEAR(All_Opps[[#This Row],[Close_Date]])</f>
        <v>2017</v>
      </c>
      <c r="P127" s="183">
        <f>MONTH(All_Opps[[#This Row],[Close Date]])</f>
        <v>1</v>
      </c>
      <c r="Q127" s="181">
        <f>WEEKNUM(All_Opps[[#This Row],[Close Date]],1)</f>
        <v>1</v>
      </c>
      <c r="R12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7" s="4" t="s">
        <v>564</v>
      </c>
      <c r="T127" s="4" t="s">
        <v>565</v>
      </c>
      <c r="U127" s="68">
        <v>42736</v>
      </c>
      <c r="V127" s="347" t="s">
        <v>20</v>
      </c>
      <c r="W127" s="9">
        <v>39467</v>
      </c>
      <c r="X127" s="4" t="s">
        <v>11</v>
      </c>
      <c r="Y127" s="4" t="s">
        <v>328</v>
      </c>
      <c r="Z127" s="68">
        <v>42463</v>
      </c>
    </row>
    <row r="128" spans="1:26" ht="12.75" x14ac:dyDescent="0.35">
      <c r="A1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128" s="181" t="str">
        <f>IF(All_Opps[[#This Row],[WeekMod]]&lt;&gt;"",CONCATENATE(All_Opps[[#This Row],[Opp Year]],"-",TEXT(All_Opps[[#This Row],[WeekMod]],"00#")),"")</f>
        <v>2017-048</v>
      </c>
      <c r="C1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128" s="181" t="str">
        <f>CONCATENATE(All_Opps[[#This Row],[Opp Year]],"-",TEXT(All_Opps[[#This Row],[Week]],"00#"))</f>
        <v>2017-048</v>
      </c>
      <c r="E128" s="181">
        <f>IFERROR(VALUE(RIGHT(All_Opps[[#This Row],[Opportunity Name]],2)),"")</f>
        <v>2</v>
      </c>
      <c r="F128" s="181">
        <f>IFERROR(("20"&amp;LEFT(All_Opps[[#This Row],[Opportunity Name]],2))*1,"")</f>
        <v>2017</v>
      </c>
      <c r="G128" s="181" t="str">
        <f>MID(All_Opps[[#This Row],[Opportunity Name]],3,2)</f>
        <v>02</v>
      </c>
      <c r="H128" s="181" t="str">
        <f>LEFT(All_Opps[[#This Row],[Opportunity Name]],7)</f>
        <v>1702 Ya</v>
      </c>
      <c r="I128" s="181" t="str" cm="1">
        <f t="array" ref="I1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8" s="181" t="str">
        <f>YEAR(All_Opps[[#This Row],[Close_Date]])&amp;"-"&amp;TEXT(MONTH(All_Opps[[#This Row],[Close_Date]]),"00")</f>
        <v>2016-11</v>
      </c>
      <c r="K128" s="182">
        <f>All_Opps[[#This Row],[Created Date2]]*1</f>
        <v>42681</v>
      </c>
      <c r="L128" s="183">
        <f>YEAR(All_Opps[[#This Row],[Created_Date]])</f>
        <v>2016</v>
      </c>
      <c r="M128" s="184">
        <f>WEEKNUM(All_Opps[[#This Row],[Created_Date]],16)</f>
        <v>46</v>
      </c>
      <c r="N128" s="182">
        <f>All_Opps[[#This Row],[Close Date]]*1</f>
        <v>42698</v>
      </c>
      <c r="O128" s="185">
        <f>YEAR(All_Opps[[#This Row],[Close_Date]])</f>
        <v>2016</v>
      </c>
      <c r="P128" s="183">
        <f>MONTH(All_Opps[[#This Row],[Close Date]])</f>
        <v>11</v>
      </c>
      <c r="Q128" s="181">
        <f>WEEKNUM(All_Opps[[#This Row],[Close Date]],1)</f>
        <v>48</v>
      </c>
      <c r="R12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8" s="4" t="s">
        <v>566</v>
      </c>
      <c r="T128" s="4" t="s">
        <v>567</v>
      </c>
      <c r="U128" s="68">
        <v>42698</v>
      </c>
      <c r="V128" s="347" t="s">
        <v>25</v>
      </c>
      <c r="W128" s="9">
        <v>20160</v>
      </c>
      <c r="X128" s="4" t="s">
        <v>186</v>
      </c>
      <c r="Y128" s="4" t="s">
        <v>328</v>
      </c>
      <c r="Z128" s="68">
        <v>42681</v>
      </c>
    </row>
    <row r="129" spans="1:26" ht="12.75" x14ac:dyDescent="0.35">
      <c r="A1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129" s="181" t="str">
        <f>IF(All_Opps[[#This Row],[WeekMod]]&lt;&gt;"",CONCATENATE(All_Opps[[#This Row],[Opp Year]],"-",TEXT(All_Opps[[#This Row],[WeekMod]],"00#")),"")</f>
        <v>2017-054</v>
      </c>
      <c r="C1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129" s="181" t="str">
        <f>CONCATENATE(All_Opps[[#This Row],[Opp Year]],"-",TEXT(All_Opps[[#This Row],[Week]],"00#"))</f>
        <v>2017-054</v>
      </c>
      <c r="E129" s="181">
        <f>IFERROR(VALUE(RIGHT(All_Opps[[#This Row],[Opportunity Name]],2)),"")</f>
        <v>4</v>
      </c>
      <c r="F129" s="181">
        <f>IFERROR(("20"&amp;LEFT(All_Opps[[#This Row],[Opportunity Name]],2))*1,"")</f>
        <v>2017</v>
      </c>
      <c r="G129" s="181" t="str">
        <f>MID(All_Opps[[#This Row],[Opportunity Name]],3,2)</f>
        <v>06</v>
      </c>
      <c r="H129" s="181" t="str">
        <f>LEFT(All_Opps[[#This Row],[Opportunity Name]],7)</f>
        <v>1706-08</v>
      </c>
      <c r="I129" s="181" t="str" cm="1">
        <f t="array" ref="I1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9" s="181" t="str">
        <f>YEAR(All_Opps[[#This Row],[Close_Date]])&amp;"-"&amp;TEXT(MONTH(All_Opps[[#This Row],[Close_Date]]),"00")</f>
        <v>2017-01</v>
      </c>
      <c r="K129" s="182">
        <f>All_Opps[[#This Row],[Created Date2]]*1</f>
        <v>42744</v>
      </c>
      <c r="L129" s="183">
        <f>YEAR(All_Opps[[#This Row],[Created_Date]])</f>
        <v>2017</v>
      </c>
      <c r="M129" s="184">
        <f>WEEKNUM(All_Opps[[#This Row],[Created_Date]],16)</f>
        <v>2</v>
      </c>
      <c r="N129" s="182">
        <f>All_Opps[[#This Row],[Close Date]]*1</f>
        <v>42744</v>
      </c>
      <c r="O129" s="185">
        <f>YEAR(All_Opps[[#This Row],[Close_Date]])</f>
        <v>2017</v>
      </c>
      <c r="P129" s="183">
        <f>MONTH(All_Opps[[#This Row],[Close Date]])</f>
        <v>1</v>
      </c>
      <c r="Q129" s="181">
        <f>WEEKNUM(All_Opps[[#This Row],[Close Date]],1)</f>
        <v>2</v>
      </c>
      <c r="R12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143</v>
      </c>
      <c r="S129" s="4" t="s">
        <v>568</v>
      </c>
      <c r="T129" s="4" t="s">
        <v>569</v>
      </c>
      <c r="U129" s="68">
        <v>42744</v>
      </c>
      <c r="V129" s="347" t="s">
        <v>19</v>
      </c>
      <c r="W129" s="9">
        <v>32393</v>
      </c>
      <c r="X129" s="4" t="s">
        <v>5</v>
      </c>
      <c r="Y129" s="4" t="s">
        <v>328</v>
      </c>
      <c r="Z129" s="68">
        <v>42744</v>
      </c>
    </row>
    <row r="130" spans="1:26" ht="12.75" x14ac:dyDescent="0.35">
      <c r="A130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0" s="181" t="str">
        <f>IF(All_Opps[[#This Row],[WeekMod]]&lt;&gt;"",CONCATENATE(All_Opps[[#This Row],[Opp Year]],"-",TEXT(All_Opps[[#This Row],[WeekMod]],"00#")),"")</f>
        <v/>
      </c>
      <c r="C1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0" s="181" t="str">
        <f>CONCATENATE(All_Opps[[#This Row],[Opp Year]],"-",TEXT(All_Opps[[#This Row],[Week]],"00#"))</f>
        <v>2018-001</v>
      </c>
      <c r="E130" s="181">
        <f>IFERROR(VALUE(RIGHT(All_Opps[[#This Row],[Opportunity Name]],2)),"")</f>
        <v>2</v>
      </c>
      <c r="F130" s="181">
        <f>IFERROR(("20"&amp;LEFT(All_Opps[[#This Row],[Opportunity Name]],2))*1,"")</f>
        <v>2018</v>
      </c>
      <c r="G130" s="181" t="str">
        <f>MID(All_Opps[[#This Row],[Opportunity Name]],3,2)</f>
        <v>05</v>
      </c>
      <c r="H130" s="181" t="str">
        <f>LEFT(All_Opps[[#This Row],[Opportunity Name]],7)</f>
        <v>1805-01</v>
      </c>
      <c r="I130" s="181" t="str" cm="1">
        <f t="array" ref="I1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0" s="181" t="str">
        <f>YEAR(All_Opps[[#This Row],[Close_Date]])&amp;"-"&amp;TEXT(MONTH(All_Opps[[#This Row],[Close_Date]]),"00")</f>
        <v>2016-12</v>
      </c>
      <c r="K130" s="182">
        <f>All_Opps[[#This Row],[Created Date2]]*1</f>
        <v>42642</v>
      </c>
      <c r="L130" s="183">
        <f>YEAR(All_Opps[[#This Row],[Created_Date]])</f>
        <v>2016</v>
      </c>
      <c r="M130" s="184">
        <f>WEEKNUM(All_Opps[[#This Row],[Created_Date]],16)</f>
        <v>40</v>
      </c>
      <c r="N130" s="182">
        <f>All_Opps[[#This Row],[Close Date]]*1</f>
        <v>42717</v>
      </c>
      <c r="O130" s="185">
        <f>YEAR(All_Opps[[#This Row],[Close_Date]])</f>
        <v>2016</v>
      </c>
      <c r="P130" s="183">
        <f>MONTH(All_Opps[[#This Row],[Close Date]])</f>
        <v>12</v>
      </c>
      <c r="Q130" s="181">
        <f>WEEKNUM(All_Opps[[#This Row],[Close Date]],1)</f>
        <v>51</v>
      </c>
      <c r="R13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579</v>
      </c>
      <c r="S130" s="4" t="s">
        <v>570</v>
      </c>
      <c r="T130" s="4" t="s">
        <v>571</v>
      </c>
      <c r="U130" s="68">
        <v>42717</v>
      </c>
      <c r="V130" s="347" t="s">
        <v>19</v>
      </c>
      <c r="W130" s="9">
        <v>13332</v>
      </c>
      <c r="X130" s="4" t="s">
        <v>159</v>
      </c>
      <c r="Y130" s="4" t="s">
        <v>328</v>
      </c>
      <c r="Z130" s="68">
        <v>42642</v>
      </c>
    </row>
    <row r="131" spans="1:26" ht="12.75" x14ac:dyDescent="0.35">
      <c r="A1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131" s="181" t="str">
        <f>IF(All_Opps[[#This Row],[WeekMod]]&lt;&gt;"",CONCATENATE(All_Opps[[#This Row],[Opp Year]],"-",TEXT(All_Opps[[#This Row],[WeekMod]],"00#")),"")</f>
        <v>2017-054</v>
      </c>
      <c r="C1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131" s="181" t="str">
        <f>CONCATENATE(All_Opps[[#This Row],[Opp Year]],"-",TEXT(All_Opps[[#This Row],[Week]],"00#"))</f>
        <v>2017-054</v>
      </c>
      <c r="E131" s="181">
        <f>IFERROR(VALUE(RIGHT(All_Opps[[#This Row],[Opportunity Name]],2)),"")</f>
        <v>2</v>
      </c>
      <c r="F131" s="181">
        <f>IFERROR(("20"&amp;LEFT(All_Opps[[#This Row],[Opportunity Name]],2))*1,"")</f>
        <v>2017</v>
      </c>
      <c r="G131" s="181" t="str">
        <f>MID(All_Opps[[#This Row],[Opportunity Name]],3,2)</f>
        <v>12</v>
      </c>
      <c r="H131" s="181" t="str">
        <f>LEFT(All_Opps[[#This Row],[Opportunity Name]],7)</f>
        <v>1712-04</v>
      </c>
      <c r="I131" s="181" t="str" cm="1">
        <f t="array" ref="I1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1" s="181" t="str">
        <f>YEAR(All_Opps[[#This Row],[Close_Date]])&amp;"-"&amp;TEXT(MONTH(All_Opps[[#This Row],[Close_Date]]),"00")</f>
        <v>2017-01</v>
      </c>
      <c r="K131" s="182">
        <f>All_Opps[[#This Row],[Created Date2]]*1</f>
        <v>42744</v>
      </c>
      <c r="L131" s="183">
        <f>YEAR(All_Opps[[#This Row],[Created_Date]])</f>
        <v>2017</v>
      </c>
      <c r="M131" s="184">
        <f>WEEKNUM(All_Opps[[#This Row],[Created_Date]],16)</f>
        <v>2</v>
      </c>
      <c r="N131" s="182">
        <f>All_Opps[[#This Row],[Close Date]]*1</f>
        <v>42748</v>
      </c>
      <c r="O131" s="185">
        <f>YEAR(All_Opps[[#This Row],[Close_Date]])</f>
        <v>2017</v>
      </c>
      <c r="P131" s="183">
        <f>MONTH(All_Opps[[#This Row],[Close Date]])</f>
        <v>1</v>
      </c>
      <c r="Q131" s="181">
        <f>WEEKNUM(All_Opps[[#This Row],[Close Date]],1)</f>
        <v>2</v>
      </c>
      <c r="R13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326</v>
      </c>
      <c r="S131" s="4" t="s">
        <v>572</v>
      </c>
      <c r="T131" s="4" t="s">
        <v>573</v>
      </c>
      <c r="U131" s="68">
        <v>42748</v>
      </c>
      <c r="V131" s="347" t="s">
        <v>19</v>
      </c>
      <c r="W131" s="341">
        <v>40815</v>
      </c>
      <c r="X131" s="4" t="s">
        <v>24</v>
      </c>
      <c r="Y131" s="4" t="s">
        <v>321</v>
      </c>
      <c r="Z131" s="68">
        <v>42744</v>
      </c>
    </row>
    <row r="132" spans="1:26" ht="12.75" x14ac:dyDescent="0.35">
      <c r="A1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32" s="181" t="str">
        <f>IF(All_Opps[[#This Row],[WeekMod]]&lt;&gt;"",CONCATENATE(All_Opps[[#This Row],[Opp Year]],"-",TEXT(All_Opps[[#This Row],[WeekMod]],"00#")),"")</f>
        <v>2017-055</v>
      </c>
      <c r="C1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32" s="181" t="str">
        <f>CONCATENATE(All_Opps[[#This Row],[Opp Year]],"-",TEXT(All_Opps[[#This Row],[Week]],"00#"))</f>
        <v>2017-055</v>
      </c>
      <c r="E132" s="181">
        <f>IFERROR(VALUE(RIGHT(All_Opps[[#This Row],[Opportunity Name]],2)),"")</f>
        <v>2</v>
      </c>
      <c r="F132" s="181">
        <f>IFERROR(("20"&amp;LEFT(All_Opps[[#This Row],[Opportunity Name]],2))*1,"")</f>
        <v>2017</v>
      </c>
      <c r="G132" s="181" t="str">
        <f>MID(All_Opps[[#This Row],[Opportunity Name]],3,2)</f>
        <v>12</v>
      </c>
      <c r="H132" s="181" t="str">
        <f>LEFT(All_Opps[[#This Row],[Opportunity Name]],7)</f>
        <v>1712 Gr</v>
      </c>
      <c r="I132" s="181" t="str" cm="1">
        <f t="array" ref="I1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2" s="181" t="str">
        <f>YEAR(All_Opps[[#This Row],[Close_Date]])&amp;"-"&amp;TEXT(MONTH(All_Opps[[#This Row],[Close_Date]]),"00")</f>
        <v>2017-01</v>
      </c>
      <c r="K132" s="182">
        <f>All_Opps[[#This Row],[Created Date2]]*1</f>
        <v>42724</v>
      </c>
      <c r="L132" s="183">
        <f>YEAR(All_Opps[[#This Row],[Created_Date]])</f>
        <v>2016</v>
      </c>
      <c r="M132" s="184">
        <f>WEEKNUM(All_Opps[[#This Row],[Created_Date]],16)</f>
        <v>52</v>
      </c>
      <c r="N132" s="182">
        <f>All_Opps[[#This Row],[Close Date]]*1</f>
        <v>42755</v>
      </c>
      <c r="O132" s="185">
        <f>YEAR(All_Opps[[#This Row],[Close_Date]])</f>
        <v>2017</v>
      </c>
      <c r="P132" s="183">
        <f>MONTH(All_Opps[[#This Row],[Close Date]])</f>
        <v>1</v>
      </c>
      <c r="Q132" s="181">
        <f>WEEKNUM(All_Opps[[#This Row],[Close Date]],1)</f>
        <v>3</v>
      </c>
      <c r="R1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2" s="4" t="s">
        <v>574</v>
      </c>
      <c r="T132" s="4" t="s">
        <v>575</v>
      </c>
      <c r="U132" s="68">
        <v>42755</v>
      </c>
      <c r="V132" s="347" t="s">
        <v>25</v>
      </c>
      <c r="W132" s="9">
        <v>27330</v>
      </c>
      <c r="X132" s="4" t="s">
        <v>161</v>
      </c>
      <c r="Y132" s="4" t="s">
        <v>328</v>
      </c>
      <c r="Z132" s="68">
        <v>42724</v>
      </c>
    </row>
    <row r="133" spans="1:26" ht="12.75" x14ac:dyDescent="0.35">
      <c r="A1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</v>
      </c>
      <c r="B133" s="181" t="str">
        <f>IF(All_Opps[[#This Row],[WeekMod]]&lt;&gt;"",CONCATENATE(All_Opps[[#This Row],[Opp Year]],"-",TEXT(All_Opps[[#This Row],[WeekMod]],"00#")),"")</f>
        <v>2018-003</v>
      </c>
      <c r="C1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</v>
      </c>
      <c r="D133" s="181" t="str">
        <f>CONCATENATE(All_Opps[[#This Row],[Opp Year]],"-",TEXT(All_Opps[[#This Row],[Week]],"00#"))</f>
        <v>2018-003</v>
      </c>
      <c r="E133" s="181">
        <f>IFERROR(VALUE(RIGHT(All_Opps[[#This Row],[Opportunity Name]],2)),"")</f>
        <v>2</v>
      </c>
      <c r="F133" s="181">
        <f>IFERROR(("20"&amp;LEFT(All_Opps[[#This Row],[Opportunity Name]],2))*1,"")</f>
        <v>2018</v>
      </c>
      <c r="G133" s="181" t="str">
        <f>MID(All_Opps[[#This Row],[Opportunity Name]],3,2)</f>
        <v>04</v>
      </c>
      <c r="H133" s="181" t="str">
        <f>LEFT(All_Opps[[#This Row],[Opportunity Name]],7)</f>
        <v>1804 Ma</v>
      </c>
      <c r="I133" s="181" t="str" cm="1">
        <f t="array" ref="I1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3" s="181" t="str">
        <f>YEAR(All_Opps[[#This Row],[Close_Date]])&amp;"-"&amp;TEXT(MONTH(All_Opps[[#This Row],[Close_Date]]),"00")</f>
        <v>2017-01</v>
      </c>
      <c r="K133" s="182">
        <f>All_Opps[[#This Row],[Created Date2]]*1</f>
        <v>42720</v>
      </c>
      <c r="L133" s="183">
        <f>YEAR(All_Opps[[#This Row],[Created_Date]])</f>
        <v>2016</v>
      </c>
      <c r="M133" s="184">
        <f>WEEKNUM(All_Opps[[#This Row],[Created_Date]],16)</f>
        <v>51</v>
      </c>
      <c r="N133" s="182">
        <f>All_Opps[[#This Row],[Close Date]]*1</f>
        <v>42750</v>
      </c>
      <c r="O133" s="185">
        <f>YEAR(All_Opps[[#This Row],[Close_Date]])</f>
        <v>2017</v>
      </c>
      <c r="P133" s="183">
        <f>MONTH(All_Opps[[#This Row],[Close Date]])</f>
        <v>1</v>
      </c>
      <c r="Q133" s="181">
        <f>WEEKNUM(All_Opps[[#This Row],[Close Date]],1)</f>
        <v>3</v>
      </c>
      <c r="R1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3" s="4" t="s">
        <v>576</v>
      </c>
      <c r="T133" s="4" t="s">
        <v>577</v>
      </c>
      <c r="U133" s="68">
        <v>42750</v>
      </c>
      <c r="V133" s="347" t="s">
        <v>18</v>
      </c>
      <c r="W133" s="9">
        <v>30990</v>
      </c>
      <c r="X133" s="4" t="s">
        <v>13</v>
      </c>
      <c r="Y133" s="4" t="s">
        <v>328</v>
      </c>
      <c r="Z133" s="68">
        <v>42720</v>
      </c>
    </row>
    <row r="134" spans="1:26" ht="12.75" x14ac:dyDescent="0.35">
      <c r="A1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34" s="181" t="str">
        <f>IF(All_Opps[[#This Row],[WeekMod]]&lt;&gt;"",CONCATENATE(All_Opps[[#This Row],[Opp Year]],"-",TEXT(All_Opps[[#This Row],[WeekMod]],"00#")),"")</f>
        <v>2017-053</v>
      </c>
      <c r="C1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34" s="181" t="str">
        <f>CONCATENATE(All_Opps[[#This Row],[Opp Year]],"-",TEXT(All_Opps[[#This Row],[Week]],"00#"))</f>
        <v>2017-053</v>
      </c>
      <c r="E134" s="181">
        <f>IFERROR(VALUE(RIGHT(All_Opps[[#This Row],[Opportunity Name]],2)),"")</f>
        <v>2</v>
      </c>
      <c r="F134" s="181">
        <f>IFERROR(("20"&amp;LEFT(All_Opps[[#This Row],[Opportunity Name]],2))*1,"")</f>
        <v>2017</v>
      </c>
      <c r="G134" s="181" t="str">
        <f>MID(All_Opps[[#This Row],[Opportunity Name]],3,2)</f>
        <v>08</v>
      </c>
      <c r="H134" s="181" t="str">
        <f>LEFT(All_Opps[[#This Row],[Opportunity Name]],7)</f>
        <v>1708 Ya</v>
      </c>
      <c r="I134" s="181" t="str" cm="1">
        <f t="array" ref="I1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4" s="181" t="str">
        <f>YEAR(All_Opps[[#This Row],[Close_Date]])&amp;"-"&amp;TEXT(MONTH(All_Opps[[#This Row],[Close_Date]]),"00")</f>
        <v>2017-01</v>
      </c>
      <c r="K134" s="182">
        <f>All_Opps[[#This Row],[Created Date2]]*1</f>
        <v>42706</v>
      </c>
      <c r="L134" s="183">
        <f>YEAR(All_Opps[[#This Row],[Created_Date]])</f>
        <v>2016</v>
      </c>
      <c r="M134" s="184">
        <f>WEEKNUM(All_Opps[[#This Row],[Created_Date]],16)</f>
        <v>49</v>
      </c>
      <c r="N134" s="182">
        <f>All_Opps[[#This Row],[Close Date]]*1</f>
        <v>42736</v>
      </c>
      <c r="O134" s="185">
        <f>YEAR(All_Opps[[#This Row],[Close_Date]])</f>
        <v>2017</v>
      </c>
      <c r="P134" s="183">
        <f>MONTH(All_Opps[[#This Row],[Close Date]])</f>
        <v>1</v>
      </c>
      <c r="Q134" s="181">
        <f>WEEKNUM(All_Opps[[#This Row],[Close Date]],1)</f>
        <v>1</v>
      </c>
      <c r="R13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4" s="4" t="s">
        <v>578</v>
      </c>
      <c r="T134" s="4" t="s">
        <v>579</v>
      </c>
      <c r="U134" s="68">
        <v>42736</v>
      </c>
      <c r="V134" s="347" t="s">
        <v>21</v>
      </c>
      <c r="W134" s="341">
        <v>38566</v>
      </c>
      <c r="X134" s="4" t="s">
        <v>13</v>
      </c>
      <c r="Y134" s="4" t="s">
        <v>321</v>
      </c>
      <c r="Z134" s="68">
        <v>42706</v>
      </c>
    </row>
    <row r="135" spans="1:26" ht="12.75" x14ac:dyDescent="0.35">
      <c r="A1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135" s="181" t="str">
        <f>IF(All_Opps[[#This Row],[WeekMod]]&lt;&gt;"",CONCATENATE(All_Opps[[#This Row],[Opp Year]],"-",TEXT(All_Opps[[#This Row],[WeekMod]],"00#")),"")</f>
        <v>2017-054</v>
      </c>
      <c r="C1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135" s="181" t="str">
        <f>CONCATENATE(All_Opps[[#This Row],[Opp Year]],"-",TEXT(All_Opps[[#This Row],[Week]],"00#"))</f>
        <v>2017-054</v>
      </c>
      <c r="E135" s="181">
        <f>IFERROR(VALUE(RIGHT(All_Opps[[#This Row],[Opportunity Name]],2)),"")</f>
        <v>2</v>
      </c>
      <c r="F135" s="181">
        <f>IFERROR(("20"&amp;LEFT(All_Opps[[#This Row],[Opportunity Name]],2))*1,"")</f>
        <v>2017</v>
      </c>
      <c r="G135" s="181" t="str">
        <f>MID(All_Opps[[#This Row],[Opportunity Name]],3,2)</f>
        <v>01</v>
      </c>
      <c r="H135" s="181" t="str">
        <f>LEFT(All_Opps[[#This Row],[Opportunity Name]],7)</f>
        <v>1701-06</v>
      </c>
      <c r="I135" s="181" t="str" cm="1">
        <f t="array" ref="I1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5" s="181" t="str">
        <f>YEAR(All_Opps[[#This Row],[Close_Date]])&amp;"-"&amp;TEXT(MONTH(All_Opps[[#This Row],[Close_Date]]),"00")</f>
        <v>2017-01</v>
      </c>
      <c r="K135" s="182">
        <f>All_Opps[[#This Row],[Created Date2]]*1</f>
        <v>42742</v>
      </c>
      <c r="L135" s="183">
        <f>YEAR(All_Opps[[#This Row],[Created_Date]])</f>
        <v>2017</v>
      </c>
      <c r="M135" s="184">
        <f>WEEKNUM(All_Opps[[#This Row],[Created_Date]],16)</f>
        <v>2</v>
      </c>
      <c r="N135" s="182">
        <f>All_Opps[[#This Row],[Close Date]]*1</f>
        <v>42746</v>
      </c>
      <c r="O135" s="185">
        <f>YEAR(All_Opps[[#This Row],[Close_Date]])</f>
        <v>2017</v>
      </c>
      <c r="P135" s="183">
        <f>MONTH(All_Opps[[#This Row],[Close Date]])</f>
        <v>1</v>
      </c>
      <c r="Q135" s="181">
        <f>WEEKNUM(All_Opps[[#This Row],[Close Date]],1)</f>
        <v>2</v>
      </c>
      <c r="R13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5" s="4" t="s">
        <v>580</v>
      </c>
      <c r="T135" s="4" t="s">
        <v>581</v>
      </c>
      <c r="U135" s="68">
        <v>42746</v>
      </c>
      <c r="V135" s="347" t="s">
        <v>19</v>
      </c>
      <c r="W135" s="9">
        <v>16882</v>
      </c>
      <c r="X135" s="4" t="s">
        <v>13</v>
      </c>
      <c r="Y135" s="4" t="s">
        <v>328</v>
      </c>
      <c r="Z135" s="68">
        <v>42742</v>
      </c>
    </row>
    <row r="136" spans="1:26" ht="12.75" x14ac:dyDescent="0.35">
      <c r="A1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36" s="181" t="str">
        <f>IF(All_Opps[[#This Row],[WeekMod]]&lt;&gt;"",CONCATENATE(All_Opps[[#This Row],[Opp Year]],"-",TEXT(All_Opps[[#This Row],[WeekMod]],"00#")),"")</f>
        <v>2017-057</v>
      </c>
      <c r="C1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36" s="181" t="str">
        <f>CONCATENATE(All_Opps[[#This Row],[Opp Year]],"-",TEXT(All_Opps[[#This Row],[Week]],"00#"))</f>
        <v>2017-057</v>
      </c>
      <c r="E136" s="181">
        <f>IFERROR(VALUE(RIGHT(All_Opps[[#This Row],[Opportunity Name]],2)),"")</f>
        <v>2</v>
      </c>
      <c r="F136" s="181">
        <f>IFERROR(("20"&amp;LEFT(All_Opps[[#This Row],[Opportunity Name]],2))*1,"")</f>
        <v>2017</v>
      </c>
      <c r="G136" s="181" t="str">
        <f>MID(All_Opps[[#This Row],[Opportunity Name]],3,2)</f>
        <v>08</v>
      </c>
      <c r="H136" s="181" t="str">
        <f>LEFT(All_Opps[[#This Row],[Opportunity Name]],7)</f>
        <v>1708 Ur</v>
      </c>
      <c r="I136" s="181" t="str" cm="1">
        <f t="array" ref="I1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6" s="181" t="str">
        <f>YEAR(All_Opps[[#This Row],[Close_Date]])&amp;"-"&amp;TEXT(MONTH(All_Opps[[#This Row],[Close_Date]]),"00")</f>
        <v>2017-01</v>
      </c>
      <c r="K136" s="182">
        <f>All_Opps[[#This Row],[Created Date2]]*1</f>
        <v>42734</v>
      </c>
      <c r="L136" s="183">
        <f>YEAR(All_Opps[[#This Row],[Created_Date]])</f>
        <v>2016</v>
      </c>
      <c r="M136" s="184">
        <f>WEEKNUM(All_Opps[[#This Row],[Created_Date]],16)</f>
        <v>53</v>
      </c>
      <c r="N136" s="182">
        <f>All_Opps[[#This Row],[Close Date]]*1</f>
        <v>42764</v>
      </c>
      <c r="O136" s="185">
        <f>YEAR(All_Opps[[#This Row],[Close_Date]])</f>
        <v>2017</v>
      </c>
      <c r="P136" s="183">
        <f>MONTH(All_Opps[[#This Row],[Close Date]])</f>
        <v>1</v>
      </c>
      <c r="Q136" s="181">
        <f>WEEKNUM(All_Opps[[#This Row],[Close Date]],1)</f>
        <v>5</v>
      </c>
      <c r="R13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6" s="4" t="s">
        <v>582</v>
      </c>
      <c r="T136" s="4" t="s">
        <v>583</v>
      </c>
      <c r="U136" s="68">
        <v>42764</v>
      </c>
      <c r="V136" s="347" t="s">
        <v>18</v>
      </c>
      <c r="W136" s="341">
        <v>17858</v>
      </c>
      <c r="X136" s="4" t="s">
        <v>15</v>
      </c>
      <c r="Y136" s="4" t="s">
        <v>371</v>
      </c>
      <c r="Z136" s="68">
        <v>42734</v>
      </c>
    </row>
    <row r="137" spans="1:26" ht="12.75" x14ac:dyDescent="0.35">
      <c r="A1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37" s="181" t="str">
        <f>IF(All_Opps[[#This Row],[WeekMod]]&lt;&gt;"",CONCATENATE(All_Opps[[#This Row],[Opp Year]],"-",TEXT(All_Opps[[#This Row],[WeekMod]],"00#")),"")</f>
        <v>2017-057</v>
      </c>
      <c r="C1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37" s="181" t="str">
        <f>CONCATENATE(All_Opps[[#This Row],[Opp Year]],"-",TEXT(All_Opps[[#This Row],[Week]],"00#"))</f>
        <v>2017-057</v>
      </c>
      <c r="E137" s="181">
        <f>IFERROR(VALUE(RIGHT(All_Opps[[#This Row],[Opportunity Name]],2)),"")</f>
        <v>21</v>
      </c>
      <c r="F137" s="181">
        <f>IFERROR(("20"&amp;LEFT(All_Opps[[#This Row],[Opportunity Name]],2))*1,"")</f>
        <v>2017</v>
      </c>
      <c r="G137" s="181" t="str">
        <f>MID(All_Opps[[#This Row],[Opportunity Name]],3,2)</f>
        <v>06</v>
      </c>
      <c r="H137" s="181" t="str">
        <f>LEFT(All_Opps[[#This Row],[Opportunity Name]],7)</f>
        <v>1706 Mo</v>
      </c>
      <c r="I137" s="181" t="str" cm="1">
        <f t="array" ref="I1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7" s="181" t="str">
        <f>YEAR(All_Opps[[#This Row],[Close_Date]])&amp;"-"&amp;TEXT(MONTH(All_Opps[[#This Row],[Close_Date]]),"00")</f>
        <v>2017-01</v>
      </c>
      <c r="K137" s="182">
        <f>All_Opps[[#This Row],[Created Date2]]*1</f>
        <v>42734</v>
      </c>
      <c r="L137" s="183">
        <f>YEAR(All_Opps[[#This Row],[Created_Date]])</f>
        <v>2016</v>
      </c>
      <c r="M137" s="184">
        <f>WEEKNUM(All_Opps[[#This Row],[Created_Date]],16)</f>
        <v>53</v>
      </c>
      <c r="N137" s="182">
        <f>All_Opps[[#This Row],[Close Date]]*1</f>
        <v>42764</v>
      </c>
      <c r="O137" s="185">
        <f>YEAR(All_Opps[[#This Row],[Close_Date]])</f>
        <v>2017</v>
      </c>
      <c r="P137" s="183">
        <f>MONTH(All_Opps[[#This Row],[Close Date]])</f>
        <v>1</v>
      </c>
      <c r="Q137" s="181">
        <f>WEEKNUM(All_Opps[[#This Row],[Close Date]],1)</f>
        <v>5</v>
      </c>
      <c r="R13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7" s="4" t="s">
        <v>584</v>
      </c>
      <c r="T137" s="4" t="s">
        <v>585</v>
      </c>
      <c r="U137" s="68">
        <v>42764</v>
      </c>
      <c r="V137" s="347" t="s">
        <v>18</v>
      </c>
      <c r="W137" s="9">
        <v>166689</v>
      </c>
      <c r="X137" s="4" t="s">
        <v>5</v>
      </c>
      <c r="Y137" s="4" t="s">
        <v>328</v>
      </c>
      <c r="Z137" s="68">
        <v>42734</v>
      </c>
    </row>
    <row r="138" spans="1:26" ht="12.75" x14ac:dyDescent="0.35">
      <c r="A1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38" s="181" t="str">
        <f>IF(All_Opps[[#This Row],[WeekMod]]&lt;&gt;"",CONCATENATE(All_Opps[[#This Row],[Opp Year]],"-",TEXT(All_Opps[[#This Row],[WeekMod]],"00#")),"")</f>
        <v>2017-053</v>
      </c>
      <c r="C1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38" s="181" t="str">
        <f>CONCATENATE(All_Opps[[#This Row],[Opp Year]],"-",TEXT(All_Opps[[#This Row],[Week]],"00#"))</f>
        <v>2017-053</v>
      </c>
      <c r="E138" s="181">
        <f>IFERROR(VALUE(RIGHT(All_Opps[[#This Row],[Opportunity Name]],2)),"")</f>
        <v>2</v>
      </c>
      <c r="F138" s="181">
        <f>IFERROR(("20"&amp;LEFT(All_Opps[[#This Row],[Opportunity Name]],2))*1,"")</f>
        <v>2017</v>
      </c>
      <c r="G138" s="181" t="str">
        <f>MID(All_Opps[[#This Row],[Opportunity Name]],3,2)</f>
        <v>05</v>
      </c>
      <c r="H138" s="181" t="str">
        <f>LEFT(All_Opps[[#This Row],[Opportunity Name]],7)</f>
        <v>1705-12</v>
      </c>
      <c r="I138" s="181" t="str" cm="1">
        <f t="array" ref="I1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8" s="181" t="str">
        <f>YEAR(All_Opps[[#This Row],[Close_Date]])&amp;"-"&amp;TEXT(MONTH(All_Opps[[#This Row],[Close_Date]]),"00")</f>
        <v>2017-01</v>
      </c>
      <c r="K138" s="182">
        <f>All_Opps[[#This Row],[Created Date2]]*1</f>
        <v>42727</v>
      </c>
      <c r="L138" s="183">
        <f>YEAR(All_Opps[[#This Row],[Created_Date]])</f>
        <v>2016</v>
      </c>
      <c r="M138" s="184">
        <f>WEEKNUM(All_Opps[[#This Row],[Created_Date]],16)</f>
        <v>52</v>
      </c>
      <c r="N138" s="182">
        <f>All_Opps[[#This Row],[Close Date]]*1</f>
        <v>42741</v>
      </c>
      <c r="O138" s="185">
        <f>YEAR(All_Opps[[#This Row],[Close_Date]])</f>
        <v>2017</v>
      </c>
      <c r="P138" s="183">
        <f>MONTH(All_Opps[[#This Row],[Close Date]])</f>
        <v>1</v>
      </c>
      <c r="Q138" s="181">
        <f>WEEKNUM(All_Opps[[#This Row],[Close Date]],1)</f>
        <v>1</v>
      </c>
      <c r="R13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129</v>
      </c>
      <c r="S138" s="4" t="s">
        <v>586</v>
      </c>
      <c r="T138" s="4" t="s">
        <v>587</v>
      </c>
      <c r="U138" s="68">
        <v>42741</v>
      </c>
      <c r="V138" s="347" t="s">
        <v>19</v>
      </c>
      <c r="W138" s="9">
        <v>26155</v>
      </c>
      <c r="X138" s="4" t="s">
        <v>175</v>
      </c>
      <c r="Y138" s="4" t="s">
        <v>328</v>
      </c>
      <c r="Z138" s="68">
        <v>42727</v>
      </c>
    </row>
    <row r="139" spans="1:26" ht="12.75" x14ac:dyDescent="0.35">
      <c r="A1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</v>
      </c>
      <c r="B139" s="181" t="str">
        <f>IF(All_Opps[[#This Row],[WeekMod]]&lt;&gt;"",CONCATENATE(All_Opps[[#This Row],[Opp Year]],"-",TEXT(All_Opps[[#This Row],[WeekMod]],"00#")),"")</f>
        <v>2018-003</v>
      </c>
      <c r="C1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</v>
      </c>
      <c r="D139" s="181" t="str">
        <f>CONCATENATE(All_Opps[[#This Row],[Opp Year]],"-",TEXT(All_Opps[[#This Row],[Week]],"00#"))</f>
        <v>2018-003</v>
      </c>
      <c r="E139" s="181">
        <f>IFERROR(VALUE(RIGHT(All_Opps[[#This Row],[Opportunity Name]],2)),"")</f>
        <v>14</v>
      </c>
      <c r="F139" s="181">
        <f>IFERROR(("20"&amp;LEFT(All_Opps[[#This Row],[Opportunity Name]],2))*1,"")</f>
        <v>2018</v>
      </c>
      <c r="G139" s="181" t="str">
        <f>MID(All_Opps[[#This Row],[Opportunity Name]],3,2)</f>
        <v>06</v>
      </c>
      <c r="H139" s="181" t="str">
        <f>LEFT(All_Opps[[#This Row],[Opportunity Name]],7)</f>
        <v>1806-01</v>
      </c>
      <c r="I139" s="181" t="str" cm="1">
        <f t="array" ref="I1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9" s="181" t="str">
        <f>YEAR(All_Opps[[#This Row],[Close_Date]])&amp;"-"&amp;TEXT(MONTH(All_Opps[[#This Row],[Close_Date]]),"00")</f>
        <v>2017-01</v>
      </c>
      <c r="K139" s="182">
        <f>All_Opps[[#This Row],[Created Date2]]*1</f>
        <v>42739</v>
      </c>
      <c r="L139" s="183">
        <f>YEAR(All_Opps[[#This Row],[Created_Date]])</f>
        <v>2017</v>
      </c>
      <c r="M139" s="184">
        <f>WEEKNUM(All_Opps[[#This Row],[Created_Date]],16)</f>
        <v>1</v>
      </c>
      <c r="N139" s="182">
        <f>All_Opps[[#This Row],[Close Date]]*1</f>
        <v>42751</v>
      </c>
      <c r="O139" s="185">
        <f>YEAR(All_Opps[[#This Row],[Close_Date]])</f>
        <v>2017</v>
      </c>
      <c r="P139" s="183">
        <f>MONTH(All_Opps[[#This Row],[Close Date]])</f>
        <v>1</v>
      </c>
      <c r="Q139" s="181">
        <f>WEEKNUM(All_Opps[[#This Row],[Close Date]],1)</f>
        <v>3</v>
      </c>
      <c r="R13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513</v>
      </c>
      <c r="S139" s="4" t="s">
        <v>588</v>
      </c>
      <c r="T139" s="4" t="s">
        <v>589</v>
      </c>
      <c r="U139" s="68">
        <v>42751</v>
      </c>
      <c r="V139" s="347" t="s">
        <v>19</v>
      </c>
      <c r="W139" s="9">
        <v>225321</v>
      </c>
      <c r="X139" s="4" t="s">
        <v>15</v>
      </c>
      <c r="Y139" s="4" t="s">
        <v>328</v>
      </c>
      <c r="Z139" s="68">
        <v>42739</v>
      </c>
    </row>
    <row r="140" spans="1:26" ht="12.75" x14ac:dyDescent="0.35">
      <c r="A1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40" s="181" t="str">
        <f>IF(All_Opps[[#This Row],[WeekMod]]&lt;&gt;"",CONCATENATE(All_Opps[[#This Row],[Opp Year]],"-",TEXT(All_Opps[[#This Row],[WeekMod]],"00#")),"")</f>
        <v>2017-055</v>
      </c>
      <c r="C1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40" s="181" t="str">
        <f>CONCATENATE(All_Opps[[#This Row],[Opp Year]],"-",TEXT(All_Opps[[#This Row],[Week]],"00#"))</f>
        <v>2017-055</v>
      </c>
      <c r="E140" s="181">
        <f>IFERROR(VALUE(RIGHT(All_Opps[[#This Row],[Opportunity Name]],2)),"")</f>
        <v>4</v>
      </c>
      <c r="F140" s="181">
        <f>IFERROR(("20"&amp;LEFT(All_Opps[[#This Row],[Opportunity Name]],2))*1,"")</f>
        <v>2017</v>
      </c>
      <c r="G140" s="181" t="str">
        <f>MID(All_Opps[[#This Row],[Opportunity Name]],3,2)</f>
        <v>06</v>
      </c>
      <c r="H140" s="181" t="str">
        <f>LEFT(All_Opps[[#This Row],[Opportunity Name]],7)</f>
        <v>1706 Ca</v>
      </c>
      <c r="I140" s="181" t="str" cm="1">
        <f t="array" ref="I1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0" s="181" t="str">
        <f>YEAR(All_Opps[[#This Row],[Close_Date]])&amp;"-"&amp;TEXT(MONTH(All_Opps[[#This Row],[Close_Date]]),"00")</f>
        <v>2017-01</v>
      </c>
      <c r="K140" s="182">
        <f>All_Opps[[#This Row],[Created Date2]]*1</f>
        <v>42589</v>
      </c>
      <c r="L140" s="183">
        <f>YEAR(All_Opps[[#This Row],[Created_Date]])</f>
        <v>2016</v>
      </c>
      <c r="M140" s="184">
        <f>WEEKNUM(All_Opps[[#This Row],[Created_Date]],16)</f>
        <v>33</v>
      </c>
      <c r="N140" s="182">
        <f>All_Opps[[#This Row],[Close Date]]*1</f>
        <v>42750</v>
      </c>
      <c r="O140" s="185">
        <f>YEAR(All_Opps[[#This Row],[Close_Date]])</f>
        <v>2017</v>
      </c>
      <c r="P140" s="183">
        <f>MONTH(All_Opps[[#This Row],[Close Date]])</f>
        <v>1</v>
      </c>
      <c r="Q140" s="181">
        <f>WEEKNUM(All_Opps[[#This Row],[Close Date]],1)</f>
        <v>3</v>
      </c>
      <c r="R14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0" s="4" t="s">
        <v>590</v>
      </c>
      <c r="T140" s="4" t="s">
        <v>591</v>
      </c>
      <c r="U140" s="68">
        <v>42750</v>
      </c>
      <c r="V140" s="347" t="s">
        <v>18</v>
      </c>
      <c r="W140" s="341">
        <v>65739</v>
      </c>
      <c r="X140" s="4" t="s">
        <v>27</v>
      </c>
      <c r="Y140" s="4" t="s">
        <v>321</v>
      </c>
      <c r="Z140" s="68">
        <v>42589</v>
      </c>
    </row>
    <row r="141" spans="1:26" ht="12.75" x14ac:dyDescent="0.35">
      <c r="A1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41" s="181" t="str">
        <f>IF(All_Opps[[#This Row],[WeekMod]]&lt;&gt;"",CONCATENATE(All_Opps[[#This Row],[Opp Year]],"-",TEXT(All_Opps[[#This Row],[WeekMod]],"00#")),"")</f>
        <v>2017-053</v>
      </c>
      <c r="C1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41" s="181" t="str">
        <f>CONCATENATE(All_Opps[[#This Row],[Opp Year]],"-",TEXT(All_Opps[[#This Row],[Week]],"00#"))</f>
        <v>2017-053</v>
      </c>
      <c r="E141" s="181">
        <f>IFERROR(VALUE(RIGHT(All_Opps[[#This Row],[Opportunity Name]],2)),"")</f>
        <v>4</v>
      </c>
      <c r="F141" s="181">
        <f>IFERROR(("20"&amp;LEFT(All_Opps[[#This Row],[Opportunity Name]],2))*1,"")</f>
        <v>2017</v>
      </c>
      <c r="G141" s="181" t="str">
        <f>MID(All_Opps[[#This Row],[Opportunity Name]],3,2)</f>
        <v>05</v>
      </c>
      <c r="H141" s="181" t="str">
        <f>LEFT(All_Opps[[#This Row],[Opportunity Name]],7)</f>
        <v>1705-13</v>
      </c>
      <c r="I141" s="181" t="str" cm="1">
        <f t="array" ref="I1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1" s="181" t="str">
        <f>YEAR(All_Opps[[#This Row],[Close_Date]])&amp;"-"&amp;TEXT(MONTH(All_Opps[[#This Row],[Close_Date]]),"00")</f>
        <v>2017-01</v>
      </c>
      <c r="K141" s="182">
        <f>All_Opps[[#This Row],[Created Date2]]*1</f>
        <v>42719</v>
      </c>
      <c r="L141" s="183">
        <f>YEAR(All_Opps[[#This Row],[Created_Date]])</f>
        <v>2016</v>
      </c>
      <c r="M141" s="184">
        <f>WEEKNUM(All_Opps[[#This Row],[Created_Date]],16)</f>
        <v>51</v>
      </c>
      <c r="N141" s="182">
        <f>All_Opps[[#This Row],[Close Date]]*1</f>
        <v>42736</v>
      </c>
      <c r="O141" s="185">
        <f>YEAR(All_Opps[[#This Row],[Close_Date]])</f>
        <v>2017</v>
      </c>
      <c r="P141" s="183">
        <f>MONTH(All_Opps[[#This Row],[Close Date]])</f>
        <v>1</v>
      </c>
      <c r="Q141" s="181">
        <f>WEEKNUM(All_Opps[[#This Row],[Close Date]],1)</f>
        <v>1</v>
      </c>
      <c r="R14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137</v>
      </c>
      <c r="S141" s="4" t="s">
        <v>592</v>
      </c>
      <c r="T141" s="4" t="s">
        <v>593</v>
      </c>
      <c r="U141" s="68">
        <v>42736</v>
      </c>
      <c r="V141" s="347" t="s">
        <v>19</v>
      </c>
      <c r="W141" s="9">
        <v>38006</v>
      </c>
      <c r="X141" s="4" t="s">
        <v>13</v>
      </c>
      <c r="Y141" s="4" t="s">
        <v>328</v>
      </c>
      <c r="Z141" s="68">
        <v>42719</v>
      </c>
    </row>
    <row r="142" spans="1:26" ht="12.75" x14ac:dyDescent="0.35">
      <c r="A1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142" s="181" t="str">
        <f>IF(All_Opps[[#This Row],[WeekMod]]&lt;&gt;"",CONCATENATE(All_Opps[[#This Row],[Opp Year]],"-",TEXT(All_Opps[[#This Row],[WeekMod]],"00#")),"")</f>
        <v>2017-052</v>
      </c>
      <c r="C1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142" s="181" t="str">
        <f>CONCATENATE(All_Opps[[#This Row],[Opp Year]],"-",TEXT(All_Opps[[#This Row],[Week]],"00#"))</f>
        <v>2017-052</v>
      </c>
      <c r="E142" s="181">
        <f>IFERROR(VALUE(RIGHT(All_Opps[[#This Row],[Opportunity Name]],2)),"")</f>
        <v>4</v>
      </c>
      <c r="F142" s="181">
        <f>IFERROR(("20"&amp;LEFT(All_Opps[[#This Row],[Opportunity Name]],2))*1,"")</f>
        <v>2017</v>
      </c>
      <c r="G142" s="181" t="str">
        <f>MID(All_Opps[[#This Row],[Opportunity Name]],3,2)</f>
        <v>06</v>
      </c>
      <c r="H142" s="181" t="str">
        <f>LEFT(All_Opps[[#This Row],[Opportunity Name]],7)</f>
        <v>1706-09</v>
      </c>
      <c r="I142" s="181" t="str" cm="1">
        <f t="array" ref="I1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2" s="181" t="str">
        <f>YEAR(All_Opps[[#This Row],[Close_Date]])&amp;"-"&amp;TEXT(MONTH(All_Opps[[#This Row],[Close_Date]]),"00")</f>
        <v>2016-12</v>
      </c>
      <c r="K142" s="182">
        <f>All_Opps[[#This Row],[Created Date2]]*1</f>
        <v>42719</v>
      </c>
      <c r="L142" s="183">
        <f>YEAR(All_Opps[[#This Row],[Created_Date]])</f>
        <v>2016</v>
      </c>
      <c r="M142" s="184">
        <f>WEEKNUM(All_Opps[[#This Row],[Created_Date]],16)</f>
        <v>51</v>
      </c>
      <c r="N142" s="182">
        <f>All_Opps[[#This Row],[Close Date]]*1</f>
        <v>42723</v>
      </c>
      <c r="O142" s="185">
        <f>YEAR(All_Opps[[#This Row],[Close_Date]])</f>
        <v>2016</v>
      </c>
      <c r="P142" s="183">
        <f>MONTH(All_Opps[[#This Row],[Close Date]])</f>
        <v>12</v>
      </c>
      <c r="Q142" s="181">
        <f>WEEKNUM(All_Opps[[#This Row],[Close Date]],1)</f>
        <v>52</v>
      </c>
      <c r="R14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168</v>
      </c>
      <c r="S142" s="4" t="s">
        <v>594</v>
      </c>
      <c r="T142" s="4" t="s">
        <v>595</v>
      </c>
      <c r="U142" s="68">
        <v>42723</v>
      </c>
      <c r="V142" s="347" t="s">
        <v>19</v>
      </c>
      <c r="W142" s="341">
        <v>43599</v>
      </c>
      <c r="X142" s="4" t="s">
        <v>7</v>
      </c>
      <c r="Y142" s="4" t="s">
        <v>371</v>
      </c>
      <c r="Z142" s="68">
        <v>42719</v>
      </c>
    </row>
    <row r="143" spans="1:26" ht="12.75" x14ac:dyDescent="0.35">
      <c r="A1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</v>
      </c>
      <c r="B143" s="181" t="str">
        <f>IF(All_Opps[[#This Row],[WeekMod]]&lt;&gt;"",CONCATENATE(All_Opps[[#This Row],[Opp Year]],"-",TEXT(All_Opps[[#This Row],[WeekMod]],"00#")),"")</f>
        <v>2018-006</v>
      </c>
      <c r="C1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</v>
      </c>
      <c r="D143" s="181" t="str">
        <f>CONCATENATE(All_Opps[[#This Row],[Opp Year]],"-",TEXT(All_Opps[[#This Row],[Week]],"00#"))</f>
        <v>2018-006</v>
      </c>
      <c r="E143" s="181">
        <f>IFERROR(VALUE(RIGHT(All_Opps[[#This Row],[Opportunity Name]],2)),"")</f>
        <v>4</v>
      </c>
      <c r="F143" s="181">
        <f>IFERROR(("20"&amp;LEFT(All_Opps[[#This Row],[Opportunity Name]],2))*1,"")</f>
        <v>2018</v>
      </c>
      <c r="G143" s="181" t="str">
        <f>MID(All_Opps[[#This Row],[Opportunity Name]],3,2)</f>
        <v>09</v>
      </c>
      <c r="H143" s="181" t="str">
        <f>LEFT(All_Opps[[#This Row],[Opportunity Name]],7)</f>
        <v>1809 Ra</v>
      </c>
      <c r="I143" s="181" t="str" cm="1">
        <f t="array" ref="I1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3" s="181" t="str">
        <f>YEAR(All_Opps[[#This Row],[Close_Date]])&amp;"-"&amp;TEXT(MONTH(All_Opps[[#This Row],[Close_Date]]),"00")</f>
        <v>2017-02</v>
      </c>
      <c r="K143" s="182">
        <f>All_Opps[[#This Row],[Created Date2]]*1</f>
        <v>42742</v>
      </c>
      <c r="L143" s="183">
        <f>YEAR(All_Opps[[#This Row],[Created_Date]])</f>
        <v>2017</v>
      </c>
      <c r="M143" s="184">
        <f>WEEKNUM(All_Opps[[#This Row],[Created_Date]],16)</f>
        <v>2</v>
      </c>
      <c r="N143" s="182">
        <f>All_Opps[[#This Row],[Close Date]]*1</f>
        <v>42772</v>
      </c>
      <c r="O143" s="185">
        <f>YEAR(All_Opps[[#This Row],[Close_Date]])</f>
        <v>2017</v>
      </c>
      <c r="P143" s="183">
        <f>MONTH(All_Opps[[#This Row],[Close Date]])</f>
        <v>2</v>
      </c>
      <c r="Q143" s="181">
        <f>WEEKNUM(All_Opps[[#This Row],[Close Date]],1)</f>
        <v>6</v>
      </c>
      <c r="R14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3" s="4" t="s">
        <v>596</v>
      </c>
      <c r="T143" s="4" t="s">
        <v>597</v>
      </c>
      <c r="U143" s="68">
        <v>42772</v>
      </c>
      <c r="V143" s="347" t="s">
        <v>18</v>
      </c>
      <c r="W143" s="9">
        <v>54450</v>
      </c>
      <c r="X143" s="4" t="s">
        <v>13</v>
      </c>
      <c r="Y143" s="4" t="s">
        <v>328</v>
      </c>
      <c r="Z143" s="68">
        <v>42742</v>
      </c>
    </row>
    <row r="144" spans="1:26" ht="12.75" x14ac:dyDescent="0.35">
      <c r="A1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44" s="181" t="str">
        <f>IF(All_Opps[[#This Row],[WeekMod]]&lt;&gt;"",CONCATENATE(All_Opps[[#This Row],[Opp Year]],"-",TEXT(All_Opps[[#This Row],[WeekMod]],"00#")),"")</f>
        <v>2017-053</v>
      </c>
      <c r="C1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44" s="181" t="str">
        <f>CONCATENATE(All_Opps[[#This Row],[Opp Year]],"-",TEXT(All_Opps[[#This Row],[Week]],"00#"))</f>
        <v>2017-053</v>
      </c>
      <c r="E144" s="181">
        <f>IFERROR(VALUE(RIGHT(All_Opps[[#This Row],[Opportunity Name]],2)),"")</f>
        <v>2</v>
      </c>
      <c r="F144" s="181">
        <f>IFERROR(("20"&amp;LEFT(All_Opps[[#This Row],[Opportunity Name]],2))*1,"")</f>
        <v>2017</v>
      </c>
      <c r="G144" s="181" t="str">
        <f>MID(All_Opps[[#This Row],[Opportunity Name]],3,2)</f>
        <v>06</v>
      </c>
      <c r="H144" s="181" t="str">
        <f>LEFT(All_Opps[[#This Row],[Opportunity Name]],7)</f>
        <v>1706 Du</v>
      </c>
      <c r="I144" s="181" t="str" cm="1">
        <f t="array" ref="I1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4" s="181" t="str">
        <f>YEAR(All_Opps[[#This Row],[Close_Date]])&amp;"-"&amp;TEXT(MONTH(All_Opps[[#This Row],[Close_Date]]),"00")</f>
        <v>2016-12</v>
      </c>
      <c r="K144" s="182">
        <f>All_Opps[[#This Row],[Created Date2]]*1</f>
        <v>42703</v>
      </c>
      <c r="L144" s="183">
        <f>YEAR(All_Opps[[#This Row],[Created_Date]])</f>
        <v>2016</v>
      </c>
      <c r="M144" s="184">
        <f>WEEKNUM(All_Opps[[#This Row],[Created_Date]],16)</f>
        <v>49</v>
      </c>
      <c r="N144" s="182">
        <f>All_Opps[[#This Row],[Close Date]]*1</f>
        <v>42733</v>
      </c>
      <c r="O144" s="185">
        <f>YEAR(All_Opps[[#This Row],[Close_Date]])</f>
        <v>2016</v>
      </c>
      <c r="P144" s="183">
        <f>MONTH(All_Opps[[#This Row],[Close Date]])</f>
        <v>12</v>
      </c>
      <c r="Q144" s="181">
        <f>WEEKNUM(All_Opps[[#This Row],[Close Date]],1)</f>
        <v>53</v>
      </c>
      <c r="R14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4" s="4" t="s">
        <v>598</v>
      </c>
      <c r="T144" s="4" t="s">
        <v>599</v>
      </c>
      <c r="U144" s="68">
        <v>42733</v>
      </c>
      <c r="V144" s="347" t="s">
        <v>18</v>
      </c>
      <c r="W144" s="341">
        <v>22261</v>
      </c>
      <c r="X144" s="4" t="s">
        <v>159</v>
      </c>
      <c r="Y144" s="4" t="s">
        <v>321</v>
      </c>
      <c r="Z144" s="68">
        <v>42703</v>
      </c>
    </row>
    <row r="145" spans="1:26" ht="12.75" x14ac:dyDescent="0.35">
      <c r="A1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145" s="181" t="str">
        <f>IF(All_Opps[[#This Row],[WeekMod]]&lt;&gt;"",CONCATENATE(All_Opps[[#This Row],[Opp Year]],"-",TEXT(All_Opps[[#This Row],[WeekMod]],"00#")),"")</f>
        <v>2017-052</v>
      </c>
      <c r="C1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145" s="181" t="str">
        <f>CONCATENATE(All_Opps[[#This Row],[Opp Year]],"-",TEXT(All_Opps[[#This Row],[Week]],"00#"))</f>
        <v>2017-052</v>
      </c>
      <c r="E145" s="181">
        <f>IFERROR(VALUE(RIGHT(All_Opps[[#This Row],[Opportunity Name]],2)),"")</f>
        <v>2</v>
      </c>
      <c r="F145" s="181">
        <f>IFERROR(("20"&amp;LEFT(All_Opps[[#This Row],[Opportunity Name]],2))*1,"")</f>
        <v>2017</v>
      </c>
      <c r="G145" s="181" t="str">
        <f>MID(All_Opps[[#This Row],[Opportunity Name]],3,2)</f>
        <v>07</v>
      </c>
      <c r="H145" s="181" t="str">
        <f>LEFT(All_Opps[[#This Row],[Opportunity Name]],7)</f>
        <v>1707 Ki</v>
      </c>
      <c r="I145" s="181" t="str" cm="1">
        <f t="array" ref="I1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5" s="181" t="str">
        <f>YEAR(All_Opps[[#This Row],[Close_Date]])&amp;"-"&amp;TEXT(MONTH(All_Opps[[#This Row],[Close_Date]]),"00")</f>
        <v>2016-12</v>
      </c>
      <c r="K145" s="182">
        <f>All_Opps[[#This Row],[Created Date2]]*1</f>
        <v>42694</v>
      </c>
      <c r="L145" s="183">
        <f>YEAR(All_Opps[[#This Row],[Created_Date]])</f>
        <v>2016</v>
      </c>
      <c r="M145" s="184">
        <f>WEEKNUM(All_Opps[[#This Row],[Created_Date]],16)</f>
        <v>48</v>
      </c>
      <c r="N145" s="182">
        <f>All_Opps[[#This Row],[Close Date]]*1</f>
        <v>42724</v>
      </c>
      <c r="O145" s="185">
        <f>YEAR(All_Opps[[#This Row],[Close_Date]])</f>
        <v>2016</v>
      </c>
      <c r="P145" s="183">
        <f>MONTH(All_Opps[[#This Row],[Close Date]])</f>
        <v>12</v>
      </c>
      <c r="Q145" s="181">
        <f>WEEKNUM(All_Opps[[#This Row],[Close Date]],1)</f>
        <v>52</v>
      </c>
      <c r="R14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5" s="4" t="s">
        <v>600</v>
      </c>
      <c r="T145" s="4" t="s">
        <v>601</v>
      </c>
      <c r="U145" s="68">
        <v>42724</v>
      </c>
      <c r="V145" s="347" t="s">
        <v>18</v>
      </c>
      <c r="W145" s="341">
        <v>53948</v>
      </c>
      <c r="X145" s="4" t="s">
        <v>13</v>
      </c>
      <c r="Y145" s="4" t="s">
        <v>321</v>
      </c>
      <c r="Z145" s="68">
        <v>42694</v>
      </c>
    </row>
    <row r="146" spans="1:26" ht="12.75" x14ac:dyDescent="0.35">
      <c r="A1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46" s="181" t="str">
        <f>IF(All_Opps[[#This Row],[WeekMod]]&lt;&gt;"",CONCATENATE(All_Opps[[#This Row],[Opp Year]],"-",TEXT(All_Opps[[#This Row],[WeekMod]],"00#")),"")</f>
        <v>2017-057</v>
      </c>
      <c r="C1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46" s="181" t="str">
        <f>CONCATENATE(All_Opps[[#This Row],[Opp Year]],"-",TEXT(All_Opps[[#This Row],[Week]],"00#"))</f>
        <v>2017-057</v>
      </c>
      <c r="E146" s="181">
        <f>IFERROR(VALUE(RIGHT(All_Opps[[#This Row],[Opportunity Name]],2)),"")</f>
        <v>3</v>
      </c>
      <c r="F146" s="181">
        <f>IFERROR(("20"&amp;LEFT(All_Opps[[#This Row],[Opportunity Name]],2))*1,"")</f>
        <v>2017</v>
      </c>
      <c r="G146" s="181" t="str">
        <f>MID(All_Opps[[#This Row],[Opportunity Name]],3,2)</f>
        <v>06</v>
      </c>
      <c r="H146" s="181" t="str">
        <f>LEFT(All_Opps[[#This Row],[Opportunity Name]],7)</f>
        <v>1706-10</v>
      </c>
      <c r="I146" s="181" t="str" cm="1">
        <f t="array" ref="I1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6" s="181" t="str">
        <f>YEAR(All_Opps[[#This Row],[Close_Date]])&amp;"-"&amp;TEXT(MONTH(All_Opps[[#This Row],[Close_Date]]),"00")</f>
        <v>2017-02</v>
      </c>
      <c r="K146" s="182">
        <f>All_Opps[[#This Row],[Created Date2]]*1</f>
        <v>42758</v>
      </c>
      <c r="L146" s="183">
        <f>YEAR(All_Opps[[#This Row],[Created_Date]])</f>
        <v>2017</v>
      </c>
      <c r="M146" s="184">
        <f>WEEKNUM(All_Opps[[#This Row],[Created_Date]],16)</f>
        <v>4</v>
      </c>
      <c r="N146" s="182">
        <f>All_Opps[[#This Row],[Close Date]]*1</f>
        <v>42769</v>
      </c>
      <c r="O146" s="185">
        <f>YEAR(All_Opps[[#This Row],[Close_Date]])</f>
        <v>2017</v>
      </c>
      <c r="P146" s="183">
        <f>MONTH(All_Opps[[#This Row],[Close Date]])</f>
        <v>2</v>
      </c>
      <c r="Q146" s="181">
        <f>WEEKNUM(All_Opps[[#This Row],[Close Date]],1)</f>
        <v>5</v>
      </c>
      <c r="R14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129</v>
      </c>
      <c r="S146" s="4" t="s">
        <v>602</v>
      </c>
      <c r="T146" s="4" t="s">
        <v>603</v>
      </c>
      <c r="U146" s="68">
        <v>42769</v>
      </c>
      <c r="V146" s="347" t="s">
        <v>9</v>
      </c>
      <c r="W146" s="9">
        <v>39237</v>
      </c>
      <c r="X146" s="4" t="s">
        <v>161</v>
      </c>
      <c r="Y146" s="4" t="s">
        <v>328</v>
      </c>
      <c r="Z146" s="68">
        <v>42758</v>
      </c>
    </row>
    <row r="147" spans="1:26" ht="12.75" x14ac:dyDescent="0.35">
      <c r="A1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147" s="181" t="str">
        <f>IF(All_Opps[[#This Row],[WeekMod]]&lt;&gt;"",CONCATENATE(All_Opps[[#This Row],[Opp Year]],"-",TEXT(All_Opps[[#This Row],[WeekMod]],"00#")),"")</f>
        <v>2017-052</v>
      </c>
      <c r="C1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147" s="181" t="str">
        <f>CONCATENATE(All_Opps[[#This Row],[Opp Year]],"-",TEXT(All_Opps[[#This Row],[Week]],"00#"))</f>
        <v>2017-052</v>
      </c>
      <c r="E147" s="181">
        <f>IFERROR(VALUE(RIGHT(All_Opps[[#This Row],[Opportunity Name]],2)),"")</f>
        <v>2</v>
      </c>
      <c r="F147" s="181">
        <f>IFERROR(("20"&amp;LEFT(All_Opps[[#This Row],[Opportunity Name]],2))*1,"")</f>
        <v>2017</v>
      </c>
      <c r="G147" s="181" t="str">
        <f>MID(All_Opps[[#This Row],[Opportunity Name]],3,2)</f>
        <v>09</v>
      </c>
      <c r="H147" s="181" t="str">
        <f>LEFT(All_Opps[[#This Row],[Opportunity Name]],7)</f>
        <v>1709 Ra</v>
      </c>
      <c r="I147" s="181" t="str" cm="1">
        <f t="array" ref="I1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7" s="181" t="str">
        <f>YEAR(All_Opps[[#This Row],[Close_Date]])&amp;"-"&amp;TEXT(MONTH(All_Opps[[#This Row],[Close_Date]]),"00")</f>
        <v>2016-12</v>
      </c>
      <c r="K147" s="182">
        <f>All_Opps[[#This Row],[Created Date2]]*1</f>
        <v>42654</v>
      </c>
      <c r="L147" s="183">
        <f>YEAR(All_Opps[[#This Row],[Created_Date]])</f>
        <v>2016</v>
      </c>
      <c r="M147" s="184">
        <f>WEEKNUM(All_Opps[[#This Row],[Created_Date]],16)</f>
        <v>42</v>
      </c>
      <c r="N147" s="182">
        <f>All_Opps[[#This Row],[Close Date]]*1</f>
        <v>42728</v>
      </c>
      <c r="O147" s="185">
        <f>YEAR(All_Opps[[#This Row],[Close_Date]])</f>
        <v>2016</v>
      </c>
      <c r="P147" s="183">
        <f>MONTH(All_Opps[[#This Row],[Close Date]])</f>
        <v>12</v>
      </c>
      <c r="Q147" s="181">
        <f>WEEKNUM(All_Opps[[#This Row],[Close Date]],1)</f>
        <v>52</v>
      </c>
      <c r="R14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7" s="4" t="s">
        <v>604</v>
      </c>
      <c r="T147" s="4" t="s">
        <v>605</v>
      </c>
      <c r="U147" s="68">
        <v>42728</v>
      </c>
      <c r="V147" s="347" t="s">
        <v>18</v>
      </c>
      <c r="W147" s="341">
        <v>26499</v>
      </c>
      <c r="X147" s="4" t="s">
        <v>13</v>
      </c>
      <c r="Y147" s="4" t="s">
        <v>371</v>
      </c>
      <c r="Z147" s="68">
        <v>42654</v>
      </c>
    </row>
    <row r="148" spans="1:26" ht="12.75" x14ac:dyDescent="0.35">
      <c r="A1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148" s="181" t="str">
        <f>IF(All_Opps[[#This Row],[WeekMod]]&lt;&gt;"",CONCATENATE(All_Opps[[#This Row],[Opp Year]],"-",TEXT(All_Opps[[#This Row],[WeekMod]],"00#")),"")</f>
        <v>2017-059</v>
      </c>
      <c r="C1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148" s="181" t="str">
        <f>CONCATENATE(All_Opps[[#This Row],[Opp Year]],"-",TEXT(All_Opps[[#This Row],[Week]],"00#"))</f>
        <v>2017-059</v>
      </c>
      <c r="E148" s="181">
        <f>IFERROR(VALUE(RIGHT(All_Opps[[#This Row],[Opportunity Name]],2)),"")</f>
        <v>2</v>
      </c>
      <c r="F148" s="181">
        <f>IFERROR(("20"&amp;LEFT(All_Opps[[#This Row],[Opportunity Name]],2))*1,"")</f>
        <v>2017</v>
      </c>
      <c r="G148" s="181" t="str">
        <f>MID(All_Opps[[#This Row],[Opportunity Name]],3,2)</f>
        <v>08</v>
      </c>
      <c r="H148" s="181" t="str">
        <f>LEFT(All_Opps[[#This Row],[Opportunity Name]],7)</f>
        <v>1708-03</v>
      </c>
      <c r="I148" s="181" t="str" cm="1">
        <f t="array" ref="I1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8" s="181" t="str">
        <f>YEAR(All_Opps[[#This Row],[Close_Date]])&amp;"-"&amp;TEXT(MONTH(All_Opps[[#This Row],[Close_Date]]),"00")</f>
        <v>2017-02</v>
      </c>
      <c r="K148" s="182">
        <f>All_Opps[[#This Row],[Created Date2]]*1</f>
        <v>42774</v>
      </c>
      <c r="L148" s="183">
        <f>YEAR(All_Opps[[#This Row],[Created_Date]])</f>
        <v>2017</v>
      </c>
      <c r="M148" s="184">
        <f>WEEKNUM(All_Opps[[#This Row],[Created_Date]],16)</f>
        <v>6</v>
      </c>
      <c r="N148" s="182">
        <f>All_Opps[[#This Row],[Close Date]]*1</f>
        <v>42779</v>
      </c>
      <c r="O148" s="185">
        <f>YEAR(All_Opps[[#This Row],[Close_Date]])</f>
        <v>2017</v>
      </c>
      <c r="P148" s="183">
        <f>MONTH(All_Opps[[#This Row],[Close Date]])</f>
        <v>2</v>
      </c>
      <c r="Q148" s="181">
        <f>WEEKNUM(All_Opps[[#This Row],[Close Date]],1)</f>
        <v>7</v>
      </c>
      <c r="R1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174</v>
      </c>
      <c r="S148" s="4" t="s">
        <v>606</v>
      </c>
      <c r="T148" s="4" t="s">
        <v>607</v>
      </c>
      <c r="U148" s="68">
        <v>42779</v>
      </c>
      <c r="V148" s="347" t="s">
        <v>9</v>
      </c>
      <c r="W148" s="9">
        <v>29831</v>
      </c>
      <c r="X148" s="4" t="s">
        <v>181</v>
      </c>
      <c r="Y148" s="4" t="s">
        <v>328</v>
      </c>
      <c r="Z148" s="68">
        <v>42774</v>
      </c>
    </row>
    <row r="149" spans="1:26" ht="12.75" x14ac:dyDescent="0.35">
      <c r="A1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</v>
      </c>
      <c r="B149" s="181" t="str">
        <f>IF(All_Opps[[#This Row],[WeekMod]]&lt;&gt;"",CONCATENATE(All_Opps[[#This Row],[Opp Year]],"-",TEXT(All_Opps[[#This Row],[WeekMod]],"00#")),"")</f>
        <v>2018-002</v>
      </c>
      <c r="C1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</v>
      </c>
      <c r="D149" s="181" t="str">
        <f>CONCATENATE(All_Opps[[#This Row],[Opp Year]],"-",TEXT(All_Opps[[#This Row],[Week]],"00#"))</f>
        <v>2018-002</v>
      </c>
      <c r="E149" s="181">
        <f>IFERROR(VALUE(RIGHT(All_Opps[[#This Row],[Opportunity Name]],2)),"")</f>
        <v>6</v>
      </c>
      <c r="F149" s="181">
        <f>IFERROR(("20"&amp;LEFT(All_Opps[[#This Row],[Opportunity Name]],2))*1,"")</f>
        <v>2018</v>
      </c>
      <c r="G149" s="181" t="str">
        <f>MID(All_Opps[[#This Row],[Opportunity Name]],3,2)</f>
        <v>01</v>
      </c>
      <c r="H149" s="181" t="str">
        <f>LEFT(All_Opps[[#This Row],[Opportunity Name]],7)</f>
        <v>1801 An</v>
      </c>
      <c r="I149" s="181" t="str" cm="1">
        <f t="array" ref="I1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9" s="181" t="str">
        <f>YEAR(All_Opps[[#This Row],[Close_Date]])&amp;"-"&amp;TEXT(MONTH(All_Opps[[#This Row],[Close_Date]]),"00")</f>
        <v>2017-01</v>
      </c>
      <c r="K149" s="182">
        <f>All_Opps[[#This Row],[Created Date2]]*1</f>
        <v>42694</v>
      </c>
      <c r="L149" s="183">
        <f>YEAR(All_Opps[[#This Row],[Created_Date]])</f>
        <v>2016</v>
      </c>
      <c r="M149" s="184">
        <f>WEEKNUM(All_Opps[[#This Row],[Created_Date]],16)</f>
        <v>48</v>
      </c>
      <c r="N149" s="182">
        <f>All_Opps[[#This Row],[Close Date]]*1</f>
        <v>42745</v>
      </c>
      <c r="O149" s="185">
        <f>YEAR(All_Opps[[#This Row],[Close_Date]])</f>
        <v>2017</v>
      </c>
      <c r="P149" s="183">
        <f>MONTH(All_Opps[[#This Row],[Close Date]])</f>
        <v>1</v>
      </c>
      <c r="Q149" s="181">
        <f>WEEKNUM(All_Opps[[#This Row],[Close Date]],1)</f>
        <v>2</v>
      </c>
      <c r="R14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9" s="4" t="s">
        <v>608</v>
      </c>
      <c r="T149" s="4" t="s">
        <v>609</v>
      </c>
      <c r="U149" s="68">
        <v>42745</v>
      </c>
      <c r="V149" s="347" t="s">
        <v>18</v>
      </c>
      <c r="W149" s="341">
        <v>87827</v>
      </c>
      <c r="X149" s="4" t="s">
        <v>11</v>
      </c>
      <c r="Y149" s="4" t="s">
        <v>321</v>
      </c>
      <c r="Z149" s="68">
        <v>42694</v>
      </c>
    </row>
    <row r="150" spans="1:26" ht="12.75" x14ac:dyDescent="0.35">
      <c r="A1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50" s="181" t="str">
        <f>IF(All_Opps[[#This Row],[WeekMod]]&lt;&gt;"",CONCATENATE(All_Opps[[#This Row],[Opp Year]],"-",TEXT(All_Opps[[#This Row],[WeekMod]],"00#")),"")</f>
        <v>2017-055</v>
      </c>
      <c r="C1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50" s="181" t="str">
        <f>CONCATENATE(All_Opps[[#This Row],[Opp Year]],"-",TEXT(All_Opps[[#This Row],[Week]],"00#"))</f>
        <v>2017-055</v>
      </c>
      <c r="E150" s="181">
        <f>IFERROR(VALUE(RIGHT(All_Opps[[#This Row],[Opportunity Name]],2)),"")</f>
        <v>2</v>
      </c>
      <c r="F150" s="181">
        <f>IFERROR(("20"&amp;LEFT(All_Opps[[#This Row],[Opportunity Name]],2))*1,"")</f>
        <v>2017</v>
      </c>
      <c r="G150" s="181" t="str">
        <f>MID(All_Opps[[#This Row],[Opportunity Name]],3,2)</f>
        <v>04</v>
      </c>
      <c r="H150" s="181" t="str">
        <f>LEFT(All_Opps[[#This Row],[Opportunity Name]],7)</f>
        <v>1704-04</v>
      </c>
      <c r="I150" s="181" t="str" cm="1">
        <f t="array" ref="I1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0" s="181" t="str">
        <f>YEAR(All_Opps[[#This Row],[Close_Date]])&amp;"-"&amp;TEXT(MONTH(All_Opps[[#This Row],[Close_Date]]),"00")</f>
        <v>2017-01</v>
      </c>
      <c r="K150" s="182">
        <f>All_Opps[[#This Row],[Created Date2]]*1</f>
        <v>42745</v>
      </c>
      <c r="L150" s="183">
        <f>YEAR(All_Opps[[#This Row],[Created_Date]])</f>
        <v>2017</v>
      </c>
      <c r="M150" s="184">
        <f>WEEKNUM(All_Opps[[#This Row],[Created_Date]],16)</f>
        <v>2</v>
      </c>
      <c r="N150" s="182">
        <f>All_Opps[[#This Row],[Close Date]]*1</f>
        <v>42752</v>
      </c>
      <c r="O150" s="185">
        <f>YEAR(All_Opps[[#This Row],[Close_Date]])</f>
        <v>2017</v>
      </c>
      <c r="P150" s="183">
        <f>MONTH(All_Opps[[#This Row],[Close Date]])</f>
        <v>1</v>
      </c>
      <c r="Q150" s="181">
        <f>WEEKNUM(All_Opps[[#This Row],[Close Date]],1)</f>
        <v>3</v>
      </c>
      <c r="R15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81</v>
      </c>
      <c r="S150" s="4" t="s">
        <v>610</v>
      </c>
      <c r="T150" s="4" t="s">
        <v>611</v>
      </c>
      <c r="U150" s="68">
        <v>42752</v>
      </c>
      <c r="V150" s="347" t="s">
        <v>19</v>
      </c>
      <c r="W150" s="341">
        <v>29273</v>
      </c>
      <c r="X150" s="4" t="s">
        <v>15</v>
      </c>
      <c r="Y150" s="4" t="s">
        <v>321</v>
      </c>
      <c r="Z150" s="68">
        <v>42745</v>
      </c>
    </row>
    <row r="151" spans="1:26" ht="12.75" x14ac:dyDescent="0.35">
      <c r="A1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151" s="181" t="str">
        <f>IF(All_Opps[[#This Row],[WeekMod]]&lt;&gt;"",CONCATENATE(All_Opps[[#This Row],[Opp Year]],"-",TEXT(All_Opps[[#This Row],[WeekMod]],"00#")),"")</f>
        <v>2017-052</v>
      </c>
      <c r="C1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151" s="181" t="str">
        <f>CONCATENATE(All_Opps[[#This Row],[Opp Year]],"-",TEXT(All_Opps[[#This Row],[Week]],"00#"))</f>
        <v>2017-052</v>
      </c>
      <c r="E151" s="181">
        <f>IFERROR(VALUE(RIGHT(All_Opps[[#This Row],[Opportunity Name]],2)),"")</f>
        <v>2</v>
      </c>
      <c r="F151" s="181">
        <f>IFERROR(("20"&amp;LEFT(All_Opps[[#This Row],[Opportunity Name]],2))*1,"")</f>
        <v>2017</v>
      </c>
      <c r="G151" s="181" t="str">
        <f>MID(All_Opps[[#This Row],[Opportunity Name]],3,2)</f>
        <v>10</v>
      </c>
      <c r="H151" s="181" t="str">
        <f>LEFT(All_Opps[[#This Row],[Opportunity Name]],7)</f>
        <v>1710-02</v>
      </c>
      <c r="I151" s="181" t="str" cm="1">
        <f t="array" ref="I1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1" s="181" t="str">
        <f>YEAR(All_Opps[[#This Row],[Close_Date]])&amp;"-"&amp;TEXT(MONTH(All_Opps[[#This Row],[Close_Date]]),"00")</f>
        <v>2016-12</v>
      </c>
      <c r="K151" s="182">
        <f>All_Opps[[#This Row],[Created Date2]]*1</f>
        <v>42728</v>
      </c>
      <c r="L151" s="183">
        <f>YEAR(All_Opps[[#This Row],[Created_Date]])</f>
        <v>2016</v>
      </c>
      <c r="M151" s="184">
        <f>WEEKNUM(All_Opps[[#This Row],[Created_Date]],16)</f>
        <v>53</v>
      </c>
      <c r="N151" s="182">
        <f>All_Opps[[#This Row],[Close Date]]*1</f>
        <v>42728</v>
      </c>
      <c r="O151" s="185">
        <f>YEAR(All_Opps[[#This Row],[Close_Date]])</f>
        <v>2016</v>
      </c>
      <c r="P151" s="183">
        <f>MONTH(All_Opps[[#This Row],[Close Date]])</f>
        <v>12</v>
      </c>
      <c r="Q151" s="181">
        <f>WEEKNUM(All_Opps[[#This Row],[Close Date]],1)</f>
        <v>52</v>
      </c>
      <c r="R15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281</v>
      </c>
      <c r="S151" s="4" t="s">
        <v>612</v>
      </c>
      <c r="T151" s="4" t="s">
        <v>613</v>
      </c>
      <c r="U151" s="68">
        <v>42728</v>
      </c>
      <c r="V151" s="347" t="s">
        <v>9</v>
      </c>
      <c r="W151" s="9">
        <v>34637</v>
      </c>
      <c r="X151" s="4" t="s">
        <v>5</v>
      </c>
      <c r="Y151" s="4" t="s">
        <v>328</v>
      </c>
      <c r="Z151" s="68">
        <v>42728</v>
      </c>
    </row>
    <row r="152" spans="1:26" ht="12.75" x14ac:dyDescent="0.35">
      <c r="A1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52" s="181" t="str">
        <f>IF(All_Opps[[#This Row],[WeekMod]]&lt;&gt;"",CONCATENATE(All_Opps[[#This Row],[Opp Year]],"-",TEXT(All_Opps[[#This Row],[WeekMod]],"00#")),"")</f>
        <v>2017-056</v>
      </c>
      <c r="C1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52" s="181" t="str">
        <f>CONCATENATE(All_Opps[[#This Row],[Opp Year]],"-",TEXT(All_Opps[[#This Row],[Week]],"00#"))</f>
        <v>2017-056</v>
      </c>
      <c r="E152" s="181">
        <f>IFERROR(VALUE(RIGHT(All_Opps[[#This Row],[Opportunity Name]],2)),"")</f>
        <v>2</v>
      </c>
      <c r="F152" s="181">
        <f>IFERROR(("20"&amp;LEFT(All_Opps[[#This Row],[Opportunity Name]],2))*1,"")</f>
        <v>2017</v>
      </c>
      <c r="G152" s="181" t="str">
        <f>MID(All_Opps[[#This Row],[Opportunity Name]],3,2)</f>
        <v>06</v>
      </c>
      <c r="H152" s="181" t="str">
        <f>LEFT(All_Opps[[#This Row],[Opportunity Name]],7)</f>
        <v>1706-11</v>
      </c>
      <c r="I152" s="181" t="str" cm="1">
        <f t="array" ref="I1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2" s="181" t="str">
        <f>YEAR(All_Opps[[#This Row],[Close_Date]])&amp;"-"&amp;TEXT(MONTH(All_Opps[[#This Row],[Close_Date]]),"00")</f>
        <v>2017-01</v>
      </c>
      <c r="K152" s="182">
        <f>All_Opps[[#This Row],[Created Date2]]*1</f>
        <v>42738</v>
      </c>
      <c r="L152" s="183">
        <f>YEAR(All_Opps[[#This Row],[Created_Date]])</f>
        <v>2017</v>
      </c>
      <c r="M152" s="184">
        <f>WEEKNUM(All_Opps[[#This Row],[Created_Date]],16)</f>
        <v>1</v>
      </c>
      <c r="N152" s="182">
        <f>All_Opps[[#This Row],[Close Date]]*1</f>
        <v>42758</v>
      </c>
      <c r="O152" s="185">
        <f>YEAR(All_Opps[[#This Row],[Close_Date]])</f>
        <v>2017</v>
      </c>
      <c r="P152" s="183">
        <f>MONTH(All_Opps[[#This Row],[Close Date]])</f>
        <v>1</v>
      </c>
      <c r="Q152" s="181">
        <f>WEEKNUM(All_Opps[[#This Row],[Close Date]],1)</f>
        <v>4</v>
      </c>
      <c r="R15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149</v>
      </c>
      <c r="S152" s="4" t="s">
        <v>614</v>
      </c>
      <c r="T152" s="4" t="s">
        <v>615</v>
      </c>
      <c r="U152" s="68">
        <v>42758</v>
      </c>
      <c r="V152" s="347" t="s">
        <v>19</v>
      </c>
      <c r="W152" s="341">
        <v>37783</v>
      </c>
      <c r="X152" s="4" t="s">
        <v>181</v>
      </c>
      <c r="Y152" s="4" t="s">
        <v>371</v>
      </c>
      <c r="Z152" s="68">
        <v>42738</v>
      </c>
    </row>
    <row r="153" spans="1:26" ht="12.75" x14ac:dyDescent="0.35">
      <c r="A1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53" s="181" t="str">
        <f>IF(All_Opps[[#This Row],[WeekMod]]&lt;&gt;"",CONCATENATE(All_Opps[[#This Row],[Opp Year]],"-",TEXT(All_Opps[[#This Row],[WeekMod]],"00#")),"")</f>
        <v>2017-056</v>
      </c>
      <c r="C1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53" s="181" t="str">
        <f>CONCATENATE(All_Opps[[#This Row],[Opp Year]],"-",TEXT(All_Opps[[#This Row],[Week]],"00#"))</f>
        <v>2017-056</v>
      </c>
      <c r="E153" s="181">
        <f>IFERROR(VALUE(RIGHT(All_Opps[[#This Row],[Opportunity Name]],2)),"")</f>
        <v>2</v>
      </c>
      <c r="F153" s="181">
        <f>IFERROR(("20"&amp;LEFT(All_Opps[[#This Row],[Opportunity Name]],2))*1,"")</f>
        <v>2017</v>
      </c>
      <c r="G153" s="181" t="str">
        <f>MID(All_Opps[[#This Row],[Opportunity Name]],3,2)</f>
        <v>07</v>
      </c>
      <c r="H153" s="181" t="str">
        <f>LEFT(All_Opps[[#This Row],[Opportunity Name]],7)</f>
        <v>1707 Ra</v>
      </c>
      <c r="I153" s="181" t="str" cm="1">
        <f t="array" ref="I1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3" s="181" t="str">
        <f>YEAR(All_Opps[[#This Row],[Close_Date]])&amp;"-"&amp;TEXT(MONTH(All_Opps[[#This Row],[Close_Date]]),"00")</f>
        <v>2017-01</v>
      </c>
      <c r="K153" s="182">
        <f>All_Opps[[#This Row],[Created Date2]]*1</f>
        <v>42730</v>
      </c>
      <c r="L153" s="183">
        <f>YEAR(All_Opps[[#This Row],[Created_Date]])</f>
        <v>2016</v>
      </c>
      <c r="M153" s="184">
        <f>WEEKNUM(All_Opps[[#This Row],[Created_Date]],16)</f>
        <v>53</v>
      </c>
      <c r="N153" s="182">
        <f>All_Opps[[#This Row],[Close Date]]*1</f>
        <v>42760</v>
      </c>
      <c r="O153" s="185">
        <f>YEAR(All_Opps[[#This Row],[Close_Date]])</f>
        <v>2017</v>
      </c>
      <c r="P153" s="183">
        <f>MONTH(All_Opps[[#This Row],[Close Date]])</f>
        <v>1</v>
      </c>
      <c r="Q153" s="181">
        <f>WEEKNUM(All_Opps[[#This Row],[Close Date]],1)</f>
        <v>4</v>
      </c>
      <c r="R15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3" s="4" t="s">
        <v>616</v>
      </c>
      <c r="T153" s="4" t="s">
        <v>617</v>
      </c>
      <c r="U153" s="68">
        <v>42760</v>
      </c>
      <c r="V153" s="347" t="s">
        <v>18</v>
      </c>
      <c r="W153" s="341">
        <v>11708</v>
      </c>
      <c r="X153" s="4" t="s">
        <v>27</v>
      </c>
      <c r="Y153" s="4" t="s">
        <v>371</v>
      </c>
      <c r="Z153" s="68">
        <v>42730</v>
      </c>
    </row>
    <row r="154" spans="1:26" ht="12.75" x14ac:dyDescent="0.35">
      <c r="A1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54" s="181" t="str">
        <f>IF(All_Opps[[#This Row],[WeekMod]]&lt;&gt;"",CONCATENATE(All_Opps[[#This Row],[Opp Year]],"-",TEXT(All_Opps[[#This Row],[WeekMod]],"00#")),"")</f>
        <v>2017-053</v>
      </c>
      <c r="C1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54" s="181" t="str">
        <f>CONCATENATE(All_Opps[[#This Row],[Opp Year]],"-",TEXT(All_Opps[[#This Row],[Week]],"00#"))</f>
        <v>2017-053</v>
      </c>
      <c r="E154" s="181">
        <f>IFERROR(VALUE(RIGHT(All_Opps[[#This Row],[Opportunity Name]],2)),"")</f>
        <v>2</v>
      </c>
      <c r="F154" s="181">
        <f>IFERROR(("20"&amp;LEFT(All_Opps[[#This Row],[Opportunity Name]],2))*1,"")</f>
        <v>2017</v>
      </c>
      <c r="G154" s="181" t="str">
        <f>MID(All_Opps[[#This Row],[Opportunity Name]],3,2)</f>
        <v>10</v>
      </c>
      <c r="H154" s="181" t="str">
        <f>LEFT(All_Opps[[#This Row],[Opportunity Name]],7)</f>
        <v>1710 Ub</v>
      </c>
      <c r="I154" s="181" t="str" cm="1">
        <f t="array" ref="I1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4" s="181" t="str">
        <f>YEAR(All_Opps[[#This Row],[Close_Date]])&amp;"-"&amp;TEXT(MONTH(All_Opps[[#This Row],[Close_Date]]),"00")</f>
        <v>2016-12</v>
      </c>
      <c r="K154" s="182">
        <f>All_Opps[[#This Row],[Created Date2]]*1</f>
        <v>42703</v>
      </c>
      <c r="L154" s="183">
        <f>YEAR(All_Opps[[#This Row],[Created_Date]])</f>
        <v>2016</v>
      </c>
      <c r="M154" s="184">
        <f>WEEKNUM(All_Opps[[#This Row],[Created_Date]],16)</f>
        <v>49</v>
      </c>
      <c r="N154" s="182">
        <f>All_Opps[[#This Row],[Close Date]]*1</f>
        <v>42733</v>
      </c>
      <c r="O154" s="185">
        <f>YEAR(All_Opps[[#This Row],[Close_Date]])</f>
        <v>2016</v>
      </c>
      <c r="P154" s="183">
        <f>MONTH(All_Opps[[#This Row],[Close Date]])</f>
        <v>12</v>
      </c>
      <c r="Q154" s="181">
        <f>WEEKNUM(All_Opps[[#This Row],[Close Date]],1)</f>
        <v>53</v>
      </c>
      <c r="R15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4" s="4" t="s">
        <v>618</v>
      </c>
      <c r="T154" s="4" t="s">
        <v>619</v>
      </c>
      <c r="U154" s="68">
        <v>42733</v>
      </c>
      <c r="V154" s="347" t="s">
        <v>18</v>
      </c>
      <c r="W154" s="9">
        <v>26168</v>
      </c>
      <c r="X154" s="4" t="s">
        <v>11</v>
      </c>
      <c r="Y154" s="4" t="s">
        <v>328</v>
      </c>
      <c r="Z154" s="68">
        <v>42703</v>
      </c>
    </row>
    <row r="155" spans="1:26" ht="12.75" x14ac:dyDescent="0.35">
      <c r="A1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55" s="181" t="str">
        <f>IF(All_Opps[[#This Row],[WeekMod]]&lt;&gt;"",CONCATENATE(All_Opps[[#This Row],[Opp Year]],"-",TEXT(All_Opps[[#This Row],[WeekMod]],"00#")),"")</f>
        <v>2017-057</v>
      </c>
      <c r="C1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55" s="181" t="str">
        <f>CONCATENATE(All_Opps[[#This Row],[Opp Year]],"-",TEXT(All_Opps[[#This Row],[Week]],"00#"))</f>
        <v>2017-057</v>
      </c>
      <c r="E155" s="181">
        <f>IFERROR(VALUE(RIGHT(All_Opps[[#This Row],[Opportunity Name]],2)),"")</f>
        <v>2</v>
      </c>
      <c r="F155" s="181">
        <f>IFERROR(("20"&amp;LEFT(All_Opps[[#This Row],[Opportunity Name]],2))*1,"")</f>
        <v>2017</v>
      </c>
      <c r="G155" s="181" t="str">
        <f>MID(All_Opps[[#This Row],[Opportunity Name]],3,2)</f>
        <v>04</v>
      </c>
      <c r="H155" s="181" t="str">
        <f>LEFT(All_Opps[[#This Row],[Opportunity Name]],7)</f>
        <v>1704 Pr</v>
      </c>
      <c r="I155" s="181" t="str" cm="1">
        <f t="array" ref="I1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5" s="181" t="str">
        <f>YEAR(All_Opps[[#This Row],[Close_Date]])&amp;"-"&amp;TEXT(MONTH(All_Opps[[#This Row],[Close_Date]]),"00")</f>
        <v>2017-01</v>
      </c>
      <c r="K155" s="182">
        <f>All_Opps[[#This Row],[Created Date2]]*1</f>
        <v>42735</v>
      </c>
      <c r="L155" s="183">
        <f>YEAR(All_Opps[[#This Row],[Created_Date]])</f>
        <v>2016</v>
      </c>
      <c r="M155" s="184">
        <f>WEEKNUM(All_Opps[[#This Row],[Created_Date]],16)</f>
        <v>54</v>
      </c>
      <c r="N155" s="182">
        <f>All_Opps[[#This Row],[Close Date]]*1</f>
        <v>42765</v>
      </c>
      <c r="O155" s="185">
        <f>YEAR(All_Opps[[#This Row],[Close_Date]])</f>
        <v>2017</v>
      </c>
      <c r="P155" s="183">
        <f>MONTH(All_Opps[[#This Row],[Close Date]])</f>
        <v>1</v>
      </c>
      <c r="Q155" s="181">
        <f>WEEKNUM(All_Opps[[#This Row],[Close Date]],1)</f>
        <v>5</v>
      </c>
      <c r="R15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5" s="4" t="s">
        <v>620</v>
      </c>
      <c r="T155" s="4" t="s">
        <v>621</v>
      </c>
      <c r="U155" s="68">
        <v>42765</v>
      </c>
      <c r="V155" s="347" t="s">
        <v>18</v>
      </c>
      <c r="W155" s="9">
        <v>40878</v>
      </c>
      <c r="X155" s="4" t="s">
        <v>175</v>
      </c>
      <c r="Y155" s="4" t="s">
        <v>328</v>
      </c>
      <c r="Z155" s="68">
        <v>42735</v>
      </c>
    </row>
    <row r="156" spans="1:26" ht="12.75" x14ac:dyDescent="0.35">
      <c r="A1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156" s="181" t="str">
        <f>IF(All_Opps[[#This Row],[WeekMod]]&lt;&gt;"",CONCATENATE(All_Opps[[#This Row],[Opp Year]],"-",TEXT(All_Opps[[#This Row],[WeekMod]],"00#")),"")</f>
        <v>2017-059</v>
      </c>
      <c r="C1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156" s="181" t="str">
        <f>CONCATENATE(All_Opps[[#This Row],[Opp Year]],"-",TEXT(All_Opps[[#This Row],[Week]],"00#"))</f>
        <v>2017-059</v>
      </c>
      <c r="E156" s="181">
        <f>IFERROR(VALUE(RIGHT(All_Opps[[#This Row],[Opportunity Name]],2)),"")</f>
        <v>2</v>
      </c>
      <c r="F156" s="181">
        <f>IFERROR(("20"&amp;LEFT(All_Opps[[#This Row],[Opportunity Name]],2))*1,"")</f>
        <v>2017</v>
      </c>
      <c r="G156" s="181" t="str">
        <f>MID(All_Opps[[#This Row],[Opportunity Name]],3,2)</f>
        <v>10</v>
      </c>
      <c r="H156" s="181" t="str">
        <f>LEFT(All_Opps[[#This Row],[Opportunity Name]],7)</f>
        <v>1710-03</v>
      </c>
      <c r="I156" s="181" t="str" cm="1">
        <f t="array" ref="I1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6" s="181" t="str">
        <f>YEAR(All_Opps[[#This Row],[Close_Date]])&amp;"-"&amp;TEXT(MONTH(All_Opps[[#This Row],[Close_Date]]),"00")</f>
        <v>2017-02</v>
      </c>
      <c r="K156" s="182">
        <f>All_Opps[[#This Row],[Created Date2]]*1</f>
        <v>42764</v>
      </c>
      <c r="L156" s="183">
        <f>YEAR(All_Opps[[#This Row],[Created_Date]])</f>
        <v>2017</v>
      </c>
      <c r="M156" s="184">
        <f>WEEKNUM(All_Opps[[#This Row],[Created_Date]],16)</f>
        <v>5</v>
      </c>
      <c r="N156" s="182">
        <f>All_Opps[[#This Row],[Close Date]]*1</f>
        <v>42778</v>
      </c>
      <c r="O156" s="185">
        <f>YEAR(All_Opps[[#This Row],[Close_Date]])</f>
        <v>2017</v>
      </c>
      <c r="P156" s="183">
        <f>MONTH(All_Opps[[#This Row],[Close Date]])</f>
        <v>2</v>
      </c>
      <c r="Q156" s="181">
        <f>WEEKNUM(All_Opps[[#This Row],[Close Date]],1)</f>
        <v>7</v>
      </c>
      <c r="R15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245</v>
      </c>
      <c r="S156" s="4" t="s">
        <v>622</v>
      </c>
      <c r="T156" s="4" t="s">
        <v>623</v>
      </c>
      <c r="U156" s="68">
        <v>42778</v>
      </c>
      <c r="V156" s="347" t="s">
        <v>19</v>
      </c>
      <c r="W156" s="9">
        <v>51297</v>
      </c>
      <c r="X156" s="4" t="s">
        <v>13</v>
      </c>
      <c r="Y156" s="4" t="s">
        <v>328</v>
      </c>
      <c r="Z156" s="68">
        <v>42764</v>
      </c>
    </row>
    <row r="157" spans="1:26" ht="12.75" x14ac:dyDescent="0.35">
      <c r="A1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57" s="181" t="str">
        <f>IF(All_Opps[[#This Row],[WeekMod]]&lt;&gt;"",CONCATENATE(All_Opps[[#This Row],[Opp Year]],"-",TEXT(All_Opps[[#This Row],[WeekMod]],"00#")),"")</f>
        <v>2017-053</v>
      </c>
      <c r="C1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57" s="181" t="str">
        <f>CONCATENATE(All_Opps[[#This Row],[Opp Year]],"-",TEXT(All_Opps[[#This Row],[Week]],"00#"))</f>
        <v>2017-053</v>
      </c>
      <c r="E157" s="181">
        <f>IFERROR(VALUE(RIGHT(All_Opps[[#This Row],[Opportunity Name]],2)),"")</f>
        <v>9</v>
      </c>
      <c r="F157" s="181">
        <f>IFERROR(("20"&amp;LEFT(All_Opps[[#This Row],[Opportunity Name]],2))*1,"")</f>
        <v>2017</v>
      </c>
      <c r="G157" s="181" t="str">
        <f>MID(All_Opps[[#This Row],[Opportunity Name]],3,2)</f>
        <v>09</v>
      </c>
      <c r="H157" s="181" t="str">
        <f>LEFT(All_Opps[[#This Row],[Opportunity Name]],7)</f>
        <v>1709 Ub</v>
      </c>
      <c r="I157" s="181" t="str" cm="1">
        <f t="array" ref="I1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7" s="181" t="str">
        <f>YEAR(All_Opps[[#This Row],[Close_Date]])&amp;"-"&amp;TEXT(MONTH(All_Opps[[#This Row],[Close_Date]]),"00")</f>
        <v>2017-01</v>
      </c>
      <c r="K157" s="182">
        <f>All_Opps[[#This Row],[Created Date2]]*1</f>
        <v>42707</v>
      </c>
      <c r="L157" s="183">
        <f>YEAR(All_Opps[[#This Row],[Created_Date]])</f>
        <v>2016</v>
      </c>
      <c r="M157" s="184">
        <f>WEEKNUM(All_Opps[[#This Row],[Created_Date]],16)</f>
        <v>50</v>
      </c>
      <c r="N157" s="182">
        <f>All_Opps[[#This Row],[Close Date]]*1</f>
        <v>42737</v>
      </c>
      <c r="O157" s="185">
        <f>YEAR(All_Opps[[#This Row],[Close_Date]])</f>
        <v>2017</v>
      </c>
      <c r="P157" s="183">
        <f>MONTH(All_Opps[[#This Row],[Close Date]])</f>
        <v>1</v>
      </c>
      <c r="Q157" s="181">
        <f>WEEKNUM(All_Opps[[#This Row],[Close Date]],1)</f>
        <v>1</v>
      </c>
      <c r="R15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7" s="4" t="s">
        <v>624</v>
      </c>
      <c r="T157" s="4" t="s">
        <v>625</v>
      </c>
      <c r="U157" s="68">
        <v>42737</v>
      </c>
      <c r="V157" s="347" t="s">
        <v>18</v>
      </c>
      <c r="W157" s="9">
        <v>83726</v>
      </c>
      <c r="X157" s="4" t="s">
        <v>11</v>
      </c>
      <c r="Y157" s="4" t="s">
        <v>328</v>
      </c>
      <c r="Z157" s="68">
        <v>42707</v>
      </c>
    </row>
    <row r="158" spans="1:26" ht="12.75" x14ac:dyDescent="0.35">
      <c r="A1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158" s="181" t="str">
        <f>IF(All_Opps[[#This Row],[WeekMod]]&lt;&gt;"",CONCATENATE(All_Opps[[#This Row],[Opp Year]],"-",TEXT(All_Opps[[#This Row],[WeekMod]],"00#")),"")</f>
        <v>2017-054</v>
      </c>
      <c r="C1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158" s="181" t="str">
        <f>CONCATENATE(All_Opps[[#This Row],[Opp Year]],"-",TEXT(All_Opps[[#This Row],[Week]],"00#"))</f>
        <v>2017-054</v>
      </c>
      <c r="E158" s="181">
        <f>IFERROR(VALUE(RIGHT(All_Opps[[#This Row],[Opportunity Name]],2)),"")</f>
        <v>5</v>
      </c>
      <c r="F158" s="181">
        <f>IFERROR(("20"&amp;LEFT(All_Opps[[#This Row],[Opportunity Name]],2))*1,"")</f>
        <v>2017</v>
      </c>
      <c r="G158" s="181" t="str">
        <f>MID(All_Opps[[#This Row],[Opportunity Name]],3,2)</f>
        <v>09</v>
      </c>
      <c r="H158" s="181" t="str">
        <f>LEFT(All_Opps[[#This Row],[Opportunity Name]],7)</f>
        <v>1709 Je</v>
      </c>
      <c r="I158" s="181" t="str" cm="1">
        <f t="array" ref="I1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8" s="181" t="str">
        <f>YEAR(All_Opps[[#This Row],[Close_Date]])&amp;"-"&amp;TEXT(MONTH(All_Opps[[#This Row],[Close_Date]]),"00")</f>
        <v>2017-01</v>
      </c>
      <c r="K158" s="182">
        <f>All_Opps[[#This Row],[Created Date2]]*1</f>
        <v>42719</v>
      </c>
      <c r="L158" s="183">
        <f>YEAR(All_Opps[[#This Row],[Created_Date]])</f>
        <v>2016</v>
      </c>
      <c r="M158" s="184">
        <f>WEEKNUM(All_Opps[[#This Row],[Created_Date]],16)</f>
        <v>51</v>
      </c>
      <c r="N158" s="182">
        <f>All_Opps[[#This Row],[Close Date]]*1</f>
        <v>42749</v>
      </c>
      <c r="O158" s="185">
        <f>YEAR(All_Opps[[#This Row],[Close_Date]])</f>
        <v>2017</v>
      </c>
      <c r="P158" s="183">
        <f>MONTH(All_Opps[[#This Row],[Close Date]])</f>
        <v>1</v>
      </c>
      <c r="Q158" s="181">
        <f>WEEKNUM(All_Opps[[#This Row],[Close Date]],1)</f>
        <v>2</v>
      </c>
      <c r="R1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8" s="4" t="s">
        <v>626</v>
      </c>
      <c r="T158" s="4" t="s">
        <v>627</v>
      </c>
      <c r="U158" s="68">
        <v>42749</v>
      </c>
      <c r="V158" s="347" t="s">
        <v>18</v>
      </c>
      <c r="W158" s="341">
        <v>40829</v>
      </c>
      <c r="X158" s="4" t="s">
        <v>14</v>
      </c>
      <c r="Y158" s="4" t="s">
        <v>321</v>
      </c>
      <c r="Z158" s="68">
        <v>42719</v>
      </c>
    </row>
    <row r="159" spans="1:26" ht="12.75" x14ac:dyDescent="0.35">
      <c r="A1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59" s="181" t="str">
        <f>IF(All_Opps[[#This Row],[WeekMod]]&lt;&gt;"",CONCATENATE(All_Opps[[#This Row],[Opp Year]],"-",TEXT(All_Opps[[#This Row],[WeekMod]],"00#")),"")</f>
        <v>2017-056</v>
      </c>
      <c r="C1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59" s="181" t="str">
        <f>CONCATENATE(All_Opps[[#This Row],[Opp Year]],"-",TEXT(All_Opps[[#This Row],[Week]],"00#"))</f>
        <v>2017-056</v>
      </c>
      <c r="E159" s="181">
        <f>IFERROR(VALUE(RIGHT(All_Opps[[#This Row],[Opportunity Name]],2)),"")</f>
        <v>2</v>
      </c>
      <c r="F159" s="181">
        <f>IFERROR(("20"&amp;LEFT(All_Opps[[#This Row],[Opportunity Name]],2))*1,"")</f>
        <v>2017</v>
      </c>
      <c r="G159" s="181" t="str">
        <f>MID(All_Opps[[#This Row],[Opportunity Name]],3,2)</f>
        <v>05</v>
      </c>
      <c r="H159" s="181" t="str">
        <f>LEFT(All_Opps[[#This Row],[Opportunity Name]],7)</f>
        <v>1705 Sa</v>
      </c>
      <c r="I159" s="181" t="str" cm="1">
        <f t="array" ref="I1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9" s="181" t="str">
        <f>YEAR(All_Opps[[#This Row],[Close_Date]])&amp;"-"&amp;TEXT(MONTH(All_Opps[[#This Row],[Close_Date]]),"00")</f>
        <v>2017-01</v>
      </c>
      <c r="K159" s="182">
        <f>All_Opps[[#This Row],[Created Date2]]*1</f>
        <v>42731</v>
      </c>
      <c r="L159" s="183">
        <f>YEAR(All_Opps[[#This Row],[Created_Date]])</f>
        <v>2016</v>
      </c>
      <c r="M159" s="184">
        <f>WEEKNUM(All_Opps[[#This Row],[Created_Date]],16)</f>
        <v>53</v>
      </c>
      <c r="N159" s="182">
        <f>All_Opps[[#This Row],[Close Date]]*1</f>
        <v>42761</v>
      </c>
      <c r="O159" s="185">
        <f>YEAR(All_Opps[[#This Row],[Close_Date]])</f>
        <v>2017</v>
      </c>
      <c r="P159" s="183">
        <f>MONTH(All_Opps[[#This Row],[Close Date]])</f>
        <v>1</v>
      </c>
      <c r="Q159" s="181">
        <f>WEEKNUM(All_Opps[[#This Row],[Close Date]],1)</f>
        <v>4</v>
      </c>
      <c r="R1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9" s="4" t="s">
        <v>628</v>
      </c>
      <c r="T159" s="4" t="s">
        <v>629</v>
      </c>
      <c r="U159" s="68">
        <v>42761</v>
      </c>
      <c r="V159" s="347" t="s">
        <v>18</v>
      </c>
      <c r="W159" s="341">
        <v>18598</v>
      </c>
      <c r="X159" s="4" t="s">
        <v>13</v>
      </c>
      <c r="Y159" s="4" t="s">
        <v>321</v>
      </c>
      <c r="Z159" s="68">
        <v>42731</v>
      </c>
    </row>
    <row r="160" spans="1:26" ht="12.75" x14ac:dyDescent="0.35">
      <c r="A1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60" s="181" t="str">
        <f>IF(All_Opps[[#This Row],[WeekMod]]&lt;&gt;"",CONCATENATE(All_Opps[[#This Row],[Opp Year]],"-",TEXT(All_Opps[[#This Row],[WeekMod]],"00#")),"")</f>
        <v>2017-057</v>
      </c>
      <c r="C1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60" s="181" t="str">
        <f>CONCATENATE(All_Opps[[#This Row],[Opp Year]],"-",TEXT(All_Opps[[#This Row],[Week]],"00#"))</f>
        <v>2017-057</v>
      </c>
      <c r="E160" s="181">
        <f>IFERROR(VALUE(RIGHT(All_Opps[[#This Row],[Opportunity Name]],2)),"")</f>
        <v>2</v>
      </c>
      <c r="F160" s="181">
        <f>IFERROR(("20"&amp;LEFT(All_Opps[[#This Row],[Opportunity Name]],2))*1,"")</f>
        <v>2017</v>
      </c>
      <c r="G160" s="181" t="str">
        <f>MID(All_Opps[[#This Row],[Opportunity Name]],3,2)</f>
        <v>02</v>
      </c>
      <c r="H160" s="181" t="str">
        <f>LEFT(All_Opps[[#This Row],[Opportunity Name]],7)</f>
        <v>1702 Ur</v>
      </c>
      <c r="I160" s="181" t="str" cm="1">
        <f t="array" ref="I1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0" s="181" t="str">
        <f>YEAR(All_Opps[[#This Row],[Close_Date]])&amp;"-"&amp;TEXT(MONTH(All_Opps[[#This Row],[Close_Date]]),"00")</f>
        <v>2017-01</v>
      </c>
      <c r="K160" s="182">
        <f>All_Opps[[#This Row],[Created Date2]]*1</f>
        <v>42734</v>
      </c>
      <c r="L160" s="183">
        <f>YEAR(All_Opps[[#This Row],[Created_Date]])</f>
        <v>2016</v>
      </c>
      <c r="M160" s="184">
        <f>WEEKNUM(All_Opps[[#This Row],[Created_Date]],16)</f>
        <v>53</v>
      </c>
      <c r="N160" s="182">
        <f>All_Opps[[#This Row],[Close Date]]*1</f>
        <v>42764</v>
      </c>
      <c r="O160" s="185">
        <f>YEAR(All_Opps[[#This Row],[Close_Date]])</f>
        <v>2017</v>
      </c>
      <c r="P160" s="183">
        <f>MONTH(All_Opps[[#This Row],[Close Date]])</f>
        <v>1</v>
      </c>
      <c r="Q160" s="181">
        <f>WEEKNUM(All_Opps[[#This Row],[Close Date]],1)</f>
        <v>5</v>
      </c>
      <c r="R1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0" s="4" t="s">
        <v>630</v>
      </c>
      <c r="T160" s="4" t="s">
        <v>631</v>
      </c>
      <c r="U160" s="68">
        <v>42764</v>
      </c>
      <c r="V160" s="347" t="s">
        <v>18</v>
      </c>
      <c r="W160" s="9">
        <v>31683</v>
      </c>
      <c r="X160" s="4" t="s">
        <v>27</v>
      </c>
      <c r="Y160" s="4" t="s">
        <v>328</v>
      </c>
      <c r="Z160" s="68">
        <v>42734</v>
      </c>
    </row>
    <row r="161" spans="1:26" ht="12.75" x14ac:dyDescent="0.35">
      <c r="A1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161" s="181" t="str">
        <f>IF(All_Opps[[#This Row],[WeekMod]]&lt;&gt;"",CONCATENATE(All_Opps[[#This Row],[Opp Year]],"-",TEXT(All_Opps[[#This Row],[WeekMod]],"00#")),"")</f>
        <v>2017-054</v>
      </c>
      <c r="C1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161" s="181" t="str">
        <f>CONCATENATE(All_Opps[[#This Row],[Opp Year]],"-",TEXT(All_Opps[[#This Row],[Week]],"00#"))</f>
        <v>2017-054</v>
      </c>
      <c r="E161" s="181">
        <f>IFERROR(VALUE(RIGHT(All_Opps[[#This Row],[Opportunity Name]],2)),"")</f>
        <v>2</v>
      </c>
      <c r="F161" s="181">
        <f>IFERROR(("20"&amp;LEFT(All_Opps[[#This Row],[Opportunity Name]],2))*1,"")</f>
        <v>2017</v>
      </c>
      <c r="G161" s="181" t="str">
        <f>MID(All_Opps[[#This Row],[Opportunity Name]],3,2)</f>
        <v>03</v>
      </c>
      <c r="H161" s="181" t="str">
        <f>LEFT(All_Opps[[#This Row],[Opportunity Name]],7)</f>
        <v>1703 Ze</v>
      </c>
      <c r="I161" s="181" t="str" cm="1">
        <f t="array" ref="I1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1" s="181" t="str">
        <f>YEAR(All_Opps[[#This Row],[Close_Date]])&amp;"-"&amp;TEXT(MONTH(All_Opps[[#This Row],[Close_Date]]),"00")</f>
        <v>2017-01</v>
      </c>
      <c r="K161" s="182">
        <f>All_Opps[[#This Row],[Created Date2]]*1</f>
        <v>42688</v>
      </c>
      <c r="L161" s="183">
        <f>YEAR(All_Opps[[#This Row],[Created_Date]])</f>
        <v>2016</v>
      </c>
      <c r="M161" s="184">
        <f>WEEKNUM(All_Opps[[#This Row],[Created_Date]],16)</f>
        <v>47</v>
      </c>
      <c r="N161" s="182">
        <f>All_Opps[[#This Row],[Close Date]]*1</f>
        <v>42744</v>
      </c>
      <c r="O161" s="185">
        <f>YEAR(All_Opps[[#This Row],[Close_Date]])</f>
        <v>2017</v>
      </c>
      <c r="P161" s="183">
        <f>MONTH(All_Opps[[#This Row],[Close Date]])</f>
        <v>1</v>
      </c>
      <c r="Q161" s="181">
        <f>WEEKNUM(All_Opps[[#This Row],[Close Date]],1)</f>
        <v>2</v>
      </c>
      <c r="R16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1" s="4" t="s">
        <v>632</v>
      </c>
      <c r="T161" s="4" t="s">
        <v>633</v>
      </c>
      <c r="U161" s="68">
        <v>42744</v>
      </c>
      <c r="V161" s="347" t="s">
        <v>21</v>
      </c>
      <c r="W161" s="341">
        <v>30255</v>
      </c>
      <c r="X161" s="4" t="s">
        <v>11</v>
      </c>
      <c r="Y161" s="4" t="s">
        <v>321</v>
      </c>
      <c r="Z161" s="68">
        <v>42688</v>
      </c>
    </row>
    <row r="162" spans="1:26" ht="12.75" x14ac:dyDescent="0.35">
      <c r="A1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62" s="181" t="str">
        <f>IF(All_Opps[[#This Row],[WeekMod]]&lt;&gt;"",CONCATENATE(All_Opps[[#This Row],[Opp Year]],"-",TEXT(All_Opps[[#This Row],[WeekMod]],"00#")),"")</f>
        <v>2017-056</v>
      </c>
      <c r="C1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62" s="181" t="str">
        <f>CONCATENATE(All_Opps[[#This Row],[Opp Year]],"-",TEXT(All_Opps[[#This Row],[Week]],"00#"))</f>
        <v>2017-056</v>
      </c>
      <c r="E162" s="181">
        <f>IFERROR(VALUE(RIGHT(All_Opps[[#This Row],[Opportunity Name]],2)),"")</f>
        <v>2</v>
      </c>
      <c r="F162" s="181">
        <f>IFERROR(("20"&amp;LEFT(All_Opps[[#This Row],[Opportunity Name]],2))*1,"")</f>
        <v>2017</v>
      </c>
      <c r="G162" s="181" t="str">
        <f>MID(All_Opps[[#This Row],[Opportunity Name]],3,2)</f>
        <v>09</v>
      </c>
      <c r="H162" s="181" t="str">
        <f>LEFT(All_Opps[[#This Row],[Opportunity Name]],7)</f>
        <v>1709-06</v>
      </c>
      <c r="I162" s="181" t="str" cm="1">
        <f t="array" ref="I1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2" s="181" t="str">
        <f>YEAR(All_Opps[[#This Row],[Close_Date]])&amp;"-"&amp;TEXT(MONTH(All_Opps[[#This Row],[Close_Date]]),"00")</f>
        <v>2017-01</v>
      </c>
      <c r="K162" s="182">
        <f>All_Opps[[#This Row],[Created Date2]]*1</f>
        <v>42758</v>
      </c>
      <c r="L162" s="183">
        <f>YEAR(All_Opps[[#This Row],[Created_Date]])</f>
        <v>2017</v>
      </c>
      <c r="M162" s="184">
        <f>WEEKNUM(All_Opps[[#This Row],[Created_Date]],16)</f>
        <v>4</v>
      </c>
      <c r="N162" s="182">
        <f>All_Opps[[#This Row],[Close Date]]*1</f>
        <v>42761</v>
      </c>
      <c r="O162" s="185">
        <f>YEAR(All_Opps[[#This Row],[Close_Date]])</f>
        <v>2017</v>
      </c>
      <c r="P162" s="183">
        <f>MONTH(All_Opps[[#This Row],[Close Date]])</f>
        <v>1</v>
      </c>
      <c r="Q162" s="181">
        <f>WEEKNUM(All_Opps[[#This Row],[Close Date]],1)</f>
        <v>4</v>
      </c>
      <c r="R16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221</v>
      </c>
      <c r="S162" s="4" t="s">
        <v>634</v>
      </c>
      <c r="T162" s="4" t="s">
        <v>635</v>
      </c>
      <c r="U162" s="68">
        <v>42761</v>
      </c>
      <c r="V162" s="347" t="s">
        <v>19</v>
      </c>
      <c r="W162" s="9">
        <v>27023</v>
      </c>
      <c r="X162" s="4" t="s">
        <v>6</v>
      </c>
      <c r="Y162" s="4" t="s">
        <v>328</v>
      </c>
      <c r="Z162" s="68">
        <v>42758</v>
      </c>
    </row>
    <row r="163" spans="1:26" ht="12.75" x14ac:dyDescent="0.35">
      <c r="A1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63" s="181" t="str">
        <f>IF(All_Opps[[#This Row],[WeekMod]]&lt;&gt;"",CONCATENATE(All_Opps[[#This Row],[Opp Year]],"-",TEXT(All_Opps[[#This Row],[WeekMod]],"00#")),"")</f>
        <v>2017-053</v>
      </c>
      <c r="C1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63" s="181" t="str">
        <f>CONCATENATE(All_Opps[[#This Row],[Opp Year]],"-",TEXT(All_Opps[[#This Row],[Week]],"00#"))</f>
        <v>2017-053</v>
      </c>
      <c r="E163" s="181">
        <f>IFERROR(VALUE(RIGHT(All_Opps[[#This Row],[Opportunity Name]],2)),"")</f>
        <v>2</v>
      </c>
      <c r="F163" s="181">
        <f>IFERROR(("20"&amp;LEFT(All_Opps[[#This Row],[Opportunity Name]],2))*1,"")</f>
        <v>2017</v>
      </c>
      <c r="G163" s="181" t="str">
        <f>MID(All_Opps[[#This Row],[Opportunity Name]],3,2)</f>
        <v>01</v>
      </c>
      <c r="H163" s="181" t="str">
        <f>LEFT(All_Opps[[#This Row],[Opportunity Name]],7)</f>
        <v>1701-07</v>
      </c>
      <c r="I163" s="181" t="str" cm="1">
        <f t="array" ref="I1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3" s="181" t="str">
        <f>YEAR(All_Opps[[#This Row],[Close_Date]])&amp;"-"&amp;TEXT(MONTH(All_Opps[[#This Row],[Close_Date]]),"00")</f>
        <v>2017-01</v>
      </c>
      <c r="K163" s="182">
        <f>All_Opps[[#This Row],[Created Date2]]*1</f>
        <v>42737</v>
      </c>
      <c r="L163" s="183">
        <f>YEAR(All_Opps[[#This Row],[Created_Date]])</f>
        <v>2017</v>
      </c>
      <c r="M163" s="184">
        <f>WEEKNUM(All_Opps[[#This Row],[Created_Date]],16)</f>
        <v>1</v>
      </c>
      <c r="N163" s="182">
        <f>All_Opps[[#This Row],[Close Date]]*1</f>
        <v>42737</v>
      </c>
      <c r="O163" s="185">
        <f>YEAR(All_Opps[[#This Row],[Close_Date]])</f>
        <v>2017</v>
      </c>
      <c r="P163" s="183">
        <f>MONTH(All_Opps[[#This Row],[Close Date]])</f>
        <v>1</v>
      </c>
      <c r="Q163" s="181">
        <f>WEEKNUM(All_Opps[[#This Row],[Close Date]],1)</f>
        <v>1</v>
      </c>
      <c r="R16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3" s="4" t="s">
        <v>636</v>
      </c>
      <c r="T163" s="4" t="s">
        <v>637</v>
      </c>
      <c r="U163" s="68">
        <v>42737</v>
      </c>
      <c r="V163" s="347" t="s">
        <v>19</v>
      </c>
      <c r="W163" s="9">
        <v>30063</v>
      </c>
      <c r="X163" s="4" t="s">
        <v>5</v>
      </c>
      <c r="Y163" s="4" t="s">
        <v>328</v>
      </c>
      <c r="Z163" s="68">
        <v>42737</v>
      </c>
    </row>
    <row r="164" spans="1:26" ht="12.75" x14ac:dyDescent="0.35">
      <c r="A1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64" s="181" t="str">
        <f>IF(All_Opps[[#This Row],[WeekMod]]&lt;&gt;"",CONCATENATE(All_Opps[[#This Row],[Opp Year]],"-",TEXT(All_Opps[[#This Row],[WeekMod]],"00#")),"")</f>
        <v>2017-055</v>
      </c>
      <c r="C1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64" s="181" t="str">
        <f>CONCATENATE(All_Opps[[#This Row],[Opp Year]],"-",TEXT(All_Opps[[#This Row],[Week]],"00#"))</f>
        <v>2017-055</v>
      </c>
      <c r="E164" s="181">
        <f>IFERROR(VALUE(RIGHT(All_Opps[[#This Row],[Opportunity Name]],2)),"")</f>
        <v>2</v>
      </c>
      <c r="F164" s="181">
        <f>IFERROR(("20"&amp;LEFT(All_Opps[[#This Row],[Opportunity Name]],2))*1,"")</f>
        <v>2017</v>
      </c>
      <c r="G164" s="181" t="str">
        <f>MID(All_Opps[[#This Row],[Opportunity Name]],3,2)</f>
        <v>03</v>
      </c>
      <c r="H164" s="181" t="str">
        <f>LEFT(All_Opps[[#This Row],[Opportunity Name]],7)</f>
        <v>1703-04</v>
      </c>
      <c r="I164" s="181" t="str" cm="1">
        <f t="array" ref="I1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4" s="181" t="str">
        <f>YEAR(All_Opps[[#This Row],[Close_Date]])&amp;"-"&amp;TEXT(MONTH(All_Opps[[#This Row],[Close_Date]]),"00")</f>
        <v>2017-01</v>
      </c>
      <c r="K164" s="182">
        <f>All_Opps[[#This Row],[Created Date2]]*1</f>
        <v>42752</v>
      </c>
      <c r="L164" s="183">
        <f>YEAR(All_Opps[[#This Row],[Created_Date]])</f>
        <v>2017</v>
      </c>
      <c r="M164" s="184">
        <f>WEEKNUM(All_Opps[[#This Row],[Created_Date]],16)</f>
        <v>3</v>
      </c>
      <c r="N164" s="182">
        <f>All_Opps[[#This Row],[Close Date]]*1</f>
        <v>42752</v>
      </c>
      <c r="O164" s="185">
        <f>YEAR(All_Opps[[#This Row],[Close_Date]])</f>
        <v>2017</v>
      </c>
      <c r="P164" s="183">
        <f>MONTH(All_Opps[[#This Row],[Close Date]])</f>
        <v>1</v>
      </c>
      <c r="Q164" s="181">
        <f>WEEKNUM(All_Opps[[#This Row],[Close Date]],1)</f>
        <v>3</v>
      </c>
      <c r="R16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43</v>
      </c>
      <c r="S164" s="4" t="s">
        <v>638</v>
      </c>
      <c r="T164" s="4" t="s">
        <v>639</v>
      </c>
      <c r="U164" s="68">
        <v>42752</v>
      </c>
      <c r="V164" s="347" t="s">
        <v>19</v>
      </c>
      <c r="W164" s="9">
        <v>3106</v>
      </c>
      <c r="X164" s="4" t="s">
        <v>175</v>
      </c>
      <c r="Y164" s="4" t="s">
        <v>328</v>
      </c>
      <c r="Z164" s="68">
        <v>42752</v>
      </c>
    </row>
    <row r="165" spans="1:26" ht="12.75" x14ac:dyDescent="0.35">
      <c r="A1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65" s="181" t="str">
        <f>IF(All_Opps[[#This Row],[WeekMod]]&lt;&gt;"",CONCATENATE(All_Opps[[#This Row],[Opp Year]],"-",TEXT(All_Opps[[#This Row],[WeekMod]],"00#")),"")</f>
        <v>2017-053</v>
      </c>
      <c r="C1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65" s="181" t="str">
        <f>CONCATENATE(All_Opps[[#This Row],[Opp Year]],"-",TEXT(All_Opps[[#This Row],[Week]],"00#"))</f>
        <v>2017-053</v>
      </c>
      <c r="E165" s="181">
        <f>IFERROR(VALUE(RIGHT(All_Opps[[#This Row],[Opportunity Name]],2)),"")</f>
        <v>2</v>
      </c>
      <c r="F165" s="181">
        <f>IFERROR(("20"&amp;LEFT(All_Opps[[#This Row],[Opportunity Name]],2))*1,"")</f>
        <v>2017</v>
      </c>
      <c r="G165" s="181" t="str">
        <f>MID(All_Opps[[#This Row],[Opportunity Name]],3,2)</f>
        <v>11</v>
      </c>
      <c r="H165" s="181" t="str">
        <f>LEFT(All_Opps[[#This Row],[Opportunity Name]],7)</f>
        <v>1711-01</v>
      </c>
      <c r="I165" s="181" t="str" cm="1">
        <f t="array" ref="I1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5" s="181" t="str">
        <f>YEAR(All_Opps[[#This Row],[Close_Date]])&amp;"-"&amp;TEXT(MONTH(All_Opps[[#This Row],[Close_Date]]),"00")</f>
        <v>2017-01</v>
      </c>
      <c r="K165" s="182">
        <f>All_Opps[[#This Row],[Created Date2]]*1</f>
        <v>42660</v>
      </c>
      <c r="L165" s="183">
        <f>YEAR(All_Opps[[#This Row],[Created_Date]])</f>
        <v>2016</v>
      </c>
      <c r="M165" s="184">
        <f>WEEKNUM(All_Opps[[#This Row],[Created_Date]],16)</f>
        <v>43</v>
      </c>
      <c r="N165" s="182">
        <f>All_Opps[[#This Row],[Close Date]]*1</f>
        <v>42737</v>
      </c>
      <c r="O165" s="185">
        <f>YEAR(All_Opps[[#This Row],[Close_Date]])</f>
        <v>2017</v>
      </c>
      <c r="P165" s="183">
        <f>MONTH(All_Opps[[#This Row],[Close Date]])</f>
        <v>1</v>
      </c>
      <c r="Q165" s="181">
        <f>WEEKNUM(All_Opps[[#This Row],[Close Date]],1)</f>
        <v>1</v>
      </c>
      <c r="R16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380</v>
      </c>
      <c r="S165" s="4" t="s">
        <v>640</v>
      </c>
      <c r="T165" s="4" t="s">
        <v>641</v>
      </c>
      <c r="U165" s="68">
        <v>42737</v>
      </c>
      <c r="V165" s="347" t="s">
        <v>19</v>
      </c>
      <c r="W165" s="341">
        <v>24338</v>
      </c>
      <c r="X165" s="4" t="s">
        <v>15</v>
      </c>
      <c r="Y165" s="4" t="s">
        <v>321</v>
      </c>
      <c r="Z165" s="68">
        <v>42660</v>
      </c>
    </row>
    <row r="166" spans="1:26" ht="12.75" x14ac:dyDescent="0.35">
      <c r="A1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66" s="181" t="str">
        <f>IF(All_Opps[[#This Row],[WeekMod]]&lt;&gt;"",CONCATENATE(All_Opps[[#This Row],[Opp Year]],"-",TEXT(All_Opps[[#This Row],[WeekMod]],"00#")),"")</f>
        <v>2017-053</v>
      </c>
      <c r="C1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66" s="181" t="str">
        <f>CONCATENATE(All_Opps[[#This Row],[Opp Year]],"-",TEXT(All_Opps[[#This Row],[Week]],"00#"))</f>
        <v>2017-053</v>
      </c>
      <c r="E166" s="181">
        <f>IFERROR(VALUE(RIGHT(All_Opps[[#This Row],[Opportunity Name]],2)),"")</f>
        <v>2</v>
      </c>
      <c r="F166" s="181">
        <f>IFERROR(("20"&amp;LEFT(All_Opps[[#This Row],[Opportunity Name]],2))*1,"")</f>
        <v>2017</v>
      </c>
      <c r="G166" s="181" t="str">
        <f>MID(All_Opps[[#This Row],[Opportunity Name]],3,2)</f>
        <v>05</v>
      </c>
      <c r="H166" s="181" t="str">
        <f>LEFT(All_Opps[[#This Row],[Opportunity Name]],7)</f>
        <v>1705 Ra</v>
      </c>
      <c r="I166" s="181" t="str" cm="1">
        <f t="array" ref="I1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6" s="181" t="str">
        <f>YEAR(All_Opps[[#This Row],[Close_Date]])&amp;"-"&amp;TEXT(MONTH(All_Opps[[#This Row],[Close_Date]]),"00")</f>
        <v>2016-12</v>
      </c>
      <c r="K166" s="182">
        <f>All_Opps[[#This Row],[Created Date2]]*1</f>
        <v>42704</v>
      </c>
      <c r="L166" s="183">
        <f>YEAR(All_Opps[[#This Row],[Created_Date]])</f>
        <v>2016</v>
      </c>
      <c r="M166" s="184">
        <f>WEEKNUM(All_Opps[[#This Row],[Created_Date]],16)</f>
        <v>49</v>
      </c>
      <c r="N166" s="182">
        <f>All_Opps[[#This Row],[Close Date]]*1</f>
        <v>42734</v>
      </c>
      <c r="O166" s="185">
        <f>YEAR(All_Opps[[#This Row],[Close_Date]])</f>
        <v>2016</v>
      </c>
      <c r="P166" s="183">
        <f>MONTH(All_Opps[[#This Row],[Close Date]])</f>
        <v>12</v>
      </c>
      <c r="Q166" s="181">
        <f>WEEKNUM(All_Opps[[#This Row],[Close Date]],1)</f>
        <v>53</v>
      </c>
      <c r="R16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6" s="4" t="s">
        <v>642</v>
      </c>
      <c r="T166" s="4" t="s">
        <v>643</v>
      </c>
      <c r="U166" s="68">
        <v>42734</v>
      </c>
      <c r="V166" s="347" t="s">
        <v>18</v>
      </c>
      <c r="W166" s="9">
        <v>19455</v>
      </c>
      <c r="X166" s="4" t="s">
        <v>15</v>
      </c>
      <c r="Y166" s="4" t="s">
        <v>328</v>
      </c>
      <c r="Z166" s="68">
        <v>42704</v>
      </c>
    </row>
    <row r="167" spans="1:26" ht="12.75" x14ac:dyDescent="0.35">
      <c r="A1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67" s="181" t="str">
        <f>IF(All_Opps[[#This Row],[WeekMod]]&lt;&gt;"",CONCATENATE(All_Opps[[#This Row],[Opp Year]],"-",TEXT(All_Opps[[#This Row],[WeekMod]],"00#")),"")</f>
        <v>2017-056</v>
      </c>
      <c r="C1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67" s="181" t="str">
        <f>CONCATENATE(All_Opps[[#This Row],[Opp Year]],"-",TEXT(All_Opps[[#This Row],[Week]],"00#"))</f>
        <v>2017-056</v>
      </c>
      <c r="E167" s="181">
        <f>IFERROR(VALUE(RIGHT(All_Opps[[#This Row],[Opportunity Name]],2)),"")</f>
        <v>2</v>
      </c>
      <c r="F167" s="181">
        <f>IFERROR(("20"&amp;LEFT(All_Opps[[#This Row],[Opportunity Name]],2))*1,"")</f>
        <v>2017</v>
      </c>
      <c r="G167" s="181" t="str">
        <f>MID(All_Opps[[#This Row],[Opportunity Name]],3,2)</f>
        <v>09</v>
      </c>
      <c r="H167" s="181" t="str">
        <f>LEFT(All_Opps[[#This Row],[Opportunity Name]],7)</f>
        <v>1709 Ca</v>
      </c>
      <c r="I167" s="181" t="str" cm="1">
        <f t="array" ref="I1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7" s="181" t="str">
        <f>YEAR(All_Opps[[#This Row],[Close_Date]])&amp;"-"&amp;TEXT(MONTH(All_Opps[[#This Row],[Close_Date]]),"00")</f>
        <v>2017-01</v>
      </c>
      <c r="K167" s="182">
        <f>All_Opps[[#This Row],[Created Date2]]*1</f>
        <v>42742</v>
      </c>
      <c r="L167" s="183">
        <f>YEAR(All_Opps[[#This Row],[Created_Date]])</f>
        <v>2017</v>
      </c>
      <c r="M167" s="184">
        <f>WEEKNUM(All_Opps[[#This Row],[Created_Date]],16)</f>
        <v>2</v>
      </c>
      <c r="N167" s="182">
        <f>All_Opps[[#This Row],[Close Date]]*1</f>
        <v>42758</v>
      </c>
      <c r="O167" s="185">
        <f>YEAR(All_Opps[[#This Row],[Close_Date]])</f>
        <v>2017</v>
      </c>
      <c r="P167" s="183">
        <f>MONTH(All_Opps[[#This Row],[Close Date]])</f>
        <v>1</v>
      </c>
      <c r="Q167" s="181">
        <f>WEEKNUM(All_Opps[[#This Row],[Close Date]],1)</f>
        <v>4</v>
      </c>
      <c r="R16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7" s="4" t="s">
        <v>644</v>
      </c>
      <c r="T167" s="4" t="s">
        <v>645</v>
      </c>
      <c r="U167" s="68">
        <v>42758</v>
      </c>
      <c r="V167" s="347" t="s">
        <v>18</v>
      </c>
      <c r="W167" s="341">
        <v>19643</v>
      </c>
      <c r="X167" s="4" t="s">
        <v>13</v>
      </c>
      <c r="Y167" s="4" t="s">
        <v>371</v>
      </c>
      <c r="Z167" s="68">
        <v>42742</v>
      </c>
    </row>
    <row r="168" spans="1:26" ht="12.75" x14ac:dyDescent="0.35">
      <c r="A1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68" s="181" t="str">
        <f>IF(All_Opps[[#This Row],[WeekMod]]&lt;&gt;"",CONCATENATE(All_Opps[[#This Row],[Opp Year]],"-",TEXT(All_Opps[[#This Row],[WeekMod]],"00#")),"")</f>
        <v>2017-055</v>
      </c>
      <c r="C1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68" s="181" t="str">
        <f>CONCATENATE(All_Opps[[#This Row],[Opp Year]],"-",TEXT(All_Opps[[#This Row],[Week]],"00#"))</f>
        <v>2017-055</v>
      </c>
      <c r="E168" s="181">
        <f>IFERROR(VALUE(RIGHT(All_Opps[[#This Row],[Opportunity Name]],2)),"")</f>
        <v>4</v>
      </c>
      <c r="F168" s="181">
        <f>IFERROR(("20"&amp;LEFT(All_Opps[[#This Row],[Opportunity Name]],2))*1,"")</f>
        <v>2017</v>
      </c>
      <c r="G168" s="181" t="str">
        <f>MID(All_Opps[[#This Row],[Opportunity Name]],3,2)</f>
        <v>08</v>
      </c>
      <c r="H168" s="181" t="str">
        <f>LEFT(All_Opps[[#This Row],[Opportunity Name]],7)</f>
        <v>1708-04</v>
      </c>
      <c r="I168" s="181" t="str" cm="1">
        <f t="array" ref="I1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8" s="181" t="str">
        <f>YEAR(All_Opps[[#This Row],[Close_Date]])&amp;"-"&amp;TEXT(MONTH(All_Opps[[#This Row],[Close_Date]]),"00")</f>
        <v>2017-01</v>
      </c>
      <c r="K168" s="182">
        <f>All_Opps[[#This Row],[Created Date2]]*1</f>
        <v>42751</v>
      </c>
      <c r="L168" s="183">
        <f>YEAR(All_Opps[[#This Row],[Created_Date]])</f>
        <v>2017</v>
      </c>
      <c r="M168" s="184">
        <f>WEEKNUM(All_Opps[[#This Row],[Created_Date]],16)</f>
        <v>3</v>
      </c>
      <c r="N168" s="182">
        <f>All_Opps[[#This Row],[Close Date]]*1</f>
        <v>42752</v>
      </c>
      <c r="O168" s="185">
        <f>YEAR(All_Opps[[#This Row],[Close_Date]])</f>
        <v>2017</v>
      </c>
      <c r="P168" s="183">
        <f>MONTH(All_Opps[[#This Row],[Close Date]])</f>
        <v>1</v>
      </c>
      <c r="Q168" s="181">
        <f>WEEKNUM(All_Opps[[#This Row],[Close Date]],1)</f>
        <v>3</v>
      </c>
      <c r="R16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197</v>
      </c>
      <c r="S168" s="4" t="s">
        <v>646</v>
      </c>
      <c r="T168" s="4" t="s">
        <v>647</v>
      </c>
      <c r="U168" s="68">
        <v>42752</v>
      </c>
      <c r="V168" s="347" t="s">
        <v>19</v>
      </c>
      <c r="W168" s="9">
        <v>51809</v>
      </c>
      <c r="X168" s="4" t="s">
        <v>14</v>
      </c>
      <c r="Y168" s="4" t="s">
        <v>328</v>
      </c>
      <c r="Z168" s="68">
        <v>42751</v>
      </c>
    </row>
    <row r="169" spans="1:26" ht="12.75" x14ac:dyDescent="0.35">
      <c r="A1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69" s="181" t="str">
        <f>IF(All_Opps[[#This Row],[WeekMod]]&lt;&gt;"",CONCATENATE(All_Opps[[#This Row],[Opp Year]],"-",TEXT(All_Opps[[#This Row],[WeekMod]],"00#")),"")</f>
        <v>2017-056</v>
      </c>
      <c r="C1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69" s="181" t="str">
        <f>CONCATENATE(All_Opps[[#This Row],[Opp Year]],"-",TEXT(All_Opps[[#This Row],[Week]],"00#"))</f>
        <v>2017-056</v>
      </c>
      <c r="E169" s="181">
        <f>IFERROR(VALUE(RIGHT(All_Opps[[#This Row],[Opportunity Name]],2)),"")</f>
        <v>8</v>
      </c>
      <c r="F169" s="181">
        <f>IFERROR(("20"&amp;LEFT(All_Opps[[#This Row],[Opportunity Name]],2))*1,"")</f>
        <v>2017</v>
      </c>
      <c r="G169" s="181" t="str">
        <f>MID(All_Opps[[#This Row],[Opportunity Name]],3,2)</f>
        <v>12</v>
      </c>
      <c r="H169" s="181" t="str">
        <f>LEFT(All_Opps[[#This Row],[Opportunity Name]],7)</f>
        <v>1712 Wi</v>
      </c>
      <c r="I169" s="181" t="str" cm="1">
        <f t="array" ref="I1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9" s="181" t="str">
        <f>YEAR(All_Opps[[#This Row],[Close_Date]])&amp;"-"&amp;TEXT(MONTH(All_Opps[[#This Row],[Close_Date]]),"00")</f>
        <v>2017-01</v>
      </c>
      <c r="K169" s="182">
        <f>All_Opps[[#This Row],[Created Date2]]*1</f>
        <v>42730</v>
      </c>
      <c r="L169" s="183">
        <f>YEAR(All_Opps[[#This Row],[Created_Date]])</f>
        <v>2016</v>
      </c>
      <c r="M169" s="184">
        <f>WEEKNUM(All_Opps[[#This Row],[Created_Date]],16)</f>
        <v>53</v>
      </c>
      <c r="N169" s="182">
        <f>All_Opps[[#This Row],[Close Date]]*1</f>
        <v>42760</v>
      </c>
      <c r="O169" s="185">
        <f>YEAR(All_Opps[[#This Row],[Close_Date]])</f>
        <v>2017</v>
      </c>
      <c r="P169" s="183">
        <f>MONTH(All_Opps[[#This Row],[Close Date]])</f>
        <v>1</v>
      </c>
      <c r="Q169" s="181">
        <f>WEEKNUM(All_Opps[[#This Row],[Close Date]],1)</f>
        <v>4</v>
      </c>
      <c r="R16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9" s="4" t="s">
        <v>648</v>
      </c>
      <c r="T169" s="4" t="s">
        <v>649</v>
      </c>
      <c r="U169" s="68">
        <v>42760</v>
      </c>
      <c r="V169" s="347" t="s">
        <v>21</v>
      </c>
      <c r="W169" s="9">
        <v>187641</v>
      </c>
      <c r="X169" s="4" t="s">
        <v>5</v>
      </c>
      <c r="Y169" s="4" t="s">
        <v>328</v>
      </c>
      <c r="Z169" s="68">
        <v>42730</v>
      </c>
    </row>
    <row r="170" spans="1:26" ht="12.75" x14ac:dyDescent="0.35">
      <c r="A1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70" s="181" t="str">
        <f>IF(All_Opps[[#This Row],[WeekMod]]&lt;&gt;"",CONCATENATE(All_Opps[[#This Row],[Opp Year]],"-",TEXT(All_Opps[[#This Row],[WeekMod]],"00#")),"")</f>
        <v>2017-057</v>
      </c>
      <c r="C1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70" s="181" t="str">
        <f>CONCATENATE(All_Opps[[#This Row],[Opp Year]],"-",TEXT(All_Opps[[#This Row],[Week]],"00#"))</f>
        <v>2017-057</v>
      </c>
      <c r="E170" s="181">
        <f>IFERROR(VALUE(RIGHT(All_Opps[[#This Row],[Opportunity Name]],2)),"")</f>
        <v>5</v>
      </c>
      <c r="F170" s="181">
        <f>IFERROR(("20"&amp;LEFT(All_Opps[[#This Row],[Opportunity Name]],2))*1,"")</f>
        <v>2017</v>
      </c>
      <c r="G170" s="181" t="str">
        <f>MID(All_Opps[[#This Row],[Opportunity Name]],3,2)</f>
        <v>05</v>
      </c>
      <c r="H170" s="181" t="str">
        <f>LEFT(All_Opps[[#This Row],[Opportunity Name]],7)</f>
        <v>1705 No</v>
      </c>
      <c r="I170" s="181" t="str" cm="1">
        <f t="array" ref="I1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0" s="181" t="str">
        <f>YEAR(All_Opps[[#This Row],[Close_Date]])&amp;"-"&amp;TEXT(MONTH(All_Opps[[#This Row],[Close_Date]]),"00")</f>
        <v>2017-02</v>
      </c>
      <c r="K170" s="182">
        <f>All_Opps[[#This Row],[Created Date2]]*1</f>
        <v>42737</v>
      </c>
      <c r="L170" s="183">
        <f>YEAR(All_Opps[[#This Row],[Created_Date]])</f>
        <v>2017</v>
      </c>
      <c r="M170" s="184">
        <f>WEEKNUM(All_Opps[[#This Row],[Created_Date]],16)</f>
        <v>1</v>
      </c>
      <c r="N170" s="182">
        <f>All_Opps[[#This Row],[Close Date]]*1</f>
        <v>42767</v>
      </c>
      <c r="O170" s="185">
        <f>YEAR(All_Opps[[#This Row],[Close_Date]])</f>
        <v>2017</v>
      </c>
      <c r="P170" s="183">
        <f>MONTH(All_Opps[[#This Row],[Close Date]])</f>
        <v>2</v>
      </c>
      <c r="Q170" s="181">
        <f>WEEKNUM(All_Opps[[#This Row],[Close Date]],1)</f>
        <v>5</v>
      </c>
      <c r="R17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0" s="4" t="s">
        <v>650</v>
      </c>
      <c r="T170" s="4" t="s">
        <v>651</v>
      </c>
      <c r="U170" s="68">
        <v>42767</v>
      </c>
      <c r="V170" s="347" t="s">
        <v>18</v>
      </c>
      <c r="W170" s="9">
        <v>58949</v>
      </c>
      <c r="X170" s="4" t="s">
        <v>13</v>
      </c>
      <c r="Y170" s="4" t="s">
        <v>328</v>
      </c>
      <c r="Z170" s="68">
        <v>42737</v>
      </c>
    </row>
    <row r="171" spans="1:26" ht="12.75" x14ac:dyDescent="0.35">
      <c r="A1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</v>
      </c>
      <c r="B171" s="181" t="str">
        <f>IF(All_Opps[[#This Row],[WeekMod]]&lt;&gt;"",CONCATENATE(All_Opps[[#This Row],[Opp Year]],"-",TEXT(All_Opps[[#This Row],[WeekMod]],"00#")),"")</f>
        <v>2018-004</v>
      </c>
      <c r="C1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</v>
      </c>
      <c r="D171" s="181" t="str">
        <f>CONCATENATE(All_Opps[[#This Row],[Opp Year]],"-",TEXT(All_Opps[[#This Row],[Week]],"00#"))</f>
        <v>2018-004</v>
      </c>
      <c r="E171" s="181">
        <f>IFERROR(VALUE(RIGHT(All_Opps[[#This Row],[Opportunity Name]],2)),"")</f>
        <v>2</v>
      </c>
      <c r="F171" s="181">
        <f>IFERROR(("20"&amp;LEFT(All_Opps[[#This Row],[Opportunity Name]],2))*1,"")</f>
        <v>2018</v>
      </c>
      <c r="G171" s="181" t="str">
        <f>MID(All_Opps[[#This Row],[Opportunity Name]],3,2)</f>
        <v>05</v>
      </c>
      <c r="H171" s="181" t="str">
        <f>LEFT(All_Opps[[#This Row],[Opportunity Name]],7)</f>
        <v>1805 So</v>
      </c>
      <c r="I171" s="181" t="str" cm="1">
        <f t="array" ref="I1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1" s="181" t="str">
        <f>YEAR(All_Opps[[#This Row],[Close_Date]])&amp;"-"&amp;TEXT(MONTH(All_Opps[[#This Row],[Close_Date]]),"00")</f>
        <v>2017-01</v>
      </c>
      <c r="K171" s="182">
        <f>All_Opps[[#This Row],[Created Date2]]*1</f>
        <v>42729</v>
      </c>
      <c r="L171" s="183">
        <f>YEAR(All_Opps[[#This Row],[Created_Date]])</f>
        <v>2016</v>
      </c>
      <c r="M171" s="184">
        <f>WEEKNUM(All_Opps[[#This Row],[Created_Date]],16)</f>
        <v>53</v>
      </c>
      <c r="N171" s="182">
        <f>All_Opps[[#This Row],[Close Date]]*1</f>
        <v>42759</v>
      </c>
      <c r="O171" s="185">
        <f>YEAR(All_Opps[[#This Row],[Close_Date]])</f>
        <v>2017</v>
      </c>
      <c r="P171" s="183">
        <f>MONTH(All_Opps[[#This Row],[Close Date]])</f>
        <v>1</v>
      </c>
      <c r="Q171" s="181">
        <f>WEEKNUM(All_Opps[[#This Row],[Close Date]],1)</f>
        <v>4</v>
      </c>
      <c r="R17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1" s="4" t="s">
        <v>652</v>
      </c>
      <c r="T171" s="4" t="s">
        <v>653</v>
      </c>
      <c r="U171" s="68">
        <v>42759</v>
      </c>
      <c r="V171" s="347" t="s">
        <v>18</v>
      </c>
      <c r="W171" s="9">
        <v>25086</v>
      </c>
      <c r="X171" s="4" t="s">
        <v>16</v>
      </c>
      <c r="Y171" s="4" t="s">
        <v>328</v>
      </c>
      <c r="Z171" s="68">
        <v>42729</v>
      </c>
    </row>
    <row r="172" spans="1:26" ht="12.75" x14ac:dyDescent="0.35">
      <c r="A1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172" s="181" t="str">
        <f>IF(All_Opps[[#This Row],[WeekMod]]&lt;&gt;"",CONCATENATE(All_Opps[[#This Row],[Opp Year]],"-",TEXT(All_Opps[[#This Row],[WeekMod]],"00#")),"")</f>
        <v>2017-059</v>
      </c>
      <c r="C1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172" s="181" t="str">
        <f>CONCATENATE(All_Opps[[#This Row],[Opp Year]],"-",TEXT(All_Opps[[#This Row],[Week]],"00#"))</f>
        <v>2017-059</v>
      </c>
      <c r="E172" s="181">
        <f>IFERROR(VALUE(RIGHT(All_Opps[[#This Row],[Opportunity Name]],2)),"")</f>
        <v>2</v>
      </c>
      <c r="F172" s="181">
        <f>IFERROR(("20"&amp;LEFT(All_Opps[[#This Row],[Opportunity Name]],2))*1,"")</f>
        <v>2017</v>
      </c>
      <c r="G172" s="181" t="str">
        <f>MID(All_Opps[[#This Row],[Opportunity Name]],3,2)</f>
        <v>07</v>
      </c>
      <c r="H172" s="181" t="str">
        <f>LEFT(All_Opps[[#This Row],[Opportunity Name]],7)</f>
        <v>1707 Ev</v>
      </c>
      <c r="I172" s="181" t="str" cm="1">
        <f t="array" ref="I1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2" s="181" t="str">
        <f>YEAR(All_Opps[[#This Row],[Close_Date]])&amp;"-"&amp;TEXT(MONTH(All_Opps[[#This Row],[Close_Date]]),"00")</f>
        <v>2017-02</v>
      </c>
      <c r="K172" s="182">
        <f>All_Opps[[#This Row],[Created Date2]]*1</f>
        <v>42750</v>
      </c>
      <c r="L172" s="183">
        <f>YEAR(All_Opps[[#This Row],[Created_Date]])</f>
        <v>2017</v>
      </c>
      <c r="M172" s="184">
        <f>WEEKNUM(All_Opps[[#This Row],[Created_Date]],16)</f>
        <v>3</v>
      </c>
      <c r="N172" s="182">
        <f>All_Opps[[#This Row],[Close Date]]*1</f>
        <v>42780</v>
      </c>
      <c r="O172" s="185">
        <f>YEAR(All_Opps[[#This Row],[Close_Date]])</f>
        <v>2017</v>
      </c>
      <c r="P172" s="183">
        <f>MONTH(All_Opps[[#This Row],[Close Date]])</f>
        <v>2</v>
      </c>
      <c r="Q172" s="181">
        <f>WEEKNUM(All_Opps[[#This Row],[Close Date]],1)</f>
        <v>7</v>
      </c>
      <c r="R17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2" s="4" t="s">
        <v>654</v>
      </c>
      <c r="T172" s="4" t="s">
        <v>655</v>
      </c>
      <c r="U172" s="68">
        <v>42780</v>
      </c>
      <c r="V172" s="347" t="s">
        <v>18</v>
      </c>
      <c r="W172" s="341">
        <v>32486</v>
      </c>
      <c r="X172" s="4" t="s">
        <v>159</v>
      </c>
      <c r="Y172" s="4" t="s">
        <v>371</v>
      </c>
      <c r="Z172" s="68">
        <v>42750</v>
      </c>
    </row>
    <row r="173" spans="1:26" ht="12.75" x14ac:dyDescent="0.35">
      <c r="A1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173" s="181" t="str">
        <f>IF(All_Opps[[#This Row],[WeekMod]]&lt;&gt;"",CONCATENATE(All_Opps[[#This Row],[Opp Year]],"-",TEXT(All_Opps[[#This Row],[WeekMod]],"00#")),"")</f>
        <v>2017-058</v>
      </c>
      <c r="C1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173" s="181" t="str">
        <f>CONCATENATE(All_Opps[[#This Row],[Opp Year]],"-",TEXT(All_Opps[[#This Row],[Week]],"00#"))</f>
        <v>2017-058</v>
      </c>
      <c r="E173" s="181">
        <f>IFERROR(VALUE(RIGHT(All_Opps[[#This Row],[Opportunity Name]],2)),"")</f>
        <v>2</v>
      </c>
      <c r="F173" s="181">
        <f>IFERROR(("20"&amp;LEFT(All_Opps[[#This Row],[Opportunity Name]],2))*1,"")</f>
        <v>2017</v>
      </c>
      <c r="G173" s="181" t="str">
        <f>MID(All_Opps[[#This Row],[Opportunity Name]],3,2)</f>
        <v>10</v>
      </c>
      <c r="H173" s="181" t="str">
        <f>LEFT(All_Opps[[#This Row],[Opportunity Name]],7)</f>
        <v>1710-04</v>
      </c>
      <c r="I173" s="181" t="str" cm="1">
        <f t="array" ref="I1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3" s="181" t="str">
        <f>YEAR(All_Opps[[#This Row],[Close_Date]])&amp;"-"&amp;TEXT(MONTH(All_Opps[[#This Row],[Close_Date]]),"00")</f>
        <v>2017-02</v>
      </c>
      <c r="K173" s="182">
        <f>All_Opps[[#This Row],[Created Date2]]*1</f>
        <v>42758</v>
      </c>
      <c r="L173" s="183">
        <f>YEAR(All_Opps[[#This Row],[Created_Date]])</f>
        <v>2017</v>
      </c>
      <c r="M173" s="184">
        <f>WEEKNUM(All_Opps[[#This Row],[Created_Date]],16)</f>
        <v>4</v>
      </c>
      <c r="N173" s="182">
        <f>All_Opps[[#This Row],[Close Date]]*1</f>
        <v>42773</v>
      </c>
      <c r="O173" s="185">
        <f>YEAR(All_Opps[[#This Row],[Close_Date]])</f>
        <v>2017</v>
      </c>
      <c r="P173" s="183">
        <f>MONTH(All_Opps[[#This Row],[Close Date]])</f>
        <v>2</v>
      </c>
      <c r="Q173" s="181">
        <f>WEEKNUM(All_Opps[[#This Row],[Close Date]],1)</f>
        <v>6</v>
      </c>
      <c r="R17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251</v>
      </c>
      <c r="S173" s="4" t="s">
        <v>656</v>
      </c>
      <c r="T173" s="4" t="s">
        <v>657</v>
      </c>
      <c r="U173" s="68">
        <v>42773</v>
      </c>
      <c r="V173" s="347" t="s">
        <v>19</v>
      </c>
      <c r="W173" s="9">
        <v>21721</v>
      </c>
      <c r="X173" s="4" t="s">
        <v>11</v>
      </c>
      <c r="Y173" s="4" t="s">
        <v>328</v>
      </c>
      <c r="Z173" s="68">
        <v>42758</v>
      </c>
    </row>
    <row r="174" spans="1:26" ht="12.75" x14ac:dyDescent="0.35">
      <c r="A1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74" s="181" t="str">
        <f>IF(All_Opps[[#This Row],[WeekMod]]&lt;&gt;"",CONCATENATE(All_Opps[[#This Row],[Opp Year]],"-",TEXT(All_Opps[[#This Row],[WeekMod]],"00#")),"")</f>
        <v>2017-055</v>
      </c>
      <c r="C1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74" s="181" t="str">
        <f>CONCATENATE(All_Opps[[#This Row],[Opp Year]],"-",TEXT(All_Opps[[#This Row],[Week]],"00#"))</f>
        <v>2017-055</v>
      </c>
      <c r="E174" s="181">
        <f>IFERROR(VALUE(RIGHT(All_Opps[[#This Row],[Opportunity Name]],2)),"")</f>
        <v>2</v>
      </c>
      <c r="F174" s="181">
        <f>IFERROR(("20"&amp;LEFT(All_Opps[[#This Row],[Opportunity Name]],2))*1,"")</f>
        <v>2017</v>
      </c>
      <c r="G174" s="181" t="str">
        <f>MID(All_Opps[[#This Row],[Opportunity Name]],3,2)</f>
        <v>03</v>
      </c>
      <c r="H174" s="181" t="str">
        <f>LEFT(All_Opps[[#This Row],[Opportunity Name]],7)</f>
        <v>1703 Mo</v>
      </c>
      <c r="I174" s="181" t="str" cm="1">
        <f t="array" ref="I1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4" s="181" t="str">
        <f>YEAR(All_Opps[[#This Row],[Close_Date]])&amp;"-"&amp;TEXT(MONTH(All_Opps[[#This Row],[Close_Date]]),"00")</f>
        <v>2017-01</v>
      </c>
      <c r="K174" s="182">
        <f>All_Opps[[#This Row],[Created Date2]]*1</f>
        <v>42720</v>
      </c>
      <c r="L174" s="183">
        <f>YEAR(All_Opps[[#This Row],[Created_Date]])</f>
        <v>2016</v>
      </c>
      <c r="M174" s="184">
        <f>WEEKNUM(All_Opps[[#This Row],[Created_Date]],16)</f>
        <v>51</v>
      </c>
      <c r="N174" s="182">
        <f>All_Opps[[#This Row],[Close Date]]*1</f>
        <v>42750</v>
      </c>
      <c r="O174" s="185">
        <f>YEAR(All_Opps[[#This Row],[Close_Date]])</f>
        <v>2017</v>
      </c>
      <c r="P174" s="183">
        <f>MONTH(All_Opps[[#This Row],[Close Date]])</f>
        <v>1</v>
      </c>
      <c r="Q174" s="181">
        <f>WEEKNUM(All_Opps[[#This Row],[Close Date]],1)</f>
        <v>3</v>
      </c>
      <c r="R17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4" s="4" t="s">
        <v>658</v>
      </c>
      <c r="T174" s="4" t="s">
        <v>659</v>
      </c>
      <c r="U174" s="68">
        <v>42750</v>
      </c>
      <c r="V174" s="347" t="s">
        <v>25</v>
      </c>
      <c r="W174" s="9">
        <v>10956</v>
      </c>
      <c r="X174" s="4" t="s">
        <v>29</v>
      </c>
      <c r="Y174" s="4" t="s">
        <v>328</v>
      </c>
      <c r="Z174" s="68">
        <v>42720</v>
      </c>
    </row>
    <row r="175" spans="1:26" ht="12.75" x14ac:dyDescent="0.35">
      <c r="A1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</v>
      </c>
      <c r="B175" s="181" t="str">
        <f>IF(All_Opps[[#This Row],[WeekMod]]&lt;&gt;"",CONCATENATE(All_Opps[[#This Row],[Opp Year]],"-",TEXT(All_Opps[[#This Row],[WeekMod]],"00#")),"")</f>
        <v>2018-006</v>
      </c>
      <c r="C1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</v>
      </c>
      <c r="D175" s="181" t="str">
        <f>CONCATENATE(All_Opps[[#This Row],[Opp Year]],"-",TEXT(All_Opps[[#This Row],[Week]],"00#"))</f>
        <v>2018-006</v>
      </c>
      <c r="E175" s="181">
        <f>IFERROR(VALUE(RIGHT(All_Opps[[#This Row],[Opportunity Name]],2)),"")</f>
        <v>4</v>
      </c>
      <c r="F175" s="181">
        <f>IFERROR(("20"&amp;LEFT(All_Opps[[#This Row],[Opportunity Name]],2))*1,"")</f>
        <v>2018</v>
      </c>
      <c r="G175" s="181" t="str">
        <f>MID(All_Opps[[#This Row],[Opportunity Name]],3,2)</f>
        <v>04</v>
      </c>
      <c r="H175" s="181" t="str">
        <f>LEFT(All_Opps[[#This Row],[Opportunity Name]],7)</f>
        <v>1804 Ha</v>
      </c>
      <c r="I175" s="181" t="str" cm="1">
        <f t="array" ref="I1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5" s="181" t="str">
        <f>YEAR(All_Opps[[#This Row],[Close_Date]])&amp;"-"&amp;TEXT(MONTH(All_Opps[[#This Row],[Close_Date]]),"00")</f>
        <v>2017-02</v>
      </c>
      <c r="K175" s="182">
        <f>All_Opps[[#This Row],[Created Date2]]*1</f>
        <v>42741</v>
      </c>
      <c r="L175" s="183">
        <f>YEAR(All_Opps[[#This Row],[Created_Date]])</f>
        <v>2017</v>
      </c>
      <c r="M175" s="184">
        <f>WEEKNUM(All_Opps[[#This Row],[Created_Date]],16)</f>
        <v>1</v>
      </c>
      <c r="N175" s="182">
        <f>All_Opps[[#This Row],[Close Date]]*1</f>
        <v>42771</v>
      </c>
      <c r="O175" s="185">
        <f>YEAR(All_Opps[[#This Row],[Close_Date]])</f>
        <v>2017</v>
      </c>
      <c r="P175" s="183">
        <f>MONTH(All_Opps[[#This Row],[Close Date]])</f>
        <v>2</v>
      </c>
      <c r="Q175" s="181">
        <f>WEEKNUM(All_Opps[[#This Row],[Close Date]],1)</f>
        <v>6</v>
      </c>
      <c r="R17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5" s="4" t="s">
        <v>660</v>
      </c>
      <c r="T175" s="4" t="s">
        <v>661</v>
      </c>
      <c r="U175" s="68">
        <v>42771</v>
      </c>
      <c r="V175" s="347" t="s">
        <v>18</v>
      </c>
      <c r="W175" s="9">
        <v>43883</v>
      </c>
      <c r="X175" s="4" t="s">
        <v>5</v>
      </c>
      <c r="Y175" s="4" t="s">
        <v>328</v>
      </c>
      <c r="Z175" s="68">
        <v>42741</v>
      </c>
    </row>
    <row r="176" spans="1:26" ht="12.75" x14ac:dyDescent="0.35">
      <c r="A1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76" s="181" t="str">
        <f>IF(All_Opps[[#This Row],[WeekMod]]&lt;&gt;"",CONCATENATE(All_Opps[[#This Row],[Opp Year]],"-",TEXT(All_Opps[[#This Row],[WeekMod]],"00#")),"")</f>
        <v>2017-055</v>
      </c>
      <c r="C1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76" s="181" t="str">
        <f>CONCATENATE(All_Opps[[#This Row],[Opp Year]],"-",TEXT(All_Opps[[#This Row],[Week]],"00#"))</f>
        <v>2017-055</v>
      </c>
      <c r="E176" s="181">
        <f>IFERROR(VALUE(RIGHT(All_Opps[[#This Row],[Opportunity Name]],2)),"")</f>
        <v>2</v>
      </c>
      <c r="F176" s="181">
        <f>IFERROR(("20"&amp;LEFT(All_Opps[[#This Row],[Opportunity Name]],2))*1,"")</f>
        <v>2017</v>
      </c>
      <c r="G176" s="181" t="str">
        <f>MID(All_Opps[[#This Row],[Opportunity Name]],3,2)</f>
        <v>08</v>
      </c>
      <c r="H176" s="181" t="str">
        <f>LEFT(All_Opps[[#This Row],[Opportunity Name]],7)</f>
        <v>1708 Ra</v>
      </c>
      <c r="I176" s="181" t="str" cm="1">
        <f t="array" ref="I1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6" s="181" t="str">
        <f>YEAR(All_Opps[[#This Row],[Close_Date]])&amp;"-"&amp;TEXT(MONTH(All_Opps[[#This Row],[Close_Date]]),"00")</f>
        <v>2017-01</v>
      </c>
      <c r="K176" s="182">
        <f>All_Opps[[#This Row],[Created Date2]]*1</f>
        <v>42724</v>
      </c>
      <c r="L176" s="183">
        <f>YEAR(All_Opps[[#This Row],[Created_Date]])</f>
        <v>2016</v>
      </c>
      <c r="M176" s="184">
        <f>WEEKNUM(All_Opps[[#This Row],[Created_Date]],16)</f>
        <v>52</v>
      </c>
      <c r="N176" s="182">
        <f>All_Opps[[#This Row],[Close Date]]*1</f>
        <v>42754</v>
      </c>
      <c r="O176" s="185">
        <f>YEAR(All_Opps[[#This Row],[Close_Date]])</f>
        <v>2017</v>
      </c>
      <c r="P176" s="183">
        <f>MONTH(All_Opps[[#This Row],[Close Date]])</f>
        <v>1</v>
      </c>
      <c r="Q176" s="181">
        <f>WEEKNUM(All_Opps[[#This Row],[Close Date]],1)</f>
        <v>3</v>
      </c>
      <c r="R1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6" s="4" t="s">
        <v>662</v>
      </c>
      <c r="T176" s="4" t="s">
        <v>663</v>
      </c>
      <c r="U176" s="68">
        <v>42754</v>
      </c>
      <c r="V176" s="347" t="s">
        <v>18</v>
      </c>
      <c r="W176" s="9">
        <v>24949</v>
      </c>
      <c r="X176" s="4" t="s">
        <v>5</v>
      </c>
      <c r="Y176" s="4" t="s">
        <v>328</v>
      </c>
      <c r="Z176" s="68">
        <v>42724</v>
      </c>
    </row>
    <row r="177" spans="1:26" ht="12.75" x14ac:dyDescent="0.35">
      <c r="A1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177" s="181" t="str">
        <f>IF(All_Opps[[#This Row],[WeekMod]]&lt;&gt;"",CONCATENATE(All_Opps[[#This Row],[Opp Year]],"-",TEXT(All_Opps[[#This Row],[WeekMod]],"00#")),"")</f>
        <v>2017-059</v>
      </c>
      <c r="C1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177" s="181" t="str">
        <f>CONCATENATE(All_Opps[[#This Row],[Opp Year]],"-",TEXT(All_Opps[[#This Row],[Week]],"00#"))</f>
        <v>2017-059</v>
      </c>
      <c r="E177" s="181">
        <f>IFERROR(VALUE(RIGHT(All_Opps[[#This Row],[Opportunity Name]],2)),"")</f>
        <v>2</v>
      </c>
      <c r="F177" s="181">
        <f>IFERROR(("20"&amp;LEFT(All_Opps[[#This Row],[Opportunity Name]],2))*1,"")</f>
        <v>2017</v>
      </c>
      <c r="G177" s="181" t="str">
        <f>MID(All_Opps[[#This Row],[Opportunity Name]],3,2)</f>
        <v>06</v>
      </c>
      <c r="H177" s="181" t="str">
        <f>LEFT(All_Opps[[#This Row],[Opportunity Name]],7)</f>
        <v>1706-12</v>
      </c>
      <c r="I177" s="181" t="str" cm="1">
        <f t="array" ref="I1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7" s="181" t="str">
        <f>YEAR(All_Opps[[#This Row],[Close_Date]])&amp;"-"&amp;TEXT(MONTH(All_Opps[[#This Row],[Close_Date]]),"00")</f>
        <v>2017-02</v>
      </c>
      <c r="K177" s="182">
        <f>All_Opps[[#This Row],[Created Date2]]*1</f>
        <v>42774</v>
      </c>
      <c r="L177" s="183">
        <f>YEAR(All_Opps[[#This Row],[Created_Date]])</f>
        <v>2017</v>
      </c>
      <c r="M177" s="184">
        <f>WEEKNUM(All_Opps[[#This Row],[Created_Date]],16)</f>
        <v>6</v>
      </c>
      <c r="N177" s="182">
        <f>All_Opps[[#This Row],[Close Date]]*1</f>
        <v>42780</v>
      </c>
      <c r="O177" s="185">
        <f>YEAR(All_Opps[[#This Row],[Close_Date]])</f>
        <v>2017</v>
      </c>
      <c r="P177" s="183">
        <f>MONTH(All_Opps[[#This Row],[Close Date]])</f>
        <v>2</v>
      </c>
      <c r="Q177" s="181">
        <f>WEEKNUM(All_Opps[[#This Row],[Close Date]],1)</f>
        <v>7</v>
      </c>
      <c r="R17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113</v>
      </c>
      <c r="S177" s="4" t="s">
        <v>664</v>
      </c>
      <c r="T177" s="4" t="s">
        <v>665</v>
      </c>
      <c r="U177" s="68">
        <v>42780</v>
      </c>
      <c r="V177" s="347" t="s">
        <v>9</v>
      </c>
      <c r="W177" s="9">
        <v>61746</v>
      </c>
      <c r="X177" s="4" t="s">
        <v>11</v>
      </c>
      <c r="Y177" s="4" t="s">
        <v>328</v>
      </c>
      <c r="Z177" s="68">
        <v>42774</v>
      </c>
    </row>
    <row r="178" spans="1:26" ht="12.75" x14ac:dyDescent="0.35">
      <c r="A1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</v>
      </c>
      <c r="B178" s="181" t="str">
        <f>IF(All_Opps[[#This Row],[WeekMod]]&lt;&gt;"",CONCATENATE(All_Opps[[#This Row],[Opp Year]],"-",TEXT(All_Opps[[#This Row],[WeekMod]],"00#")),"")</f>
        <v>2018-003</v>
      </c>
      <c r="C1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</v>
      </c>
      <c r="D178" s="181" t="str">
        <f>CONCATENATE(All_Opps[[#This Row],[Opp Year]],"-",TEXT(All_Opps[[#This Row],[Week]],"00#"))</f>
        <v>2018-003</v>
      </c>
      <c r="E178" s="181">
        <f>IFERROR(VALUE(RIGHT(All_Opps[[#This Row],[Opportunity Name]],2)),"")</f>
        <v>4</v>
      </c>
      <c r="F178" s="181">
        <f>IFERROR(("20"&amp;LEFT(All_Opps[[#This Row],[Opportunity Name]],2))*1,"")</f>
        <v>2018</v>
      </c>
      <c r="G178" s="181" t="str">
        <f>MID(All_Opps[[#This Row],[Opportunity Name]],3,2)</f>
        <v>03</v>
      </c>
      <c r="H178" s="181" t="str">
        <f>LEFT(All_Opps[[#This Row],[Opportunity Name]],7)</f>
        <v>1803-02</v>
      </c>
      <c r="I178" s="181" t="str" cm="1">
        <f t="array" ref="I1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8" s="181" t="str">
        <f>YEAR(All_Opps[[#This Row],[Close_Date]])&amp;"-"&amp;TEXT(MONTH(All_Opps[[#This Row],[Close_Date]]),"00")</f>
        <v>2017-01</v>
      </c>
      <c r="K178" s="182">
        <f>All_Opps[[#This Row],[Created Date2]]*1</f>
        <v>42738</v>
      </c>
      <c r="L178" s="183">
        <f>YEAR(All_Opps[[#This Row],[Created_Date]])</f>
        <v>2017</v>
      </c>
      <c r="M178" s="184">
        <f>WEEKNUM(All_Opps[[#This Row],[Created_Date]],16)</f>
        <v>1</v>
      </c>
      <c r="N178" s="182">
        <f>All_Opps[[#This Row],[Close Date]]*1</f>
        <v>42755</v>
      </c>
      <c r="O178" s="185">
        <f>YEAR(All_Opps[[#This Row],[Close_Date]])</f>
        <v>2017</v>
      </c>
      <c r="P178" s="183">
        <f>MONTH(All_Opps[[#This Row],[Close Date]])</f>
        <v>1</v>
      </c>
      <c r="Q178" s="181">
        <f>WEEKNUM(All_Opps[[#This Row],[Close Date]],1)</f>
        <v>3</v>
      </c>
      <c r="R17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422</v>
      </c>
      <c r="S178" s="4" t="s">
        <v>666</v>
      </c>
      <c r="T178" s="4" t="s">
        <v>667</v>
      </c>
      <c r="U178" s="68">
        <v>42755</v>
      </c>
      <c r="V178" s="347" t="s">
        <v>19</v>
      </c>
      <c r="W178" s="9">
        <v>48873</v>
      </c>
      <c r="X178" s="4" t="s">
        <v>5</v>
      </c>
      <c r="Y178" s="4" t="s">
        <v>328</v>
      </c>
      <c r="Z178" s="68">
        <v>42738</v>
      </c>
    </row>
    <row r="179" spans="1:26" ht="12.75" x14ac:dyDescent="0.35">
      <c r="A1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179" s="181" t="str">
        <f>IF(All_Opps[[#This Row],[WeekMod]]&lt;&gt;"",CONCATENATE(All_Opps[[#This Row],[Opp Year]],"-",TEXT(All_Opps[[#This Row],[WeekMod]],"00#")),"")</f>
        <v>2017-054</v>
      </c>
      <c r="C1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179" s="181" t="str">
        <f>CONCATENATE(All_Opps[[#This Row],[Opp Year]],"-",TEXT(All_Opps[[#This Row],[Week]],"00#"))</f>
        <v>2017-054</v>
      </c>
      <c r="E179" s="181">
        <f>IFERROR(VALUE(RIGHT(All_Opps[[#This Row],[Opportunity Name]],2)),"")</f>
        <v>4</v>
      </c>
      <c r="F179" s="181">
        <f>IFERROR(("20"&amp;LEFT(All_Opps[[#This Row],[Opportunity Name]],2))*1,"")</f>
        <v>2017</v>
      </c>
      <c r="G179" s="181" t="str">
        <f>MID(All_Opps[[#This Row],[Opportunity Name]],3,2)</f>
        <v>08</v>
      </c>
      <c r="H179" s="181" t="str">
        <f>LEFT(All_Opps[[#This Row],[Opportunity Name]],7)</f>
        <v>1708-05</v>
      </c>
      <c r="I179" s="181" t="str" cm="1">
        <f t="array" ref="I1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9" s="181" t="str">
        <f>YEAR(All_Opps[[#This Row],[Close_Date]])&amp;"-"&amp;TEXT(MONTH(All_Opps[[#This Row],[Close_Date]]),"00")</f>
        <v>2017-01</v>
      </c>
      <c r="K179" s="182">
        <f>All_Opps[[#This Row],[Created Date2]]*1</f>
        <v>42730</v>
      </c>
      <c r="L179" s="183">
        <f>YEAR(All_Opps[[#This Row],[Created_Date]])</f>
        <v>2016</v>
      </c>
      <c r="M179" s="184">
        <f>WEEKNUM(All_Opps[[#This Row],[Created_Date]],16)</f>
        <v>53</v>
      </c>
      <c r="N179" s="182">
        <f>All_Opps[[#This Row],[Close Date]]*1</f>
        <v>42745</v>
      </c>
      <c r="O179" s="185">
        <f>YEAR(All_Opps[[#This Row],[Close_Date]])</f>
        <v>2017</v>
      </c>
      <c r="P179" s="183">
        <f>MONTH(All_Opps[[#This Row],[Close Date]])</f>
        <v>1</v>
      </c>
      <c r="Q179" s="181">
        <f>WEEKNUM(All_Opps[[#This Row],[Close Date]],1)</f>
        <v>2</v>
      </c>
      <c r="R17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218</v>
      </c>
      <c r="S179" s="4" t="s">
        <v>668</v>
      </c>
      <c r="T179" s="4" t="s">
        <v>669</v>
      </c>
      <c r="U179" s="68">
        <v>42745</v>
      </c>
      <c r="V179" s="347" t="s">
        <v>19</v>
      </c>
      <c r="W179" s="341">
        <v>53957</v>
      </c>
      <c r="X179" s="4" t="s">
        <v>13</v>
      </c>
      <c r="Y179" s="4" t="s">
        <v>371</v>
      </c>
      <c r="Z179" s="68">
        <v>42730</v>
      </c>
    </row>
    <row r="180" spans="1:26" ht="12.75" x14ac:dyDescent="0.35">
      <c r="A1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80" s="181" t="str">
        <f>IF(All_Opps[[#This Row],[WeekMod]]&lt;&gt;"",CONCATENATE(All_Opps[[#This Row],[Opp Year]],"-",TEXT(All_Opps[[#This Row],[WeekMod]],"00#")),"")</f>
        <v>2017-057</v>
      </c>
      <c r="C1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80" s="181" t="str">
        <f>CONCATENATE(All_Opps[[#This Row],[Opp Year]],"-",TEXT(All_Opps[[#This Row],[Week]],"00#"))</f>
        <v>2017-057</v>
      </c>
      <c r="E180" s="181">
        <f>IFERROR(VALUE(RIGHT(All_Opps[[#This Row],[Opportunity Name]],2)),"")</f>
        <v>2</v>
      </c>
      <c r="F180" s="181">
        <f>IFERROR(("20"&amp;LEFT(All_Opps[[#This Row],[Opportunity Name]],2))*1,"")</f>
        <v>2017</v>
      </c>
      <c r="G180" s="181" t="str">
        <f>MID(All_Opps[[#This Row],[Opportunity Name]],3,2)</f>
        <v>09</v>
      </c>
      <c r="H180" s="181" t="str">
        <f>LEFT(All_Opps[[#This Row],[Opportunity Name]],7)</f>
        <v>1709-07</v>
      </c>
      <c r="I180" s="181" t="str" cm="1">
        <f t="array" ref="I1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0" s="181" t="str">
        <f>YEAR(All_Opps[[#This Row],[Close_Date]])&amp;"-"&amp;TEXT(MONTH(All_Opps[[#This Row],[Close_Date]]),"00")</f>
        <v>2017-01</v>
      </c>
      <c r="K180" s="182">
        <f>All_Opps[[#This Row],[Created Date2]]*1</f>
        <v>42751</v>
      </c>
      <c r="L180" s="183">
        <f>YEAR(All_Opps[[#This Row],[Created_Date]])</f>
        <v>2017</v>
      </c>
      <c r="M180" s="184">
        <f>WEEKNUM(All_Opps[[#This Row],[Created_Date]],16)</f>
        <v>3</v>
      </c>
      <c r="N180" s="182">
        <f>All_Opps[[#This Row],[Close Date]]*1</f>
        <v>42766</v>
      </c>
      <c r="O180" s="185">
        <f>YEAR(All_Opps[[#This Row],[Close_Date]])</f>
        <v>2017</v>
      </c>
      <c r="P180" s="183">
        <f>MONTH(All_Opps[[#This Row],[Close Date]])</f>
        <v>1</v>
      </c>
      <c r="Q180" s="181">
        <f>WEEKNUM(All_Opps[[#This Row],[Close Date]],1)</f>
        <v>5</v>
      </c>
      <c r="R18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228</v>
      </c>
      <c r="S180" s="4" t="s">
        <v>670</v>
      </c>
      <c r="T180" s="4" t="s">
        <v>671</v>
      </c>
      <c r="U180" s="68">
        <v>42766</v>
      </c>
      <c r="V180" s="347" t="s">
        <v>19</v>
      </c>
      <c r="W180" s="9">
        <v>31759</v>
      </c>
      <c r="X180" s="4" t="s">
        <v>27</v>
      </c>
      <c r="Y180" s="4" t="s">
        <v>328</v>
      </c>
      <c r="Z180" s="68">
        <v>42751</v>
      </c>
    </row>
    <row r="181" spans="1:26" ht="12.75" x14ac:dyDescent="0.35">
      <c r="A1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81" s="181" t="str">
        <f>IF(All_Opps[[#This Row],[WeekMod]]&lt;&gt;"",CONCATENATE(All_Opps[[#This Row],[Opp Year]],"-",TEXT(All_Opps[[#This Row],[WeekMod]],"00#")),"")</f>
        <v>2017-056</v>
      </c>
      <c r="C1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81" s="181" t="str">
        <f>CONCATENATE(All_Opps[[#This Row],[Opp Year]],"-",TEXT(All_Opps[[#This Row],[Week]],"00#"))</f>
        <v>2017-056</v>
      </c>
      <c r="E181" s="181">
        <f>IFERROR(VALUE(RIGHT(All_Opps[[#This Row],[Opportunity Name]],2)),"")</f>
        <v>7</v>
      </c>
      <c r="F181" s="181">
        <f>IFERROR(("20"&amp;LEFT(All_Opps[[#This Row],[Opportunity Name]],2))*1,"")</f>
        <v>2017</v>
      </c>
      <c r="G181" s="181" t="str">
        <f>MID(All_Opps[[#This Row],[Opportunity Name]],3,2)</f>
        <v>07</v>
      </c>
      <c r="H181" s="181" t="str">
        <f>LEFT(All_Opps[[#This Row],[Opportunity Name]],7)</f>
        <v>1707-06</v>
      </c>
      <c r="I181" s="181" t="str" cm="1">
        <f t="array" ref="I1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1" s="181" t="str">
        <f>YEAR(All_Opps[[#This Row],[Close_Date]])&amp;"-"&amp;TEXT(MONTH(All_Opps[[#This Row],[Close_Date]]),"00")</f>
        <v>2017-01</v>
      </c>
      <c r="K181" s="182">
        <f>All_Opps[[#This Row],[Created Date2]]*1</f>
        <v>42750</v>
      </c>
      <c r="L181" s="183">
        <f>YEAR(All_Opps[[#This Row],[Created_Date]])</f>
        <v>2017</v>
      </c>
      <c r="M181" s="184">
        <f>WEEKNUM(All_Opps[[#This Row],[Created_Date]],16)</f>
        <v>3</v>
      </c>
      <c r="N181" s="182">
        <f>All_Opps[[#This Row],[Close Date]]*1</f>
        <v>42762</v>
      </c>
      <c r="O181" s="185">
        <f>YEAR(All_Opps[[#This Row],[Close_Date]])</f>
        <v>2017</v>
      </c>
      <c r="P181" s="183">
        <f>MONTH(All_Opps[[#This Row],[Close Date]])</f>
        <v>1</v>
      </c>
      <c r="Q181" s="181">
        <f>WEEKNUM(All_Opps[[#This Row],[Close Date]],1)</f>
        <v>4</v>
      </c>
      <c r="R18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167</v>
      </c>
      <c r="S181" s="4" t="s">
        <v>672</v>
      </c>
      <c r="T181" s="4" t="s">
        <v>673</v>
      </c>
      <c r="U181" s="68">
        <v>42762</v>
      </c>
      <c r="V181" s="347" t="s">
        <v>19</v>
      </c>
      <c r="W181" s="9">
        <v>70998</v>
      </c>
      <c r="X181" s="4" t="s">
        <v>159</v>
      </c>
      <c r="Y181" s="4" t="s">
        <v>328</v>
      </c>
      <c r="Z181" s="68">
        <v>42750</v>
      </c>
    </row>
    <row r="182" spans="1:26" ht="12.75" x14ac:dyDescent="0.35">
      <c r="A1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182" s="181" t="str">
        <f>IF(All_Opps[[#This Row],[WeekMod]]&lt;&gt;"",CONCATENATE(All_Opps[[#This Row],[Opp Year]],"-",TEXT(All_Opps[[#This Row],[WeekMod]],"00#")),"")</f>
        <v>2017-059</v>
      </c>
      <c r="C1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182" s="181" t="str">
        <f>CONCATENATE(All_Opps[[#This Row],[Opp Year]],"-",TEXT(All_Opps[[#This Row],[Week]],"00#"))</f>
        <v>2017-059</v>
      </c>
      <c r="E182" s="181">
        <f>IFERROR(VALUE(RIGHT(All_Opps[[#This Row],[Opportunity Name]],2)),"")</f>
        <v>20</v>
      </c>
      <c r="F182" s="181">
        <f>IFERROR(("20"&amp;LEFT(All_Opps[[#This Row],[Opportunity Name]],2))*1,"")</f>
        <v>2017</v>
      </c>
      <c r="G182" s="181" t="str">
        <f>MID(All_Opps[[#This Row],[Opportunity Name]],3,2)</f>
        <v>10</v>
      </c>
      <c r="H182" s="181" t="str">
        <f>LEFT(All_Opps[[#This Row],[Opportunity Name]],7)</f>
        <v>1710-05</v>
      </c>
      <c r="I182" s="181" t="str" cm="1">
        <f t="array" ref="I1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82" s="181" t="str">
        <f>YEAR(All_Opps[[#This Row],[Close_Date]])&amp;"-"&amp;TEXT(MONTH(All_Opps[[#This Row],[Close_Date]]),"00")</f>
        <v>2017-02</v>
      </c>
      <c r="K182" s="182">
        <f>All_Opps[[#This Row],[Created Date2]]*1</f>
        <v>42484</v>
      </c>
      <c r="L182" s="183">
        <f>YEAR(All_Opps[[#This Row],[Created_Date]])</f>
        <v>2016</v>
      </c>
      <c r="M182" s="184">
        <f>WEEKNUM(All_Opps[[#This Row],[Created_Date]],16)</f>
        <v>18</v>
      </c>
      <c r="N182" s="182">
        <f>All_Opps[[#This Row],[Close Date]]*1</f>
        <v>42784</v>
      </c>
      <c r="O182" s="185">
        <f>YEAR(All_Opps[[#This Row],[Close_Date]])</f>
        <v>2017</v>
      </c>
      <c r="P182" s="183">
        <f>MONTH(All_Opps[[#This Row],[Close Date]])</f>
        <v>2</v>
      </c>
      <c r="Q182" s="181">
        <f>WEEKNUM(All_Opps[[#This Row],[Close Date]],1)</f>
        <v>7</v>
      </c>
      <c r="R18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2" s="4" t="s">
        <v>674</v>
      </c>
      <c r="T182" s="4" t="s">
        <v>675</v>
      </c>
      <c r="U182" s="68">
        <v>42784</v>
      </c>
      <c r="V182" s="347" t="s">
        <v>20</v>
      </c>
      <c r="W182" s="341">
        <v>5510</v>
      </c>
      <c r="X182" s="4" t="s">
        <v>13</v>
      </c>
      <c r="Y182" s="4" t="s">
        <v>321</v>
      </c>
      <c r="Z182" s="68">
        <v>42484</v>
      </c>
    </row>
    <row r="183" spans="1:26" ht="12.75" x14ac:dyDescent="0.35">
      <c r="A1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183" s="181" t="str">
        <f>IF(All_Opps[[#This Row],[WeekMod]]&lt;&gt;"",CONCATENATE(All_Opps[[#This Row],[Opp Year]],"-",TEXT(All_Opps[[#This Row],[WeekMod]],"00#")),"")</f>
        <v>2017-054</v>
      </c>
      <c r="C1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183" s="181" t="str">
        <f>CONCATENATE(All_Opps[[#This Row],[Opp Year]],"-",TEXT(All_Opps[[#This Row],[Week]],"00#"))</f>
        <v>2017-054</v>
      </c>
      <c r="E183" s="181">
        <f>IFERROR(VALUE(RIGHT(All_Opps[[#This Row],[Opportunity Name]],2)),"")</f>
        <v>5</v>
      </c>
      <c r="F183" s="181">
        <f>IFERROR(("20"&amp;LEFT(All_Opps[[#This Row],[Opportunity Name]],2))*1,"")</f>
        <v>2017</v>
      </c>
      <c r="G183" s="181" t="str">
        <f>MID(All_Opps[[#This Row],[Opportunity Name]],3,2)</f>
        <v>10</v>
      </c>
      <c r="H183" s="181" t="str">
        <f>LEFT(All_Opps[[#This Row],[Opportunity Name]],7)</f>
        <v>1710-06</v>
      </c>
      <c r="I183" s="181" t="str" cm="1">
        <f t="array" ref="I1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3" s="181" t="str">
        <f>YEAR(All_Opps[[#This Row],[Close_Date]])&amp;"-"&amp;TEXT(MONTH(All_Opps[[#This Row],[Close_Date]]),"00")</f>
        <v>2017-01</v>
      </c>
      <c r="K183" s="182">
        <f>All_Opps[[#This Row],[Created Date2]]*1</f>
        <v>42735</v>
      </c>
      <c r="L183" s="183">
        <f>YEAR(All_Opps[[#This Row],[Created_Date]])</f>
        <v>2016</v>
      </c>
      <c r="M183" s="184">
        <f>WEEKNUM(All_Opps[[#This Row],[Created_Date]],16)</f>
        <v>54</v>
      </c>
      <c r="N183" s="182">
        <f>All_Opps[[#This Row],[Close Date]]*1</f>
        <v>42748</v>
      </c>
      <c r="O183" s="185">
        <f>YEAR(All_Opps[[#This Row],[Close_Date]])</f>
        <v>2017</v>
      </c>
      <c r="P183" s="183">
        <f>MONTH(All_Opps[[#This Row],[Close Date]])</f>
        <v>1</v>
      </c>
      <c r="Q183" s="181">
        <f>WEEKNUM(All_Opps[[#This Row],[Close Date]],1)</f>
        <v>2</v>
      </c>
      <c r="R18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274</v>
      </c>
      <c r="S183" s="4" t="s">
        <v>676</v>
      </c>
      <c r="T183" s="4" t="s">
        <v>677</v>
      </c>
      <c r="U183" s="68">
        <v>42748</v>
      </c>
      <c r="V183" s="347" t="s">
        <v>19</v>
      </c>
      <c r="W183" s="9">
        <v>110372</v>
      </c>
      <c r="X183" s="4" t="s">
        <v>11</v>
      </c>
      <c r="Y183" s="4" t="s">
        <v>328</v>
      </c>
      <c r="Z183" s="68">
        <v>42735</v>
      </c>
    </row>
    <row r="184" spans="1:26" ht="12.75" x14ac:dyDescent="0.35">
      <c r="A1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</v>
      </c>
      <c r="B184" s="181" t="str">
        <f>IF(All_Opps[[#This Row],[WeekMod]]&lt;&gt;"",CONCATENATE(All_Opps[[#This Row],[Opp Year]],"-",TEXT(All_Opps[[#This Row],[WeekMod]],"00#")),"")</f>
        <v>2018-003</v>
      </c>
      <c r="C1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</v>
      </c>
      <c r="D184" s="181" t="str">
        <f>CONCATENATE(All_Opps[[#This Row],[Opp Year]],"-",TEXT(All_Opps[[#This Row],[Week]],"00#"))</f>
        <v>2018-003</v>
      </c>
      <c r="E184" s="181">
        <f>IFERROR(VALUE(RIGHT(All_Opps[[#This Row],[Opportunity Name]],2)),"")</f>
        <v>2</v>
      </c>
      <c r="F184" s="181">
        <f>IFERROR(("20"&amp;LEFT(All_Opps[[#This Row],[Opportunity Name]],2))*1,"")</f>
        <v>2018</v>
      </c>
      <c r="G184" s="181" t="str">
        <f>MID(All_Opps[[#This Row],[Opportunity Name]],3,2)</f>
        <v>04</v>
      </c>
      <c r="H184" s="181" t="str">
        <f>LEFT(All_Opps[[#This Row],[Opportunity Name]],7)</f>
        <v>1804-14</v>
      </c>
      <c r="I184" s="181" t="str" cm="1">
        <f t="array" ref="I1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4" s="181" t="str">
        <f>YEAR(All_Opps[[#This Row],[Close_Date]])&amp;"-"&amp;TEXT(MONTH(All_Opps[[#This Row],[Close_Date]]),"00")</f>
        <v>2017-01</v>
      </c>
      <c r="K184" s="182">
        <f>All_Opps[[#This Row],[Created Date2]]*1</f>
        <v>42741</v>
      </c>
      <c r="L184" s="183">
        <f>YEAR(All_Opps[[#This Row],[Created_Date]])</f>
        <v>2017</v>
      </c>
      <c r="M184" s="184">
        <f>WEEKNUM(All_Opps[[#This Row],[Created_Date]],16)</f>
        <v>1</v>
      </c>
      <c r="N184" s="182">
        <f>All_Opps[[#This Row],[Close Date]]*1</f>
        <v>42750</v>
      </c>
      <c r="O184" s="185">
        <f>YEAR(All_Opps[[#This Row],[Close_Date]])</f>
        <v>2017</v>
      </c>
      <c r="P184" s="183">
        <f>MONTH(All_Opps[[#This Row],[Close Date]])</f>
        <v>1</v>
      </c>
      <c r="Q184" s="181">
        <f>WEEKNUM(All_Opps[[#This Row],[Close Date]],1)</f>
        <v>3</v>
      </c>
      <c r="R18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450</v>
      </c>
      <c r="S184" s="4" t="s">
        <v>678</v>
      </c>
      <c r="T184" s="4" t="s">
        <v>679</v>
      </c>
      <c r="U184" s="68">
        <v>42750</v>
      </c>
      <c r="V184" s="347" t="s">
        <v>19</v>
      </c>
      <c r="W184" s="9">
        <v>50501</v>
      </c>
      <c r="X184" s="4" t="s">
        <v>13</v>
      </c>
      <c r="Y184" s="4" t="s">
        <v>328</v>
      </c>
      <c r="Z184" s="68">
        <v>42741</v>
      </c>
    </row>
    <row r="185" spans="1:26" ht="12.75" x14ac:dyDescent="0.35">
      <c r="A1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185" s="181" t="str">
        <f>IF(All_Opps[[#This Row],[WeekMod]]&lt;&gt;"",CONCATENATE(All_Opps[[#This Row],[Opp Year]],"-",TEXT(All_Opps[[#This Row],[WeekMod]],"00#")),"")</f>
        <v>2017-061</v>
      </c>
      <c r="C1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185" s="181" t="str">
        <f>CONCATENATE(All_Opps[[#This Row],[Opp Year]],"-",TEXT(All_Opps[[#This Row],[Week]],"00#"))</f>
        <v>2017-061</v>
      </c>
      <c r="E185" s="181">
        <f>IFERROR(VALUE(RIGHT(All_Opps[[#This Row],[Opportunity Name]],2)),"")</f>
        <v>3</v>
      </c>
      <c r="F185" s="181">
        <f>IFERROR(("20"&amp;LEFT(All_Opps[[#This Row],[Opportunity Name]],2))*1,"")</f>
        <v>2017</v>
      </c>
      <c r="G185" s="181" t="str">
        <f>MID(All_Opps[[#This Row],[Opportunity Name]],3,2)</f>
        <v>06</v>
      </c>
      <c r="H185" s="181" t="str">
        <f>LEFT(All_Opps[[#This Row],[Opportunity Name]],7)</f>
        <v>1706 Qu</v>
      </c>
      <c r="I185" s="181" t="str" cm="1">
        <f t="array" ref="I1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5" s="181" t="str">
        <f>YEAR(All_Opps[[#This Row],[Close_Date]])&amp;"-"&amp;TEXT(MONTH(All_Opps[[#This Row],[Close_Date]]),"00")</f>
        <v>2017-03</v>
      </c>
      <c r="K185" s="182">
        <f>All_Opps[[#This Row],[Created Date2]]*1</f>
        <v>42767</v>
      </c>
      <c r="L185" s="183">
        <f>YEAR(All_Opps[[#This Row],[Created_Date]])</f>
        <v>2017</v>
      </c>
      <c r="M185" s="184">
        <f>WEEKNUM(All_Opps[[#This Row],[Created_Date]],16)</f>
        <v>5</v>
      </c>
      <c r="N185" s="182">
        <f>All_Opps[[#This Row],[Close Date]]*1</f>
        <v>42797</v>
      </c>
      <c r="O185" s="185">
        <f>YEAR(All_Opps[[#This Row],[Close_Date]])</f>
        <v>2017</v>
      </c>
      <c r="P185" s="183">
        <f>MONTH(All_Opps[[#This Row],[Close Date]])</f>
        <v>3</v>
      </c>
      <c r="Q185" s="181">
        <f>WEEKNUM(All_Opps[[#This Row],[Close Date]],1)</f>
        <v>9</v>
      </c>
      <c r="R18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5" s="4" t="s">
        <v>680</v>
      </c>
      <c r="T185" s="4" t="s">
        <v>681</v>
      </c>
      <c r="U185" s="68">
        <v>42797</v>
      </c>
      <c r="V185" s="347" t="s">
        <v>21</v>
      </c>
      <c r="W185" s="9">
        <v>17233</v>
      </c>
      <c r="X185" s="4" t="s">
        <v>15</v>
      </c>
      <c r="Y185" s="4" t="s">
        <v>328</v>
      </c>
      <c r="Z185" s="68">
        <v>42767</v>
      </c>
    </row>
    <row r="186" spans="1:26" ht="12.75" x14ac:dyDescent="0.35">
      <c r="A1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186" s="181" t="str">
        <f>IF(All_Opps[[#This Row],[WeekMod]]&lt;&gt;"",CONCATENATE(All_Opps[[#This Row],[Opp Year]],"-",TEXT(All_Opps[[#This Row],[WeekMod]],"00#")),"")</f>
        <v>2017-059</v>
      </c>
      <c r="C1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186" s="181" t="str">
        <f>CONCATENATE(All_Opps[[#This Row],[Opp Year]],"-",TEXT(All_Opps[[#This Row],[Week]],"00#"))</f>
        <v>2017-059</v>
      </c>
      <c r="E186" s="181">
        <f>IFERROR(VALUE(RIGHT(All_Opps[[#This Row],[Opportunity Name]],2)),"")</f>
        <v>1</v>
      </c>
      <c r="F186" s="181">
        <f>IFERROR(("20"&amp;LEFT(All_Opps[[#This Row],[Opportunity Name]],2))*1,"")</f>
        <v>2017</v>
      </c>
      <c r="G186" s="181" t="str">
        <f>MID(All_Opps[[#This Row],[Opportunity Name]],3,2)</f>
        <v>03</v>
      </c>
      <c r="H186" s="181" t="str">
        <f>LEFT(All_Opps[[#This Row],[Opportunity Name]],7)</f>
        <v>1703-05</v>
      </c>
      <c r="I186" s="181" t="str" cm="1">
        <f t="array" ref="I1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6" s="181" t="str">
        <f>YEAR(All_Opps[[#This Row],[Close_Date]])&amp;"-"&amp;TEXT(MONTH(All_Opps[[#This Row],[Close_Date]]),"00")</f>
        <v>2017-02</v>
      </c>
      <c r="K186" s="182">
        <f>All_Opps[[#This Row],[Created Date2]]*1</f>
        <v>42779</v>
      </c>
      <c r="L186" s="183">
        <f>YEAR(All_Opps[[#This Row],[Created_Date]])</f>
        <v>2017</v>
      </c>
      <c r="M186" s="184">
        <f>WEEKNUM(All_Opps[[#This Row],[Created_Date]],16)</f>
        <v>7</v>
      </c>
      <c r="N186" s="182">
        <f>All_Opps[[#This Row],[Close Date]]*1</f>
        <v>42780</v>
      </c>
      <c r="O186" s="185">
        <f>YEAR(All_Opps[[#This Row],[Close_Date]])</f>
        <v>2017</v>
      </c>
      <c r="P186" s="183">
        <f>MONTH(All_Opps[[#This Row],[Close Date]])</f>
        <v>2</v>
      </c>
      <c r="Q186" s="181">
        <f>WEEKNUM(All_Opps[[#This Row],[Close Date]],1)</f>
        <v>7</v>
      </c>
      <c r="R18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</v>
      </c>
      <c r="S186" s="4" t="s">
        <v>682</v>
      </c>
      <c r="T186" s="4" t="s">
        <v>683</v>
      </c>
      <c r="U186" s="68">
        <v>42780</v>
      </c>
      <c r="V186" s="347" t="s">
        <v>19</v>
      </c>
      <c r="W186" s="9">
        <v>5144</v>
      </c>
      <c r="X186" s="4" t="s">
        <v>6</v>
      </c>
      <c r="Y186" s="4" t="s">
        <v>328</v>
      </c>
      <c r="Z186" s="68">
        <v>42779</v>
      </c>
    </row>
    <row r="187" spans="1:26" ht="12.75" x14ac:dyDescent="0.35">
      <c r="A1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187" s="181" t="str">
        <f>IF(All_Opps[[#This Row],[WeekMod]]&lt;&gt;"",CONCATENATE(All_Opps[[#This Row],[Opp Year]],"-",TEXT(All_Opps[[#This Row],[WeekMod]],"00#")),"")</f>
        <v>2017-059</v>
      </c>
      <c r="C1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187" s="181" t="str">
        <f>CONCATENATE(All_Opps[[#This Row],[Opp Year]],"-",TEXT(All_Opps[[#This Row],[Week]],"00#"))</f>
        <v>2017-059</v>
      </c>
      <c r="E187" s="181">
        <f>IFERROR(VALUE(RIGHT(All_Opps[[#This Row],[Opportunity Name]],2)),"")</f>
        <v>2</v>
      </c>
      <c r="F187" s="181">
        <f>IFERROR(("20"&amp;LEFT(All_Opps[[#This Row],[Opportunity Name]],2))*1,"")</f>
        <v>2017</v>
      </c>
      <c r="G187" s="181" t="str">
        <f>MID(All_Opps[[#This Row],[Opportunity Name]],3,2)</f>
        <v>06</v>
      </c>
      <c r="H187" s="181" t="str">
        <f>LEFT(All_Opps[[#This Row],[Opportunity Name]],7)</f>
        <v>1706-13</v>
      </c>
      <c r="I187" s="181" t="str" cm="1">
        <f t="array" ref="I1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7" s="181" t="str">
        <f>YEAR(All_Opps[[#This Row],[Close_Date]])&amp;"-"&amp;TEXT(MONTH(All_Opps[[#This Row],[Close_Date]]),"00")</f>
        <v>2017-02</v>
      </c>
      <c r="K187" s="182">
        <f>All_Opps[[#This Row],[Created Date2]]*1</f>
        <v>42783</v>
      </c>
      <c r="L187" s="183">
        <f>YEAR(All_Opps[[#This Row],[Created_Date]])</f>
        <v>2017</v>
      </c>
      <c r="M187" s="184">
        <f>WEEKNUM(All_Opps[[#This Row],[Created_Date]],16)</f>
        <v>7</v>
      </c>
      <c r="N187" s="182">
        <f>All_Opps[[#This Row],[Close Date]]*1</f>
        <v>42783</v>
      </c>
      <c r="O187" s="185">
        <f>YEAR(All_Opps[[#This Row],[Close_Date]])</f>
        <v>2017</v>
      </c>
      <c r="P187" s="183">
        <f>MONTH(All_Opps[[#This Row],[Close Date]])</f>
        <v>2</v>
      </c>
      <c r="Q187" s="181">
        <f>WEEKNUM(All_Opps[[#This Row],[Close Date]],1)</f>
        <v>7</v>
      </c>
      <c r="R18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104</v>
      </c>
      <c r="S187" s="4" t="s">
        <v>684</v>
      </c>
      <c r="T187" s="4" t="s">
        <v>685</v>
      </c>
      <c r="U187" s="68">
        <v>42783</v>
      </c>
      <c r="V187" s="347" t="s">
        <v>19</v>
      </c>
      <c r="W187" s="9">
        <v>22448</v>
      </c>
      <c r="X187" s="4" t="s">
        <v>13</v>
      </c>
      <c r="Y187" s="4" t="s">
        <v>328</v>
      </c>
      <c r="Z187" s="68">
        <v>42783</v>
      </c>
    </row>
    <row r="188" spans="1:26" ht="12.75" x14ac:dyDescent="0.35">
      <c r="A1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88" s="181" t="str">
        <f>IF(All_Opps[[#This Row],[WeekMod]]&lt;&gt;"",CONCATENATE(All_Opps[[#This Row],[Opp Year]],"-",TEXT(All_Opps[[#This Row],[WeekMod]],"00#")),"")</f>
        <v>2017-062</v>
      </c>
      <c r="C1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88" s="181" t="str">
        <f>CONCATENATE(All_Opps[[#This Row],[Opp Year]],"-",TEXT(All_Opps[[#This Row],[Week]],"00#"))</f>
        <v>2017-062</v>
      </c>
      <c r="E188" s="181">
        <f>IFERROR(VALUE(RIGHT(All_Opps[[#This Row],[Opportunity Name]],2)),"")</f>
        <v>2</v>
      </c>
      <c r="F188" s="181">
        <f>IFERROR(("20"&amp;LEFT(All_Opps[[#This Row],[Opportunity Name]],2))*1,"")</f>
        <v>2017</v>
      </c>
      <c r="G188" s="181" t="str">
        <f>MID(All_Opps[[#This Row],[Opportunity Name]],3,2)</f>
        <v>07</v>
      </c>
      <c r="H188" s="181" t="str">
        <f>LEFT(All_Opps[[#This Row],[Opportunity Name]],7)</f>
        <v>1707-07</v>
      </c>
      <c r="I188" s="181" t="str" cm="1">
        <f t="array" ref="I1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8" s="181" t="str">
        <f>YEAR(All_Opps[[#This Row],[Close_Date]])&amp;"-"&amp;TEXT(MONTH(All_Opps[[#This Row],[Close_Date]]),"00")</f>
        <v>2017-03</v>
      </c>
      <c r="K188" s="182">
        <f>All_Opps[[#This Row],[Created Date2]]*1</f>
        <v>42773</v>
      </c>
      <c r="L188" s="183">
        <f>YEAR(All_Opps[[#This Row],[Created_Date]])</f>
        <v>2017</v>
      </c>
      <c r="M188" s="184">
        <f>WEEKNUM(All_Opps[[#This Row],[Created_Date]],16)</f>
        <v>6</v>
      </c>
      <c r="N188" s="182">
        <f>All_Opps[[#This Row],[Close Date]]*1</f>
        <v>42800</v>
      </c>
      <c r="O188" s="185">
        <f>YEAR(All_Opps[[#This Row],[Close_Date]])</f>
        <v>2017</v>
      </c>
      <c r="P188" s="183">
        <f>MONTH(All_Opps[[#This Row],[Close Date]])</f>
        <v>3</v>
      </c>
      <c r="Q188" s="181">
        <f>WEEKNUM(All_Opps[[#This Row],[Close Date]],1)</f>
        <v>10</v>
      </c>
      <c r="R18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144</v>
      </c>
      <c r="S188" s="4" t="s">
        <v>686</v>
      </c>
      <c r="T188" s="4" t="s">
        <v>687</v>
      </c>
      <c r="U188" s="68">
        <v>42800</v>
      </c>
      <c r="V188" s="347" t="s">
        <v>19</v>
      </c>
      <c r="W188" s="9">
        <v>26570</v>
      </c>
      <c r="X188" s="4" t="s">
        <v>13</v>
      </c>
      <c r="Y188" s="4" t="s">
        <v>328</v>
      </c>
      <c r="Z188" s="68">
        <v>42773</v>
      </c>
    </row>
    <row r="189" spans="1:26" ht="12.75" x14ac:dyDescent="0.35">
      <c r="A1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89" s="181" t="str">
        <f>IF(All_Opps[[#This Row],[WeekMod]]&lt;&gt;"",CONCATENATE(All_Opps[[#This Row],[Opp Year]],"-",TEXT(All_Opps[[#This Row],[WeekMod]],"00#")),"")</f>
        <v>2017-056</v>
      </c>
      <c r="C1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89" s="181" t="str">
        <f>CONCATENATE(All_Opps[[#This Row],[Opp Year]],"-",TEXT(All_Opps[[#This Row],[Week]],"00#"))</f>
        <v>2017-056</v>
      </c>
      <c r="E189" s="181">
        <f>IFERROR(VALUE(RIGHT(All_Opps[[#This Row],[Opportunity Name]],2)),"")</f>
        <v>2</v>
      </c>
      <c r="F189" s="181">
        <f>IFERROR(("20"&amp;LEFT(All_Opps[[#This Row],[Opportunity Name]],2))*1,"")</f>
        <v>2017</v>
      </c>
      <c r="G189" s="181" t="str">
        <f>MID(All_Opps[[#This Row],[Opportunity Name]],3,2)</f>
        <v>04</v>
      </c>
      <c r="H189" s="181" t="str">
        <f>LEFT(All_Opps[[#This Row],[Opportunity Name]],7)</f>
        <v>1704-05</v>
      </c>
      <c r="I189" s="181" t="str" cm="1">
        <f t="array" ref="I1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9" s="181" t="str">
        <f>YEAR(All_Opps[[#This Row],[Close_Date]])&amp;"-"&amp;TEXT(MONTH(All_Opps[[#This Row],[Close_Date]]),"00")</f>
        <v>2017-01</v>
      </c>
      <c r="K189" s="182">
        <f>All_Opps[[#This Row],[Created Date2]]*1</f>
        <v>42756</v>
      </c>
      <c r="L189" s="183">
        <f>YEAR(All_Opps[[#This Row],[Created_Date]])</f>
        <v>2017</v>
      </c>
      <c r="M189" s="184">
        <f>WEEKNUM(All_Opps[[#This Row],[Created_Date]],16)</f>
        <v>4</v>
      </c>
      <c r="N189" s="182">
        <f>All_Opps[[#This Row],[Close Date]]*1</f>
        <v>42760</v>
      </c>
      <c r="O189" s="185">
        <f>YEAR(All_Opps[[#This Row],[Close_Date]])</f>
        <v>2017</v>
      </c>
      <c r="P189" s="183">
        <f>MONTH(All_Opps[[#This Row],[Close Date]])</f>
        <v>1</v>
      </c>
      <c r="Q189" s="181">
        <f>WEEKNUM(All_Opps[[#This Row],[Close Date]],1)</f>
        <v>4</v>
      </c>
      <c r="R18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70</v>
      </c>
      <c r="S189" s="4" t="s">
        <v>688</v>
      </c>
      <c r="T189" s="4" t="s">
        <v>689</v>
      </c>
      <c r="U189" s="68">
        <v>42760</v>
      </c>
      <c r="V189" s="347" t="s">
        <v>19</v>
      </c>
      <c r="W189" s="341">
        <v>6240</v>
      </c>
      <c r="X189" s="4" t="s">
        <v>27</v>
      </c>
      <c r="Y189" s="4" t="s">
        <v>321</v>
      </c>
      <c r="Z189" s="68">
        <v>42756</v>
      </c>
    </row>
    <row r="190" spans="1:26" ht="12.75" x14ac:dyDescent="0.35">
      <c r="A1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190" s="181" t="str">
        <f>IF(All_Opps[[#This Row],[WeekMod]]&lt;&gt;"",CONCATENATE(All_Opps[[#This Row],[Opp Year]],"-",TEXT(All_Opps[[#This Row],[WeekMod]],"00#")),"")</f>
        <v>2017-059</v>
      </c>
      <c r="C1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190" s="181" t="str">
        <f>CONCATENATE(All_Opps[[#This Row],[Opp Year]],"-",TEXT(All_Opps[[#This Row],[Week]],"00#"))</f>
        <v>2017-059</v>
      </c>
      <c r="E190" s="181">
        <f>IFERROR(VALUE(RIGHT(All_Opps[[#This Row],[Opportunity Name]],2)),"")</f>
        <v>3</v>
      </c>
      <c r="F190" s="181">
        <f>IFERROR(("20"&amp;LEFT(All_Opps[[#This Row],[Opportunity Name]],2))*1,"")</f>
        <v>2017</v>
      </c>
      <c r="G190" s="181" t="str">
        <f>MID(All_Opps[[#This Row],[Opportunity Name]],3,2)</f>
        <v>08</v>
      </c>
      <c r="H190" s="181" t="str">
        <f>LEFT(All_Opps[[#This Row],[Opportunity Name]],7)</f>
        <v>1708-06</v>
      </c>
      <c r="I190" s="181" t="str" cm="1">
        <f t="array" ref="I1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0" s="181" t="str">
        <f>YEAR(All_Opps[[#This Row],[Close_Date]])&amp;"-"&amp;TEXT(MONTH(All_Opps[[#This Row],[Close_Date]]),"00")</f>
        <v>2017-02</v>
      </c>
      <c r="K190" s="182">
        <f>All_Opps[[#This Row],[Created Date2]]*1</f>
        <v>42769</v>
      </c>
      <c r="L190" s="183">
        <f>YEAR(All_Opps[[#This Row],[Created_Date]])</f>
        <v>2017</v>
      </c>
      <c r="M190" s="184">
        <f>WEEKNUM(All_Opps[[#This Row],[Created_Date]],16)</f>
        <v>5</v>
      </c>
      <c r="N190" s="182">
        <f>All_Opps[[#This Row],[Close Date]]*1</f>
        <v>42782</v>
      </c>
      <c r="O190" s="185">
        <f>YEAR(All_Opps[[#This Row],[Close_Date]])</f>
        <v>2017</v>
      </c>
      <c r="P190" s="183">
        <f>MONTH(All_Opps[[#This Row],[Close Date]])</f>
        <v>2</v>
      </c>
      <c r="Q190" s="181">
        <f>WEEKNUM(All_Opps[[#This Row],[Close Date]],1)</f>
        <v>7</v>
      </c>
      <c r="R19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179</v>
      </c>
      <c r="S190" s="4" t="s">
        <v>690</v>
      </c>
      <c r="T190" s="4" t="s">
        <v>691</v>
      </c>
      <c r="U190" s="68">
        <v>42782</v>
      </c>
      <c r="V190" s="347" t="s">
        <v>9</v>
      </c>
      <c r="W190" s="9">
        <v>31371</v>
      </c>
      <c r="X190" s="4" t="s">
        <v>15</v>
      </c>
      <c r="Y190" s="4" t="s">
        <v>328</v>
      </c>
      <c r="Z190" s="68">
        <v>42769</v>
      </c>
    </row>
    <row r="191" spans="1:26" ht="12.75" x14ac:dyDescent="0.35">
      <c r="A1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91" s="181" t="str">
        <f>IF(All_Opps[[#This Row],[WeekMod]]&lt;&gt;"",CONCATENATE(All_Opps[[#This Row],[Opp Year]],"-",TEXT(All_Opps[[#This Row],[WeekMod]],"00#")),"")</f>
        <v>2017-057</v>
      </c>
      <c r="C1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91" s="181" t="str">
        <f>CONCATENATE(All_Opps[[#This Row],[Opp Year]],"-",TEXT(All_Opps[[#This Row],[Week]],"00#"))</f>
        <v>2017-057</v>
      </c>
      <c r="E191" s="181">
        <f>IFERROR(VALUE(RIGHT(All_Opps[[#This Row],[Opportunity Name]],2)),"")</f>
        <v>6</v>
      </c>
      <c r="F191" s="181">
        <f>IFERROR(("20"&amp;LEFT(All_Opps[[#This Row],[Opportunity Name]],2))*1,"")</f>
        <v>2017</v>
      </c>
      <c r="G191" s="181" t="str">
        <f>MID(All_Opps[[#This Row],[Opportunity Name]],3,2)</f>
        <v>03</v>
      </c>
      <c r="H191" s="181" t="str">
        <f>LEFT(All_Opps[[#This Row],[Opportunity Name]],7)</f>
        <v>1703 Wi</v>
      </c>
      <c r="I191" s="181" t="str" cm="1">
        <f t="array" ref="I1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1" s="181" t="str">
        <f>YEAR(All_Opps[[#This Row],[Close_Date]])&amp;"-"&amp;TEXT(MONTH(All_Opps[[#This Row],[Close_Date]]),"00")</f>
        <v>2017-02</v>
      </c>
      <c r="K191" s="182">
        <f>All_Opps[[#This Row],[Created Date2]]*1</f>
        <v>42739</v>
      </c>
      <c r="L191" s="183">
        <f>YEAR(All_Opps[[#This Row],[Created_Date]])</f>
        <v>2017</v>
      </c>
      <c r="M191" s="184">
        <f>WEEKNUM(All_Opps[[#This Row],[Created_Date]],16)</f>
        <v>1</v>
      </c>
      <c r="N191" s="182">
        <f>All_Opps[[#This Row],[Close Date]]*1</f>
        <v>42769</v>
      </c>
      <c r="O191" s="185">
        <f>YEAR(All_Opps[[#This Row],[Close_Date]])</f>
        <v>2017</v>
      </c>
      <c r="P191" s="183">
        <f>MONTH(All_Opps[[#This Row],[Close Date]])</f>
        <v>2</v>
      </c>
      <c r="Q191" s="181">
        <f>WEEKNUM(All_Opps[[#This Row],[Close Date]],1)</f>
        <v>5</v>
      </c>
      <c r="R19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1" s="4" t="s">
        <v>692</v>
      </c>
      <c r="T191" s="4" t="s">
        <v>693</v>
      </c>
      <c r="U191" s="68">
        <v>42769</v>
      </c>
      <c r="V191" s="347" t="s">
        <v>18</v>
      </c>
      <c r="W191" s="341">
        <v>75853</v>
      </c>
      <c r="X191" s="4" t="s">
        <v>6</v>
      </c>
      <c r="Y191" s="4" t="s">
        <v>371</v>
      </c>
      <c r="Z191" s="68">
        <v>42739</v>
      </c>
    </row>
    <row r="192" spans="1:26" ht="12.75" x14ac:dyDescent="0.35">
      <c r="A1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92" s="181" t="str">
        <f>IF(All_Opps[[#This Row],[WeekMod]]&lt;&gt;"",CONCATENATE(All_Opps[[#This Row],[Opp Year]],"-",TEXT(All_Opps[[#This Row],[WeekMod]],"00#")),"")</f>
        <v>2017-055</v>
      </c>
      <c r="C1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92" s="181" t="str">
        <f>CONCATENATE(All_Opps[[#This Row],[Opp Year]],"-",TEXT(All_Opps[[#This Row],[Week]],"00#"))</f>
        <v>2017-055</v>
      </c>
      <c r="E192" s="181">
        <f>IFERROR(VALUE(RIGHT(All_Opps[[#This Row],[Opportunity Name]],2)),"")</f>
        <v>2</v>
      </c>
      <c r="F192" s="181">
        <f>IFERROR(("20"&amp;LEFT(All_Opps[[#This Row],[Opportunity Name]],2))*1,"")</f>
        <v>2017</v>
      </c>
      <c r="G192" s="181" t="str">
        <f>MID(All_Opps[[#This Row],[Opportunity Name]],3,2)</f>
        <v>09</v>
      </c>
      <c r="H192" s="181" t="str">
        <f>LEFT(All_Opps[[#This Row],[Opportunity Name]],7)</f>
        <v>1709 Th</v>
      </c>
      <c r="I192" s="181" t="str" cm="1">
        <f t="array" ref="I1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2" s="181" t="str">
        <f>YEAR(All_Opps[[#This Row],[Close_Date]])&amp;"-"&amp;TEXT(MONTH(All_Opps[[#This Row],[Close_Date]]),"00")</f>
        <v>2017-01</v>
      </c>
      <c r="K192" s="182">
        <f>All_Opps[[#This Row],[Created Date2]]*1</f>
        <v>42726</v>
      </c>
      <c r="L192" s="183">
        <f>YEAR(All_Opps[[#This Row],[Created_Date]])</f>
        <v>2016</v>
      </c>
      <c r="M192" s="184">
        <f>WEEKNUM(All_Opps[[#This Row],[Created_Date]],16)</f>
        <v>52</v>
      </c>
      <c r="N192" s="182">
        <f>All_Opps[[#This Row],[Close Date]]*1</f>
        <v>42756</v>
      </c>
      <c r="O192" s="185">
        <f>YEAR(All_Opps[[#This Row],[Close_Date]])</f>
        <v>2017</v>
      </c>
      <c r="P192" s="183">
        <f>MONTH(All_Opps[[#This Row],[Close Date]])</f>
        <v>1</v>
      </c>
      <c r="Q192" s="181">
        <f>WEEKNUM(All_Opps[[#This Row],[Close Date]],1)</f>
        <v>3</v>
      </c>
      <c r="R19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2" s="4" t="s">
        <v>694</v>
      </c>
      <c r="T192" s="4" t="s">
        <v>695</v>
      </c>
      <c r="U192" s="68">
        <v>42756</v>
      </c>
      <c r="V192" s="347" t="s">
        <v>18</v>
      </c>
      <c r="W192" s="341">
        <v>25171</v>
      </c>
      <c r="X192" s="4" t="s">
        <v>15</v>
      </c>
      <c r="Y192" s="4" t="s">
        <v>371</v>
      </c>
      <c r="Z192" s="68">
        <v>42726</v>
      </c>
    </row>
    <row r="193" spans="1:26" ht="12.75" x14ac:dyDescent="0.35">
      <c r="A1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193" s="181" t="str">
        <f>IF(All_Opps[[#This Row],[WeekMod]]&lt;&gt;"",CONCATENATE(All_Opps[[#This Row],[Opp Year]],"-",TEXT(All_Opps[[#This Row],[WeekMod]],"00#")),"")</f>
        <v>2017-059</v>
      </c>
      <c r="C1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193" s="181" t="str">
        <f>CONCATENATE(All_Opps[[#This Row],[Opp Year]],"-",TEXT(All_Opps[[#This Row],[Week]],"00#"))</f>
        <v>2017-059</v>
      </c>
      <c r="E193" s="181">
        <f>IFERROR(VALUE(RIGHT(All_Opps[[#This Row],[Opportunity Name]],2)),"")</f>
        <v>2</v>
      </c>
      <c r="F193" s="181">
        <f>IFERROR(("20"&amp;LEFT(All_Opps[[#This Row],[Opportunity Name]],2))*1,"")</f>
        <v>2017</v>
      </c>
      <c r="G193" s="181" t="str">
        <f>MID(All_Opps[[#This Row],[Opportunity Name]],3,2)</f>
        <v>09</v>
      </c>
      <c r="H193" s="181" t="str">
        <f>LEFT(All_Opps[[#This Row],[Opportunity Name]],7)</f>
        <v>1709-08</v>
      </c>
      <c r="I193" s="181" t="str" cm="1">
        <f t="array" ref="I1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3" s="181" t="str">
        <f>YEAR(All_Opps[[#This Row],[Close_Date]])&amp;"-"&amp;TEXT(MONTH(All_Opps[[#This Row],[Close_Date]]),"00")</f>
        <v>2017-02</v>
      </c>
      <c r="K193" s="182">
        <f>All_Opps[[#This Row],[Created Date2]]*1</f>
        <v>42710</v>
      </c>
      <c r="L193" s="183">
        <f>YEAR(All_Opps[[#This Row],[Created_Date]])</f>
        <v>2016</v>
      </c>
      <c r="M193" s="184">
        <f>WEEKNUM(All_Opps[[#This Row],[Created_Date]],16)</f>
        <v>50</v>
      </c>
      <c r="N193" s="182">
        <f>All_Opps[[#This Row],[Close Date]]*1</f>
        <v>42781</v>
      </c>
      <c r="O193" s="185">
        <f>YEAR(All_Opps[[#This Row],[Close_Date]])</f>
        <v>2017</v>
      </c>
      <c r="P193" s="183">
        <f>MONTH(All_Opps[[#This Row],[Close Date]])</f>
        <v>2</v>
      </c>
      <c r="Q193" s="181">
        <f>WEEKNUM(All_Opps[[#This Row],[Close Date]],1)</f>
        <v>7</v>
      </c>
      <c r="R19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269</v>
      </c>
      <c r="S193" s="4" t="s">
        <v>696</v>
      </c>
      <c r="T193" s="4" t="s">
        <v>697</v>
      </c>
      <c r="U193" s="68">
        <v>42781</v>
      </c>
      <c r="V193" s="347" t="s">
        <v>19</v>
      </c>
      <c r="W193" s="9">
        <v>9932</v>
      </c>
      <c r="X193" s="4" t="s">
        <v>11</v>
      </c>
      <c r="Y193" s="4" t="s">
        <v>328</v>
      </c>
      <c r="Z193" s="68">
        <v>42710</v>
      </c>
    </row>
    <row r="194" spans="1:26" ht="12.75" x14ac:dyDescent="0.35">
      <c r="A1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194" s="181" t="str">
        <f>IF(All_Opps[[#This Row],[WeekMod]]&lt;&gt;"",CONCATENATE(All_Opps[[#This Row],[Opp Year]],"-",TEXT(All_Opps[[#This Row],[WeekMod]],"00#")),"")</f>
        <v>2017-058</v>
      </c>
      <c r="C1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194" s="181" t="str">
        <f>CONCATENATE(All_Opps[[#This Row],[Opp Year]],"-",TEXT(All_Opps[[#This Row],[Week]],"00#"))</f>
        <v>2017-058</v>
      </c>
      <c r="E194" s="181">
        <f>IFERROR(VALUE(RIGHT(All_Opps[[#This Row],[Opportunity Name]],2)),"")</f>
        <v>2</v>
      </c>
      <c r="F194" s="181">
        <f>IFERROR(("20"&amp;LEFT(All_Opps[[#This Row],[Opportunity Name]],2))*1,"")</f>
        <v>2017</v>
      </c>
      <c r="G194" s="181" t="str">
        <f>MID(All_Opps[[#This Row],[Opportunity Name]],3,2)</f>
        <v>08</v>
      </c>
      <c r="H194" s="181" t="str">
        <f>LEFT(All_Opps[[#This Row],[Opportunity Name]],7)</f>
        <v>1708 Ea</v>
      </c>
      <c r="I194" s="181" t="str" cm="1">
        <f t="array" ref="I1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4" s="181" t="str">
        <f>YEAR(All_Opps[[#This Row],[Close_Date]])&amp;"-"&amp;TEXT(MONTH(All_Opps[[#This Row],[Close_Date]]),"00")</f>
        <v>2017-02</v>
      </c>
      <c r="K194" s="182">
        <f>All_Opps[[#This Row],[Created Date2]]*1</f>
        <v>42747</v>
      </c>
      <c r="L194" s="183">
        <f>YEAR(All_Opps[[#This Row],[Created_Date]])</f>
        <v>2017</v>
      </c>
      <c r="M194" s="184">
        <f>WEEKNUM(All_Opps[[#This Row],[Created_Date]],16)</f>
        <v>2</v>
      </c>
      <c r="N194" s="182">
        <f>All_Opps[[#This Row],[Close Date]]*1</f>
        <v>42777</v>
      </c>
      <c r="O194" s="185">
        <f>YEAR(All_Opps[[#This Row],[Close_Date]])</f>
        <v>2017</v>
      </c>
      <c r="P194" s="183">
        <f>MONTH(All_Opps[[#This Row],[Close Date]])</f>
        <v>2</v>
      </c>
      <c r="Q194" s="181">
        <f>WEEKNUM(All_Opps[[#This Row],[Close Date]],1)</f>
        <v>6</v>
      </c>
      <c r="R19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4" s="4" t="s">
        <v>698</v>
      </c>
      <c r="T194" s="4" t="s">
        <v>699</v>
      </c>
      <c r="U194" s="68">
        <v>42777</v>
      </c>
      <c r="V194" s="347" t="s">
        <v>18</v>
      </c>
      <c r="W194" s="341">
        <v>32031</v>
      </c>
      <c r="X194" s="4" t="s">
        <v>10</v>
      </c>
      <c r="Y194" s="4" t="s">
        <v>321</v>
      </c>
      <c r="Z194" s="68">
        <v>42747</v>
      </c>
    </row>
    <row r="195" spans="1:26" ht="12.75" x14ac:dyDescent="0.35">
      <c r="A1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195" s="181" t="str">
        <f>IF(All_Opps[[#This Row],[WeekMod]]&lt;&gt;"",CONCATENATE(All_Opps[[#This Row],[Opp Year]],"-",TEXT(All_Opps[[#This Row],[WeekMod]],"00#")),"")</f>
        <v>2017-059</v>
      </c>
      <c r="C1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195" s="181" t="str">
        <f>CONCATENATE(All_Opps[[#This Row],[Opp Year]],"-",TEXT(All_Opps[[#This Row],[Week]],"00#"))</f>
        <v>2017-059</v>
      </c>
      <c r="E195" s="181">
        <f>IFERROR(VALUE(RIGHT(All_Opps[[#This Row],[Opportunity Name]],2)),"")</f>
        <v>2</v>
      </c>
      <c r="F195" s="181">
        <f>IFERROR(("20"&amp;LEFT(All_Opps[[#This Row],[Opportunity Name]],2))*1,"")</f>
        <v>2017</v>
      </c>
      <c r="G195" s="181" t="str">
        <f>MID(All_Opps[[#This Row],[Opportunity Name]],3,2)</f>
        <v>04</v>
      </c>
      <c r="H195" s="181" t="str">
        <f>LEFT(All_Opps[[#This Row],[Opportunity Name]],7)</f>
        <v>1704-06</v>
      </c>
      <c r="I195" s="181" t="str" cm="1">
        <f t="array" ref="I1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5" s="181" t="str">
        <f>YEAR(All_Opps[[#This Row],[Close_Date]])&amp;"-"&amp;TEXT(MONTH(All_Opps[[#This Row],[Close_Date]]),"00")</f>
        <v>2017-02</v>
      </c>
      <c r="K195" s="182">
        <f>All_Opps[[#This Row],[Created Date2]]*1</f>
        <v>42755</v>
      </c>
      <c r="L195" s="183">
        <f>YEAR(All_Opps[[#This Row],[Created_Date]])</f>
        <v>2017</v>
      </c>
      <c r="M195" s="184">
        <f>WEEKNUM(All_Opps[[#This Row],[Created_Date]],16)</f>
        <v>3</v>
      </c>
      <c r="N195" s="182">
        <f>All_Opps[[#This Row],[Close Date]]*1</f>
        <v>42779</v>
      </c>
      <c r="O195" s="185">
        <f>YEAR(All_Opps[[#This Row],[Close_Date]])</f>
        <v>2017</v>
      </c>
      <c r="P195" s="183">
        <f>MONTH(All_Opps[[#This Row],[Close Date]])</f>
        <v>2</v>
      </c>
      <c r="Q195" s="181">
        <f>WEEKNUM(All_Opps[[#This Row],[Close Date]],1)</f>
        <v>7</v>
      </c>
      <c r="R19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71</v>
      </c>
      <c r="S195" s="4" t="s">
        <v>700</v>
      </c>
      <c r="T195" s="4" t="s">
        <v>701</v>
      </c>
      <c r="U195" s="68">
        <v>42779</v>
      </c>
      <c r="V195" s="347" t="s">
        <v>19</v>
      </c>
      <c r="W195" s="341">
        <v>44826</v>
      </c>
      <c r="X195" s="4" t="s">
        <v>13</v>
      </c>
      <c r="Y195" s="4" t="s">
        <v>321</v>
      </c>
      <c r="Z195" s="68">
        <v>42755</v>
      </c>
    </row>
    <row r="196" spans="1:26" ht="12.75" x14ac:dyDescent="0.35">
      <c r="A1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196" s="181" t="str">
        <f>IF(All_Opps[[#This Row],[WeekMod]]&lt;&gt;"",CONCATENATE(All_Opps[[#This Row],[Opp Year]],"-",TEXT(All_Opps[[#This Row],[WeekMod]],"00#")),"")</f>
        <v>2017-061</v>
      </c>
      <c r="C1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196" s="181" t="str">
        <f>CONCATENATE(All_Opps[[#This Row],[Opp Year]],"-",TEXT(All_Opps[[#This Row],[Week]],"00#"))</f>
        <v>2017-061</v>
      </c>
      <c r="E196" s="181">
        <f>IFERROR(VALUE(RIGHT(All_Opps[[#This Row],[Opportunity Name]],2)),"")</f>
        <v>2</v>
      </c>
      <c r="F196" s="181">
        <f>IFERROR(("20"&amp;LEFT(All_Opps[[#This Row],[Opportunity Name]],2))*1,"")</f>
        <v>2017</v>
      </c>
      <c r="G196" s="181" t="str">
        <f>MID(All_Opps[[#This Row],[Opportunity Name]],3,2)</f>
        <v>07</v>
      </c>
      <c r="H196" s="181" t="str">
        <f>LEFT(All_Opps[[#This Row],[Opportunity Name]],7)</f>
        <v>1707-08</v>
      </c>
      <c r="I196" s="181" t="str" cm="1">
        <f t="array" ref="I1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6" s="181" t="str">
        <f>YEAR(All_Opps[[#This Row],[Close_Date]])&amp;"-"&amp;TEXT(MONTH(All_Opps[[#This Row],[Close_Date]]),"00")</f>
        <v>2017-02</v>
      </c>
      <c r="K196" s="182">
        <f>All_Opps[[#This Row],[Created Date2]]*1</f>
        <v>42792</v>
      </c>
      <c r="L196" s="183">
        <f>YEAR(All_Opps[[#This Row],[Created_Date]])</f>
        <v>2017</v>
      </c>
      <c r="M196" s="184">
        <f>WEEKNUM(All_Opps[[#This Row],[Created_Date]],16)</f>
        <v>9</v>
      </c>
      <c r="N196" s="182">
        <f>All_Opps[[#This Row],[Close Date]]*1</f>
        <v>42793</v>
      </c>
      <c r="O196" s="185">
        <f>YEAR(All_Opps[[#This Row],[Close_Date]])</f>
        <v>2017</v>
      </c>
      <c r="P196" s="183">
        <f>MONTH(All_Opps[[#This Row],[Close Date]])</f>
        <v>2</v>
      </c>
      <c r="Q196" s="181">
        <f>WEEKNUM(All_Opps[[#This Row],[Close Date]],1)</f>
        <v>9</v>
      </c>
      <c r="R19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125</v>
      </c>
      <c r="S196" s="4" t="s">
        <v>702</v>
      </c>
      <c r="T196" s="4" t="s">
        <v>703</v>
      </c>
      <c r="U196" s="68">
        <v>42793</v>
      </c>
      <c r="V196" s="347" t="s">
        <v>19</v>
      </c>
      <c r="W196" s="9">
        <v>60033</v>
      </c>
      <c r="X196" s="4" t="s">
        <v>181</v>
      </c>
      <c r="Y196" s="4" t="s">
        <v>328</v>
      </c>
      <c r="Z196" s="68">
        <v>42792</v>
      </c>
    </row>
    <row r="197" spans="1:26" ht="12.75" x14ac:dyDescent="0.35">
      <c r="A1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197" s="181" t="str">
        <f>IF(All_Opps[[#This Row],[WeekMod]]&lt;&gt;"",CONCATENATE(All_Opps[[#This Row],[Opp Year]],"-",TEXT(All_Opps[[#This Row],[WeekMod]],"00#")),"")</f>
        <v>2017-061</v>
      </c>
      <c r="C1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197" s="181" t="str">
        <f>CONCATENATE(All_Opps[[#This Row],[Opp Year]],"-",TEXT(All_Opps[[#This Row],[Week]],"00#"))</f>
        <v>2017-061</v>
      </c>
      <c r="E197" s="181">
        <f>IFERROR(VALUE(RIGHT(All_Opps[[#This Row],[Opportunity Name]],2)),"")</f>
        <v>4</v>
      </c>
      <c r="F197" s="181">
        <f>IFERROR(("20"&amp;LEFT(All_Opps[[#This Row],[Opportunity Name]],2))*1,"")</f>
        <v>2017</v>
      </c>
      <c r="G197" s="181" t="str">
        <f>MID(All_Opps[[#This Row],[Opportunity Name]],3,2)</f>
        <v>09</v>
      </c>
      <c r="H197" s="181" t="str">
        <f>LEFT(All_Opps[[#This Row],[Opportunity Name]],7)</f>
        <v>1709 La</v>
      </c>
      <c r="I197" s="181" t="str" cm="1">
        <f t="array" ref="I1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7" s="181" t="str">
        <f>YEAR(All_Opps[[#This Row],[Close_Date]])&amp;"-"&amp;TEXT(MONTH(All_Opps[[#This Row],[Close_Date]]),"00")</f>
        <v>2017-03</v>
      </c>
      <c r="K197" s="182">
        <f>All_Opps[[#This Row],[Created Date2]]*1</f>
        <v>42765</v>
      </c>
      <c r="L197" s="183">
        <f>YEAR(All_Opps[[#This Row],[Created_Date]])</f>
        <v>2017</v>
      </c>
      <c r="M197" s="184">
        <f>WEEKNUM(All_Opps[[#This Row],[Created_Date]],16)</f>
        <v>5</v>
      </c>
      <c r="N197" s="182">
        <f>All_Opps[[#This Row],[Close Date]]*1</f>
        <v>42795</v>
      </c>
      <c r="O197" s="185">
        <f>YEAR(All_Opps[[#This Row],[Close_Date]])</f>
        <v>2017</v>
      </c>
      <c r="P197" s="183">
        <f>MONTH(All_Opps[[#This Row],[Close Date]])</f>
        <v>3</v>
      </c>
      <c r="Q197" s="181">
        <f>WEEKNUM(All_Opps[[#This Row],[Close Date]],1)</f>
        <v>9</v>
      </c>
      <c r="R19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7" s="4" t="s">
        <v>704</v>
      </c>
      <c r="T197" s="4" t="s">
        <v>705</v>
      </c>
      <c r="U197" s="68">
        <v>42795</v>
      </c>
      <c r="V197" s="347" t="s">
        <v>18</v>
      </c>
      <c r="W197" s="341">
        <v>39307</v>
      </c>
      <c r="X197" s="4" t="s">
        <v>14</v>
      </c>
      <c r="Y197" s="4" t="s">
        <v>321</v>
      </c>
      <c r="Z197" s="68">
        <v>42765</v>
      </c>
    </row>
    <row r="198" spans="1:26" ht="12.75" x14ac:dyDescent="0.35">
      <c r="A1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198" s="181" t="str">
        <f>IF(All_Opps[[#This Row],[WeekMod]]&lt;&gt;"",CONCATENATE(All_Opps[[#This Row],[Opp Year]],"-",TEXT(All_Opps[[#This Row],[WeekMod]],"00#")),"")</f>
        <v>2017-059</v>
      </c>
      <c r="C1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198" s="181" t="str">
        <f>CONCATENATE(All_Opps[[#This Row],[Opp Year]],"-",TEXT(All_Opps[[#This Row],[Week]],"00#"))</f>
        <v>2017-059</v>
      </c>
      <c r="E198" s="181">
        <f>IFERROR(VALUE(RIGHT(All_Opps[[#This Row],[Opportunity Name]],2)),"")</f>
        <v>2</v>
      </c>
      <c r="F198" s="181">
        <f>IFERROR(("20"&amp;LEFT(All_Opps[[#This Row],[Opportunity Name]],2))*1,"")</f>
        <v>2017</v>
      </c>
      <c r="G198" s="181" t="str">
        <f>MID(All_Opps[[#This Row],[Opportunity Name]],3,2)</f>
        <v>02</v>
      </c>
      <c r="H198" s="181" t="str">
        <f>LEFT(All_Opps[[#This Row],[Opportunity Name]],7)</f>
        <v>1702 Oa</v>
      </c>
      <c r="I198" s="181" t="str" cm="1">
        <f t="array" ref="I1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8" s="181" t="str">
        <f>YEAR(All_Opps[[#This Row],[Close_Date]])&amp;"-"&amp;TEXT(MONTH(All_Opps[[#This Row],[Close_Date]]),"00")</f>
        <v>2017-02</v>
      </c>
      <c r="K198" s="182">
        <f>All_Opps[[#This Row],[Created Date2]]*1</f>
        <v>42748</v>
      </c>
      <c r="L198" s="183">
        <f>YEAR(All_Opps[[#This Row],[Created_Date]])</f>
        <v>2017</v>
      </c>
      <c r="M198" s="184">
        <f>WEEKNUM(All_Opps[[#This Row],[Created_Date]],16)</f>
        <v>2</v>
      </c>
      <c r="N198" s="182">
        <f>All_Opps[[#This Row],[Close Date]]*1</f>
        <v>42778</v>
      </c>
      <c r="O198" s="185">
        <f>YEAR(All_Opps[[#This Row],[Close_Date]])</f>
        <v>2017</v>
      </c>
      <c r="P198" s="183">
        <f>MONTH(All_Opps[[#This Row],[Close Date]])</f>
        <v>2</v>
      </c>
      <c r="Q198" s="181">
        <f>WEEKNUM(All_Opps[[#This Row],[Close Date]],1)</f>
        <v>7</v>
      </c>
      <c r="R1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8" s="4" t="s">
        <v>706</v>
      </c>
      <c r="T198" s="4" t="s">
        <v>707</v>
      </c>
      <c r="U198" s="68">
        <v>42778</v>
      </c>
      <c r="V198" s="347" t="s">
        <v>18</v>
      </c>
      <c r="W198" s="341">
        <v>27303</v>
      </c>
      <c r="X198" s="4" t="s">
        <v>13</v>
      </c>
      <c r="Y198" s="4" t="s">
        <v>321</v>
      </c>
      <c r="Z198" s="68">
        <v>42748</v>
      </c>
    </row>
    <row r="199" spans="1:26" ht="12.75" x14ac:dyDescent="0.35">
      <c r="A1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99" s="181" t="str">
        <f>IF(All_Opps[[#This Row],[WeekMod]]&lt;&gt;"",CONCATENATE(All_Opps[[#This Row],[Opp Year]],"-",TEXT(All_Opps[[#This Row],[WeekMod]],"00#")),"")</f>
        <v>2017-057</v>
      </c>
      <c r="C1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99" s="181" t="str">
        <f>CONCATENATE(All_Opps[[#This Row],[Opp Year]],"-",TEXT(All_Opps[[#This Row],[Week]],"00#"))</f>
        <v>2017-057</v>
      </c>
      <c r="E199" s="181">
        <f>IFERROR(VALUE(RIGHT(All_Opps[[#This Row],[Opportunity Name]],2)),"")</f>
        <v>4</v>
      </c>
      <c r="F199" s="181">
        <f>IFERROR(("20"&amp;LEFT(All_Opps[[#This Row],[Opportunity Name]],2))*1,"")</f>
        <v>2017</v>
      </c>
      <c r="G199" s="181" t="str">
        <f>MID(All_Opps[[#This Row],[Opportunity Name]],3,2)</f>
        <v>04</v>
      </c>
      <c r="H199" s="181" t="str">
        <f>LEFT(All_Opps[[#This Row],[Opportunity Name]],7)</f>
        <v>1704 Ze</v>
      </c>
      <c r="I199" s="181" t="str" cm="1">
        <f t="array" ref="I1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9" s="181" t="str">
        <f>YEAR(All_Opps[[#This Row],[Close_Date]])&amp;"-"&amp;TEXT(MONTH(All_Opps[[#This Row],[Close_Date]]),"00")</f>
        <v>2017-02</v>
      </c>
      <c r="K199" s="182">
        <f>All_Opps[[#This Row],[Created Date2]]*1</f>
        <v>42680</v>
      </c>
      <c r="L199" s="183">
        <f>YEAR(All_Opps[[#This Row],[Created_Date]])</f>
        <v>2016</v>
      </c>
      <c r="M199" s="184">
        <f>WEEKNUM(All_Opps[[#This Row],[Created_Date]],16)</f>
        <v>46</v>
      </c>
      <c r="N199" s="182">
        <f>All_Opps[[#This Row],[Close Date]]*1</f>
        <v>42768</v>
      </c>
      <c r="O199" s="185">
        <f>YEAR(All_Opps[[#This Row],[Close_Date]])</f>
        <v>2017</v>
      </c>
      <c r="P199" s="183">
        <f>MONTH(All_Opps[[#This Row],[Close Date]])</f>
        <v>2</v>
      </c>
      <c r="Q199" s="181">
        <f>WEEKNUM(All_Opps[[#This Row],[Close Date]],1)</f>
        <v>5</v>
      </c>
      <c r="R19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9" s="4" t="s">
        <v>708</v>
      </c>
      <c r="T199" s="4" t="s">
        <v>709</v>
      </c>
      <c r="U199" s="68">
        <v>42768</v>
      </c>
      <c r="V199" s="347" t="s">
        <v>21</v>
      </c>
      <c r="W199" s="341">
        <v>47404</v>
      </c>
      <c r="X199" s="4" t="s">
        <v>159</v>
      </c>
      <c r="Y199" s="4" t="s">
        <v>321</v>
      </c>
      <c r="Z199" s="68">
        <v>42680</v>
      </c>
    </row>
    <row r="200" spans="1:26" ht="12.75" x14ac:dyDescent="0.35">
      <c r="A2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200" s="181" t="str">
        <f>IF(All_Opps[[#This Row],[WeekMod]]&lt;&gt;"",CONCATENATE(All_Opps[[#This Row],[Opp Year]],"-",TEXT(All_Opps[[#This Row],[WeekMod]],"00#")),"")</f>
        <v>2017-062</v>
      </c>
      <c r="C2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200" s="181" t="str">
        <f>CONCATENATE(All_Opps[[#This Row],[Opp Year]],"-",TEXT(All_Opps[[#This Row],[Week]],"00#"))</f>
        <v>2017-062</v>
      </c>
      <c r="E200" s="181">
        <f>IFERROR(VALUE(RIGHT(All_Opps[[#This Row],[Opportunity Name]],2)),"")</f>
        <v>0</v>
      </c>
      <c r="F200" s="181">
        <f>IFERROR(("20"&amp;LEFT(All_Opps[[#This Row],[Opportunity Name]],2))*1,"")</f>
        <v>2017</v>
      </c>
      <c r="G200" s="181" t="str">
        <f>MID(All_Opps[[#This Row],[Opportunity Name]],3,2)</f>
        <v>09</v>
      </c>
      <c r="H200" s="181" t="str">
        <f>LEFT(All_Opps[[#This Row],[Opportunity Name]],7)</f>
        <v>1709-09</v>
      </c>
      <c r="I200" s="181" t="str" cm="1">
        <f t="array" ref="I2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00" s="181" t="str">
        <f>YEAR(All_Opps[[#This Row],[Close_Date]])&amp;"-"&amp;TEXT(MONTH(All_Opps[[#This Row],[Close_Date]]),"00")</f>
        <v>2017-03</v>
      </c>
      <c r="K200" s="182">
        <f>All_Opps[[#This Row],[Created Date2]]*1</f>
        <v>42727</v>
      </c>
      <c r="L200" s="183">
        <f>YEAR(All_Opps[[#This Row],[Created_Date]])</f>
        <v>2016</v>
      </c>
      <c r="M200" s="184">
        <f>WEEKNUM(All_Opps[[#This Row],[Created_Date]],16)</f>
        <v>52</v>
      </c>
      <c r="N200" s="182">
        <f>All_Opps[[#This Row],[Close Date]]*1</f>
        <v>42803</v>
      </c>
      <c r="O200" s="185">
        <f>YEAR(All_Opps[[#This Row],[Close_Date]])</f>
        <v>2017</v>
      </c>
      <c r="P200" s="183">
        <f>MONTH(All_Opps[[#This Row],[Close Date]])</f>
        <v>3</v>
      </c>
      <c r="Q200" s="181">
        <f>WEEKNUM(All_Opps[[#This Row],[Close Date]],1)</f>
        <v>10</v>
      </c>
      <c r="R20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0" s="4" t="s">
        <v>710</v>
      </c>
      <c r="T200" s="4" t="s">
        <v>711</v>
      </c>
      <c r="U200" s="68">
        <v>42803</v>
      </c>
      <c r="V200" s="347" t="s">
        <v>20</v>
      </c>
      <c r="W200" s="9">
        <v>0</v>
      </c>
      <c r="X200" s="4" t="s">
        <v>11</v>
      </c>
      <c r="Y200" s="4" t="s">
        <v>328</v>
      </c>
      <c r="Z200" s="68">
        <v>42727</v>
      </c>
    </row>
    <row r="201" spans="1:26" ht="12.75" x14ac:dyDescent="0.35">
      <c r="A2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201" s="181" t="str">
        <f>IF(All_Opps[[#This Row],[WeekMod]]&lt;&gt;"",CONCATENATE(All_Opps[[#This Row],[Opp Year]],"-",TEXT(All_Opps[[#This Row],[WeekMod]],"00#")),"")</f>
        <v>2017-058</v>
      </c>
      <c r="C2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201" s="181" t="str">
        <f>CONCATENATE(All_Opps[[#This Row],[Opp Year]],"-",TEXT(All_Opps[[#This Row],[Week]],"00#"))</f>
        <v>2017-058</v>
      </c>
      <c r="E201" s="181">
        <f>IFERROR(VALUE(RIGHT(All_Opps[[#This Row],[Opportunity Name]],2)),"")</f>
        <v>3</v>
      </c>
      <c r="F201" s="181">
        <f>IFERROR(("20"&amp;LEFT(All_Opps[[#This Row],[Opportunity Name]],2))*1,"")</f>
        <v>2017</v>
      </c>
      <c r="G201" s="181" t="str">
        <f>MID(All_Opps[[#This Row],[Opportunity Name]],3,2)</f>
        <v>01</v>
      </c>
      <c r="H201" s="181" t="str">
        <f>LEFT(All_Opps[[#This Row],[Opportunity Name]],7)</f>
        <v>1701 Vo</v>
      </c>
      <c r="I201" s="181" t="str" cm="1">
        <f t="array" ref="I2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1" s="181" t="str">
        <f>YEAR(All_Opps[[#This Row],[Close_Date]])&amp;"-"&amp;TEXT(MONTH(All_Opps[[#This Row],[Close_Date]]),"00")</f>
        <v>2017-02</v>
      </c>
      <c r="K201" s="182">
        <f>All_Opps[[#This Row],[Created Date2]]*1</f>
        <v>42688</v>
      </c>
      <c r="L201" s="183">
        <f>YEAR(All_Opps[[#This Row],[Created_Date]])</f>
        <v>2016</v>
      </c>
      <c r="M201" s="184">
        <f>WEEKNUM(All_Opps[[#This Row],[Created_Date]],16)</f>
        <v>47</v>
      </c>
      <c r="N201" s="182">
        <f>All_Opps[[#This Row],[Close Date]]*1</f>
        <v>42771</v>
      </c>
      <c r="O201" s="185">
        <f>YEAR(All_Opps[[#This Row],[Close_Date]])</f>
        <v>2017</v>
      </c>
      <c r="P201" s="183">
        <f>MONTH(All_Opps[[#This Row],[Close Date]])</f>
        <v>2</v>
      </c>
      <c r="Q201" s="181">
        <f>WEEKNUM(All_Opps[[#This Row],[Close Date]],1)</f>
        <v>6</v>
      </c>
      <c r="R2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1" s="4" t="s">
        <v>712</v>
      </c>
      <c r="T201" s="4" t="s">
        <v>713</v>
      </c>
      <c r="U201" s="68">
        <v>42771</v>
      </c>
      <c r="V201" s="347" t="s">
        <v>18</v>
      </c>
      <c r="W201" s="341">
        <v>32234</v>
      </c>
      <c r="X201" s="4" t="s">
        <v>7</v>
      </c>
      <c r="Y201" s="4" t="s">
        <v>321</v>
      </c>
      <c r="Z201" s="68">
        <v>42688</v>
      </c>
    </row>
    <row r="202" spans="1:26" ht="12.75" x14ac:dyDescent="0.35">
      <c r="A2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202" s="181" t="str">
        <f>IF(All_Opps[[#This Row],[WeekMod]]&lt;&gt;"",CONCATENATE(All_Opps[[#This Row],[Opp Year]],"-",TEXT(All_Opps[[#This Row],[WeekMod]],"00#")),"")</f>
        <v>2017-059</v>
      </c>
      <c r="C2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202" s="181" t="str">
        <f>CONCATENATE(All_Opps[[#This Row],[Opp Year]],"-",TEXT(All_Opps[[#This Row],[Week]],"00#"))</f>
        <v>2017-059</v>
      </c>
      <c r="E202" s="181">
        <f>IFERROR(VALUE(RIGHT(All_Opps[[#This Row],[Opportunity Name]],2)),"")</f>
        <v>2</v>
      </c>
      <c r="F202" s="181">
        <f>IFERROR(("20"&amp;LEFT(All_Opps[[#This Row],[Opportunity Name]],2))*1,"")</f>
        <v>2017</v>
      </c>
      <c r="G202" s="181" t="str">
        <f>MID(All_Opps[[#This Row],[Opportunity Name]],3,2)</f>
        <v>05</v>
      </c>
      <c r="H202" s="181" t="str">
        <f>LEFT(All_Opps[[#This Row],[Opportunity Name]],7)</f>
        <v>1705-14</v>
      </c>
      <c r="I202" s="181" t="str" cm="1">
        <f t="array" ref="I2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2" s="181" t="str">
        <f>YEAR(All_Opps[[#This Row],[Close_Date]])&amp;"-"&amp;TEXT(MONTH(All_Opps[[#This Row],[Close_Date]]),"00")</f>
        <v>2017-02</v>
      </c>
      <c r="K202" s="182">
        <f>All_Opps[[#This Row],[Created Date2]]*1</f>
        <v>42744</v>
      </c>
      <c r="L202" s="183">
        <f>YEAR(All_Opps[[#This Row],[Created_Date]])</f>
        <v>2017</v>
      </c>
      <c r="M202" s="184">
        <f>WEEKNUM(All_Opps[[#This Row],[Created_Date]],16)</f>
        <v>2</v>
      </c>
      <c r="N202" s="182">
        <f>All_Opps[[#This Row],[Close Date]]*1</f>
        <v>42778</v>
      </c>
      <c r="O202" s="185">
        <f>YEAR(All_Opps[[#This Row],[Close_Date]])</f>
        <v>2017</v>
      </c>
      <c r="P202" s="183">
        <f>MONTH(All_Opps[[#This Row],[Close Date]])</f>
        <v>2</v>
      </c>
      <c r="Q202" s="181">
        <f>WEEKNUM(All_Opps[[#This Row],[Close Date]],1)</f>
        <v>7</v>
      </c>
      <c r="R20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112</v>
      </c>
      <c r="S202" s="4" t="s">
        <v>714</v>
      </c>
      <c r="T202" s="4" t="s">
        <v>715</v>
      </c>
      <c r="U202" s="68">
        <v>42778</v>
      </c>
      <c r="V202" s="347" t="s">
        <v>19</v>
      </c>
      <c r="W202" s="9">
        <v>21512</v>
      </c>
      <c r="X202" s="4" t="s">
        <v>6</v>
      </c>
      <c r="Y202" s="4" t="s">
        <v>328</v>
      </c>
      <c r="Z202" s="68">
        <v>42744</v>
      </c>
    </row>
    <row r="203" spans="1:26" ht="12.75" x14ac:dyDescent="0.35">
      <c r="A2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203" s="181" t="str">
        <f>IF(All_Opps[[#This Row],[WeekMod]]&lt;&gt;"",CONCATENATE(All_Opps[[#This Row],[Opp Year]],"-",TEXT(All_Opps[[#This Row],[WeekMod]],"00#")),"")</f>
        <v>2017-061</v>
      </c>
      <c r="C2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203" s="181" t="str">
        <f>CONCATENATE(All_Opps[[#This Row],[Opp Year]],"-",TEXT(All_Opps[[#This Row],[Week]],"00#"))</f>
        <v>2017-061</v>
      </c>
      <c r="E203" s="181">
        <f>IFERROR(VALUE(RIGHT(All_Opps[[#This Row],[Opportunity Name]],2)),"")</f>
        <v>2</v>
      </c>
      <c r="F203" s="181">
        <f>IFERROR(("20"&amp;LEFT(All_Opps[[#This Row],[Opportunity Name]],2))*1,"")</f>
        <v>2017</v>
      </c>
      <c r="G203" s="181" t="str">
        <f>MID(All_Opps[[#This Row],[Opportunity Name]],3,2)</f>
        <v>09</v>
      </c>
      <c r="H203" s="181" t="str">
        <f>LEFT(All_Opps[[#This Row],[Opportunity Name]],7)</f>
        <v>1709-10</v>
      </c>
      <c r="I203" s="181" t="str" cm="1">
        <f t="array" ref="I2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3" s="181" t="str">
        <f>YEAR(All_Opps[[#This Row],[Close_Date]])&amp;"-"&amp;TEXT(MONTH(All_Opps[[#This Row],[Close_Date]]),"00")</f>
        <v>2017-03</v>
      </c>
      <c r="K203" s="182">
        <f>All_Opps[[#This Row],[Created Date2]]*1</f>
        <v>42794</v>
      </c>
      <c r="L203" s="183">
        <f>YEAR(All_Opps[[#This Row],[Created_Date]])</f>
        <v>2017</v>
      </c>
      <c r="M203" s="184">
        <f>WEEKNUM(All_Opps[[#This Row],[Created_Date]],16)</f>
        <v>9</v>
      </c>
      <c r="N203" s="182">
        <f>All_Opps[[#This Row],[Close Date]]*1</f>
        <v>42795</v>
      </c>
      <c r="O203" s="185">
        <f>YEAR(All_Opps[[#This Row],[Close_Date]])</f>
        <v>2017</v>
      </c>
      <c r="P203" s="183">
        <f>MONTH(All_Opps[[#This Row],[Close Date]])</f>
        <v>3</v>
      </c>
      <c r="Q203" s="181">
        <f>WEEKNUM(All_Opps[[#This Row],[Close Date]],1)</f>
        <v>9</v>
      </c>
      <c r="R20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185</v>
      </c>
      <c r="S203" s="4" t="s">
        <v>716</v>
      </c>
      <c r="T203" s="4" t="s">
        <v>717</v>
      </c>
      <c r="U203" s="68">
        <v>42795</v>
      </c>
      <c r="V203" s="347" t="s">
        <v>19</v>
      </c>
      <c r="W203" s="9">
        <v>21725</v>
      </c>
      <c r="X203" s="4" t="s">
        <v>12</v>
      </c>
      <c r="Y203" s="4" t="s">
        <v>328</v>
      </c>
      <c r="Z203" s="68">
        <v>42794</v>
      </c>
    </row>
    <row r="204" spans="1:26" ht="12.75" x14ac:dyDescent="0.35">
      <c r="A2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204" s="181" t="str">
        <f>IF(All_Opps[[#This Row],[WeekMod]]&lt;&gt;"",CONCATENATE(All_Opps[[#This Row],[Opp Year]],"-",TEXT(All_Opps[[#This Row],[WeekMod]],"00#")),"")</f>
        <v>2017-062</v>
      </c>
      <c r="C2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204" s="181" t="str">
        <f>CONCATENATE(All_Opps[[#This Row],[Opp Year]],"-",TEXT(All_Opps[[#This Row],[Week]],"00#"))</f>
        <v>2017-062</v>
      </c>
      <c r="E204" s="181">
        <f>IFERROR(VALUE(RIGHT(All_Opps[[#This Row],[Opportunity Name]],2)),"")</f>
        <v>2</v>
      </c>
      <c r="F204" s="181">
        <f>IFERROR(("20"&amp;LEFT(All_Opps[[#This Row],[Opportunity Name]],2))*1,"")</f>
        <v>2017</v>
      </c>
      <c r="G204" s="181" t="str">
        <f>MID(All_Opps[[#This Row],[Opportunity Name]],3,2)</f>
        <v>09</v>
      </c>
      <c r="H204" s="181" t="str">
        <f>LEFT(All_Opps[[#This Row],[Opportunity Name]],7)</f>
        <v>1709-09</v>
      </c>
      <c r="I204" s="181" t="str" cm="1">
        <f t="array" ref="I2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4" s="181" t="str">
        <f>YEAR(All_Opps[[#This Row],[Close_Date]])&amp;"-"&amp;TEXT(MONTH(All_Opps[[#This Row],[Close_Date]]),"00")</f>
        <v>2017-03</v>
      </c>
      <c r="K204" s="182">
        <f>All_Opps[[#This Row],[Created Date2]]*1</f>
        <v>42802</v>
      </c>
      <c r="L204" s="183">
        <f>YEAR(All_Opps[[#This Row],[Created_Date]])</f>
        <v>2017</v>
      </c>
      <c r="M204" s="184">
        <f>WEEKNUM(All_Opps[[#This Row],[Created_Date]],16)</f>
        <v>10</v>
      </c>
      <c r="N204" s="182">
        <f>All_Opps[[#This Row],[Close Date]]*1</f>
        <v>42802</v>
      </c>
      <c r="O204" s="185">
        <f>YEAR(All_Opps[[#This Row],[Close_Date]])</f>
        <v>2017</v>
      </c>
      <c r="P204" s="183">
        <f>MONTH(All_Opps[[#This Row],[Close Date]])</f>
        <v>3</v>
      </c>
      <c r="Q204" s="181">
        <f>WEEKNUM(All_Opps[[#This Row],[Close Date]],1)</f>
        <v>10</v>
      </c>
      <c r="R20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177</v>
      </c>
      <c r="S204" s="4" t="s">
        <v>718</v>
      </c>
      <c r="T204" s="4" t="s">
        <v>719</v>
      </c>
      <c r="U204" s="68">
        <v>42802</v>
      </c>
      <c r="V204" s="347" t="s">
        <v>19</v>
      </c>
      <c r="W204" s="9">
        <v>7381</v>
      </c>
      <c r="X204" s="4" t="s">
        <v>13</v>
      </c>
      <c r="Y204" s="4" t="s">
        <v>328</v>
      </c>
      <c r="Z204" s="68">
        <v>42802</v>
      </c>
    </row>
    <row r="205" spans="1:26" ht="12.75" x14ac:dyDescent="0.35">
      <c r="A2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205" s="181" t="str">
        <f>IF(All_Opps[[#This Row],[WeekMod]]&lt;&gt;"",CONCATENATE(All_Opps[[#This Row],[Opp Year]],"-",TEXT(All_Opps[[#This Row],[WeekMod]],"00#")),"")</f>
        <v>2017-057</v>
      </c>
      <c r="C2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205" s="181" t="str">
        <f>CONCATENATE(All_Opps[[#This Row],[Opp Year]],"-",TEXT(All_Opps[[#This Row],[Week]],"00#"))</f>
        <v>2017-057</v>
      </c>
      <c r="E205" s="181">
        <f>IFERROR(VALUE(RIGHT(All_Opps[[#This Row],[Opportunity Name]],2)),"")</f>
        <v>2</v>
      </c>
      <c r="F205" s="181">
        <f>IFERROR(("20"&amp;LEFT(All_Opps[[#This Row],[Opportunity Name]],2))*1,"")</f>
        <v>2017</v>
      </c>
      <c r="G205" s="181" t="str">
        <f>MID(All_Opps[[#This Row],[Opportunity Name]],3,2)</f>
        <v>09</v>
      </c>
      <c r="H205" s="181" t="str">
        <f>LEFT(All_Opps[[#This Row],[Opportunity Name]],7)</f>
        <v>1709-09</v>
      </c>
      <c r="I205" s="181" t="str" cm="1">
        <f t="array" ref="I2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5" s="181" t="str">
        <f>YEAR(All_Opps[[#This Row],[Close_Date]])&amp;"-"&amp;TEXT(MONTH(All_Opps[[#This Row],[Close_Date]]),"00")</f>
        <v>2017-01</v>
      </c>
      <c r="K205" s="182">
        <f>All_Opps[[#This Row],[Created Date2]]*1</f>
        <v>42766</v>
      </c>
      <c r="L205" s="183">
        <f>YEAR(All_Opps[[#This Row],[Created_Date]])</f>
        <v>2017</v>
      </c>
      <c r="M205" s="184">
        <f>WEEKNUM(All_Opps[[#This Row],[Created_Date]],16)</f>
        <v>5</v>
      </c>
      <c r="N205" s="182">
        <f>All_Opps[[#This Row],[Close Date]]*1</f>
        <v>42766</v>
      </c>
      <c r="O205" s="185">
        <f>YEAR(All_Opps[[#This Row],[Close_Date]])</f>
        <v>2017</v>
      </c>
      <c r="P205" s="183">
        <f>MONTH(All_Opps[[#This Row],[Close Date]])</f>
        <v>1</v>
      </c>
      <c r="Q205" s="181">
        <f>WEEKNUM(All_Opps[[#This Row],[Close Date]],1)</f>
        <v>5</v>
      </c>
      <c r="R20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213</v>
      </c>
      <c r="S205" s="4" t="s">
        <v>720</v>
      </c>
      <c r="T205" s="4" t="s">
        <v>721</v>
      </c>
      <c r="U205" s="68">
        <v>42766</v>
      </c>
      <c r="V205" s="347" t="s">
        <v>19</v>
      </c>
      <c r="W205" s="9">
        <v>69395</v>
      </c>
      <c r="X205" s="4" t="s">
        <v>176</v>
      </c>
      <c r="Y205" s="4" t="s">
        <v>328</v>
      </c>
      <c r="Z205" s="68">
        <v>42766</v>
      </c>
    </row>
    <row r="206" spans="1:26" ht="12.75" x14ac:dyDescent="0.35">
      <c r="A2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06" s="181" t="str">
        <f>IF(All_Opps[[#This Row],[WeekMod]]&lt;&gt;"",CONCATENATE(All_Opps[[#This Row],[Opp Year]],"-",TEXT(All_Opps[[#This Row],[WeekMod]],"00#")),"")</f>
        <v>2017-063</v>
      </c>
      <c r="C2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06" s="181" t="str">
        <f>CONCATENATE(All_Opps[[#This Row],[Opp Year]],"-",TEXT(All_Opps[[#This Row],[Week]],"00#"))</f>
        <v>2017-063</v>
      </c>
      <c r="E206" s="181">
        <f>IFERROR(VALUE(RIGHT(All_Opps[[#This Row],[Opportunity Name]],2)),"")</f>
        <v>2</v>
      </c>
      <c r="F206" s="181">
        <f>IFERROR(("20"&amp;LEFT(All_Opps[[#This Row],[Opportunity Name]],2))*1,"")</f>
        <v>2017</v>
      </c>
      <c r="G206" s="181" t="str">
        <f>MID(All_Opps[[#This Row],[Opportunity Name]],3,2)</f>
        <v>09</v>
      </c>
      <c r="H206" s="181" t="str">
        <f>LEFT(All_Opps[[#This Row],[Opportunity Name]],7)</f>
        <v>1709-09</v>
      </c>
      <c r="I206" s="181" t="str" cm="1">
        <f t="array" ref="I2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6" s="181" t="str">
        <f>YEAR(All_Opps[[#This Row],[Close_Date]])&amp;"-"&amp;TEXT(MONTH(All_Opps[[#This Row],[Close_Date]]),"00")</f>
        <v>2017-03</v>
      </c>
      <c r="K206" s="182">
        <f>All_Opps[[#This Row],[Created Date2]]*1</f>
        <v>42809</v>
      </c>
      <c r="L206" s="183">
        <f>YEAR(All_Opps[[#This Row],[Created_Date]])</f>
        <v>2017</v>
      </c>
      <c r="M206" s="184">
        <f>WEEKNUM(All_Opps[[#This Row],[Created_Date]],16)</f>
        <v>11</v>
      </c>
      <c r="N206" s="182">
        <f>All_Opps[[#This Row],[Close Date]]*1</f>
        <v>42809</v>
      </c>
      <c r="O206" s="185">
        <f>YEAR(All_Opps[[#This Row],[Close_Date]])</f>
        <v>2017</v>
      </c>
      <c r="P206" s="183">
        <f>MONTH(All_Opps[[#This Row],[Close Date]])</f>
        <v>3</v>
      </c>
      <c r="Q206" s="181">
        <f>WEEKNUM(All_Opps[[#This Row],[Close Date]],1)</f>
        <v>11</v>
      </c>
      <c r="R20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170</v>
      </c>
      <c r="S206" s="4" t="s">
        <v>722</v>
      </c>
      <c r="T206" s="4" t="s">
        <v>723</v>
      </c>
      <c r="U206" s="68">
        <v>42809</v>
      </c>
      <c r="V206" s="347" t="s">
        <v>19</v>
      </c>
      <c r="W206" s="9">
        <v>29726</v>
      </c>
      <c r="X206" s="4" t="s">
        <v>13</v>
      </c>
      <c r="Y206" s="4" t="s">
        <v>328</v>
      </c>
      <c r="Z206" s="68">
        <v>42809</v>
      </c>
    </row>
    <row r="207" spans="1:26" ht="12.75" x14ac:dyDescent="0.35">
      <c r="A2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207" s="181" t="str">
        <f>IF(All_Opps[[#This Row],[WeekMod]]&lt;&gt;"",CONCATENATE(All_Opps[[#This Row],[Opp Year]],"-",TEXT(All_Opps[[#This Row],[WeekMod]],"00#")),"")</f>
        <v>2017-061</v>
      </c>
      <c r="C2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207" s="181" t="str">
        <f>CONCATENATE(All_Opps[[#This Row],[Opp Year]],"-",TEXT(All_Opps[[#This Row],[Week]],"00#"))</f>
        <v>2017-061</v>
      </c>
      <c r="E207" s="181">
        <f>IFERROR(VALUE(RIGHT(All_Opps[[#This Row],[Opportunity Name]],2)),"")</f>
        <v>1</v>
      </c>
      <c r="F207" s="181">
        <f>IFERROR(("20"&amp;LEFT(All_Opps[[#This Row],[Opportunity Name]],2))*1,"")</f>
        <v>2017</v>
      </c>
      <c r="G207" s="181" t="str">
        <f>MID(All_Opps[[#This Row],[Opportunity Name]],3,2)</f>
        <v>09</v>
      </c>
      <c r="H207" s="181" t="str">
        <f>LEFT(All_Opps[[#This Row],[Opportunity Name]],7)</f>
        <v>1709-09</v>
      </c>
      <c r="I207" s="181" t="str" cm="1">
        <f t="array" ref="I2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7" s="181" t="str">
        <f>YEAR(All_Opps[[#This Row],[Close_Date]])&amp;"-"&amp;TEXT(MONTH(All_Opps[[#This Row],[Close_Date]]),"00")</f>
        <v>2017-02</v>
      </c>
      <c r="K207" s="182">
        <f>All_Opps[[#This Row],[Created Date2]]*1</f>
        <v>42792</v>
      </c>
      <c r="L207" s="183">
        <f>YEAR(All_Opps[[#This Row],[Created_Date]])</f>
        <v>2017</v>
      </c>
      <c r="M207" s="184">
        <f>WEEKNUM(All_Opps[[#This Row],[Created_Date]],16)</f>
        <v>9</v>
      </c>
      <c r="N207" s="182">
        <f>All_Opps[[#This Row],[Close Date]]*1</f>
        <v>42792</v>
      </c>
      <c r="O207" s="185">
        <f>YEAR(All_Opps[[#This Row],[Close_Date]])</f>
        <v>2017</v>
      </c>
      <c r="P207" s="183">
        <f>MONTH(All_Opps[[#This Row],[Close Date]])</f>
        <v>2</v>
      </c>
      <c r="Q207" s="181">
        <f>WEEKNUM(All_Opps[[#This Row],[Close Date]],1)</f>
        <v>9</v>
      </c>
      <c r="R20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187</v>
      </c>
      <c r="S207" s="4" t="s">
        <v>724</v>
      </c>
      <c r="T207" s="4" t="s">
        <v>725</v>
      </c>
      <c r="U207" s="68">
        <v>42792</v>
      </c>
      <c r="V207" s="347" t="s">
        <v>19</v>
      </c>
      <c r="W207" s="9">
        <v>17589</v>
      </c>
      <c r="X207" s="4" t="s">
        <v>13</v>
      </c>
      <c r="Y207" s="4" t="s">
        <v>328</v>
      </c>
      <c r="Z207" s="68">
        <v>42792</v>
      </c>
    </row>
    <row r="208" spans="1:26" ht="12.75" x14ac:dyDescent="0.35">
      <c r="A2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208" s="181" t="str">
        <f>IF(All_Opps[[#This Row],[WeekMod]]&lt;&gt;"",CONCATENATE(All_Opps[[#This Row],[Opp Year]],"-",TEXT(All_Opps[[#This Row],[WeekMod]],"00#")),"")</f>
        <v>2017-059</v>
      </c>
      <c r="C2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208" s="181" t="str">
        <f>CONCATENATE(All_Opps[[#This Row],[Opp Year]],"-",TEXT(All_Opps[[#This Row],[Week]],"00#"))</f>
        <v>2017-059</v>
      </c>
      <c r="E208" s="181">
        <f>IFERROR(VALUE(RIGHT(All_Opps[[#This Row],[Opportunity Name]],2)),"")</f>
        <v>1</v>
      </c>
      <c r="F208" s="181">
        <f>IFERROR(("20"&amp;LEFT(All_Opps[[#This Row],[Opportunity Name]],2))*1,"")</f>
        <v>2017</v>
      </c>
      <c r="G208" s="181" t="str">
        <f>MID(All_Opps[[#This Row],[Opportunity Name]],3,2)</f>
        <v>09</v>
      </c>
      <c r="H208" s="181" t="str">
        <f>LEFT(All_Opps[[#This Row],[Opportunity Name]],7)</f>
        <v>1709-09</v>
      </c>
      <c r="I208" s="181" t="str" cm="1">
        <f t="array" ref="I2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8" s="181" t="str">
        <f>YEAR(All_Opps[[#This Row],[Close_Date]])&amp;"-"&amp;TEXT(MONTH(All_Opps[[#This Row],[Close_Date]]),"00")</f>
        <v>2017-02</v>
      </c>
      <c r="K208" s="182">
        <f>All_Opps[[#This Row],[Created Date2]]*1</f>
        <v>42784</v>
      </c>
      <c r="L208" s="183">
        <f>YEAR(All_Opps[[#This Row],[Created_Date]])</f>
        <v>2017</v>
      </c>
      <c r="M208" s="184">
        <f>WEEKNUM(All_Opps[[#This Row],[Created_Date]],16)</f>
        <v>8</v>
      </c>
      <c r="N208" s="182">
        <f>All_Opps[[#This Row],[Close Date]]*1</f>
        <v>42784</v>
      </c>
      <c r="O208" s="185">
        <f>YEAR(All_Opps[[#This Row],[Close_Date]])</f>
        <v>2017</v>
      </c>
      <c r="P208" s="183">
        <f>MONTH(All_Opps[[#This Row],[Close Date]])</f>
        <v>2</v>
      </c>
      <c r="Q208" s="181">
        <f>WEEKNUM(All_Opps[[#This Row],[Close Date]],1)</f>
        <v>7</v>
      </c>
      <c r="R20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195</v>
      </c>
      <c r="S208" s="4" t="s">
        <v>726</v>
      </c>
      <c r="T208" s="4" t="s">
        <v>727</v>
      </c>
      <c r="U208" s="68">
        <v>42784</v>
      </c>
      <c r="V208" s="347" t="s">
        <v>19</v>
      </c>
      <c r="W208" s="9">
        <v>17677</v>
      </c>
      <c r="X208" s="4" t="s">
        <v>161</v>
      </c>
      <c r="Y208" s="4" t="s">
        <v>328</v>
      </c>
      <c r="Z208" s="68">
        <v>42784</v>
      </c>
    </row>
    <row r="209" spans="1:26" ht="12.75" x14ac:dyDescent="0.35">
      <c r="A2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209" s="181" t="str">
        <f>IF(All_Opps[[#This Row],[WeekMod]]&lt;&gt;"",CONCATENATE(All_Opps[[#This Row],[Opp Year]],"-",TEXT(All_Opps[[#This Row],[WeekMod]],"00#")),"")</f>
        <v>2017-062</v>
      </c>
      <c r="C2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209" s="181" t="str">
        <f>CONCATENATE(All_Opps[[#This Row],[Opp Year]],"-",TEXT(All_Opps[[#This Row],[Week]],"00#"))</f>
        <v>2017-062</v>
      </c>
      <c r="E209" s="181">
        <f>IFERROR(VALUE(RIGHT(All_Opps[[#This Row],[Opportunity Name]],2)),"")</f>
        <v>4</v>
      </c>
      <c r="F209" s="181">
        <f>IFERROR(("20"&amp;LEFT(All_Opps[[#This Row],[Opportunity Name]],2))*1,"")</f>
        <v>2017</v>
      </c>
      <c r="G209" s="181" t="str">
        <f>MID(All_Opps[[#This Row],[Opportunity Name]],3,2)</f>
        <v>08</v>
      </c>
      <c r="H209" s="181" t="str">
        <f>LEFT(All_Opps[[#This Row],[Opportunity Name]],7)</f>
        <v>1708 Wi</v>
      </c>
      <c r="I209" s="181" t="str" cm="1">
        <f t="array" ref="I2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9" s="181" t="str">
        <f>YEAR(All_Opps[[#This Row],[Close_Date]])&amp;"-"&amp;TEXT(MONTH(All_Opps[[#This Row],[Close_Date]]),"00")</f>
        <v>2017-03</v>
      </c>
      <c r="K209" s="182">
        <f>All_Opps[[#This Row],[Created Date2]]*1</f>
        <v>42773</v>
      </c>
      <c r="L209" s="183">
        <f>YEAR(All_Opps[[#This Row],[Created_Date]])</f>
        <v>2017</v>
      </c>
      <c r="M209" s="184">
        <f>WEEKNUM(All_Opps[[#This Row],[Created_Date]],16)</f>
        <v>6</v>
      </c>
      <c r="N209" s="182">
        <f>All_Opps[[#This Row],[Close Date]]*1</f>
        <v>42803</v>
      </c>
      <c r="O209" s="185">
        <f>YEAR(All_Opps[[#This Row],[Close_Date]])</f>
        <v>2017</v>
      </c>
      <c r="P209" s="183">
        <f>MONTH(All_Opps[[#This Row],[Close Date]])</f>
        <v>3</v>
      </c>
      <c r="Q209" s="181">
        <f>WEEKNUM(All_Opps[[#This Row],[Close Date]],1)</f>
        <v>10</v>
      </c>
      <c r="R20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9" s="4" t="s">
        <v>728</v>
      </c>
      <c r="T209" s="4" t="s">
        <v>729</v>
      </c>
      <c r="U209" s="68">
        <v>42803</v>
      </c>
      <c r="V209" s="347" t="s">
        <v>18</v>
      </c>
      <c r="W209" s="341">
        <v>34267</v>
      </c>
      <c r="X209" s="4" t="s">
        <v>6</v>
      </c>
      <c r="Y209" s="4" t="s">
        <v>371</v>
      </c>
      <c r="Z209" s="68">
        <v>42773</v>
      </c>
    </row>
    <row r="210" spans="1:26" ht="12.75" x14ac:dyDescent="0.35">
      <c r="A2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210" s="181" t="str">
        <f>IF(All_Opps[[#This Row],[WeekMod]]&lt;&gt;"",CONCATENATE(All_Opps[[#This Row],[Opp Year]],"-",TEXT(All_Opps[[#This Row],[WeekMod]],"00#")),"")</f>
        <v>2017-057</v>
      </c>
      <c r="C2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210" s="181" t="str">
        <f>CONCATENATE(All_Opps[[#This Row],[Opp Year]],"-",TEXT(All_Opps[[#This Row],[Week]],"00#"))</f>
        <v>2017-057</v>
      </c>
      <c r="E210" s="181">
        <f>IFERROR(VALUE(RIGHT(All_Opps[[#This Row],[Opportunity Name]],2)),"")</f>
        <v>2</v>
      </c>
      <c r="F210" s="181">
        <f>IFERROR(("20"&amp;LEFT(All_Opps[[#This Row],[Opportunity Name]],2))*1,"")</f>
        <v>2017</v>
      </c>
      <c r="G210" s="181" t="str">
        <f>MID(All_Opps[[#This Row],[Opportunity Name]],3,2)</f>
        <v>12</v>
      </c>
      <c r="H210" s="181" t="str">
        <f>LEFT(All_Opps[[#This Row],[Opportunity Name]],7)</f>
        <v>1712-05</v>
      </c>
      <c r="I210" s="181" t="str" cm="1">
        <f t="array" ref="I2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0" s="181" t="str">
        <f>YEAR(All_Opps[[#This Row],[Close_Date]])&amp;"-"&amp;TEXT(MONTH(All_Opps[[#This Row],[Close_Date]]),"00")</f>
        <v>2017-02</v>
      </c>
      <c r="K210" s="182">
        <f>All_Opps[[#This Row],[Created Date2]]*1</f>
        <v>42747</v>
      </c>
      <c r="L210" s="183">
        <f>YEAR(All_Opps[[#This Row],[Created_Date]])</f>
        <v>2017</v>
      </c>
      <c r="M210" s="184">
        <f>WEEKNUM(All_Opps[[#This Row],[Created_Date]],16)</f>
        <v>2</v>
      </c>
      <c r="N210" s="182">
        <f>All_Opps[[#This Row],[Close Date]]*1</f>
        <v>42767</v>
      </c>
      <c r="O210" s="185">
        <f>YEAR(All_Opps[[#This Row],[Close_Date]])</f>
        <v>2017</v>
      </c>
      <c r="P210" s="183">
        <f>MONTH(All_Opps[[#This Row],[Close Date]])</f>
        <v>2</v>
      </c>
      <c r="Q210" s="181">
        <f>WEEKNUM(All_Opps[[#This Row],[Close Date]],1)</f>
        <v>5</v>
      </c>
      <c r="R21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323</v>
      </c>
      <c r="S210" s="4" t="s">
        <v>730</v>
      </c>
      <c r="T210" s="4" t="s">
        <v>731</v>
      </c>
      <c r="U210" s="68">
        <v>42767</v>
      </c>
      <c r="V210" s="347" t="s">
        <v>19</v>
      </c>
      <c r="W210" s="341">
        <v>25351</v>
      </c>
      <c r="X210" s="4" t="s">
        <v>15</v>
      </c>
      <c r="Y210" s="4" t="s">
        <v>321</v>
      </c>
      <c r="Z210" s="68">
        <v>42747</v>
      </c>
    </row>
    <row r="211" spans="1:26" ht="12.75" x14ac:dyDescent="0.35">
      <c r="A2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211" s="181" t="str">
        <f>IF(All_Opps[[#This Row],[WeekMod]]&lt;&gt;"",CONCATENATE(All_Opps[[#This Row],[Opp Year]],"-",TEXT(All_Opps[[#This Row],[WeekMod]],"00#")),"")</f>
        <v>2017-057</v>
      </c>
      <c r="C2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211" s="181" t="str">
        <f>CONCATENATE(All_Opps[[#This Row],[Opp Year]],"-",TEXT(All_Opps[[#This Row],[Week]],"00#"))</f>
        <v>2017-057</v>
      </c>
      <c r="E211" s="181">
        <f>IFERROR(VALUE(RIGHT(All_Opps[[#This Row],[Opportunity Name]],2)),"")</f>
        <v>2</v>
      </c>
      <c r="F211" s="181">
        <f>IFERROR(("20"&amp;LEFT(All_Opps[[#This Row],[Opportunity Name]],2))*1,"")</f>
        <v>2017</v>
      </c>
      <c r="G211" s="181" t="str">
        <f>MID(All_Opps[[#This Row],[Opportunity Name]],3,2)</f>
        <v>06</v>
      </c>
      <c r="H211" s="181" t="str">
        <f>LEFT(All_Opps[[#This Row],[Opportunity Name]],7)</f>
        <v>1706-14</v>
      </c>
      <c r="I211" s="181" t="str" cm="1">
        <f t="array" ref="I2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1" s="181" t="str">
        <f>YEAR(All_Opps[[#This Row],[Close_Date]])&amp;"-"&amp;TEXT(MONTH(All_Opps[[#This Row],[Close_Date]]),"00")</f>
        <v>2017-02</v>
      </c>
      <c r="K211" s="182">
        <f>All_Opps[[#This Row],[Created Date2]]*1</f>
        <v>42767</v>
      </c>
      <c r="L211" s="183">
        <f>YEAR(All_Opps[[#This Row],[Created_Date]])</f>
        <v>2017</v>
      </c>
      <c r="M211" s="184">
        <f>WEEKNUM(All_Opps[[#This Row],[Created_Date]],16)</f>
        <v>5</v>
      </c>
      <c r="N211" s="182">
        <f>All_Opps[[#This Row],[Close Date]]*1</f>
        <v>42770</v>
      </c>
      <c r="O211" s="185">
        <f>YEAR(All_Opps[[#This Row],[Close_Date]])</f>
        <v>2017</v>
      </c>
      <c r="P211" s="183">
        <f>MONTH(All_Opps[[#This Row],[Close Date]])</f>
        <v>2</v>
      </c>
      <c r="Q211" s="181">
        <f>WEEKNUM(All_Opps[[#This Row],[Close Date]],1)</f>
        <v>5</v>
      </c>
      <c r="R21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120</v>
      </c>
      <c r="S211" s="4" t="s">
        <v>732</v>
      </c>
      <c r="T211" s="4" t="s">
        <v>733</v>
      </c>
      <c r="U211" s="68">
        <v>42770</v>
      </c>
      <c r="V211" s="347" t="s">
        <v>19</v>
      </c>
      <c r="W211" s="9">
        <v>23962</v>
      </c>
      <c r="X211" s="4" t="s">
        <v>5</v>
      </c>
      <c r="Y211" s="4" t="s">
        <v>328</v>
      </c>
      <c r="Z211" s="68">
        <v>42767</v>
      </c>
    </row>
    <row r="212" spans="1:26" ht="12.75" x14ac:dyDescent="0.35">
      <c r="A2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212" s="181" t="str">
        <f>IF(All_Opps[[#This Row],[WeekMod]]&lt;&gt;"",CONCATENATE(All_Opps[[#This Row],[Opp Year]],"-",TEXT(All_Opps[[#This Row],[WeekMod]],"00#")),"")</f>
        <v>2017-056</v>
      </c>
      <c r="C2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212" s="181" t="str">
        <f>CONCATENATE(All_Opps[[#This Row],[Opp Year]],"-",TEXT(All_Opps[[#This Row],[Week]],"00#"))</f>
        <v>2017-056</v>
      </c>
      <c r="E212" s="181">
        <f>IFERROR(VALUE(RIGHT(All_Opps[[#This Row],[Opportunity Name]],2)),"")</f>
        <v>5</v>
      </c>
      <c r="F212" s="181">
        <f>IFERROR(("20"&amp;LEFT(All_Opps[[#This Row],[Opportunity Name]],2))*1,"")</f>
        <v>2017</v>
      </c>
      <c r="G212" s="181" t="str">
        <f>MID(All_Opps[[#This Row],[Opportunity Name]],3,2)</f>
        <v>07</v>
      </c>
      <c r="H212" s="181" t="str">
        <f>LEFT(All_Opps[[#This Row],[Opportunity Name]],7)</f>
        <v>1707-09</v>
      </c>
      <c r="I212" s="181" t="str" cm="1">
        <f t="array" ref="I2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2" s="181" t="str">
        <f>YEAR(All_Opps[[#This Row],[Close_Date]])&amp;"-"&amp;TEXT(MONTH(All_Opps[[#This Row],[Close_Date]]),"00")</f>
        <v>2017-01</v>
      </c>
      <c r="K212" s="182">
        <f>All_Opps[[#This Row],[Created Date2]]*1</f>
        <v>42760</v>
      </c>
      <c r="L212" s="183">
        <f>YEAR(All_Opps[[#This Row],[Created_Date]])</f>
        <v>2017</v>
      </c>
      <c r="M212" s="184">
        <f>WEEKNUM(All_Opps[[#This Row],[Created_Date]],16)</f>
        <v>4</v>
      </c>
      <c r="N212" s="182">
        <f>All_Opps[[#This Row],[Close Date]]*1</f>
        <v>42763</v>
      </c>
      <c r="O212" s="185">
        <f>YEAR(All_Opps[[#This Row],[Close_Date]])</f>
        <v>2017</v>
      </c>
      <c r="P212" s="183">
        <f>MONTH(All_Opps[[#This Row],[Close Date]])</f>
        <v>1</v>
      </c>
      <c r="Q212" s="181">
        <f>WEEKNUM(All_Opps[[#This Row],[Close Date]],1)</f>
        <v>4</v>
      </c>
      <c r="R21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157</v>
      </c>
      <c r="S212" s="4" t="s">
        <v>734</v>
      </c>
      <c r="T212" s="4" t="s">
        <v>735</v>
      </c>
      <c r="U212" s="68">
        <v>42763</v>
      </c>
      <c r="V212" s="347" t="s">
        <v>19</v>
      </c>
      <c r="W212" s="9">
        <v>35014</v>
      </c>
      <c r="X212" s="4" t="s">
        <v>181</v>
      </c>
      <c r="Y212" s="4" t="s">
        <v>328</v>
      </c>
      <c r="Z212" s="68">
        <v>42760</v>
      </c>
    </row>
    <row r="213" spans="1:26" ht="12.75" x14ac:dyDescent="0.35">
      <c r="A2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213" s="181" t="str">
        <f>IF(All_Opps[[#This Row],[WeekMod]]&lt;&gt;"",CONCATENATE(All_Opps[[#This Row],[Opp Year]],"-",TEXT(All_Opps[[#This Row],[WeekMod]],"00#")),"")</f>
        <v>2017-055</v>
      </c>
      <c r="C2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213" s="181" t="str">
        <f>CONCATENATE(All_Opps[[#This Row],[Opp Year]],"-",TEXT(All_Opps[[#This Row],[Week]],"00#"))</f>
        <v>2017-055</v>
      </c>
      <c r="E213" s="181">
        <f>IFERROR(VALUE(RIGHT(All_Opps[[#This Row],[Opportunity Name]],2)),"")</f>
        <v>6</v>
      </c>
      <c r="F213" s="181">
        <f>IFERROR(("20"&amp;LEFT(All_Opps[[#This Row],[Opportunity Name]],2))*1,"")</f>
        <v>2017</v>
      </c>
      <c r="G213" s="181" t="str">
        <f>MID(All_Opps[[#This Row],[Opportunity Name]],3,2)</f>
        <v>12</v>
      </c>
      <c r="H213" s="181" t="str">
        <f>LEFT(All_Opps[[#This Row],[Opportunity Name]],7)</f>
        <v>1712-06</v>
      </c>
      <c r="I213" s="181" t="str" cm="1">
        <f t="array" ref="I2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3" s="181" t="str">
        <f>YEAR(All_Opps[[#This Row],[Close_Date]])&amp;"-"&amp;TEXT(MONTH(All_Opps[[#This Row],[Close_Date]]),"00")</f>
        <v>2017-01</v>
      </c>
      <c r="K213" s="182">
        <f>All_Opps[[#This Row],[Created Date2]]*1</f>
        <v>42754</v>
      </c>
      <c r="L213" s="183">
        <f>YEAR(All_Opps[[#This Row],[Created_Date]])</f>
        <v>2017</v>
      </c>
      <c r="M213" s="184">
        <f>WEEKNUM(All_Opps[[#This Row],[Created_Date]],16)</f>
        <v>3</v>
      </c>
      <c r="N213" s="182">
        <f>All_Opps[[#This Row],[Close Date]]*1</f>
        <v>42755</v>
      </c>
      <c r="O213" s="185">
        <f>YEAR(All_Opps[[#This Row],[Close_Date]])</f>
        <v>2017</v>
      </c>
      <c r="P213" s="183">
        <f>MONTH(All_Opps[[#This Row],[Close Date]])</f>
        <v>1</v>
      </c>
      <c r="Q213" s="181">
        <f>WEEKNUM(All_Opps[[#This Row],[Close Date]],1)</f>
        <v>3</v>
      </c>
      <c r="R21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316</v>
      </c>
      <c r="S213" s="4" t="s">
        <v>736</v>
      </c>
      <c r="T213" s="4" t="s">
        <v>737</v>
      </c>
      <c r="U213" s="68">
        <v>42755</v>
      </c>
      <c r="V213" s="347" t="s">
        <v>19</v>
      </c>
      <c r="W213" s="9">
        <v>102856</v>
      </c>
      <c r="X213" s="4" t="s">
        <v>11</v>
      </c>
      <c r="Y213" s="4" t="s">
        <v>328</v>
      </c>
      <c r="Z213" s="68">
        <v>42754</v>
      </c>
    </row>
    <row r="214" spans="1:26" ht="12.75" x14ac:dyDescent="0.35">
      <c r="A2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214" s="181" t="str">
        <f>IF(All_Opps[[#This Row],[WeekMod]]&lt;&gt;"",CONCATENATE(All_Opps[[#This Row],[Opp Year]],"-",TEXT(All_Opps[[#This Row],[WeekMod]],"00#")),"")</f>
        <v>2017-062</v>
      </c>
      <c r="C2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214" s="181" t="str">
        <f>CONCATENATE(All_Opps[[#This Row],[Opp Year]],"-",TEXT(All_Opps[[#This Row],[Week]],"00#"))</f>
        <v>2017-062</v>
      </c>
      <c r="E214" s="181">
        <f>IFERROR(VALUE(RIGHT(All_Opps[[#This Row],[Opportunity Name]],2)),"")</f>
        <v>10</v>
      </c>
      <c r="F214" s="181">
        <f>IFERROR(("20"&amp;LEFT(All_Opps[[#This Row],[Opportunity Name]],2))*1,"")</f>
        <v>2017</v>
      </c>
      <c r="G214" s="181" t="str">
        <f>MID(All_Opps[[#This Row],[Opportunity Name]],3,2)</f>
        <v>12</v>
      </c>
      <c r="H214" s="181" t="str">
        <f>LEFT(All_Opps[[#This Row],[Opportunity Name]],7)</f>
        <v>1712 Ta</v>
      </c>
      <c r="I214" s="181" t="str" cm="1">
        <f t="array" ref="I2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4" s="181" t="str">
        <f>YEAR(All_Opps[[#This Row],[Close_Date]])&amp;"-"&amp;TEXT(MONTH(All_Opps[[#This Row],[Close_Date]]),"00")</f>
        <v>2017-03</v>
      </c>
      <c r="K214" s="182">
        <f>All_Opps[[#This Row],[Created Date2]]*1</f>
        <v>42775</v>
      </c>
      <c r="L214" s="183">
        <f>YEAR(All_Opps[[#This Row],[Created_Date]])</f>
        <v>2017</v>
      </c>
      <c r="M214" s="184">
        <f>WEEKNUM(All_Opps[[#This Row],[Created_Date]],16)</f>
        <v>6</v>
      </c>
      <c r="N214" s="182">
        <f>All_Opps[[#This Row],[Close Date]]*1</f>
        <v>42805</v>
      </c>
      <c r="O214" s="185">
        <f>YEAR(All_Opps[[#This Row],[Close_Date]])</f>
        <v>2017</v>
      </c>
      <c r="P214" s="183">
        <f>MONTH(All_Opps[[#This Row],[Close Date]])</f>
        <v>3</v>
      </c>
      <c r="Q214" s="181">
        <f>WEEKNUM(All_Opps[[#This Row],[Close Date]],1)</f>
        <v>10</v>
      </c>
      <c r="R2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4" s="4" t="s">
        <v>738</v>
      </c>
      <c r="T214" s="4" t="s">
        <v>739</v>
      </c>
      <c r="U214" s="68">
        <v>42805</v>
      </c>
      <c r="V214" s="347" t="s">
        <v>18</v>
      </c>
      <c r="W214" s="341">
        <v>332151</v>
      </c>
      <c r="X214" s="4" t="s">
        <v>6</v>
      </c>
      <c r="Y214" s="4" t="s">
        <v>321</v>
      </c>
      <c r="Z214" s="68">
        <v>42775</v>
      </c>
    </row>
    <row r="215" spans="1:26" ht="12.75" x14ac:dyDescent="0.35">
      <c r="A2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215" s="181" t="str">
        <f>IF(All_Opps[[#This Row],[WeekMod]]&lt;&gt;"",CONCATENATE(All_Opps[[#This Row],[Opp Year]],"-",TEXT(All_Opps[[#This Row],[WeekMod]],"00#")),"")</f>
        <v>2017-059</v>
      </c>
      <c r="C2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215" s="181" t="str">
        <f>CONCATENATE(All_Opps[[#This Row],[Opp Year]],"-",TEXT(All_Opps[[#This Row],[Week]],"00#"))</f>
        <v>2017-059</v>
      </c>
      <c r="E215" s="181">
        <f>IFERROR(VALUE(RIGHT(All_Opps[[#This Row],[Opportunity Name]],2)),"")</f>
        <v>2</v>
      </c>
      <c r="F215" s="181">
        <f>IFERROR(("20"&amp;LEFT(All_Opps[[#This Row],[Opportunity Name]],2))*1,"")</f>
        <v>2017</v>
      </c>
      <c r="G215" s="181" t="str">
        <f>MID(All_Opps[[#This Row],[Opportunity Name]],3,2)</f>
        <v>03</v>
      </c>
      <c r="H215" s="181" t="str">
        <f>LEFT(All_Opps[[#This Row],[Opportunity Name]],7)</f>
        <v>1703 Oa</v>
      </c>
      <c r="I215" s="181" t="str" cm="1">
        <f t="array" ref="I2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5" s="181" t="str">
        <f>YEAR(All_Opps[[#This Row],[Close_Date]])&amp;"-"&amp;TEXT(MONTH(All_Opps[[#This Row],[Close_Date]]),"00")</f>
        <v>2017-02</v>
      </c>
      <c r="K215" s="182">
        <f>All_Opps[[#This Row],[Created Date2]]*1</f>
        <v>42752</v>
      </c>
      <c r="L215" s="183">
        <f>YEAR(All_Opps[[#This Row],[Created_Date]])</f>
        <v>2017</v>
      </c>
      <c r="M215" s="184">
        <f>WEEKNUM(All_Opps[[#This Row],[Created_Date]],16)</f>
        <v>3</v>
      </c>
      <c r="N215" s="182">
        <f>All_Opps[[#This Row],[Close Date]]*1</f>
        <v>42782</v>
      </c>
      <c r="O215" s="185">
        <f>YEAR(All_Opps[[#This Row],[Close_Date]])</f>
        <v>2017</v>
      </c>
      <c r="P215" s="183">
        <f>MONTH(All_Opps[[#This Row],[Close Date]])</f>
        <v>2</v>
      </c>
      <c r="Q215" s="181">
        <f>WEEKNUM(All_Opps[[#This Row],[Close Date]],1)</f>
        <v>7</v>
      </c>
      <c r="R21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5" s="4" t="s">
        <v>740</v>
      </c>
      <c r="T215" s="4" t="s">
        <v>741</v>
      </c>
      <c r="U215" s="68">
        <v>42782</v>
      </c>
      <c r="V215" s="347" t="s">
        <v>21</v>
      </c>
      <c r="W215" s="9">
        <v>20459</v>
      </c>
      <c r="X215" s="4" t="s">
        <v>15</v>
      </c>
      <c r="Y215" s="4" t="s">
        <v>328</v>
      </c>
      <c r="Z215" s="68">
        <v>42752</v>
      </c>
    </row>
    <row r="216" spans="1:26" ht="12.75" x14ac:dyDescent="0.35">
      <c r="A2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216" s="181" t="str">
        <f>IF(All_Opps[[#This Row],[WeekMod]]&lt;&gt;"",CONCATENATE(All_Opps[[#This Row],[Opp Year]],"-",TEXT(All_Opps[[#This Row],[WeekMod]],"00#")),"")</f>
        <v>2017-058</v>
      </c>
      <c r="C2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216" s="181" t="str">
        <f>CONCATENATE(All_Opps[[#This Row],[Opp Year]],"-",TEXT(All_Opps[[#This Row],[Week]],"00#"))</f>
        <v>2017-058</v>
      </c>
      <c r="E216" s="181">
        <f>IFERROR(VALUE(RIGHT(All_Opps[[#This Row],[Opportunity Name]],2)),"")</f>
        <v>2</v>
      </c>
      <c r="F216" s="181">
        <f>IFERROR(("20"&amp;LEFT(All_Opps[[#This Row],[Opportunity Name]],2))*1,"")</f>
        <v>2017</v>
      </c>
      <c r="G216" s="181" t="str">
        <f>MID(All_Opps[[#This Row],[Opportunity Name]],3,2)</f>
        <v>09</v>
      </c>
      <c r="H216" s="181" t="str">
        <f>LEFT(All_Opps[[#This Row],[Opportunity Name]],7)</f>
        <v>1709 So</v>
      </c>
      <c r="I216" s="181" t="str" cm="1">
        <f t="array" ref="I2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6" s="181" t="str">
        <f>YEAR(All_Opps[[#This Row],[Close_Date]])&amp;"-"&amp;TEXT(MONTH(All_Opps[[#This Row],[Close_Date]]),"00")</f>
        <v>2017-02</v>
      </c>
      <c r="K216" s="182">
        <f>All_Opps[[#This Row],[Created Date2]]*1</f>
        <v>42742</v>
      </c>
      <c r="L216" s="183">
        <f>YEAR(All_Opps[[#This Row],[Created_Date]])</f>
        <v>2017</v>
      </c>
      <c r="M216" s="184">
        <f>WEEKNUM(All_Opps[[#This Row],[Created_Date]],16)</f>
        <v>2</v>
      </c>
      <c r="N216" s="182">
        <f>All_Opps[[#This Row],[Close Date]]*1</f>
        <v>42772</v>
      </c>
      <c r="O216" s="185">
        <f>YEAR(All_Opps[[#This Row],[Close_Date]])</f>
        <v>2017</v>
      </c>
      <c r="P216" s="183">
        <f>MONTH(All_Opps[[#This Row],[Close Date]])</f>
        <v>2</v>
      </c>
      <c r="Q216" s="181">
        <f>WEEKNUM(All_Opps[[#This Row],[Close Date]],1)</f>
        <v>6</v>
      </c>
      <c r="R2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6" s="4" t="s">
        <v>742</v>
      </c>
      <c r="T216" s="4" t="s">
        <v>743</v>
      </c>
      <c r="U216" s="68">
        <v>42772</v>
      </c>
      <c r="V216" s="347" t="s">
        <v>18</v>
      </c>
      <c r="W216" s="9">
        <v>41108</v>
      </c>
      <c r="X216" s="4" t="s">
        <v>13</v>
      </c>
      <c r="Y216" s="4" t="s">
        <v>328</v>
      </c>
      <c r="Z216" s="68">
        <v>42742</v>
      </c>
    </row>
    <row r="217" spans="1:26" ht="12.75" x14ac:dyDescent="0.35">
      <c r="A2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17" s="181" t="str">
        <f>IF(All_Opps[[#This Row],[WeekMod]]&lt;&gt;"",CONCATENATE(All_Opps[[#This Row],[Opp Year]],"-",TEXT(All_Opps[[#This Row],[WeekMod]],"00#")),"")</f>
        <v>2017-064</v>
      </c>
      <c r="C2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17" s="181" t="str">
        <f>CONCATENATE(All_Opps[[#This Row],[Opp Year]],"-",TEXT(All_Opps[[#This Row],[Week]],"00#"))</f>
        <v>2017-064</v>
      </c>
      <c r="E217" s="181">
        <f>IFERROR(VALUE(RIGHT(All_Opps[[#This Row],[Opportunity Name]],2)),"")</f>
        <v>2</v>
      </c>
      <c r="F217" s="181">
        <f>IFERROR(("20"&amp;LEFT(All_Opps[[#This Row],[Opportunity Name]],2))*1,"")</f>
        <v>2017</v>
      </c>
      <c r="G217" s="181" t="str">
        <f>MID(All_Opps[[#This Row],[Opportunity Name]],3,2)</f>
        <v>05</v>
      </c>
      <c r="H217" s="181" t="str">
        <f>LEFT(All_Opps[[#This Row],[Opportunity Name]],7)</f>
        <v>1705-15</v>
      </c>
      <c r="I217" s="181" t="str" cm="1">
        <f t="array" ref="I2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7" s="181" t="str">
        <f>YEAR(All_Opps[[#This Row],[Close_Date]])&amp;"-"&amp;TEXT(MONTH(All_Opps[[#This Row],[Close_Date]]),"00")</f>
        <v>2017-03</v>
      </c>
      <c r="K217" s="182">
        <f>All_Opps[[#This Row],[Created Date2]]*1</f>
        <v>42807</v>
      </c>
      <c r="L217" s="183">
        <f>YEAR(All_Opps[[#This Row],[Created_Date]])</f>
        <v>2017</v>
      </c>
      <c r="M217" s="184">
        <f>WEEKNUM(All_Opps[[#This Row],[Created_Date]],16)</f>
        <v>11</v>
      </c>
      <c r="N217" s="182">
        <f>All_Opps[[#This Row],[Close Date]]*1</f>
        <v>42815</v>
      </c>
      <c r="O217" s="185">
        <f>YEAR(All_Opps[[#This Row],[Close_Date]])</f>
        <v>2017</v>
      </c>
      <c r="P217" s="183">
        <f>MONTH(All_Opps[[#This Row],[Close Date]])</f>
        <v>3</v>
      </c>
      <c r="Q217" s="181">
        <f>WEEKNUM(All_Opps[[#This Row],[Close Date]],1)</f>
        <v>12</v>
      </c>
      <c r="R21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49</v>
      </c>
      <c r="S217" s="4" t="s">
        <v>744</v>
      </c>
      <c r="T217" s="4" t="s">
        <v>745</v>
      </c>
      <c r="U217" s="68">
        <v>42815</v>
      </c>
      <c r="V217" s="347" t="s">
        <v>19</v>
      </c>
      <c r="W217" s="9">
        <v>37654</v>
      </c>
      <c r="X217" s="4" t="s">
        <v>6</v>
      </c>
      <c r="Y217" s="4" t="s">
        <v>328</v>
      </c>
      <c r="Z217" s="68">
        <v>42807</v>
      </c>
    </row>
    <row r="218" spans="1:26" ht="12.75" x14ac:dyDescent="0.35">
      <c r="A2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18" s="181" t="str">
        <f>IF(All_Opps[[#This Row],[WeekMod]]&lt;&gt;"",CONCATENATE(All_Opps[[#This Row],[Opp Year]],"-",TEXT(All_Opps[[#This Row],[WeekMod]],"00#")),"")</f>
        <v>2017-064</v>
      </c>
      <c r="C2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18" s="181" t="str">
        <f>CONCATENATE(All_Opps[[#This Row],[Opp Year]],"-",TEXT(All_Opps[[#This Row],[Week]],"00#"))</f>
        <v>2017-064</v>
      </c>
      <c r="E218" s="181">
        <f>IFERROR(VALUE(RIGHT(All_Opps[[#This Row],[Opportunity Name]],2)),"")</f>
        <v>2</v>
      </c>
      <c r="F218" s="181">
        <f>IFERROR(("20"&amp;LEFT(All_Opps[[#This Row],[Opportunity Name]],2))*1,"")</f>
        <v>2017</v>
      </c>
      <c r="G218" s="181" t="str">
        <f>MID(All_Opps[[#This Row],[Opportunity Name]],3,2)</f>
        <v>02</v>
      </c>
      <c r="H218" s="181" t="str">
        <f>LEFT(All_Opps[[#This Row],[Opportunity Name]],7)</f>
        <v>1702 Za</v>
      </c>
      <c r="I218" s="181" t="str" cm="1">
        <f t="array" ref="I2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8" s="181" t="str">
        <f>YEAR(All_Opps[[#This Row],[Close_Date]])&amp;"-"&amp;TEXT(MONTH(All_Opps[[#This Row],[Close_Date]]),"00")</f>
        <v>2017-03</v>
      </c>
      <c r="K218" s="182">
        <f>All_Opps[[#This Row],[Created Date2]]*1</f>
        <v>42789</v>
      </c>
      <c r="L218" s="183">
        <f>YEAR(All_Opps[[#This Row],[Created_Date]])</f>
        <v>2017</v>
      </c>
      <c r="M218" s="184">
        <f>WEEKNUM(All_Opps[[#This Row],[Created_Date]],16)</f>
        <v>8</v>
      </c>
      <c r="N218" s="182">
        <f>All_Opps[[#This Row],[Close Date]]*1</f>
        <v>42819</v>
      </c>
      <c r="O218" s="185">
        <f>YEAR(All_Opps[[#This Row],[Close_Date]])</f>
        <v>2017</v>
      </c>
      <c r="P218" s="183">
        <f>MONTH(All_Opps[[#This Row],[Close Date]])</f>
        <v>3</v>
      </c>
      <c r="Q218" s="181">
        <f>WEEKNUM(All_Opps[[#This Row],[Close Date]],1)</f>
        <v>12</v>
      </c>
      <c r="R21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8" s="4" t="s">
        <v>746</v>
      </c>
      <c r="T218" s="4" t="s">
        <v>747</v>
      </c>
      <c r="U218" s="68">
        <v>42819</v>
      </c>
      <c r="V218" s="347" t="s">
        <v>21</v>
      </c>
      <c r="W218" s="341">
        <v>33031</v>
      </c>
      <c r="X218" s="4" t="s">
        <v>13</v>
      </c>
      <c r="Y218" s="4" t="s">
        <v>321</v>
      </c>
      <c r="Z218" s="68">
        <v>42789</v>
      </c>
    </row>
    <row r="219" spans="1:26" ht="12.75" x14ac:dyDescent="0.35">
      <c r="A2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19" s="181" t="str">
        <f>IF(All_Opps[[#This Row],[WeekMod]]&lt;&gt;"",CONCATENATE(All_Opps[[#This Row],[Opp Year]],"-",TEXT(All_Opps[[#This Row],[WeekMod]],"00#")),"")</f>
        <v>2017-063</v>
      </c>
      <c r="C2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19" s="181" t="str">
        <f>CONCATENATE(All_Opps[[#This Row],[Opp Year]],"-",TEXT(All_Opps[[#This Row],[Week]],"00#"))</f>
        <v>2017-063</v>
      </c>
      <c r="E219" s="181">
        <f>IFERROR(VALUE(RIGHT(All_Opps[[#This Row],[Opportunity Name]],2)),"")</f>
        <v>2</v>
      </c>
      <c r="F219" s="181">
        <f>IFERROR(("20"&amp;LEFT(All_Opps[[#This Row],[Opportunity Name]],2))*1,"")</f>
        <v>2017</v>
      </c>
      <c r="G219" s="181" t="str">
        <f>MID(All_Opps[[#This Row],[Opportunity Name]],3,2)</f>
        <v>04</v>
      </c>
      <c r="H219" s="181" t="str">
        <f>LEFT(All_Opps[[#This Row],[Opportunity Name]],7)</f>
        <v>1704 Ra</v>
      </c>
      <c r="I219" s="181" t="str" cm="1">
        <f t="array" ref="I2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9" s="181" t="str">
        <f>YEAR(All_Opps[[#This Row],[Close_Date]])&amp;"-"&amp;TEXT(MONTH(All_Opps[[#This Row],[Close_Date]]),"00")</f>
        <v>2017-03</v>
      </c>
      <c r="K219" s="182">
        <f>All_Opps[[#This Row],[Created Date2]]*1</f>
        <v>42777</v>
      </c>
      <c r="L219" s="183">
        <f>YEAR(All_Opps[[#This Row],[Created_Date]])</f>
        <v>2017</v>
      </c>
      <c r="M219" s="184">
        <f>WEEKNUM(All_Opps[[#This Row],[Created_Date]],16)</f>
        <v>7</v>
      </c>
      <c r="N219" s="182">
        <f>All_Opps[[#This Row],[Close Date]]*1</f>
        <v>42807</v>
      </c>
      <c r="O219" s="185">
        <f>YEAR(All_Opps[[#This Row],[Close_Date]])</f>
        <v>2017</v>
      </c>
      <c r="P219" s="183">
        <f>MONTH(All_Opps[[#This Row],[Close Date]])</f>
        <v>3</v>
      </c>
      <c r="Q219" s="181">
        <f>WEEKNUM(All_Opps[[#This Row],[Close Date]],1)</f>
        <v>11</v>
      </c>
      <c r="R2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9" s="4" t="s">
        <v>748</v>
      </c>
      <c r="T219" s="4" t="s">
        <v>749</v>
      </c>
      <c r="U219" s="68">
        <v>42807</v>
      </c>
      <c r="V219" s="347" t="s">
        <v>18</v>
      </c>
      <c r="W219" s="341">
        <v>28133</v>
      </c>
      <c r="X219" s="4" t="s">
        <v>15</v>
      </c>
      <c r="Y219" s="4" t="s">
        <v>321</v>
      </c>
      <c r="Z219" s="68">
        <v>42777</v>
      </c>
    </row>
    <row r="220" spans="1:26" ht="12.75" x14ac:dyDescent="0.35">
      <c r="A2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220" s="181" t="str">
        <f>IF(All_Opps[[#This Row],[WeekMod]]&lt;&gt;"",CONCATENATE(All_Opps[[#This Row],[Opp Year]],"-",TEXT(All_Opps[[#This Row],[WeekMod]],"00#")),"")</f>
        <v>2017-057</v>
      </c>
      <c r="C2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220" s="181" t="str">
        <f>CONCATENATE(All_Opps[[#This Row],[Opp Year]],"-",TEXT(All_Opps[[#This Row],[Week]],"00#"))</f>
        <v>2017-057</v>
      </c>
      <c r="E220" s="181">
        <f>IFERROR(VALUE(RIGHT(All_Opps[[#This Row],[Opportunity Name]],2)),"")</f>
        <v>2</v>
      </c>
      <c r="F220" s="181">
        <f>IFERROR(("20"&amp;LEFT(All_Opps[[#This Row],[Opportunity Name]],2))*1,"")</f>
        <v>2017</v>
      </c>
      <c r="G220" s="181" t="str">
        <f>MID(All_Opps[[#This Row],[Opportunity Name]],3,2)</f>
        <v>05</v>
      </c>
      <c r="H220" s="181" t="str">
        <f>LEFT(All_Opps[[#This Row],[Opportunity Name]],7)</f>
        <v>1705 La</v>
      </c>
      <c r="I220" s="181" t="str" cm="1">
        <f t="array" ref="I2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0" s="181" t="str">
        <f>YEAR(All_Opps[[#This Row],[Close_Date]])&amp;"-"&amp;TEXT(MONTH(All_Opps[[#This Row],[Close_Date]]),"00")</f>
        <v>2017-02</v>
      </c>
      <c r="K220" s="182">
        <f>All_Opps[[#This Row],[Created Date2]]*1</f>
        <v>42740</v>
      </c>
      <c r="L220" s="183">
        <f>YEAR(All_Opps[[#This Row],[Created_Date]])</f>
        <v>2017</v>
      </c>
      <c r="M220" s="184">
        <f>WEEKNUM(All_Opps[[#This Row],[Created_Date]],16)</f>
        <v>1</v>
      </c>
      <c r="N220" s="182">
        <f>All_Opps[[#This Row],[Close Date]]*1</f>
        <v>42770</v>
      </c>
      <c r="O220" s="185">
        <f>YEAR(All_Opps[[#This Row],[Close_Date]])</f>
        <v>2017</v>
      </c>
      <c r="P220" s="183">
        <f>MONTH(All_Opps[[#This Row],[Close Date]])</f>
        <v>2</v>
      </c>
      <c r="Q220" s="181">
        <f>WEEKNUM(All_Opps[[#This Row],[Close Date]],1)</f>
        <v>5</v>
      </c>
      <c r="R2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0" s="4" t="s">
        <v>750</v>
      </c>
      <c r="T220" s="4" t="s">
        <v>751</v>
      </c>
      <c r="U220" s="68">
        <v>42770</v>
      </c>
      <c r="V220" s="347" t="s">
        <v>25</v>
      </c>
      <c r="W220" s="9">
        <v>21901</v>
      </c>
      <c r="X220" s="4" t="s">
        <v>161</v>
      </c>
      <c r="Y220" s="4" t="s">
        <v>328</v>
      </c>
      <c r="Z220" s="68">
        <v>42740</v>
      </c>
    </row>
    <row r="221" spans="1:26" ht="12.75" x14ac:dyDescent="0.35">
      <c r="A2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221" s="181" t="str">
        <f>IF(All_Opps[[#This Row],[WeekMod]]&lt;&gt;"",CONCATENATE(All_Opps[[#This Row],[Opp Year]],"-",TEXT(All_Opps[[#This Row],[WeekMod]],"00#")),"")</f>
        <v>2017-062</v>
      </c>
      <c r="C2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221" s="181" t="str">
        <f>CONCATENATE(All_Opps[[#This Row],[Opp Year]],"-",TEXT(All_Opps[[#This Row],[Week]],"00#"))</f>
        <v>2017-062</v>
      </c>
      <c r="E221" s="181">
        <f>IFERROR(VALUE(RIGHT(All_Opps[[#This Row],[Opportunity Name]],2)),"")</f>
        <v>1</v>
      </c>
      <c r="F221" s="181">
        <f>IFERROR(("20"&amp;LEFT(All_Opps[[#This Row],[Opportunity Name]],2))*1,"")</f>
        <v>2017</v>
      </c>
      <c r="G221" s="181" t="str">
        <f>MID(All_Opps[[#This Row],[Opportunity Name]],3,2)</f>
        <v>09</v>
      </c>
      <c r="H221" s="181" t="str">
        <f>LEFT(All_Opps[[#This Row],[Opportunity Name]],7)</f>
        <v>1709 Ro</v>
      </c>
      <c r="I221" s="181" t="str" cm="1">
        <f t="array" ref="I2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1" s="181" t="str">
        <f>YEAR(All_Opps[[#This Row],[Close_Date]])&amp;"-"&amp;TEXT(MONTH(All_Opps[[#This Row],[Close_Date]]),"00")</f>
        <v>2017-03</v>
      </c>
      <c r="K221" s="182">
        <f>All_Opps[[#This Row],[Created Date2]]*1</f>
        <v>42771</v>
      </c>
      <c r="L221" s="183">
        <f>YEAR(All_Opps[[#This Row],[Created_Date]])</f>
        <v>2017</v>
      </c>
      <c r="M221" s="184">
        <f>WEEKNUM(All_Opps[[#This Row],[Created_Date]],16)</f>
        <v>6</v>
      </c>
      <c r="N221" s="182">
        <f>All_Opps[[#This Row],[Close Date]]*1</f>
        <v>42801</v>
      </c>
      <c r="O221" s="185">
        <f>YEAR(All_Opps[[#This Row],[Close_Date]])</f>
        <v>2017</v>
      </c>
      <c r="P221" s="183">
        <f>MONTH(All_Opps[[#This Row],[Close Date]])</f>
        <v>3</v>
      </c>
      <c r="Q221" s="181">
        <f>WEEKNUM(All_Opps[[#This Row],[Close Date]],1)</f>
        <v>10</v>
      </c>
      <c r="R2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1" s="4" t="s">
        <v>752</v>
      </c>
      <c r="T221" s="4" t="s">
        <v>753</v>
      </c>
      <c r="U221" s="68">
        <v>42801</v>
      </c>
      <c r="V221" s="347" t="s">
        <v>18</v>
      </c>
      <c r="W221" s="341">
        <v>15314</v>
      </c>
      <c r="X221" s="4" t="s">
        <v>12</v>
      </c>
      <c r="Y221" s="4" t="s">
        <v>371</v>
      </c>
      <c r="Z221" s="68">
        <v>42771</v>
      </c>
    </row>
    <row r="222" spans="1:26" ht="12.75" x14ac:dyDescent="0.35">
      <c r="A2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222" s="181" t="str">
        <f>IF(All_Opps[[#This Row],[WeekMod]]&lt;&gt;"",CONCATENATE(All_Opps[[#This Row],[Opp Year]],"-",TEXT(All_Opps[[#This Row],[WeekMod]],"00#")),"")</f>
        <v>2017-058</v>
      </c>
      <c r="C2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222" s="181" t="str">
        <f>CONCATENATE(All_Opps[[#This Row],[Opp Year]],"-",TEXT(All_Opps[[#This Row],[Week]],"00#"))</f>
        <v>2017-058</v>
      </c>
      <c r="E222" s="181">
        <f>IFERROR(VALUE(RIGHT(All_Opps[[#This Row],[Opportunity Name]],2)),"")</f>
        <v>2</v>
      </c>
      <c r="F222" s="181">
        <f>IFERROR(("20"&amp;LEFT(All_Opps[[#This Row],[Opportunity Name]],2))*1,"")</f>
        <v>2017</v>
      </c>
      <c r="G222" s="181" t="str">
        <f>MID(All_Opps[[#This Row],[Opportunity Name]],3,2)</f>
        <v>08</v>
      </c>
      <c r="H222" s="181" t="str">
        <f>LEFT(All_Opps[[#This Row],[Opportunity Name]],7)</f>
        <v>1708-07</v>
      </c>
      <c r="I222" s="181" t="str" cm="1">
        <f t="array" ref="I2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2" s="181" t="str">
        <f>YEAR(All_Opps[[#This Row],[Close_Date]])&amp;"-"&amp;TEXT(MONTH(All_Opps[[#This Row],[Close_Date]]),"00")</f>
        <v>2017-02</v>
      </c>
      <c r="K222" s="182">
        <f>All_Opps[[#This Row],[Created Date2]]*1</f>
        <v>42761</v>
      </c>
      <c r="L222" s="183">
        <f>YEAR(All_Opps[[#This Row],[Created_Date]])</f>
        <v>2017</v>
      </c>
      <c r="M222" s="184">
        <f>WEEKNUM(All_Opps[[#This Row],[Created_Date]],16)</f>
        <v>4</v>
      </c>
      <c r="N222" s="182">
        <f>All_Opps[[#This Row],[Close Date]]*1</f>
        <v>42772</v>
      </c>
      <c r="O222" s="185">
        <f>YEAR(All_Opps[[#This Row],[Close_Date]])</f>
        <v>2017</v>
      </c>
      <c r="P222" s="183">
        <f>MONTH(All_Opps[[#This Row],[Close Date]])</f>
        <v>2</v>
      </c>
      <c r="Q222" s="181">
        <f>WEEKNUM(All_Opps[[#This Row],[Close Date]],1)</f>
        <v>6</v>
      </c>
      <c r="R22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187</v>
      </c>
      <c r="S222" s="4" t="s">
        <v>754</v>
      </c>
      <c r="T222" s="4" t="s">
        <v>755</v>
      </c>
      <c r="U222" s="68">
        <v>42772</v>
      </c>
      <c r="V222" s="347" t="s">
        <v>19</v>
      </c>
      <c r="W222" s="9">
        <v>52175</v>
      </c>
      <c r="X222" s="4" t="s">
        <v>161</v>
      </c>
      <c r="Y222" s="4" t="s">
        <v>328</v>
      </c>
      <c r="Z222" s="68">
        <v>42761</v>
      </c>
    </row>
    <row r="223" spans="1:26" ht="12.75" x14ac:dyDescent="0.35">
      <c r="A2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223" s="181" t="str">
        <f>IF(All_Opps[[#This Row],[WeekMod]]&lt;&gt;"",CONCATENATE(All_Opps[[#This Row],[Opp Year]],"-",TEXT(All_Opps[[#This Row],[WeekMod]],"00#")),"")</f>
        <v>2017-058</v>
      </c>
      <c r="C2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223" s="181" t="str">
        <f>CONCATENATE(All_Opps[[#This Row],[Opp Year]],"-",TEXT(All_Opps[[#This Row],[Week]],"00#"))</f>
        <v>2017-058</v>
      </c>
      <c r="E223" s="181">
        <f>IFERROR(VALUE(RIGHT(All_Opps[[#This Row],[Opportunity Name]],2)),"")</f>
        <v>12</v>
      </c>
      <c r="F223" s="181">
        <f>IFERROR(("20"&amp;LEFT(All_Opps[[#This Row],[Opportunity Name]],2))*1,"")</f>
        <v>2017</v>
      </c>
      <c r="G223" s="181" t="str">
        <f>MID(All_Opps[[#This Row],[Opportunity Name]],3,2)</f>
        <v>03</v>
      </c>
      <c r="H223" s="181" t="str">
        <f>LEFT(All_Opps[[#This Row],[Opportunity Name]],7)</f>
        <v>1703 Ya</v>
      </c>
      <c r="I223" s="181" t="str" cm="1">
        <f t="array" ref="I2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3" s="181" t="str">
        <f>YEAR(All_Opps[[#This Row],[Close_Date]])&amp;"-"&amp;TEXT(MONTH(All_Opps[[#This Row],[Close_Date]]),"00")</f>
        <v>2017-02</v>
      </c>
      <c r="K223" s="182">
        <f>All_Opps[[#This Row],[Created Date2]]*1</f>
        <v>42582</v>
      </c>
      <c r="L223" s="183">
        <f>YEAR(All_Opps[[#This Row],[Created_Date]])</f>
        <v>2016</v>
      </c>
      <c r="M223" s="184">
        <f>WEEKNUM(All_Opps[[#This Row],[Created_Date]],16)</f>
        <v>32</v>
      </c>
      <c r="N223" s="182">
        <f>All_Opps[[#This Row],[Close Date]]*1</f>
        <v>42773</v>
      </c>
      <c r="O223" s="185">
        <f>YEAR(All_Opps[[#This Row],[Close_Date]])</f>
        <v>2017</v>
      </c>
      <c r="P223" s="183">
        <f>MONTH(All_Opps[[#This Row],[Close Date]])</f>
        <v>2</v>
      </c>
      <c r="Q223" s="181">
        <f>WEEKNUM(All_Opps[[#This Row],[Close Date]],1)</f>
        <v>6</v>
      </c>
      <c r="R22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3" s="4" t="s">
        <v>756</v>
      </c>
      <c r="T223" s="4" t="s">
        <v>757</v>
      </c>
      <c r="U223" s="68">
        <v>42773</v>
      </c>
      <c r="V223" s="347" t="s">
        <v>21</v>
      </c>
      <c r="W223" s="9">
        <v>314211</v>
      </c>
      <c r="X223" s="4" t="s">
        <v>13</v>
      </c>
      <c r="Y223" s="4" t="s">
        <v>328</v>
      </c>
      <c r="Z223" s="68">
        <v>42582</v>
      </c>
    </row>
    <row r="224" spans="1:26" ht="12.75" x14ac:dyDescent="0.35">
      <c r="A2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224" s="181" t="str">
        <f>IF(All_Opps[[#This Row],[WeekMod]]&lt;&gt;"",CONCATENATE(All_Opps[[#This Row],[Opp Year]],"-",TEXT(All_Opps[[#This Row],[WeekMod]],"00#")),"")</f>
        <v>2017-057</v>
      </c>
      <c r="C2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224" s="181" t="str">
        <f>CONCATENATE(All_Opps[[#This Row],[Opp Year]],"-",TEXT(All_Opps[[#This Row],[Week]],"00#"))</f>
        <v>2017-057</v>
      </c>
      <c r="E224" s="181">
        <f>IFERROR(VALUE(RIGHT(All_Opps[[#This Row],[Opportunity Name]],2)),"")</f>
        <v>5</v>
      </c>
      <c r="F224" s="181">
        <f>IFERROR(("20"&amp;LEFT(All_Opps[[#This Row],[Opportunity Name]],2))*1,"")</f>
        <v>2017</v>
      </c>
      <c r="G224" s="181" t="str">
        <f>MID(All_Opps[[#This Row],[Opportunity Name]],3,2)</f>
        <v>08</v>
      </c>
      <c r="H224" s="181" t="str">
        <f>LEFT(All_Opps[[#This Row],[Opportunity Name]],7)</f>
        <v>1708 Oa</v>
      </c>
      <c r="I224" s="181" t="str" cm="1">
        <f t="array" ref="I2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4" s="181" t="str">
        <f>YEAR(All_Opps[[#This Row],[Close_Date]])&amp;"-"&amp;TEXT(MONTH(All_Opps[[#This Row],[Close_Date]]),"00")</f>
        <v>2017-02</v>
      </c>
      <c r="K224" s="182">
        <f>All_Opps[[#This Row],[Created Date2]]*1</f>
        <v>42737</v>
      </c>
      <c r="L224" s="183">
        <f>YEAR(All_Opps[[#This Row],[Created_Date]])</f>
        <v>2017</v>
      </c>
      <c r="M224" s="184">
        <f>WEEKNUM(All_Opps[[#This Row],[Created_Date]],16)</f>
        <v>1</v>
      </c>
      <c r="N224" s="182">
        <f>All_Opps[[#This Row],[Close Date]]*1</f>
        <v>42767</v>
      </c>
      <c r="O224" s="185">
        <f>YEAR(All_Opps[[#This Row],[Close_Date]])</f>
        <v>2017</v>
      </c>
      <c r="P224" s="183">
        <f>MONTH(All_Opps[[#This Row],[Close Date]])</f>
        <v>2</v>
      </c>
      <c r="Q224" s="181">
        <f>WEEKNUM(All_Opps[[#This Row],[Close Date]],1)</f>
        <v>5</v>
      </c>
      <c r="R22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4" s="4" t="s">
        <v>758</v>
      </c>
      <c r="T224" s="4" t="s">
        <v>759</v>
      </c>
      <c r="U224" s="68">
        <v>42767</v>
      </c>
      <c r="V224" s="347" t="s">
        <v>25</v>
      </c>
      <c r="W224" s="9">
        <v>50812</v>
      </c>
      <c r="X224" s="4" t="s">
        <v>13</v>
      </c>
      <c r="Y224" s="4" t="s">
        <v>328</v>
      </c>
      <c r="Z224" s="68">
        <v>42737</v>
      </c>
    </row>
    <row r="225" spans="1:26" ht="12.75" x14ac:dyDescent="0.35">
      <c r="A2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25" s="181" t="str">
        <f>IF(All_Opps[[#This Row],[WeekMod]]&lt;&gt;"",CONCATENATE(All_Opps[[#This Row],[Opp Year]],"-",TEXT(All_Opps[[#This Row],[WeekMod]],"00#")),"")</f>
        <v>2017-063</v>
      </c>
      <c r="C2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25" s="181" t="str">
        <f>CONCATENATE(All_Opps[[#This Row],[Opp Year]],"-",TEXT(All_Opps[[#This Row],[Week]],"00#"))</f>
        <v>2017-063</v>
      </c>
      <c r="E225" s="181">
        <f>IFERROR(VALUE(RIGHT(All_Opps[[#This Row],[Opportunity Name]],2)),"")</f>
        <v>2</v>
      </c>
      <c r="F225" s="181">
        <f>IFERROR(("20"&amp;LEFT(All_Opps[[#This Row],[Opportunity Name]],2))*1,"")</f>
        <v>2017</v>
      </c>
      <c r="G225" s="181" t="str">
        <f>MID(All_Opps[[#This Row],[Opportunity Name]],3,2)</f>
        <v>10</v>
      </c>
      <c r="H225" s="181" t="str">
        <f>LEFT(All_Opps[[#This Row],[Opportunity Name]],7)</f>
        <v>1710 Tr</v>
      </c>
      <c r="I225" s="181" t="str" cm="1">
        <f t="array" ref="I2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5" s="181" t="str">
        <f>YEAR(All_Opps[[#This Row],[Close_Date]])&amp;"-"&amp;TEXT(MONTH(All_Opps[[#This Row],[Close_Date]]),"00")</f>
        <v>2017-03</v>
      </c>
      <c r="K225" s="182">
        <f>All_Opps[[#This Row],[Created Date2]]*1</f>
        <v>42780</v>
      </c>
      <c r="L225" s="183">
        <f>YEAR(All_Opps[[#This Row],[Created_Date]])</f>
        <v>2017</v>
      </c>
      <c r="M225" s="184">
        <f>WEEKNUM(All_Opps[[#This Row],[Created_Date]],16)</f>
        <v>7</v>
      </c>
      <c r="N225" s="182">
        <f>All_Opps[[#This Row],[Close Date]]*1</f>
        <v>42810</v>
      </c>
      <c r="O225" s="185">
        <f>YEAR(All_Opps[[#This Row],[Close_Date]])</f>
        <v>2017</v>
      </c>
      <c r="P225" s="183">
        <f>MONTH(All_Opps[[#This Row],[Close Date]])</f>
        <v>3</v>
      </c>
      <c r="Q225" s="181">
        <f>WEEKNUM(All_Opps[[#This Row],[Close Date]],1)</f>
        <v>11</v>
      </c>
      <c r="R22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5" s="4" t="s">
        <v>760</v>
      </c>
      <c r="T225" s="4" t="s">
        <v>761</v>
      </c>
      <c r="U225" s="68">
        <v>42810</v>
      </c>
      <c r="V225" s="347" t="s">
        <v>25</v>
      </c>
      <c r="W225" s="9">
        <v>20961</v>
      </c>
      <c r="X225" s="4" t="s">
        <v>6</v>
      </c>
      <c r="Y225" s="4" t="s">
        <v>328</v>
      </c>
      <c r="Z225" s="68">
        <v>42780</v>
      </c>
    </row>
    <row r="226" spans="1:26" ht="12.75" x14ac:dyDescent="0.35">
      <c r="A2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</v>
      </c>
      <c r="B226" s="181" t="str">
        <f>IF(All_Opps[[#This Row],[WeekMod]]&lt;&gt;"",CONCATENATE(All_Opps[[#This Row],[Opp Year]],"-",TEXT(All_Opps[[#This Row],[WeekMod]],"00#")),"")</f>
        <v>2018-009</v>
      </c>
      <c r="C2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</v>
      </c>
      <c r="D226" s="181" t="str">
        <f>CONCATENATE(All_Opps[[#This Row],[Opp Year]],"-",TEXT(All_Opps[[#This Row],[Week]],"00#"))</f>
        <v>2018-009</v>
      </c>
      <c r="E226" s="181">
        <f>IFERROR(VALUE(RIGHT(All_Opps[[#This Row],[Opportunity Name]],2)),"")</f>
        <v>4</v>
      </c>
      <c r="F226" s="181">
        <f>IFERROR(("20"&amp;LEFT(All_Opps[[#This Row],[Opportunity Name]],2))*1,"")</f>
        <v>2018</v>
      </c>
      <c r="G226" s="181" t="str">
        <f>MID(All_Opps[[#This Row],[Opportunity Name]],3,2)</f>
        <v>09</v>
      </c>
      <c r="H226" s="181" t="str">
        <f>LEFT(All_Opps[[#This Row],[Opportunity Name]],7)</f>
        <v>1809-01</v>
      </c>
      <c r="I226" s="181" t="str" cm="1">
        <f t="array" ref="I2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6" s="181" t="str">
        <f>YEAR(All_Opps[[#This Row],[Close_Date]])&amp;"-"&amp;TEXT(MONTH(All_Opps[[#This Row],[Close_Date]]),"00")</f>
        <v>2017-03</v>
      </c>
      <c r="K226" s="182">
        <f>All_Opps[[#This Row],[Created Date2]]*1</f>
        <v>42788</v>
      </c>
      <c r="L226" s="183">
        <f>YEAR(All_Opps[[#This Row],[Created_Date]])</f>
        <v>2017</v>
      </c>
      <c r="M226" s="184">
        <f>WEEKNUM(All_Opps[[#This Row],[Created_Date]],16)</f>
        <v>8</v>
      </c>
      <c r="N226" s="182">
        <f>All_Opps[[#This Row],[Close Date]]*1</f>
        <v>42795</v>
      </c>
      <c r="O226" s="185">
        <f>YEAR(All_Opps[[#This Row],[Close_Date]])</f>
        <v>2017</v>
      </c>
      <c r="P226" s="183">
        <f>MONTH(All_Opps[[#This Row],[Close Date]])</f>
        <v>3</v>
      </c>
      <c r="Q226" s="181">
        <f>WEEKNUM(All_Opps[[#This Row],[Close Date]],1)</f>
        <v>9</v>
      </c>
      <c r="R22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556</v>
      </c>
      <c r="S226" s="4" t="s">
        <v>762</v>
      </c>
      <c r="T226" s="4" t="s">
        <v>763</v>
      </c>
      <c r="U226" s="68">
        <v>42795</v>
      </c>
      <c r="V226" s="347" t="s">
        <v>19</v>
      </c>
      <c r="W226" s="341">
        <v>70732</v>
      </c>
      <c r="X226" s="4" t="s">
        <v>161</v>
      </c>
      <c r="Y226" s="4" t="s">
        <v>321</v>
      </c>
      <c r="Z226" s="68">
        <v>42788</v>
      </c>
    </row>
    <row r="227" spans="1:26" ht="12.75" x14ac:dyDescent="0.35">
      <c r="A2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227" s="181" t="str">
        <f>IF(All_Opps[[#This Row],[WeekMod]]&lt;&gt;"",CONCATENATE(All_Opps[[#This Row],[Opp Year]],"-",TEXT(All_Opps[[#This Row],[WeekMod]],"00#")),"")</f>
        <v>2018-010</v>
      </c>
      <c r="C2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227" s="181" t="str">
        <f>CONCATENATE(All_Opps[[#This Row],[Opp Year]],"-",TEXT(All_Opps[[#This Row],[Week]],"00#"))</f>
        <v>2018-010</v>
      </c>
      <c r="E227" s="181">
        <f>IFERROR(VALUE(RIGHT(All_Opps[[#This Row],[Opportunity Name]],2)),"")</f>
        <v>6</v>
      </c>
      <c r="F227" s="181">
        <f>IFERROR(("20"&amp;LEFT(All_Opps[[#This Row],[Opportunity Name]],2))*1,"")</f>
        <v>2018</v>
      </c>
      <c r="G227" s="181" t="str">
        <f>MID(All_Opps[[#This Row],[Opportunity Name]],3,2)</f>
        <v>04</v>
      </c>
      <c r="H227" s="181" t="str">
        <f>LEFT(All_Opps[[#This Row],[Opportunity Name]],7)</f>
        <v>1804 An</v>
      </c>
      <c r="I227" s="181" t="str" cm="1">
        <f t="array" ref="I2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7" s="181" t="str">
        <f>YEAR(All_Opps[[#This Row],[Close_Date]])&amp;"-"&amp;TEXT(MONTH(All_Opps[[#This Row],[Close_Date]]),"00")</f>
        <v>2017-03</v>
      </c>
      <c r="K227" s="182">
        <f>All_Opps[[#This Row],[Created Date2]]*1</f>
        <v>42773</v>
      </c>
      <c r="L227" s="183">
        <f>YEAR(All_Opps[[#This Row],[Created_Date]])</f>
        <v>2017</v>
      </c>
      <c r="M227" s="184">
        <f>WEEKNUM(All_Opps[[#This Row],[Created_Date]],16)</f>
        <v>6</v>
      </c>
      <c r="N227" s="182">
        <f>All_Opps[[#This Row],[Close Date]]*1</f>
        <v>42803</v>
      </c>
      <c r="O227" s="185">
        <f>YEAR(All_Opps[[#This Row],[Close_Date]])</f>
        <v>2017</v>
      </c>
      <c r="P227" s="183">
        <f>MONTH(All_Opps[[#This Row],[Close Date]])</f>
        <v>3</v>
      </c>
      <c r="Q227" s="181">
        <f>WEEKNUM(All_Opps[[#This Row],[Close Date]],1)</f>
        <v>10</v>
      </c>
      <c r="R22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7" s="4" t="s">
        <v>764</v>
      </c>
      <c r="T227" s="4" t="s">
        <v>765</v>
      </c>
      <c r="U227" s="68">
        <v>42803</v>
      </c>
      <c r="V227" s="347" t="s">
        <v>18</v>
      </c>
      <c r="W227" s="9">
        <v>34602</v>
      </c>
      <c r="X227" s="4" t="s">
        <v>15</v>
      </c>
      <c r="Y227" s="4" t="s">
        <v>328</v>
      </c>
      <c r="Z227" s="68">
        <v>42773</v>
      </c>
    </row>
    <row r="228" spans="1:26" ht="12.75" x14ac:dyDescent="0.35">
      <c r="A2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228" s="181" t="str">
        <f>IF(All_Opps[[#This Row],[WeekMod]]&lt;&gt;"",CONCATENATE(All_Opps[[#This Row],[Opp Year]],"-",TEXT(All_Opps[[#This Row],[WeekMod]],"00#")),"")</f>
        <v>2017-060</v>
      </c>
      <c r="C2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228" s="181" t="str">
        <f>CONCATENATE(All_Opps[[#This Row],[Opp Year]],"-",TEXT(All_Opps[[#This Row],[Week]],"00#"))</f>
        <v>2017-060</v>
      </c>
      <c r="E228" s="181">
        <f>IFERROR(VALUE(RIGHT(All_Opps[[#This Row],[Opportunity Name]],2)),"")</f>
        <v>2</v>
      </c>
      <c r="F228" s="181">
        <f>IFERROR(("20"&amp;LEFT(All_Opps[[#This Row],[Opportunity Name]],2))*1,"")</f>
        <v>2017</v>
      </c>
      <c r="G228" s="181" t="str">
        <f>MID(All_Opps[[#This Row],[Opportunity Name]],3,2)</f>
        <v>10</v>
      </c>
      <c r="H228" s="181" t="str">
        <f>LEFT(All_Opps[[#This Row],[Opportunity Name]],7)</f>
        <v>1710 Ur</v>
      </c>
      <c r="I228" s="181" t="str" cm="1">
        <f t="array" ref="I2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8" s="181" t="str">
        <f>YEAR(All_Opps[[#This Row],[Close_Date]])&amp;"-"&amp;TEXT(MONTH(All_Opps[[#This Row],[Close_Date]]),"00")</f>
        <v>2017-02</v>
      </c>
      <c r="K228" s="182">
        <f>All_Opps[[#This Row],[Created Date2]]*1</f>
        <v>42759</v>
      </c>
      <c r="L228" s="183">
        <f>YEAR(All_Opps[[#This Row],[Created_Date]])</f>
        <v>2017</v>
      </c>
      <c r="M228" s="184">
        <f>WEEKNUM(All_Opps[[#This Row],[Created_Date]],16)</f>
        <v>4</v>
      </c>
      <c r="N228" s="182">
        <f>All_Opps[[#This Row],[Close Date]]*1</f>
        <v>42789</v>
      </c>
      <c r="O228" s="185">
        <f>YEAR(All_Opps[[#This Row],[Close_Date]])</f>
        <v>2017</v>
      </c>
      <c r="P228" s="183">
        <f>MONTH(All_Opps[[#This Row],[Close Date]])</f>
        <v>2</v>
      </c>
      <c r="Q228" s="181">
        <f>WEEKNUM(All_Opps[[#This Row],[Close Date]],1)</f>
        <v>8</v>
      </c>
      <c r="R22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8" s="4" t="s">
        <v>766</v>
      </c>
      <c r="T228" s="4" t="s">
        <v>767</v>
      </c>
      <c r="U228" s="68">
        <v>42789</v>
      </c>
      <c r="V228" s="347" t="s">
        <v>18</v>
      </c>
      <c r="W228" s="9">
        <v>14979</v>
      </c>
      <c r="X228" s="4" t="s">
        <v>161</v>
      </c>
      <c r="Y228" s="4" t="s">
        <v>328</v>
      </c>
      <c r="Z228" s="68">
        <v>42759</v>
      </c>
    </row>
    <row r="229" spans="1:26" ht="12.75" x14ac:dyDescent="0.35">
      <c r="A2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229" s="181" t="str">
        <f>IF(All_Opps[[#This Row],[WeekMod]]&lt;&gt;"",CONCATENATE(All_Opps[[#This Row],[Opp Year]],"-",TEXT(All_Opps[[#This Row],[WeekMod]],"00#")),"")</f>
        <v>2018-010</v>
      </c>
      <c r="C2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229" s="181" t="str">
        <f>CONCATENATE(All_Opps[[#This Row],[Opp Year]],"-",TEXT(All_Opps[[#This Row],[Week]],"00#"))</f>
        <v>2018-010</v>
      </c>
      <c r="E229" s="181">
        <f>IFERROR(VALUE(RIGHT(All_Opps[[#This Row],[Opportunity Name]],2)),"")</f>
        <v>36</v>
      </c>
      <c r="F229" s="181">
        <f>IFERROR(("20"&amp;LEFT(All_Opps[[#This Row],[Opportunity Name]],2))*1,"")</f>
        <v>2018</v>
      </c>
      <c r="G229" s="181" t="str">
        <f>MID(All_Opps[[#This Row],[Opportunity Name]],3,2)</f>
        <v>04</v>
      </c>
      <c r="H229" s="181" t="str">
        <f>LEFT(All_Opps[[#This Row],[Opportunity Name]],7)</f>
        <v>1804 As</v>
      </c>
      <c r="I229" s="181" t="str" cm="1">
        <f t="array" ref="I2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9" s="181" t="str">
        <f>YEAR(All_Opps[[#This Row],[Close_Date]])&amp;"-"&amp;TEXT(MONTH(All_Opps[[#This Row],[Close_Date]]),"00")</f>
        <v>2017-03</v>
      </c>
      <c r="K229" s="182">
        <f>All_Opps[[#This Row],[Created Date2]]*1</f>
        <v>42773</v>
      </c>
      <c r="L229" s="183">
        <f>YEAR(All_Opps[[#This Row],[Created_Date]])</f>
        <v>2017</v>
      </c>
      <c r="M229" s="184">
        <f>WEEKNUM(All_Opps[[#This Row],[Created_Date]],16)</f>
        <v>6</v>
      </c>
      <c r="N229" s="182">
        <f>All_Opps[[#This Row],[Close Date]]*1</f>
        <v>42803</v>
      </c>
      <c r="O229" s="185">
        <f>YEAR(All_Opps[[#This Row],[Close_Date]])</f>
        <v>2017</v>
      </c>
      <c r="P229" s="183">
        <f>MONTH(All_Opps[[#This Row],[Close Date]])</f>
        <v>3</v>
      </c>
      <c r="Q229" s="181">
        <f>WEEKNUM(All_Opps[[#This Row],[Close Date]],1)</f>
        <v>10</v>
      </c>
      <c r="R22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9" s="4" t="s">
        <v>768</v>
      </c>
      <c r="T229" s="4" t="s">
        <v>769</v>
      </c>
      <c r="U229" s="68">
        <v>42803</v>
      </c>
      <c r="V229" s="347" t="s">
        <v>18</v>
      </c>
      <c r="W229" s="9">
        <v>23875</v>
      </c>
      <c r="X229" s="4" t="s">
        <v>13</v>
      </c>
      <c r="Y229" s="4" t="s">
        <v>328</v>
      </c>
      <c r="Z229" s="68">
        <v>42773</v>
      </c>
    </row>
    <row r="230" spans="1:26" ht="12.75" x14ac:dyDescent="0.35">
      <c r="A2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230" s="181" t="str">
        <f>IF(All_Opps[[#This Row],[WeekMod]]&lt;&gt;"",CONCATENATE(All_Opps[[#This Row],[Opp Year]],"-",TEXT(All_Opps[[#This Row],[WeekMod]],"00#")),"")</f>
        <v>2017-062</v>
      </c>
      <c r="C2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230" s="181" t="str">
        <f>CONCATENATE(All_Opps[[#This Row],[Opp Year]],"-",TEXT(All_Opps[[#This Row],[Week]],"00#"))</f>
        <v>2017-062</v>
      </c>
      <c r="E230" s="181">
        <f>IFERROR(VALUE(RIGHT(All_Opps[[#This Row],[Opportunity Name]],2)),"")</f>
        <v>6</v>
      </c>
      <c r="F230" s="181">
        <f>IFERROR(("20"&amp;LEFT(All_Opps[[#This Row],[Opportunity Name]],2))*1,"")</f>
        <v>2017</v>
      </c>
      <c r="G230" s="181" t="str">
        <f>MID(All_Opps[[#This Row],[Opportunity Name]],3,2)</f>
        <v>08</v>
      </c>
      <c r="H230" s="181" t="str">
        <f>LEFT(All_Opps[[#This Row],[Opportunity Name]],7)</f>
        <v>1708-08</v>
      </c>
      <c r="I230" s="181" t="str" cm="1">
        <f t="array" ref="I2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0" s="181" t="str">
        <f>YEAR(All_Opps[[#This Row],[Close_Date]])&amp;"-"&amp;TEXT(MONTH(All_Opps[[#This Row],[Close_Date]]),"00")</f>
        <v>2017-03</v>
      </c>
      <c r="K230" s="182">
        <f>All_Opps[[#This Row],[Created Date2]]*1</f>
        <v>42790</v>
      </c>
      <c r="L230" s="183">
        <f>YEAR(All_Opps[[#This Row],[Created_Date]])</f>
        <v>2017</v>
      </c>
      <c r="M230" s="184">
        <f>WEEKNUM(All_Opps[[#This Row],[Created_Date]],16)</f>
        <v>8</v>
      </c>
      <c r="N230" s="182">
        <f>All_Opps[[#This Row],[Close Date]]*1</f>
        <v>42799</v>
      </c>
      <c r="O230" s="185">
        <f>YEAR(All_Opps[[#This Row],[Close_Date]])</f>
        <v>2017</v>
      </c>
      <c r="P230" s="183">
        <f>MONTH(All_Opps[[#This Row],[Close Date]])</f>
        <v>3</v>
      </c>
      <c r="Q230" s="181">
        <f>WEEKNUM(All_Opps[[#This Row],[Close Date]],1)</f>
        <v>10</v>
      </c>
      <c r="R23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158</v>
      </c>
      <c r="S230" s="4" t="s">
        <v>770</v>
      </c>
      <c r="T230" s="4" t="s">
        <v>771</v>
      </c>
      <c r="U230" s="68">
        <v>42799</v>
      </c>
      <c r="V230" s="347" t="s">
        <v>19</v>
      </c>
      <c r="W230" s="9">
        <v>65677</v>
      </c>
      <c r="X230" s="4" t="s">
        <v>13</v>
      </c>
      <c r="Y230" s="4" t="s">
        <v>328</v>
      </c>
      <c r="Z230" s="68">
        <v>42790</v>
      </c>
    </row>
    <row r="231" spans="1:26" ht="12.75" x14ac:dyDescent="0.35">
      <c r="A2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231" s="181" t="str">
        <f>IF(All_Opps[[#This Row],[WeekMod]]&lt;&gt;"",CONCATENATE(All_Opps[[#This Row],[Opp Year]],"-",TEXT(All_Opps[[#This Row],[WeekMod]],"00#")),"")</f>
        <v>2017-062</v>
      </c>
      <c r="C2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231" s="181" t="str">
        <f>CONCATENATE(All_Opps[[#This Row],[Opp Year]],"-",TEXT(All_Opps[[#This Row],[Week]],"00#"))</f>
        <v>2017-062</v>
      </c>
      <c r="E231" s="181">
        <f>IFERROR(VALUE(RIGHT(All_Opps[[#This Row],[Opportunity Name]],2)),"")</f>
        <v>5</v>
      </c>
      <c r="F231" s="181">
        <f>IFERROR(("20"&amp;LEFT(All_Opps[[#This Row],[Opportunity Name]],2))*1,"")</f>
        <v>2017</v>
      </c>
      <c r="G231" s="181" t="str">
        <f>MID(All_Opps[[#This Row],[Opportunity Name]],3,2)</f>
        <v>12</v>
      </c>
      <c r="H231" s="181" t="str">
        <f>LEFT(All_Opps[[#This Row],[Opportunity Name]],7)</f>
        <v>1712-07</v>
      </c>
      <c r="I231" s="181" t="str" cm="1">
        <f t="array" ref="I2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1" s="181" t="str">
        <f>YEAR(All_Opps[[#This Row],[Close_Date]])&amp;"-"&amp;TEXT(MONTH(All_Opps[[#This Row],[Close_Date]]),"00")</f>
        <v>2017-03</v>
      </c>
      <c r="K231" s="182">
        <f>All_Opps[[#This Row],[Created Date2]]*1</f>
        <v>42800</v>
      </c>
      <c r="L231" s="183">
        <f>YEAR(All_Opps[[#This Row],[Created_Date]])</f>
        <v>2017</v>
      </c>
      <c r="M231" s="184">
        <f>WEEKNUM(All_Opps[[#This Row],[Created_Date]],16)</f>
        <v>10</v>
      </c>
      <c r="N231" s="182">
        <f>All_Opps[[#This Row],[Close Date]]*1</f>
        <v>42801</v>
      </c>
      <c r="O231" s="185">
        <f>YEAR(All_Opps[[#This Row],[Close_Date]])</f>
        <v>2017</v>
      </c>
      <c r="P231" s="183">
        <f>MONTH(All_Opps[[#This Row],[Close Date]])</f>
        <v>3</v>
      </c>
      <c r="Q231" s="181">
        <f>WEEKNUM(All_Opps[[#This Row],[Close Date]],1)</f>
        <v>10</v>
      </c>
      <c r="R23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270</v>
      </c>
      <c r="S231" s="4" t="s">
        <v>772</v>
      </c>
      <c r="T231" s="4" t="s">
        <v>773</v>
      </c>
      <c r="U231" s="68">
        <v>42801</v>
      </c>
      <c r="V231" s="347" t="s">
        <v>19</v>
      </c>
      <c r="W231" s="9">
        <v>97294</v>
      </c>
      <c r="X231" s="4" t="s">
        <v>13</v>
      </c>
      <c r="Y231" s="4" t="s">
        <v>328</v>
      </c>
      <c r="Z231" s="68">
        <v>42800</v>
      </c>
    </row>
    <row r="232" spans="1:26" ht="12.75" x14ac:dyDescent="0.35">
      <c r="A2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32" s="181" t="str">
        <f>IF(All_Opps[[#This Row],[WeekMod]]&lt;&gt;"",CONCATENATE(All_Opps[[#This Row],[Opp Year]],"-",TEXT(All_Opps[[#This Row],[WeekMod]],"00#")),"")</f>
        <v>2017-064</v>
      </c>
      <c r="C2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32" s="181" t="str">
        <f>CONCATENATE(All_Opps[[#This Row],[Opp Year]],"-",TEXT(All_Opps[[#This Row],[Week]],"00#"))</f>
        <v>2017-064</v>
      </c>
      <c r="E232" s="181">
        <f>IFERROR(VALUE(RIGHT(All_Opps[[#This Row],[Opportunity Name]],2)),"")</f>
        <v>2</v>
      </c>
      <c r="F232" s="181">
        <f>IFERROR(("20"&amp;LEFT(All_Opps[[#This Row],[Opportunity Name]],2))*1,"")</f>
        <v>2017</v>
      </c>
      <c r="G232" s="181" t="str">
        <f>MID(All_Opps[[#This Row],[Opportunity Name]],3,2)</f>
        <v>09</v>
      </c>
      <c r="H232" s="181" t="str">
        <f>LEFT(All_Opps[[#This Row],[Opportunity Name]],7)</f>
        <v>1709-11</v>
      </c>
      <c r="I232" s="181" t="str" cm="1">
        <f t="array" ref="I2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2" s="181" t="str">
        <f>YEAR(All_Opps[[#This Row],[Close_Date]])&amp;"-"&amp;TEXT(MONTH(All_Opps[[#This Row],[Close_Date]]),"00")</f>
        <v>2017-03</v>
      </c>
      <c r="K232" s="182">
        <f>All_Opps[[#This Row],[Created Date2]]*1</f>
        <v>42792</v>
      </c>
      <c r="L232" s="183">
        <f>YEAR(All_Opps[[#This Row],[Created_Date]])</f>
        <v>2017</v>
      </c>
      <c r="M232" s="184">
        <f>WEEKNUM(All_Opps[[#This Row],[Created_Date]],16)</f>
        <v>9</v>
      </c>
      <c r="N232" s="182">
        <f>All_Opps[[#This Row],[Close Date]]*1</f>
        <v>42816</v>
      </c>
      <c r="O232" s="185">
        <f>YEAR(All_Opps[[#This Row],[Close_Date]])</f>
        <v>2017</v>
      </c>
      <c r="P232" s="183">
        <f>MONTH(All_Opps[[#This Row],[Close Date]])</f>
        <v>3</v>
      </c>
      <c r="Q232" s="181">
        <f>WEEKNUM(All_Opps[[#This Row],[Close Date]],1)</f>
        <v>12</v>
      </c>
      <c r="R23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187</v>
      </c>
      <c r="S232" s="4" t="s">
        <v>774</v>
      </c>
      <c r="T232" s="4" t="s">
        <v>775</v>
      </c>
      <c r="U232" s="68">
        <v>42816</v>
      </c>
      <c r="V232" s="347" t="s">
        <v>19</v>
      </c>
      <c r="W232" s="341">
        <v>25668</v>
      </c>
      <c r="X232" s="4" t="s">
        <v>12</v>
      </c>
      <c r="Y232" s="4" t="s">
        <v>321</v>
      </c>
      <c r="Z232" s="68">
        <v>42792</v>
      </c>
    </row>
    <row r="233" spans="1:26" ht="12.75" x14ac:dyDescent="0.35">
      <c r="A2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233" s="181" t="str">
        <f>IF(All_Opps[[#This Row],[WeekMod]]&lt;&gt;"",CONCATENATE(All_Opps[[#This Row],[Opp Year]],"-",TEXT(All_Opps[[#This Row],[WeekMod]],"00#")),"")</f>
        <v>2017-058</v>
      </c>
      <c r="C2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233" s="181" t="str">
        <f>CONCATENATE(All_Opps[[#This Row],[Opp Year]],"-",TEXT(All_Opps[[#This Row],[Week]],"00#"))</f>
        <v>2017-058</v>
      </c>
      <c r="E233" s="181">
        <f>IFERROR(VALUE(RIGHT(All_Opps[[#This Row],[Opportunity Name]],2)),"")</f>
        <v>2</v>
      </c>
      <c r="F233" s="181">
        <f>IFERROR(("20"&amp;LEFT(All_Opps[[#This Row],[Opportunity Name]],2))*1,"")</f>
        <v>2017</v>
      </c>
      <c r="G233" s="181" t="str">
        <f>MID(All_Opps[[#This Row],[Opportunity Name]],3,2)</f>
        <v>06</v>
      </c>
      <c r="H233" s="181" t="str">
        <f>LEFT(All_Opps[[#This Row],[Opportunity Name]],7)</f>
        <v>1706 Mo</v>
      </c>
      <c r="I233" s="181" t="str" cm="1">
        <f t="array" ref="I2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3" s="181" t="str">
        <f>YEAR(All_Opps[[#This Row],[Close_Date]])&amp;"-"&amp;TEXT(MONTH(All_Opps[[#This Row],[Close_Date]]),"00")</f>
        <v>2017-02</v>
      </c>
      <c r="K233" s="182">
        <f>All_Opps[[#This Row],[Created Date2]]*1</f>
        <v>42746</v>
      </c>
      <c r="L233" s="183">
        <f>YEAR(All_Opps[[#This Row],[Created_Date]])</f>
        <v>2017</v>
      </c>
      <c r="M233" s="184">
        <f>WEEKNUM(All_Opps[[#This Row],[Created_Date]],16)</f>
        <v>2</v>
      </c>
      <c r="N233" s="182">
        <f>All_Opps[[#This Row],[Close Date]]*1</f>
        <v>42776</v>
      </c>
      <c r="O233" s="185">
        <f>YEAR(All_Opps[[#This Row],[Close_Date]])</f>
        <v>2017</v>
      </c>
      <c r="P233" s="183">
        <f>MONTH(All_Opps[[#This Row],[Close Date]])</f>
        <v>2</v>
      </c>
      <c r="Q233" s="181">
        <f>WEEKNUM(All_Opps[[#This Row],[Close Date]],1)</f>
        <v>6</v>
      </c>
      <c r="R2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3" s="4" t="s">
        <v>776</v>
      </c>
      <c r="T233" s="4" t="s">
        <v>777</v>
      </c>
      <c r="U233" s="68">
        <v>42776</v>
      </c>
      <c r="V233" s="347" t="s">
        <v>25</v>
      </c>
      <c r="W233" s="9">
        <v>29429</v>
      </c>
      <c r="X233" s="4" t="s">
        <v>159</v>
      </c>
      <c r="Y233" s="4" t="s">
        <v>328</v>
      </c>
      <c r="Z233" s="68">
        <v>42746</v>
      </c>
    </row>
    <row r="234" spans="1:26" ht="12.75" x14ac:dyDescent="0.35">
      <c r="A2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234" s="181" t="str">
        <f>IF(All_Opps[[#This Row],[WeekMod]]&lt;&gt;"",CONCATENATE(All_Opps[[#This Row],[Opp Year]],"-",TEXT(All_Opps[[#This Row],[WeekMod]],"00#")),"")</f>
        <v>2017-067</v>
      </c>
      <c r="C2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234" s="181" t="str">
        <f>CONCATENATE(All_Opps[[#This Row],[Opp Year]],"-",TEXT(All_Opps[[#This Row],[Week]],"00#"))</f>
        <v>2017-067</v>
      </c>
      <c r="E234" s="181">
        <f>IFERROR(VALUE(RIGHT(All_Opps[[#This Row],[Opportunity Name]],2)),"")</f>
        <v>4</v>
      </c>
      <c r="F234" s="181">
        <f>IFERROR(("20"&amp;LEFT(All_Opps[[#This Row],[Opportunity Name]],2))*1,"")</f>
        <v>2017</v>
      </c>
      <c r="G234" s="181" t="str">
        <f>MID(All_Opps[[#This Row],[Opportunity Name]],3,2)</f>
        <v>08</v>
      </c>
      <c r="H234" s="181" t="str">
        <f>LEFT(All_Opps[[#This Row],[Opportunity Name]],7)</f>
        <v>1708 La</v>
      </c>
      <c r="I234" s="181" t="str" cm="1">
        <f t="array" ref="I2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4" s="181" t="str">
        <f>YEAR(All_Opps[[#This Row],[Close_Date]])&amp;"-"&amp;TEXT(MONTH(All_Opps[[#This Row],[Close_Date]]),"00")</f>
        <v>2017-04</v>
      </c>
      <c r="K234" s="182">
        <f>All_Opps[[#This Row],[Created Date2]]*1</f>
        <v>42806</v>
      </c>
      <c r="L234" s="183">
        <f>YEAR(All_Opps[[#This Row],[Created_Date]])</f>
        <v>2017</v>
      </c>
      <c r="M234" s="184">
        <f>WEEKNUM(All_Opps[[#This Row],[Created_Date]],16)</f>
        <v>11</v>
      </c>
      <c r="N234" s="182">
        <f>All_Opps[[#This Row],[Close Date]]*1</f>
        <v>42836</v>
      </c>
      <c r="O234" s="185">
        <f>YEAR(All_Opps[[#This Row],[Close_Date]])</f>
        <v>2017</v>
      </c>
      <c r="P234" s="183">
        <f>MONTH(All_Opps[[#This Row],[Close Date]])</f>
        <v>4</v>
      </c>
      <c r="Q234" s="181">
        <f>WEEKNUM(All_Opps[[#This Row],[Close Date]],1)</f>
        <v>15</v>
      </c>
      <c r="R23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4" s="4" t="s">
        <v>778</v>
      </c>
      <c r="T234" s="4" t="s">
        <v>779</v>
      </c>
      <c r="U234" s="68">
        <v>42836</v>
      </c>
      <c r="V234" s="347" t="s">
        <v>18</v>
      </c>
      <c r="W234" s="9">
        <v>33659</v>
      </c>
      <c r="X234" s="4" t="s">
        <v>13</v>
      </c>
      <c r="Y234" s="4" t="s">
        <v>328</v>
      </c>
      <c r="Z234" s="68">
        <v>42806</v>
      </c>
    </row>
    <row r="235" spans="1:26" ht="12.75" x14ac:dyDescent="0.35">
      <c r="A2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</v>
      </c>
      <c r="B235" s="181" t="str">
        <f>IF(All_Opps[[#This Row],[WeekMod]]&lt;&gt;"",CONCATENATE(All_Opps[[#This Row],[Opp Year]],"-",TEXT(All_Opps[[#This Row],[WeekMod]],"00#")),"")</f>
        <v>2018-009</v>
      </c>
      <c r="C2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</v>
      </c>
      <c r="D235" s="181" t="str">
        <f>CONCATENATE(All_Opps[[#This Row],[Opp Year]],"-",TEXT(All_Opps[[#This Row],[Week]],"00#"))</f>
        <v>2018-009</v>
      </c>
      <c r="E235" s="181">
        <f>IFERROR(VALUE(RIGHT(All_Opps[[#This Row],[Opportunity Name]],2)),"")</f>
        <v>6</v>
      </c>
      <c r="F235" s="181">
        <f>IFERROR(("20"&amp;LEFT(All_Opps[[#This Row],[Opportunity Name]],2))*1,"")</f>
        <v>2018</v>
      </c>
      <c r="G235" s="181" t="str">
        <f>MID(All_Opps[[#This Row],[Opportunity Name]],3,2)</f>
        <v>06</v>
      </c>
      <c r="H235" s="181" t="str">
        <f>LEFT(All_Opps[[#This Row],[Opportunity Name]],7)</f>
        <v>1806 An</v>
      </c>
      <c r="I235" s="181" t="str" cm="1">
        <f t="array" ref="I2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5" s="181" t="str">
        <f>YEAR(All_Opps[[#This Row],[Close_Date]])&amp;"-"&amp;TEXT(MONTH(All_Opps[[#This Row],[Close_Date]]),"00")</f>
        <v>2017-03</v>
      </c>
      <c r="K235" s="182">
        <f>All_Opps[[#This Row],[Created Date2]]*1</f>
        <v>42766</v>
      </c>
      <c r="L235" s="183">
        <f>YEAR(All_Opps[[#This Row],[Created_Date]])</f>
        <v>2017</v>
      </c>
      <c r="M235" s="184">
        <f>WEEKNUM(All_Opps[[#This Row],[Created_Date]],16)</f>
        <v>5</v>
      </c>
      <c r="N235" s="182">
        <f>All_Opps[[#This Row],[Close Date]]*1</f>
        <v>42796</v>
      </c>
      <c r="O235" s="185">
        <f>YEAR(All_Opps[[#This Row],[Close_Date]])</f>
        <v>2017</v>
      </c>
      <c r="P235" s="183">
        <f>MONTH(All_Opps[[#This Row],[Close Date]])</f>
        <v>3</v>
      </c>
      <c r="Q235" s="181">
        <f>WEEKNUM(All_Opps[[#This Row],[Close Date]],1)</f>
        <v>9</v>
      </c>
      <c r="R23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5" s="4" t="s">
        <v>780</v>
      </c>
      <c r="T235" s="4" t="s">
        <v>781</v>
      </c>
      <c r="U235" s="68">
        <v>42796</v>
      </c>
      <c r="V235" s="347" t="s">
        <v>18</v>
      </c>
      <c r="W235" s="341">
        <v>26098</v>
      </c>
      <c r="X235" s="4" t="s">
        <v>161</v>
      </c>
      <c r="Y235" s="4" t="s">
        <v>321</v>
      </c>
      <c r="Z235" s="68">
        <v>42766</v>
      </c>
    </row>
    <row r="236" spans="1:26" ht="12.75" x14ac:dyDescent="0.35">
      <c r="A2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236" s="181" t="str">
        <f>IF(All_Opps[[#This Row],[WeekMod]]&lt;&gt;"",CONCATENATE(All_Opps[[#This Row],[Opp Year]],"-",TEXT(All_Opps[[#This Row],[WeekMod]],"00#")),"")</f>
        <v>2017-058</v>
      </c>
      <c r="C2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236" s="181" t="str">
        <f>CONCATENATE(All_Opps[[#This Row],[Opp Year]],"-",TEXT(All_Opps[[#This Row],[Week]],"00#"))</f>
        <v>2017-058</v>
      </c>
      <c r="E236" s="181">
        <f>IFERROR(VALUE(RIGHT(All_Opps[[#This Row],[Opportunity Name]],2)),"")</f>
        <v>2</v>
      </c>
      <c r="F236" s="181">
        <f>IFERROR(("20"&amp;LEFT(All_Opps[[#This Row],[Opportunity Name]],2))*1,"")</f>
        <v>2017</v>
      </c>
      <c r="G236" s="181" t="str">
        <f>MID(All_Opps[[#This Row],[Opportunity Name]],3,2)</f>
        <v>06</v>
      </c>
      <c r="H236" s="181" t="str">
        <f>LEFT(All_Opps[[#This Row],[Opportunity Name]],7)</f>
        <v>1706 Ma</v>
      </c>
      <c r="I236" s="181" t="str" cm="1">
        <f t="array" ref="I2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6" s="181" t="str">
        <f>YEAR(All_Opps[[#This Row],[Close_Date]])&amp;"-"&amp;TEXT(MONTH(All_Opps[[#This Row],[Close_Date]]),"00")</f>
        <v>2017-02</v>
      </c>
      <c r="K236" s="182">
        <f>All_Opps[[#This Row],[Created Date2]]*1</f>
        <v>42747</v>
      </c>
      <c r="L236" s="183">
        <f>YEAR(All_Opps[[#This Row],[Created_Date]])</f>
        <v>2017</v>
      </c>
      <c r="M236" s="184">
        <f>WEEKNUM(All_Opps[[#This Row],[Created_Date]],16)</f>
        <v>2</v>
      </c>
      <c r="N236" s="182">
        <f>All_Opps[[#This Row],[Close Date]]*1</f>
        <v>42777</v>
      </c>
      <c r="O236" s="185">
        <f>YEAR(All_Opps[[#This Row],[Close_Date]])</f>
        <v>2017</v>
      </c>
      <c r="P236" s="183">
        <f>MONTH(All_Opps[[#This Row],[Close Date]])</f>
        <v>2</v>
      </c>
      <c r="Q236" s="181">
        <f>WEEKNUM(All_Opps[[#This Row],[Close Date]],1)</f>
        <v>6</v>
      </c>
      <c r="R23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6" s="4" t="s">
        <v>782</v>
      </c>
      <c r="T236" s="4" t="s">
        <v>783</v>
      </c>
      <c r="U236" s="68">
        <v>42777</v>
      </c>
      <c r="V236" s="347" t="s">
        <v>18</v>
      </c>
      <c r="W236" s="341">
        <v>23765</v>
      </c>
      <c r="X236" s="4" t="s">
        <v>15</v>
      </c>
      <c r="Y236" s="4" t="s">
        <v>321</v>
      </c>
      <c r="Z236" s="68">
        <v>42747</v>
      </c>
    </row>
    <row r="237" spans="1:26" ht="12.75" x14ac:dyDescent="0.35">
      <c r="A2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237" s="181" t="str">
        <f>IF(All_Opps[[#This Row],[WeekMod]]&lt;&gt;"",CONCATENATE(All_Opps[[#This Row],[Opp Year]],"-",TEXT(All_Opps[[#This Row],[WeekMod]],"00#")),"")</f>
        <v>2017-059</v>
      </c>
      <c r="C2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237" s="181" t="str">
        <f>CONCATENATE(All_Opps[[#This Row],[Opp Year]],"-",TEXT(All_Opps[[#This Row],[Week]],"00#"))</f>
        <v>2017-059</v>
      </c>
      <c r="E237" s="181">
        <f>IFERROR(VALUE(RIGHT(All_Opps[[#This Row],[Opportunity Name]],2)),"")</f>
        <v>2</v>
      </c>
      <c r="F237" s="181">
        <f>IFERROR(("20"&amp;LEFT(All_Opps[[#This Row],[Opportunity Name]],2))*1,"")</f>
        <v>2017</v>
      </c>
      <c r="G237" s="181" t="str">
        <f>MID(All_Opps[[#This Row],[Opportunity Name]],3,2)</f>
        <v>10</v>
      </c>
      <c r="H237" s="181" t="str">
        <f>LEFT(All_Opps[[#This Row],[Opportunity Name]],7)</f>
        <v>1710-07</v>
      </c>
      <c r="I237" s="181" t="str" cm="1">
        <f t="array" ref="I2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7" s="181" t="str">
        <f>YEAR(All_Opps[[#This Row],[Close_Date]])&amp;"-"&amp;TEXT(MONTH(All_Opps[[#This Row],[Close_Date]]),"00")</f>
        <v>2017-02</v>
      </c>
      <c r="K237" s="182">
        <f>All_Opps[[#This Row],[Created Date2]]*1</f>
        <v>42777</v>
      </c>
      <c r="L237" s="183">
        <f>YEAR(All_Opps[[#This Row],[Created_Date]])</f>
        <v>2017</v>
      </c>
      <c r="M237" s="184">
        <f>WEEKNUM(All_Opps[[#This Row],[Created_Date]],16)</f>
        <v>7</v>
      </c>
      <c r="N237" s="182">
        <f>All_Opps[[#This Row],[Close Date]]*1</f>
        <v>42782</v>
      </c>
      <c r="O237" s="185">
        <f>YEAR(All_Opps[[#This Row],[Close_Date]])</f>
        <v>2017</v>
      </c>
      <c r="P237" s="183">
        <f>MONTH(All_Opps[[#This Row],[Close Date]])</f>
        <v>2</v>
      </c>
      <c r="Q237" s="181">
        <f>WEEKNUM(All_Opps[[#This Row],[Close Date]],1)</f>
        <v>7</v>
      </c>
      <c r="R23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232</v>
      </c>
      <c r="S237" s="4" t="s">
        <v>784</v>
      </c>
      <c r="T237" s="4" t="s">
        <v>785</v>
      </c>
      <c r="U237" s="68">
        <v>42782</v>
      </c>
      <c r="V237" s="347" t="s">
        <v>19</v>
      </c>
      <c r="W237" s="341">
        <v>22462</v>
      </c>
      <c r="X237" s="4" t="s">
        <v>186</v>
      </c>
      <c r="Y237" s="4" t="s">
        <v>321</v>
      </c>
      <c r="Z237" s="68">
        <v>42777</v>
      </c>
    </row>
    <row r="238" spans="1:26" ht="12.75" x14ac:dyDescent="0.35">
      <c r="A2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238" s="181" t="str">
        <f>IF(All_Opps[[#This Row],[WeekMod]]&lt;&gt;"",CONCATENATE(All_Opps[[#This Row],[Opp Year]],"-",TEXT(All_Opps[[#This Row],[WeekMod]],"00#")),"")</f>
        <v>2017-067</v>
      </c>
      <c r="C2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238" s="181" t="str">
        <f>CONCATENATE(All_Opps[[#This Row],[Opp Year]],"-",TEXT(All_Opps[[#This Row],[Week]],"00#"))</f>
        <v>2017-067</v>
      </c>
      <c r="E238" s="181">
        <f>IFERROR(VALUE(RIGHT(All_Opps[[#This Row],[Opportunity Name]],2)),"")</f>
        <v>1</v>
      </c>
      <c r="F238" s="181">
        <f>IFERROR(("20"&amp;LEFT(All_Opps[[#This Row],[Opportunity Name]],2))*1,"")</f>
        <v>2017</v>
      </c>
      <c r="G238" s="181" t="str">
        <f>MID(All_Opps[[#This Row],[Opportunity Name]],3,2)</f>
        <v>07</v>
      </c>
      <c r="H238" s="181" t="str">
        <f>LEFT(All_Opps[[#This Row],[Opportunity Name]],7)</f>
        <v>1707-10</v>
      </c>
      <c r="I238" s="181" t="str" cm="1">
        <f t="array" ref="I2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8" s="181" t="str">
        <f>YEAR(All_Opps[[#This Row],[Close_Date]])&amp;"-"&amp;TEXT(MONTH(All_Opps[[#This Row],[Close_Date]]),"00")</f>
        <v>2017-04</v>
      </c>
      <c r="K238" s="182">
        <f>All_Opps[[#This Row],[Created Date2]]*1</f>
        <v>42836</v>
      </c>
      <c r="L238" s="183">
        <f>YEAR(All_Opps[[#This Row],[Created_Date]])</f>
        <v>2017</v>
      </c>
      <c r="M238" s="184">
        <f>WEEKNUM(All_Opps[[#This Row],[Created_Date]],16)</f>
        <v>15</v>
      </c>
      <c r="N238" s="182">
        <f>All_Opps[[#This Row],[Close Date]]*1</f>
        <v>42837</v>
      </c>
      <c r="O238" s="185">
        <f>YEAR(All_Opps[[#This Row],[Close_Date]])</f>
        <v>2017</v>
      </c>
      <c r="P238" s="183">
        <f>MONTH(All_Opps[[#This Row],[Close Date]])</f>
        <v>4</v>
      </c>
      <c r="Q238" s="181">
        <f>WEEKNUM(All_Opps[[#This Row],[Close Date]],1)</f>
        <v>15</v>
      </c>
      <c r="R23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81</v>
      </c>
      <c r="S238" s="4" t="s">
        <v>786</v>
      </c>
      <c r="T238" s="4" t="s">
        <v>787</v>
      </c>
      <c r="U238" s="68">
        <v>42837</v>
      </c>
      <c r="V238" s="347" t="s">
        <v>19</v>
      </c>
      <c r="W238" s="9">
        <v>15886</v>
      </c>
      <c r="X238" s="4" t="s">
        <v>161</v>
      </c>
      <c r="Y238" s="4" t="s">
        <v>328</v>
      </c>
      <c r="Z238" s="68">
        <v>42836</v>
      </c>
    </row>
    <row r="239" spans="1:26" ht="12.75" x14ac:dyDescent="0.35">
      <c r="A2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239" s="181" t="str">
        <f>IF(All_Opps[[#This Row],[WeekMod]]&lt;&gt;"",CONCATENATE(All_Opps[[#This Row],[Opp Year]],"-",TEXT(All_Opps[[#This Row],[WeekMod]],"00#")),"")</f>
        <v>2017-062</v>
      </c>
      <c r="C2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239" s="181" t="str">
        <f>CONCATENATE(All_Opps[[#This Row],[Opp Year]],"-",TEXT(All_Opps[[#This Row],[Week]],"00#"))</f>
        <v>2017-062</v>
      </c>
      <c r="E239" s="181">
        <f>IFERROR(VALUE(RIGHT(All_Opps[[#This Row],[Opportunity Name]],2)),"")</f>
        <v>2</v>
      </c>
      <c r="F239" s="181">
        <f>IFERROR(("20"&amp;LEFT(All_Opps[[#This Row],[Opportunity Name]],2))*1,"")</f>
        <v>2017</v>
      </c>
      <c r="G239" s="181" t="str">
        <f>MID(All_Opps[[#This Row],[Opportunity Name]],3,2)</f>
        <v>08</v>
      </c>
      <c r="H239" s="181" t="str">
        <f>LEFT(All_Opps[[#This Row],[Opportunity Name]],7)</f>
        <v>1708 Ur</v>
      </c>
      <c r="I239" s="181" t="str" cm="1">
        <f t="array" ref="I2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9" s="181" t="str">
        <f>YEAR(All_Opps[[#This Row],[Close_Date]])&amp;"-"&amp;TEXT(MONTH(All_Opps[[#This Row],[Close_Date]]),"00")</f>
        <v>2017-03</v>
      </c>
      <c r="K239" s="182">
        <f>All_Opps[[#This Row],[Created Date2]]*1</f>
        <v>42770</v>
      </c>
      <c r="L239" s="183">
        <f>YEAR(All_Opps[[#This Row],[Created_Date]])</f>
        <v>2017</v>
      </c>
      <c r="M239" s="184">
        <f>WEEKNUM(All_Opps[[#This Row],[Created_Date]],16)</f>
        <v>6</v>
      </c>
      <c r="N239" s="182">
        <f>All_Opps[[#This Row],[Close Date]]*1</f>
        <v>42800</v>
      </c>
      <c r="O239" s="185">
        <f>YEAR(All_Opps[[#This Row],[Close_Date]])</f>
        <v>2017</v>
      </c>
      <c r="P239" s="183">
        <f>MONTH(All_Opps[[#This Row],[Close Date]])</f>
        <v>3</v>
      </c>
      <c r="Q239" s="181">
        <f>WEEKNUM(All_Opps[[#This Row],[Close Date]],1)</f>
        <v>10</v>
      </c>
      <c r="R23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9" s="4" t="s">
        <v>788</v>
      </c>
      <c r="T239" s="4" t="s">
        <v>789</v>
      </c>
      <c r="U239" s="68">
        <v>42800</v>
      </c>
      <c r="V239" s="347" t="s">
        <v>18</v>
      </c>
      <c r="W239" s="341">
        <v>42186</v>
      </c>
      <c r="X239" s="4" t="s">
        <v>6</v>
      </c>
      <c r="Y239" s="4" t="s">
        <v>371</v>
      </c>
      <c r="Z239" s="68">
        <v>42770</v>
      </c>
    </row>
    <row r="240" spans="1:26" ht="12.75" x14ac:dyDescent="0.35">
      <c r="A2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240" s="181" t="str">
        <f>IF(All_Opps[[#This Row],[WeekMod]]&lt;&gt;"",CONCATENATE(All_Opps[[#This Row],[Opp Year]],"-",TEXT(All_Opps[[#This Row],[WeekMod]],"00#")),"")</f>
        <v>2017-067</v>
      </c>
      <c r="C2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240" s="181" t="str">
        <f>CONCATENATE(All_Opps[[#This Row],[Opp Year]],"-",TEXT(All_Opps[[#This Row],[Week]],"00#"))</f>
        <v>2017-067</v>
      </c>
      <c r="E240" s="181">
        <f>IFERROR(VALUE(RIGHT(All_Opps[[#This Row],[Opportunity Name]],2)),"")</f>
        <v>2</v>
      </c>
      <c r="F240" s="181">
        <f>IFERROR(("20"&amp;LEFT(All_Opps[[#This Row],[Opportunity Name]],2))*1,"")</f>
        <v>2017</v>
      </c>
      <c r="G240" s="181" t="str">
        <f>MID(All_Opps[[#This Row],[Opportunity Name]],3,2)</f>
        <v>09</v>
      </c>
      <c r="H240" s="181" t="str">
        <f>LEFT(All_Opps[[#This Row],[Opportunity Name]],7)</f>
        <v>1709 Ra</v>
      </c>
      <c r="I240" s="181" t="str" cm="1">
        <f t="array" ref="I2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0" s="181" t="str">
        <f>YEAR(All_Opps[[#This Row],[Close_Date]])&amp;"-"&amp;TEXT(MONTH(All_Opps[[#This Row],[Close_Date]]),"00")</f>
        <v>2017-04</v>
      </c>
      <c r="K240" s="182">
        <f>All_Opps[[#This Row],[Created Date2]]*1</f>
        <v>42805</v>
      </c>
      <c r="L240" s="183">
        <f>YEAR(All_Opps[[#This Row],[Created_Date]])</f>
        <v>2017</v>
      </c>
      <c r="M240" s="184">
        <f>WEEKNUM(All_Opps[[#This Row],[Created_Date]],16)</f>
        <v>11</v>
      </c>
      <c r="N240" s="182">
        <f>All_Opps[[#This Row],[Close Date]]*1</f>
        <v>42835</v>
      </c>
      <c r="O240" s="185">
        <f>YEAR(All_Opps[[#This Row],[Close_Date]])</f>
        <v>2017</v>
      </c>
      <c r="P240" s="183">
        <f>MONTH(All_Opps[[#This Row],[Close Date]])</f>
        <v>4</v>
      </c>
      <c r="Q240" s="181">
        <f>WEEKNUM(All_Opps[[#This Row],[Close Date]],1)</f>
        <v>15</v>
      </c>
      <c r="R24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0" s="4" t="s">
        <v>790</v>
      </c>
      <c r="T240" s="4" t="s">
        <v>791</v>
      </c>
      <c r="U240" s="68">
        <v>42835</v>
      </c>
      <c r="V240" s="347" t="s">
        <v>18</v>
      </c>
      <c r="W240" s="341">
        <v>32415</v>
      </c>
      <c r="X240" s="4" t="s">
        <v>159</v>
      </c>
      <c r="Y240" s="4" t="s">
        <v>371</v>
      </c>
      <c r="Z240" s="68">
        <v>42805</v>
      </c>
    </row>
    <row r="241" spans="1:26" ht="12.75" x14ac:dyDescent="0.35">
      <c r="A2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241" s="181" t="str">
        <f>IF(All_Opps[[#This Row],[WeekMod]]&lt;&gt;"",CONCATENATE(All_Opps[[#This Row],[Opp Year]],"-",TEXT(All_Opps[[#This Row],[WeekMod]],"00#")),"")</f>
        <v>2017-065</v>
      </c>
      <c r="C2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241" s="181" t="str">
        <f>CONCATENATE(All_Opps[[#This Row],[Opp Year]],"-",TEXT(All_Opps[[#This Row],[Week]],"00#"))</f>
        <v>2017-065</v>
      </c>
      <c r="E241" s="181">
        <f>IFERROR(VALUE(RIGHT(All_Opps[[#This Row],[Opportunity Name]],2)),"")</f>
        <v>2</v>
      </c>
      <c r="F241" s="181">
        <f>IFERROR(("20"&amp;LEFT(All_Opps[[#This Row],[Opportunity Name]],2))*1,"")</f>
        <v>2017</v>
      </c>
      <c r="G241" s="181" t="str">
        <f>MID(All_Opps[[#This Row],[Opportunity Name]],3,2)</f>
        <v>09</v>
      </c>
      <c r="H241" s="181" t="str">
        <f>LEFT(All_Opps[[#This Row],[Opportunity Name]],7)</f>
        <v>1709-12</v>
      </c>
      <c r="I241" s="181" t="str" cm="1">
        <f t="array" ref="I2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41" s="181" t="str">
        <f>YEAR(All_Opps[[#This Row],[Close_Date]])&amp;"-"&amp;TEXT(MONTH(All_Opps[[#This Row],[Close_Date]]),"00")</f>
        <v>2017-03</v>
      </c>
      <c r="K241" s="182">
        <f>All_Opps[[#This Row],[Created Date2]]*1</f>
        <v>42821</v>
      </c>
      <c r="L241" s="183">
        <f>YEAR(All_Opps[[#This Row],[Created_Date]])</f>
        <v>2017</v>
      </c>
      <c r="M241" s="184">
        <f>WEEKNUM(All_Opps[[#This Row],[Created_Date]],16)</f>
        <v>13</v>
      </c>
      <c r="N241" s="182">
        <f>All_Opps[[#This Row],[Close Date]]*1</f>
        <v>42823</v>
      </c>
      <c r="O241" s="185">
        <f>YEAR(All_Opps[[#This Row],[Close_Date]])</f>
        <v>2017</v>
      </c>
      <c r="P241" s="183">
        <f>MONTH(All_Opps[[#This Row],[Close Date]])</f>
        <v>3</v>
      </c>
      <c r="Q241" s="181">
        <f>WEEKNUM(All_Opps[[#This Row],[Close Date]],1)</f>
        <v>13</v>
      </c>
      <c r="R24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1" s="4" t="s">
        <v>792</v>
      </c>
      <c r="T241" s="4" t="s">
        <v>793</v>
      </c>
      <c r="U241" s="68">
        <v>42823</v>
      </c>
      <c r="V241" s="347" t="s">
        <v>20</v>
      </c>
      <c r="W241" s="341">
        <v>27857</v>
      </c>
      <c r="X241" s="4" t="s">
        <v>24</v>
      </c>
      <c r="Y241" s="4" t="s">
        <v>321</v>
      </c>
      <c r="Z241" s="68">
        <v>42821</v>
      </c>
    </row>
    <row r="242" spans="1:26" ht="12.75" x14ac:dyDescent="0.35">
      <c r="A2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242" s="181" t="str">
        <f>IF(All_Opps[[#This Row],[WeekMod]]&lt;&gt;"",CONCATENATE(All_Opps[[#This Row],[Opp Year]],"-",TEXT(All_Opps[[#This Row],[WeekMod]],"00#")),"")</f>
        <v>2017-061</v>
      </c>
      <c r="C2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242" s="181" t="str">
        <f>CONCATENATE(All_Opps[[#This Row],[Opp Year]],"-",TEXT(All_Opps[[#This Row],[Week]],"00#"))</f>
        <v>2017-061</v>
      </c>
      <c r="E242" s="181">
        <f>IFERROR(VALUE(RIGHT(All_Opps[[#This Row],[Opportunity Name]],2)),"")</f>
        <v>4</v>
      </c>
      <c r="F242" s="181">
        <f>IFERROR(("20"&amp;LEFT(All_Opps[[#This Row],[Opportunity Name]],2))*1,"")</f>
        <v>2017</v>
      </c>
      <c r="G242" s="181" t="str">
        <f>MID(All_Opps[[#This Row],[Opportunity Name]],3,2)</f>
        <v>07</v>
      </c>
      <c r="H242" s="181" t="str">
        <f>LEFT(All_Opps[[#This Row],[Opportunity Name]],7)</f>
        <v>1707 La</v>
      </c>
      <c r="I242" s="181" t="str" cm="1">
        <f t="array" ref="I2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2" s="181" t="str">
        <f>YEAR(All_Opps[[#This Row],[Close_Date]])&amp;"-"&amp;TEXT(MONTH(All_Opps[[#This Row],[Close_Date]]),"00")</f>
        <v>2017-02</v>
      </c>
      <c r="K242" s="182">
        <f>All_Opps[[#This Row],[Created Date2]]*1</f>
        <v>42762</v>
      </c>
      <c r="L242" s="183">
        <f>YEAR(All_Opps[[#This Row],[Created_Date]])</f>
        <v>2017</v>
      </c>
      <c r="M242" s="184">
        <f>WEEKNUM(All_Opps[[#This Row],[Created_Date]],16)</f>
        <v>4</v>
      </c>
      <c r="N242" s="182">
        <f>All_Opps[[#This Row],[Close Date]]*1</f>
        <v>42792</v>
      </c>
      <c r="O242" s="185">
        <f>YEAR(All_Opps[[#This Row],[Close_Date]])</f>
        <v>2017</v>
      </c>
      <c r="P242" s="183">
        <f>MONTH(All_Opps[[#This Row],[Close Date]])</f>
        <v>2</v>
      </c>
      <c r="Q242" s="181">
        <f>WEEKNUM(All_Opps[[#This Row],[Close Date]],1)</f>
        <v>9</v>
      </c>
      <c r="R24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2" s="4" t="s">
        <v>794</v>
      </c>
      <c r="T242" s="4" t="s">
        <v>795</v>
      </c>
      <c r="U242" s="68">
        <v>42792</v>
      </c>
      <c r="V242" s="347" t="s">
        <v>18</v>
      </c>
      <c r="W242" s="341">
        <v>52090</v>
      </c>
      <c r="X242" s="4" t="s">
        <v>11</v>
      </c>
      <c r="Y242" s="4" t="s">
        <v>321</v>
      </c>
      <c r="Z242" s="68">
        <v>42762</v>
      </c>
    </row>
    <row r="243" spans="1:26" ht="12.75" x14ac:dyDescent="0.35">
      <c r="A2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243" s="181" t="str">
        <f>IF(All_Opps[[#This Row],[WeekMod]]&lt;&gt;"",CONCATENATE(All_Opps[[#This Row],[Opp Year]],"-",TEXT(All_Opps[[#This Row],[WeekMod]],"00#")),"")</f>
        <v>2017-065</v>
      </c>
      <c r="C2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243" s="181" t="str">
        <f>CONCATENATE(All_Opps[[#This Row],[Opp Year]],"-",TEXT(All_Opps[[#This Row],[Week]],"00#"))</f>
        <v>2017-065</v>
      </c>
      <c r="E243" s="181">
        <f>IFERROR(VALUE(RIGHT(All_Opps[[#This Row],[Opportunity Name]],2)),"")</f>
        <v>22</v>
      </c>
      <c r="F243" s="181">
        <f>IFERROR(("20"&amp;LEFT(All_Opps[[#This Row],[Opportunity Name]],2))*1,"")</f>
        <v>2017</v>
      </c>
      <c r="G243" s="181" t="str">
        <f>MID(All_Opps[[#This Row],[Opportunity Name]],3,2)</f>
        <v>06</v>
      </c>
      <c r="H243" s="181" t="str">
        <f>LEFT(All_Opps[[#This Row],[Opportunity Name]],7)</f>
        <v>1706 Pr</v>
      </c>
      <c r="I243" s="181" t="str" cm="1">
        <f t="array" ref="I2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3" s="181" t="str">
        <f>YEAR(All_Opps[[#This Row],[Close_Date]])&amp;"-"&amp;TEXT(MONTH(All_Opps[[#This Row],[Close_Date]]),"00")</f>
        <v>2017-04</v>
      </c>
      <c r="K243" s="182">
        <f>All_Opps[[#This Row],[Created Date2]]*1</f>
        <v>42796</v>
      </c>
      <c r="L243" s="183">
        <f>YEAR(All_Opps[[#This Row],[Created_Date]])</f>
        <v>2017</v>
      </c>
      <c r="M243" s="184">
        <f>WEEKNUM(All_Opps[[#This Row],[Created_Date]],16)</f>
        <v>9</v>
      </c>
      <c r="N243" s="182">
        <f>All_Opps[[#This Row],[Close Date]]*1</f>
        <v>42826</v>
      </c>
      <c r="O243" s="185">
        <f>YEAR(All_Opps[[#This Row],[Close_Date]])</f>
        <v>2017</v>
      </c>
      <c r="P243" s="183">
        <f>MONTH(All_Opps[[#This Row],[Close Date]])</f>
        <v>4</v>
      </c>
      <c r="Q243" s="181">
        <f>WEEKNUM(All_Opps[[#This Row],[Close Date]],1)</f>
        <v>13</v>
      </c>
      <c r="R24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3" s="4" t="s">
        <v>796</v>
      </c>
      <c r="T243" s="4" t="s">
        <v>797</v>
      </c>
      <c r="U243" s="68">
        <v>42826</v>
      </c>
      <c r="V243" s="347" t="s">
        <v>18</v>
      </c>
      <c r="W243" s="9">
        <v>720084</v>
      </c>
      <c r="X243" s="4" t="s">
        <v>161</v>
      </c>
      <c r="Y243" s="4" t="s">
        <v>328</v>
      </c>
      <c r="Z243" s="68">
        <v>42796</v>
      </c>
    </row>
    <row r="244" spans="1:26" ht="12.75" x14ac:dyDescent="0.35">
      <c r="A2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44" s="181" t="str">
        <f>IF(All_Opps[[#This Row],[WeekMod]]&lt;&gt;"",CONCATENATE(All_Opps[[#This Row],[Opp Year]],"-",TEXT(All_Opps[[#This Row],[WeekMod]],"00#")),"")</f>
        <v>2017-064</v>
      </c>
      <c r="C2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44" s="181" t="str">
        <f>CONCATENATE(All_Opps[[#This Row],[Opp Year]],"-",TEXT(All_Opps[[#This Row],[Week]],"00#"))</f>
        <v>2017-064</v>
      </c>
      <c r="E244" s="181">
        <f>IFERROR(VALUE(RIGHT(All_Opps[[#This Row],[Opportunity Name]],2)),"")</f>
        <v>2</v>
      </c>
      <c r="F244" s="181">
        <f>IFERROR(("20"&amp;LEFT(All_Opps[[#This Row],[Opportunity Name]],2))*1,"")</f>
        <v>2017</v>
      </c>
      <c r="G244" s="181" t="str">
        <f>MID(All_Opps[[#This Row],[Opportunity Name]],3,2)</f>
        <v>10</v>
      </c>
      <c r="H244" s="181" t="str">
        <f>LEFT(All_Opps[[#This Row],[Opportunity Name]],7)</f>
        <v>1710 Ev</v>
      </c>
      <c r="I244" s="181" t="str" cm="1">
        <f t="array" ref="I2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4" s="181" t="str">
        <f>YEAR(All_Opps[[#This Row],[Close_Date]])&amp;"-"&amp;TEXT(MONTH(All_Opps[[#This Row],[Close_Date]]),"00")</f>
        <v>2017-03</v>
      </c>
      <c r="K244" s="182">
        <f>All_Opps[[#This Row],[Created Date2]]*1</f>
        <v>42784</v>
      </c>
      <c r="L244" s="183">
        <f>YEAR(All_Opps[[#This Row],[Created_Date]])</f>
        <v>2017</v>
      </c>
      <c r="M244" s="184">
        <f>WEEKNUM(All_Opps[[#This Row],[Created_Date]],16)</f>
        <v>8</v>
      </c>
      <c r="N244" s="182">
        <f>All_Opps[[#This Row],[Close Date]]*1</f>
        <v>42814</v>
      </c>
      <c r="O244" s="185">
        <f>YEAR(All_Opps[[#This Row],[Close_Date]])</f>
        <v>2017</v>
      </c>
      <c r="P244" s="183">
        <f>MONTH(All_Opps[[#This Row],[Close Date]])</f>
        <v>3</v>
      </c>
      <c r="Q244" s="181">
        <f>WEEKNUM(All_Opps[[#This Row],[Close Date]],1)</f>
        <v>12</v>
      </c>
      <c r="R24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4" s="4" t="s">
        <v>798</v>
      </c>
      <c r="T244" s="4" t="s">
        <v>799</v>
      </c>
      <c r="U244" s="68">
        <v>42814</v>
      </c>
      <c r="V244" s="347" t="s">
        <v>21</v>
      </c>
      <c r="W244" s="341">
        <v>25748</v>
      </c>
      <c r="X244" s="4" t="s">
        <v>5</v>
      </c>
      <c r="Y244" s="4" t="s">
        <v>321</v>
      </c>
      <c r="Z244" s="68">
        <v>42784</v>
      </c>
    </row>
    <row r="245" spans="1:26" ht="12.75" x14ac:dyDescent="0.35">
      <c r="A2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245" s="181" t="str">
        <f>IF(All_Opps[[#This Row],[WeekMod]]&lt;&gt;"",CONCATENATE(All_Opps[[#This Row],[Opp Year]],"-",TEXT(All_Opps[[#This Row],[WeekMod]],"00#")),"")</f>
        <v>2017-066</v>
      </c>
      <c r="C2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245" s="181" t="str">
        <f>CONCATENATE(All_Opps[[#This Row],[Opp Year]],"-",TEXT(All_Opps[[#This Row],[Week]],"00#"))</f>
        <v>2017-066</v>
      </c>
      <c r="E245" s="181">
        <f>IFERROR(VALUE(RIGHT(All_Opps[[#This Row],[Opportunity Name]],2)),"")</f>
        <v>5</v>
      </c>
      <c r="F245" s="181">
        <f>IFERROR(("20"&amp;LEFT(All_Opps[[#This Row],[Opportunity Name]],2))*1,"")</f>
        <v>2017</v>
      </c>
      <c r="G245" s="181" t="str">
        <f>MID(All_Opps[[#This Row],[Opportunity Name]],3,2)</f>
        <v>07</v>
      </c>
      <c r="H245" s="181" t="str">
        <f>LEFT(All_Opps[[#This Row],[Opportunity Name]],7)</f>
        <v>1707 Wi</v>
      </c>
      <c r="I245" s="181" t="str" cm="1">
        <f t="array" ref="I2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5" s="181" t="str">
        <f>YEAR(All_Opps[[#This Row],[Close_Date]])&amp;"-"&amp;TEXT(MONTH(All_Opps[[#This Row],[Close_Date]]),"00")</f>
        <v>2017-04</v>
      </c>
      <c r="K245" s="182">
        <f>All_Opps[[#This Row],[Created Date2]]*1</f>
        <v>42803</v>
      </c>
      <c r="L245" s="183">
        <f>YEAR(All_Opps[[#This Row],[Created_Date]])</f>
        <v>2017</v>
      </c>
      <c r="M245" s="184">
        <f>WEEKNUM(All_Opps[[#This Row],[Created_Date]],16)</f>
        <v>10</v>
      </c>
      <c r="N245" s="182">
        <f>All_Opps[[#This Row],[Close Date]]*1</f>
        <v>42833</v>
      </c>
      <c r="O245" s="185">
        <f>YEAR(All_Opps[[#This Row],[Close_Date]])</f>
        <v>2017</v>
      </c>
      <c r="P245" s="183">
        <f>MONTH(All_Opps[[#This Row],[Close Date]])</f>
        <v>4</v>
      </c>
      <c r="Q245" s="181">
        <f>WEEKNUM(All_Opps[[#This Row],[Close Date]],1)</f>
        <v>14</v>
      </c>
      <c r="R24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5" s="4" t="s">
        <v>800</v>
      </c>
      <c r="T245" s="4" t="s">
        <v>801</v>
      </c>
      <c r="U245" s="68">
        <v>42833</v>
      </c>
      <c r="V245" s="347" t="s">
        <v>18</v>
      </c>
      <c r="W245" s="341">
        <v>53822</v>
      </c>
      <c r="X245" s="4" t="s">
        <v>13</v>
      </c>
      <c r="Y245" s="4" t="s">
        <v>371</v>
      </c>
      <c r="Z245" s="68">
        <v>42803</v>
      </c>
    </row>
    <row r="246" spans="1:26" ht="12.75" x14ac:dyDescent="0.35">
      <c r="A2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246" s="181" t="str">
        <f>IF(All_Opps[[#This Row],[WeekMod]]&lt;&gt;"",CONCATENATE(All_Opps[[#This Row],[Opp Year]],"-",TEXT(All_Opps[[#This Row],[WeekMod]],"00#")),"")</f>
        <v>2017-066</v>
      </c>
      <c r="C2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246" s="181" t="str">
        <f>CONCATENATE(All_Opps[[#This Row],[Opp Year]],"-",TEXT(All_Opps[[#This Row],[Week]],"00#"))</f>
        <v>2017-066</v>
      </c>
      <c r="E246" s="181">
        <f>IFERROR(VALUE(RIGHT(All_Opps[[#This Row],[Opportunity Name]],2)),"")</f>
        <v>2</v>
      </c>
      <c r="F246" s="181">
        <f>IFERROR(("20"&amp;LEFT(All_Opps[[#This Row],[Opportunity Name]],2))*1,"")</f>
        <v>2017</v>
      </c>
      <c r="G246" s="181" t="str">
        <f>MID(All_Opps[[#This Row],[Opportunity Name]],3,2)</f>
        <v>06</v>
      </c>
      <c r="H246" s="181" t="str">
        <f>LEFT(All_Opps[[#This Row],[Opportunity Name]],7)</f>
        <v>1706-15</v>
      </c>
      <c r="I246" s="181" t="str" cm="1">
        <f t="array" ref="I2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6" s="181" t="str">
        <f>YEAR(All_Opps[[#This Row],[Close_Date]])&amp;"-"&amp;TEXT(MONTH(All_Opps[[#This Row],[Close_Date]]),"00")</f>
        <v>2017-04</v>
      </c>
      <c r="K246" s="182">
        <f>All_Opps[[#This Row],[Created Date2]]*1</f>
        <v>42756</v>
      </c>
      <c r="L246" s="183">
        <f>YEAR(All_Opps[[#This Row],[Created_Date]])</f>
        <v>2017</v>
      </c>
      <c r="M246" s="184">
        <f>WEEKNUM(All_Opps[[#This Row],[Created_Date]],16)</f>
        <v>4</v>
      </c>
      <c r="N246" s="182">
        <f>All_Opps[[#This Row],[Close Date]]*1</f>
        <v>42829</v>
      </c>
      <c r="O246" s="185">
        <f>YEAR(All_Opps[[#This Row],[Close_Date]])</f>
        <v>2017</v>
      </c>
      <c r="P246" s="183">
        <f>MONTH(All_Opps[[#This Row],[Close Date]])</f>
        <v>4</v>
      </c>
      <c r="Q246" s="181">
        <f>WEEKNUM(All_Opps[[#This Row],[Close Date]],1)</f>
        <v>14</v>
      </c>
      <c r="R24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131</v>
      </c>
      <c r="S246" s="4" t="s">
        <v>802</v>
      </c>
      <c r="T246" s="4" t="s">
        <v>803</v>
      </c>
      <c r="U246" s="68">
        <v>42829</v>
      </c>
      <c r="V246" s="347" t="s">
        <v>9</v>
      </c>
      <c r="W246" s="9">
        <v>13920</v>
      </c>
      <c r="X246" s="4" t="s">
        <v>12</v>
      </c>
      <c r="Y246" s="4" t="s">
        <v>328</v>
      </c>
      <c r="Z246" s="68">
        <v>42756</v>
      </c>
    </row>
    <row r="247" spans="1:26" ht="12.75" x14ac:dyDescent="0.35">
      <c r="A2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247" s="181" t="str">
        <f>IF(All_Opps[[#This Row],[WeekMod]]&lt;&gt;"",CONCATENATE(All_Opps[[#This Row],[Opp Year]],"-",TEXT(All_Opps[[#This Row],[WeekMod]],"00#")),"")</f>
        <v>2017-066</v>
      </c>
      <c r="C2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247" s="181" t="str">
        <f>CONCATENATE(All_Opps[[#This Row],[Opp Year]],"-",TEXT(All_Opps[[#This Row],[Week]],"00#"))</f>
        <v>2017-066</v>
      </c>
      <c r="E247" s="181">
        <f>IFERROR(VALUE(RIGHT(All_Opps[[#This Row],[Opportunity Name]],2)),"")</f>
        <v>2</v>
      </c>
      <c r="F247" s="181">
        <f>IFERROR(("20"&amp;LEFT(All_Opps[[#This Row],[Opportunity Name]],2))*1,"")</f>
        <v>2017</v>
      </c>
      <c r="G247" s="181" t="str">
        <f>MID(All_Opps[[#This Row],[Opportunity Name]],3,2)</f>
        <v>11</v>
      </c>
      <c r="H247" s="181" t="str">
        <f>LEFT(All_Opps[[#This Row],[Opportunity Name]],7)</f>
        <v>1711-02</v>
      </c>
      <c r="I247" s="181" t="str" cm="1">
        <f t="array" ref="I2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7" s="181" t="str">
        <f>YEAR(All_Opps[[#This Row],[Close_Date]])&amp;"-"&amp;TEXT(MONTH(All_Opps[[#This Row],[Close_Date]]),"00")</f>
        <v>2017-04</v>
      </c>
      <c r="K247" s="182">
        <f>All_Opps[[#This Row],[Created Date2]]*1</f>
        <v>42827</v>
      </c>
      <c r="L247" s="183">
        <f>YEAR(All_Opps[[#This Row],[Created_Date]])</f>
        <v>2017</v>
      </c>
      <c r="M247" s="184">
        <f>WEEKNUM(All_Opps[[#This Row],[Created_Date]],16)</f>
        <v>14</v>
      </c>
      <c r="N247" s="182">
        <f>All_Opps[[#This Row],[Close Date]]*1</f>
        <v>42830</v>
      </c>
      <c r="O247" s="185">
        <f>YEAR(All_Opps[[#This Row],[Close_Date]])</f>
        <v>2017</v>
      </c>
      <c r="P247" s="183">
        <f>MONTH(All_Opps[[#This Row],[Close Date]])</f>
        <v>4</v>
      </c>
      <c r="Q247" s="181">
        <f>WEEKNUM(All_Opps[[#This Row],[Close Date]],1)</f>
        <v>14</v>
      </c>
      <c r="R24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213</v>
      </c>
      <c r="S247" s="4" t="s">
        <v>804</v>
      </c>
      <c r="T247" s="4" t="s">
        <v>805</v>
      </c>
      <c r="U247" s="68">
        <v>42830</v>
      </c>
      <c r="V247" s="347" t="s">
        <v>19</v>
      </c>
      <c r="W247" s="9">
        <v>22160</v>
      </c>
      <c r="X247" s="4" t="s">
        <v>13</v>
      </c>
      <c r="Y247" s="4" t="s">
        <v>328</v>
      </c>
      <c r="Z247" s="68">
        <v>42827</v>
      </c>
    </row>
    <row r="248" spans="1:26" ht="12.75" x14ac:dyDescent="0.35">
      <c r="A2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12</v>
      </c>
      <c r="B248" s="181" t="str">
        <f>IF(All_Opps[[#This Row],[WeekMod]]&lt;&gt;"",CONCATENATE(All_Opps[[#This Row],[Opp Year]],"-",TEXT(All_Opps[[#This Row],[WeekMod]],"00#")),"")</f>
        <v>2018-012</v>
      </c>
      <c r="C2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12</v>
      </c>
      <c r="D248" s="181" t="str">
        <f>CONCATENATE(All_Opps[[#This Row],[Opp Year]],"-",TEXT(All_Opps[[#This Row],[Week]],"00#"))</f>
        <v>2018-012</v>
      </c>
      <c r="E248" s="181">
        <f>IFERROR(VALUE(RIGHT(All_Opps[[#This Row],[Opportunity Name]],2)),"")</f>
        <v>1</v>
      </c>
      <c r="F248" s="181">
        <f>IFERROR(("20"&amp;LEFT(All_Opps[[#This Row],[Opportunity Name]],2))*1,"")</f>
        <v>2018</v>
      </c>
      <c r="G248" s="181" t="str">
        <f>MID(All_Opps[[#This Row],[Opportunity Name]],3,2)</f>
        <v>06</v>
      </c>
      <c r="H248" s="181" t="str">
        <f>LEFT(All_Opps[[#This Row],[Opportunity Name]],7)</f>
        <v>1806-02</v>
      </c>
      <c r="I248" s="181" t="str" cm="1">
        <f t="array" ref="I2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8" s="181" t="str">
        <f>YEAR(All_Opps[[#This Row],[Close_Date]])&amp;"-"&amp;TEXT(MONTH(All_Opps[[#This Row],[Close_Date]]),"00")</f>
        <v>2017-03</v>
      </c>
      <c r="K248" s="182">
        <f>All_Opps[[#This Row],[Created Date2]]*1</f>
        <v>42810</v>
      </c>
      <c r="L248" s="183">
        <f>YEAR(All_Opps[[#This Row],[Created_Date]])</f>
        <v>2017</v>
      </c>
      <c r="M248" s="184">
        <f>WEEKNUM(All_Opps[[#This Row],[Created_Date]],16)</f>
        <v>11</v>
      </c>
      <c r="N248" s="182">
        <f>All_Opps[[#This Row],[Close Date]]*1</f>
        <v>42819</v>
      </c>
      <c r="O248" s="185">
        <f>YEAR(All_Opps[[#This Row],[Close_Date]])</f>
        <v>2017</v>
      </c>
      <c r="P248" s="183">
        <f>MONTH(All_Opps[[#This Row],[Close Date]])</f>
        <v>3</v>
      </c>
      <c r="Q248" s="181">
        <f>WEEKNUM(All_Opps[[#This Row],[Close Date]],1)</f>
        <v>12</v>
      </c>
      <c r="R2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442</v>
      </c>
      <c r="S248" s="4" t="s">
        <v>806</v>
      </c>
      <c r="T248" s="4" t="s">
        <v>807</v>
      </c>
      <c r="U248" s="68">
        <v>42819</v>
      </c>
      <c r="V248" s="347" t="s">
        <v>19</v>
      </c>
      <c r="W248" s="341">
        <v>21127</v>
      </c>
      <c r="X248" s="4" t="s">
        <v>15</v>
      </c>
      <c r="Y248" s="4" t="s">
        <v>321</v>
      </c>
      <c r="Z248" s="68">
        <v>42810</v>
      </c>
    </row>
    <row r="249" spans="1:26" ht="12.75" x14ac:dyDescent="0.35">
      <c r="A2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249" s="181" t="str">
        <f>IF(All_Opps[[#This Row],[WeekMod]]&lt;&gt;"",CONCATENATE(All_Opps[[#This Row],[Opp Year]],"-",TEXT(All_Opps[[#This Row],[WeekMod]],"00#")),"")</f>
        <v>2017-066</v>
      </c>
      <c r="C2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249" s="181" t="str">
        <f>CONCATENATE(All_Opps[[#This Row],[Opp Year]],"-",TEXT(All_Opps[[#This Row],[Week]],"00#"))</f>
        <v>2017-066</v>
      </c>
      <c r="E249" s="181">
        <f>IFERROR(VALUE(RIGHT(All_Opps[[#This Row],[Opportunity Name]],2)),"")</f>
        <v>5</v>
      </c>
      <c r="F249" s="181">
        <f>IFERROR(("20"&amp;LEFT(All_Opps[[#This Row],[Opportunity Name]],2))*1,"")</f>
        <v>2017</v>
      </c>
      <c r="G249" s="181" t="str">
        <f>MID(All_Opps[[#This Row],[Opportunity Name]],3,2)</f>
        <v>11</v>
      </c>
      <c r="H249" s="181" t="str">
        <f>LEFT(All_Opps[[#This Row],[Opportunity Name]],7)</f>
        <v>1711 Be</v>
      </c>
      <c r="I249" s="181" t="str" cm="1">
        <f t="array" ref="I2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9" s="181" t="str">
        <f>YEAR(All_Opps[[#This Row],[Close_Date]])&amp;"-"&amp;TEXT(MONTH(All_Opps[[#This Row],[Close_Date]]),"00")</f>
        <v>2017-04</v>
      </c>
      <c r="K249" s="182">
        <f>All_Opps[[#This Row],[Created Date2]]*1</f>
        <v>42803</v>
      </c>
      <c r="L249" s="183">
        <f>YEAR(All_Opps[[#This Row],[Created_Date]])</f>
        <v>2017</v>
      </c>
      <c r="M249" s="184">
        <f>WEEKNUM(All_Opps[[#This Row],[Created_Date]],16)</f>
        <v>10</v>
      </c>
      <c r="N249" s="182">
        <f>All_Opps[[#This Row],[Close Date]]*1</f>
        <v>42833</v>
      </c>
      <c r="O249" s="185">
        <f>YEAR(All_Opps[[#This Row],[Close_Date]])</f>
        <v>2017</v>
      </c>
      <c r="P249" s="183">
        <f>MONTH(All_Opps[[#This Row],[Close Date]])</f>
        <v>4</v>
      </c>
      <c r="Q249" s="181">
        <f>WEEKNUM(All_Opps[[#This Row],[Close Date]],1)</f>
        <v>14</v>
      </c>
      <c r="R24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9" s="4" t="s">
        <v>808</v>
      </c>
      <c r="T249" s="4" t="s">
        <v>809</v>
      </c>
      <c r="U249" s="68">
        <v>42833</v>
      </c>
      <c r="V249" s="347" t="s">
        <v>21</v>
      </c>
      <c r="W249" s="341">
        <v>45214</v>
      </c>
      <c r="X249" s="4" t="s">
        <v>13</v>
      </c>
      <c r="Y249" s="4" t="s">
        <v>321</v>
      </c>
      <c r="Z249" s="68">
        <v>42803</v>
      </c>
    </row>
    <row r="250" spans="1:26" ht="12.75" x14ac:dyDescent="0.35">
      <c r="A2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250" s="181" t="str">
        <f>IF(All_Opps[[#This Row],[WeekMod]]&lt;&gt;"",CONCATENATE(All_Opps[[#This Row],[Opp Year]],"-",TEXT(All_Opps[[#This Row],[WeekMod]],"00#")),"")</f>
        <v>2017-062</v>
      </c>
      <c r="C2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250" s="181" t="str">
        <f>CONCATENATE(All_Opps[[#This Row],[Opp Year]],"-",TEXT(All_Opps[[#This Row],[Week]],"00#"))</f>
        <v>2017-062</v>
      </c>
      <c r="E250" s="181">
        <f>IFERROR(VALUE(RIGHT(All_Opps[[#This Row],[Opportunity Name]],2)),"")</f>
        <v>4</v>
      </c>
      <c r="F250" s="181">
        <f>IFERROR(("20"&amp;LEFT(All_Opps[[#This Row],[Opportunity Name]],2))*1,"")</f>
        <v>2017</v>
      </c>
      <c r="G250" s="181" t="str">
        <f>MID(All_Opps[[#This Row],[Opportunity Name]],3,2)</f>
        <v>12</v>
      </c>
      <c r="H250" s="181" t="str">
        <f>LEFT(All_Opps[[#This Row],[Opportunity Name]],7)</f>
        <v>1712 Vi</v>
      </c>
      <c r="I250" s="181" t="str" cm="1">
        <f t="array" ref="I2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0" s="181" t="str">
        <f>YEAR(All_Opps[[#This Row],[Close_Date]])&amp;"-"&amp;TEXT(MONTH(All_Opps[[#This Row],[Close_Date]]),"00")</f>
        <v>2017-03</v>
      </c>
      <c r="K250" s="182">
        <f>All_Opps[[#This Row],[Created Date2]]*1</f>
        <v>42684</v>
      </c>
      <c r="L250" s="183">
        <f>YEAR(All_Opps[[#This Row],[Created_Date]])</f>
        <v>2016</v>
      </c>
      <c r="M250" s="184">
        <f>WEEKNUM(All_Opps[[#This Row],[Created_Date]],16)</f>
        <v>46</v>
      </c>
      <c r="N250" s="182">
        <f>All_Opps[[#This Row],[Close Date]]*1</f>
        <v>42800</v>
      </c>
      <c r="O250" s="185">
        <f>YEAR(All_Opps[[#This Row],[Close_Date]])</f>
        <v>2017</v>
      </c>
      <c r="P250" s="183">
        <f>MONTH(All_Opps[[#This Row],[Close Date]])</f>
        <v>3</v>
      </c>
      <c r="Q250" s="181">
        <f>WEEKNUM(All_Opps[[#This Row],[Close Date]],1)</f>
        <v>10</v>
      </c>
      <c r="R25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0" s="4" t="s">
        <v>810</v>
      </c>
      <c r="T250" s="4" t="s">
        <v>811</v>
      </c>
      <c r="U250" s="68">
        <v>42800</v>
      </c>
      <c r="V250" s="347" t="s">
        <v>18</v>
      </c>
      <c r="W250" s="341">
        <v>50137</v>
      </c>
      <c r="X250" s="4" t="s">
        <v>15</v>
      </c>
      <c r="Y250" s="4" t="s">
        <v>321</v>
      </c>
      <c r="Z250" s="68">
        <v>42684</v>
      </c>
    </row>
    <row r="251" spans="1:26" ht="12.75" x14ac:dyDescent="0.35">
      <c r="A2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51" s="181" t="str">
        <f>IF(All_Opps[[#This Row],[WeekMod]]&lt;&gt;"",CONCATENATE(All_Opps[[#This Row],[Opp Year]],"-",TEXT(All_Opps[[#This Row],[WeekMod]],"00#")),"")</f>
        <v>2017-063</v>
      </c>
      <c r="C2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51" s="181" t="str">
        <f>CONCATENATE(All_Opps[[#This Row],[Opp Year]],"-",TEXT(All_Opps[[#This Row],[Week]],"00#"))</f>
        <v>2017-063</v>
      </c>
      <c r="E251" s="181">
        <f>IFERROR(VALUE(RIGHT(All_Opps[[#This Row],[Opportunity Name]],2)),"")</f>
        <v>4</v>
      </c>
      <c r="F251" s="181">
        <f>IFERROR(("20"&amp;LEFT(All_Opps[[#This Row],[Opportunity Name]],2))*1,"")</f>
        <v>2017</v>
      </c>
      <c r="G251" s="181" t="str">
        <f>MID(All_Opps[[#This Row],[Opportunity Name]],3,2)</f>
        <v>05</v>
      </c>
      <c r="H251" s="181" t="str">
        <f>LEFT(All_Opps[[#This Row],[Opportunity Name]],7)</f>
        <v>1705 Ev</v>
      </c>
      <c r="I251" s="181" t="str" cm="1">
        <f t="array" ref="I2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1" s="181" t="str">
        <f>YEAR(All_Opps[[#This Row],[Close_Date]])&amp;"-"&amp;TEXT(MONTH(All_Opps[[#This Row],[Close_Date]]),"00")</f>
        <v>2017-03</v>
      </c>
      <c r="K251" s="182">
        <f>All_Opps[[#This Row],[Created Date2]]*1</f>
        <v>42778</v>
      </c>
      <c r="L251" s="183">
        <f>YEAR(All_Opps[[#This Row],[Created_Date]])</f>
        <v>2017</v>
      </c>
      <c r="M251" s="184">
        <f>WEEKNUM(All_Opps[[#This Row],[Created_Date]],16)</f>
        <v>7</v>
      </c>
      <c r="N251" s="182">
        <f>All_Opps[[#This Row],[Close Date]]*1</f>
        <v>42808</v>
      </c>
      <c r="O251" s="185">
        <f>YEAR(All_Opps[[#This Row],[Close_Date]])</f>
        <v>2017</v>
      </c>
      <c r="P251" s="183">
        <f>MONTH(All_Opps[[#This Row],[Close Date]])</f>
        <v>3</v>
      </c>
      <c r="Q251" s="181">
        <f>WEEKNUM(All_Opps[[#This Row],[Close Date]],1)</f>
        <v>11</v>
      </c>
      <c r="R2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1" s="4" t="s">
        <v>812</v>
      </c>
      <c r="T251" s="4" t="s">
        <v>813</v>
      </c>
      <c r="U251" s="68">
        <v>42808</v>
      </c>
      <c r="V251" s="347" t="s">
        <v>18</v>
      </c>
      <c r="W251" s="9">
        <v>50496</v>
      </c>
      <c r="X251" s="4" t="s">
        <v>13</v>
      </c>
      <c r="Y251" s="4" t="s">
        <v>328</v>
      </c>
      <c r="Z251" s="68">
        <v>42778</v>
      </c>
    </row>
    <row r="252" spans="1:26" ht="12.75" x14ac:dyDescent="0.35">
      <c r="A2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252" s="181" t="str">
        <f>IF(All_Opps[[#This Row],[WeekMod]]&lt;&gt;"",CONCATENATE(All_Opps[[#This Row],[Opp Year]],"-",TEXT(All_Opps[[#This Row],[WeekMod]],"00#")),"")</f>
        <v>2017-067</v>
      </c>
      <c r="C2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252" s="181" t="str">
        <f>CONCATENATE(All_Opps[[#This Row],[Opp Year]],"-",TEXT(All_Opps[[#This Row],[Week]],"00#"))</f>
        <v>2017-067</v>
      </c>
      <c r="E252" s="181">
        <f>IFERROR(VALUE(RIGHT(All_Opps[[#This Row],[Opportunity Name]],2)),"")</f>
        <v>9</v>
      </c>
      <c r="F252" s="181">
        <f>IFERROR(("20"&amp;LEFT(All_Opps[[#This Row],[Opportunity Name]],2))*1,"")</f>
        <v>2017</v>
      </c>
      <c r="G252" s="181" t="str">
        <f>MID(All_Opps[[#This Row],[Opportunity Name]],3,2)</f>
        <v>12</v>
      </c>
      <c r="H252" s="181" t="str">
        <f>LEFT(All_Opps[[#This Row],[Opportunity Name]],7)</f>
        <v>1712 Fe</v>
      </c>
      <c r="I252" s="181" t="str" cm="1">
        <f t="array" ref="I2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2" s="181" t="str">
        <f>YEAR(All_Opps[[#This Row],[Close_Date]])&amp;"-"&amp;TEXT(MONTH(All_Opps[[#This Row],[Close_Date]]),"00")</f>
        <v>2017-04</v>
      </c>
      <c r="K252" s="182">
        <f>All_Opps[[#This Row],[Created Date2]]*1</f>
        <v>42807</v>
      </c>
      <c r="L252" s="183">
        <f>YEAR(All_Opps[[#This Row],[Created_Date]])</f>
        <v>2017</v>
      </c>
      <c r="M252" s="184">
        <f>WEEKNUM(All_Opps[[#This Row],[Created_Date]],16)</f>
        <v>11</v>
      </c>
      <c r="N252" s="182">
        <f>All_Opps[[#This Row],[Close Date]]*1</f>
        <v>42837</v>
      </c>
      <c r="O252" s="185">
        <f>YEAR(All_Opps[[#This Row],[Close_Date]])</f>
        <v>2017</v>
      </c>
      <c r="P252" s="183">
        <f>MONTH(All_Opps[[#This Row],[Close Date]])</f>
        <v>4</v>
      </c>
      <c r="Q252" s="181">
        <f>WEEKNUM(All_Opps[[#This Row],[Close Date]],1)</f>
        <v>15</v>
      </c>
      <c r="R25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2" s="4" t="s">
        <v>814</v>
      </c>
      <c r="T252" s="4" t="s">
        <v>815</v>
      </c>
      <c r="U252" s="68">
        <v>42837</v>
      </c>
      <c r="V252" s="347" t="s">
        <v>18</v>
      </c>
      <c r="W252" s="9">
        <v>50623</v>
      </c>
      <c r="X252" s="4" t="s">
        <v>11</v>
      </c>
      <c r="Y252" s="4" t="s">
        <v>328</v>
      </c>
      <c r="Z252" s="68">
        <v>42807</v>
      </c>
    </row>
    <row r="253" spans="1:26" ht="12.75" x14ac:dyDescent="0.35">
      <c r="A2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253" s="181" t="str">
        <f>IF(All_Opps[[#This Row],[WeekMod]]&lt;&gt;"",CONCATENATE(All_Opps[[#This Row],[Opp Year]],"-",TEXT(All_Opps[[#This Row],[WeekMod]],"00#")),"")</f>
        <v>2017-065</v>
      </c>
      <c r="C2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253" s="181" t="str">
        <f>CONCATENATE(All_Opps[[#This Row],[Opp Year]],"-",TEXT(All_Opps[[#This Row],[Week]],"00#"))</f>
        <v>2017-065</v>
      </c>
      <c r="E253" s="181">
        <f>IFERROR(VALUE(RIGHT(All_Opps[[#This Row],[Opportunity Name]],2)),"")</f>
        <v>5</v>
      </c>
      <c r="F253" s="181">
        <f>IFERROR(("20"&amp;LEFT(All_Opps[[#This Row],[Opportunity Name]],2))*1,"")</f>
        <v>2017</v>
      </c>
      <c r="G253" s="181" t="str">
        <f>MID(All_Opps[[#This Row],[Opportunity Name]],3,2)</f>
        <v>12</v>
      </c>
      <c r="H253" s="181" t="str">
        <f>LEFT(All_Opps[[#This Row],[Opportunity Name]],7)</f>
        <v>1712-08</v>
      </c>
      <c r="I253" s="181" t="str" cm="1">
        <f t="array" ref="I2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3" s="181" t="str">
        <f>YEAR(All_Opps[[#This Row],[Close_Date]])&amp;"-"&amp;TEXT(MONTH(All_Opps[[#This Row],[Close_Date]]),"00")</f>
        <v>2017-03</v>
      </c>
      <c r="K253" s="182">
        <f>All_Opps[[#This Row],[Created Date2]]*1</f>
        <v>42823</v>
      </c>
      <c r="L253" s="183">
        <f>YEAR(All_Opps[[#This Row],[Created_Date]])</f>
        <v>2017</v>
      </c>
      <c r="M253" s="184">
        <f>WEEKNUM(All_Opps[[#This Row],[Created_Date]],16)</f>
        <v>13</v>
      </c>
      <c r="N253" s="182">
        <f>All_Opps[[#This Row],[Close Date]]*1</f>
        <v>42825</v>
      </c>
      <c r="O253" s="185">
        <f>YEAR(All_Opps[[#This Row],[Close_Date]])</f>
        <v>2017</v>
      </c>
      <c r="P253" s="183">
        <f>MONTH(All_Opps[[#This Row],[Close Date]])</f>
        <v>3</v>
      </c>
      <c r="Q253" s="181">
        <f>WEEKNUM(All_Opps[[#This Row],[Close Date]],1)</f>
        <v>13</v>
      </c>
      <c r="R25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247</v>
      </c>
      <c r="S253" s="4" t="s">
        <v>816</v>
      </c>
      <c r="T253" s="4" t="s">
        <v>817</v>
      </c>
      <c r="U253" s="68">
        <v>42825</v>
      </c>
      <c r="V253" s="347" t="s">
        <v>19</v>
      </c>
      <c r="W253" s="9">
        <v>86431</v>
      </c>
      <c r="X253" s="4" t="s">
        <v>175</v>
      </c>
      <c r="Y253" s="4" t="s">
        <v>328</v>
      </c>
      <c r="Z253" s="68">
        <v>42823</v>
      </c>
    </row>
    <row r="254" spans="1:26" ht="12.75" x14ac:dyDescent="0.35">
      <c r="A2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254" s="181" t="str">
        <f>IF(All_Opps[[#This Row],[WeekMod]]&lt;&gt;"",CONCATENATE(All_Opps[[#This Row],[Opp Year]],"-",TEXT(All_Opps[[#This Row],[WeekMod]],"00#")),"")</f>
        <v>2017-065</v>
      </c>
      <c r="C2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254" s="181" t="str">
        <f>CONCATENATE(All_Opps[[#This Row],[Opp Year]],"-",TEXT(All_Opps[[#This Row],[Week]],"00#"))</f>
        <v>2017-065</v>
      </c>
      <c r="E254" s="181">
        <f>IFERROR(VALUE(RIGHT(All_Opps[[#This Row],[Opportunity Name]],2)),"")</f>
        <v>2</v>
      </c>
      <c r="F254" s="181">
        <f>IFERROR(("20"&amp;LEFT(All_Opps[[#This Row],[Opportunity Name]],2))*1,"")</f>
        <v>2017</v>
      </c>
      <c r="G254" s="181" t="str">
        <f>MID(All_Opps[[#This Row],[Opportunity Name]],3,2)</f>
        <v>12</v>
      </c>
      <c r="H254" s="181" t="str">
        <f>LEFT(All_Opps[[#This Row],[Opportunity Name]],7)</f>
        <v>1712 Pe</v>
      </c>
      <c r="I254" s="181" t="str" cm="1">
        <f t="array" ref="I2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4" s="181" t="str">
        <f>YEAR(All_Opps[[#This Row],[Close_Date]])&amp;"-"&amp;TEXT(MONTH(All_Opps[[#This Row],[Close_Date]]),"00")</f>
        <v>2017-03</v>
      </c>
      <c r="K254" s="182">
        <f>All_Opps[[#This Row],[Created Date2]]*1</f>
        <v>42791</v>
      </c>
      <c r="L254" s="183">
        <f>YEAR(All_Opps[[#This Row],[Created_Date]])</f>
        <v>2017</v>
      </c>
      <c r="M254" s="184">
        <f>WEEKNUM(All_Opps[[#This Row],[Created_Date]],16)</f>
        <v>9</v>
      </c>
      <c r="N254" s="182">
        <f>All_Opps[[#This Row],[Close Date]]*1</f>
        <v>42821</v>
      </c>
      <c r="O254" s="185">
        <f>YEAR(All_Opps[[#This Row],[Close_Date]])</f>
        <v>2017</v>
      </c>
      <c r="P254" s="183">
        <f>MONTH(All_Opps[[#This Row],[Close Date]])</f>
        <v>3</v>
      </c>
      <c r="Q254" s="181">
        <f>WEEKNUM(All_Opps[[#This Row],[Close Date]],1)</f>
        <v>13</v>
      </c>
      <c r="R25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4" s="4" t="s">
        <v>818</v>
      </c>
      <c r="T254" s="4" t="s">
        <v>819</v>
      </c>
      <c r="U254" s="68">
        <v>42821</v>
      </c>
      <c r="V254" s="347" t="s">
        <v>25</v>
      </c>
      <c r="W254" s="9">
        <v>13505</v>
      </c>
      <c r="X254" s="4" t="s">
        <v>14</v>
      </c>
      <c r="Y254" s="4" t="s">
        <v>328</v>
      </c>
      <c r="Z254" s="68">
        <v>42791</v>
      </c>
    </row>
    <row r="255" spans="1:26" ht="12.75" x14ac:dyDescent="0.35">
      <c r="A2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255" s="181" t="str">
        <f>IF(All_Opps[[#This Row],[WeekMod]]&lt;&gt;"",CONCATENATE(All_Opps[[#This Row],[Opp Year]],"-",TEXT(All_Opps[[#This Row],[WeekMod]],"00#")),"")</f>
        <v>2017-066</v>
      </c>
      <c r="C2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255" s="181" t="str">
        <f>CONCATENATE(All_Opps[[#This Row],[Opp Year]],"-",TEXT(All_Opps[[#This Row],[Week]],"00#"))</f>
        <v>2017-066</v>
      </c>
      <c r="E255" s="181">
        <f>IFERROR(VALUE(RIGHT(All_Opps[[#This Row],[Opportunity Name]],2)),"")</f>
        <v>2</v>
      </c>
      <c r="F255" s="181">
        <f>IFERROR(("20"&amp;LEFT(All_Opps[[#This Row],[Opportunity Name]],2))*1,"")</f>
        <v>2017</v>
      </c>
      <c r="G255" s="181" t="str">
        <f>MID(All_Opps[[#This Row],[Opportunity Name]],3,2)</f>
        <v>06</v>
      </c>
      <c r="H255" s="181" t="str">
        <f>LEFT(All_Opps[[#This Row],[Opportunity Name]],7)</f>
        <v>1706 Ta</v>
      </c>
      <c r="I255" s="181" t="str" cm="1">
        <f t="array" ref="I2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5" s="181" t="str">
        <f>YEAR(All_Opps[[#This Row],[Close_Date]])&amp;"-"&amp;TEXT(MONTH(All_Opps[[#This Row],[Close_Date]]),"00")</f>
        <v>2017-04</v>
      </c>
      <c r="K255" s="182">
        <f>All_Opps[[#This Row],[Created Date2]]*1</f>
        <v>42800</v>
      </c>
      <c r="L255" s="183">
        <f>YEAR(All_Opps[[#This Row],[Created_Date]])</f>
        <v>2017</v>
      </c>
      <c r="M255" s="184">
        <f>WEEKNUM(All_Opps[[#This Row],[Created_Date]],16)</f>
        <v>10</v>
      </c>
      <c r="N255" s="182">
        <f>All_Opps[[#This Row],[Close Date]]*1</f>
        <v>42830</v>
      </c>
      <c r="O255" s="185">
        <f>YEAR(All_Opps[[#This Row],[Close_Date]])</f>
        <v>2017</v>
      </c>
      <c r="P255" s="183">
        <f>MONTH(All_Opps[[#This Row],[Close Date]])</f>
        <v>4</v>
      </c>
      <c r="Q255" s="181">
        <f>WEEKNUM(All_Opps[[#This Row],[Close Date]],1)</f>
        <v>14</v>
      </c>
      <c r="R25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5" s="4" t="s">
        <v>820</v>
      </c>
      <c r="T255" s="4" t="s">
        <v>821</v>
      </c>
      <c r="U255" s="68">
        <v>42830</v>
      </c>
      <c r="V255" s="347" t="s">
        <v>18</v>
      </c>
      <c r="W255" s="341">
        <v>42465</v>
      </c>
      <c r="X255" s="4" t="s">
        <v>11</v>
      </c>
      <c r="Y255" s="4" t="s">
        <v>321</v>
      </c>
      <c r="Z255" s="68">
        <v>42800</v>
      </c>
    </row>
    <row r="256" spans="1:26" ht="12.75" x14ac:dyDescent="0.35">
      <c r="A2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56" s="181" t="str">
        <f>IF(All_Opps[[#This Row],[WeekMod]]&lt;&gt;"",CONCATENATE(All_Opps[[#This Row],[Opp Year]],"-",TEXT(All_Opps[[#This Row],[WeekMod]],"00#")),"")</f>
        <v>2017-064</v>
      </c>
      <c r="C2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56" s="181" t="str">
        <f>CONCATENATE(All_Opps[[#This Row],[Opp Year]],"-",TEXT(All_Opps[[#This Row],[Week]],"00#"))</f>
        <v>2017-064</v>
      </c>
      <c r="E256" s="181">
        <f>IFERROR(VALUE(RIGHT(All_Opps[[#This Row],[Opportunity Name]],2)),"")</f>
        <v>2</v>
      </c>
      <c r="F256" s="181">
        <f>IFERROR(("20"&amp;LEFT(All_Opps[[#This Row],[Opportunity Name]],2))*1,"")</f>
        <v>2017</v>
      </c>
      <c r="G256" s="181" t="str">
        <f>MID(All_Opps[[#This Row],[Opportunity Name]],3,2)</f>
        <v>07</v>
      </c>
      <c r="H256" s="181" t="str">
        <f>LEFT(All_Opps[[#This Row],[Opportunity Name]],7)</f>
        <v>1707 Ea</v>
      </c>
      <c r="I256" s="181" t="str" cm="1">
        <f t="array" ref="I2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6" s="181" t="str">
        <f>YEAR(All_Opps[[#This Row],[Close_Date]])&amp;"-"&amp;TEXT(MONTH(All_Opps[[#This Row],[Close_Date]]),"00")</f>
        <v>2017-03</v>
      </c>
      <c r="K256" s="182">
        <f>All_Opps[[#This Row],[Created Date2]]*1</f>
        <v>42783</v>
      </c>
      <c r="L256" s="183">
        <f>YEAR(All_Opps[[#This Row],[Created_Date]])</f>
        <v>2017</v>
      </c>
      <c r="M256" s="184">
        <f>WEEKNUM(All_Opps[[#This Row],[Created_Date]],16)</f>
        <v>7</v>
      </c>
      <c r="N256" s="182">
        <f>All_Opps[[#This Row],[Close Date]]*1</f>
        <v>42813</v>
      </c>
      <c r="O256" s="185">
        <f>YEAR(All_Opps[[#This Row],[Close_Date]])</f>
        <v>2017</v>
      </c>
      <c r="P256" s="183">
        <f>MONTH(All_Opps[[#This Row],[Close Date]])</f>
        <v>3</v>
      </c>
      <c r="Q256" s="181">
        <f>WEEKNUM(All_Opps[[#This Row],[Close Date]],1)</f>
        <v>12</v>
      </c>
      <c r="R25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6" s="4" t="s">
        <v>822</v>
      </c>
      <c r="T256" s="4" t="s">
        <v>823</v>
      </c>
      <c r="U256" s="68">
        <v>42813</v>
      </c>
      <c r="V256" s="347" t="s">
        <v>21</v>
      </c>
      <c r="W256" s="341">
        <v>18484</v>
      </c>
      <c r="X256" s="4" t="s">
        <v>11</v>
      </c>
      <c r="Y256" s="4" t="s">
        <v>321</v>
      </c>
      <c r="Z256" s="68">
        <v>42783</v>
      </c>
    </row>
    <row r="257" spans="1:26" ht="12.75" x14ac:dyDescent="0.35">
      <c r="A2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257" s="181" t="str">
        <f>IF(All_Opps[[#This Row],[WeekMod]]&lt;&gt;"",CONCATENATE(All_Opps[[#This Row],[Opp Year]],"-",TEXT(All_Opps[[#This Row],[WeekMod]],"00#")),"")</f>
        <v>2017-062</v>
      </c>
      <c r="C2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257" s="181" t="str">
        <f>CONCATENATE(All_Opps[[#This Row],[Opp Year]],"-",TEXT(All_Opps[[#This Row],[Week]],"00#"))</f>
        <v>2017-062</v>
      </c>
      <c r="E257" s="181">
        <f>IFERROR(VALUE(RIGHT(All_Opps[[#This Row],[Opportunity Name]],2)),"")</f>
        <v>4</v>
      </c>
      <c r="F257" s="181">
        <f>IFERROR(("20"&amp;LEFT(All_Opps[[#This Row],[Opportunity Name]],2))*1,"")</f>
        <v>2017</v>
      </c>
      <c r="G257" s="181" t="str">
        <f>MID(All_Opps[[#This Row],[Opportunity Name]],3,2)</f>
        <v>08</v>
      </c>
      <c r="H257" s="181" t="str">
        <f>LEFT(All_Opps[[#This Row],[Opportunity Name]],7)</f>
        <v>1708-09</v>
      </c>
      <c r="I257" s="181" t="str" cm="1">
        <f t="array" ref="I2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7" s="181" t="str">
        <f>YEAR(All_Opps[[#This Row],[Close_Date]])&amp;"-"&amp;TEXT(MONTH(All_Opps[[#This Row],[Close_Date]]),"00")</f>
        <v>2017-03</v>
      </c>
      <c r="K257" s="182">
        <f>All_Opps[[#This Row],[Created Date2]]*1</f>
        <v>42791</v>
      </c>
      <c r="L257" s="183">
        <f>YEAR(All_Opps[[#This Row],[Created_Date]])</f>
        <v>2017</v>
      </c>
      <c r="M257" s="184">
        <f>WEEKNUM(All_Opps[[#This Row],[Created_Date]],16)</f>
        <v>9</v>
      </c>
      <c r="N257" s="182">
        <f>All_Opps[[#This Row],[Close Date]]*1</f>
        <v>42801</v>
      </c>
      <c r="O257" s="185">
        <f>YEAR(All_Opps[[#This Row],[Close_Date]])</f>
        <v>2017</v>
      </c>
      <c r="P257" s="183">
        <f>MONTH(All_Opps[[#This Row],[Close Date]])</f>
        <v>3</v>
      </c>
      <c r="Q257" s="181">
        <f>WEEKNUM(All_Opps[[#This Row],[Close Date]],1)</f>
        <v>10</v>
      </c>
      <c r="R25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157</v>
      </c>
      <c r="S257" s="4" t="s">
        <v>824</v>
      </c>
      <c r="T257" s="4" t="s">
        <v>825</v>
      </c>
      <c r="U257" s="68">
        <v>42801</v>
      </c>
      <c r="V257" s="347" t="s">
        <v>19</v>
      </c>
      <c r="W257" s="9">
        <v>21960</v>
      </c>
      <c r="X257" s="4" t="s">
        <v>12</v>
      </c>
      <c r="Y257" s="4" t="s">
        <v>328</v>
      </c>
      <c r="Z257" s="68">
        <v>42791</v>
      </c>
    </row>
    <row r="258" spans="1:26" ht="12.75" x14ac:dyDescent="0.35">
      <c r="A2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258" s="181" t="str">
        <f>IF(All_Opps[[#This Row],[WeekMod]]&lt;&gt;"",CONCATENATE(All_Opps[[#This Row],[Opp Year]],"-",TEXT(All_Opps[[#This Row],[WeekMod]],"00#")),"")</f>
        <v>2017-068</v>
      </c>
      <c r="C2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258" s="181" t="str">
        <f>CONCATENATE(All_Opps[[#This Row],[Opp Year]],"-",TEXT(All_Opps[[#This Row],[Week]],"00#"))</f>
        <v>2017-068</v>
      </c>
      <c r="E258" s="181">
        <f>IFERROR(VALUE(RIGHT(All_Opps[[#This Row],[Opportunity Name]],2)),"")</f>
        <v>2</v>
      </c>
      <c r="F258" s="181">
        <f>IFERROR(("20"&amp;LEFT(All_Opps[[#This Row],[Opportunity Name]],2))*1,"")</f>
        <v>2017</v>
      </c>
      <c r="G258" s="181" t="str">
        <f>MID(All_Opps[[#This Row],[Opportunity Name]],3,2)</f>
        <v>06</v>
      </c>
      <c r="H258" s="181" t="str">
        <f>LEFT(All_Opps[[#This Row],[Opportunity Name]],7)</f>
        <v>1706-16</v>
      </c>
      <c r="I258" s="181" t="str" cm="1">
        <f t="array" ref="I2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8" s="181" t="str">
        <f>YEAR(All_Opps[[#This Row],[Close_Date]])&amp;"-"&amp;TEXT(MONTH(All_Opps[[#This Row],[Close_Date]]),"00")</f>
        <v>2017-04</v>
      </c>
      <c r="K258" s="182">
        <f>All_Opps[[#This Row],[Created Date2]]*1</f>
        <v>42844</v>
      </c>
      <c r="L258" s="183">
        <f>YEAR(All_Opps[[#This Row],[Created_Date]])</f>
        <v>2017</v>
      </c>
      <c r="M258" s="184">
        <f>WEEKNUM(All_Opps[[#This Row],[Created_Date]],16)</f>
        <v>16</v>
      </c>
      <c r="N258" s="182">
        <f>All_Opps[[#This Row],[Close Date]]*1</f>
        <v>42844</v>
      </c>
      <c r="O258" s="185">
        <f>YEAR(All_Opps[[#This Row],[Close_Date]])</f>
        <v>2017</v>
      </c>
      <c r="P258" s="183">
        <f>MONTH(All_Opps[[#This Row],[Close Date]])</f>
        <v>4</v>
      </c>
      <c r="Q258" s="181">
        <f>WEEKNUM(All_Opps[[#This Row],[Close Date]],1)</f>
        <v>16</v>
      </c>
      <c r="R25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43</v>
      </c>
      <c r="S258" s="4" t="s">
        <v>826</v>
      </c>
      <c r="T258" s="4" t="s">
        <v>827</v>
      </c>
      <c r="U258" s="68">
        <v>42844</v>
      </c>
      <c r="V258" s="347" t="s">
        <v>19</v>
      </c>
      <c r="W258" s="9">
        <v>10818</v>
      </c>
      <c r="X258" s="4" t="s">
        <v>161</v>
      </c>
      <c r="Y258" s="4" t="s">
        <v>328</v>
      </c>
      <c r="Z258" s="68">
        <v>42844</v>
      </c>
    </row>
    <row r="259" spans="1:26" ht="12.75" x14ac:dyDescent="0.35">
      <c r="A2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259" s="181" t="str">
        <f>IF(All_Opps[[#This Row],[WeekMod]]&lt;&gt;"",CONCATENATE(All_Opps[[#This Row],[Opp Year]],"-",TEXT(All_Opps[[#This Row],[WeekMod]],"00#")),"")</f>
        <v>2017-069</v>
      </c>
      <c r="C2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259" s="181" t="str">
        <f>CONCATENATE(All_Opps[[#This Row],[Opp Year]],"-",TEXT(All_Opps[[#This Row],[Week]],"00#"))</f>
        <v>2017-069</v>
      </c>
      <c r="E259" s="181">
        <f>IFERROR(VALUE(RIGHT(All_Opps[[#This Row],[Opportunity Name]],2)),"")</f>
        <v>2</v>
      </c>
      <c r="F259" s="181">
        <f>IFERROR(("20"&amp;LEFT(All_Opps[[#This Row],[Opportunity Name]],2))*1,"")</f>
        <v>2017</v>
      </c>
      <c r="G259" s="181" t="str">
        <f>MID(All_Opps[[#This Row],[Opportunity Name]],3,2)</f>
        <v>07</v>
      </c>
      <c r="H259" s="181" t="str">
        <f>LEFT(All_Opps[[#This Row],[Opportunity Name]],7)</f>
        <v>1707 Qu</v>
      </c>
      <c r="I259" s="181" t="str" cm="1">
        <f t="array" ref="I2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9" s="181" t="str">
        <f>YEAR(All_Opps[[#This Row],[Close_Date]])&amp;"-"&amp;TEXT(MONTH(All_Opps[[#This Row],[Close_Date]]),"00")</f>
        <v>2017-04</v>
      </c>
      <c r="K259" s="182">
        <f>All_Opps[[#This Row],[Created Date2]]*1</f>
        <v>42686</v>
      </c>
      <c r="L259" s="183">
        <f>YEAR(All_Opps[[#This Row],[Created_Date]])</f>
        <v>2016</v>
      </c>
      <c r="M259" s="184">
        <f>WEEKNUM(All_Opps[[#This Row],[Created_Date]],16)</f>
        <v>47</v>
      </c>
      <c r="N259" s="182">
        <f>All_Opps[[#This Row],[Close Date]]*1</f>
        <v>42851</v>
      </c>
      <c r="O259" s="185">
        <f>YEAR(All_Opps[[#This Row],[Close_Date]])</f>
        <v>2017</v>
      </c>
      <c r="P259" s="183">
        <f>MONTH(All_Opps[[#This Row],[Close Date]])</f>
        <v>4</v>
      </c>
      <c r="Q259" s="181">
        <f>WEEKNUM(All_Opps[[#This Row],[Close Date]],1)</f>
        <v>17</v>
      </c>
      <c r="R2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9" s="4" t="s">
        <v>828</v>
      </c>
      <c r="T259" s="4" t="s">
        <v>829</v>
      </c>
      <c r="U259" s="68">
        <v>42851</v>
      </c>
      <c r="V259" s="347" t="s">
        <v>18</v>
      </c>
      <c r="W259" s="9">
        <v>24297</v>
      </c>
      <c r="X259" s="4" t="s">
        <v>159</v>
      </c>
      <c r="Y259" s="4" t="s">
        <v>328</v>
      </c>
      <c r="Z259" s="68">
        <v>42686</v>
      </c>
    </row>
    <row r="260" spans="1:26" ht="12.75" x14ac:dyDescent="0.35">
      <c r="A2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60" s="181" t="str">
        <f>IF(All_Opps[[#This Row],[WeekMod]]&lt;&gt;"",CONCATENATE(All_Opps[[#This Row],[Opp Year]],"-",TEXT(All_Opps[[#This Row],[WeekMod]],"00#")),"")</f>
        <v>2017-063</v>
      </c>
      <c r="C2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60" s="181" t="str">
        <f>CONCATENATE(All_Opps[[#This Row],[Opp Year]],"-",TEXT(All_Opps[[#This Row],[Week]],"00#"))</f>
        <v>2017-063</v>
      </c>
      <c r="E260" s="181">
        <f>IFERROR(VALUE(RIGHT(All_Opps[[#This Row],[Opportunity Name]],2)),"")</f>
        <v>2</v>
      </c>
      <c r="F260" s="181">
        <f>IFERROR(("20"&amp;LEFT(All_Opps[[#This Row],[Opportunity Name]],2))*1,"")</f>
        <v>2017</v>
      </c>
      <c r="G260" s="181" t="str">
        <f>MID(All_Opps[[#This Row],[Opportunity Name]],3,2)</f>
        <v>05</v>
      </c>
      <c r="H260" s="181" t="str">
        <f>LEFT(All_Opps[[#This Row],[Opportunity Name]],7)</f>
        <v>1705 Pr</v>
      </c>
      <c r="I260" s="181" t="str" cm="1">
        <f t="array" ref="I2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0" s="181" t="str">
        <f>YEAR(All_Opps[[#This Row],[Close_Date]])&amp;"-"&amp;TEXT(MONTH(All_Opps[[#This Row],[Close_Date]]),"00")</f>
        <v>2017-03</v>
      </c>
      <c r="K260" s="182">
        <f>All_Opps[[#This Row],[Created Date2]]*1</f>
        <v>42779</v>
      </c>
      <c r="L260" s="183">
        <f>YEAR(All_Opps[[#This Row],[Created_Date]])</f>
        <v>2017</v>
      </c>
      <c r="M260" s="184">
        <f>WEEKNUM(All_Opps[[#This Row],[Created_Date]],16)</f>
        <v>7</v>
      </c>
      <c r="N260" s="182">
        <f>All_Opps[[#This Row],[Close Date]]*1</f>
        <v>42809</v>
      </c>
      <c r="O260" s="185">
        <f>YEAR(All_Opps[[#This Row],[Close_Date]])</f>
        <v>2017</v>
      </c>
      <c r="P260" s="183">
        <f>MONTH(All_Opps[[#This Row],[Close Date]])</f>
        <v>3</v>
      </c>
      <c r="Q260" s="181">
        <f>WEEKNUM(All_Opps[[#This Row],[Close Date]],1)</f>
        <v>11</v>
      </c>
      <c r="R2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0" s="4" t="s">
        <v>830</v>
      </c>
      <c r="T260" s="4" t="s">
        <v>831</v>
      </c>
      <c r="U260" s="68">
        <v>42809</v>
      </c>
      <c r="V260" s="347" t="s">
        <v>18</v>
      </c>
      <c r="W260" s="341">
        <v>19798</v>
      </c>
      <c r="X260" s="4" t="s">
        <v>11</v>
      </c>
      <c r="Y260" s="4" t="s">
        <v>371</v>
      </c>
      <c r="Z260" s="68">
        <v>42779</v>
      </c>
    </row>
    <row r="261" spans="1:26" ht="12.75" x14ac:dyDescent="0.35">
      <c r="A2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12</v>
      </c>
      <c r="B261" s="181" t="str">
        <f>IF(All_Opps[[#This Row],[WeekMod]]&lt;&gt;"",CONCATENATE(All_Opps[[#This Row],[Opp Year]],"-",TEXT(All_Opps[[#This Row],[WeekMod]],"00#")),"")</f>
        <v>2018-012</v>
      </c>
      <c r="C2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12</v>
      </c>
      <c r="D261" s="181" t="str">
        <f>CONCATENATE(All_Opps[[#This Row],[Opp Year]],"-",TEXT(All_Opps[[#This Row],[Week]],"00#"))</f>
        <v>2018-012</v>
      </c>
      <c r="E261" s="181">
        <f>IFERROR(VALUE(RIGHT(All_Opps[[#This Row],[Opportunity Name]],2)),"")</f>
        <v>2</v>
      </c>
      <c r="F261" s="181">
        <f>IFERROR(("20"&amp;LEFT(All_Opps[[#This Row],[Opportunity Name]],2))*1,"")</f>
        <v>2018</v>
      </c>
      <c r="G261" s="181" t="str">
        <f>MID(All_Opps[[#This Row],[Opportunity Name]],3,2)</f>
        <v>05</v>
      </c>
      <c r="H261" s="181" t="str">
        <f>LEFT(All_Opps[[#This Row],[Opportunity Name]],7)</f>
        <v>1805 Ca</v>
      </c>
      <c r="I261" s="181" t="str" cm="1">
        <f t="array" ref="I2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1" s="181" t="str">
        <f>YEAR(All_Opps[[#This Row],[Close_Date]])&amp;"-"&amp;TEXT(MONTH(All_Opps[[#This Row],[Close_Date]]),"00")</f>
        <v>2017-03</v>
      </c>
      <c r="K261" s="182">
        <f>All_Opps[[#This Row],[Created Date2]]*1</f>
        <v>42784</v>
      </c>
      <c r="L261" s="183">
        <f>YEAR(All_Opps[[#This Row],[Created_Date]])</f>
        <v>2017</v>
      </c>
      <c r="M261" s="184">
        <f>WEEKNUM(All_Opps[[#This Row],[Created_Date]],16)</f>
        <v>8</v>
      </c>
      <c r="N261" s="182">
        <f>All_Opps[[#This Row],[Close Date]]*1</f>
        <v>42814</v>
      </c>
      <c r="O261" s="185">
        <f>YEAR(All_Opps[[#This Row],[Close_Date]])</f>
        <v>2017</v>
      </c>
      <c r="P261" s="183">
        <f>MONTH(All_Opps[[#This Row],[Close Date]])</f>
        <v>3</v>
      </c>
      <c r="Q261" s="181">
        <f>WEEKNUM(All_Opps[[#This Row],[Close Date]],1)</f>
        <v>12</v>
      </c>
      <c r="R26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1" s="4" t="s">
        <v>832</v>
      </c>
      <c r="T261" s="4" t="s">
        <v>833</v>
      </c>
      <c r="U261" s="68">
        <v>42814</v>
      </c>
      <c r="V261" s="347" t="s">
        <v>18</v>
      </c>
      <c r="W261" s="9">
        <v>25973</v>
      </c>
      <c r="X261" s="4" t="s">
        <v>5</v>
      </c>
      <c r="Y261" s="4" t="s">
        <v>328</v>
      </c>
      <c r="Z261" s="68">
        <v>42784</v>
      </c>
    </row>
    <row r="262" spans="1:26" ht="12.75" x14ac:dyDescent="0.35">
      <c r="A2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262" s="181" t="str">
        <f>IF(All_Opps[[#This Row],[WeekMod]]&lt;&gt;"",CONCATENATE(All_Opps[[#This Row],[Opp Year]],"-",TEXT(All_Opps[[#This Row],[WeekMod]],"00#")),"")</f>
        <v>2017-069</v>
      </c>
      <c r="C2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262" s="181" t="str">
        <f>CONCATENATE(All_Opps[[#This Row],[Opp Year]],"-",TEXT(All_Opps[[#This Row],[Week]],"00#"))</f>
        <v>2017-069</v>
      </c>
      <c r="E262" s="181">
        <f>IFERROR(VALUE(RIGHT(All_Opps[[#This Row],[Opportunity Name]],2)),"")</f>
        <v>6</v>
      </c>
      <c r="F262" s="181">
        <f>IFERROR(("20"&amp;LEFT(All_Opps[[#This Row],[Opportunity Name]],2))*1,"")</f>
        <v>2017</v>
      </c>
      <c r="G262" s="181" t="str">
        <f>MID(All_Opps[[#This Row],[Opportunity Name]],3,2)</f>
        <v>07</v>
      </c>
      <c r="H262" s="181" t="str">
        <f>LEFT(All_Opps[[#This Row],[Opportunity Name]],7)</f>
        <v>1707-11</v>
      </c>
      <c r="I262" s="181" t="str" cm="1">
        <f t="array" ref="I2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2" s="181" t="str">
        <f>YEAR(All_Opps[[#This Row],[Close_Date]])&amp;"-"&amp;TEXT(MONTH(All_Opps[[#This Row],[Close_Date]]),"00")</f>
        <v>2017-04</v>
      </c>
      <c r="K262" s="182">
        <f>All_Opps[[#This Row],[Created Date2]]*1</f>
        <v>42835</v>
      </c>
      <c r="L262" s="183">
        <f>YEAR(All_Opps[[#This Row],[Created_Date]])</f>
        <v>2017</v>
      </c>
      <c r="M262" s="184">
        <f>WEEKNUM(All_Opps[[#This Row],[Created_Date]],16)</f>
        <v>15</v>
      </c>
      <c r="N262" s="182">
        <f>All_Opps[[#This Row],[Close Date]]*1</f>
        <v>42848</v>
      </c>
      <c r="O262" s="185">
        <f>YEAR(All_Opps[[#This Row],[Close_Date]])</f>
        <v>2017</v>
      </c>
      <c r="P262" s="183">
        <f>MONTH(All_Opps[[#This Row],[Close Date]])</f>
        <v>4</v>
      </c>
      <c r="Q262" s="181">
        <f>WEEKNUM(All_Opps[[#This Row],[Close Date]],1)</f>
        <v>17</v>
      </c>
      <c r="R26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82</v>
      </c>
      <c r="S262" s="4" t="s">
        <v>834</v>
      </c>
      <c r="T262" s="4" t="s">
        <v>835</v>
      </c>
      <c r="U262" s="68">
        <v>42848</v>
      </c>
      <c r="V262" s="347" t="s">
        <v>19</v>
      </c>
      <c r="W262" s="9">
        <v>97123</v>
      </c>
      <c r="X262" s="4" t="s">
        <v>14</v>
      </c>
      <c r="Y262" s="4" t="s">
        <v>328</v>
      </c>
      <c r="Z262" s="68">
        <v>42835</v>
      </c>
    </row>
    <row r="263" spans="1:26" ht="12.75" x14ac:dyDescent="0.35">
      <c r="A2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263" s="181" t="str">
        <f>IF(All_Opps[[#This Row],[WeekMod]]&lt;&gt;"",CONCATENATE(All_Opps[[#This Row],[Opp Year]],"-",TEXT(All_Opps[[#This Row],[WeekMod]],"00#")),"")</f>
        <v>2017-068</v>
      </c>
      <c r="C2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263" s="181" t="str">
        <f>CONCATENATE(All_Opps[[#This Row],[Opp Year]],"-",TEXT(All_Opps[[#This Row],[Week]],"00#"))</f>
        <v>2017-068</v>
      </c>
      <c r="E263" s="181">
        <f>IFERROR(VALUE(RIGHT(All_Opps[[#This Row],[Opportunity Name]],2)),"")</f>
        <v>2</v>
      </c>
      <c r="F263" s="181">
        <f>IFERROR(("20"&amp;LEFT(All_Opps[[#This Row],[Opportunity Name]],2))*1,"")</f>
        <v>2017</v>
      </c>
      <c r="G263" s="181" t="str">
        <f>MID(All_Opps[[#This Row],[Opportunity Name]],3,2)</f>
        <v>10</v>
      </c>
      <c r="H263" s="181" t="str">
        <f>LEFT(All_Opps[[#This Row],[Opportunity Name]],7)</f>
        <v>1710-08</v>
      </c>
      <c r="I263" s="181" t="str" cm="1">
        <f t="array" ref="I2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3" s="181" t="str">
        <f>YEAR(All_Opps[[#This Row],[Close_Date]])&amp;"-"&amp;TEXT(MONTH(All_Opps[[#This Row],[Close_Date]]),"00")</f>
        <v>2017-04</v>
      </c>
      <c r="K263" s="182">
        <f>All_Opps[[#This Row],[Created Date2]]*1</f>
        <v>42839</v>
      </c>
      <c r="L263" s="183">
        <f>YEAR(All_Opps[[#This Row],[Created_Date]])</f>
        <v>2017</v>
      </c>
      <c r="M263" s="184">
        <f>WEEKNUM(All_Opps[[#This Row],[Created_Date]],16)</f>
        <v>15</v>
      </c>
      <c r="N263" s="182">
        <f>All_Opps[[#This Row],[Close Date]]*1</f>
        <v>42844</v>
      </c>
      <c r="O263" s="185">
        <f>YEAR(All_Opps[[#This Row],[Close_Date]])</f>
        <v>2017</v>
      </c>
      <c r="P263" s="183">
        <f>MONTH(All_Opps[[#This Row],[Close Date]])</f>
        <v>4</v>
      </c>
      <c r="Q263" s="181">
        <f>WEEKNUM(All_Opps[[#This Row],[Close Date]],1)</f>
        <v>16</v>
      </c>
      <c r="R26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170</v>
      </c>
      <c r="S263" s="4" t="s">
        <v>836</v>
      </c>
      <c r="T263" s="4" t="s">
        <v>837</v>
      </c>
      <c r="U263" s="68">
        <v>42844</v>
      </c>
      <c r="V263" s="347" t="s">
        <v>19</v>
      </c>
      <c r="W263" s="341">
        <v>29229</v>
      </c>
      <c r="X263" s="4" t="s">
        <v>13</v>
      </c>
      <c r="Y263" s="4" t="s">
        <v>321</v>
      </c>
      <c r="Z263" s="68">
        <v>42839</v>
      </c>
    </row>
    <row r="264" spans="1:26" ht="12.75" x14ac:dyDescent="0.35">
      <c r="A2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264" s="181" t="str">
        <f>IF(All_Opps[[#This Row],[WeekMod]]&lt;&gt;"",CONCATENATE(All_Opps[[#This Row],[Opp Year]],"-",TEXT(All_Opps[[#This Row],[WeekMod]],"00#")),"")</f>
        <v>2017-066</v>
      </c>
      <c r="C2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264" s="181" t="str">
        <f>CONCATENATE(All_Opps[[#This Row],[Opp Year]],"-",TEXT(All_Opps[[#This Row],[Week]],"00#"))</f>
        <v>2017-066</v>
      </c>
      <c r="E264" s="181">
        <f>IFERROR(VALUE(RIGHT(All_Opps[[#This Row],[Opportunity Name]],2)),"")</f>
        <v>4</v>
      </c>
      <c r="F264" s="181">
        <f>IFERROR(("20"&amp;LEFT(All_Opps[[#This Row],[Opportunity Name]],2))*1,"")</f>
        <v>2017</v>
      </c>
      <c r="G264" s="181" t="str">
        <f>MID(All_Opps[[#This Row],[Opportunity Name]],3,2)</f>
        <v>12</v>
      </c>
      <c r="H264" s="181" t="str">
        <f>LEFT(All_Opps[[#This Row],[Opportunity Name]],7)</f>
        <v>1712 Ho</v>
      </c>
      <c r="I264" s="181" t="str" cm="1">
        <f t="array" ref="I2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4" s="181" t="str">
        <f>YEAR(All_Opps[[#This Row],[Close_Date]])&amp;"-"&amp;TEXT(MONTH(All_Opps[[#This Row],[Close_Date]]),"00")</f>
        <v>2017-04</v>
      </c>
      <c r="K264" s="182">
        <f>All_Opps[[#This Row],[Created Date2]]*1</f>
        <v>42797</v>
      </c>
      <c r="L264" s="183">
        <f>YEAR(All_Opps[[#This Row],[Created_Date]])</f>
        <v>2017</v>
      </c>
      <c r="M264" s="184">
        <f>WEEKNUM(All_Opps[[#This Row],[Created_Date]],16)</f>
        <v>9</v>
      </c>
      <c r="N264" s="182">
        <f>All_Opps[[#This Row],[Close Date]]*1</f>
        <v>42827</v>
      </c>
      <c r="O264" s="185">
        <f>YEAR(All_Opps[[#This Row],[Close_Date]])</f>
        <v>2017</v>
      </c>
      <c r="P264" s="183">
        <f>MONTH(All_Opps[[#This Row],[Close Date]])</f>
        <v>4</v>
      </c>
      <c r="Q264" s="181">
        <f>WEEKNUM(All_Opps[[#This Row],[Close Date]],1)</f>
        <v>14</v>
      </c>
      <c r="R26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4" s="4" t="s">
        <v>838</v>
      </c>
      <c r="T264" s="4" t="s">
        <v>839</v>
      </c>
      <c r="U264" s="68">
        <v>42827</v>
      </c>
      <c r="V264" s="347" t="s">
        <v>18</v>
      </c>
      <c r="W264" s="9">
        <v>39360</v>
      </c>
      <c r="X264" s="4" t="s">
        <v>13</v>
      </c>
      <c r="Y264" s="4" t="s">
        <v>328</v>
      </c>
      <c r="Z264" s="68">
        <v>42797</v>
      </c>
    </row>
    <row r="265" spans="1:26" ht="12.75" x14ac:dyDescent="0.35">
      <c r="A2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65" s="181" t="str">
        <f>IF(All_Opps[[#This Row],[WeekMod]]&lt;&gt;"",CONCATENATE(All_Opps[[#This Row],[Opp Year]],"-",TEXT(All_Opps[[#This Row],[WeekMod]],"00#")),"")</f>
        <v>2017-064</v>
      </c>
      <c r="C2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65" s="181" t="str">
        <f>CONCATENATE(All_Opps[[#This Row],[Opp Year]],"-",TEXT(All_Opps[[#This Row],[Week]],"00#"))</f>
        <v>2017-064</v>
      </c>
      <c r="E265" s="181">
        <f>IFERROR(VALUE(RIGHT(All_Opps[[#This Row],[Opportunity Name]],2)),"")</f>
        <v>2</v>
      </c>
      <c r="F265" s="181">
        <f>IFERROR(("20"&amp;LEFT(All_Opps[[#This Row],[Opportunity Name]],2))*1,"")</f>
        <v>2017</v>
      </c>
      <c r="G265" s="181" t="str">
        <f>MID(All_Opps[[#This Row],[Opportunity Name]],3,2)</f>
        <v>09</v>
      </c>
      <c r="H265" s="181" t="str">
        <f>LEFT(All_Opps[[#This Row],[Opportunity Name]],7)</f>
        <v>1709 Th</v>
      </c>
      <c r="I265" s="181" t="str" cm="1">
        <f t="array" ref="I2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5" s="181" t="str">
        <f>YEAR(All_Opps[[#This Row],[Close_Date]])&amp;"-"&amp;TEXT(MONTH(All_Opps[[#This Row],[Close_Date]]),"00")</f>
        <v>2017-03</v>
      </c>
      <c r="K265" s="182">
        <f>All_Opps[[#This Row],[Created Date2]]*1</f>
        <v>42789</v>
      </c>
      <c r="L265" s="183">
        <f>YEAR(All_Opps[[#This Row],[Created_Date]])</f>
        <v>2017</v>
      </c>
      <c r="M265" s="184">
        <f>WEEKNUM(All_Opps[[#This Row],[Created_Date]],16)</f>
        <v>8</v>
      </c>
      <c r="N265" s="182">
        <f>All_Opps[[#This Row],[Close Date]]*1</f>
        <v>42819</v>
      </c>
      <c r="O265" s="185">
        <f>YEAR(All_Opps[[#This Row],[Close_Date]])</f>
        <v>2017</v>
      </c>
      <c r="P265" s="183">
        <f>MONTH(All_Opps[[#This Row],[Close Date]])</f>
        <v>3</v>
      </c>
      <c r="Q265" s="181">
        <f>WEEKNUM(All_Opps[[#This Row],[Close Date]],1)</f>
        <v>12</v>
      </c>
      <c r="R26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5" s="4" t="s">
        <v>840</v>
      </c>
      <c r="T265" s="4" t="s">
        <v>841</v>
      </c>
      <c r="U265" s="68">
        <v>42819</v>
      </c>
      <c r="V265" s="347" t="s">
        <v>18</v>
      </c>
      <c r="W265" s="9">
        <v>25001</v>
      </c>
      <c r="X265" s="4" t="s">
        <v>13</v>
      </c>
      <c r="Y265" s="4" t="s">
        <v>328</v>
      </c>
      <c r="Z265" s="68">
        <v>42789</v>
      </c>
    </row>
    <row r="266" spans="1:26" ht="12.75" x14ac:dyDescent="0.35">
      <c r="A2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266" s="181" t="str">
        <f>IF(All_Opps[[#This Row],[WeekMod]]&lt;&gt;"",CONCATENATE(All_Opps[[#This Row],[Opp Year]],"-",TEXT(All_Opps[[#This Row],[WeekMod]],"00#")),"")</f>
        <v>2018-013</v>
      </c>
      <c r="C2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266" s="181" t="str">
        <f>CONCATENATE(All_Opps[[#This Row],[Opp Year]],"-",TEXT(All_Opps[[#This Row],[Week]],"00#"))</f>
        <v>2018-013</v>
      </c>
      <c r="E266" s="181">
        <f>IFERROR(VALUE(RIGHT(All_Opps[[#This Row],[Opportunity Name]],2)),"")</f>
        <v>2</v>
      </c>
      <c r="F266" s="181">
        <f>IFERROR(("20"&amp;LEFT(All_Opps[[#This Row],[Opportunity Name]],2))*1,"")</f>
        <v>2018</v>
      </c>
      <c r="G266" s="181" t="str">
        <f>MID(All_Opps[[#This Row],[Opportunity Name]],3,2)</f>
        <v>01</v>
      </c>
      <c r="H266" s="181" t="str">
        <f>LEFT(All_Opps[[#This Row],[Opportunity Name]],7)</f>
        <v>1801 Wh</v>
      </c>
      <c r="I266" s="181" t="str" cm="1">
        <f t="array" ref="I2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6" s="181" t="str">
        <f>YEAR(All_Opps[[#This Row],[Close_Date]])&amp;"-"&amp;TEXT(MONTH(All_Opps[[#This Row],[Close_Date]]),"00")</f>
        <v>2017-04</v>
      </c>
      <c r="K266" s="182">
        <f>All_Opps[[#This Row],[Created Date2]]*1</f>
        <v>42796</v>
      </c>
      <c r="L266" s="183">
        <f>YEAR(All_Opps[[#This Row],[Created_Date]])</f>
        <v>2017</v>
      </c>
      <c r="M266" s="184">
        <f>WEEKNUM(All_Opps[[#This Row],[Created_Date]],16)</f>
        <v>9</v>
      </c>
      <c r="N266" s="182">
        <f>All_Opps[[#This Row],[Close Date]]*1</f>
        <v>42826</v>
      </c>
      <c r="O266" s="185">
        <f>YEAR(All_Opps[[#This Row],[Close_Date]])</f>
        <v>2017</v>
      </c>
      <c r="P266" s="183">
        <f>MONTH(All_Opps[[#This Row],[Close Date]])</f>
        <v>4</v>
      </c>
      <c r="Q266" s="181">
        <f>WEEKNUM(All_Opps[[#This Row],[Close Date]],1)</f>
        <v>13</v>
      </c>
      <c r="R26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6" s="4" t="s">
        <v>842</v>
      </c>
      <c r="T266" s="4" t="s">
        <v>843</v>
      </c>
      <c r="U266" s="68">
        <v>42826</v>
      </c>
      <c r="V266" s="347" t="s">
        <v>18</v>
      </c>
      <c r="W266" s="9">
        <v>25310</v>
      </c>
      <c r="X266" s="4" t="s">
        <v>13</v>
      </c>
      <c r="Y266" s="4" t="s">
        <v>328</v>
      </c>
      <c r="Z266" s="68">
        <v>42796</v>
      </c>
    </row>
    <row r="267" spans="1:26" ht="12.75" x14ac:dyDescent="0.35">
      <c r="A2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267" s="181" t="str">
        <f>IF(All_Opps[[#This Row],[WeekMod]]&lt;&gt;"",CONCATENATE(All_Opps[[#This Row],[Opp Year]],"-",TEXT(All_Opps[[#This Row],[WeekMod]],"00#")),"")</f>
        <v>2017-069</v>
      </c>
      <c r="C2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267" s="181" t="str">
        <f>CONCATENATE(All_Opps[[#This Row],[Opp Year]],"-",TEXT(All_Opps[[#This Row],[Week]],"00#"))</f>
        <v>2017-069</v>
      </c>
      <c r="E267" s="181">
        <f>IFERROR(VALUE(RIGHT(All_Opps[[#This Row],[Opportunity Name]],2)),"")</f>
        <v>3</v>
      </c>
      <c r="F267" s="181">
        <f>IFERROR(("20"&amp;LEFT(All_Opps[[#This Row],[Opportunity Name]],2))*1,"")</f>
        <v>2017</v>
      </c>
      <c r="G267" s="181" t="str">
        <f>MID(All_Opps[[#This Row],[Opportunity Name]],3,2)</f>
        <v>05</v>
      </c>
      <c r="H267" s="181" t="str">
        <f>LEFT(All_Opps[[#This Row],[Opportunity Name]],7)</f>
        <v>1705 Sa</v>
      </c>
      <c r="I267" s="181" t="str" cm="1">
        <f t="array" ref="I2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7" s="181" t="str">
        <f>YEAR(All_Opps[[#This Row],[Close_Date]])&amp;"-"&amp;TEXT(MONTH(All_Opps[[#This Row],[Close_Date]]),"00")</f>
        <v>2017-04</v>
      </c>
      <c r="K267" s="182">
        <f>All_Opps[[#This Row],[Created Date2]]*1</f>
        <v>42824</v>
      </c>
      <c r="L267" s="183">
        <f>YEAR(All_Opps[[#This Row],[Created_Date]])</f>
        <v>2017</v>
      </c>
      <c r="M267" s="184">
        <f>WEEKNUM(All_Opps[[#This Row],[Created_Date]],16)</f>
        <v>13</v>
      </c>
      <c r="N267" s="182">
        <f>All_Opps[[#This Row],[Close Date]]*1</f>
        <v>42854</v>
      </c>
      <c r="O267" s="185">
        <f>YEAR(All_Opps[[#This Row],[Close_Date]])</f>
        <v>2017</v>
      </c>
      <c r="P267" s="183">
        <f>MONTH(All_Opps[[#This Row],[Close Date]])</f>
        <v>4</v>
      </c>
      <c r="Q267" s="181">
        <f>WEEKNUM(All_Opps[[#This Row],[Close Date]],1)</f>
        <v>17</v>
      </c>
      <c r="R26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7" s="4" t="s">
        <v>844</v>
      </c>
      <c r="T267" s="4" t="s">
        <v>845</v>
      </c>
      <c r="U267" s="68">
        <v>42854</v>
      </c>
      <c r="V267" s="347" t="s">
        <v>25</v>
      </c>
      <c r="W267" s="9">
        <v>40935</v>
      </c>
      <c r="X267" s="4" t="s">
        <v>11</v>
      </c>
      <c r="Y267" s="4" t="s">
        <v>328</v>
      </c>
      <c r="Z267" s="68">
        <v>42824</v>
      </c>
    </row>
    <row r="268" spans="1:26" ht="12.75" x14ac:dyDescent="0.35">
      <c r="A2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268" s="181" t="str">
        <f>IF(All_Opps[[#This Row],[WeekMod]]&lt;&gt;"",CONCATENATE(All_Opps[[#This Row],[Opp Year]],"-",TEXT(All_Opps[[#This Row],[WeekMod]],"00#")),"")</f>
        <v>2017-067</v>
      </c>
      <c r="C2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268" s="181" t="str">
        <f>CONCATENATE(All_Opps[[#This Row],[Opp Year]],"-",TEXT(All_Opps[[#This Row],[Week]],"00#"))</f>
        <v>2017-067</v>
      </c>
      <c r="E268" s="181">
        <f>IFERROR(VALUE(RIGHT(All_Opps[[#This Row],[Opportunity Name]],2)),"")</f>
        <v>2</v>
      </c>
      <c r="F268" s="181">
        <f>IFERROR(("20"&amp;LEFT(All_Opps[[#This Row],[Opportunity Name]],2))*1,"")</f>
        <v>2017</v>
      </c>
      <c r="G268" s="181" t="str">
        <f>MID(All_Opps[[#This Row],[Opportunity Name]],3,2)</f>
        <v>04</v>
      </c>
      <c r="H268" s="181" t="str">
        <f>LEFT(All_Opps[[#This Row],[Opportunity Name]],7)</f>
        <v>1704 Ca</v>
      </c>
      <c r="I268" s="181" t="str" cm="1">
        <f t="array" ref="I2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8" s="181" t="str">
        <f>YEAR(All_Opps[[#This Row],[Close_Date]])&amp;"-"&amp;TEXT(MONTH(All_Opps[[#This Row],[Close_Date]]),"00")</f>
        <v>2017-04</v>
      </c>
      <c r="K268" s="182">
        <f>All_Opps[[#This Row],[Created Date2]]*1</f>
        <v>42810</v>
      </c>
      <c r="L268" s="183">
        <f>YEAR(All_Opps[[#This Row],[Created_Date]])</f>
        <v>2017</v>
      </c>
      <c r="M268" s="184">
        <f>WEEKNUM(All_Opps[[#This Row],[Created_Date]],16)</f>
        <v>11</v>
      </c>
      <c r="N268" s="182">
        <f>All_Opps[[#This Row],[Close Date]]*1</f>
        <v>42840</v>
      </c>
      <c r="O268" s="185">
        <f>YEAR(All_Opps[[#This Row],[Close_Date]])</f>
        <v>2017</v>
      </c>
      <c r="P268" s="183">
        <f>MONTH(All_Opps[[#This Row],[Close Date]])</f>
        <v>4</v>
      </c>
      <c r="Q268" s="181">
        <f>WEEKNUM(All_Opps[[#This Row],[Close Date]],1)</f>
        <v>15</v>
      </c>
      <c r="R26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8" s="4" t="s">
        <v>846</v>
      </c>
      <c r="T268" s="4" t="s">
        <v>847</v>
      </c>
      <c r="U268" s="68">
        <v>42840</v>
      </c>
      <c r="V268" s="347" t="s">
        <v>18</v>
      </c>
      <c r="W268" s="341">
        <v>11739</v>
      </c>
      <c r="X268" s="4" t="s">
        <v>159</v>
      </c>
      <c r="Y268" s="4" t="s">
        <v>321</v>
      </c>
      <c r="Z268" s="68">
        <v>42810</v>
      </c>
    </row>
    <row r="269" spans="1:26" ht="12.75" x14ac:dyDescent="0.35">
      <c r="A2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269" s="181" t="str">
        <f>IF(All_Opps[[#This Row],[WeekMod]]&lt;&gt;"",CONCATENATE(All_Opps[[#This Row],[Opp Year]],"-",TEXT(All_Opps[[#This Row],[WeekMod]],"00#")),"")</f>
        <v>2017-065</v>
      </c>
      <c r="C2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269" s="181" t="str">
        <f>CONCATENATE(All_Opps[[#This Row],[Opp Year]],"-",TEXT(All_Opps[[#This Row],[Week]],"00#"))</f>
        <v>2017-065</v>
      </c>
      <c r="E269" s="181">
        <f>IFERROR(VALUE(RIGHT(All_Opps[[#This Row],[Opportunity Name]],2)),"")</f>
        <v>4</v>
      </c>
      <c r="F269" s="181">
        <f>IFERROR(("20"&amp;LEFT(All_Opps[[#This Row],[Opportunity Name]],2))*1,"")</f>
        <v>2017</v>
      </c>
      <c r="G269" s="181" t="str">
        <f>MID(All_Opps[[#This Row],[Opportunity Name]],3,2)</f>
        <v>09</v>
      </c>
      <c r="H269" s="181" t="str">
        <f>LEFT(All_Opps[[#This Row],[Opportunity Name]],7)</f>
        <v>1709 Ca</v>
      </c>
      <c r="I269" s="181" t="str" cm="1">
        <f t="array" ref="I2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9" s="181" t="str">
        <f>YEAR(All_Opps[[#This Row],[Close_Date]])&amp;"-"&amp;TEXT(MONTH(All_Opps[[#This Row],[Close_Date]]),"00")</f>
        <v>2017-03</v>
      </c>
      <c r="K269" s="182">
        <f>All_Opps[[#This Row],[Created Date2]]*1</f>
        <v>42792</v>
      </c>
      <c r="L269" s="183">
        <f>YEAR(All_Opps[[#This Row],[Created_Date]])</f>
        <v>2017</v>
      </c>
      <c r="M269" s="184">
        <f>WEEKNUM(All_Opps[[#This Row],[Created_Date]],16)</f>
        <v>9</v>
      </c>
      <c r="N269" s="182">
        <f>All_Opps[[#This Row],[Close Date]]*1</f>
        <v>42822</v>
      </c>
      <c r="O269" s="185">
        <f>YEAR(All_Opps[[#This Row],[Close_Date]])</f>
        <v>2017</v>
      </c>
      <c r="P269" s="183">
        <f>MONTH(All_Opps[[#This Row],[Close Date]])</f>
        <v>3</v>
      </c>
      <c r="Q269" s="181">
        <f>WEEKNUM(All_Opps[[#This Row],[Close Date]],1)</f>
        <v>13</v>
      </c>
      <c r="R26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9" s="4" t="s">
        <v>848</v>
      </c>
      <c r="T269" s="4" t="s">
        <v>849</v>
      </c>
      <c r="U269" s="68">
        <v>42822</v>
      </c>
      <c r="V269" s="347" t="s">
        <v>18</v>
      </c>
      <c r="W269" s="9">
        <v>37871</v>
      </c>
      <c r="X269" s="4" t="s">
        <v>15</v>
      </c>
      <c r="Y269" s="4" t="s">
        <v>328</v>
      </c>
      <c r="Z269" s="68">
        <v>42792</v>
      </c>
    </row>
    <row r="270" spans="1:26" ht="12.75" x14ac:dyDescent="0.35">
      <c r="A2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270" s="181" t="str">
        <f>IF(All_Opps[[#This Row],[WeekMod]]&lt;&gt;"",CONCATENATE(All_Opps[[#This Row],[Opp Year]],"-",TEXT(All_Opps[[#This Row],[WeekMod]],"00#")),"")</f>
        <v>2017-066</v>
      </c>
      <c r="C2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270" s="181" t="str">
        <f>CONCATENATE(All_Opps[[#This Row],[Opp Year]],"-",TEXT(All_Opps[[#This Row],[Week]],"00#"))</f>
        <v>2017-066</v>
      </c>
      <c r="E270" s="181">
        <f>IFERROR(VALUE(RIGHT(All_Opps[[#This Row],[Opportunity Name]],2)),"")</f>
        <v>5</v>
      </c>
      <c r="F270" s="181">
        <f>IFERROR(("20"&amp;LEFT(All_Opps[[#This Row],[Opportunity Name]],2))*1,"")</f>
        <v>2017</v>
      </c>
      <c r="G270" s="181" t="str">
        <f>MID(All_Opps[[#This Row],[Opportunity Name]],3,2)</f>
        <v>12</v>
      </c>
      <c r="H270" s="181" t="str">
        <f>LEFT(All_Opps[[#This Row],[Opportunity Name]],7)</f>
        <v>1712-09</v>
      </c>
      <c r="I270" s="181" t="str" cm="1">
        <f t="array" ref="I2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0" s="181" t="str">
        <f>YEAR(All_Opps[[#This Row],[Close_Date]])&amp;"-"&amp;TEXT(MONTH(All_Opps[[#This Row],[Close_Date]]),"00")</f>
        <v>2017-04</v>
      </c>
      <c r="K270" s="182">
        <f>All_Opps[[#This Row],[Created Date2]]*1</f>
        <v>42829</v>
      </c>
      <c r="L270" s="183">
        <f>YEAR(All_Opps[[#This Row],[Created_Date]])</f>
        <v>2017</v>
      </c>
      <c r="M270" s="184">
        <f>WEEKNUM(All_Opps[[#This Row],[Created_Date]],16)</f>
        <v>14</v>
      </c>
      <c r="N270" s="182">
        <f>All_Opps[[#This Row],[Close Date]]*1</f>
        <v>42831</v>
      </c>
      <c r="O270" s="185">
        <f>YEAR(All_Opps[[#This Row],[Close_Date]])</f>
        <v>2017</v>
      </c>
      <c r="P270" s="183">
        <f>MONTH(All_Opps[[#This Row],[Close Date]])</f>
        <v>4</v>
      </c>
      <c r="Q270" s="181">
        <f>WEEKNUM(All_Opps[[#This Row],[Close Date]],1)</f>
        <v>14</v>
      </c>
      <c r="R27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241</v>
      </c>
      <c r="S270" s="4" t="s">
        <v>850</v>
      </c>
      <c r="T270" s="4" t="s">
        <v>851</v>
      </c>
      <c r="U270" s="68">
        <v>42831</v>
      </c>
      <c r="V270" s="347" t="s">
        <v>19</v>
      </c>
      <c r="W270" s="9">
        <v>147577</v>
      </c>
      <c r="X270" s="4" t="s">
        <v>12</v>
      </c>
      <c r="Y270" s="4" t="s">
        <v>328</v>
      </c>
      <c r="Z270" s="68">
        <v>42829</v>
      </c>
    </row>
    <row r="271" spans="1:26" ht="12.75" x14ac:dyDescent="0.35">
      <c r="A2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71" s="181" t="str">
        <f>IF(All_Opps[[#This Row],[WeekMod]]&lt;&gt;"",CONCATENATE(All_Opps[[#This Row],[Opp Year]],"-",TEXT(All_Opps[[#This Row],[WeekMod]],"00#")),"")</f>
        <v>2017-064</v>
      </c>
      <c r="C2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71" s="181" t="str">
        <f>CONCATENATE(All_Opps[[#This Row],[Opp Year]],"-",TEXT(All_Opps[[#This Row],[Week]],"00#"))</f>
        <v>2017-064</v>
      </c>
      <c r="E271" s="181">
        <f>IFERROR(VALUE(RIGHT(All_Opps[[#This Row],[Opportunity Name]],2)),"")</f>
        <v>2</v>
      </c>
      <c r="F271" s="181">
        <f>IFERROR(("20"&amp;LEFT(All_Opps[[#This Row],[Opportunity Name]],2))*1,"")</f>
        <v>2017</v>
      </c>
      <c r="G271" s="181" t="str">
        <f>MID(All_Opps[[#This Row],[Opportunity Name]],3,2)</f>
        <v>10</v>
      </c>
      <c r="H271" s="181" t="str">
        <f>LEFT(All_Opps[[#This Row],[Opportunity Name]],7)</f>
        <v>1710-09</v>
      </c>
      <c r="I271" s="181" t="str" cm="1">
        <f t="array" ref="I2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1" s="181" t="str">
        <f>YEAR(All_Opps[[#This Row],[Close_Date]])&amp;"-"&amp;TEXT(MONTH(All_Opps[[#This Row],[Close_Date]]),"00")</f>
        <v>2017-03</v>
      </c>
      <c r="K271" s="182">
        <f>All_Opps[[#This Row],[Created Date2]]*1</f>
        <v>42801</v>
      </c>
      <c r="L271" s="183">
        <f>YEAR(All_Opps[[#This Row],[Created_Date]])</f>
        <v>2017</v>
      </c>
      <c r="M271" s="184">
        <f>WEEKNUM(All_Opps[[#This Row],[Created_Date]],16)</f>
        <v>10</v>
      </c>
      <c r="N271" s="182">
        <f>All_Opps[[#This Row],[Close Date]]*1</f>
        <v>42818</v>
      </c>
      <c r="O271" s="185">
        <f>YEAR(All_Opps[[#This Row],[Close_Date]])</f>
        <v>2017</v>
      </c>
      <c r="P271" s="183">
        <f>MONTH(All_Opps[[#This Row],[Close Date]])</f>
        <v>3</v>
      </c>
      <c r="Q271" s="181">
        <f>WEEKNUM(All_Opps[[#This Row],[Close Date]],1)</f>
        <v>12</v>
      </c>
      <c r="R27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208</v>
      </c>
      <c r="S271" s="4" t="s">
        <v>852</v>
      </c>
      <c r="T271" s="4" t="s">
        <v>853</v>
      </c>
      <c r="U271" s="68">
        <v>42818</v>
      </c>
      <c r="V271" s="347" t="s">
        <v>9</v>
      </c>
      <c r="W271" s="9">
        <v>28503</v>
      </c>
      <c r="X271" s="4" t="s">
        <v>6</v>
      </c>
      <c r="Y271" s="4" t="s">
        <v>328</v>
      </c>
      <c r="Z271" s="68">
        <v>42801</v>
      </c>
    </row>
    <row r="272" spans="1:26" ht="12.75" x14ac:dyDescent="0.35">
      <c r="A2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272" s="181" t="str">
        <f>IF(All_Opps[[#This Row],[WeekMod]]&lt;&gt;"",CONCATENATE(All_Opps[[#This Row],[Opp Year]],"-",TEXT(All_Opps[[#This Row],[WeekMod]],"00#")),"")</f>
        <v>2018-013</v>
      </c>
      <c r="C2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272" s="181" t="str">
        <f>CONCATENATE(All_Opps[[#This Row],[Opp Year]],"-",TEXT(All_Opps[[#This Row],[Week]],"00#"))</f>
        <v>2018-013</v>
      </c>
      <c r="E272" s="181">
        <f>IFERROR(VALUE(RIGHT(All_Opps[[#This Row],[Opportunity Name]],2)),"")</f>
        <v>2</v>
      </c>
      <c r="F272" s="181">
        <f>IFERROR(("20"&amp;LEFT(All_Opps[[#This Row],[Opportunity Name]],2))*1,"")</f>
        <v>2018</v>
      </c>
      <c r="G272" s="181" t="str">
        <f>MID(All_Opps[[#This Row],[Opportunity Name]],3,2)</f>
        <v>02</v>
      </c>
      <c r="H272" s="181" t="str">
        <f>LEFT(All_Opps[[#This Row],[Opportunity Name]],7)</f>
        <v>1802-02</v>
      </c>
      <c r="I272" s="181" t="str" cm="1">
        <f t="array" ref="I2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72" s="181" t="str">
        <f>YEAR(All_Opps[[#This Row],[Close_Date]])&amp;"-"&amp;TEXT(MONTH(All_Opps[[#This Row],[Close_Date]]),"00")</f>
        <v>2017-03</v>
      </c>
      <c r="K272" s="182">
        <f>All_Opps[[#This Row],[Created Date2]]*1</f>
        <v>42824</v>
      </c>
      <c r="L272" s="183">
        <f>YEAR(All_Opps[[#This Row],[Created_Date]])</f>
        <v>2017</v>
      </c>
      <c r="M272" s="184">
        <f>WEEKNUM(All_Opps[[#This Row],[Created_Date]],16)</f>
        <v>13</v>
      </c>
      <c r="N272" s="182">
        <f>All_Opps[[#This Row],[Close Date]]*1</f>
        <v>42824</v>
      </c>
      <c r="O272" s="185">
        <f>YEAR(All_Opps[[#This Row],[Close_Date]])</f>
        <v>2017</v>
      </c>
      <c r="P272" s="183">
        <f>MONTH(All_Opps[[#This Row],[Close Date]])</f>
        <v>3</v>
      </c>
      <c r="Q272" s="181">
        <f>WEEKNUM(All_Opps[[#This Row],[Close Date]],1)</f>
        <v>13</v>
      </c>
      <c r="R27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2" s="4" t="s">
        <v>854</v>
      </c>
      <c r="T272" s="4" t="s">
        <v>855</v>
      </c>
      <c r="U272" s="68">
        <v>42824</v>
      </c>
      <c r="V272" s="347" t="s">
        <v>20</v>
      </c>
      <c r="W272" s="9">
        <v>5737</v>
      </c>
      <c r="X272" s="4" t="s">
        <v>13</v>
      </c>
      <c r="Y272" s="4" t="s">
        <v>328</v>
      </c>
      <c r="Z272" s="68">
        <v>42824</v>
      </c>
    </row>
    <row r="273" spans="1:26" ht="12.75" x14ac:dyDescent="0.35">
      <c r="A2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273" s="181" t="str">
        <f>IF(All_Opps[[#This Row],[WeekMod]]&lt;&gt;"",CONCATENATE(All_Opps[[#This Row],[Opp Year]],"-",TEXT(All_Opps[[#This Row],[WeekMod]],"00#")),"")</f>
        <v>2017-066</v>
      </c>
      <c r="C2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273" s="181" t="str">
        <f>CONCATENATE(All_Opps[[#This Row],[Opp Year]],"-",TEXT(All_Opps[[#This Row],[Week]],"00#"))</f>
        <v>2017-066</v>
      </c>
      <c r="E273" s="181">
        <f>IFERROR(VALUE(RIGHT(All_Opps[[#This Row],[Opportunity Name]],2)),"")</f>
        <v>4</v>
      </c>
      <c r="F273" s="181">
        <f>IFERROR(("20"&amp;LEFT(All_Opps[[#This Row],[Opportunity Name]],2))*1,"")</f>
        <v>2017</v>
      </c>
      <c r="G273" s="181" t="str">
        <f>MID(All_Opps[[#This Row],[Opportunity Name]],3,2)</f>
        <v>08</v>
      </c>
      <c r="H273" s="181" t="str">
        <f>LEFT(All_Opps[[#This Row],[Opportunity Name]],7)</f>
        <v>1708 Wi</v>
      </c>
      <c r="I273" s="181" t="str" cm="1">
        <f t="array" ref="I2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3" s="181" t="str">
        <f>YEAR(All_Opps[[#This Row],[Close_Date]])&amp;"-"&amp;TEXT(MONTH(All_Opps[[#This Row],[Close_Date]]),"00")</f>
        <v>2017-04</v>
      </c>
      <c r="K273" s="182">
        <f>All_Opps[[#This Row],[Created Date2]]*1</f>
        <v>42802</v>
      </c>
      <c r="L273" s="183">
        <f>YEAR(All_Opps[[#This Row],[Created_Date]])</f>
        <v>2017</v>
      </c>
      <c r="M273" s="184">
        <f>WEEKNUM(All_Opps[[#This Row],[Created_Date]],16)</f>
        <v>10</v>
      </c>
      <c r="N273" s="182">
        <f>All_Opps[[#This Row],[Close Date]]*1</f>
        <v>42832</v>
      </c>
      <c r="O273" s="185">
        <f>YEAR(All_Opps[[#This Row],[Close_Date]])</f>
        <v>2017</v>
      </c>
      <c r="P273" s="183">
        <f>MONTH(All_Opps[[#This Row],[Close Date]])</f>
        <v>4</v>
      </c>
      <c r="Q273" s="181">
        <f>WEEKNUM(All_Opps[[#This Row],[Close Date]],1)</f>
        <v>14</v>
      </c>
      <c r="R27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3" s="4" t="s">
        <v>856</v>
      </c>
      <c r="T273" s="4" t="s">
        <v>857</v>
      </c>
      <c r="U273" s="68">
        <v>42832</v>
      </c>
      <c r="V273" s="347" t="s">
        <v>18</v>
      </c>
      <c r="W273" s="341">
        <v>29533</v>
      </c>
      <c r="X273" s="4" t="s">
        <v>13</v>
      </c>
      <c r="Y273" s="4" t="s">
        <v>321</v>
      </c>
      <c r="Z273" s="68">
        <v>42802</v>
      </c>
    </row>
    <row r="274" spans="1:26" ht="12.75" x14ac:dyDescent="0.35">
      <c r="A2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74" s="181" t="str">
        <f>IF(All_Opps[[#This Row],[WeekMod]]&lt;&gt;"",CONCATENATE(All_Opps[[#This Row],[Opp Year]],"-",TEXT(All_Opps[[#This Row],[WeekMod]],"00#")),"")</f>
        <v>2017-063</v>
      </c>
      <c r="C2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74" s="181" t="str">
        <f>CONCATENATE(All_Opps[[#This Row],[Opp Year]],"-",TEXT(All_Opps[[#This Row],[Week]],"00#"))</f>
        <v>2017-063</v>
      </c>
      <c r="E274" s="181">
        <f>IFERROR(VALUE(RIGHT(All_Opps[[#This Row],[Opportunity Name]],2)),"")</f>
        <v>2</v>
      </c>
      <c r="F274" s="181">
        <f>IFERROR(("20"&amp;LEFT(All_Opps[[#This Row],[Opportunity Name]],2))*1,"")</f>
        <v>2017</v>
      </c>
      <c r="G274" s="181" t="str">
        <f>MID(All_Opps[[#This Row],[Opportunity Name]],3,2)</f>
        <v>11</v>
      </c>
      <c r="H274" s="181" t="str">
        <f>LEFT(All_Opps[[#This Row],[Opportunity Name]],7)</f>
        <v>1711-03</v>
      </c>
      <c r="I274" s="181" t="str" cm="1">
        <f t="array" ref="I2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4" s="181" t="str">
        <f>YEAR(All_Opps[[#This Row],[Close_Date]])&amp;"-"&amp;TEXT(MONTH(All_Opps[[#This Row],[Close_Date]]),"00")</f>
        <v>2017-03</v>
      </c>
      <c r="K274" s="182">
        <f>All_Opps[[#This Row],[Created Date2]]*1</f>
        <v>42806</v>
      </c>
      <c r="L274" s="183">
        <f>YEAR(All_Opps[[#This Row],[Created_Date]])</f>
        <v>2017</v>
      </c>
      <c r="M274" s="184">
        <f>WEEKNUM(All_Opps[[#This Row],[Created_Date]],16)</f>
        <v>11</v>
      </c>
      <c r="N274" s="182">
        <f>All_Opps[[#This Row],[Close Date]]*1</f>
        <v>42808</v>
      </c>
      <c r="O274" s="185">
        <f>YEAR(All_Opps[[#This Row],[Close_Date]])</f>
        <v>2017</v>
      </c>
      <c r="P274" s="183">
        <f>MONTH(All_Opps[[#This Row],[Close Date]])</f>
        <v>3</v>
      </c>
      <c r="Q274" s="181">
        <f>WEEKNUM(All_Opps[[#This Row],[Close Date]],1)</f>
        <v>11</v>
      </c>
      <c r="R27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234</v>
      </c>
      <c r="S274" s="4" t="s">
        <v>858</v>
      </c>
      <c r="T274" s="4" t="s">
        <v>859</v>
      </c>
      <c r="U274" s="68">
        <v>42808</v>
      </c>
      <c r="V274" s="347" t="s">
        <v>19</v>
      </c>
      <c r="W274" s="9">
        <v>45936</v>
      </c>
      <c r="X274" s="4" t="s">
        <v>15</v>
      </c>
      <c r="Y274" s="4" t="s">
        <v>328</v>
      </c>
      <c r="Z274" s="68">
        <v>42806</v>
      </c>
    </row>
    <row r="275" spans="1:26" ht="12.75" x14ac:dyDescent="0.35">
      <c r="A2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275" s="181" t="str">
        <f>IF(All_Opps[[#This Row],[WeekMod]]&lt;&gt;"",CONCATENATE(All_Opps[[#This Row],[Opp Year]],"-",TEXT(All_Opps[[#This Row],[WeekMod]],"00#")),"")</f>
        <v>2017-069</v>
      </c>
      <c r="C2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275" s="181" t="str">
        <f>CONCATENATE(All_Opps[[#This Row],[Opp Year]],"-",TEXT(All_Opps[[#This Row],[Week]],"00#"))</f>
        <v>2017-069</v>
      </c>
      <c r="E275" s="181">
        <f>IFERROR(VALUE(RIGHT(All_Opps[[#This Row],[Opportunity Name]],2)),"")</f>
        <v>2</v>
      </c>
      <c r="F275" s="181">
        <f>IFERROR(("20"&amp;LEFT(All_Opps[[#This Row],[Opportunity Name]],2))*1,"")</f>
        <v>2017</v>
      </c>
      <c r="G275" s="181" t="str">
        <f>MID(All_Opps[[#This Row],[Opportunity Name]],3,2)</f>
        <v>08</v>
      </c>
      <c r="H275" s="181" t="str">
        <f>LEFT(All_Opps[[#This Row],[Opportunity Name]],7)</f>
        <v>1708-10</v>
      </c>
      <c r="I275" s="181" t="str" cm="1">
        <f t="array" ref="I2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5" s="181" t="str">
        <f>YEAR(All_Opps[[#This Row],[Close_Date]])&amp;"-"&amp;TEXT(MONTH(All_Opps[[#This Row],[Close_Date]]),"00")</f>
        <v>2017-04</v>
      </c>
      <c r="K275" s="182">
        <f>All_Opps[[#This Row],[Created Date2]]*1</f>
        <v>42840</v>
      </c>
      <c r="L275" s="183">
        <f>YEAR(All_Opps[[#This Row],[Created_Date]])</f>
        <v>2017</v>
      </c>
      <c r="M275" s="184">
        <f>WEEKNUM(All_Opps[[#This Row],[Created_Date]],16)</f>
        <v>16</v>
      </c>
      <c r="N275" s="182">
        <f>All_Opps[[#This Row],[Close Date]]*1</f>
        <v>42850</v>
      </c>
      <c r="O275" s="185">
        <f>YEAR(All_Opps[[#This Row],[Close_Date]])</f>
        <v>2017</v>
      </c>
      <c r="P275" s="183">
        <f>MONTH(All_Opps[[#This Row],[Close Date]])</f>
        <v>4</v>
      </c>
      <c r="Q275" s="181">
        <f>WEEKNUM(All_Opps[[#This Row],[Close Date]],1)</f>
        <v>17</v>
      </c>
      <c r="R27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108</v>
      </c>
      <c r="S275" s="4" t="s">
        <v>860</v>
      </c>
      <c r="T275" s="4" t="s">
        <v>861</v>
      </c>
      <c r="U275" s="68">
        <v>42850</v>
      </c>
      <c r="V275" s="347" t="s">
        <v>19</v>
      </c>
      <c r="W275" s="341">
        <v>24853</v>
      </c>
      <c r="X275" s="4" t="s">
        <v>5</v>
      </c>
      <c r="Y275" s="4" t="s">
        <v>321</v>
      </c>
      <c r="Z275" s="68">
        <v>42840</v>
      </c>
    </row>
    <row r="276" spans="1:26" ht="12.75" x14ac:dyDescent="0.35">
      <c r="A2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276" s="181" t="str">
        <f>IF(All_Opps[[#This Row],[WeekMod]]&lt;&gt;"",CONCATENATE(All_Opps[[#This Row],[Opp Year]],"-",TEXT(All_Opps[[#This Row],[WeekMod]],"00#")),"")</f>
        <v>2017-065</v>
      </c>
      <c r="C2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276" s="181" t="str">
        <f>CONCATENATE(All_Opps[[#This Row],[Opp Year]],"-",TEXT(All_Opps[[#This Row],[Week]],"00#"))</f>
        <v>2017-065</v>
      </c>
      <c r="E276" s="181">
        <f>IFERROR(VALUE(RIGHT(All_Opps[[#This Row],[Opportunity Name]],2)),"")</f>
        <v>2</v>
      </c>
      <c r="F276" s="181">
        <f>IFERROR(("20"&amp;LEFT(All_Opps[[#This Row],[Opportunity Name]],2))*1,"")</f>
        <v>2017</v>
      </c>
      <c r="G276" s="181" t="str">
        <f>MID(All_Opps[[#This Row],[Opportunity Name]],3,2)</f>
        <v>06</v>
      </c>
      <c r="H276" s="181" t="str">
        <f>LEFT(All_Opps[[#This Row],[Opportunity Name]],7)</f>
        <v>1706 Th</v>
      </c>
      <c r="I276" s="181" t="str" cm="1">
        <f t="array" ref="I2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6" s="181" t="str">
        <f>YEAR(All_Opps[[#This Row],[Close_Date]])&amp;"-"&amp;TEXT(MONTH(All_Opps[[#This Row],[Close_Date]]),"00")</f>
        <v>2017-03</v>
      </c>
      <c r="K276" s="182">
        <f>All_Opps[[#This Row],[Created Date2]]*1</f>
        <v>42791</v>
      </c>
      <c r="L276" s="183">
        <f>YEAR(All_Opps[[#This Row],[Created_Date]])</f>
        <v>2017</v>
      </c>
      <c r="M276" s="184">
        <f>WEEKNUM(All_Opps[[#This Row],[Created_Date]],16)</f>
        <v>9</v>
      </c>
      <c r="N276" s="182">
        <f>All_Opps[[#This Row],[Close Date]]*1</f>
        <v>42821</v>
      </c>
      <c r="O276" s="185">
        <f>YEAR(All_Opps[[#This Row],[Close_Date]])</f>
        <v>2017</v>
      </c>
      <c r="P276" s="183">
        <f>MONTH(All_Opps[[#This Row],[Close Date]])</f>
        <v>3</v>
      </c>
      <c r="Q276" s="181">
        <f>WEEKNUM(All_Opps[[#This Row],[Close Date]],1)</f>
        <v>13</v>
      </c>
      <c r="R2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6" s="4" t="s">
        <v>862</v>
      </c>
      <c r="T276" s="4" t="s">
        <v>863</v>
      </c>
      <c r="U276" s="68">
        <v>42821</v>
      </c>
      <c r="V276" s="347" t="s">
        <v>21</v>
      </c>
      <c r="W276" s="9">
        <v>22087</v>
      </c>
      <c r="X276" s="4" t="s">
        <v>12</v>
      </c>
      <c r="Y276" s="4" t="s">
        <v>328</v>
      </c>
      <c r="Z276" s="68">
        <v>42791</v>
      </c>
    </row>
    <row r="277" spans="1:26" ht="12.75" x14ac:dyDescent="0.35">
      <c r="A2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277" s="181" t="str">
        <f>IF(All_Opps[[#This Row],[WeekMod]]&lt;&gt;"",CONCATENATE(All_Opps[[#This Row],[Opp Year]],"-",TEXT(All_Opps[[#This Row],[WeekMod]],"00#")),"")</f>
        <v>2018-013</v>
      </c>
      <c r="C2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277" s="181" t="str">
        <f>CONCATENATE(All_Opps[[#This Row],[Opp Year]],"-",TEXT(All_Opps[[#This Row],[Week]],"00#"))</f>
        <v>2018-013</v>
      </c>
      <c r="E277" s="181">
        <f>IFERROR(VALUE(RIGHT(All_Opps[[#This Row],[Opportunity Name]],2)),"")</f>
        <v>1</v>
      </c>
      <c r="F277" s="181">
        <f>IFERROR(("20"&amp;LEFT(All_Opps[[#This Row],[Opportunity Name]],2))*1,"")</f>
        <v>2018</v>
      </c>
      <c r="G277" s="181" t="str">
        <f>MID(All_Opps[[#This Row],[Opportunity Name]],3,2)</f>
        <v>03</v>
      </c>
      <c r="H277" s="181" t="str">
        <f>LEFT(All_Opps[[#This Row],[Opportunity Name]],7)</f>
        <v>1803-03</v>
      </c>
      <c r="I277" s="181" t="str" cm="1">
        <f t="array" ref="I2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7" s="181" t="str">
        <f>YEAR(All_Opps[[#This Row],[Close_Date]])&amp;"-"&amp;TEXT(MONTH(All_Opps[[#This Row],[Close_Date]]),"00")</f>
        <v>2017-03</v>
      </c>
      <c r="K277" s="182">
        <f>All_Opps[[#This Row],[Created Date2]]*1</f>
        <v>42731</v>
      </c>
      <c r="L277" s="183">
        <f>YEAR(All_Opps[[#This Row],[Created_Date]])</f>
        <v>2016</v>
      </c>
      <c r="M277" s="184">
        <f>WEEKNUM(All_Opps[[#This Row],[Created_Date]],16)</f>
        <v>53</v>
      </c>
      <c r="N277" s="182">
        <f>All_Opps[[#This Row],[Close Date]]*1</f>
        <v>42821</v>
      </c>
      <c r="O277" s="185">
        <f>YEAR(All_Opps[[#This Row],[Close_Date]])</f>
        <v>2017</v>
      </c>
      <c r="P277" s="183">
        <f>MONTH(All_Opps[[#This Row],[Close Date]])</f>
        <v>3</v>
      </c>
      <c r="Q277" s="181">
        <f>WEEKNUM(All_Opps[[#This Row],[Close Date]],1)</f>
        <v>13</v>
      </c>
      <c r="R27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429</v>
      </c>
      <c r="S277" s="4" t="s">
        <v>864</v>
      </c>
      <c r="T277" s="4" t="s">
        <v>865</v>
      </c>
      <c r="U277" s="68">
        <v>42821</v>
      </c>
      <c r="V277" s="347" t="s">
        <v>19</v>
      </c>
      <c r="W277" s="9">
        <v>21087</v>
      </c>
      <c r="X277" s="4" t="s">
        <v>12</v>
      </c>
      <c r="Y277" s="4" t="s">
        <v>328</v>
      </c>
      <c r="Z277" s="68">
        <v>42731</v>
      </c>
    </row>
    <row r="278" spans="1:26" ht="12.75" x14ac:dyDescent="0.35">
      <c r="A2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78" s="181" t="str">
        <f>IF(All_Opps[[#This Row],[WeekMod]]&lt;&gt;"",CONCATENATE(All_Opps[[#This Row],[Opp Year]],"-",TEXT(All_Opps[[#This Row],[WeekMod]],"00#")),"")</f>
        <v>2017-064</v>
      </c>
      <c r="C2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78" s="181" t="str">
        <f>CONCATENATE(All_Opps[[#This Row],[Opp Year]],"-",TEXT(All_Opps[[#This Row],[Week]],"00#"))</f>
        <v>2017-064</v>
      </c>
      <c r="E278" s="181">
        <f>IFERROR(VALUE(RIGHT(All_Opps[[#This Row],[Opportunity Name]],2)),"")</f>
        <v>8</v>
      </c>
      <c r="F278" s="181">
        <f>IFERROR(("20"&amp;LEFT(All_Opps[[#This Row],[Opportunity Name]],2))*1,"")</f>
        <v>2017</v>
      </c>
      <c r="G278" s="181" t="str">
        <f>MID(All_Opps[[#This Row],[Opportunity Name]],3,2)</f>
        <v>12</v>
      </c>
      <c r="H278" s="181" t="str">
        <f>LEFT(All_Opps[[#This Row],[Opportunity Name]],7)</f>
        <v>1712 Tr</v>
      </c>
      <c r="I278" s="181" t="str" cm="1">
        <f t="array" ref="I2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8" s="181" t="str">
        <f>YEAR(All_Opps[[#This Row],[Close_Date]])&amp;"-"&amp;TEXT(MONTH(All_Opps[[#This Row],[Close_Date]]),"00")</f>
        <v>2017-03</v>
      </c>
      <c r="K278" s="182">
        <f>All_Opps[[#This Row],[Created Date2]]*1</f>
        <v>42783</v>
      </c>
      <c r="L278" s="183">
        <f>YEAR(All_Opps[[#This Row],[Created_Date]])</f>
        <v>2017</v>
      </c>
      <c r="M278" s="184">
        <f>WEEKNUM(All_Opps[[#This Row],[Created_Date]],16)</f>
        <v>7</v>
      </c>
      <c r="N278" s="182">
        <f>All_Opps[[#This Row],[Close Date]]*1</f>
        <v>42813</v>
      </c>
      <c r="O278" s="185">
        <f>YEAR(All_Opps[[#This Row],[Close_Date]])</f>
        <v>2017</v>
      </c>
      <c r="P278" s="183">
        <f>MONTH(All_Opps[[#This Row],[Close Date]])</f>
        <v>3</v>
      </c>
      <c r="Q278" s="181">
        <f>WEEKNUM(All_Opps[[#This Row],[Close Date]],1)</f>
        <v>12</v>
      </c>
      <c r="R27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8" s="4" t="s">
        <v>866</v>
      </c>
      <c r="T278" s="4" t="s">
        <v>867</v>
      </c>
      <c r="U278" s="68">
        <v>42813</v>
      </c>
      <c r="V278" s="347" t="s">
        <v>18</v>
      </c>
      <c r="W278" s="341">
        <v>166270</v>
      </c>
      <c r="X278" s="4" t="s">
        <v>161</v>
      </c>
      <c r="Y278" s="4" t="s">
        <v>321</v>
      </c>
      <c r="Z278" s="68">
        <v>42783</v>
      </c>
    </row>
    <row r="279" spans="1:26" ht="12.75" x14ac:dyDescent="0.35">
      <c r="A2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79" s="181" t="str">
        <f>IF(All_Opps[[#This Row],[WeekMod]]&lt;&gt;"",CONCATENATE(All_Opps[[#This Row],[Opp Year]],"-",TEXT(All_Opps[[#This Row],[WeekMod]],"00#")),"")</f>
        <v>2017-064</v>
      </c>
      <c r="C2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79" s="181" t="str">
        <f>CONCATENATE(All_Opps[[#This Row],[Opp Year]],"-",TEXT(All_Opps[[#This Row],[Week]],"00#"))</f>
        <v>2017-064</v>
      </c>
      <c r="E279" s="181">
        <f>IFERROR(VALUE(RIGHT(All_Opps[[#This Row],[Opportunity Name]],2)),"")</f>
        <v>2</v>
      </c>
      <c r="F279" s="181">
        <f>IFERROR(("20"&amp;LEFT(All_Opps[[#This Row],[Opportunity Name]],2))*1,"")</f>
        <v>2017</v>
      </c>
      <c r="G279" s="181" t="str">
        <f>MID(All_Opps[[#This Row],[Opportunity Name]],3,2)</f>
        <v>09</v>
      </c>
      <c r="H279" s="181" t="str">
        <f>LEFT(All_Opps[[#This Row],[Opportunity Name]],7)</f>
        <v>1709 Oa</v>
      </c>
      <c r="I279" s="181" t="str" cm="1">
        <f t="array" ref="I2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9" s="181" t="str">
        <f>YEAR(All_Opps[[#This Row],[Close_Date]])&amp;"-"&amp;TEXT(MONTH(All_Opps[[#This Row],[Close_Date]]),"00")</f>
        <v>2017-03</v>
      </c>
      <c r="K279" s="182">
        <f>All_Opps[[#This Row],[Created Date2]]*1</f>
        <v>42783</v>
      </c>
      <c r="L279" s="183">
        <f>YEAR(All_Opps[[#This Row],[Created_Date]])</f>
        <v>2017</v>
      </c>
      <c r="M279" s="184">
        <f>WEEKNUM(All_Opps[[#This Row],[Created_Date]],16)</f>
        <v>7</v>
      </c>
      <c r="N279" s="182">
        <f>All_Opps[[#This Row],[Close Date]]*1</f>
        <v>42813</v>
      </c>
      <c r="O279" s="185">
        <f>YEAR(All_Opps[[#This Row],[Close_Date]])</f>
        <v>2017</v>
      </c>
      <c r="P279" s="183">
        <f>MONTH(All_Opps[[#This Row],[Close Date]])</f>
        <v>3</v>
      </c>
      <c r="Q279" s="181">
        <f>WEEKNUM(All_Opps[[#This Row],[Close Date]],1)</f>
        <v>12</v>
      </c>
      <c r="R27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9" s="4" t="s">
        <v>868</v>
      </c>
      <c r="T279" s="4" t="s">
        <v>869</v>
      </c>
      <c r="U279" s="68">
        <v>42813</v>
      </c>
      <c r="V279" s="347" t="s">
        <v>18</v>
      </c>
      <c r="W279" s="9">
        <v>27492</v>
      </c>
      <c r="X279" s="4" t="s">
        <v>15</v>
      </c>
      <c r="Y279" s="4" t="s">
        <v>328</v>
      </c>
      <c r="Z279" s="68">
        <v>42783</v>
      </c>
    </row>
    <row r="280" spans="1:26" ht="12.75" x14ac:dyDescent="0.35">
      <c r="A2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280" s="181" t="str">
        <f>IF(All_Opps[[#This Row],[WeekMod]]&lt;&gt;"",CONCATENATE(All_Opps[[#This Row],[Opp Year]],"-",TEXT(All_Opps[[#This Row],[WeekMod]],"00#")),"")</f>
        <v>2017-065</v>
      </c>
      <c r="C2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280" s="181" t="str">
        <f>CONCATENATE(All_Opps[[#This Row],[Opp Year]],"-",TEXT(All_Opps[[#This Row],[Week]],"00#"))</f>
        <v>2017-065</v>
      </c>
      <c r="E280" s="181">
        <f>IFERROR(VALUE(RIGHT(All_Opps[[#This Row],[Opportunity Name]],2)),"")</f>
        <v>2</v>
      </c>
      <c r="F280" s="181">
        <f>IFERROR(("20"&amp;LEFT(All_Opps[[#This Row],[Opportunity Name]],2))*1,"")</f>
        <v>2017</v>
      </c>
      <c r="G280" s="181" t="str">
        <f>MID(All_Opps[[#This Row],[Opportunity Name]],3,2)</f>
        <v>09</v>
      </c>
      <c r="H280" s="181" t="str">
        <f>LEFT(All_Opps[[#This Row],[Opportunity Name]],7)</f>
        <v>1709 Fe</v>
      </c>
      <c r="I280" s="181" t="str" cm="1">
        <f t="array" ref="I2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0" s="181" t="str">
        <f>YEAR(All_Opps[[#This Row],[Close_Date]])&amp;"-"&amp;TEXT(MONTH(All_Opps[[#This Row],[Close_Date]]),"00")</f>
        <v>2017-03</v>
      </c>
      <c r="K280" s="182">
        <f>All_Opps[[#This Row],[Created Date2]]*1</f>
        <v>42795</v>
      </c>
      <c r="L280" s="183">
        <f>YEAR(All_Opps[[#This Row],[Created_Date]])</f>
        <v>2017</v>
      </c>
      <c r="M280" s="184">
        <f>WEEKNUM(All_Opps[[#This Row],[Created_Date]],16)</f>
        <v>9</v>
      </c>
      <c r="N280" s="182">
        <f>All_Opps[[#This Row],[Close Date]]*1</f>
        <v>42825</v>
      </c>
      <c r="O280" s="185">
        <f>YEAR(All_Opps[[#This Row],[Close_Date]])</f>
        <v>2017</v>
      </c>
      <c r="P280" s="183">
        <f>MONTH(All_Opps[[#This Row],[Close Date]])</f>
        <v>3</v>
      </c>
      <c r="Q280" s="181">
        <f>WEEKNUM(All_Opps[[#This Row],[Close Date]],1)</f>
        <v>13</v>
      </c>
      <c r="R28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0" s="4" t="s">
        <v>870</v>
      </c>
      <c r="T280" s="4" t="s">
        <v>871</v>
      </c>
      <c r="U280" s="68">
        <v>42825</v>
      </c>
      <c r="V280" s="347" t="s">
        <v>18</v>
      </c>
      <c r="W280" s="9">
        <v>36544</v>
      </c>
      <c r="X280" s="4" t="s">
        <v>13</v>
      </c>
      <c r="Y280" s="4" t="s">
        <v>328</v>
      </c>
      <c r="Z280" s="68">
        <v>42795</v>
      </c>
    </row>
    <row r="281" spans="1:26" ht="12.75" x14ac:dyDescent="0.35">
      <c r="A2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281" s="181" t="str">
        <f>IF(All_Opps[[#This Row],[WeekMod]]&lt;&gt;"",CONCATENATE(All_Opps[[#This Row],[Opp Year]],"-",TEXT(All_Opps[[#This Row],[WeekMod]],"00#")),"")</f>
        <v>2018-013</v>
      </c>
      <c r="C2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281" s="181" t="str">
        <f>CONCATENATE(All_Opps[[#This Row],[Opp Year]],"-",TEXT(All_Opps[[#This Row],[Week]],"00#"))</f>
        <v>2018-013</v>
      </c>
      <c r="E281" s="181">
        <f>IFERROR(VALUE(RIGHT(All_Opps[[#This Row],[Opportunity Name]],2)),"")</f>
        <v>2</v>
      </c>
      <c r="F281" s="181">
        <f>IFERROR(("20"&amp;LEFT(All_Opps[[#This Row],[Opportunity Name]],2))*1,"")</f>
        <v>2018</v>
      </c>
      <c r="G281" s="181" t="str">
        <f>MID(All_Opps[[#This Row],[Opportunity Name]],3,2)</f>
        <v>06</v>
      </c>
      <c r="H281" s="181" t="str">
        <f>LEFT(All_Opps[[#This Row],[Opportunity Name]],7)</f>
        <v>1806 Vi</v>
      </c>
      <c r="I281" s="181" t="str" cm="1">
        <f t="array" ref="I2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1" s="181" t="str">
        <f>YEAR(All_Opps[[#This Row],[Close_Date]])&amp;"-"&amp;TEXT(MONTH(All_Opps[[#This Row],[Close_Date]]),"00")</f>
        <v>2017-03</v>
      </c>
      <c r="K281" s="182">
        <f>All_Opps[[#This Row],[Created Date2]]*1</f>
        <v>42792</v>
      </c>
      <c r="L281" s="183">
        <f>YEAR(All_Opps[[#This Row],[Created_Date]])</f>
        <v>2017</v>
      </c>
      <c r="M281" s="184">
        <f>WEEKNUM(All_Opps[[#This Row],[Created_Date]],16)</f>
        <v>9</v>
      </c>
      <c r="N281" s="182">
        <f>All_Opps[[#This Row],[Close Date]]*1</f>
        <v>42822</v>
      </c>
      <c r="O281" s="185">
        <f>YEAR(All_Opps[[#This Row],[Close_Date]])</f>
        <v>2017</v>
      </c>
      <c r="P281" s="183">
        <f>MONTH(All_Opps[[#This Row],[Close Date]])</f>
        <v>3</v>
      </c>
      <c r="Q281" s="181">
        <f>WEEKNUM(All_Opps[[#This Row],[Close Date]],1)</f>
        <v>13</v>
      </c>
      <c r="R28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1" s="4" t="s">
        <v>872</v>
      </c>
      <c r="T281" s="4" t="s">
        <v>873</v>
      </c>
      <c r="U281" s="68">
        <v>42822</v>
      </c>
      <c r="V281" s="347" t="s">
        <v>21</v>
      </c>
      <c r="W281" s="341">
        <v>34944</v>
      </c>
      <c r="X281" s="4" t="s">
        <v>15</v>
      </c>
      <c r="Y281" s="4" t="s">
        <v>321</v>
      </c>
      <c r="Z281" s="68">
        <v>42792</v>
      </c>
    </row>
    <row r="282" spans="1:26" ht="12.75" x14ac:dyDescent="0.35">
      <c r="A2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14</v>
      </c>
      <c r="B282" s="181" t="str">
        <f>IF(All_Opps[[#This Row],[WeekMod]]&lt;&gt;"",CONCATENATE(All_Opps[[#This Row],[Opp Year]],"-",TEXT(All_Opps[[#This Row],[WeekMod]],"00#")),"")</f>
        <v>2018-014</v>
      </c>
      <c r="C2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14</v>
      </c>
      <c r="D282" s="181" t="str">
        <f>CONCATENATE(All_Opps[[#This Row],[Opp Year]],"-",TEXT(All_Opps[[#This Row],[Week]],"00#"))</f>
        <v>2018-014</v>
      </c>
      <c r="E282" s="181">
        <f>IFERROR(VALUE(RIGHT(All_Opps[[#This Row],[Opportunity Name]],2)),"")</f>
        <v>2</v>
      </c>
      <c r="F282" s="181">
        <f>IFERROR(("20"&amp;LEFT(All_Opps[[#This Row],[Opportunity Name]],2))*1,"")</f>
        <v>2018</v>
      </c>
      <c r="G282" s="181" t="str">
        <f>MID(All_Opps[[#This Row],[Opportunity Name]],3,2)</f>
        <v>09</v>
      </c>
      <c r="H282" s="181" t="str">
        <f>LEFT(All_Opps[[#This Row],[Opportunity Name]],7)</f>
        <v>1809 Du</v>
      </c>
      <c r="I282" s="181" t="str" cm="1">
        <f t="array" ref="I2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2" s="181" t="str">
        <f>YEAR(All_Opps[[#This Row],[Close_Date]])&amp;"-"&amp;TEXT(MONTH(All_Opps[[#This Row],[Close_Date]]),"00")</f>
        <v>2017-04</v>
      </c>
      <c r="K282" s="182">
        <f>All_Opps[[#This Row],[Created Date2]]*1</f>
        <v>42801</v>
      </c>
      <c r="L282" s="183">
        <f>YEAR(All_Opps[[#This Row],[Created_Date]])</f>
        <v>2017</v>
      </c>
      <c r="M282" s="184">
        <f>WEEKNUM(All_Opps[[#This Row],[Created_Date]],16)</f>
        <v>10</v>
      </c>
      <c r="N282" s="182">
        <f>All_Opps[[#This Row],[Close Date]]*1</f>
        <v>42831</v>
      </c>
      <c r="O282" s="185">
        <f>YEAR(All_Opps[[#This Row],[Close_Date]])</f>
        <v>2017</v>
      </c>
      <c r="P282" s="183">
        <f>MONTH(All_Opps[[#This Row],[Close Date]])</f>
        <v>4</v>
      </c>
      <c r="Q282" s="181">
        <f>WEEKNUM(All_Opps[[#This Row],[Close Date]],1)</f>
        <v>14</v>
      </c>
      <c r="R28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2" s="4" t="s">
        <v>874</v>
      </c>
      <c r="T282" s="4" t="s">
        <v>875</v>
      </c>
      <c r="U282" s="68">
        <v>42831</v>
      </c>
      <c r="V282" s="347" t="s">
        <v>21</v>
      </c>
      <c r="W282" s="9">
        <v>40705</v>
      </c>
      <c r="X282" s="4" t="s">
        <v>11</v>
      </c>
      <c r="Y282" s="4" t="s">
        <v>328</v>
      </c>
      <c r="Z282" s="68">
        <v>42801</v>
      </c>
    </row>
    <row r="283" spans="1:26" ht="12.75" x14ac:dyDescent="0.35">
      <c r="A2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283" s="181" t="str">
        <f>IF(All_Opps[[#This Row],[WeekMod]]&lt;&gt;"",CONCATENATE(All_Opps[[#This Row],[Opp Year]],"-",TEXT(All_Opps[[#This Row],[WeekMod]],"00#")),"")</f>
        <v>2017-069</v>
      </c>
      <c r="C2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283" s="181" t="str">
        <f>CONCATENATE(All_Opps[[#This Row],[Opp Year]],"-",TEXT(All_Opps[[#This Row],[Week]],"00#"))</f>
        <v>2017-069</v>
      </c>
      <c r="E283" s="181">
        <f>IFERROR(VALUE(RIGHT(All_Opps[[#This Row],[Opportunity Name]],2)),"")</f>
        <v>3</v>
      </c>
      <c r="F283" s="181">
        <f>IFERROR(("20"&amp;LEFT(All_Opps[[#This Row],[Opportunity Name]],2))*1,"")</f>
        <v>2017</v>
      </c>
      <c r="G283" s="181" t="str">
        <f>MID(All_Opps[[#This Row],[Opportunity Name]],3,2)</f>
        <v>07</v>
      </c>
      <c r="H283" s="181" t="str">
        <f>LEFT(All_Opps[[#This Row],[Opportunity Name]],7)</f>
        <v>1707 Ya</v>
      </c>
      <c r="I283" s="181" t="str" cm="1">
        <f t="array" ref="I2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3" s="181" t="str">
        <f>YEAR(All_Opps[[#This Row],[Close_Date]])&amp;"-"&amp;TEXT(MONTH(All_Opps[[#This Row],[Close_Date]]),"00")</f>
        <v>2017-04</v>
      </c>
      <c r="K283" s="182">
        <f>All_Opps[[#This Row],[Created Date2]]*1</f>
        <v>42822</v>
      </c>
      <c r="L283" s="183">
        <f>YEAR(All_Opps[[#This Row],[Created_Date]])</f>
        <v>2017</v>
      </c>
      <c r="M283" s="184">
        <f>WEEKNUM(All_Opps[[#This Row],[Created_Date]],16)</f>
        <v>13</v>
      </c>
      <c r="N283" s="182">
        <f>All_Opps[[#This Row],[Close Date]]*1</f>
        <v>42852</v>
      </c>
      <c r="O283" s="185">
        <f>YEAR(All_Opps[[#This Row],[Close_Date]])</f>
        <v>2017</v>
      </c>
      <c r="P283" s="183">
        <f>MONTH(All_Opps[[#This Row],[Close Date]])</f>
        <v>4</v>
      </c>
      <c r="Q283" s="181">
        <f>WEEKNUM(All_Opps[[#This Row],[Close Date]],1)</f>
        <v>17</v>
      </c>
      <c r="R28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3" s="4" t="s">
        <v>876</v>
      </c>
      <c r="T283" s="4" t="s">
        <v>336</v>
      </c>
      <c r="U283" s="68">
        <v>42852</v>
      </c>
      <c r="V283" s="347" t="s">
        <v>21</v>
      </c>
      <c r="W283" s="341">
        <v>39418</v>
      </c>
      <c r="X283" s="4" t="s">
        <v>14</v>
      </c>
      <c r="Y283" s="4" t="s">
        <v>321</v>
      </c>
      <c r="Z283" s="68">
        <v>42822</v>
      </c>
    </row>
    <row r="284" spans="1:26" ht="12.75" x14ac:dyDescent="0.35">
      <c r="A2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284" s="181" t="str">
        <f>IF(All_Opps[[#This Row],[WeekMod]]&lt;&gt;"",CONCATENATE(All_Opps[[#This Row],[Opp Year]],"-",TEXT(All_Opps[[#This Row],[WeekMod]],"00#")),"")</f>
        <v>2018-013</v>
      </c>
      <c r="C2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284" s="181" t="str">
        <f>CONCATENATE(All_Opps[[#This Row],[Opp Year]],"-",TEXT(All_Opps[[#This Row],[Week]],"00#"))</f>
        <v>2018-013</v>
      </c>
      <c r="E284" s="181">
        <f>IFERROR(VALUE(RIGHT(All_Opps[[#This Row],[Opportunity Name]],2)),"")</f>
        <v>16</v>
      </c>
      <c r="F284" s="181">
        <f>IFERROR(("20"&amp;LEFT(All_Opps[[#This Row],[Opportunity Name]],2))*1,"")</f>
        <v>2018</v>
      </c>
      <c r="G284" s="181" t="str">
        <f>MID(All_Opps[[#This Row],[Opportunity Name]],3,2)</f>
        <v>05</v>
      </c>
      <c r="H284" s="181" t="str">
        <f>LEFT(All_Opps[[#This Row],[Opportunity Name]],7)</f>
        <v>1805 Ca</v>
      </c>
      <c r="I284" s="181" t="str" cm="1">
        <f t="array" ref="I2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4" s="181" t="str">
        <f>YEAR(All_Opps[[#This Row],[Close_Date]])&amp;"-"&amp;TEXT(MONTH(All_Opps[[#This Row],[Close_Date]]),"00")</f>
        <v>2017-03</v>
      </c>
      <c r="K284" s="182">
        <f>All_Opps[[#This Row],[Created Date2]]*1</f>
        <v>42791</v>
      </c>
      <c r="L284" s="183">
        <f>YEAR(All_Opps[[#This Row],[Created_Date]])</f>
        <v>2017</v>
      </c>
      <c r="M284" s="184">
        <f>WEEKNUM(All_Opps[[#This Row],[Created_Date]],16)</f>
        <v>9</v>
      </c>
      <c r="N284" s="182">
        <f>All_Opps[[#This Row],[Close Date]]*1</f>
        <v>42821</v>
      </c>
      <c r="O284" s="185">
        <f>YEAR(All_Opps[[#This Row],[Close_Date]])</f>
        <v>2017</v>
      </c>
      <c r="P284" s="183">
        <f>MONTH(All_Opps[[#This Row],[Close Date]])</f>
        <v>3</v>
      </c>
      <c r="Q284" s="181">
        <f>WEEKNUM(All_Opps[[#This Row],[Close Date]],1)</f>
        <v>13</v>
      </c>
      <c r="R28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4" s="4" t="s">
        <v>877</v>
      </c>
      <c r="T284" s="4" t="s">
        <v>878</v>
      </c>
      <c r="U284" s="68">
        <v>42821</v>
      </c>
      <c r="V284" s="347" t="s">
        <v>18</v>
      </c>
      <c r="W284" s="9">
        <v>311052</v>
      </c>
      <c r="X284" s="4" t="s">
        <v>6</v>
      </c>
      <c r="Y284" s="4" t="s">
        <v>328</v>
      </c>
      <c r="Z284" s="68">
        <v>42791</v>
      </c>
    </row>
    <row r="285" spans="1:26" ht="12.75" x14ac:dyDescent="0.35">
      <c r="A2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285" s="181" t="str">
        <f>IF(All_Opps[[#This Row],[WeekMod]]&lt;&gt;"",CONCATENATE(All_Opps[[#This Row],[Opp Year]],"-",TEXT(All_Opps[[#This Row],[WeekMod]],"00#")),"")</f>
        <v>2017-067</v>
      </c>
      <c r="C2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285" s="181" t="str">
        <f>CONCATENATE(All_Opps[[#This Row],[Opp Year]],"-",TEXT(All_Opps[[#This Row],[Week]],"00#"))</f>
        <v>2017-067</v>
      </c>
      <c r="E285" s="181">
        <f>IFERROR(VALUE(RIGHT(All_Opps[[#This Row],[Opportunity Name]],2)),"")</f>
        <v>2</v>
      </c>
      <c r="F285" s="181">
        <f>IFERROR(("20"&amp;LEFT(All_Opps[[#This Row],[Opportunity Name]],2))*1,"")</f>
        <v>2017</v>
      </c>
      <c r="G285" s="181" t="str">
        <f>MID(All_Opps[[#This Row],[Opportunity Name]],3,2)</f>
        <v>07</v>
      </c>
      <c r="H285" s="181" t="str">
        <f>LEFT(All_Opps[[#This Row],[Opportunity Name]],7)</f>
        <v>1707-12</v>
      </c>
      <c r="I285" s="181" t="str" cm="1">
        <f t="array" ref="I2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5" s="181" t="str">
        <f>YEAR(All_Opps[[#This Row],[Close_Date]])&amp;"-"&amp;TEXT(MONTH(All_Opps[[#This Row],[Close_Date]]),"00")</f>
        <v>2017-04</v>
      </c>
      <c r="K285" s="182">
        <f>All_Opps[[#This Row],[Created Date2]]*1</f>
        <v>42831</v>
      </c>
      <c r="L285" s="183">
        <f>YEAR(All_Opps[[#This Row],[Created_Date]])</f>
        <v>2017</v>
      </c>
      <c r="M285" s="184">
        <f>WEEKNUM(All_Opps[[#This Row],[Created_Date]],16)</f>
        <v>14</v>
      </c>
      <c r="N285" s="182">
        <f>All_Opps[[#This Row],[Close Date]]*1</f>
        <v>42838</v>
      </c>
      <c r="O285" s="185">
        <f>YEAR(All_Opps[[#This Row],[Close_Date]])</f>
        <v>2017</v>
      </c>
      <c r="P285" s="183">
        <f>MONTH(All_Opps[[#This Row],[Close Date]])</f>
        <v>4</v>
      </c>
      <c r="Q285" s="181">
        <f>WEEKNUM(All_Opps[[#This Row],[Close Date]],1)</f>
        <v>15</v>
      </c>
      <c r="R28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86</v>
      </c>
      <c r="S285" s="4" t="s">
        <v>879</v>
      </c>
      <c r="T285" s="4" t="s">
        <v>880</v>
      </c>
      <c r="U285" s="68">
        <v>42838</v>
      </c>
      <c r="V285" s="347" t="s">
        <v>9</v>
      </c>
      <c r="W285" s="9">
        <v>36052</v>
      </c>
      <c r="X285" s="4" t="s">
        <v>6</v>
      </c>
      <c r="Y285" s="4" t="s">
        <v>328</v>
      </c>
      <c r="Z285" s="68">
        <v>42831</v>
      </c>
    </row>
    <row r="286" spans="1:26" ht="12.75" x14ac:dyDescent="0.35">
      <c r="A2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286" s="181" t="str">
        <f>IF(All_Opps[[#This Row],[WeekMod]]&lt;&gt;"",CONCATENATE(All_Opps[[#This Row],[Opp Year]],"-",TEXT(All_Opps[[#This Row],[WeekMod]],"00#")),"")</f>
        <v>2017-072</v>
      </c>
      <c r="C2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286" s="181" t="str">
        <f>CONCATENATE(All_Opps[[#This Row],[Opp Year]],"-",TEXT(All_Opps[[#This Row],[Week]],"00#"))</f>
        <v>2017-072</v>
      </c>
      <c r="E286" s="181">
        <f>IFERROR(VALUE(RIGHT(All_Opps[[#This Row],[Opportunity Name]],2)),"")</f>
        <v>2</v>
      </c>
      <c r="F286" s="181">
        <f>IFERROR(("20"&amp;LEFT(All_Opps[[#This Row],[Opportunity Name]],2))*1,"")</f>
        <v>2017</v>
      </c>
      <c r="G286" s="181" t="str">
        <f>MID(All_Opps[[#This Row],[Opportunity Name]],3,2)</f>
        <v>08</v>
      </c>
      <c r="H286" s="181" t="str">
        <f>LEFT(All_Opps[[#This Row],[Opportunity Name]],7)</f>
        <v>1708 Du</v>
      </c>
      <c r="I286" s="181" t="str" cm="1">
        <f t="array" ref="I2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6" s="181" t="str">
        <f>YEAR(All_Opps[[#This Row],[Close_Date]])&amp;"-"&amp;TEXT(MONTH(All_Opps[[#This Row],[Close_Date]]),"00")</f>
        <v>2017-05</v>
      </c>
      <c r="K286" s="182">
        <f>All_Opps[[#This Row],[Created Date2]]*1</f>
        <v>42842</v>
      </c>
      <c r="L286" s="183">
        <f>YEAR(All_Opps[[#This Row],[Created_Date]])</f>
        <v>2017</v>
      </c>
      <c r="M286" s="184">
        <f>WEEKNUM(All_Opps[[#This Row],[Created_Date]],16)</f>
        <v>16</v>
      </c>
      <c r="N286" s="182">
        <f>All_Opps[[#This Row],[Close Date]]*1</f>
        <v>42872</v>
      </c>
      <c r="O286" s="185">
        <f>YEAR(All_Opps[[#This Row],[Close_Date]])</f>
        <v>2017</v>
      </c>
      <c r="P286" s="183">
        <f>MONTH(All_Opps[[#This Row],[Close Date]])</f>
        <v>5</v>
      </c>
      <c r="Q286" s="181">
        <f>WEEKNUM(All_Opps[[#This Row],[Close Date]],1)</f>
        <v>20</v>
      </c>
      <c r="R28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6" s="4" t="s">
        <v>881</v>
      </c>
      <c r="T286" s="4" t="s">
        <v>882</v>
      </c>
      <c r="U286" s="68">
        <v>42872</v>
      </c>
      <c r="V286" s="347" t="s">
        <v>18</v>
      </c>
      <c r="W286" s="9">
        <v>19533</v>
      </c>
      <c r="X286" s="4" t="s">
        <v>11</v>
      </c>
      <c r="Y286" s="4" t="s">
        <v>328</v>
      </c>
      <c r="Z286" s="68">
        <v>42842</v>
      </c>
    </row>
    <row r="287" spans="1:26" ht="12.75" x14ac:dyDescent="0.35">
      <c r="A2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287" s="181" t="str">
        <f>IF(All_Opps[[#This Row],[WeekMod]]&lt;&gt;"",CONCATENATE(All_Opps[[#This Row],[Opp Year]],"-",TEXT(All_Opps[[#This Row],[WeekMod]],"00#")),"")</f>
        <v>2017-070</v>
      </c>
      <c r="C2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287" s="181" t="str">
        <f>CONCATENATE(All_Opps[[#This Row],[Opp Year]],"-",TEXT(All_Opps[[#This Row],[Week]],"00#"))</f>
        <v>2017-070</v>
      </c>
      <c r="E287" s="181">
        <f>IFERROR(VALUE(RIGHT(All_Opps[[#This Row],[Opportunity Name]],2)),"")</f>
        <v>2</v>
      </c>
      <c r="F287" s="181">
        <f>IFERROR(("20"&amp;LEFT(All_Opps[[#This Row],[Opportunity Name]],2))*1,"")</f>
        <v>2017</v>
      </c>
      <c r="G287" s="181" t="str">
        <f>MID(All_Opps[[#This Row],[Opportunity Name]],3,2)</f>
        <v>04</v>
      </c>
      <c r="H287" s="181" t="str">
        <f>LEFT(All_Opps[[#This Row],[Opportunity Name]],7)</f>
        <v>1704 Ur</v>
      </c>
      <c r="I287" s="181" t="str" cm="1">
        <f t="array" ref="I2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7" s="181" t="str">
        <f>YEAR(All_Opps[[#This Row],[Close_Date]])&amp;"-"&amp;TEXT(MONTH(All_Opps[[#This Row],[Close_Date]]),"00")</f>
        <v>2017-05</v>
      </c>
      <c r="K287" s="182">
        <f>All_Opps[[#This Row],[Created Date2]]*1</f>
        <v>42831</v>
      </c>
      <c r="L287" s="183">
        <f>YEAR(All_Opps[[#This Row],[Created_Date]])</f>
        <v>2017</v>
      </c>
      <c r="M287" s="184">
        <f>WEEKNUM(All_Opps[[#This Row],[Created_Date]],16)</f>
        <v>14</v>
      </c>
      <c r="N287" s="182">
        <f>All_Opps[[#This Row],[Close Date]]*1</f>
        <v>42861</v>
      </c>
      <c r="O287" s="185">
        <f>YEAR(All_Opps[[#This Row],[Close_Date]])</f>
        <v>2017</v>
      </c>
      <c r="P287" s="183">
        <f>MONTH(All_Opps[[#This Row],[Close Date]])</f>
        <v>5</v>
      </c>
      <c r="Q287" s="181">
        <f>WEEKNUM(All_Opps[[#This Row],[Close Date]],1)</f>
        <v>18</v>
      </c>
      <c r="R28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7" s="4" t="s">
        <v>883</v>
      </c>
      <c r="T287" s="4" t="s">
        <v>884</v>
      </c>
      <c r="U287" s="68">
        <v>42861</v>
      </c>
      <c r="V287" s="347" t="s">
        <v>18</v>
      </c>
      <c r="W287" s="341">
        <v>31274</v>
      </c>
      <c r="X287" s="4" t="s">
        <v>11</v>
      </c>
      <c r="Y287" s="4" t="s">
        <v>321</v>
      </c>
      <c r="Z287" s="68">
        <v>42831</v>
      </c>
    </row>
    <row r="288" spans="1:26" ht="12.75" x14ac:dyDescent="0.35">
      <c r="A2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288" s="181" t="str">
        <f>IF(All_Opps[[#This Row],[WeekMod]]&lt;&gt;"",CONCATENATE(All_Opps[[#This Row],[Opp Year]],"-",TEXT(All_Opps[[#This Row],[WeekMod]],"00#")),"")</f>
        <v>2017-072</v>
      </c>
      <c r="C2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288" s="181" t="str">
        <f>CONCATENATE(All_Opps[[#This Row],[Opp Year]],"-",TEXT(All_Opps[[#This Row],[Week]],"00#"))</f>
        <v>2017-072</v>
      </c>
      <c r="E288" s="181">
        <f>IFERROR(VALUE(RIGHT(All_Opps[[#This Row],[Opportunity Name]],2)),"")</f>
        <v>5</v>
      </c>
      <c r="F288" s="181">
        <f>IFERROR(("20"&amp;LEFT(All_Opps[[#This Row],[Opportunity Name]],2))*1,"")</f>
        <v>2017</v>
      </c>
      <c r="G288" s="181" t="str">
        <f>MID(All_Opps[[#This Row],[Opportunity Name]],3,2)</f>
        <v>12</v>
      </c>
      <c r="H288" s="181" t="str">
        <f>LEFT(All_Opps[[#This Row],[Opportunity Name]],7)</f>
        <v>1712 Ho</v>
      </c>
      <c r="I288" s="181" t="str" cm="1">
        <f t="array" ref="I2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8" s="181" t="str">
        <f>YEAR(All_Opps[[#This Row],[Close_Date]])&amp;"-"&amp;TEXT(MONTH(All_Opps[[#This Row],[Close_Date]]),"00")</f>
        <v>2017-05</v>
      </c>
      <c r="K288" s="182">
        <f>All_Opps[[#This Row],[Created Date2]]*1</f>
        <v>42844</v>
      </c>
      <c r="L288" s="183">
        <f>YEAR(All_Opps[[#This Row],[Created_Date]])</f>
        <v>2017</v>
      </c>
      <c r="M288" s="184">
        <f>WEEKNUM(All_Opps[[#This Row],[Created_Date]],16)</f>
        <v>16</v>
      </c>
      <c r="N288" s="182">
        <f>All_Opps[[#This Row],[Close Date]]*1</f>
        <v>42874</v>
      </c>
      <c r="O288" s="185">
        <f>YEAR(All_Opps[[#This Row],[Close_Date]])</f>
        <v>2017</v>
      </c>
      <c r="P288" s="183">
        <f>MONTH(All_Opps[[#This Row],[Close Date]])</f>
        <v>5</v>
      </c>
      <c r="Q288" s="181">
        <f>WEEKNUM(All_Opps[[#This Row],[Close Date]],1)</f>
        <v>20</v>
      </c>
      <c r="R28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8" s="4" t="s">
        <v>885</v>
      </c>
      <c r="T288" s="4" t="s">
        <v>886</v>
      </c>
      <c r="U288" s="68">
        <v>42874</v>
      </c>
      <c r="V288" s="347" t="s">
        <v>18</v>
      </c>
      <c r="W288" s="9">
        <v>62269</v>
      </c>
      <c r="X288" s="4" t="s">
        <v>13</v>
      </c>
      <c r="Y288" s="4" t="s">
        <v>328</v>
      </c>
      <c r="Z288" s="68">
        <v>42844</v>
      </c>
    </row>
    <row r="289" spans="1:26" ht="12.75" x14ac:dyDescent="0.35">
      <c r="A2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289" s="181" t="str">
        <f>IF(All_Opps[[#This Row],[WeekMod]]&lt;&gt;"",CONCATENATE(All_Opps[[#This Row],[Opp Year]],"-",TEXT(All_Opps[[#This Row],[WeekMod]],"00#")),"")</f>
        <v>2017-066</v>
      </c>
      <c r="C2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289" s="181" t="str">
        <f>CONCATENATE(All_Opps[[#This Row],[Opp Year]],"-",TEXT(All_Opps[[#This Row],[Week]],"00#"))</f>
        <v>2017-066</v>
      </c>
      <c r="E289" s="181">
        <f>IFERROR(VALUE(RIGHT(All_Opps[[#This Row],[Opportunity Name]],2)),"")</f>
        <v>4</v>
      </c>
      <c r="F289" s="181">
        <f>IFERROR(("20"&amp;LEFT(All_Opps[[#This Row],[Opportunity Name]],2))*1,"")</f>
        <v>2017</v>
      </c>
      <c r="G289" s="181" t="str">
        <f>MID(All_Opps[[#This Row],[Opportunity Name]],3,2)</f>
        <v>05</v>
      </c>
      <c r="H289" s="181" t="str">
        <f>LEFT(All_Opps[[#This Row],[Opportunity Name]],7)</f>
        <v>1705 Ro</v>
      </c>
      <c r="I289" s="181" t="str" cm="1">
        <f t="array" ref="I2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9" s="181" t="str">
        <f>YEAR(All_Opps[[#This Row],[Close_Date]])&amp;"-"&amp;TEXT(MONTH(All_Opps[[#This Row],[Close_Date]]),"00")</f>
        <v>2017-04</v>
      </c>
      <c r="K289" s="182">
        <f>All_Opps[[#This Row],[Created Date2]]*1</f>
        <v>42801</v>
      </c>
      <c r="L289" s="183">
        <f>YEAR(All_Opps[[#This Row],[Created_Date]])</f>
        <v>2017</v>
      </c>
      <c r="M289" s="184">
        <f>WEEKNUM(All_Opps[[#This Row],[Created_Date]],16)</f>
        <v>10</v>
      </c>
      <c r="N289" s="182">
        <f>All_Opps[[#This Row],[Close Date]]*1</f>
        <v>42831</v>
      </c>
      <c r="O289" s="185">
        <f>YEAR(All_Opps[[#This Row],[Close_Date]])</f>
        <v>2017</v>
      </c>
      <c r="P289" s="183">
        <f>MONTH(All_Opps[[#This Row],[Close Date]])</f>
        <v>4</v>
      </c>
      <c r="Q289" s="181">
        <f>WEEKNUM(All_Opps[[#This Row],[Close Date]],1)</f>
        <v>14</v>
      </c>
      <c r="R28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9" s="4" t="s">
        <v>887</v>
      </c>
      <c r="T289" s="4" t="s">
        <v>888</v>
      </c>
      <c r="U289" s="68">
        <v>42831</v>
      </c>
      <c r="V289" s="347" t="s">
        <v>25</v>
      </c>
      <c r="W289" s="9">
        <v>40826</v>
      </c>
      <c r="X289" s="4" t="s">
        <v>181</v>
      </c>
      <c r="Y289" s="4" t="s">
        <v>328</v>
      </c>
      <c r="Z289" s="68">
        <v>42801</v>
      </c>
    </row>
    <row r="290" spans="1:26" ht="12.75" x14ac:dyDescent="0.35">
      <c r="A2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290" s="181" t="str">
        <f>IF(All_Opps[[#This Row],[WeekMod]]&lt;&gt;"",CONCATENATE(All_Opps[[#This Row],[Opp Year]],"-",TEXT(All_Opps[[#This Row],[WeekMod]],"00#")),"")</f>
        <v>2018-017</v>
      </c>
      <c r="C2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290" s="181" t="str">
        <f>CONCATENATE(All_Opps[[#This Row],[Opp Year]],"-",TEXT(All_Opps[[#This Row],[Week]],"00#"))</f>
        <v>2018-017</v>
      </c>
      <c r="E290" s="181">
        <f>IFERROR(VALUE(RIGHT(All_Opps[[#This Row],[Opportunity Name]],2)),"")</f>
        <v>2</v>
      </c>
      <c r="F290" s="181">
        <f>IFERROR(("20"&amp;LEFT(All_Opps[[#This Row],[Opportunity Name]],2))*1,"")</f>
        <v>2018</v>
      </c>
      <c r="G290" s="181" t="str">
        <f>MID(All_Opps[[#This Row],[Opportunity Name]],3,2)</f>
        <v>03</v>
      </c>
      <c r="H290" s="181" t="str">
        <f>LEFT(All_Opps[[#This Row],[Opportunity Name]],7)</f>
        <v>1803-04</v>
      </c>
      <c r="I290" s="181" t="str" cm="1">
        <f t="array" ref="I2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0" s="181" t="str">
        <f>YEAR(All_Opps[[#This Row],[Close_Date]])&amp;"-"&amp;TEXT(MONTH(All_Opps[[#This Row],[Close_Date]]),"00")</f>
        <v>2017-04</v>
      </c>
      <c r="K290" s="182">
        <f>All_Opps[[#This Row],[Created Date2]]*1</f>
        <v>42849</v>
      </c>
      <c r="L290" s="183">
        <f>YEAR(All_Opps[[#This Row],[Created_Date]])</f>
        <v>2017</v>
      </c>
      <c r="M290" s="184">
        <f>WEEKNUM(All_Opps[[#This Row],[Created_Date]],16)</f>
        <v>17</v>
      </c>
      <c r="N290" s="182">
        <f>All_Opps[[#This Row],[Close Date]]*1</f>
        <v>42849</v>
      </c>
      <c r="O290" s="185">
        <f>YEAR(All_Opps[[#This Row],[Close_Date]])</f>
        <v>2017</v>
      </c>
      <c r="P290" s="183">
        <f>MONTH(All_Opps[[#This Row],[Close Date]])</f>
        <v>4</v>
      </c>
      <c r="Q290" s="181">
        <f>WEEKNUM(All_Opps[[#This Row],[Close Date]],1)</f>
        <v>17</v>
      </c>
      <c r="R29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311</v>
      </c>
      <c r="S290" s="4" t="s">
        <v>889</v>
      </c>
      <c r="T290" s="4" t="s">
        <v>890</v>
      </c>
      <c r="U290" s="68">
        <v>42849</v>
      </c>
      <c r="V290" s="347" t="s">
        <v>19</v>
      </c>
      <c r="W290" s="341">
        <v>53815</v>
      </c>
      <c r="X290" s="4" t="s">
        <v>159</v>
      </c>
      <c r="Y290" s="4" t="s">
        <v>321</v>
      </c>
      <c r="Z290" s="68">
        <v>42849</v>
      </c>
    </row>
    <row r="291" spans="1:26" ht="12.75" x14ac:dyDescent="0.35">
      <c r="A2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291" s="181" t="str">
        <f>IF(All_Opps[[#This Row],[WeekMod]]&lt;&gt;"",CONCATENATE(All_Opps[[#This Row],[Opp Year]],"-",TEXT(All_Opps[[#This Row],[WeekMod]],"00#")),"")</f>
        <v>2017-070</v>
      </c>
      <c r="C2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291" s="181" t="str">
        <f>CONCATENATE(All_Opps[[#This Row],[Opp Year]],"-",TEXT(All_Opps[[#This Row],[Week]],"00#"))</f>
        <v>2017-070</v>
      </c>
      <c r="E291" s="181">
        <f>IFERROR(VALUE(RIGHT(All_Opps[[#This Row],[Opportunity Name]],2)),"")</f>
        <v>2</v>
      </c>
      <c r="F291" s="181">
        <f>IFERROR(("20"&amp;LEFT(All_Opps[[#This Row],[Opportunity Name]],2))*1,"")</f>
        <v>2017</v>
      </c>
      <c r="G291" s="181" t="str">
        <f>MID(All_Opps[[#This Row],[Opportunity Name]],3,2)</f>
        <v>11</v>
      </c>
      <c r="H291" s="181" t="str">
        <f>LEFT(All_Opps[[#This Row],[Opportunity Name]],7)</f>
        <v>1711-04</v>
      </c>
      <c r="I291" s="181" t="str" cm="1">
        <f t="array" ref="I2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1" s="181" t="str">
        <f>YEAR(All_Opps[[#This Row],[Close_Date]])&amp;"-"&amp;TEXT(MONTH(All_Opps[[#This Row],[Close_Date]]),"00")</f>
        <v>2017-05</v>
      </c>
      <c r="K291" s="182">
        <f>All_Opps[[#This Row],[Created Date2]]*1</f>
        <v>42845</v>
      </c>
      <c r="L291" s="183">
        <f>YEAR(All_Opps[[#This Row],[Created_Date]])</f>
        <v>2017</v>
      </c>
      <c r="M291" s="184">
        <f>WEEKNUM(All_Opps[[#This Row],[Created_Date]],16)</f>
        <v>16</v>
      </c>
      <c r="N291" s="182">
        <f>All_Opps[[#This Row],[Close Date]]*1</f>
        <v>42860</v>
      </c>
      <c r="O291" s="185">
        <f>YEAR(All_Opps[[#This Row],[Close_Date]])</f>
        <v>2017</v>
      </c>
      <c r="P291" s="183">
        <f>MONTH(All_Opps[[#This Row],[Close Date]])</f>
        <v>5</v>
      </c>
      <c r="Q291" s="181">
        <f>WEEKNUM(All_Opps[[#This Row],[Close Date]],1)</f>
        <v>18</v>
      </c>
      <c r="R29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195</v>
      </c>
      <c r="S291" s="4" t="s">
        <v>891</v>
      </c>
      <c r="T291" s="4" t="s">
        <v>892</v>
      </c>
      <c r="U291" s="68">
        <v>42860</v>
      </c>
      <c r="V291" s="347" t="s">
        <v>19</v>
      </c>
      <c r="W291" s="9">
        <v>27932</v>
      </c>
      <c r="X291" s="4" t="s">
        <v>15</v>
      </c>
      <c r="Y291" s="4" t="s">
        <v>328</v>
      </c>
      <c r="Z291" s="68">
        <v>42845</v>
      </c>
    </row>
    <row r="292" spans="1:26" ht="12.75" x14ac:dyDescent="0.35">
      <c r="A2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292" s="181" t="str">
        <f>IF(All_Opps[[#This Row],[WeekMod]]&lt;&gt;"",CONCATENATE(All_Opps[[#This Row],[Opp Year]],"-",TEXT(All_Opps[[#This Row],[WeekMod]],"00#")),"")</f>
        <v>2017-073</v>
      </c>
      <c r="C2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292" s="181" t="str">
        <f>CONCATENATE(All_Opps[[#This Row],[Opp Year]],"-",TEXT(All_Opps[[#This Row],[Week]],"00#"))</f>
        <v>2017-073</v>
      </c>
      <c r="E292" s="181">
        <f>IFERROR(VALUE(RIGHT(All_Opps[[#This Row],[Opportunity Name]],2)),"")</f>
        <v>2</v>
      </c>
      <c r="F292" s="181">
        <f>IFERROR(("20"&amp;LEFT(All_Opps[[#This Row],[Opportunity Name]],2))*1,"")</f>
        <v>2017</v>
      </c>
      <c r="G292" s="181" t="str">
        <f>MID(All_Opps[[#This Row],[Opportunity Name]],3,2)</f>
        <v>11</v>
      </c>
      <c r="H292" s="181" t="str">
        <f>LEFT(All_Opps[[#This Row],[Opportunity Name]],7)</f>
        <v>1711-05</v>
      </c>
      <c r="I292" s="181" t="str" cm="1">
        <f t="array" ref="I2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2" s="181" t="str">
        <f>YEAR(All_Opps[[#This Row],[Close_Date]])&amp;"-"&amp;TEXT(MONTH(All_Opps[[#This Row],[Close_Date]]),"00")</f>
        <v>2017-05</v>
      </c>
      <c r="K292" s="182">
        <f>All_Opps[[#This Row],[Created Date2]]*1</f>
        <v>42858</v>
      </c>
      <c r="L292" s="183">
        <f>YEAR(All_Opps[[#This Row],[Created_Date]])</f>
        <v>2017</v>
      </c>
      <c r="M292" s="184">
        <f>WEEKNUM(All_Opps[[#This Row],[Created_Date]],16)</f>
        <v>18</v>
      </c>
      <c r="N292" s="182">
        <f>All_Opps[[#This Row],[Close Date]]*1</f>
        <v>42880</v>
      </c>
      <c r="O292" s="185">
        <f>YEAR(All_Opps[[#This Row],[Close_Date]])</f>
        <v>2017</v>
      </c>
      <c r="P292" s="183">
        <f>MONTH(All_Opps[[#This Row],[Close Date]])</f>
        <v>5</v>
      </c>
      <c r="Q292" s="181">
        <f>WEEKNUM(All_Opps[[#This Row],[Close Date]],1)</f>
        <v>21</v>
      </c>
      <c r="R29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182</v>
      </c>
      <c r="S292" s="4" t="s">
        <v>893</v>
      </c>
      <c r="T292" s="4" t="s">
        <v>894</v>
      </c>
      <c r="U292" s="68">
        <v>42880</v>
      </c>
      <c r="V292" s="347" t="s">
        <v>19</v>
      </c>
      <c r="W292" s="341">
        <v>47573</v>
      </c>
      <c r="X292" s="4" t="s">
        <v>13</v>
      </c>
      <c r="Y292" s="4" t="s">
        <v>321</v>
      </c>
      <c r="Z292" s="68">
        <v>42858</v>
      </c>
    </row>
    <row r="293" spans="1:26" ht="12.75" x14ac:dyDescent="0.35">
      <c r="A2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293" s="181" t="str">
        <f>IF(All_Opps[[#This Row],[WeekMod]]&lt;&gt;"",CONCATENATE(All_Opps[[#This Row],[Opp Year]],"-",TEXT(All_Opps[[#This Row],[WeekMod]],"00#")),"")</f>
        <v>2017-072</v>
      </c>
      <c r="C2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293" s="181" t="str">
        <f>CONCATENATE(All_Opps[[#This Row],[Opp Year]],"-",TEXT(All_Opps[[#This Row],[Week]],"00#"))</f>
        <v>2017-072</v>
      </c>
      <c r="E293" s="181">
        <f>IFERROR(VALUE(RIGHT(All_Opps[[#This Row],[Opportunity Name]],2)),"")</f>
        <v>2</v>
      </c>
      <c r="F293" s="181">
        <f>IFERROR(("20"&amp;LEFT(All_Opps[[#This Row],[Opportunity Name]],2))*1,"")</f>
        <v>2017</v>
      </c>
      <c r="G293" s="181" t="str">
        <f>MID(All_Opps[[#This Row],[Opportunity Name]],3,2)</f>
        <v>11</v>
      </c>
      <c r="H293" s="181" t="str">
        <f>LEFT(All_Opps[[#This Row],[Opportunity Name]],7)</f>
        <v>1711 La</v>
      </c>
      <c r="I293" s="181" t="str" cm="1">
        <f t="array" ref="I2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3" s="181" t="str">
        <f>YEAR(All_Opps[[#This Row],[Close_Date]])&amp;"-"&amp;TEXT(MONTH(All_Opps[[#This Row],[Close_Date]]),"00")</f>
        <v>2017-05</v>
      </c>
      <c r="K293" s="182">
        <f>All_Opps[[#This Row],[Created Date2]]*1</f>
        <v>42844</v>
      </c>
      <c r="L293" s="183">
        <f>YEAR(All_Opps[[#This Row],[Created_Date]])</f>
        <v>2017</v>
      </c>
      <c r="M293" s="184">
        <f>WEEKNUM(All_Opps[[#This Row],[Created_Date]],16)</f>
        <v>16</v>
      </c>
      <c r="N293" s="182">
        <f>All_Opps[[#This Row],[Close Date]]*1</f>
        <v>42874</v>
      </c>
      <c r="O293" s="185">
        <f>YEAR(All_Opps[[#This Row],[Close_Date]])</f>
        <v>2017</v>
      </c>
      <c r="P293" s="183">
        <f>MONTH(All_Opps[[#This Row],[Close Date]])</f>
        <v>5</v>
      </c>
      <c r="Q293" s="181">
        <f>WEEKNUM(All_Opps[[#This Row],[Close Date]],1)</f>
        <v>20</v>
      </c>
      <c r="R2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3" s="4" t="s">
        <v>895</v>
      </c>
      <c r="T293" s="4" t="s">
        <v>896</v>
      </c>
      <c r="U293" s="68">
        <v>42874</v>
      </c>
      <c r="V293" s="347" t="s">
        <v>18</v>
      </c>
      <c r="W293" s="9">
        <v>19698</v>
      </c>
      <c r="X293" s="4" t="s">
        <v>13</v>
      </c>
      <c r="Y293" s="4" t="s">
        <v>328</v>
      </c>
      <c r="Z293" s="68">
        <v>42844</v>
      </c>
    </row>
    <row r="294" spans="1:26" ht="12.75" x14ac:dyDescent="0.35">
      <c r="A2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294" s="181" t="str">
        <f>IF(All_Opps[[#This Row],[WeekMod]]&lt;&gt;"",CONCATENATE(All_Opps[[#This Row],[Opp Year]],"-",TEXT(All_Opps[[#This Row],[WeekMod]],"00#")),"")</f>
        <v>2017-068</v>
      </c>
      <c r="C2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294" s="181" t="str">
        <f>CONCATENATE(All_Opps[[#This Row],[Opp Year]],"-",TEXT(All_Opps[[#This Row],[Week]],"00#"))</f>
        <v>2017-068</v>
      </c>
      <c r="E294" s="181">
        <f>IFERROR(VALUE(RIGHT(All_Opps[[#This Row],[Opportunity Name]],2)),"")</f>
        <v>2</v>
      </c>
      <c r="F294" s="181">
        <f>IFERROR(("20"&amp;LEFT(All_Opps[[#This Row],[Opportunity Name]],2))*1,"")</f>
        <v>2017</v>
      </c>
      <c r="G294" s="181" t="str">
        <f>MID(All_Opps[[#This Row],[Opportunity Name]],3,2)</f>
        <v>11</v>
      </c>
      <c r="H294" s="181" t="str">
        <f>LEFT(All_Opps[[#This Row],[Opportunity Name]],7)</f>
        <v>1711-06</v>
      </c>
      <c r="I294" s="181" t="str" cm="1">
        <f t="array" ref="I2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4" s="181" t="str">
        <f>YEAR(All_Opps[[#This Row],[Close_Date]])&amp;"-"&amp;TEXT(MONTH(All_Opps[[#This Row],[Close_Date]]),"00")</f>
        <v>2017-04</v>
      </c>
      <c r="K294" s="182">
        <f>All_Opps[[#This Row],[Created Date2]]*1</f>
        <v>42828</v>
      </c>
      <c r="L294" s="183">
        <f>YEAR(All_Opps[[#This Row],[Created_Date]])</f>
        <v>2017</v>
      </c>
      <c r="M294" s="184">
        <f>WEEKNUM(All_Opps[[#This Row],[Created_Date]],16)</f>
        <v>14</v>
      </c>
      <c r="N294" s="182">
        <f>All_Opps[[#This Row],[Close Date]]*1</f>
        <v>42846</v>
      </c>
      <c r="O294" s="185">
        <f>YEAR(All_Opps[[#This Row],[Close_Date]])</f>
        <v>2017</v>
      </c>
      <c r="P294" s="183">
        <f>MONTH(All_Opps[[#This Row],[Close Date]])</f>
        <v>4</v>
      </c>
      <c r="Q294" s="181">
        <f>WEEKNUM(All_Opps[[#This Row],[Close Date]],1)</f>
        <v>16</v>
      </c>
      <c r="R29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212</v>
      </c>
      <c r="S294" s="4" t="s">
        <v>897</v>
      </c>
      <c r="T294" s="4" t="s">
        <v>898</v>
      </c>
      <c r="U294" s="68">
        <v>42846</v>
      </c>
      <c r="V294" s="347" t="s">
        <v>19</v>
      </c>
      <c r="W294" s="9">
        <v>21960</v>
      </c>
      <c r="X294" s="4" t="s">
        <v>181</v>
      </c>
      <c r="Y294" s="4" t="s">
        <v>328</v>
      </c>
      <c r="Z294" s="68">
        <v>42828</v>
      </c>
    </row>
    <row r="295" spans="1:26" ht="12.75" x14ac:dyDescent="0.35">
      <c r="A2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295" s="181" t="str">
        <f>IF(All_Opps[[#This Row],[WeekMod]]&lt;&gt;"",CONCATENATE(All_Opps[[#This Row],[Opp Year]],"-",TEXT(All_Opps[[#This Row],[WeekMod]],"00#")),"")</f>
        <v>2017-067</v>
      </c>
      <c r="C2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295" s="181" t="str">
        <f>CONCATENATE(All_Opps[[#This Row],[Opp Year]],"-",TEXT(All_Opps[[#This Row],[Week]],"00#"))</f>
        <v>2017-067</v>
      </c>
      <c r="E295" s="181">
        <f>IFERROR(VALUE(RIGHT(All_Opps[[#This Row],[Opportunity Name]],2)),"")</f>
        <v>2</v>
      </c>
      <c r="F295" s="181">
        <f>IFERROR(("20"&amp;LEFT(All_Opps[[#This Row],[Opportunity Name]],2))*1,"")</f>
        <v>2017</v>
      </c>
      <c r="G295" s="181" t="str">
        <f>MID(All_Opps[[#This Row],[Opportunity Name]],3,2)</f>
        <v>08</v>
      </c>
      <c r="H295" s="181" t="str">
        <f>LEFT(All_Opps[[#This Row],[Opportunity Name]],7)</f>
        <v>1708-11</v>
      </c>
      <c r="I295" s="181" t="str" cm="1">
        <f t="array" ref="I2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5" s="181" t="str">
        <f>YEAR(All_Opps[[#This Row],[Close_Date]])&amp;"-"&amp;TEXT(MONTH(All_Opps[[#This Row],[Close_Date]]),"00")</f>
        <v>2017-04</v>
      </c>
      <c r="K295" s="182">
        <f>All_Opps[[#This Row],[Created Date2]]*1</f>
        <v>42833</v>
      </c>
      <c r="L295" s="183">
        <f>YEAR(All_Opps[[#This Row],[Created_Date]])</f>
        <v>2017</v>
      </c>
      <c r="M295" s="184">
        <f>WEEKNUM(All_Opps[[#This Row],[Created_Date]],16)</f>
        <v>15</v>
      </c>
      <c r="N295" s="182">
        <f>All_Opps[[#This Row],[Close Date]]*1</f>
        <v>42837</v>
      </c>
      <c r="O295" s="185">
        <f>YEAR(All_Opps[[#This Row],[Close_Date]])</f>
        <v>2017</v>
      </c>
      <c r="P295" s="183">
        <f>MONTH(All_Opps[[#This Row],[Close Date]])</f>
        <v>4</v>
      </c>
      <c r="Q295" s="181">
        <f>WEEKNUM(All_Opps[[#This Row],[Close Date]],1)</f>
        <v>15</v>
      </c>
      <c r="R29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115</v>
      </c>
      <c r="S295" s="4" t="s">
        <v>899</v>
      </c>
      <c r="T295" s="4" t="s">
        <v>900</v>
      </c>
      <c r="U295" s="68">
        <v>42837</v>
      </c>
      <c r="V295" s="347" t="s">
        <v>19</v>
      </c>
      <c r="W295" s="341">
        <v>32017</v>
      </c>
      <c r="X295" s="4" t="s">
        <v>11</v>
      </c>
      <c r="Y295" s="4" t="s">
        <v>321</v>
      </c>
      <c r="Z295" s="68">
        <v>42833</v>
      </c>
    </row>
    <row r="296" spans="1:26" ht="12.75" x14ac:dyDescent="0.35">
      <c r="A2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296" s="181" t="str">
        <f>IF(All_Opps[[#This Row],[WeekMod]]&lt;&gt;"",CONCATENATE(All_Opps[[#This Row],[Opp Year]],"-",TEXT(All_Opps[[#This Row],[WeekMod]],"00#")),"")</f>
        <v>2017-070</v>
      </c>
      <c r="C2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296" s="181" t="str">
        <f>CONCATENATE(All_Opps[[#This Row],[Opp Year]],"-",TEXT(All_Opps[[#This Row],[Week]],"00#"))</f>
        <v>2017-070</v>
      </c>
      <c r="E296" s="181">
        <f>IFERROR(VALUE(RIGHT(All_Opps[[#This Row],[Opportunity Name]],2)),"")</f>
        <v>4</v>
      </c>
      <c r="F296" s="181">
        <f>IFERROR(("20"&amp;LEFT(All_Opps[[#This Row],[Opportunity Name]],2))*1,"")</f>
        <v>2017</v>
      </c>
      <c r="G296" s="181" t="str">
        <f>MID(All_Opps[[#This Row],[Opportunity Name]],3,2)</f>
        <v>10</v>
      </c>
      <c r="H296" s="181" t="str">
        <f>LEFT(All_Opps[[#This Row],[Opportunity Name]],7)</f>
        <v>1710-10</v>
      </c>
      <c r="I296" s="181" t="str" cm="1">
        <f t="array" ref="I2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6" s="181" t="str">
        <f>YEAR(All_Opps[[#This Row],[Close_Date]])&amp;"-"&amp;TEXT(MONTH(All_Opps[[#This Row],[Close_Date]]),"00")</f>
        <v>2017-04</v>
      </c>
      <c r="K296" s="182">
        <f>All_Opps[[#This Row],[Created Date2]]*1</f>
        <v>42850</v>
      </c>
      <c r="L296" s="183">
        <f>YEAR(All_Opps[[#This Row],[Created_Date]])</f>
        <v>2017</v>
      </c>
      <c r="M296" s="184">
        <f>WEEKNUM(All_Opps[[#This Row],[Created_Date]],16)</f>
        <v>17</v>
      </c>
      <c r="N296" s="182">
        <f>All_Opps[[#This Row],[Close Date]]*1</f>
        <v>42855</v>
      </c>
      <c r="O296" s="185">
        <f>YEAR(All_Opps[[#This Row],[Close_Date]])</f>
        <v>2017</v>
      </c>
      <c r="P296" s="183">
        <f>MONTH(All_Opps[[#This Row],[Close Date]])</f>
        <v>4</v>
      </c>
      <c r="Q296" s="181">
        <f>WEEKNUM(All_Opps[[#This Row],[Close Date]],1)</f>
        <v>18</v>
      </c>
      <c r="R29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159</v>
      </c>
      <c r="S296" s="4" t="s">
        <v>901</v>
      </c>
      <c r="T296" s="4" t="s">
        <v>902</v>
      </c>
      <c r="U296" s="68">
        <v>42855</v>
      </c>
      <c r="V296" s="347" t="s">
        <v>19</v>
      </c>
      <c r="W296" s="9">
        <v>61899</v>
      </c>
      <c r="X296" s="4" t="s">
        <v>14</v>
      </c>
      <c r="Y296" s="4" t="s">
        <v>328</v>
      </c>
      <c r="Z296" s="68">
        <v>42850</v>
      </c>
    </row>
    <row r="297" spans="1:26" ht="12.75" x14ac:dyDescent="0.35">
      <c r="A2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14</v>
      </c>
      <c r="B297" s="181" t="str">
        <f>IF(All_Opps[[#This Row],[WeekMod]]&lt;&gt;"",CONCATENATE(All_Opps[[#This Row],[Opp Year]],"-",TEXT(All_Opps[[#This Row],[WeekMod]],"00#")),"")</f>
        <v>2018-014</v>
      </c>
      <c r="C2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14</v>
      </c>
      <c r="D297" s="181" t="str">
        <f>CONCATENATE(All_Opps[[#This Row],[Opp Year]],"-",TEXT(All_Opps[[#This Row],[Week]],"00#"))</f>
        <v>2018-014</v>
      </c>
      <c r="E297" s="181">
        <f>IFERROR(VALUE(RIGHT(All_Opps[[#This Row],[Opportunity Name]],2)),"")</f>
        <v>5</v>
      </c>
      <c r="F297" s="181">
        <f>IFERROR(("20"&amp;LEFT(All_Opps[[#This Row],[Opportunity Name]],2))*1,"")</f>
        <v>2018</v>
      </c>
      <c r="G297" s="181" t="str">
        <f>MID(All_Opps[[#This Row],[Opportunity Name]],3,2)</f>
        <v>12</v>
      </c>
      <c r="H297" s="181" t="str">
        <f>LEFT(All_Opps[[#This Row],[Opportunity Name]],7)</f>
        <v>1812 Wh</v>
      </c>
      <c r="I297" s="181" t="str" cm="1">
        <f t="array" ref="I2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7" s="181" t="str">
        <f>YEAR(All_Opps[[#This Row],[Close_Date]])&amp;"-"&amp;TEXT(MONTH(All_Opps[[#This Row],[Close_Date]]),"00")</f>
        <v>2017-04</v>
      </c>
      <c r="K297" s="182">
        <f>All_Opps[[#This Row],[Created Date2]]*1</f>
        <v>42802</v>
      </c>
      <c r="L297" s="183">
        <f>YEAR(All_Opps[[#This Row],[Created_Date]])</f>
        <v>2017</v>
      </c>
      <c r="M297" s="184">
        <f>WEEKNUM(All_Opps[[#This Row],[Created_Date]],16)</f>
        <v>10</v>
      </c>
      <c r="N297" s="182">
        <f>All_Opps[[#This Row],[Close Date]]*1</f>
        <v>42832</v>
      </c>
      <c r="O297" s="185">
        <f>YEAR(All_Opps[[#This Row],[Close_Date]])</f>
        <v>2017</v>
      </c>
      <c r="P297" s="183">
        <f>MONTH(All_Opps[[#This Row],[Close Date]])</f>
        <v>4</v>
      </c>
      <c r="Q297" s="181">
        <f>WEEKNUM(All_Opps[[#This Row],[Close Date]],1)</f>
        <v>14</v>
      </c>
      <c r="R29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7" s="4" t="s">
        <v>903</v>
      </c>
      <c r="T297" s="4" t="s">
        <v>904</v>
      </c>
      <c r="U297" s="68">
        <v>42832</v>
      </c>
      <c r="V297" s="347" t="s">
        <v>18</v>
      </c>
      <c r="W297" s="9">
        <v>70538</v>
      </c>
      <c r="X297" s="4" t="s">
        <v>15</v>
      </c>
      <c r="Y297" s="4" t="s">
        <v>328</v>
      </c>
      <c r="Z297" s="68">
        <v>42802</v>
      </c>
    </row>
    <row r="298" spans="1:26" ht="12.75" x14ac:dyDescent="0.35">
      <c r="A2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298" s="181" t="str">
        <f>IF(All_Opps[[#This Row],[WeekMod]]&lt;&gt;"",CONCATENATE(All_Opps[[#This Row],[Opp Year]],"-",TEXT(All_Opps[[#This Row],[WeekMod]],"00#")),"")</f>
        <v>2017-070</v>
      </c>
      <c r="C2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298" s="181" t="str">
        <f>CONCATENATE(All_Opps[[#This Row],[Opp Year]],"-",TEXT(All_Opps[[#This Row],[Week]],"00#"))</f>
        <v>2017-070</v>
      </c>
      <c r="E298" s="181">
        <f>IFERROR(VALUE(RIGHT(All_Opps[[#This Row],[Opportunity Name]],2)),"")</f>
        <v>2</v>
      </c>
      <c r="F298" s="181">
        <f>IFERROR(("20"&amp;LEFT(All_Opps[[#This Row],[Opportunity Name]],2))*1,"")</f>
        <v>2017</v>
      </c>
      <c r="G298" s="181" t="str">
        <f>MID(All_Opps[[#This Row],[Opportunity Name]],3,2)</f>
        <v>08</v>
      </c>
      <c r="H298" s="181" t="str">
        <f>LEFT(All_Opps[[#This Row],[Opportunity Name]],7)</f>
        <v>1708 Ca</v>
      </c>
      <c r="I298" s="181" t="str" cm="1">
        <f t="array" ref="I2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8" s="181" t="str">
        <f>YEAR(All_Opps[[#This Row],[Close_Date]])&amp;"-"&amp;TEXT(MONTH(All_Opps[[#This Row],[Close_Date]]),"00")</f>
        <v>2017-05</v>
      </c>
      <c r="K298" s="182">
        <f>All_Opps[[#This Row],[Created Date2]]*1</f>
        <v>42829</v>
      </c>
      <c r="L298" s="183">
        <f>YEAR(All_Opps[[#This Row],[Created_Date]])</f>
        <v>2017</v>
      </c>
      <c r="M298" s="184">
        <f>WEEKNUM(All_Opps[[#This Row],[Created_Date]],16)</f>
        <v>14</v>
      </c>
      <c r="N298" s="182">
        <f>All_Opps[[#This Row],[Close Date]]*1</f>
        <v>42859</v>
      </c>
      <c r="O298" s="185">
        <f>YEAR(All_Opps[[#This Row],[Close_Date]])</f>
        <v>2017</v>
      </c>
      <c r="P298" s="183">
        <f>MONTH(All_Opps[[#This Row],[Close Date]])</f>
        <v>5</v>
      </c>
      <c r="Q298" s="181">
        <f>WEEKNUM(All_Opps[[#This Row],[Close Date]],1)</f>
        <v>18</v>
      </c>
      <c r="R2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8" s="4" t="s">
        <v>905</v>
      </c>
      <c r="T298" s="4" t="s">
        <v>906</v>
      </c>
      <c r="U298" s="68">
        <v>42859</v>
      </c>
      <c r="V298" s="347" t="s">
        <v>21</v>
      </c>
      <c r="W298" s="9">
        <v>50695</v>
      </c>
      <c r="X298" s="4" t="s">
        <v>181</v>
      </c>
      <c r="Y298" s="4" t="s">
        <v>328</v>
      </c>
      <c r="Z298" s="68">
        <v>42829</v>
      </c>
    </row>
    <row r="299" spans="1:26" ht="12.75" x14ac:dyDescent="0.35">
      <c r="A2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299" s="181" t="str">
        <f>IF(All_Opps[[#This Row],[WeekMod]]&lt;&gt;"",CONCATENATE(All_Opps[[#This Row],[Opp Year]],"-",TEXT(All_Opps[[#This Row],[WeekMod]],"00#")),"")</f>
        <v>2018-019</v>
      </c>
      <c r="C2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299" s="181" t="str">
        <f>CONCATENATE(All_Opps[[#This Row],[Opp Year]],"-",TEXT(All_Opps[[#This Row],[Week]],"00#"))</f>
        <v>2018-019</v>
      </c>
      <c r="E299" s="181">
        <f>IFERROR(VALUE(RIGHT(All_Opps[[#This Row],[Opportunity Name]],2)),"")</f>
        <v>8</v>
      </c>
      <c r="F299" s="181">
        <f>IFERROR(("20"&amp;LEFT(All_Opps[[#This Row],[Opportunity Name]],2))*1,"")</f>
        <v>2018</v>
      </c>
      <c r="G299" s="181" t="str">
        <f>MID(All_Opps[[#This Row],[Opportunity Name]],3,2)</f>
        <v>04</v>
      </c>
      <c r="H299" s="181" t="str">
        <f>LEFT(All_Opps[[#This Row],[Opportunity Name]],7)</f>
        <v>1804 Ev</v>
      </c>
      <c r="I299" s="181" t="str" cm="1">
        <f t="array" ref="I2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9" s="181" t="str">
        <f>YEAR(All_Opps[[#This Row],[Close_Date]])&amp;"-"&amp;TEXT(MONTH(All_Opps[[#This Row],[Close_Date]]),"00")</f>
        <v>2017-05</v>
      </c>
      <c r="K299" s="182">
        <f>All_Opps[[#This Row],[Created Date2]]*1</f>
        <v>42835</v>
      </c>
      <c r="L299" s="183">
        <f>YEAR(All_Opps[[#This Row],[Created_Date]])</f>
        <v>2017</v>
      </c>
      <c r="M299" s="184">
        <f>WEEKNUM(All_Opps[[#This Row],[Created_Date]],16)</f>
        <v>15</v>
      </c>
      <c r="N299" s="182">
        <f>All_Opps[[#This Row],[Close Date]]*1</f>
        <v>42865</v>
      </c>
      <c r="O299" s="185">
        <f>YEAR(All_Opps[[#This Row],[Close_Date]])</f>
        <v>2017</v>
      </c>
      <c r="P299" s="183">
        <f>MONTH(All_Opps[[#This Row],[Close Date]])</f>
        <v>5</v>
      </c>
      <c r="Q299" s="181">
        <f>WEEKNUM(All_Opps[[#This Row],[Close Date]],1)</f>
        <v>19</v>
      </c>
      <c r="R29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9" s="4" t="s">
        <v>907</v>
      </c>
      <c r="T299" s="4" t="s">
        <v>908</v>
      </c>
      <c r="U299" s="68">
        <v>42865</v>
      </c>
      <c r="V299" s="347" t="s">
        <v>21</v>
      </c>
      <c r="W299" s="9">
        <v>188391</v>
      </c>
      <c r="X299" s="4" t="s">
        <v>13</v>
      </c>
      <c r="Y299" s="4" t="s">
        <v>328</v>
      </c>
      <c r="Z299" s="68">
        <v>42835</v>
      </c>
    </row>
    <row r="300" spans="1:26" ht="12.75" x14ac:dyDescent="0.35">
      <c r="A3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300" s="181" t="str">
        <f>IF(All_Opps[[#This Row],[WeekMod]]&lt;&gt;"",CONCATENATE(All_Opps[[#This Row],[Opp Year]],"-",TEXT(All_Opps[[#This Row],[WeekMod]],"00#")),"")</f>
        <v>2018-021</v>
      </c>
      <c r="C3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300" s="181" t="str">
        <f>CONCATENATE(All_Opps[[#This Row],[Opp Year]],"-",TEXT(All_Opps[[#This Row],[Week]],"00#"))</f>
        <v>2018-021</v>
      </c>
      <c r="E300" s="181">
        <f>IFERROR(VALUE(RIGHT(All_Opps[[#This Row],[Opportunity Name]],2)),"")</f>
        <v>1</v>
      </c>
      <c r="F300" s="181">
        <f>IFERROR(("20"&amp;LEFT(All_Opps[[#This Row],[Opportunity Name]],2))*1,"")</f>
        <v>2018</v>
      </c>
      <c r="G300" s="181" t="str">
        <f>MID(All_Opps[[#This Row],[Opportunity Name]],3,2)</f>
        <v>02</v>
      </c>
      <c r="H300" s="181" t="str">
        <f>LEFT(All_Opps[[#This Row],[Opportunity Name]],7)</f>
        <v>1802-03</v>
      </c>
      <c r="I300" s="181" t="str" cm="1">
        <f t="array" ref="I3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0" s="181" t="str">
        <f>YEAR(All_Opps[[#This Row],[Close_Date]])&amp;"-"&amp;TEXT(MONTH(All_Opps[[#This Row],[Close_Date]]),"00")</f>
        <v>2017-05</v>
      </c>
      <c r="K300" s="182">
        <f>All_Opps[[#This Row],[Created Date2]]*1</f>
        <v>42871</v>
      </c>
      <c r="L300" s="183">
        <f>YEAR(All_Opps[[#This Row],[Created_Date]])</f>
        <v>2017</v>
      </c>
      <c r="M300" s="184">
        <f>WEEKNUM(All_Opps[[#This Row],[Created_Date]],16)</f>
        <v>20</v>
      </c>
      <c r="N300" s="182">
        <f>All_Opps[[#This Row],[Close Date]]*1</f>
        <v>42881</v>
      </c>
      <c r="O300" s="185">
        <f>YEAR(All_Opps[[#This Row],[Close_Date]])</f>
        <v>2017</v>
      </c>
      <c r="P300" s="183">
        <f>MONTH(All_Opps[[#This Row],[Close Date]])</f>
        <v>5</v>
      </c>
      <c r="Q300" s="181">
        <f>WEEKNUM(All_Opps[[#This Row],[Close Date]],1)</f>
        <v>21</v>
      </c>
      <c r="R30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261</v>
      </c>
      <c r="S300" s="4" t="s">
        <v>909</v>
      </c>
      <c r="T300" s="4" t="s">
        <v>910</v>
      </c>
      <c r="U300" s="68">
        <v>42881</v>
      </c>
      <c r="V300" s="347" t="s">
        <v>19</v>
      </c>
      <c r="W300" s="9">
        <v>18028</v>
      </c>
      <c r="X300" s="4" t="s">
        <v>6</v>
      </c>
      <c r="Y300" s="4" t="s">
        <v>328</v>
      </c>
      <c r="Z300" s="68">
        <v>42871</v>
      </c>
    </row>
    <row r="301" spans="1:26" ht="12.75" x14ac:dyDescent="0.35">
      <c r="A3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301" s="181" t="str">
        <f>IF(All_Opps[[#This Row],[WeekMod]]&lt;&gt;"",CONCATENATE(All_Opps[[#This Row],[Opp Year]],"-",TEXT(All_Opps[[#This Row],[WeekMod]],"00#")),"")</f>
        <v>2017-069</v>
      </c>
      <c r="C3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301" s="181" t="str">
        <f>CONCATENATE(All_Opps[[#This Row],[Opp Year]],"-",TEXT(All_Opps[[#This Row],[Week]],"00#"))</f>
        <v>2017-069</v>
      </c>
      <c r="E301" s="181">
        <f>IFERROR(VALUE(RIGHT(All_Opps[[#This Row],[Opportunity Name]],2)),"")</f>
        <v>2</v>
      </c>
      <c r="F301" s="181">
        <f>IFERROR(("20"&amp;LEFT(All_Opps[[#This Row],[Opportunity Name]],2))*1,"")</f>
        <v>2017</v>
      </c>
      <c r="G301" s="181" t="str">
        <f>MID(All_Opps[[#This Row],[Opportunity Name]],3,2)</f>
        <v>09</v>
      </c>
      <c r="H301" s="181" t="str">
        <f>LEFT(All_Opps[[#This Row],[Opportunity Name]],7)</f>
        <v>1709 Ra</v>
      </c>
      <c r="I301" s="181" t="str" cm="1">
        <f t="array" ref="I3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1" s="181" t="str">
        <f>YEAR(All_Opps[[#This Row],[Close_Date]])&amp;"-"&amp;TEXT(MONTH(All_Opps[[#This Row],[Close_Date]]),"00")</f>
        <v>2017-04</v>
      </c>
      <c r="K301" s="182">
        <f>All_Opps[[#This Row],[Created Date2]]*1</f>
        <v>42823</v>
      </c>
      <c r="L301" s="183">
        <f>YEAR(All_Opps[[#This Row],[Created_Date]])</f>
        <v>2017</v>
      </c>
      <c r="M301" s="184">
        <f>WEEKNUM(All_Opps[[#This Row],[Created_Date]],16)</f>
        <v>13</v>
      </c>
      <c r="N301" s="182">
        <f>All_Opps[[#This Row],[Close Date]]*1</f>
        <v>42853</v>
      </c>
      <c r="O301" s="185">
        <f>YEAR(All_Opps[[#This Row],[Close_Date]])</f>
        <v>2017</v>
      </c>
      <c r="P301" s="183">
        <f>MONTH(All_Opps[[#This Row],[Close Date]])</f>
        <v>4</v>
      </c>
      <c r="Q301" s="181">
        <f>WEEKNUM(All_Opps[[#This Row],[Close Date]],1)</f>
        <v>17</v>
      </c>
      <c r="R3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1" s="4" t="s">
        <v>911</v>
      </c>
      <c r="T301" s="4" t="s">
        <v>912</v>
      </c>
      <c r="U301" s="68">
        <v>42853</v>
      </c>
      <c r="V301" s="347" t="s">
        <v>18</v>
      </c>
      <c r="W301" s="341">
        <v>9673</v>
      </c>
      <c r="X301" s="4" t="s">
        <v>181</v>
      </c>
      <c r="Y301" s="4" t="s">
        <v>321</v>
      </c>
      <c r="Z301" s="68">
        <v>42823</v>
      </c>
    </row>
    <row r="302" spans="1:26" ht="12.75" x14ac:dyDescent="0.35">
      <c r="A3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302" s="181" t="str">
        <f>IF(All_Opps[[#This Row],[WeekMod]]&lt;&gt;"",CONCATENATE(All_Opps[[#This Row],[Opp Year]],"-",TEXT(All_Opps[[#This Row],[WeekMod]],"00#")),"")</f>
        <v>2018-017</v>
      </c>
      <c r="C3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302" s="181" t="str">
        <f>CONCATENATE(All_Opps[[#This Row],[Opp Year]],"-",TEXT(All_Opps[[#This Row],[Week]],"00#"))</f>
        <v>2018-017</v>
      </c>
      <c r="E302" s="181">
        <f>IFERROR(VALUE(RIGHT(All_Opps[[#This Row],[Opportunity Name]],2)),"")</f>
        <v>2</v>
      </c>
      <c r="F302" s="181">
        <f>IFERROR(("20"&amp;LEFT(All_Opps[[#This Row],[Opportunity Name]],2))*1,"")</f>
        <v>2018</v>
      </c>
      <c r="G302" s="181" t="str">
        <f>MID(All_Opps[[#This Row],[Opportunity Name]],3,2)</f>
        <v>03</v>
      </c>
      <c r="H302" s="181" t="str">
        <f>LEFT(All_Opps[[#This Row],[Opportunity Name]],7)</f>
        <v>1803-05</v>
      </c>
      <c r="I302" s="181" t="str" cm="1">
        <f t="array" ref="I3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2" s="181" t="str">
        <f>YEAR(All_Opps[[#This Row],[Close_Date]])&amp;"-"&amp;TEXT(MONTH(All_Opps[[#This Row],[Close_Date]]),"00")</f>
        <v>2017-04</v>
      </c>
      <c r="K302" s="182">
        <f>All_Opps[[#This Row],[Created Date2]]*1</f>
        <v>42837</v>
      </c>
      <c r="L302" s="183">
        <f>YEAR(All_Opps[[#This Row],[Created_Date]])</f>
        <v>2017</v>
      </c>
      <c r="M302" s="184">
        <f>WEEKNUM(All_Opps[[#This Row],[Created_Date]],16)</f>
        <v>15</v>
      </c>
      <c r="N302" s="182">
        <f>All_Opps[[#This Row],[Close Date]]*1</f>
        <v>42853</v>
      </c>
      <c r="O302" s="185">
        <f>YEAR(All_Opps[[#This Row],[Close_Date]])</f>
        <v>2017</v>
      </c>
      <c r="P302" s="183">
        <f>MONTH(All_Opps[[#This Row],[Close Date]])</f>
        <v>4</v>
      </c>
      <c r="Q302" s="181">
        <f>WEEKNUM(All_Opps[[#This Row],[Close Date]],1)</f>
        <v>17</v>
      </c>
      <c r="R30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323</v>
      </c>
      <c r="S302" s="4" t="s">
        <v>913</v>
      </c>
      <c r="T302" s="4" t="s">
        <v>914</v>
      </c>
      <c r="U302" s="68">
        <v>42853</v>
      </c>
      <c r="V302" s="347" t="s">
        <v>19</v>
      </c>
      <c r="W302" s="341">
        <v>26281</v>
      </c>
      <c r="X302" s="4" t="s">
        <v>159</v>
      </c>
      <c r="Y302" s="4" t="s">
        <v>321</v>
      </c>
      <c r="Z302" s="68">
        <v>42837</v>
      </c>
    </row>
    <row r="303" spans="1:26" ht="12.75" x14ac:dyDescent="0.35">
      <c r="A3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303" s="181" t="str">
        <f>IF(All_Opps[[#This Row],[WeekMod]]&lt;&gt;"",CONCATENATE(All_Opps[[#This Row],[Opp Year]],"-",TEXT(All_Opps[[#This Row],[WeekMod]],"00#")),"")</f>
        <v>2018-021</v>
      </c>
      <c r="C3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303" s="181" t="str">
        <f>CONCATENATE(All_Opps[[#This Row],[Opp Year]],"-",TEXT(All_Opps[[#This Row],[Week]],"00#"))</f>
        <v>2018-021</v>
      </c>
      <c r="E303" s="181">
        <f>IFERROR(VALUE(RIGHT(All_Opps[[#This Row],[Opportunity Name]],2)),"")</f>
        <v>2</v>
      </c>
      <c r="F303" s="181">
        <f>IFERROR(("20"&amp;LEFT(All_Opps[[#This Row],[Opportunity Name]],2))*1,"")</f>
        <v>2018</v>
      </c>
      <c r="G303" s="181" t="str">
        <f>MID(All_Opps[[#This Row],[Opportunity Name]],3,2)</f>
        <v>06</v>
      </c>
      <c r="H303" s="181" t="str">
        <f>LEFT(All_Opps[[#This Row],[Opportunity Name]],7)</f>
        <v>1806-04</v>
      </c>
      <c r="I303" s="181" t="str" cm="1">
        <f t="array" ref="I3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03" s="181" t="str">
        <f>YEAR(All_Opps[[#This Row],[Close_Date]])&amp;"-"&amp;TEXT(MONTH(All_Opps[[#This Row],[Close_Date]]),"00")</f>
        <v>2017-05</v>
      </c>
      <c r="K303" s="182">
        <f>All_Opps[[#This Row],[Created Date2]]*1</f>
        <v>42877</v>
      </c>
      <c r="L303" s="183">
        <f>YEAR(All_Opps[[#This Row],[Created_Date]])</f>
        <v>2017</v>
      </c>
      <c r="M303" s="184">
        <f>WEEKNUM(All_Opps[[#This Row],[Created_Date]],16)</f>
        <v>21</v>
      </c>
      <c r="N303" s="182">
        <f>All_Opps[[#This Row],[Close Date]]*1</f>
        <v>42877</v>
      </c>
      <c r="O303" s="185">
        <f>YEAR(All_Opps[[#This Row],[Close_Date]])</f>
        <v>2017</v>
      </c>
      <c r="P303" s="183">
        <f>MONTH(All_Opps[[#This Row],[Close Date]])</f>
        <v>5</v>
      </c>
      <c r="Q303" s="181">
        <f>WEEKNUM(All_Opps[[#This Row],[Close Date]],1)</f>
        <v>21</v>
      </c>
      <c r="R3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3" s="4" t="s">
        <v>915</v>
      </c>
      <c r="T303" s="4" t="s">
        <v>916</v>
      </c>
      <c r="U303" s="68">
        <v>42877</v>
      </c>
      <c r="V303" s="347" t="s">
        <v>20</v>
      </c>
      <c r="W303" s="9">
        <v>2463</v>
      </c>
      <c r="X303" s="4" t="s">
        <v>14</v>
      </c>
      <c r="Y303" s="4" t="s">
        <v>328</v>
      </c>
      <c r="Z303" s="68">
        <v>42877</v>
      </c>
    </row>
    <row r="304" spans="1:26" ht="12.75" x14ac:dyDescent="0.35">
      <c r="A30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04" s="181" t="str">
        <f>IF(All_Opps[[#This Row],[WeekMod]]&lt;&gt;"",CONCATENATE(All_Opps[[#This Row],[Opp Year]],"-",TEXT(All_Opps[[#This Row],[WeekMod]],"00#")),"")</f>
        <v/>
      </c>
      <c r="C3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04" s="181" t="str">
        <f>CONCATENATE(All_Opps[[#This Row],[Opp Year]],"-",TEXT(All_Opps[[#This Row],[Week]],"00#"))</f>
        <v>2022-001</v>
      </c>
      <c r="E304" s="181">
        <f>IFERROR(VALUE(RIGHT(All_Opps[[#This Row],[Opportunity Name]],2)),"")</f>
        <v>2</v>
      </c>
      <c r="F304" s="181">
        <f>IFERROR(("20"&amp;LEFT(All_Opps[[#This Row],[Opportunity Name]],2))*1,"")</f>
        <v>2022</v>
      </c>
      <c r="G304" s="181" t="str">
        <f>MID(All_Opps[[#This Row],[Opportunity Name]],3,2)</f>
        <v>09</v>
      </c>
      <c r="H304" s="181" t="str">
        <f>LEFT(All_Opps[[#This Row],[Opportunity Name]],7)</f>
        <v>2209-21</v>
      </c>
      <c r="I304" s="181" t="str" cm="1">
        <f t="array" ref="I3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4" s="181" t="str">
        <f>YEAR(All_Opps[[#This Row],[Close_Date]])&amp;"-"&amp;TEXT(MONTH(All_Opps[[#This Row],[Close_Date]]),"00")</f>
        <v>2017-04</v>
      </c>
      <c r="K304" s="182">
        <f>All_Opps[[#This Row],[Created Date2]]*1</f>
        <v>44362</v>
      </c>
      <c r="L304" s="183">
        <f>YEAR(All_Opps[[#This Row],[Created_Date]])</f>
        <v>2021</v>
      </c>
      <c r="M304" s="184">
        <f>WEEKNUM(All_Opps[[#This Row],[Created_Date]],16)</f>
        <v>25</v>
      </c>
      <c r="N304" s="182">
        <f>All_Opps[[#This Row],[Close Date]]*1</f>
        <v>42847</v>
      </c>
      <c r="O304" s="185">
        <f>YEAR(All_Opps[[#This Row],[Close_Date]])</f>
        <v>2017</v>
      </c>
      <c r="P304" s="183">
        <f>MONTH(All_Opps[[#This Row],[Close Date]])</f>
        <v>4</v>
      </c>
      <c r="Q304" s="181">
        <f>WEEKNUM(All_Opps[[#This Row],[Close Date]],1)</f>
        <v>16</v>
      </c>
      <c r="R30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443</v>
      </c>
      <c r="S304" s="4" t="s">
        <v>917</v>
      </c>
      <c r="T304" s="4" t="s">
        <v>918</v>
      </c>
      <c r="U304" s="68">
        <v>42847</v>
      </c>
      <c r="V304" s="347" t="s">
        <v>19</v>
      </c>
      <c r="W304" s="9">
        <v>50535</v>
      </c>
      <c r="X304" s="4" t="s">
        <v>13</v>
      </c>
      <c r="Y304" s="4" t="s">
        <v>328</v>
      </c>
      <c r="Z304" s="68">
        <v>44362</v>
      </c>
    </row>
    <row r="305" spans="1:26" ht="12.75" x14ac:dyDescent="0.35">
      <c r="A3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305" s="181" t="str">
        <f>IF(All_Opps[[#This Row],[WeekMod]]&lt;&gt;"",CONCATENATE(All_Opps[[#This Row],[Opp Year]],"-",TEXT(All_Opps[[#This Row],[WeekMod]],"00#")),"")</f>
        <v>2017-072</v>
      </c>
      <c r="C3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305" s="181" t="str">
        <f>CONCATENATE(All_Opps[[#This Row],[Opp Year]],"-",TEXT(All_Opps[[#This Row],[Week]],"00#"))</f>
        <v>2017-072</v>
      </c>
      <c r="E305" s="181">
        <f>IFERROR(VALUE(RIGHT(All_Opps[[#This Row],[Opportunity Name]],2)),"")</f>
        <v>8</v>
      </c>
      <c r="F305" s="181">
        <f>IFERROR(("20"&amp;LEFT(All_Opps[[#This Row],[Opportunity Name]],2))*1,"")</f>
        <v>2017</v>
      </c>
      <c r="G305" s="181" t="str">
        <f>MID(All_Opps[[#This Row],[Opportunity Name]],3,2)</f>
        <v>11</v>
      </c>
      <c r="H305" s="181" t="str">
        <f>LEFT(All_Opps[[#This Row],[Opportunity Name]],7)</f>
        <v>1711 Ro</v>
      </c>
      <c r="I305" s="181" t="str" cm="1">
        <f t="array" ref="I3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5" s="181" t="str">
        <f>YEAR(All_Opps[[#This Row],[Close_Date]])&amp;"-"&amp;TEXT(MONTH(All_Opps[[#This Row],[Close_Date]]),"00")</f>
        <v>2017-05</v>
      </c>
      <c r="K305" s="182">
        <f>All_Opps[[#This Row],[Created Date2]]*1</f>
        <v>42839</v>
      </c>
      <c r="L305" s="183">
        <f>YEAR(All_Opps[[#This Row],[Created_Date]])</f>
        <v>2017</v>
      </c>
      <c r="M305" s="184">
        <f>WEEKNUM(All_Opps[[#This Row],[Created_Date]],16)</f>
        <v>15</v>
      </c>
      <c r="N305" s="182">
        <f>All_Opps[[#This Row],[Close Date]]*1</f>
        <v>42869</v>
      </c>
      <c r="O305" s="185">
        <f>YEAR(All_Opps[[#This Row],[Close_Date]])</f>
        <v>2017</v>
      </c>
      <c r="P305" s="183">
        <f>MONTH(All_Opps[[#This Row],[Close Date]])</f>
        <v>5</v>
      </c>
      <c r="Q305" s="181">
        <f>WEEKNUM(All_Opps[[#This Row],[Close Date]],1)</f>
        <v>20</v>
      </c>
      <c r="R30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5" s="4" t="s">
        <v>919</v>
      </c>
      <c r="T305" s="4" t="s">
        <v>920</v>
      </c>
      <c r="U305" s="68">
        <v>42869</v>
      </c>
      <c r="V305" s="347" t="s">
        <v>21</v>
      </c>
      <c r="W305" s="341">
        <v>23325</v>
      </c>
      <c r="X305" s="4" t="s">
        <v>27</v>
      </c>
      <c r="Y305" s="4" t="s">
        <v>321</v>
      </c>
      <c r="Z305" s="68">
        <v>42839</v>
      </c>
    </row>
    <row r="306" spans="1:26" ht="12.75" x14ac:dyDescent="0.35">
      <c r="A3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306" s="181" t="str">
        <f>IF(All_Opps[[#This Row],[WeekMod]]&lt;&gt;"",CONCATENATE(All_Opps[[#This Row],[Opp Year]],"-",TEXT(All_Opps[[#This Row],[WeekMod]],"00#")),"")</f>
        <v>2018-020</v>
      </c>
      <c r="C3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306" s="181" t="str">
        <f>CONCATENATE(All_Opps[[#This Row],[Opp Year]],"-",TEXT(All_Opps[[#This Row],[Week]],"00#"))</f>
        <v>2018-020</v>
      </c>
      <c r="E306" s="181">
        <f>IFERROR(VALUE(RIGHT(All_Opps[[#This Row],[Opportunity Name]],2)),"")</f>
        <v>4</v>
      </c>
      <c r="F306" s="181">
        <f>IFERROR(("20"&amp;LEFT(All_Opps[[#This Row],[Opportunity Name]],2))*1,"")</f>
        <v>2018</v>
      </c>
      <c r="G306" s="181" t="str">
        <f>MID(All_Opps[[#This Row],[Opportunity Name]],3,2)</f>
        <v>05</v>
      </c>
      <c r="H306" s="181" t="str">
        <f>LEFT(All_Opps[[#This Row],[Opportunity Name]],7)</f>
        <v>1805 Os</v>
      </c>
      <c r="I306" s="181" t="str" cm="1">
        <f t="array" ref="I3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6" s="181" t="str">
        <f>YEAR(All_Opps[[#This Row],[Close_Date]])&amp;"-"&amp;TEXT(MONTH(All_Opps[[#This Row],[Close_Date]]),"00")</f>
        <v>2017-05</v>
      </c>
      <c r="K306" s="182">
        <f>All_Opps[[#This Row],[Created Date2]]*1</f>
        <v>42844</v>
      </c>
      <c r="L306" s="183">
        <f>YEAR(All_Opps[[#This Row],[Created_Date]])</f>
        <v>2017</v>
      </c>
      <c r="M306" s="184">
        <f>WEEKNUM(All_Opps[[#This Row],[Created_Date]],16)</f>
        <v>16</v>
      </c>
      <c r="N306" s="182">
        <f>All_Opps[[#This Row],[Close Date]]*1</f>
        <v>42874</v>
      </c>
      <c r="O306" s="185">
        <f>YEAR(All_Opps[[#This Row],[Close_Date]])</f>
        <v>2017</v>
      </c>
      <c r="P306" s="183">
        <f>MONTH(All_Opps[[#This Row],[Close Date]])</f>
        <v>5</v>
      </c>
      <c r="Q306" s="181">
        <f>WEEKNUM(All_Opps[[#This Row],[Close Date]],1)</f>
        <v>20</v>
      </c>
      <c r="R3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6" s="4" t="s">
        <v>921</v>
      </c>
      <c r="T306" s="4" t="s">
        <v>922</v>
      </c>
      <c r="U306" s="68">
        <v>42874</v>
      </c>
      <c r="V306" s="347" t="s">
        <v>18</v>
      </c>
      <c r="W306" s="9">
        <v>37870</v>
      </c>
      <c r="X306" s="4" t="s">
        <v>181</v>
      </c>
      <c r="Y306" s="4" t="s">
        <v>328</v>
      </c>
      <c r="Z306" s="68">
        <v>42844</v>
      </c>
    </row>
    <row r="307" spans="1:26" ht="12.75" x14ac:dyDescent="0.35">
      <c r="A3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307" s="181" t="str">
        <f>IF(All_Opps[[#This Row],[WeekMod]]&lt;&gt;"",CONCATENATE(All_Opps[[#This Row],[Opp Year]],"-",TEXT(All_Opps[[#This Row],[WeekMod]],"00#")),"")</f>
        <v>2017-069</v>
      </c>
      <c r="C3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307" s="181" t="str">
        <f>CONCATENATE(All_Opps[[#This Row],[Opp Year]],"-",TEXT(All_Opps[[#This Row],[Week]],"00#"))</f>
        <v>2017-069</v>
      </c>
      <c r="E307" s="181">
        <f>IFERROR(VALUE(RIGHT(All_Opps[[#This Row],[Opportunity Name]],2)),"")</f>
        <v>1</v>
      </c>
      <c r="F307" s="181">
        <f>IFERROR(("20"&amp;LEFT(All_Opps[[#This Row],[Opportunity Name]],2))*1,"")</f>
        <v>2017</v>
      </c>
      <c r="G307" s="181" t="str">
        <f>MID(All_Opps[[#This Row],[Opportunity Name]],3,2)</f>
        <v>07</v>
      </c>
      <c r="H307" s="181" t="str">
        <f>LEFT(All_Opps[[#This Row],[Opportunity Name]],7)</f>
        <v>1707-14</v>
      </c>
      <c r="I307" s="181" t="str" cm="1">
        <f t="array" ref="I3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7" s="181" t="str">
        <f>YEAR(All_Opps[[#This Row],[Close_Date]])&amp;"-"&amp;TEXT(MONTH(All_Opps[[#This Row],[Close_Date]]),"00")</f>
        <v>2017-04</v>
      </c>
      <c r="K307" s="182">
        <f>All_Opps[[#This Row],[Created Date2]]*1</f>
        <v>42833</v>
      </c>
      <c r="L307" s="183">
        <f>YEAR(All_Opps[[#This Row],[Created_Date]])</f>
        <v>2017</v>
      </c>
      <c r="M307" s="184">
        <f>WEEKNUM(All_Opps[[#This Row],[Created_Date]],16)</f>
        <v>15</v>
      </c>
      <c r="N307" s="182">
        <f>All_Opps[[#This Row],[Close Date]]*1</f>
        <v>42851</v>
      </c>
      <c r="O307" s="185">
        <f>YEAR(All_Opps[[#This Row],[Close_Date]])</f>
        <v>2017</v>
      </c>
      <c r="P307" s="183">
        <f>MONTH(All_Opps[[#This Row],[Close Date]])</f>
        <v>4</v>
      </c>
      <c r="Q307" s="181">
        <f>WEEKNUM(All_Opps[[#This Row],[Close Date]],1)</f>
        <v>17</v>
      </c>
      <c r="R30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84</v>
      </c>
      <c r="S307" s="4" t="s">
        <v>923</v>
      </c>
      <c r="T307" s="4" t="s">
        <v>924</v>
      </c>
      <c r="U307" s="68">
        <v>42851</v>
      </c>
      <c r="V307" s="347" t="s">
        <v>19</v>
      </c>
      <c r="W307" s="9">
        <v>15078</v>
      </c>
      <c r="X307" s="4" t="s">
        <v>27</v>
      </c>
      <c r="Y307" s="4" t="s">
        <v>328</v>
      </c>
      <c r="Z307" s="68">
        <v>42833</v>
      </c>
    </row>
    <row r="308" spans="1:26" ht="12.75" x14ac:dyDescent="0.35">
      <c r="A3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308" s="181" t="str">
        <f>IF(All_Opps[[#This Row],[WeekMod]]&lt;&gt;"",CONCATENATE(All_Opps[[#This Row],[Opp Year]],"-",TEXT(All_Opps[[#This Row],[WeekMod]],"00#")),"")</f>
        <v>2017-071</v>
      </c>
      <c r="C3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308" s="181" t="str">
        <f>CONCATENATE(All_Opps[[#This Row],[Opp Year]],"-",TEXT(All_Opps[[#This Row],[Week]],"00#"))</f>
        <v>2017-071</v>
      </c>
      <c r="E308" s="181">
        <f>IFERROR(VALUE(RIGHT(All_Opps[[#This Row],[Opportunity Name]],2)),"")</f>
        <v>2</v>
      </c>
      <c r="F308" s="181">
        <f>IFERROR(("20"&amp;LEFT(All_Opps[[#This Row],[Opportunity Name]],2))*1,"")</f>
        <v>2017</v>
      </c>
      <c r="G308" s="181" t="str">
        <f>MID(All_Opps[[#This Row],[Opportunity Name]],3,2)</f>
        <v>10</v>
      </c>
      <c r="H308" s="181" t="str">
        <f>LEFT(All_Opps[[#This Row],[Opportunity Name]],7)</f>
        <v>1710 Ur</v>
      </c>
      <c r="I308" s="181" t="str" cm="1">
        <f t="array" ref="I3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8" s="181" t="str">
        <f>YEAR(All_Opps[[#This Row],[Close_Date]])&amp;"-"&amp;TEXT(MONTH(All_Opps[[#This Row],[Close_Date]]),"00")</f>
        <v>2017-05</v>
      </c>
      <c r="K308" s="182">
        <f>All_Opps[[#This Row],[Created Date2]]*1</f>
        <v>42837</v>
      </c>
      <c r="L308" s="183">
        <f>YEAR(All_Opps[[#This Row],[Created_Date]])</f>
        <v>2017</v>
      </c>
      <c r="M308" s="184">
        <f>WEEKNUM(All_Opps[[#This Row],[Created_Date]],16)</f>
        <v>15</v>
      </c>
      <c r="N308" s="182">
        <f>All_Opps[[#This Row],[Close Date]]*1</f>
        <v>42867</v>
      </c>
      <c r="O308" s="185">
        <f>YEAR(All_Opps[[#This Row],[Close_Date]])</f>
        <v>2017</v>
      </c>
      <c r="P308" s="183">
        <f>MONTH(All_Opps[[#This Row],[Close Date]])</f>
        <v>5</v>
      </c>
      <c r="Q308" s="181">
        <f>WEEKNUM(All_Opps[[#This Row],[Close Date]],1)</f>
        <v>19</v>
      </c>
      <c r="R30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8" s="4" t="s">
        <v>925</v>
      </c>
      <c r="T308" s="4" t="s">
        <v>926</v>
      </c>
      <c r="U308" s="68">
        <v>42867</v>
      </c>
      <c r="V308" s="347" t="s">
        <v>18</v>
      </c>
      <c r="W308" s="9">
        <v>22342</v>
      </c>
      <c r="X308" s="4" t="s">
        <v>159</v>
      </c>
      <c r="Y308" s="4" t="s">
        <v>328</v>
      </c>
      <c r="Z308" s="68">
        <v>42837</v>
      </c>
    </row>
    <row r="309" spans="1:26" ht="12.75" x14ac:dyDescent="0.35">
      <c r="A3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309" s="181" t="str">
        <f>IF(All_Opps[[#This Row],[WeekMod]]&lt;&gt;"",CONCATENATE(All_Opps[[#This Row],[Opp Year]],"-",TEXT(All_Opps[[#This Row],[WeekMod]],"00#")),"")</f>
        <v>2017-072</v>
      </c>
      <c r="C3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309" s="181" t="str">
        <f>CONCATENATE(All_Opps[[#This Row],[Opp Year]],"-",TEXT(All_Opps[[#This Row],[Week]],"00#"))</f>
        <v>2017-072</v>
      </c>
      <c r="E309" s="181">
        <f>IFERROR(VALUE(RIGHT(All_Opps[[#This Row],[Opportunity Name]],2)),"")</f>
        <v>9</v>
      </c>
      <c r="F309" s="181">
        <f>IFERROR(("20"&amp;LEFT(All_Opps[[#This Row],[Opportunity Name]],2))*1,"")</f>
        <v>2017</v>
      </c>
      <c r="G309" s="181" t="str">
        <f>MID(All_Opps[[#This Row],[Opportunity Name]],3,2)</f>
        <v>07</v>
      </c>
      <c r="H309" s="181" t="str">
        <f>LEFT(All_Opps[[#This Row],[Opportunity Name]],7)</f>
        <v>1707 Ca</v>
      </c>
      <c r="I309" s="181" t="str" cm="1">
        <f t="array" ref="I3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9" s="181" t="str">
        <f>YEAR(All_Opps[[#This Row],[Close_Date]])&amp;"-"&amp;TEXT(MONTH(All_Opps[[#This Row],[Close_Date]]),"00")</f>
        <v>2017-05</v>
      </c>
      <c r="K309" s="182">
        <f>All_Opps[[#This Row],[Created Date2]]*1</f>
        <v>42839</v>
      </c>
      <c r="L309" s="183">
        <f>YEAR(All_Opps[[#This Row],[Created_Date]])</f>
        <v>2017</v>
      </c>
      <c r="M309" s="184">
        <f>WEEKNUM(All_Opps[[#This Row],[Created_Date]],16)</f>
        <v>15</v>
      </c>
      <c r="N309" s="182">
        <f>All_Opps[[#This Row],[Close Date]]*1</f>
        <v>42869</v>
      </c>
      <c r="O309" s="185">
        <f>YEAR(All_Opps[[#This Row],[Close_Date]])</f>
        <v>2017</v>
      </c>
      <c r="P309" s="183">
        <f>MONTH(All_Opps[[#This Row],[Close Date]])</f>
        <v>5</v>
      </c>
      <c r="Q309" s="181">
        <f>WEEKNUM(All_Opps[[#This Row],[Close Date]],1)</f>
        <v>20</v>
      </c>
      <c r="R30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9" s="4" t="s">
        <v>927</v>
      </c>
      <c r="T309" s="4" t="s">
        <v>928</v>
      </c>
      <c r="U309" s="68">
        <v>42869</v>
      </c>
      <c r="V309" s="347" t="s">
        <v>18</v>
      </c>
      <c r="W309" s="341">
        <v>142669</v>
      </c>
      <c r="X309" s="4" t="s">
        <v>6</v>
      </c>
      <c r="Y309" s="4" t="s">
        <v>321</v>
      </c>
      <c r="Z309" s="68">
        <v>42839</v>
      </c>
    </row>
    <row r="310" spans="1:26" ht="12.75" x14ac:dyDescent="0.35">
      <c r="A3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310" s="181" t="str">
        <f>IF(All_Opps[[#This Row],[WeekMod]]&lt;&gt;"",CONCATENATE(All_Opps[[#This Row],[Opp Year]],"-",TEXT(All_Opps[[#This Row],[WeekMod]],"00#")),"")</f>
        <v>2018-015</v>
      </c>
      <c r="C3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310" s="181" t="str">
        <f>CONCATENATE(All_Opps[[#This Row],[Opp Year]],"-",TEXT(All_Opps[[#This Row],[Week]],"00#"))</f>
        <v>2018-015</v>
      </c>
      <c r="E310" s="181">
        <f>IFERROR(VALUE(RIGHT(All_Opps[[#This Row],[Opportunity Name]],2)),"")</f>
        <v>4</v>
      </c>
      <c r="F310" s="181">
        <f>IFERROR(("20"&amp;LEFT(All_Opps[[#This Row],[Opportunity Name]],2))*1,"")</f>
        <v>2018</v>
      </c>
      <c r="G310" s="181" t="str">
        <f>MID(All_Opps[[#This Row],[Opportunity Name]],3,2)</f>
        <v>06</v>
      </c>
      <c r="H310" s="181" t="str">
        <f>LEFT(All_Opps[[#This Row],[Opportunity Name]],7)</f>
        <v>1806-01</v>
      </c>
      <c r="I310" s="181" t="str" cm="1">
        <f t="array" ref="I3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0" s="181" t="str">
        <f>YEAR(All_Opps[[#This Row],[Close_Date]])&amp;"-"&amp;TEXT(MONTH(All_Opps[[#This Row],[Close_Date]]),"00")</f>
        <v>2017-04</v>
      </c>
      <c r="K310" s="182">
        <f>All_Opps[[#This Row],[Created Date2]]*1</f>
        <v>42752</v>
      </c>
      <c r="L310" s="183">
        <f>YEAR(All_Opps[[#This Row],[Created_Date]])</f>
        <v>2017</v>
      </c>
      <c r="M310" s="184">
        <f>WEEKNUM(All_Opps[[#This Row],[Created_Date]],16)</f>
        <v>3</v>
      </c>
      <c r="N310" s="182">
        <f>All_Opps[[#This Row],[Close Date]]*1</f>
        <v>42840</v>
      </c>
      <c r="O310" s="185">
        <f>YEAR(All_Opps[[#This Row],[Close_Date]])</f>
        <v>2017</v>
      </c>
      <c r="P310" s="183">
        <f>MONTH(All_Opps[[#This Row],[Close Date]])</f>
        <v>4</v>
      </c>
      <c r="Q310" s="181">
        <f>WEEKNUM(All_Opps[[#This Row],[Close Date]],1)</f>
        <v>15</v>
      </c>
      <c r="R31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500</v>
      </c>
      <c r="S310" s="4" t="s">
        <v>929</v>
      </c>
      <c r="T310" s="4" t="s">
        <v>930</v>
      </c>
      <c r="U310" s="68">
        <v>42840</v>
      </c>
      <c r="V310" s="347" t="s">
        <v>19</v>
      </c>
      <c r="W310" s="9">
        <v>41283</v>
      </c>
      <c r="X310" s="4" t="s">
        <v>5</v>
      </c>
      <c r="Y310" s="4" t="s">
        <v>328</v>
      </c>
      <c r="Z310" s="68">
        <v>42752</v>
      </c>
    </row>
    <row r="311" spans="1:26" ht="12.75" x14ac:dyDescent="0.35">
      <c r="A3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311" s="181" t="str">
        <f>IF(All_Opps[[#This Row],[WeekMod]]&lt;&gt;"",CONCATENATE(All_Opps[[#This Row],[Opp Year]],"-",TEXT(All_Opps[[#This Row],[WeekMod]],"00#")),"")</f>
        <v>2018-018</v>
      </c>
      <c r="C3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311" s="181" t="str">
        <f>CONCATENATE(All_Opps[[#This Row],[Opp Year]],"-",TEXT(All_Opps[[#This Row],[Week]],"00#"))</f>
        <v>2018-018</v>
      </c>
      <c r="E311" s="181">
        <f>IFERROR(VALUE(RIGHT(All_Opps[[#This Row],[Opportunity Name]],2)),"")</f>
        <v>5</v>
      </c>
      <c r="F311" s="181">
        <f>IFERROR(("20"&amp;LEFT(All_Opps[[#This Row],[Opportunity Name]],2))*1,"")</f>
        <v>2018</v>
      </c>
      <c r="G311" s="181" t="str">
        <f>MID(All_Opps[[#This Row],[Opportunity Name]],3,2)</f>
        <v>12</v>
      </c>
      <c r="H311" s="181" t="str">
        <f>LEFT(All_Opps[[#This Row],[Opportunity Name]],7)</f>
        <v>1812-01</v>
      </c>
      <c r="I311" s="181" t="str" cm="1">
        <f t="array" ref="I3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1" s="181" t="str">
        <f>YEAR(All_Opps[[#This Row],[Close_Date]])&amp;"-"&amp;TEXT(MONTH(All_Opps[[#This Row],[Close_Date]]),"00")</f>
        <v>2017-05</v>
      </c>
      <c r="K311" s="182">
        <f>All_Opps[[#This Row],[Created Date2]]*1</f>
        <v>42850</v>
      </c>
      <c r="L311" s="183">
        <f>YEAR(All_Opps[[#This Row],[Created_Date]])</f>
        <v>2017</v>
      </c>
      <c r="M311" s="184">
        <f>WEEKNUM(All_Opps[[#This Row],[Created_Date]],16)</f>
        <v>17</v>
      </c>
      <c r="N311" s="182">
        <f>All_Opps[[#This Row],[Close Date]]*1</f>
        <v>42860</v>
      </c>
      <c r="O311" s="185">
        <f>YEAR(All_Opps[[#This Row],[Close_Date]])</f>
        <v>2017</v>
      </c>
      <c r="P311" s="183">
        <f>MONTH(All_Opps[[#This Row],[Close Date]])</f>
        <v>5</v>
      </c>
      <c r="Q311" s="181">
        <f>WEEKNUM(All_Opps[[#This Row],[Close Date]],1)</f>
        <v>18</v>
      </c>
      <c r="R31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585</v>
      </c>
      <c r="S311" s="4" t="s">
        <v>931</v>
      </c>
      <c r="T311" s="4" t="s">
        <v>932</v>
      </c>
      <c r="U311" s="68">
        <v>42860</v>
      </c>
      <c r="V311" s="347" t="s">
        <v>19</v>
      </c>
      <c r="W311" s="9">
        <v>52469</v>
      </c>
      <c r="X311" s="4" t="s">
        <v>15</v>
      </c>
      <c r="Y311" s="4" t="s">
        <v>328</v>
      </c>
      <c r="Z311" s="68">
        <v>42850</v>
      </c>
    </row>
    <row r="312" spans="1:26" ht="12.75" x14ac:dyDescent="0.35">
      <c r="A3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312" s="181" t="str">
        <f>IF(All_Opps[[#This Row],[WeekMod]]&lt;&gt;"",CONCATENATE(All_Opps[[#This Row],[Opp Year]],"-",TEXT(All_Opps[[#This Row],[WeekMod]],"00#")),"")</f>
        <v>2017-072</v>
      </c>
      <c r="C3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312" s="181" t="str">
        <f>CONCATENATE(All_Opps[[#This Row],[Opp Year]],"-",TEXT(All_Opps[[#This Row],[Week]],"00#"))</f>
        <v>2017-072</v>
      </c>
      <c r="E312" s="181">
        <f>IFERROR(VALUE(RIGHT(All_Opps[[#This Row],[Opportunity Name]],2)),"")</f>
        <v>2</v>
      </c>
      <c r="F312" s="181">
        <f>IFERROR(("20"&amp;LEFT(All_Opps[[#This Row],[Opportunity Name]],2))*1,"")</f>
        <v>2017</v>
      </c>
      <c r="G312" s="181" t="str">
        <f>MID(All_Opps[[#This Row],[Opportunity Name]],3,2)</f>
        <v>07</v>
      </c>
      <c r="H312" s="181" t="str">
        <f>LEFT(All_Opps[[#This Row],[Opportunity Name]],7)</f>
        <v>1707-13</v>
      </c>
      <c r="I312" s="181" t="str" cm="1">
        <f t="array" ref="I3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2" s="181" t="str">
        <f>YEAR(All_Opps[[#This Row],[Close_Date]])&amp;"-"&amp;TEXT(MONTH(All_Opps[[#This Row],[Close_Date]]),"00")</f>
        <v>2017-05</v>
      </c>
      <c r="K312" s="182">
        <f>All_Opps[[#This Row],[Created Date2]]*1</f>
        <v>42867</v>
      </c>
      <c r="L312" s="183">
        <f>YEAR(All_Opps[[#This Row],[Created_Date]])</f>
        <v>2017</v>
      </c>
      <c r="M312" s="184">
        <f>WEEKNUM(All_Opps[[#This Row],[Created_Date]],16)</f>
        <v>19</v>
      </c>
      <c r="N312" s="182">
        <f>All_Opps[[#This Row],[Close Date]]*1</f>
        <v>42872</v>
      </c>
      <c r="O312" s="185">
        <f>YEAR(All_Opps[[#This Row],[Close_Date]])</f>
        <v>2017</v>
      </c>
      <c r="P312" s="183">
        <f>MONTH(All_Opps[[#This Row],[Close Date]])</f>
        <v>5</v>
      </c>
      <c r="Q312" s="181">
        <f>WEEKNUM(All_Opps[[#This Row],[Close Date]],1)</f>
        <v>20</v>
      </c>
      <c r="R31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50</v>
      </c>
      <c r="S312" s="4" t="s">
        <v>933</v>
      </c>
      <c r="T312" s="4" t="s">
        <v>934</v>
      </c>
      <c r="U312" s="68">
        <v>42872</v>
      </c>
      <c r="V312" s="347" t="s">
        <v>19</v>
      </c>
      <c r="W312" s="9">
        <v>18218</v>
      </c>
      <c r="X312" s="4" t="s">
        <v>13</v>
      </c>
      <c r="Y312" s="4" t="s">
        <v>328</v>
      </c>
      <c r="Z312" s="68">
        <v>42867</v>
      </c>
    </row>
    <row r="313" spans="1:26" ht="12.75" x14ac:dyDescent="0.35">
      <c r="A3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313" s="181" t="str">
        <f>IF(All_Opps[[#This Row],[WeekMod]]&lt;&gt;"",CONCATENATE(All_Opps[[#This Row],[Opp Year]],"-",TEXT(All_Opps[[#This Row],[WeekMod]],"00#")),"")</f>
        <v>2017-075</v>
      </c>
      <c r="C3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313" s="181" t="str">
        <f>CONCATENATE(All_Opps[[#This Row],[Opp Year]],"-",TEXT(All_Opps[[#This Row],[Week]],"00#"))</f>
        <v>2017-075</v>
      </c>
      <c r="E313" s="181">
        <f>IFERROR(VALUE(RIGHT(All_Opps[[#This Row],[Opportunity Name]],2)),"")</f>
        <v>4</v>
      </c>
      <c r="F313" s="181">
        <f>IFERROR(("20"&amp;LEFT(All_Opps[[#This Row],[Opportunity Name]],2))*1,"")</f>
        <v>2017</v>
      </c>
      <c r="G313" s="181" t="str">
        <f>MID(All_Opps[[#This Row],[Opportunity Name]],3,2)</f>
        <v>10</v>
      </c>
      <c r="H313" s="181" t="str">
        <f>LEFT(All_Opps[[#This Row],[Opportunity Name]],7)</f>
        <v>1710-11</v>
      </c>
      <c r="I313" s="181" t="str" cm="1">
        <f t="array" ref="I3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3" s="181" t="str">
        <f>YEAR(All_Opps[[#This Row],[Close_Date]])&amp;"-"&amp;TEXT(MONTH(All_Opps[[#This Row],[Close_Date]]),"00")</f>
        <v>2017-06</v>
      </c>
      <c r="K313" s="182">
        <f>All_Opps[[#This Row],[Created Date2]]*1</f>
        <v>42884</v>
      </c>
      <c r="L313" s="183">
        <f>YEAR(All_Opps[[#This Row],[Created_Date]])</f>
        <v>2017</v>
      </c>
      <c r="M313" s="184">
        <f>WEEKNUM(All_Opps[[#This Row],[Created_Date]],16)</f>
        <v>22</v>
      </c>
      <c r="N313" s="182">
        <f>All_Opps[[#This Row],[Close Date]]*1</f>
        <v>42895</v>
      </c>
      <c r="O313" s="185">
        <f>YEAR(All_Opps[[#This Row],[Close_Date]])</f>
        <v>2017</v>
      </c>
      <c r="P313" s="183">
        <f>MONTH(All_Opps[[#This Row],[Close Date]])</f>
        <v>6</v>
      </c>
      <c r="Q313" s="181">
        <f>WEEKNUM(All_Opps[[#This Row],[Close Date]],1)</f>
        <v>23</v>
      </c>
      <c r="R31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125</v>
      </c>
      <c r="S313" s="4" t="s">
        <v>935</v>
      </c>
      <c r="T313" s="4" t="s">
        <v>936</v>
      </c>
      <c r="U313" s="68">
        <v>42895</v>
      </c>
      <c r="V313" s="347" t="s">
        <v>19</v>
      </c>
      <c r="W313" s="9">
        <v>61022</v>
      </c>
      <c r="X313" s="4" t="s">
        <v>5</v>
      </c>
      <c r="Y313" s="4" t="s">
        <v>328</v>
      </c>
      <c r="Z313" s="68">
        <v>42884</v>
      </c>
    </row>
    <row r="314" spans="1:26" ht="12.75" x14ac:dyDescent="0.35">
      <c r="A3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314" s="181" t="str">
        <f>IF(All_Opps[[#This Row],[WeekMod]]&lt;&gt;"",CONCATENATE(All_Opps[[#This Row],[Opp Year]],"-",TEXT(All_Opps[[#This Row],[WeekMod]],"00#")),"")</f>
        <v>2018-020</v>
      </c>
      <c r="C3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314" s="181" t="str">
        <f>CONCATENATE(All_Opps[[#This Row],[Opp Year]],"-",TEXT(All_Opps[[#This Row],[Week]],"00#"))</f>
        <v>2018-020</v>
      </c>
      <c r="E314" s="181">
        <f>IFERROR(VALUE(RIGHT(All_Opps[[#This Row],[Opportunity Name]],2)),"")</f>
        <v>4</v>
      </c>
      <c r="F314" s="181">
        <f>IFERROR(("20"&amp;LEFT(All_Opps[[#This Row],[Opportunity Name]],2))*1,"")</f>
        <v>2018</v>
      </c>
      <c r="G314" s="181" t="str">
        <f>MID(All_Opps[[#This Row],[Opportunity Name]],3,2)</f>
        <v>08</v>
      </c>
      <c r="H314" s="181" t="str">
        <f>LEFT(All_Opps[[#This Row],[Opportunity Name]],7)</f>
        <v>1808 So</v>
      </c>
      <c r="I314" s="181" t="str" cm="1">
        <f t="array" ref="I3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4" s="181" t="str">
        <f>YEAR(All_Opps[[#This Row],[Close_Date]])&amp;"-"&amp;TEXT(MONTH(All_Opps[[#This Row],[Close_Date]]),"00")</f>
        <v>2017-05</v>
      </c>
      <c r="K314" s="182">
        <f>All_Opps[[#This Row],[Created Date2]]*1</f>
        <v>42844</v>
      </c>
      <c r="L314" s="183">
        <f>YEAR(All_Opps[[#This Row],[Created_Date]])</f>
        <v>2017</v>
      </c>
      <c r="M314" s="184">
        <f>WEEKNUM(All_Opps[[#This Row],[Created_Date]],16)</f>
        <v>16</v>
      </c>
      <c r="N314" s="182">
        <f>All_Opps[[#This Row],[Close Date]]*1</f>
        <v>42874</v>
      </c>
      <c r="O314" s="185">
        <f>YEAR(All_Opps[[#This Row],[Close_Date]])</f>
        <v>2017</v>
      </c>
      <c r="P314" s="183">
        <f>MONTH(All_Opps[[#This Row],[Close Date]])</f>
        <v>5</v>
      </c>
      <c r="Q314" s="181">
        <f>WEEKNUM(All_Opps[[#This Row],[Close Date]],1)</f>
        <v>20</v>
      </c>
      <c r="R3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4" s="4" t="s">
        <v>937</v>
      </c>
      <c r="T314" s="4" t="s">
        <v>938</v>
      </c>
      <c r="U314" s="68">
        <v>42874</v>
      </c>
      <c r="V314" s="347" t="s">
        <v>18</v>
      </c>
      <c r="W314" s="9">
        <v>37550</v>
      </c>
      <c r="X314" s="4" t="s">
        <v>11</v>
      </c>
      <c r="Y314" s="4" t="s">
        <v>328</v>
      </c>
      <c r="Z314" s="68">
        <v>42844</v>
      </c>
    </row>
    <row r="315" spans="1:26" ht="12.75" x14ac:dyDescent="0.35">
      <c r="A3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315" s="181" t="str">
        <f>IF(All_Opps[[#This Row],[WeekMod]]&lt;&gt;"",CONCATENATE(All_Opps[[#This Row],[Opp Year]],"-",TEXT(All_Opps[[#This Row],[WeekMod]],"00#")),"")</f>
        <v>2018-024</v>
      </c>
      <c r="C3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315" s="181" t="str">
        <f>CONCATENATE(All_Opps[[#This Row],[Opp Year]],"-",TEXT(All_Opps[[#This Row],[Week]],"00#"))</f>
        <v>2018-024</v>
      </c>
      <c r="E315" s="181">
        <f>IFERROR(VALUE(RIGHT(All_Opps[[#This Row],[Opportunity Name]],2)),"")</f>
        <v>2</v>
      </c>
      <c r="F315" s="181">
        <f>IFERROR(("20"&amp;LEFT(All_Opps[[#This Row],[Opportunity Name]],2))*1,"")</f>
        <v>2018</v>
      </c>
      <c r="G315" s="181" t="str">
        <f>MID(All_Opps[[#This Row],[Opportunity Name]],3,2)</f>
        <v>08</v>
      </c>
      <c r="H315" s="181" t="str">
        <f>LEFT(All_Opps[[#This Row],[Opportunity Name]],7)</f>
        <v>1808 Ko</v>
      </c>
      <c r="I315" s="181" t="str" cm="1">
        <f t="array" ref="I3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5" s="181" t="str">
        <f>YEAR(All_Opps[[#This Row],[Close_Date]])&amp;"-"&amp;TEXT(MONTH(All_Opps[[#This Row],[Close_Date]]),"00")</f>
        <v>2017-06</v>
      </c>
      <c r="K315" s="182">
        <f>All_Opps[[#This Row],[Created Date2]]*1</f>
        <v>42871</v>
      </c>
      <c r="L315" s="183">
        <f>YEAR(All_Opps[[#This Row],[Created_Date]])</f>
        <v>2017</v>
      </c>
      <c r="M315" s="184">
        <f>WEEKNUM(All_Opps[[#This Row],[Created_Date]],16)</f>
        <v>20</v>
      </c>
      <c r="N315" s="182">
        <f>All_Opps[[#This Row],[Close Date]]*1</f>
        <v>42901</v>
      </c>
      <c r="O315" s="185">
        <f>YEAR(All_Opps[[#This Row],[Close_Date]])</f>
        <v>2017</v>
      </c>
      <c r="P315" s="183">
        <f>MONTH(All_Opps[[#This Row],[Close Date]])</f>
        <v>6</v>
      </c>
      <c r="Q315" s="181">
        <f>WEEKNUM(All_Opps[[#This Row],[Close Date]],1)</f>
        <v>24</v>
      </c>
      <c r="R31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5" s="4" t="s">
        <v>939</v>
      </c>
      <c r="T315" s="4" t="s">
        <v>940</v>
      </c>
      <c r="U315" s="68">
        <v>42901</v>
      </c>
      <c r="V315" s="347" t="s">
        <v>21</v>
      </c>
      <c r="W315" s="9">
        <v>58075</v>
      </c>
      <c r="X315" s="4" t="s">
        <v>13</v>
      </c>
      <c r="Y315" s="4" t="s">
        <v>328</v>
      </c>
      <c r="Z315" s="68">
        <v>42871</v>
      </c>
    </row>
    <row r="316" spans="1:26" ht="12.75" x14ac:dyDescent="0.35">
      <c r="A3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316" s="181" t="str">
        <f>IF(All_Opps[[#This Row],[WeekMod]]&lt;&gt;"",CONCATENATE(All_Opps[[#This Row],[Opp Year]],"-",TEXT(All_Opps[[#This Row],[WeekMod]],"00#")),"")</f>
        <v>2018-018</v>
      </c>
      <c r="C3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316" s="181" t="str">
        <f>CONCATENATE(All_Opps[[#This Row],[Opp Year]],"-",TEXT(All_Opps[[#This Row],[Week]],"00#"))</f>
        <v>2018-018</v>
      </c>
      <c r="E316" s="181">
        <f>IFERROR(VALUE(RIGHT(All_Opps[[#This Row],[Opportunity Name]],2)),"")</f>
        <v>2</v>
      </c>
      <c r="F316" s="181">
        <f>IFERROR(("20"&amp;LEFT(All_Opps[[#This Row],[Opportunity Name]],2))*1,"")</f>
        <v>2018</v>
      </c>
      <c r="G316" s="181" t="str">
        <f>MID(All_Opps[[#This Row],[Opportunity Name]],3,2)</f>
        <v>05</v>
      </c>
      <c r="H316" s="181" t="str">
        <f>LEFT(All_Opps[[#This Row],[Opportunity Name]],7)</f>
        <v>1805 Os</v>
      </c>
      <c r="I316" s="181" t="str" cm="1">
        <f t="array" ref="I3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6" s="181" t="str">
        <f>YEAR(All_Opps[[#This Row],[Close_Date]])&amp;"-"&amp;TEXT(MONTH(All_Opps[[#This Row],[Close_Date]]),"00")</f>
        <v>2017-05</v>
      </c>
      <c r="K316" s="182">
        <f>All_Opps[[#This Row],[Created Date2]]*1</f>
        <v>42826</v>
      </c>
      <c r="L316" s="183">
        <f>YEAR(All_Opps[[#This Row],[Created_Date]])</f>
        <v>2017</v>
      </c>
      <c r="M316" s="184">
        <f>WEEKNUM(All_Opps[[#This Row],[Created_Date]],16)</f>
        <v>14</v>
      </c>
      <c r="N316" s="182">
        <f>All_Opps[[#This Row],[Close Date]]*1</f>
        <v>42856</v>
      </c>
      <c r="O316" s="185">
        <f>YEAR(All_Opps[[#This Row],[Close_Date]])</f>
        <v>2017</v>
      </c>
      <c r="P316" s="183">
        <f>MONTH(All_Opps[[#This Row],[Close Date]])</f>
        <v>5</v>
      </c>
      <c r="Q316" s="181">
        <f>WEEKNUM(All_Opps[[#This Row],[Close Date]],1)</f>
        <v>18</v>
      </c>
      <c r="R3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6" s="4" t="s">
        <v>941</v>
      </c>
      <c r="T316" s="4" t="s">
        <v>942</v>
      </c>
      <c r="U316" s="68">
        <v>42856</v>
      </c>
      <c r="V316" s="347" t="s">
        <v>18</v>
      </c>
      <c r="W316" s="9">
        <v>13634</v>
      </c>
      <c r="X316" s="4" t="s">
        <v>5</v>
      </c>
      <c r="Y316" s="4" t="s">
        <v>328</v>
      </c>
      <c r="Z316" s="68">
        <v>42826</v>
      </c>
    </row>
    <row r="317" spans="1:26" ht="12.75" x14ac:dyDescent="0.35">
      <c r="A3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317" s="181" t="str">
        <f>IF(All_Opps[[#This Row],[WeekMod]]&lt;&gt;"",CONCATENATE(All_Opps[[#This Row],[Opp Year]],"-",TEXT(All_Opps[[#This Row],[WeekMod]],"00#")),"")</f>
        <v>2018-025</v>
      </c>
      <c r="C3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317" s="181" t="str">
        <f>CONCATENATE(All_Opps[[#This Row],[Opp Year]],"-",TEXT(All_Opps[[#This Row],[Week]],"00#"))</f>
        <v>2018-025</v>
      </c>
      <c r="E317" s="181">
        <f>IFERROR(VALUE(RIGHT(All_Opps[[#This Row],[Opportunity Name]],2)),"")</f>
        <v>2</v>
      </c>
      <c r="F317" s="181">
        <f>IFERROR(("20"&amp;LEFT(All_Opps[[#This Row],[Opportunity Name]],2))*1,"")</f>
        <v>2018</v>
      </c>
      <c r="G317" s="181" t="str">
        <f>MID(All_Opps[[#This Row],[Opportunity Name]],3,2)</f>
        <v>08</v>
      </c>
      <c r="H317" s="181" t="str">
        <f>LEFT(All_Opps[[#This Row],[Opportunity Name]],7)</f>
        <v>1808 Ra</v>
      </c>
      <c r="I317" s="181" t="str" cm="1">
        <f t="array" ref="I3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7" s="181" t="str">
        <f>YEAR(All_Opps[[#This Row],[Close_Date]])&amp;"-"&amp;TEXT(MONTH(All_Opps[[#This Row],[Close_Date]]),"00")</f>
        <v>2017-06</v>
      </c>
      <c r="K317" s="182">
        <f>All_Opps[[#This Row],[Created Date2]]*1</f>
        <v>42874</v>
      </c>
      <c r="L317" s="183">
        <f>YEAR(All_Opps[[#This Row],[Created_Date]])</f>
        <v>2017</v>
      </c>
      <c r="M317" s="184">
        <f>WEEKNUM(All_Opps[[#This Row],[Created_Date]],16)</f>
        <v>20</v>
      </c>
      <c r="N317" s="182">
        <f>All_Opps[[#This Row],[Close Date]]*1</f>
        <v>42904</v>
      </c>
      <c r="O317" s="185">
        <f>YEAR(All_Opps[[#This Row],[Close_Date]])</f>
        <v>2017</v>
      </c>
      <c r="P317" s="183">
        <f>MONTH(All_Opps[[#This Row],[Close Date]])</f>
        <v>6</v>
      </c>
      <c r="Q317" s="181">
        <f>WEEKNUM(All_Opps[[#This Row],[Close Date]],1)</f>
        <v>25</v>
      </c>
      <c r="R3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7" s="4" t="s">
        <v>943</v>
      </c>
      <c r="T317" s="4" t="s">
        <v>944</v>
      </c>
      <c r="U317" s="68">
        <v>42904</v>
      </c>
      <c r="V317" s="347" t="s">
        <v>18</v>
      </c>
      <c r="W317" s="9">
        <v>20293</v>
      </c>
      <c r="X317" s="4" t="s">
        <v>13</v>
      </c>
      <c r="Y317" s="4" t="s">
        <v>328</v>
      </c>
      <c r="Z317" s="68">
        <v>42874</v>
      </c>
    </row>
    <row r="318" spans="1:26" ht="12.75" x14ac:dyDescent="0.35">
      <c r="A3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318" s="181" t="str">
        <f>IF(All_Opps[[#This Row],[WeekMod]]&lt;&gt;"",CONCATENATE(All_Opps[[#This Row],[Opp Year]],"-",TEXT(All_Opps[[#This Row],[WeekMod]],"00#")),"")</f>
        <v>2017-072</v>
      </c>
      <c r="C3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318" s="181" t="str">
        <f>CONCATENATE(All_Opps[[#This Row],[Opp Year]],"-",TEXT(All_Opps[[#This Row],[Week]],"00#"))</f>
        <v>2017-072</v>
      </c>
      <c r="E318" s="181">
        <f>IFERROR(VALUE(RIGHT(All_Opps[[#This Row],[Opportunity Name]],2)),"")</f>
        <v>2</v>
      </c>
      <c r="F318" s="181">
        <f>IFERROR(("20"&amp;LEFT(All_Opps[[#This Row],[Opportunity Name]],2))*1,"")</f>
        <v>2017</v>
      </c>
      <c r="G318" s="181" t="str">
        <f>MID(All_Opps[[#This Row],[Opportunity Name]],3,2)</f>
        <v>07</v>
      </c>
      <c r="H318" s="181" t="str">
        <f>LEFT(All_Opps[[#This Row],[Opportunity Name]],7)</f>
        <v>1707 Be</v>
      </c>
      <c r="I318" s="181" t="str" cm="1">
        <f t="array" ref="I3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8" s="181" t="str">
        <f>YEAR(All_Opps[[#This Row],[Close_Date]])&amp;"-"&amp;TEXT(MONTH(All_Opps[[#This Row],[Close_Date]]),"00")</f>
        <v>2017-05</v>
      </c>
      <c r="K318" s="182">
        <f>All_Opps[[#This Row],[Created Date2]]*1</f>
        <v>42842</v>
      </c>
      <c r="L318" s="183">
        <f>YEAR(All_Opps[[#This Row],[Created_Date]])</f>
        <v>2017</v>
      </c>
      <c r="M318" s="184">
        <f>WEEKNUM(All_Opps[[#This Row],[Created_Date]],16)</f>
        <v>16</v>
      </c>
      <c r="N318" s="182">
        <f>All_Opps[[#This Row],[Close Date]]*1</f>
        <v>42872</v>
      </c>
      <c r="O318" s="185">
        <f>YEAR(All_Opps[[#This Row],[Close_Date]])</f>
        <v>2017</v>
      </c>
      <c r="P318" s="183">
        <f>MONTH(All_Opps[[#This Row],[Close Date]])</f>
        <v>5</v>
      </c>
      <c r="Q318" s="181">
        <f>WEEKNUM(All_Opps[[#This Row],[Close Date]],1)</f>
        <v>20</v>
      </c>
      <c r="R31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8" s="4" t="s">
        <v>945</v>
      </c>
      <c r="T318" s="4" t="s">
        <v>946</v>
      </c>
      <c r="U318" s="68">
        <v>42872</v>
      </c>
      <c r="V318" s="347" t="s">
        <v>18</v>
      </c>
      <c r="W318" s="9">
        <v>48573</v>
      </c>
      <c r="X318" s="4" t="s">
        <v>6</v>
      </c>
      <c r="Y318" s="4" t="s">
        <v>328</v>
      </c>
      <c r="Z318" s="68">
        <v>42842</v>
      </c>
    </row>
    <row r="319" spans="1:26" ht="12.75" x14ac:dyDescent="0.35">
      <c r="A3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319" s="181" t="str">
        <f>IF(All_Opps[[#This Row],[WeekMod]]&lt;&gt;"",CONCATENATE(All_Opps[[#This Row],[Opp Year]],"-",TEXT(All_Opps[[#This Row],[WeekMod]],"00#")),"")</f>
        <v>2018-024</v>
      </c>
      <c r="C3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319" s="181" t="str">
        <f>CONCATENATE(All_Opps[[#This Row],[Opp Year]],"-",TEXT(All_Opps[[#This Row],[Week]],"00#"))</f>
        <v>2018-024</v>
      </c>
      <c r="E319" s="181">
        <f>IFERROR(VALUE(RIGHT(All_Opps[[#This Row],[Opportunity Name]],2)),"")</f>
        <v>2</v>
      </c>
      <c r="F319" s="181">
        <f>IFERROR(("20"&amp;LEFT(All_Opps[[#This Row],[Opportunity Name]],2))*1,"")</f>
        <v>2018</v>
      </c>
      <c r="G319" s="181" t="str">
        <f>MID(All_Opps[[#This Row],[Opportunity Name]],3,2)</f>
        <v>05</v>
      </c>
      <c r="H319" s="181" t="str">
        <f>LEFT(All_Opps[[#This Row],[Opportunity Name]],7)</f>
        <v>1805 Th</v>
      </c>
      <c r="I319" s="181" t="str" cm="1">
        <f t="array" ref="I3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9" s="181" t="str">
        <f>YEAR(All_Opps[[#This Row],[Close_Date]])&amp;"-"&amp;TEXT(MONTH(All_Opps[[#This Row],[Close_Date]]),"00")</f>
        <v>2017-06</v>
      </c>
      <c r="K319" s="182">
        <f>All_Opps[[#This Row],[Created Date2]]*1</f>
        <v>42873</v>
      </c>
      <c r="L319" s="183">
        <f>YEAR(All_Opps[[#This Row],[Created_Date]])</f>
        <v>2017</v>
      </c>
      <c r="M319" s="184">
        <f>WEEKNUM(All_Opps[[#This Row],[Created_Date]],16)</f>
        <v>20</v>
      </c>
      <c r="N319" s="182">
        <f>All_Opps[[#This Row],[Close Date]]*1</f>
        <v>42903</v>
      </c>
      <c r="O319" s="185">
        <f>YEAR(All_Opps[[#This Row],[Close_Date]])</f>
        <v>2017</v>
      </c>
      <c r="P319" s="183">
        <f>MONTH(All_Opps[[#This Row],[Close Date]])</f>
        <v>6</v>
      </c>
      <c r="Q319" s="181">
        <f>WEEKNUM(All_Opps[[#This Row],[Close Date]],1)</f>
        <v>24</v>
      </c>
      <c r="R3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9" s="4" t="s">
        <v>947</v>
      </c>
      <c r="T319" s="4" t="s">
        <v>948</v>
      </c>
      <c r="U319" s="68">
        <v>42903</v>
      </c>
      <c r="V319" s="347" t="s">
        <v>18</v>
      </c>
      <c r="W319" s="341">
        <v>14812</v>
      </c>
      <c r="X319" s="4" t="s">
        <v>5</v>
      </c>
      <c r="Y319" s="4" t="s">
        <v>321</v>
      </c>
      <c r="Z319" s="68">
        <v>42873</v>
      </c>
    </row>
    <row r="320" spans="1:26" ht="12.75" x14ac:dyDescent="0.35">
      <c r="A3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320" s="181" t="str">
        <f>IF(All_Opps[[#This Row],[WeekMod]]&lt;&gt;"",CONCATENATE(All_Opps[[#This Row],[Opp Year]],"-",TEXT(All_Opps[[#This Row],[WeekMod]],"00#")),"")</f>
        <v>2017-076</v>
      </c>
      <c r="C3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320" s="181" t="str">
        <f>CONCATENATE(All_Opps[[#This Row],[Opp Year]],"-",TEXT(All_Opps[[#This Row],[Week]],"00#"))</f>
        <v>2017-076</v>
      </c>
      <c r="E320" s="181">
        <f>IFERROR(VALUE(RIGHT(All_Opps[[#This Row],[Opportunity Name]],2)),"")</f>
        <v>4</v>
      </c>
      <c r="F320" s="181">
        <f>IFERROR(("20"&amp;LEFT(All_Opps[[#This Row],[Opportunity Name]],2))*1,"")</f>
        <v>2017</v>
      </c>
      <c r="G320" s="181" t="str">
        <f>MID(All_Opps[[#This Row],[Opportunity Name]],3,2)</f>
        <v>09</v>
      </c>
      <c r="H320" s="181" t="str">
        <f>LEFT(All_Opps[[#This Row],[Opportunity Name]],7)</f>
        <v>1709-13</v>
      </c>
      <c r="I320" s="181" t="str" cm="1">
        <f t="array" ref="I3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0" s="181" t="str">
        <f>YEAR(All_Opps[[#This Row],[Close_Date]])&amp;"-"&amp;TEXT(MONTH(All_Opps[[#This Row],[Close_Date]]),"00")</f>
        <v>2017-06</v>
      </c>
      <c r="K320" s="182">
        <f>All_Opps[[#This Row],[Created Date2]]*1</f>
        <v>42878</v>
      </c>
      <c r="L320" s="183">
        <f>YEAR(All_Opps[[#This Row],[Created_Date]])</f>
        <v>2017</v>
      </c>
      <c r="M320" s="184">
        <f>WEEKNUM(All_Opps[[#This Row],[Created_Date]],16)</f>
        <v>21</v>
      </c>
      <c r="N320" s="182">
        <f>All_Opps[[#This Row],[Close Date]]*1</f>
        <v>42902</v>
      </c>
      <c r="O320" s="185">
        <f>YEAR(All_Opps[[#This Row],[Close_Date]])</f>
        <v>2017</v>
      </c>
      <c r="P320" s="183">
        <f>MONTH(All_Opps[[#This Row],[Close Date]])</f>
        <v>6</v>
      </c>
      <c r="Q320" s="181">
        <f>WEEKNUM(All_Opps[[#This Row],[Close Date]],1)</f>
        <v>24</v>
      </c>
      <c r="R32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101</v>
      </c>
      <c r="S320" s="4" t="s">
        <v>949</v>
      </c>
      <c r="T320" s="4" t="s">
        <v>950</v>
      </c>
      <c r="U320" s="68">
        <v>42902</v>
      </c>
      <c r="V320" s="347" t="s">
        <v>19</v>
      </c>
      <c r="W320" s="341">
        <v>22971</v>
      </c>
      <c r="X320" s="4" t="s">
        <v>7</v>
      </c>
      <c r="Y320" s="4" t="s">
        <v>321</v>
      </c>
      <c r="Z320" s="68">
        <v>42878</v>
      </c>
    </row>
    <row r="321" spans="1:26" ht="12.75" x14ac:dyDescent="0.35">
      <c r="A3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321" s="181" t="str">
        <f>IF(All_Opps[[#This Row],[WeekMod]]&lt;&gt;"",CONCATENATE(All_Opps[[#This Row],[Opp Year]],"-",TEXT(All_Opps[[#This Row],[WeekMod]],"00#")),"")</f>
        <v>2018-024</v>
      </c>
      <c r="C3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321" s="181" t="str">
        <f>CONCATENATE(All_Opps[[#This Row],[Opp Year]],"-",TEXT(All_Opps[[#This Row],[Week]],"00#"))</f>
        <v>2018-024</v>
      </c>
      <c r="E321" s="181">
        <f>IFERROR(VALUE(RIGHT(All_Opps[[#This Row],[Opportunity Name]],2)),"")</f>
        <v>5</v>
      </c>
      <c r="F321" s="181">
        <f>IFERROR(("20"&amp;LEFT(All_Opps[[#This Row],[Opportunity Name]],2))*1,"")</f>
        <v>2018</v>
      </c>
      <c r="G321" s="181" t="str">
        <f>MID(All_Opps[[#This Row],[Opportunity Name]],3,2)</f>
        <v>05</v>
      </c>
      <c r="H321" s="181" t="str">
        <f>LEFT(All_Opps[[#This Row],[Opportunity Name]],7)</f>
        <v>1805 Ya</v>
      </c>
      <c r="I321" s="181" t="str" cm="1">
        <f t="array" ref="I3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1" s="181" t="str">
        <f>YEAR(All_Opps[[#This Row],[Close_Date]])&amp;"-"&amp;TEXT(MONTH(All_Opps[[#This Row],[Close_Date]]),"00")</f>
        <v>2017-06</v>
      </c>
      <c r="K321" s="182">
        <f>All_Opps[[#This Row],[Created Date2]]*1</f>
        <v>42867</v>
      </c>
      <c r="L321" s="183">
        <f>YEAR(All_Opps[[#This Row],[Created_Date]])</f>
        <v>2017</v>
      </c>
      <c r="M321" s="184">
        <f>WEEKNUM(All_Opps[[#This Row],[Created_Date]],16)</f>
        <v>19</v>
      </c>
      <c r="N321" s="182">
        <f>All_Opps[[#This Row],[Close Date]]*1</f>
        <v>42897</v>
      </c>
      <c r="O321" s="185">
        <f>YEAR(All_Opps[[#This Row],[Close_Date]])</f>
        <v>2017</v>
      </c>
      <c r="P321" s="183">
        <f>MONTH(All_Opps[[#This Row],[Close Date]])</f>
        <v>6</v>
      </c>
      <c r="Q321" s="181">
        <f>WEEKNUM(All_Opps[[#This Row],[Close Date]],1)</f>
        <v>24</v>
      </c>
      <c r="R3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1" s="4" t="s">
        <v>951</v>
      </c>
      <c r="T321" s="4" t="s">
        <v>952</v>
      </c>
      <c r="U321" s="68">
        <v>42897</v>
      </c>
      <c r="V321" s="347" t="s">
        <v>21</v>
      </c>
      <c r="W321" s="9">
        <v>71543</v>
      </c>
      <c r="X321" s="4" t="s">
        <v>159</v>
      </c>
      <c r="Y321" s="4" t="s">
        <v>328</v>
      </c>
      <c r="Z321" s="68">
        <v>42867</v>
      </c>
    </row>
    <row r="322" spans="1:26" ht="12.75" x14ac:dyDescent="0.35">
      <c r="A3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322" s="181" t="str">
        <f>IF(All_Opps[[#This Row],[WeekMod]]&lt;&gt;"",CONCATENATE(All_Opps[[#This Row],[Opp Year]],"-",TEXT(All_Opps[[#This Row],[WeekMod]],"00#")),"")</f>
        <v>2017-069</v>
      </c>
      <c r="C3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322" s="181" t="str">
        <f>CONCATENATE(All_Opps[[#This Row],[Opp Year]],"-",TEXT(All_Opps[[#This Row],[Week]],"00#"))</f>
        <v>2017-069</v>
      </c>
      <c r="E322" s="181">
        <f>IFERROR(VALUE(RIGHT(All_Opps[[#This Row],[Opportunity Name]],2)),"")</f>
        <v>2</v>
      </c>
      <c r="F322" s="181">
        <f>IFERROR(("20"&amp;LEFT(All_Opps[[#This Row],[Opportunity Name]],2))*1,"")</f>
        <v>2017</v>
      </c>
      <c r="G322" s="181" t="str">
        <f>MID(All_Opps[[#This Row],[Opportunity Name]],3,2)</f>
        <v>07</v>
      </c>
      <c r="H322" s="181" t="str">
        <f>LEFT(All_Opps[[#This Row],[Opportunity Name]],7)</f>
        <v>1707 Ho</v>
      </c>
      <c r="I322" s="181" t="str" cm="1">
        <f t="array" ref="I3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2" s="181" t="str">
        <f>YEAR(All_Opps[[#This Row],[Close_Date]])&amp;"-"&amp;TEXT(MONTH(All_Opps[[#This Row],[Close_Date]]),"00")</f>
        <v>2017-04</v>
      </c>
      <c r="K322" s="182">
        <f>All_Opps[[#This Row],[Created Date2]]*1</f>
        <v>42823</v>
      </c>
      <c r="L322" s="183">
        <f>YEAR(All_Opps[[#This Row],[Created_Date]])</f>
        <v>2017</v>
      </c>
      <c r="M322" s="184">
        <f>WEEKNUM(All_Opps[[#This Row],[Created_Date]],16)</f>
        <v>13</v>
      </c>
      <c r="N322" s="182">
        <f>All_Opps[[#This Row],[Close Date]]*1</f>
        <v>42853</v>
      </c>
      <c r="O322" s="185">
        <f>YEAR(All_Opps[[#This Row],[Close_Date]])</f>
        <v>2017</v>
      </c>
      <c r="P322" s="183">
        <f>MONTH(All_Opps[[#This Row],[Close Date]])</f>
        <v>4</v>
      </c>
      <c r="Q322" s="181">
        <f>WEEKNUM(All_Opps[[#This Row],[Close Date]],1)</f>
        <v>17</v>
      </c>
      <c r="R3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2" s="4" t="s">
        <v>953</v>
      </c>
      <c r="T322" s="4" t="s">
        <v>954</v>
      </c>
      <c r="U322" s="68">
        <v>42853</v>
      </c>
      <c r="V322" s="347" t="s">
        <v>18</v>
      </c>
      <c r="W322" s="341">
        <v>16492</v>
      </c>
      <c r="X322" s="4" t="s">
        <v>5</v>
      </c>
      <c r="Y322" s="4" t="s">
        <v>321</v>
      </c>
      <c r="Z322" s="68">
        <v>42823</v>
      </c>
    </row>
    <row r="323" spans="1:26" ht="12.75" x14ac:dyDescent="0.35">
      <c r="A3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323" s="181" t="str">
        <f>IF(All_Opps[[#This Row],[WeekMod]]&lt;&gt;"",CONCATENATE(All_Opps[[#This Row],[Opp Year]],"-",TEXT(All_Opps[[#This Row],[WeekMod]],"00#")),"")</f>
        <v>2017-077</v>
      </c>
      <c r="C3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323" s="181" t="str">
        <f>CONCATENATE(All_Opps[[#This Row],[Opp Year]],"-",TEXT(All_Opps[[#This Row],[Week]],"00#"))</f>
        <v>2017-077</v>
      </c>
      <c r="E323" s="181">
        <f>IFERROR(VALUE(RIGHT(All_Opps[[#This Row],[Opportunity Name]],2)),"")</f>
        <v>12</v>
      </c>
      <c r="F323" s="181">
        <f>IFERROR(("20"&amp;LEFT(All_Opps[[#This Row],[Opportunity Name]],2))*1,"")</f>
        <v>2017</v>
      </c>
      <c r="G323" s="181" t="str">
        <f>MID(All_Opps[[#This Row],[Opportunity Name]],3,2)</f>
        <v>12</v>
      </c>
      <c r="H323" s="181" t="str">
        <f>LEFT(All_Opps[[#This Row],[Opportunity Name]],7)</f>
        <v>1712 Vi</v>
      </c>
      <c r="I323" s="181" t="str" cm="1">
        <f t="array" ref="I3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3" s="181" t="str">
        <f>YEAR(All_Opps[[#This Row],[Close_Date]])&amp;"-"&amp;TEXT(MONTH(All_Opps[[#This Row],[Close_Date]]),"00")</f>
        <v>2017-06</v>
      </c>
      <c r="K323" s="182">
        <f>All_Opps[[#This Row],[Created Date2]]*1</f>
        <v>42878</v>
      </c>
      <c r="L323" s="183">
        <f>YEAR(All_Opps[[#This Row],[Created_Date]])</f>
        <v>2017</v>
      </c>
      <c r="M323" s="184">
        <f>WEEKNUM(All_Opps[[#This Row],[Created_Date]],16)</f>
        <v>21</v>
      </c>
      <c r="N323" s="182">
        <f>All_Opps[[#This Row],[Close Date]]*1</f>
        <v>42908</v>
      </c>
      <c r="O323" s="185">
        <f>YEAR(All_Opps[[#This Row],[Close_Date]])</f>
        <v>2017</v>
      </c>
      <c r="P323" s="183">
        <f>MONTH(All_Opps[[#This Row],[Close Date]])</f>
        <v>6</v>
      </c>
      <c r="Q323" s="181">
        <f>WEEKNUM(All_Opps[[#This Row],[Close Date]],1)</f>
        <v>25</v>
      </c>
      <c r="R32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3" s="4" t="s">
        <v>955</v>
      </c>
      <c r="T323" s="4" t="s">
        <v>956</v>
      </c>
      <c r="U323" s="68">
        <v>42908</v>
      </c>
      <c r="V323" s="347" t="s">
        <v>18</v>
      </c>
      <c r="W323" s="9">
        <v>147578</v>
      </c>
      <c r="X323" s="4" t="s">
        <v>181</v>
      </c>
      <c r="Y323" s="4" t="s">
        <v>328</v>
      </c>
      <c r="Z323" s="68">
        <v>42878</v>
      </c>
    </row>
    <row r="324" spans="1:26" ht="12.75" x14ac:dyDescent="0.35">
      <c r="A3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324" s="181" t="str">
        <f>IF(All_Opps[[#This Row],[WeekMod]]&lt;&gt;"",CONCATENATE(All_Opps[[#This Row],[Opp Year]],"-",TEXT(All_Opps[[#This Row],[WeekMod]],"00#")),"")</f>
        <v>2018-020</v>
      </c>
      <c r="C3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324" s="181" t="str">
        <f>CONCATENATE(All_Opps[[#This Row],[Opp Year]],"-",TEXT(All_Opps[[#This Row],[Week]],"00#"))</f>
        <v>2018-020</v>
      </c>
      <c r="E324" s="181">
        <f>IFERROR(VALUE(RIGHT(All_Opps[[#This Row],[Opportunity Name]],2)),"")</f>
        <v>1</v>
      </c>
      <c r="F324" s="181">
        <f>IFERROR(("20"&amp;LEFT(All_Opps[[#This Row],[Opportunity Name]],2))*1,"")</f>
        <v>2018</v>
      </c>
      <c r="G324" s="181" t="str">
        <f>MID(All_Opps[[#This Row],[Opportunity Name]],3,2)</f>
        <v>09</v>
      </c>
      <c r="H324" s="181" t="str">
        <f>LEFT(All_Opps[[#This Row],[Opportunity Name]],7)</f>
        <v>1809 Je</v>
      </c>
      <c r="I324" s="181" t="str" cm="1">
        <f t="array" ref="I3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4" s="181" t="str">
        <f>YEAR(All_Opps[[#This Row],[Close_Date]])&amp;"-"&amp;TEXT(MONTH(All_Opps[[#This Row],[Close_Date]]),"00")</f>
        <v>2017-05</v>
      </c>
      <c r="K324" s="182">
        <f>All_Opps[[#This Row],[Created Date2]]*1</f>
        <v>42843</v>
      </c>
      <c r="L324" s="183">
        <f>YEAR(All_Opps[[#This Row],[Created_Date]])</f>
        <v>2017</v>
      </c>
      <c r="M324" s="184">
        <f>WEEKNUM(All_Opps[[#This Row],[Created_Date]],16)</f>
        <v>16</v>
      </c>
      <c r="N324" s="182">
        <f>All_Opps[[#This Row],[Close Date]]*1</f>
        <v>42873</v>
      </c>
      <c r="O324" s="185">
        <f>YEAR(All_Opps[[#This Row],[Close_Date]])</f>
        <v>2017</v>
      </c>
      <c r="P324" s="183">
        <f>MONTH(All_Opps[[#This Row],[Close Date]])</f>
        <v>5</v>
      </c>
      <c r="Q324" s="181">
        <f>WEEKNUM(All_Opps[[#This Row],[Close Date]],1)</f>
        <v>20</v>
      </c>
      <c r="R32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4" s="4" t="s">
        <v>957</v>
      </c>
      <c r="T324" s="4" t="s">
        <v>958</v>
      </c>
      <c r="U324" s="68">
        <v>42873</v>
      </c>
      <c r="V324" s="347" t="s">
        <v>18</v>
      </c>
      <c r="W324" s="341">
        <v>16276</v>
      </c>
      <c r="X324" s="4" t="s">
        <v>161</v>
      </c>
      <c r="Y324" s="4" t="s">
        <v>321</v>
      </c>
      <c r="Z324" s="68">
        <v>42843</v>
      </c>
    </row>
    <row r="325" spans="1:26" ht="12.75" x14ac:dyDescent="0.35">
      <c r="A3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325" s="181" t="str">
        <f>IF(All_Opps[[#This Row],[WeekMod]]&lt;&gt;"",CONCATENATE(All_Opps[[#This Row],[Opp Year]],"-",TEXT(All_Opps[[#This Row],[WeekMod]],"00#")),"")</f>
        <v>2017-072</v>
      </c>
      <c r="C3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325" s="181" t="str">
        <f>CONCATENATE(All_Opps[[#This Row],[Opp Year]],"-",TEXT(All_Opps[[#This Row],[Week]],"00#"))</f>
        <v>2017-072</v>
      </c>
      <c r="E325" s="181">
        <f>IFERROR(VALUE(RIGHT(All_Opps[[#This Row],[Opportunity Name]],2)),"")</f>
        <v>2</v>
      </c>
      <c r="F325" s="181">
        <f>IFERROR(("20"&amp;LEFT(All_Opps[[#This Row],[Opportunity Name]],2))*1,"")</f>
        <v>2017</v>
      </c>
      <c r="G325" s="181" t="str">
        <f>MID(All_Opps[[#This Row],[Opportunity Name]],3,2)</f>
        <v>08</v>
      </c>
      <c r="H325" s="181" t="str">
        <f>LEFT(All_Opps[[#This Row],[Opportunity Name]],7)</f>
        <v>1708-12</v>
      </c>
      <c r="I325" s="181" t="str" cm="1">
        <f t="array" ref="I3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25" s="181" t="str">
        <f>YEAR(All_Opps[[#This Row],[Close_Date]])&amp;"-"&amp;TEXT(MONTH(All_Opps[[#This Row],[Close_Date]]),"00")</f>
        <v>2017-05</v>
      </c>
      <c r="K325" s="182">
        <f>All_Opps[[#This Row],[Created Date2]]*1</f>
        <v>42866</v>
      </c>
      <c r="L325" s="183">
        <f>YEAR(All_Opps[[#This Row],[Created_Date]])</f>
        <v>2017</v>
      </c>
      <c r="M325" s="184">
        <f>WEEKNUM(All_Opps[[#This Row],[Created_Date]],16)</f>
        <v>19</v>
      </c>
      <c r="N325" s="182">
        <f>All_Opps[[#This Row],[Close Date]]*1</f>
        <v>42873</v>
      </c>
      <c r="O325" s="185">
        <f>YEAR(All_Opps[[#This Row],[Close_Date]])</f>
        <v>2017</v>
      </c>
      <c r="P325" s="183">
        <f>MONTH(All_Opps[[#This Row],[Close Date]])</f>
        <v>5</v>
      </c>
      <c r="Q325" s="181">
        <f>WEEKNUM(All_Opps[[#This Row],[Close Date]],1)</f>
        <v>20</v>
      </c>
      <c r="R32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5" s="4" t="s">
        <v>959</v>
      </c>
      <c r="T325" s="4" t="s">
        <v>960</v>
      </c>
      <c r="U325" s="68">
        <v>42873</v>
      </c>
      <c r="V325" s="347" t="s">
        <v>20</v>
      </c>
      <c r="W325" s="9">
        <v>0</v>
      </c>
      <c r="X325" s="4" t="s">
        <v>13</v>
      </c>
      <c r="Y325" s="4" t="s">
        <v>328</v>
      </c>
      <c r="Z325" s="68">
        <v>42866</v>
      </c>
    </row>
    <row r="326" spans="1:26" ht="12.75" x14ac:dyDescent="0.35">
      <c r="A3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26" s="181" t="str">
        <f>IF(All_Opps[[#This Row],[WeekMod]]&lt;&gt;"",CONCATENATE(All_Opps[[#This Row],[Opp Year]],"-",TEXT(All_Opps[[#This Row],[WeekMod]],"00#")),"")</f>
        <v>2017-073</v>
      </c>
      <c r="C3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26" s="181" t="str">
        <f>CONCATENATE(All_Opps[[#This Row],[Opp Year]],"-",TEXT(All_Opps[[#This Row],[Week]],"00#"))</f>
        <v>2017-073</v>
      </c>
      <c r="E326" s="181">
        <f>IFERROR(VALUE(RIGHT(All_Opps[[#This Row],[Opportunity Name]],2)),"")</f>
        <v>2</v>
      </c>
      <c r="F326" s="181">
        <f>IFERROR(("20"&amp;LEFT(All_Opps[[#This Row],[Opportunity Name]],2))*1,"")</f>
        <v>2017</v>
      </c>
      <c r="G326" s="181" t="str">
        <f>MID(All_Opps[[#This Row],[Opportunity Name]],3,2)</f>
        <v>12</v>
      </c>
      <c r="H326" s="181" t="str">
        <f>LEFT(All_Opps[[#This Row],[Opportunity Name]],7)</f>
        <v>1712-10</v>
      </c>
      <c r="I326" s="181" t="str" cm="1">
        <f t="array" ref="I3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6" s="181" t="str">
        <f>YEAR(All_Opps[[#This Row],[Close_Date]])&amp;"-"&amp;TEXT(MONTH(All_Opps[[#This Row],[Close_Date]]),"00")</f>
        <v>2017-05</v>
      </c>
      <c r="K326" s="182">
        <f>All_Opps[[#This Row],[Created Date2]]*1</f>
        <v>42880</v>
      </c>
      <c r="L326" s="183">
        <f>YEAR(All_Opps[[#This Row],[Created_Date]])</f>
        <v>2017</v>
      </c>
      <c r="M326" s="184">
        <f>WEEKNUM(All_Opps[[#This Row],[Created_Date]],16)</f>
        <v>21</v>
      </c>
      <c r="N326" s="182">
        <f>All_Opps[[#This Row],[Close Date]]*1</f>
        <v>42880</v>
      </c>
      <c r="O326" s="185">
        <f>YEAR(All_Opps[[#This Row],[Close_Date]])</f>
        <v>2017</v>
      </c>
      <c r="P326" s="183">
        <f>MONTH(All_Opps[[#This Row],[Close Date]])</f>
        <v>5</v>
      </c>
      <c r="Q326" s="181">
        <f>WEEKNUM(All_Opps[[#This Row],[Close Date]],1)</f>
        <v>21</v>
      </c>
      <c r="R32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190</v>
      </c>
      <c r="S326" s="4" t="s">
        <v>961</v>
      </c>
      <c r="T326" s="4" t="s">
        <v>962</v>
      </c>
      <c r="U326" s="68">
        <v>42880</v>
      </c>
      <c r="V326" s="347" t="s">
        <v>19</v>
      </c>
      <c r="W326" s="9">
        <v>24241</v>
      </c>
      <c r="X326" s="4" t="s">
        <v>11</v>
      </c>
      <c r="Y326" s="4" t="s">
        <v>328</v>
      </c>
      <c r="Z326" s="68">
        <v>42880</v>
      </c>
    </row>
    <row r="327" spans="1:26" ht="12.75" x14ac:dyDescent="0.35">
      <c r="A3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327" s="181" t="str">
        <f>IF(All_Opps[[#This Row],[WeekMod]]&lt;&gt;"",CONCATENATE(All_Opps[[#This Row],[Opp Year]],"-",TEXT(All_Opps[[#This Row],[WeekMod]],"00#")),"")</f>
        <v>2017-072</v>
      </c>
      <c r="C3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327" s="181" t="str">
        <f>CONCATENATE(All_Opps[[#This Row],[Opp Year]],"-",TEXT(All_Opps[[#This Row],[Week]],"00#"))</f>
        <v>2017-072</v>
      </c>
      <c r="E327" s="181">
        <f>IFERROR(VALUE(RIGHT(All_Opps[[#This Row],[Opportunity Name]],2)),"")</f>
        <v>2</v>
      </c>
      <c r="F327" s="181">
        <f>IFERROR(("20"&amp;LEFT(All_Opps[[#This Row],[Opportunity Name]],2))*1,"")</f>
        <v>2017</v>
      </c>
      <c r="G327" s="181" t="str">
        <f>MID(All_Opps[[#This Row],[Opportunity Name]],3,2)</f>
        <v>06</v>
      </c>
      <c r="H327" s="181" t="str">
        <f>LEFT(All_Opps[[#This Row],[Opportunity Name]],7)</f>
        <v>1706-17</v>
      </c>
      <c r="I327" s="181" t="str" cm="1">
        <f t="array" ref="I3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7" s="181" t="str">
        <f>YEAR(All_Opps[[#This Row],[Close_Date]])&amp;"-"&amp;TEXT(MONTH(All_Opps[[#This Row],[Close_Date]]),"00")</f>
        <v>2017-05</v>
      </c>
      <c r="K327" s="182">
        <f>All_Opps[[#This Row],[Created Date2]]*1</f>
        <v>42872</v>
      </c>
      <c r="L327" s="183">
        <f>YEAR(All_Opps[[#This Row],[Created_Date]])</f>
        <v>2017</v>
      </c>
      <c r="M327" s="184">
        <f>WEEKNUM(All_Opps[[#This Row],[Created_Date]],16)</f>
        <v>20</v>
      </c>
      <c r="N327" s="182">
        <f>All_Opps[[#This Row],[Close Date]]*1</f>
        <v>42872</v>
      </c>
      <c r="O327" s="185">
        <f>YEAR(All_Opps[[#This Row],[Close_Date]])</f>
        <v>2017</v>
      </c>
      <c r="P327" s="183">
        <f>MONTH(All_Opps[[#This Row],[Close Date]])</f>
        <v>5</v>
      </c>
      <c r="Q327" s="181">
        <f>WEEKNUM(All_Opps[[#This Row],[Close Date]],1)</f>
        <v>20</v>
      </c>
      <c r="R32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</v>
      </c>
      <c r="S327" s="4" t="s">
        <v>963</v>
      </c>
      <c r="T327" s="4" t="s">
        <v>964</v>
      </c>
      <c r="U327" s="68">
        <v>42872</v>
      </c>
      <c r="V327" s="347" t="s">
        <v>19</v>
      </c>
      <c r="W327" s="9">
        <v>40862</v>
      </c>
      <c r="X327" s="4" t="s">
        <v>181</v>
      </c>
      <c r="Y327" s="4" t="s">
        <v>328</v>
      </c>
      <c r="Z327" s="68">
        <v>42872</v>
      </c>
    </row>
    <row r="328" spans="1:26" ht="12.75" x14ac:dyDescent="0.35">
      <c r="A3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328" s="181" t="str">
        <f>IF(All_Opps[[#This Row],[WeekMod]]&lt;&gt;"",CONCATENATE(All_Opps[[#This Row],[Opp Year]],"-",TEXT(All_Opps[[#This Row],[WeekMod]],"00#")),"")</f>
        <v>2018-018</v>
      </c>
      <c r="C3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328" s="181" t="str">
        <f>CONCATENATE(All_Opps[[#This Row],[Opp Year]],"-",TEXT(All_Opps[[#This Row],[Week]],"00#"))</f>
        <v>2018-018</v>
      </c>
      <c r="E328" s="181">
        <f>IFERROR(VALUE(RIGHT(All_Opps[[#This Row],[Opportunity Name]],2)),"")</f>
        <v>2</v>
      </c>
      <c r="F328" s="181">
        <f>IFERROR(("20"&amp;LEFT(All_Opps[[#This Row],[Opportunity Name]],2))*1,"")</f>
        <v>2018</v>
      </c>
      <c r="G328" s="181" t="str">
        <f>MID(All_Opps[[#This Row],[Opportunity Name]],3,2)</f>
        <v>02</v>
      </c>
      <c r="H328" s="181" t="str">
        <f>LEFT(All_Opps[[#This Row],[Opportunity Name]],7)</f>
        <v>1802-04</v>
      </c>
      <c r="I328" s="181" t="str" cm="1">
        <f t="array" ref="I3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8" s="181" t="str">
        <f>YEAR(All_Opps[[#This Row],[Close_Date]])&amp;"-"&amp;TEXT(MONTH(All_Opps[[#This Row],[Close_Date]]),"00")</f>
        <v>2017-05</v>
      </c>
      <c r="K328" s="182">
        <f>All_Opps[[#This Row],[Created Date2]]*1</f>
        <v>42838</v>
      </c>
      <c r="L328" s="183">
        <f>YEAR(All_Opps[[#This Row],[Created_Date]])</f>
        <v>2017</v>
      </c>
      <c r="M328" s="184">
        <f>WEEKNUM(All_Opps[[#This Row],[Created_Date]],16)</f>
        <v>15</v>
      </c>
      <c r="N328" s="182">
        <f>All_Opps[[#This Row],[Close Date]]*1</f>
        <v>42858</v>
      </c>
      <c r="O328" s="185">
        <f>YEAR(All_Opps[[#This Row],[Close_Date]])</f>
        <v>2017</v>
      </c>
      <c r="P328" s="183">
        <f>MONTH(All_Opps[[#This Row],[Close Date]])</f>
        <v>5</v>
      </c>
      <c r="Q328" s="181">
        <f>WEEKNUM(All_Opps[[#This Row],[Close Date]],1)</f>
        <v>18</v>
      </c>
      <c r="R32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294</v>
      </c>
      <c r="S328" s="4" t="s">
        <v>965</v>
      </c>
      <c r="T328" s="4" t="s">
        <v>966</v>
      </c>
      <c r="U328" s="68">
        <v>42858</v>
      </c>
      <c r="V328" s="347" t="s">
        <v>19</v>
      </c>
      <c r="W328" s="9">
        <v>32747</v>
      </c>
      <c r="X328" s="4" t="s">
        <v>14</v>
      </c>
      <c r="Y328" s="4" t="s">
        <v>328</v>
      </c>
      <c r="Z328" s="68">
        <v>42838</v>
      </c>
    </row>
    <row r="329" spans="1:26" ht="12.75" x14ac:dyDescent="0.35">
      <c r="A3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329" s="181" t="str">
        <f>IF(All_Opps[[#This Row],[WeekMod]]&lt;&gt;"",CONCATENATE(All_Opps[[#This Row],[Opp Year]],"-",TEXT(All_Opps[[#This Row],[WeekMod]],"00#")),"")</f>
        <v>2018-027</v>
      </c>
      <c r="C3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329" s="181" t="str">
        <f>CONCATENATE(All_Opps[[#This Row],[Opp Year]],"-",TEXT(All_Opps[[#This Row],[Week]],"00#"))</f>
        <v>2018-027</v>
      </c>
      <c r="E329" s="181">
        <f>IFERROR(VALUE(RIGHT(All_Opps[[#This Row],[Opportunity Name]],2)),"")</f>
        <v>2</v>
      </c>
      <c r="F329" s="181">
        <f>IFERROR(("20"&amp;LEFT(All_Opps[[#This Row],[Opportunity Name]],2))*1,"")</f>
        <v>2018</v>
      </c>
      <c r="G329" s="181" t="str">
        <f>MID(All_Opps[[#This Row],[Opportunity Name]],3,2)</f>
        <v>02</v>
      </c>
      <c r="H329" s="181" t="str">
        <f>LEFT(All_Opps[[#This Row],[Opportunity Name]],7)</f>
        <v>1802 Ro</v>
      </c>
      <c r="I329" s="181" t="str" cm="1">
        <f t="array" ref="I3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9" s="181" t="str">
        <f>YEAR(All_Opps[[#This Row],[Close_Date]])&amp;"-"&amp;TEXT(MONTH(All_Opps[[#This Row],[Close_Date]]),"00")</f>
        <v>2017-07</v>
      </c>
      <c r="K329" s="182">
        <f>All_Opps[[#This Row],[Created Date2]]*1</f>
        <v>42888</v>
      </c>
      <c r="L329" s="183">
        <f>YEAR(All_Opps[[#This Row],[Created_Date]])</f>
        <v>2017</v>
      </c>
      <c r="M329" s="184">
        <f>WEEKNUM(All_Opps[[#This Row],[Created_Date]],16)</f>
        <v>22</v>
      </c>
      <c r="N329" s="182">
        <f>All_Opps[[#This Row],[Close Date]]*1</f>
        <v>42918</v>
      </c>
      <c r="O329" s="185">
        <f>YEAR(All_Opps[[#This Row],[Close_Date]])</f>
        <v>2017</v>
      </c>
      <c r="P329" s="183">
        <f>MONTH(All_Opps[[#This Row],[Close Date]])</f>
        <v>7</v>
      </c>
      <c r="Q329" s="181">
        <f>WEEKNUM(All_Opps[[#This Row],[Close Date]],1)</f>
        <v>27</v>
      </c>
      <c r="R32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9" s="4" t="s">
        <v>967</v>
      </c>
      <c r="T329" s="4" t="s">
        <v>968</v>
      </c>
      <c r="U329" s="68">
        <v>42918</v>
      </c>
      <c r="V329" s="347" t="s">
        <v>18</v>
      </c>
      <c r="W329" s="9">
        <v>19958</v>
      </c>
      <c r="X329" s="4" t="s">
        <v>15</v>
      </c>
      <c r="Y329" s="4" t="s">
        <v>328</v>
      </c>
      <c r="Z329" s="68">
        <v>42888</v>
      </c>
    </row>
    <row r="330" spans="1:26" ht="12.75" x14ac:dyDescent="0.35">
      <c r="A3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330" s="181" t="str">
        <f>IF(All_Opps[[#This Row],[WeekMod]]&lt;&gt;"",CONCATENATE(All_Opps[[#This Row],[Opp Year]],"-",TEXT(All_Opps[[#This Row],[WeekMod]],"00#")),"")</f>
        <v>2018-027</v>
      </c>
      <c r="C3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330" s="181" t="str">
        <f>CONCATENATE(All_Opps[[#This Row],[Opp Year]],"-",TEXT(All_Opps[[#This Row],[Week]],"00#"))</f>
        <v>2018-027</v>
      </c>
      <c r="E330" s="181">
        <f>IFERROR(VALUE(RIGHT(All_Opps[[#This Row],[Opportunity Name]],2)),"")</f>
        <v>2</v>
      </c>
      <c r="F330" s="181">
        <f>IFERROR(("20"&amp;LEFT(All_Opps[[#This Row],[Opportunity Name]],2))*1,"")</f>
        <v>2018</v>
      </c>
      <c r="G330" s="181" t="str">
        <f>MID(All_Opps[[#This Row],[Opportunity Name]],3,2)</f>
        <v>08</v>
      </c>
      <c r="H330" s="181" t="str">
        <f>LEFT(All_Opps[[#This Row],[Opportunity Name]],7)</f>
        <v>1808-02</v>
      </c>
      <c r="I330" s="181" t="str" cm="1">
        <f t="array" ref="I3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0" s="181" t="str">
        <f>YEAR(All_Opps[[#This Row],[Close_Date]])&amp;"-"&amp;TEXT(MONTH(All_Opps[[#This Row],[Close_Date]]),"00")</f>
        <v>2017-07</v>
      </c>
      <c r="K330" s="182">
        <f>All_Opps[[#This Row],[Created Date2]]*1</f>
        <v>42903</v>
      </c>
      <c r="L330" s="183">
        <f>YEAR(All_Opps[[#This Row],[Created_Date]])</f>
        <v>2017</v>
      </c>
      <c r="M330" s="184">
        <f>WEEKNUM(All_Opps[[#This Row],[Created_Date]],16)</f>
        <v>25</v>
      </c>
      <c r="N330" s="182">
        <f>All_Opps[[#This Row],[Close Date]]*1</f>
        <v>42918</v>
      </c>
      <c r="O330" s="185">
        <f>YEAR(All_Opps[[#This Row],[Close_Date]])</f>
        <v>2017</v>
      </c>
      <c r="P330" s="183">
        <f>MONTH(All_Opps[[#This Row],[Close Date]])</f>
        <v>7</v>
      </c>
      <c r="Q330" s="181">
        <f>WEEKNUM(All_Opps[[#This Row],[Close Date]],1)</f>
        <v>27</v>
      </c>
      <c r="R33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410</v>
      </c>
      <c r="S330" s="4" t="s">
        <v>969</v>
      </c>
      <c r="T330" s="4" t="s">
        <v>970</v>
      </c>
      <c r="U330" s="68">
        <v>42918</v>
      </c>
      <c r="V330" s="347" t="s">
        <v>19</v>
      </c>
      <c r="W330" s="9">
        <v>15496</v>
      </c>
      <c r="X330" s="4" t="s">
        <v>6</v>
      </c>
      <c r="Y330" s="4" t="s">
        <v>328</v>
      </c>
      <c r="Z330" s="68">
        <v>42903</v>
      </c>
    </row>
    <row r="331" spans="1:26" ht="12.75" x14ac:dyDescent="0.35">
      <c r="A3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331" s="181" t="str">
        <f>IF(All_Opps[[#This Row],[WeekMod]]&lt;&gt;"",CONCATENATE(All_Opps[[#This Row],[Opp Year]],"-",TEXT(All_Opps[[#This Row],[WeekMod]],"00#")),"")</f>
        <v>2017-071</v>
      </c>
      <c r="C3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331" s="181" t="str">
        <f>CONCATENATE(All_Opps[[#This Row],[Opp Year]],"-",TEXT(All_Opps[[#This Row],[Week]],"00#"))</f>
        <v>2017-071</v>
      </c>
      <c r="E331" s="181">
        <f>IFERROR(VALUE(RIGHT(All_Opps[[#This Row],[Opportunity Name]],2)),"")</f>
        <v>4</v>
      </c>
      <c r="F331" s="181">
        <f>IFERROR(("20"&amp;LEFT(All_Opps[[#This Row],[Opportunity Name]],2))*1,"")</f>
        <v>2017</v>
      </c>
      <c r="G331" s="181" t="str">
        <f>MID(All_Opps[[#This Row],[Opportunity Name]],3,2)</f>
        <v>12</v>
      </c>
      <c r="H331" s="181" t="str">
        <f>LEFT(All_Opps[[#This Row],[Opportunity Name]],7)</f>
        <v>1712 Th</v>
      </c>
      <c r="I331" s="181" t="str" cm="1">
        <f t="array" ref="I3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1" s="181" t="str">
        <f>YEAR(All_Opps[[#This Row],[Close_Date]])&amp;"-"&amp;TEXT(MONTH(All_Opps[[#This Row],[Close_Date]]),"00")</f>
        <v>2017-05</v>
      </c>
      <c r="K331" s="182">
        <f>All_Opps[[#This Row],[Created Date2]]*1</f>
        <v>42838</v>
      </c>
      <c r="L331" s="183">
        <f>YEAR(All_Opps[[#This Row],[Created_Date]])</f>
        <v>2017</v>
      </c>
      <c r="M331" s="184">
        <f>WEEKNUM(All_Opps[[#This Row],[Created_Date]],16)</f>
        <v>15</v>
      </c>
      <c r="N331" s="182">
        <f>All_Opps[[#This Row],[Close Date]]*1</f>
        <v>42868</v>
      </c>
      <c r="O331" s="185">
        <f>YEAR(All_Opps[[#This Row],[Close_Date]])</f>
        <v>2017</v>
      </c>
      <c r="P331" s="183">
        <f>MONTH(All_Opps[[#This Row],[Close Date]])</f>
        <v>5</v>
      </c>
      <c r="Q331" s="181">
        <f>WEEKNUM(All_Opps[[#This Row],[Close Date]],1)</f>
        <v>19</v>
      </c>
      <c r="R33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1" s="4" t="s">
        <v>971</v>
      </c>
      <c r="T331" s="4" t="s">
        <v>972</v>
      </c>
      <c r="U331" s="68">
        <v>42868</v>
      </c>
      <c r="V331" s="347" t="s">
        <v>18</v>
      </c>
      <c r="W331" s="341">
        <v>42358</v>
      </c>
      <c r="X331" s="4" t="s">
        <v>11</v>
      </c>
      <c r="Y331" s="4" t="s">
        <v>321</v>
      </c>
      <c r="Z331" s="68">
        <v>42838</v>
      </c>
    </row>
    <row r="332" spans="1:26" ht="12.75" x14ac:dyDescent="0.35">
      <c r="A3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332" s="181" t="str">
        <f>IF(All_Opps[[#This Row],[WeekMod]]&lt;&gt;"",CONCATENATE(All_Opps[[#This Row],[Opp Year]],"-",TEXT(All_Opps[[#This Row],[WeekMod]],"00#")),"")</f>
        <v>2017-072</v>
      </c>
      <c r="C3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332" s="181" t="str">
        <f>CONCATENATE(All_Opps[[#This Row],[Opp Year]],"-",TEXT(All_Opps[[#This Row],[Week]],"00#"))</f>
        <v>2017-072</v>
      </c>
      <c r="E332" s="181">
        <f>IFERROR(VALUE(RIGHT(All_Opps[[#This Row],[Opportunity Name]],2)),"")</f>
        <v>3</v>
      </c>
      <c r="F332" s="181">
        <f>IFERROR(("20"&amp;LEFT(All_Opps[[#This Row],[Opportunity Name]],2))*1,"")</f>
        <v>2017</v>
      </c>
      <c r="G332" s="181" t="str">
        <f>MID(All_Opps[[#This Row],[Opportunity Name]],3,2)</f>
        <v>07</v>
      </c>
      <c r="H332" s="181" t="str">
        <f>LEFT(All_Opps[[#This Row],[Opportunity Name]],7)</f>
        <v>1707 Vo</v>
      </c>
      <c r="I332" s="181" t="str" cm="1">
        <f t="array" ref="I3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2" s="181" t="str">
        <f>YEAR(All_Opps[[#This Row],[Close_Date]])&amp;"-"&amp;TEXT(MONTH(All_Opps[[#This Row],[Close_Date]]),"00")</f>
        <v>2017-05</v>
      </c>
      <c r="K332" s="182">
        <f>All_Opps[[#This Row],[Created Date2]]*1</f>
        <v>42843</v>
      </c>
      <c r="L332" s="183">
        <f>YEAR(All_Opps[[#This Row],[Created_Date]])</f>
        <v>2017</v>
      </c>
      <c r="M332" s="184">
        <f>WEEKNUM(All_Opps[[#This Row],[Created_Date]],16)</f>
        <v>16</v>
      </c>
      <c r="N332" s="182">
        <f>All_Opps[[#This Row],[Close Date]]*1</f>
        <v>42873</v>
      </c>
      <c r="O332" s="185">
        <f>YEAR(All_Opps[[#This Row],[Close_Date]])</f>
        <v>2017</v>
      </c>
      <c r="P332" s="183">
        <f>MONTH(All_Opps[[#This Row],[Close Date]])</f>
        <v>5</v>
      </c>
      <c r="Q332" s="181">
        <f>WEEKNUM(All_Opps[[#This Row],[Close Date]],1)</f>
        <v>20</v>
      </c>
      <c r="R3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2" s="4" t="s">
        <v>973</v>
      </c>
      <c r="T332" s="4" t="s">
        <v>974</v>
      </c>
      <c r="U332" s="68">
        <v>42873</v>
      </c>
      <c r="V332" s="347" t="s">
        <v>18</v>
      </c>
      <c r="W332" s="9">
        <v>16169</v>
      </c>
      <c r="X332" s="4" t="s">
        <v>175</v>
      </c>
      <c r="Y332" s="4" t="s">
        <v>328</v>
      </c>
      <c r="Z332" s="68">
        <v>42843</v>
      </c>
    </row>
    <row r="333" spans="1:26" ht="12.75" x14ac:dyDescent="0.35">
      <c r="A3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333" s="181" t="str">
        <f>IF(All_Opps[[#This Row],[WeekMod]]&lt;&gt;"",CONCATENATE(All_Opps[[#This Row],[Opp Year]],"-",TEXT(All_Opps[[#This Row],[WeekMod]],"00#")),"")</f>
        <v>2018-027</v>
      </c>
      <c r="C3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333" s="181" t="str">
        <f>CONCATENATE(All_Opps[[#This Row],[Opp Year]],"-",TEXT(All_Opps[[#This Row],[Week]],"00#"))</f>
        <v>2018-027</v>
      </c>
      <c r="E333" s="181">
        <f>IFERROR(VALUE(RIGHT(All_Opps[[#This Row],[Opportunity Name]],2)),"")</f>
        <v>2</v>
      </c>
      <c r="F333" s="181">
        <f>IFERROR(("20"&amp;LEFT(All_Opps[[#This Row],[Opportunity Name]],2))*1,"")</f>
        <v>2018</v>
      </c>
      <c r="G333" s="181" t="str">
        <f>MID(All_Opps[[#This Row],[Opportunity Name]],3,2)</f>
        <v>02</v>
      </c>
      <c r="H333" s="181" t="str">
        <f>LEFT(All_Opps[[#This Row],[Opportunity Name]],7)</f>
        <v>1802 Pe</v>
      </c>
      <c r="I333" s="181" t="str" cm="1">
        <f t="array" ref="I3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3" s="181" t="str">
        <f>YEAR(All_Opps[[#This Row],[Close_Date]])&amp;"-"&amp;TEXT(MONTH(All_Opps[[#This Row],[Close_Date]]),"00")</f>
        <v>2017-07</v>
      </c>
      <c r="K333" s="182">
        <f>All_Opps[[#This Row],[Created Date2]]*1</f>
        <v>42904</v>
      </c>
      <c r="L333" s="183">
        <f>YEAR(All_Opps[[#This Row],[Created_Date]])</f>
        <v>2017</v>
      </c>
      <c r="M333" s="184">
        <f>WEEKNUM(All_Opps[[#This Row],[Created_Date]],16)</f>
        <v>25</v>
      </c>
      <c r="N333" s="182">
        <f>All_Opps[[#This Row],[Close Date]]*1</f>
        <v>42919</v>
      </c>
      <c r="O333" s="185">
        <f>YEAR(All_Opps[[#This Row],[Close_Date]])</f>
        <v>2017</v>
      </c>
      <c r="P333" s="183">
        <f>MONTH(All_Opps[[#This Row],[Close Date]])</f>
        <v>7</v>
      </c>
      <c r="Q333" s="181">
        <f>WEEKNUM(All_Opps[[#This Row],[Close Date]],1)</f>
        <v>27</v>
      </c>
      <c r="R3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3" s="4" t="s">
        <v>975</v>
      </c>
      <c r="T333" s="4" t="s">
        <v>976</v>
      </c>
      <c r="U333" s="68">
        <v>42919</v>
      </c>
      <c r="V333" s="347" t="s">
        <v>18</v>
      </c>
      <c r="W333" s="9">
        <v>28535</v>
      </c>
      <c r="X333" s="4" t="s">
        <v>6</v>
      </c>
      <c r="Y333" s="4" t="s">
        <v>328</v>
      </c>
      <c r="Z333" s="68">
        <v>42904</v>
      </c>
    </row>
    <row r="334" spans="1:26" ht="12.75" x14ac:dyDescent="0.35">
      <c r="A3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334" s="181" t="str">
        <f>IF(All_Opps[[#This Row],[WeekMod]]&lt;&gt;"",CONCATENATE(All_Opps[[#This Row],[Opp Year]],"-",TEXT(All_Opps[[#This Row],[WeekMod]],"00#")),"")</f>
        <v>2017-077</v>
      </c>
      <c r="C3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334" s="181" t="str">
        <f>CONCATENATE(All_Opps[[#This Row],[Opp Year]],"-",TEXT(All_Opps[[#This Row],[Week]],"00#"))</f>
        <v>2017-077</v>
      </c>
      <c r="E334" s="181">
        <f>IFERROR(VALUE(RIGHT(All_Opps[[#This Row],[Opportunity Name]],2)),"")</f>
        <v>2</v>
      </c>
      <c r="F334" s="181">
        <f>IFERROR(("20"&amp;LEFT(All_Opps[[#This Row],[Opportunity Name]],2))*1,"")</f>
        <v>2017</v>
      </c>
      <c r="G334" s="181" t="str">
        <f>MID(All_Opps[[#This Row],[Opportunity Name]],3,2)</f>
        <v>09</v>
      </c>
      <c r="H334" s="181" t="str">
        <f>LEFT(All_Opps[[#This Row],[Opportunity Name]],7)</f>
        <v>1709 No</v>
      </c>
      <c r="I334" s="181" t="str" cm="1">
        <f t="array" ref="I3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4" s="181" t="str">
        <f>YEAR(All_Opps[[#This Row],[Close_Date]])&amp;"-"&amp;TEXT(MONTH(All_Opps[[#This Row],[Close_Date]]),"00")</f>
        <v>2017-06</v>
      </c>
      <c r="K334" s="182">
        <f>All_Opps[[#This Row],[Created Date2]]*1</f>
        <v>42877</v>
      </c>
      <c r="L334" s="183">
        <f>YEAR(All_Opps[[#This Row],[Created_Date]])</f>
        <v>2017</v>
      </c>
      <c r="M334" s="184">
        <f>WEEKNUM(All_Opps[[#This Row],[Created_Date]],16)</f>
        <v>21</v>
      </c>
      <c r="N334" s="182">
        <f>All_Opps[[#This Row],[Close Date]]*1</f>
        <v>42907</v>
      </c>
      <c r="O334" s="185">
        <f>YEAR(All_Opps[[#This Row],[Close_Date]])</f>
        <v>2017</v>
      </c>
      <c r="P334" s="183">
        <f>MONTH(All_Opps[[#This Row],[Close Date]])</f>
        <v>6</v>
      </c>
      <c r="Q334" s="181">
        <f>WEEKNUM(All_Opps[[#This Row],[Close Date]],1)</f>
        <v>25</v>
      </c>
      <c r="R33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4" s="4" t="s">
        <v>977</v>
      </c>
      <c r="T334" s="4" t="s">
        <v>978</v>
      </c>
      <c r="U334" s="68">
        <v>42907</v>
      </c>
      <c r="V334" s="347" t="s">
        <v>21</v>
      </c>
      <c r="W334" s="9">
        <v>36479</v>
      </c>
      <c r="X334" s="4" t="s">
        <v>14</v>
      </c>
      <c r="Y334" s="4" t="s">
        <v>328</v>
      </c>
      <c r="Z334" s="68">
        <v>42877</v>
      </c>
    </row>
    <row r="335" spans="1:26" ht="12.75" x14ac:dyDescent="0.35">
      <c r="A3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335" s="181" t="str">
        <f>IF(All_Opps[[#This Row],[WeekMod]]&lt;&gt;"",CONCATENATE(All_Opps[[#This Row],[Opp Year]],"-",TEXT(All_Opps[[#This Row],[WeekMod]],"00#")),"")</f>
        <v>2018-026</v>
      </c>
      <c r="C3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335" s="181" t="str">
        <f>CONCATENATE(All_Opps[[#This Row],[Opp Year]],"-",TEXT(All_Opps[[#This Row],[Week]],"00#"))</f>
        <v>2018-026</v>
      </c>
      <c r="E335" s="181">
        <f>IFERROR(VALUE(RIGHT(All_Opps[[#This Row],[Opportunity Name]],2)),"")</f>
        <v>4</v>
      </c>
      <c r="F335" s="181">
        <f>IFERROR(("20"&amp;LEFT(All_Opps[[#This Row],[Opportunity Name]],2))*1,"")</f>
        <v>2018</v>
      </c>
      <c r="G335" s="181" t="str">
        <f>MID(All_Opps[[#This Row],[Opportunity Name]],3,2)</f>
        <v>08</v>
      </c>
      <c r="H335" s="181" t="str">
        <f>LEFT(All_Opps[[#This Row],[Opportunity Name]],7)</f>
        <v>1808 Wi</v>
      </c>
      <c r="I335" s="181" t="str" cm="1">
        <f t="array" ref="I3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5" s="181" t="str">
        <f>YEAR(All_Opps[[#This Row],[Close_Date]])&amp;"-"&amp;TEXT(MONTH(All_Opps[[#This Row],[Close_Date]]),"00")</f>
        <v>2017-06</v>
      </c>
      <c r="K335" s="182">
        <f>All_Opps[[#This Row],[Created Date2]]*1</f>
        <v>42882</v>
      </c>
      <c r="L335" s="183">
        <f>YEAR(All_Opps[[#This Row],[Created_Date]])</f>
        <v>2017</v>
      </c>
      <c r="M335" s="184">
        <f>WEEKNUM(All_Opps[[#This Row],[Created_Date]],16)</f>
        <v>22</v>
      </c>
      <c r="N335" s="182">
        <f>All_Opps[[#This Row],[Close Date]]*1</f>
        <v>42912</v>
      </c>
      <c r="O335" s="185">
        <f>YEAR(All_Opps[[#This Row],[Close_Date]])</f>
        <v>2017</v>
      </c>
      <c r="P335" s="183">
        <f>MONTH(All_Opps[[#This Row],[Close Date]])</f>
        <v>6</v>
      </c>
      <c r="Q335" s="181">
        <f>WEEKNUM(All_Opps[[#This Row],[Close Date]],1)</f>
        <v>26</v>
      </c>
      <c r="R33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5" s="4" t="s">
        <v>979</v>
      </c>
      <c r="T335" s="4" t="s">
        <v>980</v>
      </c>
      <c r="U335" s="68">
        <v>42912</v>
      </c>
      <c r="V335" s="347" t="s">
        <v>18</v>
      </c>
      <c r="W335" s="9">
        <v>51810</v>
      </c>
      <c r="X335" s="4" t="s">
        <v>11</v>
      </c>
      <c r="Y335" s="4" t="s">
        <v>328</v>
      </c>
      <c r="Z335" s="68">
        <v>42882</v>
      </c>
    </row>
    <row r="336" spans="1:26" ht="12.75" x14ac:dyDescent="0.35">
      <c r="A3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336" s="181" t="str">
        <f>IF(All_Opps[[#This Row],[WeekMod]]&lt;&gt;"",CONCATENATE(All_Opps[[#This Row],[Opp Year]],"-",TEXT(All_Opps[[#This Row],[WeekMod]],"00#")),"")</f>
        <v>2017-079</v>
      </c>
      <c r="C3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336" s="181" t="str">
        <f>CONCATENATE(All_Opps[[#This Row],[Opp Year]],"-",TEXT(All_Opps[[#This Row],[Week]],"00#"))</f>
        <v>2017-079</v>
      </c>
      <c r="E336" s="181">
        <f>IFERROR(VALUE(RIGHT(All_Opps[[#This Row],[Opportunity Name]],2)),"")</f>
        <v>2</v>
      </c>
      <c r="F336" s="181">
        <f>IFERROR(("20"&amp;LEFT(All_Opps[[#This Row],[Opportunity Name]],2))*1,"")</f>
        <v>2017</v>
      </c>
      <c r="G336" s="181" t="str">
        <f>MID(All_Opps[[#This Row],[Opportunity Name]],3,2)</f>
        <v>10</v>
      </c>
      <c r="H336" s="181" t="str">
        <f>LEFT(All_Opps[[#This Row],[Opportunity Name]],7)</f>
        <v>1710 Pe</v>
      </c>
      <c r="I336" s="181" t="str" cm="1">
        <f t="array" ref="I3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6" s="181" t="str">
        <f>YEAR(All_Opps[[#This Row],[Close_Date]])&amp;"-"&amp;TEXT(MONTH(All_Opps[[#This Row],[Close_Date]]),"00")</f>
        <v>2017-07</v>
      </c>
      <c r="K336" s="182">
        <f>All_Opps[[#This Row],[Created Date2]]*1</f>
        <v>42888</v>
      </c>
      <c r="L336" s="183">
        <f>YEAR(All_Opps[[#This Row],[Created_Date]])</f>
        <v>2017</v>
      </c>
      <c r="M336" s="184">
        <f>WEEKNUM(All_Opps[[#This Row],[Created_Date]],16)</f>
        <v>22</v>
      </c>
      <c r="N336" s="182">
        <f>All_Opps[[#This Row],[Close Date]]*1</f>
        <v>42918</v>
      </c>
      <c r="O336" s="185">
        <f>YEAR(All_Opps[[#This Row],[Close_Date]])</f>
        <v>2017</v>
      </c>
      <c r="P336" s="183">
        <f>MONTH(All_Opps[[#This Row],[Close Date]])</f>
        <v>7</v>
      </c>
      <c r="Q336" s="181">
        <f>WEEKNUM(All_Opps[[#This Row],[Close Date]],1)</f>
        <v>27</v>
      </c>
      <c r="R33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6" s="4" t="s">
        <v>981</v>
      </c>
      <c r="T336" s="4" t="s">
        <v>982</v>
      </c>
      <c r="U336" s="68">
        <v>42918</v>
      </c>
      <c r="V336" s="347" t="s">
        <v>18</v>
      </c>
      <c r="W336" s="9">
        <v>16532</v>
      </c>
      <c r="X336" s="4" t="s">
        <v>11</v>
      </c>
      <c r="Y336" s="4" t="s">
        <v>328</v>
      </c>
      <c r="Z336" s="68">
        <v>42888</v>
      </c>
    </row>
    <row r="337" spans="1:26" ht="12.75" x14ac:dyDescent="0.35">
      <c r="A3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337" s="181" t="str">
        <f>IF(All_Opps[[#This Row],[WeekMod]]&lt;&gt;"",CONCATENATE(All_Opps[[#This Row],[Opp Year]],"-",TEXT(All_Opps[[#This Row],[WeekMod]],"00#")),"")</f>
        <v>2017-080</v>
      </c>
      <c r="C3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337" s="181" t="str">
        <f>CONCATENATE(All_Opps[[#This Row],[Opp Year]],"-",TEXT(All_Opps[[#This Row],[Week]],"00#"))</f>
        <v>2017-080</v>
      </c>
      <c r="E337" s="181">
        <f>IFERROR(VALUE(RIGHT(All_Opps[[#This Row],[Opportunity Name]],2)),"")</f>
        <v>2</v>
      </c>
      <c r="F337" s="181">
        <f>IFERROR(("20"&amp;LEFT(All_Opps[[#This Row],[Opportunity Name]],2))*1,"")</f>
        <v>2017</v>
      </c>
      <c r="G337" s="181" t="str">
        <f>MID(All_Opps[[#This Row],[Opportunity Name]],3,2)</f>
        <v>11</v>
      </c>
      <c r="H337" s="181" t="str">
        <f>LEFT(All_Opps[[#This Row],[Opportunity Name]],7)</f>
        <v>1711 Ta</v>
      </c>
      <c r="I337" s="181" t="str" cm="1">
        <f t="array" ref="I3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7" s="181" t="str">
        <f>YEAR(All_Opps[[#This Row],[Close_Date]])&amp;"-"&amp;TEXT(MONTH(All_Opps[[#This Row],[Close_Date]]),"00")</f>
        <v>2017-07</v>
      </c>
      <c r="K337" s="182">
        <f>All_Opps[[#This Row],[Created Date2]]*1</f>
        <v>42896</v>
      </c>
      <c r="L337" s="183">
        <f>YEAR(All_Opps[[#This Row],[Created_Date]])</f>
        <v>2017</v>
      </c>
      <c r="M337" s="184">
        <f>WEEKNUM(All_Opps[[#This Row],[Created_Date]],16)</f>
        <v>24</v>
      </c>
      <c r="N337" s="182">
        <f>All_Opps[[#This Row],[Close Date]]*1</f>
        <v>42926</v>
      </c>
      <c r="O337" s="185">
        <f>YEAR(All_Opps[[#This Row],[Close_Date]])</f>
        <v>2017</v>
      </c>
      <c r="P337" s="183">
        <f>MONTH(All_Opps[[#This Row],[Close Date]])</f>
        <v>7</v>
      </c>
      <c r="Q337" s="181">
        <f>WEEKNUM(All_Opps[[#This Row],[Close Date]],1)</f>
        <v>28</v>
      </c>
      <c r="R33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7" s="4" t="s">
        <v>983</v>
      </c>
      <c r="T337" s="4" t="s">
        <v>984</v>
      </c>
      <c r="U337" s="68">
        <v>42926</v>
      </c>
      <c r="V337" s="347" t="s">
        <v>21</v>
      </c>
      <c r="W337" s="9">
        <v>26937</v>
      </c>
      <c r="X337" s="4" t="s">
        <v>161</v>
      </c>
      <c r="Y337" s="4" t="s">
        <v>328</v>
      </c>
      <c r="Z337" s="68">
        <v>42896</v>
      </c>
    </row>
    <row r="338" spans="1:26" ht="12.75" x14ac:dyDescent="0.35">
      <c r="A3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338" s="181" t="str">
        <f>IF(All_Opps[[#This Row],[WeekMod]]&lt;&gt;"",CONCATENATE(All_Opps[[#This Row],[Opp Year]],"-",TEXT(All_Opps[[#This Row],[WeekMod]],"00#")),"")</f>
        <v>2017-079</v>
      </c>
      <c r="C3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338" s="181" t="str">
        <f>CONCATENATE(All_Opps[[#This Row],[Opp Year]],"-",TEXT(All_Opps[[#This Row],[Week]],"00#"))</f>
        <v>2017-079</v>
      </c>
      <c r="E338" s="181">
        <f>IFERROR(VALUE(RIGHT(All_Opps[[#This Row],[Opportunity Name]],2)),"")</f>
        <v>2</v>
      </c>
      <c r="F338" s="181">
        <f>IFERROR(("20"&amp;LEFT(All_Opps[[#This Row],[Opportunity Name]],2))*1,"")</f>
        <v>2017</v>
      </c>
      <c r="G338" s="181" t="str">
        <f>MID(All_Opps[[#This Row],[Opportunity Name]],3,2)</f>
        <v>10</v>
      </c>
      <c r="H338" s="181" t="str">
        <f>LEFT(All_Opps[[#This Row],[Opportunity Name]],7)</f>
        <v>1710-12</v>
      </c>
      <c r="I338" s="181" t="str" cm="1">
        <f t="array" ref="I3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8" s="181" t="str">
        <f>YEAR(All_Opps[[#This Row],[Close_Date]])&amp;"-"&amp;TEXT(MONTH(All_Opps[[#This Row],[Close_Date]]),"00")</f>
        <v>2017-07</v>
      </c>
      <c r="K338" s="182">
        <f>All_Opps[[#This Row],[Created Date2]]*1</f>
        <v>42911</v>
      </c>
      <c r="L338" s="183">
        <f>YEAR(All_Opps[[#This Row],[Created_Date]])</f>
        <v>2017</v>
      </c>
      <c r="M338" s="184">
        <f>WEEKNUM(All_Opps[[#This Row],[Created_Date]],16)</f>
        <v>26</v>
      </c>
      <c r="N338" s="182">
        <f>All_Opps[[#This Row],[Close Date]]*1</f>
        <v>42922</v>
      </c>
      <c r="O338" s="185">
        <f>YEAR(All_Opps[[#This Row],[Close_Date]])</f>
        <v>2017</v>
      </c>
      <c r="P338" s="183">
        <f>MONTH(All_Opps[[#This Row],[Close Date]])</f>
        <v>7</v>
      </c>
      <c r="Q338" s="181">
        <f>WEEKNUM(All_Opps[[#This Row],[Close Date]],1)</f>
        <v>27</v>
      </c>
      <c r="R33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98</v>
      </c>
      <c r="S338" s="4" t="s">
        <v>985</v>
      </c>
      <c r="T338" s="4" t="s">
        <v>986</v>
      </c>
      <c r="U338" s="68">
        <v>42922</v>
      </c>
      <c r="V338" s="347" t="s">
        <v>19</v>
      </c>
      <c r="W338" s="9">
        <v>32584</v>
      </c>
      <c r="X338" s="4" t="s">
        <v>15</v>
      </c>
      <c r="Y338" s="4" t="s">
        <v>328</v>
      </c>
      <c r="Z338" s="68">
        <v>42911</v>
      </c>
    </row>
    <row r="339" spans="1:26" ht="12.75" x14ac:dyDescent="0.35">
      <c r="A3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339" s="181" t="str">
        <f>IF(All_Opps[[#This Row],[WeekMod]]&lt;&gt;"",CONCATENATE(All_Opps[[#This Row],[Opp Year]],"-",TEXT(All_Opps[[#This Row],[WeekMod]],"00#")),"")</f>
        <v>2018-020</v>
      </c>
      <c r="C3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339" s="181" t="str">
        <f>CONCATENATE(All_Opps[[#This Row],[Opp Year]],"-",TEXT(All_Opps[[#This Row],[Week]],"00#"))</f>
        <v>2018-020</v>
      </c>
      <c r="E339" s="181">
        <f>IFERROR(VALUE(RIGHT(All_Opps[[#This Row],[Opportunity Name]],2)),"")</f>
        <v>6</v>
      </c>
      <c r="F339" s="181">
        <f>IFERROR(("20"&amp;LEFT(All_Opps[[#This Row],[Opportunity Name]],2))*1,"")</f>
        <v>2018</v>
      </c>
      <c r="G339" s="181" t="str">
        <f>MID(All_Opps[[#This Row],[Opportunity Name]],3,2)</f>
        <v>09</v>
      </c>
      <c r="H339" s="181" t="str">
        <f>LEFT(All_Opps[[#This Row],[Opportunity Name]],7)</f>
        <v>1809-03</v>
      </c>
      <c r="I339" s="181" t="str" cm="1">
        <f t="array" ref="I3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9" s="181" t="str">
        <f>YEAR(All_Opps[[#This Row],[Close_Date]])&amp;"-"&amp;TEXT(MONTH(All_Opps[[#This Row],[Close_Date]]),"00")</f>
        <v>2017-05</v>
      </c>
      <c r="K339" s="182">
        <f>All_Opps[[#This Row],[Created Date2]]*1</f>
        <v>42868</v>
      </c>
      <c r="L339" s="183">
        <f>YEAR(All_Opps[[#This Row],[Created_Date]])</f>
        <v>2017</v>
      </c>
      <c r="M339" s="184">
        <f>WEEKNUM(All_Opps[[#This Row],[Created_Date]],16)</f>
        <v>20</v>
      </c>
      <c r="N339" s="182">
        <f>All_Opps[[#This Row],[Close Date]]*1</f>
        <v>42873</v>
      </c>
      <c r="O339" s="185">
        <f>YEAR(All_Opps[[#This Row],[Close_Date]])</f>
        <v>2017</v>
      </c>
      <c r="P339" s="183">
        <f>MONTH(All_Opps[[#This Row],[Close Date]])</f>
        <v>5</v>
      </c>
      <c r="Q339" s="181">
        <f>WEEKNUM(All_Opps[[#This Row],[Close Date]],1)</f>
        <v>20</v>
      </c>
      <c r="R33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476</v>
      </c>
      <c r="S339" s="4" t="s">
        <v>987</v>
      </c>
      <c r="T339" s="4" t="s">
        <v>988</v>
      </c>
      <c r="U339" s="68">
        <v>42873</v>
      </c>
      <c r="V339" s="347" t="s">
        <v>19</v>
      </c>
      <c r="W339" s="9">
        <v>130465</v>
      </c>
      <c r="X339" s="4" t="s">
        <v>5</v>
      </c>
      <c r="Y339" s="4" t="s">
        <v>328</v>
      </c>
      <c r="Z339" s="68">
        <v>42868</v>
      </c>
    </row>
    <row r="340" spans="1:26" ht="12.75" x14ac:dyDescent="0.35">
      <c r="A3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340" s="181" t="str">
        <f>IF(All_Opps[[#This Row],[WeekMod]]&lt;&gt;"",CONCATENATE(All_Opps[[#This Row],[Opp Year]],"-",TEXT(All_Opps[[#This Row],[WeekMod]],"00#")),"")</f>
        <v>2018-026</v>
      </c>
      <c r="C3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340" s="181" t="str">
        <f>CONCATENATE(All_Opps[[#This Row],[Opp Year]],"-",TEXT(All_Opps[[#This Row],[Week]],"00#"))</f>
        <v>2018-026</v>
      </c>
      <c r="E340" s="181">
        <f>IFERROR(VALUE(RIGHT(All_Opps[[#This Row],[Opportunity Name]],2)),"")</f>
        <v>2</v>
      </c>
      <c r="F340" s="181">
        <f>IFERROR(("20"&amp;LEFT(All_Opps[[#This Row],[Opportunity Name]],2))*1,"")</f>
        <v>2018</v>
      </c>
      <c r="G340" s="181" t="str">
        <f>MID(All_Opps[[#This Row],[Opportunity Name]],3,2)</f>
        <v>02</v>
      </c>
      <c r="H340" s="181" t="str">
        <f>LEFT(All_Opps[[#This Row],[Opportunity Name]],7)</f>
        <v>1802-05</v>
      </c>
      <c r="I340" s="181" t="str" cm="1">
        <f t="array" ref="I3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0" s="181" t="str">
        <f>YEAR(All_Opps[[#This Row],[Close_Date]])&amp;"-"&amp;TEXT(MONTH(All_Opps[[#This Row],[Close_Date]]),"00")</f>
        <v>2017-06</v>
      </c>
      <c r="K340" s="182">
        <f>All_Opps[[#This Row],[Created Date2]]*1</f>
        <v>42916</v>
      </c>
      <c r="L340" s="183">
        <f>YEAR(All_Opps[[#This Row],[Created_Date]])</f>
        <v>2017</v>
      </c>
      <c r="M340" s="184">
        <f>WEEKNUM(All_Opps[[#This Row],[Created_Date]],16)</f>
        <v>26</v>
      </c>
      <c r="N340" s="182">
        <f>All_Opps[[#This Row],[Close Date]]*1</f>
        <v>42916</v>
      </c>
      <c r="O340" s="185">
        <f>YEAR(All_Opps[[#This Row],[Close_Date]])</f>
        <v>2017</v>
      </c>
      <c r="P340" s="183">
        <f>MONTH(All_Opps[[#This Row],[Close Date]])</f>
        <v>6</v>
      </c>
      <c r="Q340" s="181">
        <f>WEEKNUM(All_Opps[[#This Row],[Close Date]],1)</f>
        <v>26</v>
      </c>
      <c r="R34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216</v>
      </c>
      <c r="S340" s="4" t="s">
        <v>989</v>
      </c>
      <c r="T340" s="4" t="s">
        <v>990</v>
      </c>
      <c r="U340" s="68">
        <v>42916</v>
      </c>
      <c r="V340" s="347" t="s">
        <v>19</v>
      </c>
      <c r="W340" s="9">
        <v>7829</v>
      </c>
      <c r="X340" s="4" t="s">
        <v>5</v>
      </c>
      <c r="Y340" s="4" t="s">
        <v>328</v>
      </c>
      <c r="Z340" s="68">
        <v>42916</v>
      </c>
    </row>
    <row r="341" spans="1:26" ht="12.75" x14ac:dyDescent="0.35">
      <c r="A3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341" s="181" t="str">
        <f>IF(All_Opps[[#This Row],[WeekMod]]&lt;&gt;"",CONCATENATE(All_Opps[[#This Row],[Opp Year]],"-",TEXT(All_Opps[[#This Row],[WeekMod]],"00#")),"")</f>
        <v>2018-024</v>
      </c>
      <c r="C3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341" s="181" t="str">
        <f>CONCATENATE(All_Opps[[#This Row],[Opp Year]],"-",TEXT(All_Opps[[#This Row],[Week]],"00#"))</f>
        <v>2018-024</v>
      </c>
      <c r="E341" s="181">
        <f>IFERROR(VALUE(RIGHT(All_Opps[[#This Row],[Opportunity Name]],2)),"")</f>
        <v>17</v>
      </c>
      <c r="F341" s="181">
        <f>IFERROR(("20"&amp;LEFT(All_Opps[[#This Row],[Opportunity Name]],2))*1,"")</f>
        <v>2018</v>
      </c>
      <c r="G341" s="181" t="str">
        <f>MID(All_Opps[[#This Row],[Opportunity Name]],3,2)</f>
        <v>01</v>
      </c>
      <c r="H341" s="181" t="str">
        <f>LEFT(All_Opps[[#This Row],[Opportunity Name]],7)</f>
        <v>1801 Mo</v>
      </c>
      <c r="I341" s="181" t="str" cm="1">
        <f t="array" ref="I3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1" s="181" t="str">
        <f>YEAR(All_Opps[[#This Row],[Close_Date]])&amp;"-"&amp;TEXT(MONTH(All_Opps[[#This Row],[Close_Date]]),"00")</f>
        <v>2017-06</v>
      </c>
      <c r="K341" s="182">
        <f>All_Opps[[#This Row],[Created Date2]]*1</f>
        <v>42873</v>
      </c>
      <c r="L341" s="183">
        <f>YEAR(All_Opps[[#This Row],[Created_Date]])</f>
        <v>2017</v>
      </c>
      <c r="M341" s="184">
        <f>WEEKNUM(All_Opps[[#This Row],[Created_Date]],16)</f>
        <v>20</v>
      </c>
      <c r="N341" s="182">
        <f>All_Opps[[#This Row],[Close Date]]*1</f>
        <v>42903</v>
      </c>
      <c r="O341" s="185">
        <f>YEAR(All_Opps[[#This Row],[Close_Date]])</f>
        <v>2017</v>
      </c>
      <c r="P341" s="183">
        <f>MONTH(All_Opps[[#This Row],[Close Date]])</f>
        <v>6</v>
      </c>
      <c r="Q341" s="181">
        <f>WEEKNUM(All_Opps[[#This Row],[Close Date]],1)</f>
        <v>24</v>
      </c>
      <c r="R34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1" s="4" t="s">
        <v>991</v>
      </c>
      <c r="T341" s="4" t="s">
        <v>992</v>
      </c>
      <c r="U341" s="68">
        <v>42903</v>
      </c>
      <c r="V341" s="347" t="s">
        <v>18</v>
      </c>
      <c r="W341" s="9">
        <v>89986</v>
      </c>
      <c r="X341" s="4" t="s">
        <v>6</v>
      </c>
      <c r="Y341" s="4" t="s">
        <v>328</v>
      </c>
      <c r="Z341" s="68">
        <v>42873</v>
      </c>
    </row>
    <row r="342" spans="1:26" ht="12.75" x14ac:dyDescent="0.35">
      <c r="A3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342" s="181" t="str">
        <f>IF(All_Opps[[#This Row],[WeekMod]]&lt;&gt;"",CONCATENATE(All_Opps[[#This Row],[Opp Year]],"-",TEXT(All_Opps[[#This Row],[WeekMod]],"00#")),"")</f>
        <v>2017-079</v>
      </c>
      <c r="C3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342" s="181" t="str">
        <f>CONCATENATE(All_Opps[[#This Row],[Opp Year]],"-",TEXT(All_Opps[[#This Row],[Week]],"00#"))</f>
        <v>2017-079</v>
      </c>
      <c r="E342" s="181">
        <f>IFERROR(VALUE(RIGHT(All_Opps[[#This Row],[Opportunity Name]],2)),"")</f>
        <v>2</v>
      </c>
      <c r="F342" s="181">
        <f>IFERROR(("20"&amp;LEFT(All_Opps[[#This Row],[Opportunity Name]],2))*1,"")</f>
        <v>2017</v>
      </c>
      <c r="G342" s="181" t="str">
        <f>MID(All_Opps[[#This Row],[Opportunity Name]],3,2)</f>
        <v>08</v>
      </c>
      <c r="H342" s="181" t="str">
        <f>LEFT(All_Opps[[#This Row],[Opportunity Name]],7)</f>
        <v>1708-12</v>
      </c>
      <c r="I342" s="181" t="str" cm="1">
        <f t="array" ref="I3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2" s="181" t="str">
        <f>YEAR(All_Opps[[#This Row],[Close_Date]])&amp;"-"&amp;TEXT(MONTH(All_Opps[[#This Row],[Close_Date]]),"00")</f>
        <v>2017-07</v>
      </c>
      <c r="K342" s="182">
        <f>All_Opps[[#This Row],[Created Date2]]*1</f>
        <v>42922</v>
      </c>
      <c r="L342" s="183">
        <f>YEAR(All_Opps[[#This Row],[Created_Date]])</f>
        <v>2017</v>
      </c>
      <c r="M342" s="184">
        <f>WEEKNUM(All_Opps[[#This Row],[Created_Date]],16)</f>
        <v>27</v>
      </c>
      <c r="N342" s="182">
        <f>All_Opps[[#This Row],[Close Date]]*1</f>
        <v>42924</v>
      </c>
      <c r="O342" s="185">
        <f>YEAR(All_Opps[[#This Row],[Close_Date]])</f>
        <v>2017</v>
      </c>
      <c r="P342" s="183">
        <f>MONTH(All_Opps[[#This Row],[Close Date]])</f>
        <v>7</v>
      </c>
      <c r="Q342" s="181">
        <f>WEEKNUM(All_Opps[[#This Row],[Close Date]],1)</f>
        <v>27</v>
      </c>
      <c r="R34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</v>
      </c>
      <c r="S342" s="4" t="s">
        <v>993</v>
      </c>
      <c r="T342" s="4" t="s">
        <v>994</v>
      </c>
      <c r="U342" s="68">
        <v>42924</v>
      </c>
      <c r="V342" s="347" t="s">
        <v>19</v>
      </c>
      <c r="W342" s="9">
        <v>29297</v>
      </c>
      <c r="X342" s="4" t="s">
        <v>5</v>
      </c>
      <c r="Y342" s="4" t="s">
        <v>328</v>
      </c>
      <c r="Z342" s="68">
        <v>42922</v>
      </c>
    </row>
    <row r="343" spans="1:26" ht="12.75" x14ac:dyDescent="0.35">
      <c r="A3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343" s="181" t="str">
        <f>IF(All_Opps[[#This Row],[WeekMod]]&lt;&gt;"",CONCATENATE(All_Opps[[#This Row],[Opp Year]],"-",TEXT(All_Opps[[#This Row],[WeekMod]],"00#")),"")</f>
        <v>2017-074</v>
      </c>
      <c r="C3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343" s="181" t="str">
        <f>CONCATENATE(All_Opps[[#This Row],[Opp Year]],"-",TEXT(All_Opps[[#This Row],[Week]],"00#"))</f>
        <v>2017-074</v>
      </c>
      <c r="E343" s="181">
        <f>IFERROR(VALUE(RIGHT(All_Opps[[#This Row],[Opportunity Name]],2)),"")</f>
        <v>2</v>
      </c>
      <c r="F343" s="181">
        <f>IFERROR(("20"&amp;LEFT(All_Opps[[#This Row],[Opportunity Name]],2))*1,"")</f>
        <v>2017</v>
      </c>
      <c r="G343" s="181" t="str">
        <f>MID(All_Opps[[#This Row],[Opportunity Name]],3,2)</f>
        <v>09</v>
      </c>
      <c r="H343" s="181" t="str">
        <f>LEFT(All_Opps[[#This Row],[Opportunity Name]],7)</f>
        <v>1709-09</v>
      </c>
      <c r="I343" s="181" t="str" cm="1">
        <f t="array" ref="I3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3" s="181" t="str">
        <f>YEAR(All_Opps[[#This Row],[Close_Date]])&amp;"-"&amp;TEXT(MONTH(All_Opps[[#This Row],[Close_Date]]),"00")</f>
        <v>2017-06</v>
      </c>
      <c r="K343" s="182">
        <f>All_Opps[[#This Row],[Created Date2]]*1</f>
        <v>42880</v>
      </c>
      <c r="L343" s="183">
        <f>YEAR(All_Opps[[#This Row],[Created_Date]])</f>
        <v>2017</v>
      </c>
      <c r="M343" s="184">
        <f>WEEKNUM(All_Opps[[#This Row],[Created_Date]],16)</f>
        <v>21</v>
      </c>
      <c r="N343" s="182">
        <f>All_Opps[[#This Row],[Close Date]]*1</f>
        <v>42887</v>
      </c>
      <c r="O343" s="185">
        <f>YEAR(All_Opps[[#This Row],[Close_Date]])</f>
        <v>2017</v>
      </c>
      <c r="P343" s="183">
        <f>MONTH(All_Opps[[#This Row],[Close Date]])</f>
        <v>6</v>
      </c>
      <c r="Q343" s="181">
        <f>WEEKNUM(All_Opps[[#This Row],[Close Date]],1)</f>
        <v>22</v>
      </c>
      <c r="R34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99</v>
      </c>
      <c r="S343" s="4" t="s">
        <v>995</v>
      </c>
      <c r="T343" s="4" t="s">
        <v>996</v>
      </c>
      <c r="U343" s="68">
        <v>42887</v>
      </c>
      <c r="V343" s="347" t="s">
        <v>19</v>
      </c>
      <c r="W343" s="9">
        <v>32241</v>
      </c>
      <c r="X343" s="4" t="s">
        <v>6</v>
      </c>
      <c r="Y343" s="4" t="s">
        <v>328</v>
      </c>
      <c r="Z343" s="68">
        <v>42880</v>
      </c>
    </row>
    <row r="344" spans="1:26" ht="12.75" x14ac:dyDescent="0.35">
      <c r="A3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22</v>
      </c>
      <c r="B344" s="181" t="str">
        <f>IF(All_Opps[[#This Row],[WeekMod]]&lt;&gt;"",CONCATENATE(All_Opps[[#This Row],[Opp Year]],"-",TEXT(All_Opps[[#This Row],[WeekMod]],"00#")),"")</f>
        <v>2018-022</v>
      </c>
      <c r="C3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22</v>
      </c>
      <c r="D344" s="181" t="str">
        <f>CONCATENATE(All_Opps[[#This Row],[Opp Year]],"-",TEXT(All_Opps[[#This Row],[Week]],"00#"))</f>
        <v>2018-022</v>
      </c>
      <c r="E344" s="181">
        <f>IFERROR(VALUE(RIGHT(All_Opps[[#This Row],[Opportunity Name]],2)),"")</f>
        <v>1</v>
      </c>
      <c r="F344" s="181">
        <f>IFERROR(("20"&amp;LEFT(All_Opps[[#This Row],[Opportunity Name]],2))*1,"")</f>
        <v>2018</v>
      </c>
      <c r="G344" s="181" t="str">
        <f>MID(All_Opps[[#This Row],[Opportunity Name]],3,2)</f>
        <v>06</v>
      </c>
      <c r="H344" s="181" t="str">
        <f>LEFT(All_Opps[[#This Row],[Opportunity Name]],7)</f>
        <v>1806-03</v>
      </c>
      <c r="I344" s="181" t="str" cm="1">
        <f t="array" ref="I3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4" s="181" t="str">
        <f>YEAR(All_Opps[[#This Row],[Close_Date]])&amp;"-"&amp;TEXT(MONTH(All_Opps[[#This Row],[Close_Date]]),"00")</f>
        <v>2017-05</v>
      </c>
      <c r="K344" s="182">
        <f>All_Opps[[#This Row],[Created Date2]]*1</f>
        <v>42854</v>
      </c>
      <c r="L344" s="183">
        <f>YEAR(All_Opps[[#This Row],[Created_Date]])</f>
        <v>2017</v>
      </c>
      <c r="M344" s="184">
        <f>WEEKNUM(All_Opps[[#This Row],[Created_Date]],16)</f>
        <v>18</v>
      </c>
      <c r="N344" s="182">
        <f>All_Opps[[#This Row],[Close Date]]*1</f>
        <v>42886</v>
      </c>
      <c r="O344" s="185">
        <f>YEAR(All_Opps[[#This Row],[Close_Date]])</f>
        <v>2017</v>
      </c>
      <c r="P344" s="183">
        <f>MONTH(All_Opps[[#This Row],[Close Date]])</f>
        <v>5</v>
      </c>
      <c r="Q344" s="181">
        <f>WEEKNUM(All_Opps[[#This Row],[Close Date]],1)</f>
        <v>22</v>
      </c>
      <c r="R34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398</v>
      </c>
      <c r="S344" s="4" t="s">
        <v>997</v>
      </c>
      <c r="T344" s="4" t="s">
        <v>998</v>
      </c>
      <c r="U344" s="68">
        <v>42886</v>
      </c>
      <c r="V344" s="347" t="s">
        <v>19</v>
      </c>
      <c r="W344" s="9">
        <v>17477</v>
      </c>
      <c r="X344" s="4" t="s">
        <v>11</v>
      </c>
      <c r="Y344" s="4" t="s">
        <v>328</v>
      </c>
      <c r="Z344" s="68">
        <v>42854</v>
      </c>
    </row>
    <row r="345" spans="1:26" ht="12.75" x14ac:dyDescent="0.35">
      <c r="A3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345" s="181" t="str">
        <f>IF(All_Opps[[#This Row],[WeekMod]]&lt;&gt;"",CONCATENATE(All_Opps[[#This Row],[Opp Year]],"-",TEXT(All_Opps[[#This Row],[WeekMod]],"00#")),"")</f>
        <v>2017-081</v>
      </c>
      <c r="C3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345" s="181" t="str">
        <f>CONCATENATE(All_Opps[[#This Row],[Opp Year]],"-",TEXT(All_Opps[[#This Row],[Week]],"00#"))</f>
        <v>2017-081</v>
      </c>
      <c r="E345" s="181">
        <f>IFERROR(VALUE(RIGHT(All_Opps[[#This Row],[Opportunity Name]],2)),"")</f>
        <v>1</v>
      </c>
      <c r="F345" s="181">
        <f>IFERROR(("20"&amp;LEFT(All_Opps[[#This Row],[Opportunity Name]],2))*1,"")</f>
        <v>2017</v>
      </c>
      <c r="G345" s="181" t="str">
        <f>MID(All_Opps[[#This Row],[Opportunity Name]],3,2)</f>
        <v>06</v>
      </c>
      <c r="H345" s="181" t="str">
        <f>LEFT(All_Opps[[#This Row],[Opportunity Name]],7)</f>
        <v>1706-18</v>
      </c>
      <c r="I345" s="181" t="str" cm="1">
        <f t="array" ref="I3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5" s="181" t="str">
        <f>YEAR(All_Opps[[#This Row],[Close_Date]])&amp;"-"&amp;TEXT(MONTH(All_Opps[[#This Row],[Close_Date]]),"00")</f>
        <v>2017-07</v>
      </c>
      <c r="K345" s="182">
        <f>All_Opps[[#This Row],[Created Date2]]*1</f>
        <v>42930</v>
      </c>
      <c r="L345" s="183">
        <f>YEAR(All_Opps[[#This Row],[Created_Date]])</f>
        <v>2017</v>
      </c>
      <c r="M345" s="184">
        <f>WEEKNUM(All_Opps[[#This Row],[Created_Date]],16)</f>
        <v>28</v>
      </c>
      <c r="N345" s="182">
        <f>All_Opps[[#This Row],[Close Date]]*1</f>
        <v>42937</v>
      </c>
      <c r="O345" s="185">
        <f>YEAR(All_Opps[[#This Row],[Close_Date]])</f>
        <v>2017</v>
      </c>
      <c r="P345" s="183">
        <f>MONTH(All_Opps[[#This Row],[Close Date]])</f>
        <v>7</v>
      </c>
      <c r="Q345" s="181">
        <f>WEEKNUM(All_Opps[[#This Row],[Close Date]],1)</f>
        <v>29</v>
      </c>
      <c r="R34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5" s="4" t="s">
        <v>999</v>
      </c>
      <c r="T345" s="4" t="s">
        <v>1000</v>
      </c>
      <c r="U345" s="68">
        <v>42937</v>
      </c>
      <c r="V345" s="347" t="s">
        <v>19</v>
      </c>
      <c r="W345" s="341">
        <v>5077</v>
      </c>
      <c r="X345" s="4" t="s">
        <v>5</v>
      </c>
      <c r="Y345" s="4" t="s">
        <v>321</v>
      </c>
      <c r="Z345" s="68">
        <v>42930</v>
      </c>
    </row>
    <row r="346" spans="1:26" ht="12.75" x14ac:dyDescent="0.35">
      <c r="A3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346" s="181" t="str">
        <f>IF(All_Opps[[#This Row],[WeekMod]]&lt;&gt;"",CONCATENATE(All_Opps[[#This Row],[Opp Year]],"-",TEXT(All_Opps[[#This Row],[WeekMod]],"00#")),"")</f>
        <v>2017-078</v>
      </c>
      <c r="C3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346" s="181" t="str">
        <f>CONCATENATE(All_Opps[[#This Row],[Opp Year]],"-",TEXT(All_Opps[[#This Row],[Week]],"00#"))</f>
        <v>2017-078</v>
      </c>
      <c r="E346" s="181">
        <f>IFERROR(VALUE(RIGHT(All_Opps[[#This Row],[Opportunity Name]],2)),"")</f>
        <v>2</v>
      </c>
      <c r="F346" s="181">
        <f>IFERROR(("20"&amp;LEFT(All_Opps[[#This Row],[Opportunity Name]],2))*1,"")</f>
        <v>2017</v>
      </c>
      <c r="G346" s="181" t="str">
        <f>MID(All_Opps[[#This Row],[Opportunity Name]],3,2)</f>
        <v>10</v>
      </c>
      <c r="H346" s="181" t="str">
        <f>LEFT(All_Opps[[#This Row],[Opportunity Name]],7)</f>
        <v>1710 Th</v>
      </c>
      <c r="I346" s="181" t="str" cm="1">
        <f t="array" ref="I3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6" s="181" t="str">
        <f>YEAR(All_Opps[[#This Row],[Close_Date]])&amp;"-"&amp;TEXT(MONTH(All_Opps[[#This Row],[Close_Date]]),"00")</f>
        <v>2017-07</v>
      </c>
      <c r="K346" s="182">
        <f>All_Opps[[#This Row],[Created Date2]]*1</f>
        <v>42887</v>
      </c>
      <c r="L346" s="183">
        <f>YEAR(All_Opps[[#This Row],[Created_Date]])</f>
        <v>2017</v>
      </c>
      <c r="M346" s="184">
        <f>WEEKNUM(All_Opps[[#This Row],[Created_Date]],16)</f>
        <v>22</v>
      </c>
      <c r="N346" s="182">
        <f>All_Opps[[#This Row],[Close Date]]*1</f>
        <v>42917</v>
      </c>
      <c r="O346" s="185">
        <f>YEAR(All_Opps[[#This Row],[Close_Date]])</f>
        <v>2017</v>
      </c>
      <c r="P346" s="183">
        <f>MONTH(All_Opps[[#This Row],[Close Date]])</f>
        <v>7</v>
      </c>
      <c r="Q346" s="181">
        <f>WEEKNUM(All_Opps[[#This Row],[Close Date]],1)</f>
        <v>26</v>
      </c>
      <c r="R34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6" s="4" t="s">
        <v>1001</v>
      </c>
      <c r="T346" s="4" t="s">
        <v>1002</v>
      </c>
      <c r="U346" s="68">
        <v>42917</v>
      </c>
      <c r="V346" s="347" t="s">
        <v>18</v>
      </c>
      <c r="W346" s="9">
        <v>17835</v>
      </c>
      <c r="X346" s="4" t="s">
        <v>5</v>
      </c>
      <c r="Y346" s="4" t="s">
        <v>328</v>
      </c>
      <c r="Z346" s="68">
        <v>42887</v>
      </c>
    </row>
    <row r="347" spans="1:26" ht="12.75" x14ac:dyDescent="0.35">
      <c r="A3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347" s="181" t="str">
        <f>IF(All_Opps[[#This Row],[WeekMod]]&lt;&gt;"",CONCATENATE(All_Opps[[#This Row],[Opp Year]],"-",TEXT(All_Opps[[#This Row],[WeekMod]],"00#")),"")</f>
        <v>2017-074</v>
      </c>
      <c r="C3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347" s="181" t="str">
        <f>CONCATENATE(All_Opps[[#This Row],[Opp Year]],"-",TEXT(All_Opps[[#This Row],[Week]],"00#"))</f>
        <v>2017-074</v>
      </c>
      <c r="E347" s="181">
        <f>IFERROR(VALUE(RIGHT(All_Opps[[#This Row],[Opportunity Name]],2)),"")</f>
        <v>4</v>
      </c>
      <c r="F347" s="181">
        <f>IFERROR(("20"&amp;LEFT(All_Opps[[#This Row],[Opportunity Name]],2))*1,"")</f>
        <v>2017</v>
      </c>
      <c r="G347" s="181" t="str">
        <f>MID(All_Opps[[#This Row],[Opportunity Name]],3,2)</f>
        <v>11</v>
      </c>
      <c r="H347" s="181" t="str">
        <f>LEFT(All_Opps[[#This Row],[Opportunity Name]],7)</f>
        <v>1711-07</v>
      </c>
      <c r="I347" s="181" t="str" cm="1">
        <f t="array" ref="I3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7" s="181" t="str">
        <f>YEAR(All_Opps[[#This Row],[Close_Date]])&amp;"-"&amp;TEXT(MONTH(All_Opps[[#This Row],[Close_Date]]),"00")</f>
        <v>2017-05</v>
      </c>
      <c r="K347" s="182">
        <f>All_Opps[[#This Row],[Created Date2]]*1</f>
        <v>42861</v>
      </c>
      <c r="L347" s="183">
        <f>YEAR(All_Opps[[#This Row],[Created_Date]])</f>
        <v>2017</v>
      </c>
      <c r="M347" s="184">
        <f>WEEKNUM(All_Opps[[#This Row],[Created_Date]],16)</f>
        <v>19</v>
      </c>
      <c r="N347" s="182">
        <f>All_Opps[[#This Row],[Close Date]]*1</f>
        <v>42885</v>
      </c>
      <c r="O347" s="185">
        <f>YEAR(All_Opps[[#This Row],[Close_Date]])</f>
        <v>2017</v>
      </c>
      <c r="P347" s="183">
        <f>MONTH(All_Opps[[#This Row],[Close Date]])</f>
        <v>5</v>
      </c>
      <c r="Q347" s="181">
        <f>WEEKNUM(All_Opps[[#This Row],[Close Date]],1)</f>
        <v>22</v>
      </c>
      <c r="R34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179</v>
      </c>
      <c r="S347" s="4" t="s">
        <v>1003</v>
      </c>
      <c r="T347" s="4" t="s">
        <v>1004</v>
      </c>
      <c r="U347" s="68">
        <v>42885</v>
      </c>
      <c r="V347" s="347" t="s">
        <v>19</v>
      </c>
      <c r="W347" s="9">
        <v>51186</v>
      </c>
      <c r="X347" s="4" t="s">
        <v>15</v>
      </c>
      <c r="Y347" s="4" t="s">
        <v>328</v>
      </c>
      <c r="Z347" s="68">
        <v>42861</v>
      </c>
    </row>
    <row r="348" spans="1:26" ht="12.75" x14ac:dyDescent="0.35">
      <c r="A3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348" s="181" t="str">
        <f>IF(All_Opps[[#This Row],[WeekMod]]&lt;&gt;"",CONCATENATE(All_Opps[[#This Row],[Opp Year]],"-",TEXT(All_Opps[[#This Row],[WeekMod]],"00#")),"")</f>
        <v>2017-074</v>
      </c>
      <c r="C3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348" s="181" t="str">
        <f>CONCATENATE(All_Opps[[#This Row],[Opp Year]],"-",TEXT(All_Opps[[#This Row],[Week]],"00#"))</f>
        <v>2017-074</v>
      </c>
      <c r="E348" s="181">
        <f>IFERROR(VALUE(RIGHT(All_Opps[[#This Row],[Opportunity Name]],2)),"")</f>
        <v>4</v>
      </c>
      <c r="F348" s="181">
        <f>IFERROR(("20"&amp;LEFT(All_Opps[[#This Row],[Opportunity Name]],2))*1,"")</f>
        <v>2017</v>
      </c>
      <c r="G348" s="181" t="str">
        <f>MID(All_Opps[[#This Row],[Opportunity Name]],3,2)</f>
        <v>12</v>
      </c>
      <c r="H348" s="181" t="str">
        <f>LEFT(All_Opps[[#This Row],[Opportunity Name]],7)</f>
        <v>1712-11</v>
      </c>
      <c r="I348" s="181" t="str" cm="1">
        <f t="array" ref="I3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8" s="181" t="str">
        <f>YEAR(All_Opps[[#This Row],[Close_Date]])&amp;"-"&amp;TEXT(MONTH(All_Opps[[#This Row],[Close_Date]]),"00")</f>
        <v>2017-06</v>
      </c>
      <c r="K348" s="182">
        <f>All_Opps[[#This Row],[Created Date2]]*1</f>
        <v>42878</v>
      </c>
      <c r="L348" s="183">
        <f>YEAR(All_Opps[[#This Row],[Created_Date]])</f>
        <v>2017</v>
      </c>
      <c r="M348" s="184">
        <f>WEEKNUM(All_Opps[[#This Row],[Created_Date]],16)</f>
        <v>21</v>
      </c>
      <c r="N348" s="182">
        <f>All_Opps[[#This Row],[Close Date]]*1</f>
        <v>42887</v>
      </c>
      <c r="O348" s="185">
        <f>YEAR(All_Opps[[#This Row],[Close_Date]])</f>
        <v>2017</v>
      </c>
      <c r="P348" s="183">
        <f>MONTH(All_Opps[[#This Row],[Close Date]])</f>
        <v>6</v>
      </c>
      <c r="Q348" s="181">
        <f>WEEKNUM(All_Opps[[#This Row],[Close Date]],1)</f>
        <v>22</v>
      </c>
      <c r="R3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192</v>
      </c>
      <c r="S348" s="4" t="s">
        <v>1005</v>
      </c>
      <c r="T348" s="4" t="s">
        <v>1006</v>
      </c>
      <c r="U348" s="68">
        <v>42887</v>
      </c>
      <c r="V348" s="347" t="s">
        <v>19</v>
      </c>
      <c r="W348" s="9">
        <v>23811</v>
      </c>
      <c r="X348" s="4" t="s">
        <v>13</v>
      </c>
      <c r="Y348" s="4" t="s">
        <v>328</v>
      </c>
      <c r="Z348" s="68">
        <v>42878</v>
      </c>
    </row>
    <row r="349" spans="1:26" ht="12.75" x14ac:dyDescent="0.35">
      <c r="A3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349" s="181" t="str">
        <f>IF(All_Opps[[#This Row],[WeekMod]]&lt;&gt;"",CONCATENATE(All_Opps[[#This Row],[Opp Year]],"-",TEXT(All_Opps[[#This Row],[WeekMod]],"00#")),"")</f>
        <v>2017-075</v>
      </c>
      <c r="C3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349" s="181" t="str">
        <f>CONCATENATE(All_Opps[[#This Row],[Opp Year]],"-",TEXT(All_Opps[[#This Row],[Week]],"00#"))</f>
        <v>2017-075</v>
      </c>
      <c r="E349" s="181">
        <f>IFERROR(VALUE(RIGHT(All_Opps[[#This Row],[Opportunity Name]],2)),"")</f>
        <v>3</v>
      </c>
      <c r="F349" s="181">
        <f>IFERROR(("20"&amp;LEFT(All_Opps[[#This Row],[Opportunity Name]],2))*1,"")</f>
        <v>2017</v>
      </c>
      <c r="G349" s="181" t="str">
        <f>MID(All_Opps[[#This Row],[Opportunity Name]],3,2)</f>
        <v>12</v>
      </c>
      <c r="H349" s="181" t="str">
        <f>LEFT(All_Opps[[#This Row],[Opportunity Name]],7)</f>
        <v>1712-13</v>
      </c>
      <c r="I349" s="181" t="str" cm="1">
        <f t="array" ref="I3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9" s="181" t="str">
        <f>YEAR(All_Opps[[#This Row],[Close_Date]])&amp;"-"&amp;TEXT(MONTH(All_Opps[[#This Row],[Close_Date]]),"00")</f>
        <v>2017-06</v>
      </c>
      <c r="K349" s="182">
        <f>All_Opps[[#This Row],[Created Date2]]*1</f>
        <v>42883</v>
      </c>
      <c r="L349" s="183">
        <f>YEAR(All_Opps[[#This Row],[Created_Date]])</f>
        <v>2017</v>
      </c>
      <c r="M349" s="184">
        <f>WEEKNUM(All_Opps[[#This Row],[Created_Date]],16)</f>
        <v>22</v>
      </c>
      <c r="N349" s="182">
        <f>All_Opps[[#This Row],[Close Date]]*1</f>
        <v>42891</v>
      </c>
      <c r="O349" s="185">
        <f>YEAR(All_Opps[[#This Row],[Close_Date]])</f>
        <v>2017</v>
      </c>
      <c r="P349" s="183">
        <f>MONTH(All_Opps[[#This Row],[Close Date]])</f>
        <v>6</v>
      </c>
      <c r="Q349" s="181">
        <f>WEEKNUM(All_Opps[[#This Row],[Close Date]],1)</f>
        <v>23</v>
      </c>
      <c r="R34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187</v>
      </c>
      <c r="S349" s="4" t="s">
        <v>1007</v>
      </c>
      <c r="T349" s="4" t="s">
        <v>1008</v>
      </c>
      <c r="U349" s="68">
        <v>42891</v>
      </c>
      <c r="V349" s="347" t="s">
        <v>19</v>
      </c>
      <c r="W349" s="341">
        <v>24230</v>
      </c>
      <c r="X349" s="4" t="s">
        <v>24</v>
      </c>
      <c r="Y349" s="4" t="s">
        <v>321</v>
      </c>
      <c r="Z349" s="68">
        <v>42883</v>
      </c>
    </row>
    <row r="350" spans="1:26" ht="12.75" x14ac:dyDescent="0.35">
      <c r="A3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350" s="181" t="str">
        <f>IF(All_Opps[[#This Row],[WeekMod]]&lt;&gt;"",CONCATENATE(All_Opps[[#This Row],[Opp Year]],"-",TEXT(All_Opps[[#This Row],[WeekMod]],"00#")),"")</f>
        <v>2017-077</v>
      </c>
      <c r="C3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350" s="181" t="str">
        <f>CONCATENATE(All_Opps[[#This Row],[Opp Year]],"-",TEXT(All_Opps[[#This Row],[Week]],"00#"))</f>
        <v>2017-077</v>
      </c>
      <c r="E350" s="181">
        <f>IFERROR(VALUE(RIGHT(All_Opps[[#This Row],[Opportunity Name]],2)),"")</f>
        <v>5</v>
      </c>
      <c r="F350" s="181">
        <f>IFERROR(("20"&amp;LEFT(All_Opps[[#This Row],[Opportunity Name]],2))*1,"")</f>
        <v>2017</v>
      </c>
      <c r="G350" s="181" t="str">
        <f>MID(All_Opps[[#This Row],[Opportunity Name]],3,2)</f>
        <v>12</v>
      </c>
      <c r="H350" s="181" t="str">
        <f>LEFT(All_Opps[[#This Row],[Opportunity Name]],7)</f>
        <v>1712-12</v>
      </c>
      <c r="I350" s="181" t="str" cm="1">
        <f t="array" ref="I3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0" s="181" t="str">
        <f>YEAR(All_Opps[[#This Row],[Close_Date]])&amp;"-"&amp;TEXT(MONTH(All_Opps[[#This Row],[Close_Date]]),"00")</f>
        <v>2017-06</v>
      </c>
      <c r="K350" s="182">
        <f>All_Opps[[#This Row],[Created Date2]]*1</f>
        <v>42903</v>
      </c>
      <c r="L350" s="183">
        <f>YEAR(All_Opps[[#This Row],[Created_Date]])</f>
        <v>2017</v>
      </c>
      <c r="M350" s="184">
        <f>WEEKNUM(All_Opps[[#This Row],[Created_Date]],16)</f>
        <v>25</v>
      </c>
      <c r="N350" s="182">
        <f>All_Opps[[#This Row],[Close Date]]*1</f>
        <v>42904</v>
      </c>
      <c r="O350" s="185">
        <f>YEAR(All_Opps[[#This Row],[Close_Date]])</f>
        <v>2017</v>
      </c>
      <c r="P350" s="183">
        <f>MONTH(All_Opps[[#This Row],[Close Date]])</f>
        <v>6</v>
      </c>
      <c r="Q350" s="181">
        <f>WEEKNUM(All_Opps[[#This Row],[Close Date]],1)</f>
        <v>25</v>
      </c>
      <c r="R35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167</v>
      </c>
      <c r="S350" s="4" t="s">
        <v>1009</v>
      </c>
      <c r="T350" s="4" t="s">
        <v>1010</v>
      </c>
      <c r="U350" s="68">
        <v>42904</v>
      </c>
      <c r="V350" s="347" t="s">
        <v>19</v>
      </c>
      <c r="W350" s="9">
        <v>66341</v>
      </c>
      <c r="X350" s="4" t="s">
        <v>13</v>
      </c>
      <c r="Y350" s="4" t="s">
        <v>328</v>
      </c>
      <c r="Z350" s="68">
        <v>42903</v>
      </c>
    </row>
    <row r="351" spans="1:26" ht="12.75" x14ac:dyDescent="0.35">
      <c r="A3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351" s="181" t="str">
        <f>IF(All_Opps[[#This Row],[WeekMod]]&lt;&gt;"",CONCATENATE(All_Opps[[#This Row],[Opp Year]],"-",TEXT(All_Opps[[#This Row],[WeekMod]],"00#")),"")</f>
        <v>2017-082</v>
      </c>
      <c r="C3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351" s="181" t="str">
        <f>CONCATENATE(All_Opps[[#This Row],[Opp Year]],"-",TEXT(All_Opps[[#This Row],[Week]],"00#"))</f>
        <v>2017-082</v>
      </c>
      <c r="E351" s="181">
        <f>IFERROR(VALUE(RIGHT(All_Opps[[#This Row],[Opportunity Name]],2)),"")</f>
        <v>2</v>
      </c>
      <c r="F351" s="181">
        <f>IFERROR(("20"&amp;LEFT(All_Opps[[#This Row],[Opportunity Name]],2))*1,"")</f>
        <v>2017</v>
      </c>
      <c r="G351" s="181" t="str">
        <f>MID(All_Opps[[#This Row],[Opportunity Name]],3,2)</f>
        <v>10</v>
      </c>
      <c r="H351" s="181" t="str">
        <f>LEFT(All_Opps[[#This Row],[Opportunity Name]],7)</f>
        <v>1710 Ra</v>
      </c>
      <c r="I351" s="181" t="str" cm="1">
        <f t="array" ref="I3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1" s="181" t="str">
        <f>YEAR(All_Opps[[#This Row],[Close_Date]])&amp;"-"&amp;TEXT(MONTH(All_Opps[[#This Row],[Close_Date]]),"00")</f>
        <v>2017-07</v>
      </c>
      <c r="K351" s="182">
        <f>All_Opps[[#This Row],[Created Date2]]*1</f>
        <v>42910</v>
      </c>
      <c r="L351" s="183">
        <f>YEAR(All_Opps[[#This Row],[Created_Date]])</f>
        <v>2017</v>
      </c>
      <c r="M351" s="184">
        <f>WEEKNUM(All_Opps[[#This Row],[Created_Date]],16)</f>
        <v>26</v>
      </c>
      <c r="N351" s="182">
        <f>All_Opps[[#This Row],[Close Date]]*1</f>
        <v>42940</v>
      </c>
      <c r="O351" s="185">
        <f>YEAR(All_Opps[[#This Row],[Close_Date]])</f>
        <v>2017</v>
      </c>
      <c r="P351" s="183">
        <f>MONTH(All_Opps[[#This Row],[Close Date]])</f>
        <v>7</v>
      </c>
      <c r="Q351" s="181">
        <f>WEEKNUM(All_Opps[[#This Row],[Close Date]],1)</f>
        <v>30</v>
      </c>
      <c r="R3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1" s="4" t="s">
        <v>1011</v>
      </c>
      <c r="T351" s="4" t="s">
        <v>1012</v>
      </c>
      <c r="U351" s="68">
        <v>42940</v>
      </c>
      <c r="V351" s="347" t="s">
        <v>21</v>
      </c>
      <c r="W351" s="9">
        <v>10717</v>
      </c>
      <c r="X351" s="4" t="s">
        <v>13</v>
      </c>
      <c r="Y351" s="4" t="s">
        <v>328</v>
      </c>
      <c r="Z351" s="68">
        <v>42910</v>
      </c>
    </row>
    <row r="352" spans="1:26" ht="12.75" x14ac:dyDescent="0.35">
      <c r="A3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352" s="181" t="str">
        <f>IF(All_Opps[[#This Row],[WeekMod]]&lt;&gt;"",CONCATENATE(All_Opps[[#This Row],[Opp Year]],"-",TEXT(All_Opps[[#This Row],[WeekMod]],"00#")),"")</f>
        <v>2018-030</v>
      </c>
      <c r="C3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352" s="181" t="str">
        <f>CONCATENATE(All_Opps[[#This Row],[Opp Year]],"-",TEXT(All_Opps[[#This Row],[Week]],"00#"))</f>
        <v>2018-030</v>
      </c>
      <c r="E352" s="181">
        <f>IFERROR(VALUE(RIGHT(All_Opps[[#This Row],[Opportunity Name]],2)),"")</f>
        <v>2</v>
      </c>
      <c r="F352" s="181">
        <f>IFERROR(("20"&amp;LEFT(All_Opps[[#This Row],[Opportunity Name]],2))*1,"")</f>
        <v>2018</v>
      </c>
      <c r="G352" s="181" t="str">
        <f>MID(All_Opps[[#This Row],[Opportunity Name]],3,2)</f>
        <v>02</v>
      </c>
      <c r="H352" s="181" t="str">
        <f>LEFT(All_Opps[[#This Row],[Opportunity Name]],7)</f>
        <v>1802 Ya</v>
      </c>
      <c r="I352" s="181" t="str" cm="1">
        <f t="array" ref="I3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2" s="181" t="str">
        <f>YEAR(All_Opps[[#This Row],[Close_Date]])&amp;"-"&amp;TEXT(MONTH(All_Opps[[#This Row],[Close_Date]]),"00")</f>
        <v>2017-07</v>
      </c>
      <c r="K352" s="182">
        <f>All_Opps[[#This Row],[Created Date2]]*1</f>
        <v>42910</v>
      </c>
      <c r="L352" s="183">
        <f>YEAR(All_Opps[[#This Row],[Created_Date]])</f>
        <v>2017</v>
      </c>
      <c r="M352" s="184">
        <f>WEEKNUM(All_Opps[[#This Row],[Created_Date]],16)</f>
        <v>26</v>
      </c>
      <c r="N352" s="182">
        <f>All_Opps[[#This Row],[Close Date]]*1</f>
        <v>42940</v>
      </c>
      <c r="O352" s="185">
        <f>YEAR(All_Opps[[#This Row],[Close_Date]])</f>
        <v>2017</v>
      </c>
      <c r="P352" s="183">
        <f>MONTH(All_Opps[[#This Row],[Close Date]])</f>
        <v>7</v>
      </c>
      <c r="Q352" s="181">
        <f>WEEKNUM(All_Opps[[#This Row],[Close Date]],1)</f>
        <v>30</v>
      </c>
      <c r="R35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2" s="4" t="s">
        <v>1013</v>
      </c>
      <c r="T352" s="4" t="s">
        <v>1014</v>
      </c>
      <c r="U352" s="68">
        <v>42940</v>
      </c>
      <c r="V352" s="347" t="s">
        <v>18</v>
      </c>
      <c r="W352" s="9">
        <v>29869</v>
      </c>
      <c r="X352" s="4" t="s">
        <v>11</v>
      </c>
      <c r="Y352" s="4" t="s">
        <v>328</v>
      </c>
      <c r="Z352" s="68">
        <v>42910</v>
      </c>
    </row>
    <row r="353" spans="1:26" ht="12.75" x14ac:dyDescent="0.35">
      <c r="A3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353" s="181" t="str">
        <f>IF(All_Opps[[#This Row],[WeekMod]]&lt;&gt;"",CONCATENATE(All_Opps[[#This Row],[Opp Year]],"-",TEXT(All_Opps[[#This Row],[WeekMod]],"00#")),"")</f>
        <v>2017-076</v>
      </c>
      <c r="C3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353" s="181" t="str">
        <f>CONCATENATE(All_Opps[[#This Row],[Opp Year]],"-",TEXT(All_Opps[[#This Row],[Week]],"00#"))</f>
        <v>2017-076</v>
      </c>
      <c r="E353" s="181">
        <f>IFERROR(VALUE(RIGHT(All_Opps[[#This Row],[Opportunity Name]],2)),"")</f>
        <v>3</v>
      </c>
      <c r="F353" s="181">
        <f>IFERROR(("20"&amp;LEFT(All_Opps[[#This Row],[Opportunity Name]],2))*1,"")</f>
        <v>2017</v>
      </c>
      <c r="G353" s="181" t="str">
        <f>MID(All_Opps[[#This Row],[Opportunity Name]],3,2)</f>
        <v>07</v>
      </c>
      <c r="H353" s="181" t="str">
        <f>LEFT(All_Opps[[#This Row],[Opportunity Name]],7)</f>
        <v>1707 Za</v>
      </c>
      <c r="I353" s="181" t="str" cm="1">
        <f t="array" ref="I3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3" s="181" t="str">
        <f>YEAR(All_Opps[[#This Row],[Close_Date]])&amp;"-"&amp;TEXT(MONTH(All_Opps[[#This Row],[Close_Date]]),"00")</f>
        <v>2017-06</v>
      </c>
      <c r="K353" s="182">
        <f>All_Opps[[#This Row],[Created Date2]]*1</f>
        <v>42872</v>
      </c>
      <c r="L353" s="183">
        <f>YEAR(All_Opps[[#This Row],[Created_Date]])</f>
        <v>2017</v>
      </c>
      <c r="M353" s="184">
        <f>WEEKNUM(All_Opps[[#This Row],[Created_Date]],16)</f>
        <v>20</v>
      </c>
      <c r="N353" s="182">
        <f>All_Opps[[#This Row],[Close Date]]*1</f>
        <v>42902</v>
      </c>
      <c r="O353" s="185">
        <f>YEAR(All_Opps[[#This Row],[Close_Date]])</f>
        <v>2017</v>
      </c>
      <c r="P353" s="183">
        <f>MONTH(All_Opps[[#This Row],[Close Date]])</f>
        <v>6</v>
      </c>
      <c r="Q353" s="181">
        <f>WEEKNUM(All_Opps[[#This Row],[Close Date]],1)</f>
        <v>24</v>
      </c>
      <c r="R35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3" s="4" t="s">
        <v>1015</v>
      </c>
      <c r="T353" s="4" t="s">
        <v>1016</v>
      </c>
      <c r="U353" s="68">
        <v>42902</v>
      </c>
      <c r="V353" s="347" t="s">
        <v>18</v>
      </c>
      <c r="W353" s="9">
        <v>37862</v>
      </c>
      <c r="X353" s="4" t="s">
        <v>5</v>
      </c>
      <c r="Y353" s="4" t="s">
        <v>328</v>
      </c>
      <c r="Z353" s="68">
        <v>42872</v>
      </c>
    </row>
    <row r="354" spans="1:26" ht="12.75" x14ac:dyDescent="0.35">
      <c r="A3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354" s="181" t="str">
        <f>IF(All_Opps[[#This Row],[WeekMod]]&lt;&gt;"",CONCATENATE(All_Opps[[#This Row],[Opp Year]],"-",TEXT(All_Opps[[#This Row],[WeekMod]],"00#")),"")</f>
        <v>2017-078</v>
      </c>
      <c r="C3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354" s="181" t="str">
        <f>CONCATENATE(All_Opps[[#This Row],[Opp Year]],"-",TEXT(All_Opps[[#This Row],[Week]],"00#"))</f>
        <v>2017-078</v>
      </c>
      <c r="E354" s="181">
        <f>IFERROR(VALUE(RIGHT(All_Opps[[#This Row],[Opportunity Name]],2)),"")</f>
        <v>5</v>
      </c>
      <c r="F354" s="181">
        <f>IFERROR(("20"&amp;LEFT(All_Opps[[#This Row],[Opportunity Name]],2))*1,"")</f>
        <v>2017</v>
      </c>
      <c r="G354" s="181" t="str">
        <f>MID(All_Opps[[#This Row],[Opportunity Name]],3,2)</f>
        <v>06</v>
      </c>
      <c r="H354" s="181" t="str">
        <f>LEFT(All_Opps[[#This Row],[Opportunity Name]],7)</f>
        <v>1706 Ur</v>
      </c>
      <c r="I354" s="181" t="str" cm="1">
        <f t="array" ref="I3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4" s="181" t="str">
        <f>YEAR(All_Opps[[#This Row],[Close_Date]])&amp;"-"&amp;TEXT(MONTH(All_Opps[[#This Row],[Close_Date]]),"00")</f>
        <v>2017-06</v>
      </c>
      <c r="K354" s="182">
        <f>All_Opps[[#This Row],[Created Date2]]*1</f>
        <v>42883</v>
      </c>
      <c r="L354" s="183">
        <f>YEAR(All_Opps[[#This Row],[Created_Date]])</f>
        <v>2017</v>
      </c>
      <c r="M354" s="184">
        <f>WEEKNUM(All_Opps[[#This Row],[Created_Date]],16)</f>
        <v>22</v>
      </c>
      <c r="N354" s="182">
        <f>All_Opps[[#This Row],[Close Date]]*1</f>
        <v>42913</v>
      </c>
      <c r="O354" s="185">
        <f>YEAR(All_Opps[[#This Row],[Close_Date]])</f>
        <v>2017</v>
      </c>
      <c r="P354" s="183">
        <f>MONTH(All_Opps[[#This Row],[Close Date]])</f>
        <v>6</v>
      </c>
      <c r="Q354" s="181">
        <f>WEEKNUM(All_Opps[[#This Row],[Close Date]],1)</f>
        <v>26</v>
      </c>
      <c r="R35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4" s="4" t="s">
        <v>1017</v>
      </c>
      <c r="T354" s="4" t="s">
        <v>1018</v>
      </c>
      <c r="U354" s="68">
        <v>42913</v>
      </c>
      <c r="V354" s="347" t="s">
        <v>18</v>
      </c>
      <c r="W354" s="9">
        <v>46109</v>
      </c>
      <c r="X354" s="4" t="s">
        <v>13</v>
      </c>
      <c r="Y354" s="4" t="s">
        <v>328</v>
      </c>
      <c r="Z354" s="68">
        <v>42883</v>
      </c>
    </row>
    <row r="355" spans="1:26" ht="12.75" x14ac:dyDescent="0.35">
      <c r="A3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355" s="181" t="str">
        <f>IF(All_Opps[[#This Row],[WeekMod]]&lt;&gt;"",CONCATENATE(All_Opps[[#This Row],[Opp Year]],"-",TEXT(All_Opps[[#This Row],[WeekMod]],"00#")),"")</f>
        <v>2017-081</v>
      </c>
      <c r="C3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355" s="181" t="str">
        <f>CONCATENATE(All_Opps[[#This Row],[Opp Year]],"-",TEXT(All_Opps[[#This Row],[Week]],"00#"))</f>
        <v>2017-081</v>
      </c>
      <c r="E355" s="181">
        <f>IFERROR(VALUE(RIGHT(All_Opps[[#This Row],[Opportunity Name]],2)),"")</f>
        <v>2</v>
      </c>
      <c r="F355" s="181">
        <f>IFERROR(("20"&amp;LEFT(All_Opps[[#This Row],[Opportunity Name]],2))*1,"")</f>
        <v>2017</v>
      </c>
      <c r="G355" s="181" t="str">
        <f>MID(All_Opps[[#This Row],[Opportunity Name]],3,2)</f>
        <v>12</v>
      </c>
      <c r="H355" s="181" t="str">
        <f>LEFT(All_Opps[[#This Row],[Opportunity Name]],7)</f>
        <v>1712 St</v>
      </c>
      <c r="I355" s="181" t="str" cm="1">
        <f t="array" ref="I3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5" s="181" t="str">
        <f>YEAR(All_Opps[[#This Row],[Close_Date]])&amp;"-"&amp;TEXT(MONTH(All_Opps[[#This Row],[Close_Date]]),"00")</f>
        <v>2017-07</v>
      </c>
      <c r="K355" s="182">
        <f>All_Opps[[#This Row],[Created Date2]]*1</f>
        <v>42908</v>
      </c>
      <c r="L355" s="183">
        <f>YEAR(All_Opps[[#This Row],[Created_Date]])</f>
        <v>2017</v>
      </c>
      <c r="M355" s="184">
        <f>WEEKNUM(All_Opps[[#This Row],[Created_Date]],16)</f>
        <v>25</v>
      </c>
      <c r="N355" s="182">
        <f>All_Opps[[#This Row],[Close Date]]*1</f>
        <v>42938</v>
      </c>
      <c r="O355" s="185">
        <f>YEAR(All_Opps[[#This Row],[Close_Date]])</f>
        <v>2017</v>
      </c>
      <c r="P355" s="183">
        <f>MONTH(All_Opps[[#This Row],[Close Date]])</f>
        <v>7</v>
      </c>
      <c r="Q355" s="181">
        <f>WEEKNUM(All_Opps[[#This Row],[Close Date]],1)</f>
        <v>29</v>
      </c>
      <c r="R35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5" s="4" t="s">
        <v>1019</v>
      </c>
      <c r="T355" s="4" t="s">
        <v>1020</v>
      </c>
      <c r="U355" s="68">
        <v>42938</v>
      </c>
      <c r="V355" s="347" t="s">
        <v>18</v>
      </c>
      <c r="W355" s="341">
        <v>21836</v>
      </c>
      <c r="X355" s="4" t="s">
        <v>11</v>
      </c>
      <c r="Y355" s="4" t="s">
        <v>321</v>
      </c>
      <c r="Z355" s="68">
        <v>42908</v>
      </c>
    </row>
    <row r="356" spans="1:26" ht="12.75" x14ac:dyDescent="0.35">
      <c r="A3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356" s="181" t="str">
        <f>IF(All_Opps[[#This Row],[WeekMod]]&lt;&gt;"",CONCATENATE(All_Opps[[#This Row],[Opp Year]],"-",TEXT(All_Opps[[#This Row],[WeekMod]],"00#")),"")</f>
        <v>2017-082</v>
      </c>
      <c r="C3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356" s="181" t="str">
        <f>CONCATENATE(All_Opps[[#This Row],[Opp Year]],"-",TEXT(All_Opps[[#This Row],[Week]],"00#"))</f>
        <v>2017-082</v>
      </c>
      <c r="E356" s="181">
        <f>IFERROR(VALUE(RIGHT(All_Opps[[#This Row],[Opportunity Name]],2)),"")</f>
        <v>2</v>
      </c>
      <c r="F356" s="181">
        <f>IFERROR(("20"&amp;LEFT(All_Opps[[#This Row],[Opportunity Name]],2))*1,"")</f>
        <v>2017</v>
      </c>
      <c r="G356" s="181" t="str">
        <f>MID(All_Opps[[#This Row],[Opportunity Name]],3,2)</f>
        <v>10</v>
      </c>
      <c r="H356" s="181" t="str">
        <f>LEFT(All_Opps[[#This Row],[Opportunity Name]],7)</f>
        <v>1710-13</v>
      </c>
      <c r="I356" s="181" t="str" cm="1">
        <f t="array" ref="I3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6" s="181" t="str">
        <f>YEAR(All_Opps[[#This Row],[Close_Date]])&amp;"-"&amp;TEXT(MONTH(All_Opps[[#This Row],[Close_Date]]),"00")</f>
        <v>2017-07</v>
      </c>
      <c r="K356" s="182">
        <f>All_Opps[[#This Row],[Created Date2]]*1</f>
        <v>42936</v>
      </c>
      <c r="L356" s="183">
        <f>YEAR(All_Opps[[#This Row],[Created_Date]])</f>
        <v>2017</v>
      </c>
      <c r="M356" s="184">
        <f>WEEKNUM(All_Opps[[#This Row],[Created_Date]],16)</f>
        <v>29</v>
      </c>
      <c r="N356" s="182">
        <f>All_Opps[[#This Row],[Close Date]]*1</f>
        <v>42943</v>
      </c>
      <c r="O356" s="185">
        <f>YEAR(All_Opps[[#This Row],[Close_Date]])</f>
        <v>2017</v>
      </c>
      <c r="P356" s="183">
        <f>MONTH(All_Opps[[#This Row],[Close Date]])</f>
        <v>7</v>
      </c>
      <c r="Q356" s="181">
        <f>WEEKNUM(All_Opps[[#This Row],[Close Date]],1)</f>
        <v>30</v>
      </c>
      <c r="R35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73</v>
      </c>
      <c r="S356" s="4" t="s">
        <v>1021</v>
      </c>
      <c r="T356" s="4" t="s">
        <v>1022</v>
      </c>
      <c r="U356" s="68">
        <v>42943</v>
      </c>
      <c r="V356" s="347" t="s">
        <v>19</v>
      </c>
      <c r="W356" s="341">
        <v>26234</v>
      </c>
      <c r="X356" s="4" t="s">
        <v>11</v>
      </c>
      <c r="Y356" s="4" t="s">
        <v>321</v>
      </c>
      <c r="Z356" s="68">
        <v>42936</v>
      </c>
    </row>
    <row r="357" spans="1:26" ht="12.75" x14ac:dyDescent="0.35">
      <c r="A3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357" s="181" t="str">
        <f>IF(All_Opps[[#This Row],[WeekMod]]&lt;&gt;"",CONCATENATE(All_Opps[[#This Row],[Opp Year]],"-",TEXT(All_Opps[[#This Row],[WeekMod]],"00#")),"")</f>
        <v>2017-074</v>
      </c>
      <c r="C3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357" s="181" t="str">
        <f>CONCATENATE(All_Opps[[#This Row],[Opp Year]],"-",TEXT(All_Opps[[#This Row],[Week]],"00#"))</f>
        <v>2017-074</v>
      </c>
      <c r="E357" s="181">
        <f>IFERROR(VALUE(RIGHT(All_Opps[[#This Row],[Opportunity Name]],2)),"")</f>
        <v>2</v>
      </c>
      <c r="F357" s="181">
        <f>IFERROR(("20"&amp;LEFT(All_Opps[[#This Row],[Opportunity Name]],2))*1,"")</f>
        <v>2017</v>
      </c>
      <c r="G357" s="181" t="str">
        <f>MID(All_Opps[[#This Row],[Opportunity Name]],3,2)</f>
        <v>10</v>
      </c>
      <c r="H357" s="181" t="str">
        <f>LEFT(All_Opps[[#This Row],[Opportunity Name]],7)</f>
        <v>1710-14</v>
      </c>
      <c r="I357" s="181" t="str" cm="1">
        <f t="array" ref="I3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7" s="181" t="str">
        <f>YEAR(All_Opps[[#This Row],[Close_Date]])&amp;"-"&amp;TEXT(MONTH(All_Opps[[#This Row],[Close_Date]]),"00")</f>
        <v>2017-06</v>
      </c>
      <c r="K357" s="182">
        <f>All_Opps[[#This Row],[Created Date2]]*1</f>
        <v>42887</v>
      </c>
      <c r="L357" s="183">
        <f>YEAR(All_Opps[[#This Row],[Created_Date]])</f>
        <v>2017</v>
      </c>
      <c r="M357" s="184">
        <f>WEEKNUM(All_Opps[[#This Row],[Created_Date]],16)</f>
        <v>22</v>
      </c>
      <c r="N357" s="182">
        <f>All_Opps[[#This Row],[Close Date]]*1</f>
        <v>42887</v>
      </c>
      <c r="O357" s="185">
        <f>YEAR(All_Opps[[#This Row],[Close_Date]])</f>
        <v>2017</v>
      </c>
      <c r="P357" s="183">
        <f>MONTH(All_Opps[[#This Row],[Close Date]])</f>
        <v>6</v>
      </c>
      <c r="Q357" s="181">
        <f>WEEKNUM(All_Opps[[#This Row],[Close Date]],1)</f>
        <v>22</v>
      </c>
      <c r="R35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122</v>
      </c>
      <c r="S357" s="4" t="s">
        <v>1023</v>
      </c>
      <c r="T357" s="4" t="s">
        <v>1024</v>
      </c>
      <c r="U357" s="68">
        <v>42887</v>
      </c>
      <c r="V357" s="347" t="s">
        <v>19</v>
      </c>
      <c r="W357" s="341">
        <v>29907</v>
      </c>
      <c r="X357" s="4" t="s">
        <v>13</v>
      </c>
      <c r="Y357" s="4" t="s">
        <v>321</v>
      </c>
      <c r="Z357" s="68">
        <v>42887</v>
      </c>
    </row>
    <row r="358" spans="1:26" ht="12.75" x14ac:dyDescent="0.35">
      <c r="A3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358" s="181" t="str">
        <f>IF(All_Opps[[#This Row],[WeekMod]]&lt;&gt;"",CONCATENATE(All_Opps[[#This Row],[Opp Year]],"-",TEXT(All_Opps[[#This Row],[WeekMod]],"00#")),"")</f>
        <v>2017-075</v>
      </c>
      <c r="C3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358" s="181" t="str">
        <f>CONCATENATE(All_Opps[[#This Row],[Opp Year]],"-",TEXT(All_Opps[[#This Row],[Week]],"00#"))</f>
        <v>2017-075</v>
      </c>
      <c r="E358" s="181">
        <f>IFERROR(VALUE(RIGHT(All_Opps[[#This Row],[Opportunity Name]],2)),"")</f>
        <v>4</v>
      </c>
      <c r="F358" s="181">
        <f>IFERROR(("20"&amp;LEFT(All_Opps[[#This Row],[Opportunity Name]],2))*1,"")</f>
        <v>2017</v>
      </c>
      <c r="G358" s="181" t="str">
        <f>MID(All_Opps[[#This Row],[Opportunity Name]],3,2)</f>
        <v>08</v>
      </c>
      <c r="H358" s="181" t="str">
        <f>LEFT(All_Opps[[#This Row],[Opportunity Name]],7)</f>
        <v>1708 Pr</v>
      </c>
      <c r="I358" s="181" t="str" cm="1">
        <f t="array" ref="I3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8" s="181" t="str">
        <f>YEAR(All_Opps[[#This Row],[Close_Date]])&amp;"-"&amp;TEXT(MONTH(All_Opps[[#This Row],[Close_Date]]),"00")</f>
        <v>2017-06</v>
      </c>
      <c r="K358" s="182">
        <f>All_Opps[[#This Row],[Created Date2]]*1</f>
        <v>42866</v>
      </c>
      <c r="L358" s="183">
        <f>YEAR(All_Opps[[#This Row],[Created_Date]])</f>
        <v>2017</v>
      </c>
      <c r="M358" s="184">
        <f>WEEKNUM(All_Opps[[#This Row],[Created_Date]],16)</f>
        <v>19</v>
      </c>
      <c r="N358" s="182">
        <f>All_Opps[[#This Row],[Close Date]]*1</f>
        <v>42896</v>
      </c>
      <c r="O358" s="185">
        <f>YEAR(All_Opps[[#This Row],[Close_Date]])</f>
        <v>2017</v>
      </c>
      <c r="P358" s="183">
        <f>MONTH(All_Opps[[#This Row],[Close Date]])</f>
        <v>6</v>
      </c>
      <c r="Q358" s="181">
        <f>WEEKNUM(All_Opps[[#This Row],[Close Date]],1)</f>
        <v>23</v>
      </c>
      <c r="R3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8" s="4" t="s">
        <v>1025</v>
      </c>
      <c r="T358" s="4" t="s">
        <v>1026</v>
      </c>
      <c r="U358" s="68">
        <v>42896</v>
      </c>
      <c r="V358" s="347" t="s">
        <v>18</v>
      </c>
      <c r="W358" s="341">
        <v>28584</v>
      </c>
      <c r="X358" s="4" t="s">
        <v>11</v>
      </c>
      <c r="Y358" s="4" t="s">
        <v>321</v>
      </c>
      <c r="Z358" s="68">
        <v>42866</v>
      </c>
    </row>
    <row r="359" spans="1:26" ht="12.75" x14ac:dyDescent="0.35">
      <c r="A3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359" s="181" t="str">
        <f>IF(All_Opps[[#This Row],[WeekMod]]&lt;&gt;"",CONCATENATE(All_Opps[[#This Row],[Opp Year]],"-",TEXT(All_Opps[[#This Row],[WeekMod]],"00#")),"")</f>
        <v>2018-028</v>
      </c>
      <c r="C3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359" s="181" t="str">
        <f>CONCATENATE(All_Opps[[#This Row],[Opp Year]],"-",TEXT(All_Opps[[#This Row],[Week]],"00#"))</f>
        <v>2018-028</v>
      </c>
      <c r="E359" s="181">
        <f>IFERROR(VALUE(RIGHT(All_Opps[[#This Row],[Opportunity Name]],2)),"")</f>
        <v>2</v>
      </c>
      <c r="F359" s="181">
        <f>IFERROR(("20"&amp;LEFT(All_Opps[[#This Row],[Opportunity Name]],2))*1,"")</f>
        <v>2018</v>
      </c>
      <c r="G359" s="181" t="str">
        <f>MID(All_Opps[[#This Row],[Opportunity Name]],3,2)</f>
        <v>04</v>
      </c>
      <c r="H359" s="181" t="str">
        <f>LEFT(All_Opps[[#This Row],[Opportunity Name]],7)</f>
        <v>1804 St</v>
      </c>
      <c r="I359" s="181" t="str" cm="1">
        <f t="array" ref="I3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9" s="181" t="str">
        <f>YEAR(All_Opps[[#This Row],[Close_Date]])&amp;"-"&amp;TEXT(MONTH(All_Opps[[#This Row],[Close_Date]]),"00")</f>
        <v>2017-07</v>
      </c>
      <c r="K359" s="182">
        <f>All_Opps[[#This Row],[Created Date2]]*1</f>
        <v>42898</v>
      </c>
      <c r="L359" s="183">
        <f>YEAR(All_Opps[[#This Row],[Created_Date]])</f>
        <v>2017</v>
      </c>
      <c r="M359" s="184">
        <f>WEEKNUM(All_Opps[[#This Row],[Created_Date]],16)</f>
        <v>24</v>
      </c>
      <c r="N359" s="182">
        <f>All_Opps[[#This Row],[Close Date]]*1</f>
        <v>42928</v>
      </c>
      <c r="O359" s="185">
        <f>YEAR(All_Opps[[#This Row],[Close_Date]])</f>
        <v>2017</v>
      </c>
      <c r="P359" s="183">
        <f>MONTH(All_Opps[[#This Row],[Close Date]])</f>
        <v>7</v>
      </c>
      <c r="Q359" s="181">
        <f>WEEKNUM(All_Opps[[#This Row],[Close Date]],1)</f>
        <v>28</v>
      </c>
      <c r="R3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9" s="4" t="s">
        <v>1027</v>
      </c>
      <c r="T359" s="4" t="s">
        <v>1028</v>
      </c>
      <c r="U359" s="68">
        <v>42928</v>
      </c>
      <c r="V359" s="347" t="s">
        <v>18</v>
      </c>
      <c r="W359" s="341">
        <v>29486</v>
      </c>
      <c r="X359" s="4" t="s">
        <v>15</v>
      </c>
      <c r="Y359" s="4" t="s">
        <v>321</v>
      </c>
      <c r="Z359" s="68">
        <v>42898</v>
      </c>
    </row>
    <row r="360" spans="1:26" ht="12.75" x14ac:dyDescent="0.35">
      <c r="A3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22</v>
      </c>
      <c r="B360" s="181" t="str">
        <f>IF(All_Opps[[#This Row],[WeekMod]]&lt;&gt;"",CONCATENATE(All_Opps[[#This Row],[Opp Year]],"-",TEXT(All_Opps[[#This Row],[WeekMod]],"00#")),"")</f>
        <v>2018-022</v>
      </c>
      <c r="C3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22</v>
      </c>
      <c r="D360" s="181" t="str">
        <f>CONCATENATE(All_Opps[[#This Row],[Opp Year]],"-",TEXT(All_Opps[[#This Row],[Week]],"00#"))</f>
        <v>2018-022</v>
      </c>
      <c r="E360" s="181">
        <f>IFERROR(VALUE(RIGHT(All_Opps[[#This Row],[Opportunity Name]],2)),"")</f>
        <v>5</v>
      </c>
      <c r="F360" s="181">
        <f>IFERROR(("20"&amp;LEFT(All_Opps[[#This Row],[Opportunity Name]],2))*1,"")</f>
        <v>2018</v>
      </c>
      <c r="G360" s="181" t="str">
        <f>MID(All_Opps[[#This Row],[Opportunity Name]],3,2)</f>
        <v>07</v>
      </c>
      <c r="H360" s="181" t="str">
        <f>LEFT(All_Opps[[#This Row],[Opportunity Name]],7)</f>
        <v>1807 Ga</v>
      </c>
      <c r="I360" s="181" t="str" cm="1">
        <f t="array" ref="I3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0" s="181" t="str">
        <f>YEAR(All_Opps[[#This Row],[Close_Date]])&amp;"-"&amp;TEXT(MONTH(All_Opps[[#This Row],[Close_Date]]),"00")</f>
        <v>2017-06</v>
      </c>
      <c r="K360" s="182">
        <f>All_Opps[[#This Row],[Created Date2]]*1</f>
        <v>42858</v>
      </c>
      <c r="L360" s="183">
        <f>YEAR(All_Opps[[#This Row],[Created_Date]])</f>
        <v>2017</v>
      </c>
      <c r="M360" s="184">
        <f>WEEKNUM(All_Opps[[#This Row],[Created_Date]],16)</f>
        <v>18</v>
      </c>
      <c r="N360" s="182">
        <f>All_Opps[[#This Row],[Close Date]]*1</f>
        <v>42888</v>
      </c>
      <c r="O360" s="185">
        <f>YEAR(All_Opps[[#This Row],[Close_Date]])</f>
        <v>2017</v>
      </c>
      <c r="P360" s="183">
        <f>MONTH(All_Opps[[#This Row],[Close Date]])</f>
        <v>6</v>
      </c>
      <c r="Q360" s="181">
        <f>WEEKNUM(All_Opps[[#This Row],[Close Date]],1)</f>
        <v>22</v>
      </c>
      <c r="R3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0" s="4" t="s">
        <v>1029</v>
      </c>
      <c r="T360" s="4" t="s">
        <v>1030</v>
      </c>
      <c r="U360" s="68">
        <v>42888</v>
      </c>
      <c r="V360" s="347" t="s">
        <v>18</v>
      </c>
      <c r="W360" s="341">
        <v>123313</v>
      </c>
      <c r="X360" s="4" t="s">
        <v>15</v>
      </c>
      <c r="Y360" s="4" t="s">
        <v>321</v>
      </c>
      <c r="Z360" s="68">
        <v>42858</v>
      </c>
    </row>
    <row r="361" spans="1:26" ht="12.75" x14ac:dyDescent="0.35">
      <c r="A3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361" s="181" t="str">
        <f>IF(All_Opps[[#This Row],[WeekMod]]&lt;&gt;"",CONCATENATE(All_Opps[[#This Row],[Opp Year]],"-",TEXT(All_Opps[[#This Row],[WeekMod]],"00#")),"")</f>
        <v>2017-076</v>
      </c>
      <c r="C3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361" s="181" t="str">
        <f>CONCATENATE(All_Opps[[#This Row],[Opp Year]],"-",TEXT(All_Opps[[#This Row],[Week]],"00#"))</f>
        <v>2017-076</v>
      </c>
      <c r="E361" s="181">
        <f>IFERROR(VALUE(RIGHT(All_Opps[[#This Row],[Opportunity Name]],2)),"")</f>
        <v>2</v>
      </c>
      <c r="F361" s="181">
        <f>IFERROR(("20"&amp;LEFT(All_Opps[[#This Row],[Opportunity Name]],2))*1,"")</f>
        <v>2017</v>
      </c>
      <c r="G361" s="181" t="str">
        <f>MID(All_Opps[[#This Row],[Opportunity Name]],3,2)</f>
        <v>07</v>
      </c>
      <c r="H361" s="181" t="str">
        <f>LEFT(All_Opps[[#This Row],[Opportunity Name]],7)</f>
        <v>1707 Ma</v>
      </c>
      <c r="I361" s="181" t="str" cm="1">
        <f t="array" ref="I3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1" s="181" t="str">
        <f>YEAR(All_Opps[[#This Row],[Close_Date]])&amp;"-"&amp;TEXT(MONTH(All_Opps[[#This Row],[Close_Date]]),"00")</f>
        <v>2017-06</v>
      </c>
      <c r="K361" s="182">
        <f>All_Opps[[#This Row],[Created Date2]]*1</f>
        <v>42872</v>
      </c>
      <c r="L361" s="183">
        <f>YEAR(All_Opps[[#This Row],[Created_Date]])</f>
        <v>2017</v>
      </c>
      <c r="M361" s="184">
        <f>WEEKNUM(All_Opps[[#This Row],[Created_Date]],16)</f>
        <v>20</v>
      </c>
      <c r="N361" s="182">
        <f>All_Opps[[#This Row],[Close Date]]*1</f>
        <v>42902</v>
      </c>
      <c r="O361" s="185">
        <f>YEAR(All_Opps[[#This Row],[Close_Date]])</f>
        <v>2017</v>
      </c>
      <c r="P361" s="183">
        <f>MONTH(All_Opps[[#This Row],[Close Date]])</f>
        <v>6</v>
      </c>
      <c r="Q361" s="181">
        <f>WEEKNUM(All_Opps[[#This Row],[Close Date]],1)</f>
        <v>24</v>
      </c>
      <c r="R36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1" s="4" t="s">
        <v>1031</v>
      </c>
      <c r="T361" s="4" t="s">
        <v>1032</v>
      </c>
      <c r="U361" s="68">
        <v>42902</v>
      </c>
      <c r="V361" s="347" t="s">
        <v>21</v>
      </c>
      <c r="W361" s="9">
        <v>11261</v>
      </c>
      <c r="X361" s="4" t="s">
        <v>15</v>
      </c>
      <c r="Y361" s="4" t="s">
        <v>328</v>
      </c>
      <c r="Z361" s="68">
        <v>42872</v>
      </c>
    </row>
    <row r="362" spans="1:26" ht="12.75" x14ac:dyDescent="0.35">
      <c r="A3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362" s="181" t="str">
        <f>IF(All_Opps[[#This Row],[WeekMod]]&lt;&gt;"",CONCATENATE(All_Opps[[#This Row],[Opp Year]],"-",TEXT(All_Opps[[#This Row],[WeekMod]],"00#")),"")</f>
        <v>2017-077</v>
      </c>
      <c r="C3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362" s="181" t="str">
        <f>CONCATENATE(All_Opps[[#This Row],[Opp Year]],"-",TEXT(All_Opps[[#This Row],[Week]],"00#"))</f>
        <v>2017-077</v>
      </c>
      <c r="E362" s="181">
        <f>IFERROR(VALUE(RIGHT(All_Opps[[#This Row],[Opportunity Name]],2)),"")</f>
        <v>2</v>
      </c>
      <c r="F362" s="181">
        <f>IFERROR(("20"&amp;LEFT(All_Opps[[#This Row],[Opportunity Name]],2))*1,"")</f>
        <v>2017</v>
      </c>
      <c r="G362" s="181" t="str">
        <f>MID(All_Opps[[#This Row],[Opportunity Name]],3,2)</f>
        <v>05</v>
      </c>
      <c r="H362" s="181" t="str">
        <f>LEFT(All_Opps[[#This Row],[Opportunity Name]],7)</f>
        <v>1705 Br</v>
      </c>
      <c r="I362" s="181" t="str" cm="1">
        <f t="array" ref="I3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2" s="181" t="str">
        <f>YEAR(All_Opps[[#This Row],[Close_Date]])&amp;"-"&amp;TEXT(MONTH(All_Opps[[#This Row],[Close_Date]]),"00")</f>
        <v>2017-06</v>
      </c>
      <c r="K362" s="182">
        <f>All_Opps[[#This Row],[Created Date2]]*1</f>
        <v>42512</v>
      </c>
      <c r="L362" s="183">
        <f>YEAR(All_Opps[[#This Row],[Created_Date]])</f>
        <v>2016</v>
      </c>
      <c r="M362" s="184">
        <f>WEEKNUM(All_Opps[[#This Row],[Created_Date]],16)</f>
        <v>22</v>
      </c>
      <c r="N362" s="182">
        <f>All_Opps[[#This Row],[Close Date]]*1</f>
        <v>42910</v>
      </c>
      <c r="O362" s="185">
        <f>YEAR(All_Opps[[#This Row],[Close_Date]])</f>
        <v>2017</v>
      </c>
      <c r="P362" s="183">
        <f>MONTH(All_Opps[[#This Row],[Close Date]])</f>
        <v>6</v>
      </c>
      <c r="Q362" s="181">
        <f>WEEKNUM(All_Opps[[#This Row],[Close Date]],1)</f>
        <v>25</v>
      </c>
      <c r="R36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2" s="4" t="s">
        <v>1033</v>
      </c>
      <c r="T362" s="4" t="s">
        <v>1034</v>
      </c>
      <c r="U362" s="68">
        <v>42910</v>
      </c>
      <c r="V362" s="347" t="s">
        <v>18</v>
      </c>
      <c r="W362" s="9">
        <v>83537</v>
      </c>
      <c r="X362" s="4" t="s">
        <v>5</v>
      </c>
      <c r="Y362" s="4" t="s">
        <v>328</v>
      </c>
      <c r="Z362" s="68">
        <v>42512</v>
      </c>
    </row>
    <row r="363" spans="1:26" ht="12.75" x14ac:dyDescent="0.35">
      <c r="A3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363" s="181" t="str">
        <f>IF(All_Opps[[#This Row],[WeekMod]]&lt;&gt;"",CONCATENATE(All_Opps[[#This Row],[Opp Year]],"-",TEXT(All_Opps[[#This Row],[WeekMod]],"00#")),"")</f>
        <v>2018-024</v>
      </c>
      <c r="C3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363" s="181" t="str">
        <f>CONCATENATE(All_Opps[[#This Row],[Opp Year]],"-",TEXT(All_Opps[[#This Row],[Week]],"00#"))</f>
        <v>2018-024</v>
      </c>
      <c r="E363" s="181">
        <f>IFERROR(VALUE(RIGHT(All_Opps[[#This Row],[Opportunity Name]],2)),"")</f>
        <v>1</v>
      </c>
      <c r="F363" s="181">
        <f>IFERROR(("20"&amp;LEFT(All_Opps[[#This Row],[Opportunity Name]],2))*1,"")</f>
        <v>2018</v>
      </c>
      <c r="G363" s="181" t="str">
        <f>MID(All_Opps[[#This Row],[Opportunity Name]],3,2)</f>
        <v>01</v>
      </c>
      <c r="H363" s="181" t="str">
        <f>LEFT(All_Opps[[#This Row],[Opportunity Name]],7)</f>
        <v>1801 An</v>
      </c>
      <c r="I363" s="181" t="str" cm="1">
        <f t="array" ref="I3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3" s="181" t="str">
        <f>YEAR(All_Opps[[#This Row],[Close_Date]])&amp;"-"&amp;TEXT(MONTH(All_Opps[[#This Row],[Close_Date]]),"00")</f>
        <v>2017-06</v>
      </c>
      <c r="K363" s="182">
        <f>All_Opps[[#This Row],[Created Date2]]*1</f>
        <v>42867</v>
      </c>
      <c r="L363" s="183">
        <f>YEAR(All_Opps[[#This Row],[Created_Date]])</f>
        <v>2017</v>
      </c>
      <c r="M363" s="184">
        <f>WEEKNUM(All_Opps[[#This Row],[Created_Date]],16)</f>
        <v>19</v>
      </c>
      <c r="N363" s="182">
        <f>All_Opps[[#This Row],[Close Date]]*1</f>
        <v>42897</v>
      </c>
      <c r="O363" s="185">
        <f>YEAR(All_Opps[[#This Row],[Close_Date]])</f>
        <v>2017</v>
      </c>
      <c r="P363" s="183">
        <f>MONTH(All_Opps[[#This Row],[Close Date]])</f>
        <v>6</v>
      </c>
      <c r="Q363" s="181">
        <f>WEEKNUM(All_Opps[[#This Row],[Close Date]],1)</f>
        <v>24</v>
      </c>
      <c r="R36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3" s="4" t="s">
        <v>1035</v>
      </c>
      <c r="T363" s="4" t="s">
        <v>1036</v>
      </c>
      <c r="U363" s="68">
        <v>42897</v>
      </c>
      <c r="V363" s="347" t="s">
        <v>18</v>
      </c>
      <c r="W363" s="341">
        <v>10814</v>
      </c>
      <c r="X363" s="4" t="s">
        <v>186</v>
      </c>
      <c r="Y363" s="4" t="s">
        <v>321</v>
      </c>
      <c r="Z363" s="68">
        <v>42867</v>
      </c>
    </row>
    <row r="364" spans="1:26" ht="12.75" x14ac:dyDescent="0.35">
      <c r="A3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364" s="181" t="str">
        <f>IF(All_Opps[[#This Row],[WeekMod]]&lt;&gt;"",CONCATENATE(All_Opps[[#This Row],[Opp Year]],"-",TEXT(All_Opps[[#This Row],[WeekMod]],"00#")),"")</f>
        <v>2018-027</v>
      </c>
      <c r="C3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364" s="181" t="str">
        <f>CONCATENATE(All_Opps[[#This Row],[Opp Year]],"-",TEXT(All_Opps[[#This Row],[Week]],"00#"))</f>
        <v>2018-027</v>
      </c>
      <c r="E364" s="181">
        <f>IFERROR(VALUE(RIGHT(All_Opps[[#This Row],[Opportunity Name]],2)),"")</f>
        <v>2</v>
      </c>
      <c r="F364" s="181">
        <f>IFERROR(("20"&amp;LEFT(All_Opps[[#This Row],[Opportunity Name]],2))*1,"")</f>
        <v>2018</v>
      </c>
      <c r="G364" s="181" t="str">
        <f>MID(All_Opps[[#This Row],[Opportunity Name]],3,2)</f>
        <v>01</v>
      </c>
      <c r="H364" s="181" t="str">
        <f>LEFT(All_Opps[[#This Row],[Opportunity Name]],7)</f>
        <v>1801 Be</v>
      </c>
      <c r="I364" s="181" t="str" cm="1">
        <f t="array" ref="I3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4" s="181" t="str">
        <f>YEAR(All_Opps[[#This Row],[Close_Date]])&amp;"-"&amp;TEXT(MONTH(All_Opps[[#This Row],[Close_Date]]),"00")</f>
        <v>2017-07</v>
      </c>
      <c r="K364" s="182">
        <f>All_Opps[[#This Row],[Created Date2]]*1</f>
        <v>42889</v>
      </c>
      <c r="L364" s="183">
        <f>YEAR(All_Opps[[#This Row],[Created_Date]])</f>
        <v>2017</v>
      </c>
      <c r="M364" s="184">
        <f>WEEKNUM(All_Opps[[#This Row],[Created_Date]],16)</f>
        <v>23</v>
      </c>
      <c r="N364" s="182">
        <f>All_Opps[[#This Row],[Close Date]]*1</f>
        <v>42919</v>
      </c>
      <c r="O364" s="185">
        <f>YEAR(All_Opps[[#This Row],[Close_Date]])</f>
        <v>2017</v>
      </c>
      <c r="P364" s="183">
        <f>MONTH(All_Opps[[#This Row],[Close Date]])</f>
        <v>7</v>
      </c>
      <c r="Q364" s="181">
        <f>WEEKNUM(All_Opps[[#This Row],[Close Date]],1)</f>
        <v>27</v>
      </c>
      <c r="R36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4" s="4" t="s">
        <v>1037</v>
      </c>
      <c r="T364" s="4" t="s">
        <v>1038</v>
      </c>
      <c r="U364" s="68">
        <v>42919</v>
      </c>
      <c r="V364" s="347" t="s">
        <v>18</v>
      </c>
      <c r="W364" s="341">
        <v>17735</v>
      </c>
      <c r="X364" s="4" t="s">
        <v>5</v>
      </c>
      <c r="Y364" s="4" t="s">
        <v>321</v>
      </c>
      <c r="Z364" s="68">
        <v>42889</v>
      </c>
    </row>
    <row r="365" spans="1:26" ht="12.75" x14ac:dyDescent="0.35">
      <c r="A3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365" s="181" t="str">
        <f>IF(All_Opps[[#This Row],[WeekMod]]&lt;&gt;"",CONCATENATE(All_Opps[[#This Row],[Opp Year]],"-",TEXT(All_Opps[[#This Row],[WeekMod]],"00#")),"")</f>
        <v>2018-031</v>
      </c>
      <c r="C3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365" s="181" t="str">
        <f>CONCATENATE(All_Opps[[#This Row],[Opp Year]],"-",TEXT(All_Opps[[#This Row],[Week]],"00#"))</f>
        <v>2018-031</v>
      </c>
      <c r="E365" s="181">
        <f>IFERROR(VALUE(RIGHT(All_Opps[[#This Row],[Opportunity Name]],2)),"")</f>
        <v>3</v>
      </c>
      <c r="F365" s="181">
        <f>IFERROR(("20"&amp;LEFT(All_Opps[[#This Row],[Opportunity Name]],2))*1,"")</f>
        <v>2018</v>
      </c>
      <c r="G365" s="181" t="str">
        <f>MID(All_Opps[[#This Row],[Opportunity Name]],3,2)</f>
        <v>07</v>
      </c>
      <c r="H365" s="181" t="str">
        <f>LEFT(All_Opps[[#This Row],[Opportunity Name]],7)</f>
        <v>1807 Ki</v>
      </c>
      <c r="I365" s="181" t="str" cm="1">
        <f t="array" ref="I3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5" s="181" t="str">
        <f>YEAR(All_Opps[[#This Row],[Close_Date]])&amp;"-"&amp;TEXT(MONTH(All_Opps[[#This Row],[Close_Date]]),"00")</f>
        <v>2017-07</v>
      </c>
      <c r="K365" s="182">
        <f>All_Opps[[#This Row],[Created Date2]]*1</f>
        <v>42916</v>
      </c>
      <c r="L365" s="183">
        <f>YEAR(All_Opps[[#This Row],[Created_Date]])</f>
        <v>2017</v>
      </c>
      <c r="M365" s="184">
        <f>WEEKNUM(All_Opps[[#This Row],[Created_Date]],16)</f>
        <v>26</v>
      </c>
      <c r="N365" s="182">
        <f>All_Opps[[#This Row],[Close Date]]*1</f>
        <v>42946</v>
      </c>
      <c r="O365" s="185">
        <f>YEAR(All_Opps[[#This Row],[Close_Date]])</f>
        <v>2017</v>
      </c>
      <c r="P365" s="183">
        <f>MONTH(All_Opps[[#This Row],[Close Date]])</f>
        <v>7</v>
      </c>
      <c r="Q365" s="181">
        <f>WEEKNUM(All_Opps[[#This Row],[Close Date]],1)</f>
        <v>31</v>
      </c>
      <c r="R36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5" s="4" t="s">
        <v>1039</v>
      </c>
      <c r="T365" s="4" t="s">
        <v>1040</v>
      </c>
      <c r="U365" s="68">
        <v>42946</v>
      </c>
      <c r="V365" s="347" t="s">
        <v>18</v>
      </c>
      <c r="W365" s="9">
        <v>93512</v>
      </c>
      <c r="X365" s="4" t="s">
        <v>181</v>
      </c>
      <c r="Y365" s="4" t="s">
        <v>328</v>
      </c>
      <c r="Z365" s="68">
        <v>42916</v>
      </c>
    </row>
    <row r="366" spans="1:26" ht="12.75" x14ac:dyDescent="0.35">
      <c r="A3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366" s="181" t="str">
        <f>IF(All_Opps[[#This Row],[WeekMod]]&lt;&gt;"",CONCATENATE(All_Opps[[#This Row],[Opp Year]],"-",TEXT(All_Opps[[#This Row],[WeekMod]],"00#")),"")</f>
        <v>2017-080</v>
      </c>
      <c r="C3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366" s="181" t="str">
        <f>CONCATENATE(All_Opps[[#This Row],[Opp Year]],"-",TEXT(All_Opps[[#This Row],[Week]],"00#"))</f>
        <v>2017-080</v>
      </c>
      <c r="E366" s="181">
        <f>IFERROR(VALUE(RIGHT(All_Opps[[#This Row],[Opportunity Name]],2)),"")</f>
        <v>1</v>
      </c>
      <c r="F366" s="181">
        <f>IFERROR(("20"&amp;LEFT(All_Opps[[#This Row],[Opportunity Name]],2))*1,"")</f>
        <v>2017</v>
      </c>
      <c r="G366" s="181" t="str">
        <f>MID(All_Opps[[#This Row],[Opportunity Name]],3,2)</f>
        <v>08</v>
      </c>
      <c r="H366" s="181" t="str">
        <f>LEFT(All_Opps[[#This Row],[Opportunity Name]],7)</f>
        <v>1708-13</v>
      </c>
      <c r="I366" s="181" t="str" cm="1">
        <f t="array" ref="I3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6" s="181" t="str">
        <f>YEAR(All_Opps[[#This Row],[Close_Date]])&amp;"-"&amp;TEXT(MONTH(All_Opps[[#This Row],[Close_Date]]),"00")</f>
        <v>2017-07</v>
      </c>
      <c r="K366" s="182">
        <f>All_Opps[[#This Row],[Created Date2]]*1</f>
        <v>42922</v>
      </c>
      <c r="L366" s="183">
        <f>YEAR(All_Opps[[#This Row],[Created_Date]])</f>
        <v>2017</v>
      </c>
      <c r="M366" s="184">
        <f>WEEKNUM(All_Opps[[#This Row],[Created_Date]],16)</f>
        <v>27</v>
      </c>
      <c r="N366" s="182">
        <f>All_Opps[[#This Row],[Close Date]]*1</f>
        <v>42927</v>
      </c>
      <c r="O366" s="185">
        <f>YEAR(All_Opps[[#This Row],[Close_Date]])</f>
        <v>2017</v>
      </c>
      <c r="P366" s="183">
        <f>MONTH(All_Opps[[#This Row],[Close Date]])</f>
        <v>7</v>
      </c>
      <c r="Q366" s="181">
        <f>WEEKNUM(All_Opps[[#This Row],[Close Date]],1)</f>
        <v>28</v>
      </c>
      <c r="R36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</v>
      </c>
      <c r="S366" s="4" t="s">
        <v>1041</v>
      </c>
      <c r="T366" s="4" t="s">
        <v>1042</v>
      </c>
      <c r="U366" s="68">
        <v>42927</v>
      </c>
      <c r="V366" s="347" t="s">
        <v>19</v>
      </c>
      <c r="W366" s="341">
        <v>21995</v>
      </c>
      <c r="X366" s="4" t="s">
        <v>13</v>
      </c>
      <c r="Y366" s="4" t="s">
        <v>321</v>
      </c>
      <c r="Z366" s="68">
        <v>42922</v>
      </c>
    </row>
    <row r="367" spans="1:26" ht="12.75" x14ac:dyDescent="0.35">
      <c r="A3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367" s="181" t="str">
        <f>IF(All_Opps[[#This Row],[WeekMod]]&lt;&gt;"",CONCATENATE(All_Opps[[#This Row],[Opp Year]],"-",TEXT(All_Opps[[#This Row],[WeekMod]],"00#")),"")</f>
        <v>2017-076</v>
      </c>
      <c r="C3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367" s="181" t="str">
        <f>CONCATENATE(All_Opps[[#This Row],[Opp Year]],"-",TEXT(All_Opps[[#This Row],[Week]],"00#"))</f>
        <v>2017-076</v>
      </c>
      <c r="E367" s="181">
        <f>IFERROR(VALUE(RIGHT(All_Opps[[#This Row],[Opportunity Name]],2)),"")</f>
        <v>2</v>
      </c>
      <c r="F367" s="181">
        <f>IFERROR(("20"&amp;LEFT(All_Opps[[#This Row],[Opportunity Name]],2))*1,"")</f>
        <v>2017</v>
      </c>
      <c r="G367" s="181" t="str">
        <f>MID(All_Opps[[#This Row],[Opportunity Name]],3,2)</f>
        <v>07</v>
      </c>
      <c r="H367" s="181" t="str">
        <f>LEFT(All_Opps[[#This Row],[Opportunity Name]],7)</f>
        <v>1707 Je</v>
      </c>
      <c r="I367" s="181" t="str" cm="1">
        <f t="array" ref="I3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7" s="181" t="str">
        <f>YEAR(All_Opps[[#This Row],[Close_Date]])&amp;"-"&amp;TEXT(MONTH(All_Opps[[#This Row],[Close_Date]]),"00")</f>
        <v>2017-06</v>
      </c>
      <c r="K367" s="182">
        <f>All_Opps[[#This Row],[Created Date2]]*1</f>
        <v>42869</v>
      </c>
      <c r="L367" s="183">
        <f>YEAR(All_Opps[[#This Row],[Created_Date]])</f>
        <v>2017</v>
      </c>
      <c r="M367" s="184">
        <f>WEEKNUM(All_Opps[[#This Row],[Created_Date]],16)</f>
        <v>20</v>
      </c>
      <c r="N367" s="182">
        <f>All_Opps[[#This Row],[Close Date]]*1</f>
        <v>42899</v>
      </c>
      <c r="O367" s="185">
        <f>YEAR(All_Opps[[#This Row],[Close_Date]])</f>
        <v>2017</v>
      </c>
      <c r="P367" s="183">
        <f>MONTH(All_Opps[[#This Row],[Close Date]])</f>
        <v>6</v>
      </c>
      <c r="Q367" s="181">
        <f>WEEKNUM(All_Opps[[#This Row],[Close Date]],1)</f>
        <v>24</v>
      </c>
      <c r="R36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7" s="4" t="s">
        <v>1043</v>
      </c>
      <c r="T367" s="4" t="s">
        <v>1044</v>
      </c>
      <c r="U367" s="68">
        <v>42899</v>
      </c>
      <c r="V367" s="347" t="s">
        <v>18</v>
      </c>
      <c r="W367" s="9">
        <v>17213</v>
      </c>
      <c r="X367" s="4" t="s">
        <v>13</v>
      </c>
      <c r="Y367" s="4" t="s">
        <v>328</v>
      </c>
      <c r="Z367" s="68">
        <v>42869</v>
      </c>
    </row>
    <row r="368" spans="1:26" ht="12.75" x14ac:dyDescent="0.35">
      <c r="A3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368" s="181" t="str">
        <f>IF(All_Opps[[#This Row],[WeekMod]]&lt;&gt;"",CONCATENATE(All_Opps[[#This Row],[Opp Year]],"-",TEXT(All_Opps[[#This Row],[WeekMod]],"00#")),"")</f>
        <v>2018-029</v>
      </c>
      <c r="C3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368" s="181" t="str">
        <f>CONCATENATE(All_Opps[[#This Row],[Opp Year]],"-",TEXT(All_Opps[[#This Row],[Week]],"00#"))</f>
        <v>2018-029</v>
      </c>
      <c r="E368" s="181">
        <f>IFERROR(VALUE(RIGHT(All_Opps[[#This Row],[Opportunity Name]],2)),"")</f>
        <v>8</v>
      </c>
      <c r="F368" s="181">
        <f>IFERROR(("20"&amp;LEFT(All_Opps[[#This Row],[Opportunity Name]],2))*1,"")</f>
        <v>2018</v>
      </c>
      <c r="G368" s="181" t="str">
        <f>MID(All_Opps[[#This Row],[Opportunity Name]],3,2)</f>
        <v>05</v>
      </c>
      <c r="H368" s="181" t="str">
        <f>LEFT(All_Opps[[#This Row],[Opportunity Name]],7)</f>
        <v>1805 Be</v>
      </c>
      <c r="I368" s="181" t="str" cm="1">
        <f t="array" ref="I3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8" s="181" t="str">
        <f>YEAR(All_Opps[[#This Row],[Close_Date]])&amp;"-"&amp;TEXT(MONTH(All_Opps[[#This Row],[Close_Date]]),"00")</f>
        <v>2017-07</v>
      </c>
      <c r="K368" s="182">
        <f>All_Opps[[#This Row],[Created Date2]]*1</f>
        <v>42903</v>
      </c>
      <c r="L368" s="183">
        <f>YEAR(All_Opps[[#This Row],[Created_Date]])</f>
        <v>2017</v>
      </c>
      <c r="M368" s="184">
        <f>WEEKNUM(All_Opps[[#This Row],[Created_Date]],16)</f>
        <v>25</v>
      </c>
      <c r="N368" s="182">
        <f>All_Opps[[#This Row],[Close Date]]*1</f>
        <v>42933</v>
      </c>
      <c r="O368" s="185">
        <f>YEAR(All_Opps[[#This Row],[Close_Date]])</f>
        <v>2017</v>
      </c>
      <c r="P368" s="183">
        <f>MONTH(All_Opps[[#This Row],[Close Date]])</f>
        <v>7</v>
      </c>
      <c r="Q368" s="181">
        <f>WEEKNUM(All_Opps[[#This Row],[Close Date]],1)</f>
        <v>29</v>
      </c>
      <c r="R36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8" s="4" t="s">
        <v>1045</v>
      </c>
      <c r="T368" s="4" t="s">
        <v>1046</v>
      </c>
      <c r="U368" s="68">
        <v>42933</v>
      </c>
      <c r="V368" s="347" t="s">
        <v>21</v>
      </c>
      <c r="W368" s="341">
        <v>112637</v>
      </c>
      <c r="X368" s="4" t="s">
        <v>26</v>
      </c>
      <c r="Y368" s="4" t="s">
        <v>321</v>
      </c>
      <c r="Z368" s="68">
        <v>42903</v>
      </c>
    </row>
    <row r="369" spans="1:26" ht="12.75" x14ac:dyDescent="0.35">
      <c r="A3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369" s="181" t="str">
        <f>IF(All_Opps[[#This Row],[WeekMod]]&lt;&gt;"",CONCATENATE(All_Opps[[#This Row],[Opp Year]],"-",TEXT(All_Opps[[#This Row],[WeekMod]],"00#")),"")</f>
        <v>2018-028</v>
      </c>
      <c r="C3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369" s="181" t="str">
        <f>CONCATENATE(All_Opps[[#This Row],[Opp Year]],"-",TEXT(All_Opps[[#This Row],[Week]],"00#"))</f>
        <v>2018-028</v>
      </c>
      <c r="E369" s="181">
        <f>IFERROR(VALUE(RIGHT(All_Opps[[#This Row],[Opportunity Name]],2)),"")</f>
        <v>8</v>
      </c>
      <c r="F369" s="181">
        <f>IFERROR(("20"&amp;LEFT(All_Opps[[#This Row],[Opportunity Name]],2))*1,"")</f>
        <v>2018</v>
      </c>
      <c r="G369" s="181" t="str">
        <f>MID(All_Opps[[#This Row],[Opportunity Name]],3,2)</f>
        <v>05</v>
      </c>
      <c r="H369" s="181" t="str">
        <f>LEFT(All_Opps[[#This Row],[Opportunity Name]],7)</f>
        <v>1805 No</v>
      </c>
      <c r="I369" s="181" t="str" cm="1">
        <f t="array" ref="I3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9" s="181" t="str">
        <f>YEAR(All_Opps[[#This Row],[Close_Date]])&amp;"-"&amp;TEXT(MONTH(All_Opps[[#This Row],[Close_Date]]),"00")</f>
        <v>2017-07</v>
      </c>
      <c r="K369" s="182">
        <f>All_Opps[[#This Row],[Created Date2]]*1</f>
        <v>42899</v>
      </c>
      <c r="L369" s="183">
        <f>YEAR(All_Opps[[#This Row],[Created_Date]])</f>
        <v>2017</v>
      </c>
      <c r="M369" s="184">
        <f>WEEKNUM(All_Opps[[#This Row],[Created_Date]],16)</f>
        <v>24</v>
      </c>
      <c r="N369" s="182">
        <f>All_Opps[[#This Row],[Close Date]]*1</f>
        <v>42929</v>
      </c>
      <c r="O369" s="185">
        <f>YEAR(All_Opps[[#This Row],[Close_Date]])</f>
        <v>2017</v>
      </c>
      <c r="P369" s="183">
        <f>MONTH(All_Opps[[#This Row],[Close Date]])</f>
        <v>7</v>
      </c>
      <c r="Q369" s="181">
        <f>WEEKNUM(All_Opps[[#This Row],[Close Date]],1)</f>
        <v>28</v>
      </c>
      <c r="R36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9" s="4" t="s">
        <v>1047</v>
      </c>
      <c r="T369" s="4" t="s">
        <v>1048</v>
      </c>
      <c r="U369" s="68">
        <v>42929</v>
      </c>
      <c r="V369" s="347" t="s">
        <v>21</v>
      </c>
      <c r="W369" s="9">
        <v>106140</v>
      </c>
      <c r="X369" s="4" t="s">
        <v>13</v>
      </c>
      <c r="Y369" s="4" t="s">
        <v>328</v>
      </c>
      <c r="Z369" s="68">
        <v>42899</v>
      </c>
    </row>
    <row r="370" spans="1:26" ht="12.75" x14ac:dyDescent="0.35">
      <c r="A3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370" s="181" t="str">
        <f>IF(All_Opps[[#This Row],[WeekMod]]&lt;&gt;"",CONCATENATE(All_Opps[[#This Row],[Opp Year]],"-",TEXT(All_Opps[[#This Row],[WeekMod]],"00#")),"")</f>
        <v>2017-077</v>
      </c>
      <c r="C3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370" s="181" t="str">
        <f>CONCATENATE(All_Opps[[#This Row],[Opp Year]],"-",TEXT(All_Opps[[#This Row],[Week]],"00#"))</f>
        <v>2017-077</v>
      </c>
      <c r="E370" s="181">
        <f>IFERROR(VALUE(RIGHT(All_Opps[[#This Row],[Opportunity Name]],2)),"")</f>
        <v>2</v>
      </c>
      <c r="F370" s="181">
        <f>IFERROR(("20"&amp;LEFT(All_Opps[[#This Row],[Opportunity Name]],2))*1,"")</f>
        <v>2017</v>
      </c>
      <c r="G370" s="181" t="str">
        <f>MID(All_Opps[[#This Row],[Opportunity Name]],3,2)</f>
        <v>12</v>
      </c>
      <c r="H370" s="181" t="str">
        <f>LEFT(All_Opps[[#This Row],[Opportunity Name]],7)</f>
        <v>1712 Ev</v>
      </c>
      <c r="I370" s="181" t="str" cm="1">
        <f t="array" ref="I3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0" s="181" t="str">
        <f>YEAR(All_Opps[[#This Row],[Close_Date]])&amp;"-"&amp;TEXT(MONTH(All_Opps[[#This Row],[Close_Date]]),"00")</f>
        <v>2017-06</v>
      </c>
      <c r="K370" s="182">
        <f>All_Opps[[#This Row],[Created Date2]]*1</f>
        <v>42876</v>
      </c>
      <c r="L370" s="183">
        <f>YEAR(All_Opps[[#This Row],[Created_Date]])</f>
        <v>2017</v>
      </c>
      <c r="M370" s="184">
        <f>WEEKNUM(All_Opps[[#This Row],[Created_Date]],16)</f>
        <v>21</v>
      </c>
      <c r="N370" s="182">
        <f>All_Opps[[#This Row],[Close Date]]*1</f>
        <v>42906</v>
      </c>
      <c r="O370" s="185">
        <f>YEAR(All_Opps[[#This Row],[Close_Date]])</f>
        <v>2017</v>
      </c>
      <c r="P370" s="183">
        <f>MONTH(All_Opps[[#This Row],[Close Date]])</f>
        <v>6</v>
      </c>
      <c r="Q370" s="181">
        <f>WEEKNUM(All_Opps[[#This Row],[Close Date]],1)</f>
        <v>25</v>
      </c>
      <c r="R37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0" s="4" t="s">
        <v>1049</v>
      </c>
      <c r="T370" s="4" t="s">
        <v>1050</v>
      </c>
      <c r="U370" s="68">
        <v>42906</v>
      </c>
      <c r="V370" s="347" t="s">
        <v>18</v>
      </c>
      <c r="W370" s="9">
        <v>11241</v>
      </c>
      <c r="X370" s="4" t="s">
        <v>14</v>
      </c>
      <c r="Y370" s="4" t="s">
        <v>328</v>
      </c>
      <c r="Z370" s="68">
        <v>42876</v>
      </c>
    </row>
    <row r="371" spans="1:26" ht="12.75" x14ac:dyDescent="0.35">
      <c r="A3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371" s="181" t="str">
        <f>IF(All_Opps[[#This Row],[WeekMod]]&lt;&gt;"",CONCATENATE(All_Opps[[#This Row],[Opp Year]],"-",TEXT(All_Opps[[#This Row],[WeekMod]],"00#")),"")</f>
        <v>2017-079</v>
      </c>
      <c r="C3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371" s="181" t="str">
        <f>CONCATENATE(All_Opps[[#This Row],[Opp Year]],"-",TEXT(All_Opps[[#This Row],[Week]],"00#"))</f>
        <v>2017-079</v>
      </c>
      <c r="E371" s="181">
        <f>IFERROR(VALUE(RIGHT(All_Opps[[#This Row],[Opportunity Name]],2)),"")</f>
        <v>2</v>
      </c>
      <c r="F371" s="181">
        <f>IFERROR(("20"&amp;LEFT(All_Opps[[#This Row],[Opportunity Name]],2))*1,"")</f>
        <v>2017</v>
      </c>
      <c r="G371" s="181" t="str">
        <f>MID(All_Opps[[#This Row],[Opportunity Name]],3,2)</f>
        <v>08</v>
      </c>
      <c r="H371" s="181" t="str">
        <f>LEFT(All_Opps[[#This Row],[Opportunity Name]],7)</f>
        <v>1708 St</v>
      </c>
      <c r="I371" s="181" t="str" cm="1">
        <f t="array" ref="I3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1" s="181" t="str">
        <f>YEAR(All_Opps[[#This Row],[Close_Date]])&amp;"-"&amp;TEXT(MONTH(All_Opps[[#This Row],[Close_Date]]),"00")</f>
        <v>2017-07</v>
      </c>
      <c r="K371" s="182">
        <f>All_Opps[[#This Row],[Created Date2]]*1</f>
        <v>42892</v>
      </c>
      <c r="L371" s="183">
        <f>YEAR(All_Opps[[#This Row],[Created_Date]])</f>
        <v>2017</v>
      </c>
      <c r="M371" s="184">
        <f>WEEKNUM(All_Opps[[#This Row],[Created_Date]],16)</f>
        <v>23</v>
      </c>
      <c r="N371" s="182">
        <f>All_Opps[[#This Row],[Close Date]]*1</f>
        <v>42922</v>
      </c>
      <c r="O371" s="185">
        <f>YEAR(All_Opps[[#This Row],[Close_Date]])</f>
        <v>2017</v>
      </c>
      <c r="P371" s="183">
        <f>MONTH(All_Opps[[#This Row],[Close Date]])</f>
        <v>7</v>
      </c>
      <c r="Q371" s="181">
        <f>WEEKNUM(All_Opps[[#This Row],[Close Date]],1)</f>
        <v>27</v>
      </c>
      <c r="R37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1" s="4" t="s">
        <v>1051</v>
      </c>
      <c r="T371" s="4" t="s">
        <v>1052</v>
      </c>
      <c r="U371" s="68">
        <v>42922</v>
      </c>
      <c r="V371" s="347" t="s">
        <v>18</v>
      </c>
      <c r="W371" s="341">
        <v>12441</v>
      </c>
      <c r="X371" s="4" t="s">
        <v>11</v>
      </c>
      <c r="Y371" s="4" t="s">
        <v>321</v>
      </c>
      <c r="Z371" s="68">
        <v>42892</v>
      </c>
    </row>
    <row r="372" spans="1:26" ht="12.75" x14ac:dyDescent="0.35">
      <c r="A3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83</v>
      </c>
      <c r="B372" s="181" t="str">
        <f>IF(All_Opps[[#This Row],[WeekMod]]&lt;&gt;"",CONCATENATE(All_Opps[[#This Row],[Opp Year]],"-",TEXT(All_Opps[[#This Row],[WeekMod]],"00#")),"")</f>
        <v>2017-083</v>
      </c>
      <c r="C3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83</v>
      </c>
      <c r="D372" s="181" t="str">
        <f>CONCATENATE(All_Opps[[#This Row],[Opp Year]],"-",TEXT(All_Opps[[#This Row],[Week]],"00#"))</f>
        <v>2017-083</v>
      </c>
      <c r="E372" s="181">
        <f>IFERROR(VALUE(RIGHT(All_Opps[[#This Row],[Opportunity Name]],2)),"")</f>
        <v>1</v>
      </c>
      <c r="F372" s="181">
        <f>IFERROR(("20"&amp;LEFT(All_Opps[[#This Row],[Opportunity Name]],2))*1,"")</f>
        <v>2017</v>
      </c>
      <c r="G372" s="181" t="str">
        <f>MID(All_Opps[[#This Row],[Opportunity Name]],3,2)</f>
        <v>09</v>
      </c>
      <c r="H372" s="181" t="str">
        <f>LEFT(All_Opps[[#This Row],[Opportunity Name]],7)</f>
        <v>1709-14</v>
      </c>
      <c r="I372" s="181" t="str" cm="1">
        <f t="array" ref="I3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2" s="181" t="str">
        <f>YEAR(All_Opps[[#This Row],[Close_Date]])&amp;"-"&amp;TEXT(MONTH(All_Opps[[#This Row],[Close_Date]]),"00")</f>
        <v>2017-08</v>
      </c>
      <c r="K372" s="182">
        <f>All_Opps[[#This Row],[Created Date2]]*1</f>
        <v>42921</v>
      </c>
      <c r="L372" s="183">
        <f>YEAR(All_Opps[[#This Row],[Created_Date]])</f>
        <v>2017</v>
      </c>
      <c r="M372" s="184">
        <f>WEEKNUM(All_Opps[[#This Row],[Created_Date]],16)</f>
        <v>27</v>
      </c>
      <c r="N372" s="182">
        <f>All_Opps[[#This Row],[Close Date]]*1</f>
        <v>42949</v>
      </c>
      <c r="O372" s="185">
        <f>YEAR(All_Opps[[#This Row],[Close_Date]])</f>
        <v>2017</v>
      </c>
      <c r="P372" s="183">
        <f>MONTH(All_Opps[[#This Row],[Close Date]])</f>
        <v>8</v>
      </c>
      <c r="Q372" s="181">
        <f>WEEKNUM(All_Opps[[#This Row],[Close Date]],1)</f>
        <v>31</v>
      </c>
      <c r="R37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58</v>
      </c>
      <c r="S372" s="4" t="s">
        <v>1053</v>
      </c>
      <c r="T372" s="4" t="s">
        <v>1054</v>
      </c>
      <c r="U372" s="68">
        <v>42949</v>
      </c>
      <c r="V372" s="347" t="s">
        <v>19</v>
      </c>
      <c r="W372" s="9">
        <v>7770</v>
      </c>
      <c r="X372" s="4" t="s">
        <v>11</v>
      </c>
      <c r="Y372" s="4" t="s">
        <v>328</v>
      </c>
      <c r="Z372" s="68">
        <v>42921</v>
      </c>
    </row>
    <row r="373" spans="1:26" ht="12.75" x14ac:dyDescent="0.35">
      <c r="A3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83</v>
      </c>
      <c r="B373" s="181" t="str">
        <f>IF(All_Opps[[#This Row],[WeekMod]]&lt;&gt;"",CONCATENATE(All_Opps[[#This Row],[Opp Year]],"-",TEXT(All_Opps[[#This Row],[WeekMod]],"00#")),"")</f>
        <v>2017-083</v>
      </c>
      <c r="C3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83</v>
      </c>
      <c r="D373" s="181" t="str">
        <f>CONCATENATE(All_Opps[[#This Row],[Opp Year]],"-",TEXT(All_Opps[[#This Row],[Week]],"00#"))</f>
        <v>2017-083</v>
      </c>
      <c r="E373" s="181">
        <f>IFERROR(VALUE(RIGHT(All_Opps[[#This Row],[Opportunity Name]],2)),"")</f>
        <v>2</v>
      </c>
      <c r="F373" s="181">
        <f>IFERROR(("20"&amp;LEFT(All_Opps[[#This Row],[Opportunity Name]],2))*1,"")</f>
        <v>2017</v>
      </c>
      <c r="G373" s="181" t="str">
        <f>MID(All_Opps[[#This Row],[Opportunity Name]],3,2)</f>
        <v>09</v>
      </c>
      <c r="H373" s="181" t="str">
        <f>LEFT(All_Opps[[#This Row],[Opportunity Name]],7)</f>
        <v>1709-15</v>
      </c>
      <c r="I373" s="181" t="str" cm="1">
        <f t="array" ref="I3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3" s="181" t="str">
        <f>YEAR(All_Opps[[#This Row],[Close_Date]])&amp;"-"&amp;TEXT(MONTH(All_Opps[[#This Row],[Close_Date]]),"00")</f>
        <v>2017-07</v>
      </c>
      <c r="K373" s="182">
        <f>All_Opps[[#This Row],[Created Date2]]*1</f>
        <v>42945</v>
      </c>
      <c r="L373" s="183">
        <f>YEAR(All_Opps[[#This Row],[Created_Date]])</f>
        <v>2017</v>
      </c>
      <c r="M373" s="184">
        <f>WEEKNUM(All_Opps[[#This Row],[Created_Date]],16)</f>
        <v>31</v>
      </c>
      <c r="N373" s="182">
        <f>All_Opps[[#This Row],[Close Date]]*1</f>
        <v>42946</v>
      </c>
      <c r="O373" s="185">
        <f>YEAR(All_Opps[[#This Row],[Close_Date]])</f>
        <v>2017</v>
      </c>
      <c r="P373" s="183">
        <f>MONTH(All_Opps[[#This Row],[Close Date]])</f>
        <v>7</v>
      </c>
      <c r="Q373" s="181">
        <f>WEEKNUM(All_Opps[[#This Row],[Close Date]],1)</f>
        <v>31</v>
      </c>
      <c r="R37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</v>
      </c>
      <c r="S373" s="4" t="s">
        <v>1055</v>
      </c>
      <c r="T373" s="4" t="s">
        <v>1056</v>
      </c>
      <c r="U373" s="68">
        <v>42946</v>
      </c>
      <c r="V373" s="347" t="s">
        <v>19</v>
      </c>
      <c r="W373" s="9">
        <v>14521</v>
      </c>
      <c r="X373" s="4" t="s">
        <v>11</v>
      </c>
      <c r="Y373" s="4" t="s">
        <v>328</v>
      </c>
      <c r="Z373" s="68">
        <v>42945</v>
      </c>
    </row>
    <row r="374" spans="1:26" ht="12.75" x14ac:dyDescent="0.35">
      <c r="A3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374" s="181" t="str">
        <f>IF(All_Opps[[#This Row],[WeekMod]]&lt;&gt;"",CONCATENATE(All_Opps[[#This Row],[Opp Year]],"-",TEXT(All_Opps[[#This Row],[WeekMod]],"00#")),"")</f>
        <v>2017-076</v>
      </c>
      <c r="C3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374" s="181" t="str">
        <f>CONCATENATE(All_Opps[[#This Row],[Opp Year]],"-",TEXT(All_Opps[[#This Row],[Week]],"00#"))</f>
        <v>2017-076</v>
      </c>
      <c r="E374" s="181">
        <f>IFERROR(VALUE(RIGHT(All_Opps[[#This Row],[Opportunity Name]],2)),"")</f>
        <v>2</v>
      </c>
      <c r="F374" s="181">
        <f>IFERROR(("20"&amp;LEFT(All_Opps[[#This Row],[Opportunity Name]],2))*1,"")</f>
        <v>2017</v>
      </c>
      <c r="G374" s="181" t="str">
        <f>MID(All_Opps[[#This Row],[Opportunity Name]],3,2)</f>
        <v>11</v>
      </c>
      <c r="H374" s="181" t="str">
        <f>LEFT(All_Opps[[#This Row],[Opportunity Name]],7)</f>
        <v>1711 Oa</v>
      </c>
      <c r="I374" s="181" t="str" cm="1">
        <f t="array" ref="I3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4" s="181" t="str">
        <f>YEAR(All_Opps[[#This Row],[Close_Date]])&amp;"-"&amp;TEXT(MONTH(All_Opps[[#This Row],[Close_Date]]),"00")</f>
        <v>2017-06</v>
      </c>
      <c r="K374" s="182">
        <f>All_Opps[[#This Row],[Created Date2]]*1</f>
        <v>42869</v>
      </c>
      <c r="L374" s="183">
        <f>YEAR(All_Opps[[#This Row],[Created_Date]])</f>
        <v>2017</v>
      </c>
      <c r="M374" s="184">
        <f>WEEKNUM(All_Opps[[#This Row],[Created_Date]],16)</f>
        <v>20</v>
      </c>
      <c r="N374" s="182">
        <f>All_Opps[[#This Row],[Close Date]]*1</f>
        <v>42899</v>
      </c>
      <c r="O374" s="185">
        <f>YEAR(All_Opps[[#This Row],[Close_Date]])</f>
        <v>2017</v>
      </c>
      <c r="P374" s="183">
        <f>MONTH(All_Opps[[#This Row],[Close Date]])</f>
        <v>6</v>
      </c>
      <c r="Q374" s="181">
        <f>WEEKNUM(All_Opps[[#This Row],[Close Date]],1)</f>
        <v>24</v>
      </c>
      <c r="R37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4" s="4" t="s">
        <v>1057</v>
      </c>
      <c r="T374" s="4" t="s">
        <v>1058</v>
      </c>
      <c r="U374" s="68">
        <v>42899</v>
      </c>
      <c r="V374" s="347" t="s">
        <v>18</v>
      </c>
      <c r="W374" s="9">
        <v>13776</v>
      </c>
      <c r="X374" s="4" t="s">
        <v>5</v>
      </c>
      <c r="Y374" s="4" t="s">
        <v>328</v>
      </c>
      <c r="Z374" s="68">
        <v>42869</v>
      </c>
    </row>
    <row r="375" spans="1:26" ht="12.75" x14ac:dyDescent="0.35">
      <c r="A3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375" s="181" t="str">
        <f>IF(All_Opps[[#This Row],[WeekMod]]&lt;&gt;"",CONCATENATE(All_Opps[[#This Row],[Opp Year]],"-",TEXT(All_Opps[[#This Row],[WeekMod]],"00#")),"")</f>
        <v>2018-028</v>
      </c>
      <c r="C3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375" s="181" t="str">
        <f>CONCATENATE(All_Opps[[#This Row],[Opp Year]],"-",TEXT(All_Opps[[#This Row],[Week]],"00#"))</f>
        <v>2018-028</v>
      </c>
      <c r="E375" s="181">
        <f>IFERROR(VALUE(RIGHT(All_Opps[[#This Row],[Opportunity Name]],2)),"")</f>
        <v>2</v>
      </c>
      <c r="F375" s="181">
        <f>IFERROR(("20"&amp;LEFT(All_Opps[[#This Row],[Opportunity Name]],2))*1,"")</f>
        <v>2018</v>
      </c>
      <c r="G375" s="181" t="str">
        <f>MID(All_Opps[[#This Row],[Opportunity Name]],3,2)</f>
        <v>07</v>
      </c>
      <c r="H375" s="181" t="str">
        <f>LEFT(All_Opps[[#This Row],[Opportunity Name]],7)</f>
        <v>1807-02</v>
      </c>
      <c r="I375" s="181" t="str" cm="1">
        <f t="array" ref="I3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5" s="181" t="str">
        <f>YEAR(All_Opps[[#This Row],[Close_Date]])&amp;"-"&amp;TEXT(MONTH(All_Opps[[#This Row],[Close_Date]]),"00")</f>
        <v>2017-07</v>
      </c>
      <c r="K375" s="182">
        <f>All_Opps[[#This Row],[Created Date2]]*1</f>
        <v>42930</v>
      </c>
      <c r="L375" s="183">
        <f>YEAR(All_Opps[[#This Row],[Created_Date]])</f>
        <v>2017</v>
      </c>
      <c r="M375" s="184">
        <f>WEEKNUM(All_Opps[[#This Row],[Created_Date]],16)</f>
        <v>28</v>
      </c>
      <c r="N375" s="182">
        <f>All_Opps[[#This Row],[Close Date]]*1</f>
        <v>42931</v>
      </c>
      <c r="O375" s="185">
        <f>YEAR(All_Opps[[#This Row],[Close_Date]])</f>
        <v>2017</v>
      </c>
      <c r="P375" s="183">
        <f>MONTH(All_Opps[[#This Row],[Close Date]])</f>
        <v>7</v>
      </c>
      <c r="Q375" s="181">
        <f>WEEKNUM(All_Opps[[#This Row],[Close Date]],1)</f>
        <v>28</v>
      </c>
      <c r="R37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352</v>
      </c>
      <c r="S375" s="4" t="s">
        <v>1059</v>
      </c>
      <c r="T375" s="4" t="s">
        <v>1060</v>
      </c>
      <c r="U375" s="68">
        <v>42931</v>
      </c>
      <c r="V375" s="347" t="s">
        <v>19</v>
      </c>
      <c r="W375" s="9">
        <v>35126</v>
      </c>
      <c r="X375" s="4" t="s">
        <v>7</v>
      </c>
      <c r="Y375" s="4" t="s">
        <v>328</v>
      </c>
      <c r="Z375" s="68">
        <v>42930</v>
      </c>
    </row>
    <row r="376" spans="1:26" ht="12.75" x14ac:dyDescent="0.35">
      <c r="A3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376" s="181" t="str">
        <f>IF(All_Opps[[#This Row],[WeekMod]]&lt;&gt;"",CONCATENATE(All_Opps[[#This Row],[Opp Year]],"-",TEXT(All_Opps[[#This Row],[WeekMod]],"00#")),"")</f>
        <v>2018-026</v>
      </c>
      <c r="C3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376" s="181" t="str">
        <f>CONCATENATE(All_Opps[[#This Row],[Opp Year]],"-",TEXT(All_Opps[[#This Row],[Week]],"00#"))</f>
        <v>2018-026</v>
      </c>
      <c r="E376" s="181">
        <f>IFERROR(VALUE(RIGHT(All_Opps[[#This Row],[Opportunity Name]],2)),"")</f>
        <v>2</v>
      </c>
      <c r="F376" s="181">
        <f>IFERROR(("20"&amp;LEFT(All_Opps[[#This Row],[Opportunity Name]],2))*1,"")</f>
        <v>2018</v>
      </c>
      <c r="G376" s="181" t="str">
        <f>MID(All_Opps[[#This Row],[Opportunity Name]],3,2)</f>
        <v>04</v>
      </c>
      <c r="H376" s="181" t="str">
        <f>LEFT(All_Opps[[#This Row],[Opportunity Name]],7)</f>
        <v>1804 We</v>
      </c>
      <c r="I376" s="181" t="str" cm="1">
        <f t="array" ref="I3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6" s="181" t="str">
        <f>YEAR(All_Opps[[#This Row],[Close_Date]])&amp;"-"&amp;TEXT(MONTH(All_Opps[[#This Row],[Close_Date]]),"00")</f>
        <v>2017-06</v>
      </c>
      <c r="K376" s="182">
        <f>All_Opps[[#This Row],[Created Date2]]*1</f>
        <v>42885</v>
      </c>
      <c r="L376" s="183">
        <f>YEAR(All_Opps[[#This Row],[Created_Date]])</f>
        <v>2017</v>
      </c>
      <c r="M376" s="184">
        <f>WEEKNUM(All_Opps[[#This Row],[Created_Date]],16)</f>
        <v>22</v>
      </c>
      <c r="N376" s="182">
        <f>All_Opps[[#This Row],[Close Date]]*1</f>
        <v>42915</v>
      </c>
      <c r="O376" s="185">
        <f>YEAR(All_Opps[[#This Row],[Close_Date]])</f>
        <v>2017</v>
      </c>
      <c r="P376" s="183">
        <f>MONTH(All_Opps[[#This Row],[Close Date]])</f>
        <v>6</v>
      </c>
      <c r="Q376" s="181">
        <f>WEEKNUM(All_Opps[[#This Row],[Close Date]],1)</f>
        <v>26</v>
      </c>
      <c r="R3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6" s="4" t="s">
        <v>1061</v>
      </c>
      <c r="T376" s="4" t="s">
        <v>1062</v>
      </c>
      <c r="U376" s="68">
        <v>42915</v>
      </c>
      <c r="V376" s="347" t="s">
        <v>18</v>
      </c>
      <c r="W376" s="9">
        <v>25012</v>
      </c>
      <c r="X376" s="4" t="s">
        <v>181</v>
      </c>
      <c r="Y376" s="4" t="s">
        <v>328</v>
      </c>
      <c r="Z376" s="68">
        <v>42885</v>
      </c>
    </row>
    <row r="377" spans="1:26" ht="12.75" x14ac:dyDescent="0.35">
      <c r="A3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84</v>
      </c>
      <c r="B377" s="181" t="str">
        <f>IF(All_Opps[[#This Row],[WeekMod]]&lt;&gt;"",CONCATENATE(All_Opps[[#This Row],[Opp Year]],"-",TEXT(All_Opps[[#This Row],[WeekMod]],"00#")),"")</f>
        <v>2017-084</v>
      </c>
      <c r="C3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84</v>
      </c>
      <c r="D377" s="181" t="str">
        <f>CONCATENATE(All_Opps[[#This Row],[Opp Year]],"-",TEXT(All_Opps[[#This Row],[Week]],"00#"))</f>
        <v>2017-084</v>
      </c>
      <c r="E377" s="181">
        <f>IFERROR(VALUE(RIGHT(All_Opps[[#This Row],[Opportunity Name]],2)),"")</f>
        <v>4</v>
      </c>
      <c r="F377" s="181">
        <f>IFERROR(("20"&amp;LEFT(All_Opps[[#This Row],[Opportunity Name]],2))*1,"")</f>
        <v>2017</v>
      </c>
      <c r="G377" s="181" t="str">
        <f>MID(All_Opps[[#This Row],[Opportunity Name]],3,2)</f>
        <v>12</v>
      </c>
      <c r="H377" s="181" t="str">
        <f>LEFT(All_Opps[[#This Row],[Opportunity Name]],7)</f>
        <v>1712 Oa</v>
      </c>
      <c r="I377" s="181" t="str" cm="1">
        <f t="array" ref="I3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7" s="181" t="str">
        <f>YEAR(All_Opps[[#This Row],[Close_Date]])&amp;"-"&amp;TEXT(MONTH(All_Opps[[#This Row],[Close_Date]]),"00")</f>
        <v>2017-08</v>
      </c>
      <c r="K377" s="182">
        <f>All_Opps[[#This Row],[Created Date2]]*1</f>
        <v>42924</v>
      </c>
      <c r="L377" s="183">
        <f>YEAR(All_Opps[[#This Row],[Created_Date]])</f>
        <v>2017</v>
      </c>
      <c r="M377" s="184">
        <f>WEEKNUM(All_Opps[[#This Row],[Created_Date]],16)</f>
        <v>28</v>
      </c>
      <c r="N377" s="182">
        <f>All_Opps[[#This Row],[Close Date]]*1</f>
        <v>42954</v>
      </c>
      <c r="O377" s="185">
        <f>YEAR(All_Opps[[#This Row],[Close_Date]])</f>
        <v>2017</v>
      </c>
      <c r="P377" s="183">
        <f>MONTH(All_Opps[[#This Row],[Close Date]])</f>
        <v>8</v>
      </c>
      <c r="Q377" s="181">
        <f>WEEKNUM(All_Opps[[#This Row],[Close Date]],1)</f>
        <v>32</v>
      </c>
      <c r="R37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7" s="4" t="s">
        <v>1063</v>
      </c>
      <c r="T377" s="4" t="s">
        <v>1064</v>
      </c>
      <c r="U377" s="68">
        <v>42954</v>
      </c>
      <c r="V377" s="347" t="s">
        <v>18</v>
      </c>
      <c r="W377" s="9">
        <v>69818</v>
      </c>
      <c r="X377" s="4" t="s">
        <v>159</v>
      </c>
      <c r="Y377" s="4" t="s">
        <v>328</v>
      </c>
      <c r="Z377" s="68">
        <v>42924</v>
      </c>
    </row>
    <row r="378" spans="1:26" ht="12.75" x14ac:dyDescent="0.35">
      <c r="A3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378" s="181" t="str">
        <f>IF(All_Opps[[#This Row],[WeekMod]]&lt;&gt;"",CONCATENATE(All_Opps[[#This Row],[Opp Year]],"-",TEXT(All_Opps[[#This Row],[WeekMod]],"00#")),"")</f>
        <v>2018-025</v>
      </c>
      <c r="C3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378" s="181" t="str">
        <f>CONCATENATE(All_Opps[[#This Row],[Opp Year]],"-",TEXT(All_Opps[[#This Row],[Week]],"00#"))</f>
        <v>2018-025</v>
      </c>
      <c r="E378" s="181">
        <f>IFERROR(VALUE(RIGHT(All_Opps[[#This Row],[Opportunity Name]],2)),"")</f>
        <v>2</v>
      </c>
      <c r="F378" s="181">
        <f>IFERROR(("20"&amp;LEFT(All_Opps[[#This Row],[Opportunity Name]],2))*1,"")</f>
        <v>2018</v>
      </c>
      <c r="G378" s="181" t="str">
        <f>MID(All_Opps[[#This Row],[Opportunity Name]],3,2)</f>
        <v>01</v>
      </c>
      <c r="H378" s="181" t="str">
        <f>LEFT(All_Opps[[#This Row],[Opportunity Name]],7)</f>
        <v>1801 Za</v>
      </c>
      <c r="I378" s="181" t="str" cm="1">
        <f t="array" ref="I3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8" s="181" t="str">
        <f>YEAR(All_Opps[[#This Row],[Close_Date]])&amp;"-"&amp;TEXT(MONTH(All_Opps[[#This Row],[Close_Date]]),"00")</f>
        <v>2017-06</v>
      </c>
      <c r="K378" s="182">
        <f>All_Opps[[#This Row],[Created Date2]]*1</f>
        <v>42876</v>
      </c>
      <c r="L378" s="183">
        <f>YEAR(All_Opps[[#This Row],[Created_Date]])</f>
        <v>2017</v>
      </c>
      <c r="M378" s="184">
        <f>WEEKNUM(All_Opps[[#This Row],[Created_Date]],16)</f>
        <v>21</v>
      </c>
      <c r="N378" s="182">
        <f>All_Opps[[#This Row],[Close Date]]*1</f>
        <v>42906</v>
      </c>
      <c r="O378" s="185">
        <f>YEAR(All_Opps[[#This Row],[Close_Date]])</f>
        <v>2017</v>
      </c>
      <c r="P378" s="183">
        <f>MONTH(All_Opps[[#This Row],[Close Date]])</f>
        <v>6</v>
      </c>
      <c r="Q378" s="181">
        <f>WEEKNUM(All_Opps[[#This Row],[Close Date]],1)</f>
        <v>25</v>
      </c>
      <c r="R37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8" s="4" t="s">
        <v>1065</v>
      </c>
      <c r="T378" s="4" t="s">
        <v>1066</v>
      </c>
      <c r="U378" s="68">
        <v>42906</v>
      </c>
      <c r="V378" s="347" t="s">
        <v>18</v>
      </c>
      <c r="W378" s="9">
        <v>30665</v>
      </c>
      <c r="X378" s="4" t="s">
        <v>161</v>
      </c>
      <c r="Y378" s="4" t="s">
        <v>328</v>
      </c>
      <c r="Z378" s="68">
        <v>42876</v>
      </c>
    </row>
    <row r="379" spans="1:26" ht="12.75" x14ac:dyDescent="0.35">
      <c r="A3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379" s="181" t="str">
        <f>IF(All_Opps[[#This Row],[WeekMod]]&lt;&gt;"",CONCATENATE(All_Opps[[#This Row],[Opp Year]],"-",TEXT(All_Opps[[#This Row],[WeekMod]],"00#")),"")</f>
        <v>2018-027</v>
      </c>
      <c r="C3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379" s="181" t="str">
        <f>CONCATENATE(All_Opps[[#This Row],[Opp Year]],"-",TEXT(All_Opps[[#This Row],[Week]],"00#"))</f>
        <v>2018-027</v>
      </c>
      <c r="E379" s="181">
        <f>IFERROR(VALUE(RIGHT(All_Opps[[#This Row],[Opportunity Name]],2)),"")</f>
        <v>1</v>
      </c>
      <c r="F379" s="181">
        <f>IFERROR(("20"&amp;LEFT(All_Opps[[#This Row],[Opportunity Name]],2))*1,"")</f>
        <v>2018</v>
      </c>
      <c r="G379" s="181" t="str">
        <f>MID(All_Opps[[#This Row],[Opportunity Name]],3,2)</f>
        <v>02</v>
      </c>
      <c r="H379" s="181" t="str">
        <f>LEFT(All_Opps[[#This Row],[Opportunity Name]],7)</f>
        <v>1802-06</v>
      </c>
      <c r="I379" s="181" t="str" cm="1">
        <f t="array" ref="I3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9" s="181" t="str">
        <f>YEAR(All_Opps[[#This Row],[Close_Date]])&amp;"-"&amp;TEXT(MONTH(All_Opps[[#This Row],[Close_Date]]),"00")</f>
        <v>2017-07</v>
      </c>
      <c r="K379" s="182">
        <f>All_Opps[[#This Row],[Created Date2]]*1</f>
        <v>42915</v>
      </c>
      <c r="L379" s="183">
        <f>YEAR(All_Opps[[#This Row],[Created_Date]])</f>
        <v>2017</v>
      </c>
      <c r="M379" s="184">
        <f>WEEKNUM(All_Opps[[#This Row],[Created_Date]],16)</f>
        <v>26</v>
      </c>
      <c r="N379" s="182">
        <f>All_Opps[[#This Row],[Close Date]]*1</f>
        <v>42919</v>
      </c>
      <c r="O379" s="185">
        <f>YEAR(All_Opps[[#This Row],[Close_Date]])</f>
        <v>2017</v>
      </c>
      <c r="P379" s="183">
        <f>MONTH(All_Opps[[#This Row],[Close Date]])</f>
        <v>7</v>
      </c>
      <c r="Q379" s="181">
        <f>WEEKNUM(All_Opps[[#This Row],[Close Date]],1)</f>
        <v>27</v>
      </c>
      <c r="R37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217</v>
      </c>
      <c r="S379" s="4" t="s">
        <v>1067</v>
      </c>
      <c r="T379" s="4" t="s">
        <v>1068</v>
      </c>
      <c r="U379" s="68">
        <v>42919</v>
      </c>
      <c r="V379" s="347" t="s">
        <v>19</v>
      </c>
      <c r="W379" s="9">
        <v>21102</v>
      </c>
      <c r="X379" s="4" t="s">
        <v>181</v>
      </c>
      <c r="Y379" s="4" t="s">
        <v>328</v>
      </c>
      <c r="Z379" s="68">
        <v>42915</v>
      </c>
    </row>
    <row r="380" spans="1:26" ht="12.75" x14ac:dyDescent="0.35">
      <c r="A3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85</v>
      </c>
      <c r="B380" s="181" t="str">
        <f>IF(All_Opps[[#This Row],[WeekMod]]&lt;&gt;"",CONCATENATE(All_Opps[[#This Row],[Opp Year]],"-",TEXT(All_Opps[[#This Row],[WeekMod]],"00#")),"")</f>
        <v>2017-085</v>
      </c>
      <c r="C3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85</v>
      </c>
      <c r="D380" s="181" t="str">
        <f>CONCATENATE(All_Opps[[#This Row],[Opp Year]],"-",TEXT(All_Opps[[#This Row],[Week]],"00#"))</f>
        <v>2017-085</v>
      </c>
      <c r="E380" s="181">
        <f>IFERROR(VALUE(RIGHT(All_Opps[[#This Row],[Opportunity Name]],2)),"")</f>
        <v>5</v>
      </c>
      <c r="F380" s="181">
        <f>IFERROR(("20"&amp;LEFT(All_Opps[[#This Row],[Opportunity Name]],2))*1,"")</f>
        <v>2017</v>
      </c>
      <c r="G380" s="181" t="str">
        <f>MID(All_Opps[[#This Row],[Opportunity Name]],3,2)</f>
        <v>06</v>
      </c>
      <c r="H380" s="181" t="str">
        <f>LEFT(All_Opps[[#This Row],[Opportunity Name]],7)</f>
        <v>1706 No</v>
      </c>
      <c r="I380" s="181" t="str" cm="1">
        <f t="array" ref="I3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0" s="181" t="str">
        <f>YEAR(All_Opps[[#This Row],[Close_Date]])&amp;"-"&amp;TEXT(MONTH(All_Opps[[#This Row],[Close_Date]]),"00")</f>
        <v>2017-08</v>
      </c>
      <c r="K380" s="182">
        <f>All_Opps[[#This Row],[Created Date2]]*1</f>
        <v>42934</v>
      </c>
      <c r="L380" s="183">
        <f>YEAR(All_Opps[[#This Row],[Created_Date]])</f>
        <v>2017</v>
      </c>
      <c r="M380" s="184">
        <f>WEEKNUM(All_Opps[[#This Row],[Created_Date]],16)</f>
        <v>29</v>
      </c>
      <c r="N380" s="182">
        <f>All_Opps[[#This Row],[Close Date]]*1</f>
        <v>42964</v>
      </c>
      <c r="O380" s="185">
        <f>YEAR(All_Opps[[#This Row],[Close_Date]])</f>
        <v>2017</v>
      </c>
      <c r="P380" s="183">
        <f>MONTH(All_Opps[[#This Row],[Close Date]])</f>
        <v>8</v>
      </c>
      <c r="Q380" s="181">
        <f>WEEKNUM(All_Opps[[#This Row],[Close Date]],1)</f>
        <v>33</v>
      </c>
      <c r="R38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0" s="4" t="s">
        <v>1069</v>
      </c>
      <c r="T380" s="4" t="s">
        <v>1070</v>
      </c>
      <c r="U380" s="68">
        <v>42964</v>
      </c>
      <c r="V380" s="347" t="s">
        <v>18</v>
      </c>
      <c r="W380" s="341">
        <v>23583</v>
      </c>
      <c r="X380" s="4" t="s">
        <v>13</v>
      </c>
      <c r="Y380" s="4" t="s">
        <v>321</v>
      </c>
      <c r="Z380" s="68">
        <v>42934</v>
      </c>
    </row>
    <row r="381" spans="1:26" ht="12.75" x14ac:dyDescent="0.35">
      <c r="A3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381" s="181" t="str">
        <f>IF(All_Opps[[#This Row],[WeekMod]]&lt;&gt;"",CONCATENATE(All_Opps[[#This Row],[Opp Year]],"-",TEXT(All_Opps[[#This Row],[WeekMod]],"00#")),"")</f>
        <v>2018-027</v>
      </c>
      <c r="C3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381" s="181" t="str">
        <f>CONCATENATE(All_Opps[[#This Row],[Opp Year]],"-",TEXT(All_Opps[[#This Row],[Week]],"00#"))</f>
        <v>2018-027</v>
      </c>
      <c r="E381" s="181">
        <f>IFERROR(VALUE(RIGHT(All_Opps[[#This Row],[Opportunity Name]],2)),"")</f>
        <v>2</v>
      </c>
      <c r="F381" s="181">
        <f>IFERROR(("20"&amp;LEFT(All_Opps[[#This Row],[Opportunity Name]],2))*1,"")</f>
        <v>2018</v>
      </c>
      <c r="G381" s="181" t="str">
        <f>MID(All_Opps[[#This Row],[Opportunity Name]],3,2)</f>
        <v>07</v>
      </c>
      <c r="H381" s="181" t="str">
        <f>LEFT(All_Opps[[#This Row],[Opportunity Name]],7)</f>
        <v>1807 Ga</v>
      </c>
      <c r="I381" s="181" t="str" cm="1">
        <f t="array" ref="I3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1" s="181" t="str">
        <f>YEAR(All_Opps[[#This Row],[Close_Date]])&amp;"-"&amp;TEXT(MONTH(All_Opps[[#This Row],[Close_Date]]),"00")</f>
        <v>2017-07</v>
      </c>
      <c r="K381" s="182">
        <f>All_Opps[[#This Row],[Created Date2]]*1</f>
        <v>42893</v>
      </c>
      <c r="L381" s="183">
        <f>YEAR(All_Opps[[#This Row],[Created_Date]])</f>
        <v>2017</v>
      </c>
      <c r="M381" s="184">
        <f>WEEKNUM(All_Opps[[#This Row],[Created_Date]],16)</f>
        <v>23</v>
      </c>
      <c r="N381" s="182">
        <f>All_Opps[[#This Row],[Close Date]]*1</f>
        <v>42923</v>
      </c>
      <c r="O381" s="185">
        <f>YEAR(All_Opps[[#This Row],[Close_Date]])</f>
        <v>2017</v>
      </c>
      <c r="P381" s="183">
        <f>MONTH(All_Opps[[#This Row],[Close Date]])</f>
        <v>7</v>
      </c>
      <c r="Q381" s="181">
        <f>WEEKNUM(All_Opps[[#This Row],[Close Date]],1)</f>
        <v>27</v>
      </c>
      <c r="R38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1" s="4" t="s">
        <v>1071</v>
      </c>
      <c r="T381" s="4" t="s">
        <v>1072</v>
      </c>
      <c r="U381" s="68">
        <v>42923</v>
      </c>
      <c r="V381" s="347" t="s">
        <v>18</v>
      </c>
      <c r="W381" s="9">
        <v>30395</v>
      </c>
      <c r="X381" s="4" t="s">
        <v>5</v>
      </c>
      <c r="Y381" s="4" t="s">
        <v>328</v>
      </c>
      <c r="Z381" s="68">
        <v>42893</v>
      </c>
    </row>
    <row r="382" spans="1:26" ht="12.75" x14ac:dyDescent="0.35">
      <c r="A3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382" s="181" t="str">
        <f>IF(All_Opps[[#This Row],[WeekMod]]&lt;&gt;"",CONCATENATE(All_Opps[[#This Row],[Opp Year]],"-",TEXT(All_Opps[[#This Row],[WeekMod]],"00#")),"")</f>
        <v>2018-031</v>
      </c>
      <c r="C3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382" s="181" t="str">
        <f>CONCATENATE(All_Opps[[#This Row],[Opp Year]],"-",TEXT(All_Opps[[#This Row],[Week]],"00#"))</f>
        <v>2018-031</v>
      </c>
      <c r="E382" s="181">
        <f>IFERROR(VALUE(RIGHT(All_Opps[[#This Row],[Opportunity Name]],2)),"")</f>
        <v>4</v>
      </c>
      <c r="F382" s="181">
        <f>IFERROR(("20"&amp;LEFT(All_Opps[[#This Row],[Opportunity Name]],2))*1,"")</f>
        <v>2018</v>
      </c>
      <c r="G382" s="181" t="str">
        <f>MID(All_Opps[[#This Row],[Opportunity Name]],3,2)</f>
        <v>05</v>
      </c>
      <c r="H382" s="181" t="str">
        <f>LEFT(All_Opps[[#This Row],[Opportunity Name]],7)</f>
        <v>1805 Fe</v>
      </c>
      <c r="I382" s="181" t="str" cm="1">
        <f t="array" ref="I3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2" s="181" t="str">
        <f>YEAR(All_Opps[[#This Row],[Close_Date]])&amp;"-"&amp;TEXT(MONTH(All_Opps[[#This Row],[Close_Date]]),"00")</f>
        <v>2017-07</v>
      </c>
      <c r="K382" s="182">
        <f>All_Opps[[#This Row],[Created Date2]]*1</f>
        <v>42917</v>
      </c>
      <c r="L382" s="183">
        <f>YEAR(All_Opps[[#This Row],[Created_Date]])</f>
        <v>2017</v>
      </c>
      <c r="M382" s="184">
        <f>WEEKNUM(All_Opps[[#This Row],[Created_Date]],16)</f>
        <v>27</v>
      </c>
      <c r="N382" s="182">
        <f>All_Opps[[#This Row],[Close Date]]*1</f>
        <v>42947</v>
      </c>
      <c r="O382" s="185">
        <f>YEAR(All_Opps[[#This Row],[Close_Date]])</f>
        <v>2017</v>
      </c>
      <c r="P382" s="183">
        <f>MONTH(All_Opps[[#This Row],[Close Date]])</f>
        <v>7</v>
      </c>
      <c r="Q382" s="181">
        <f>WEEKNUM(All_Opps[[#This Row],[Close Date]],1)</f>
        <v>31</v>
      </c>
      <c r="R38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2" s="4" t="s">
        <v>1073</v>
      </c>
      <c r="T382" s="4" t="s">
        <v>1074</v>
      </c>
      <c r="U382" s="68">
        <v>42947</v>
      </c>
      <c r="V382" s="347" t="s">
        <v>18</v>
      </c>
      <c r="W382" s="341">
        <v>38118</v>
      </c>
      <c r="X382" s="4" t="s">
        <v>6</v>
      </c>
      <c r="Y382" s="4" t="s">
        <v>321</v>
      </c>
      <c r="Z382" s="68">
        <v>42917</v>
      </c>
    </row>
    <row r="383" spans="1:26" ht="12.75" x14ac:dyDescent="0.35">
      <c r="A3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383" s="181" t="str">
        <f>IF(All_Opps[[#This Row],[WeekMod]]&lt;&gt;"",CONCATENATE(All_Opps[[#This Row],[Opp Year]],"-",TEXT(All_Opps[[#This Row],[WeekMod]],"00#")),"")</f>
        <v>2018-027</v>
      </c>
      <c r="C3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383" s="181" t="str">
        <f>CONCATENATE(All_Opps[[#This Row],[Opp Year]],"-",TEXT(All_Opps[[#This Row],[Week]],"00#"))</f>
        <v>2018-027</v>
      </c>
      <c r="E383" s="181">
        <f>IFERROR(VALUE(RIGHT(All_Opps[[#This Row],[Opportunity Name]],2)),"")</f>
        <v>6</v>
      </c>
      <c r="F383" s="181">
        <f>IFERROR(("20"&amp;LEFT(All_Opps[[#This Row],[Opportunity Name]],2))*1,"")</f>
        <v>2018</v>
      </c>
      <c r="G383" s="181" t="str">
        <f>MID(All_Opps[[#This Row],[Opportunity Name]],3,2)</f>
        <v>07</v>
      </c>
      <c r="H383" s="181" t="str">
        <f>LEFT(All_Opps[[#This Row],[Opportunity Name]],7)</f>
        <v>1807-03</v>
      </c>
      <c r="I383" s="181" t="str" cm="1">
        <f t="array" ref="I3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3" s="181" t="str">
        <f>YEAR(All_Opps[[#This Row],[Close_Date]])&amp;"-"&amp;TEXT(MONTH(All_Opps[[#This Row],[Close_Date]]),"00")</f>
        <v>2017-07</v>
      </c>
      <c r="K383" s="182">
        <f>All_Opps[[#This Row],[Created Date2]]*1</f>
        <v>42917</v>
      </c>
      <c r="L383" s="183">
        <f>YEAR(All_Opps[[#This Row],[Created_Date]])</f>
        <v>2017</v>
      </c>
      <c r="M383" s="184">
        <f>WEEKNUM(All_Opps[[#This Row],[Created_Date]],16)</f>
        <v>27</v>
      </c>
      <c r="N383" s="182">
        <f>All_Opps[[#This Row],[Close Date]]*1</f>
        <v>42924</v>
      </c>
      <c r="O383" s="185">
        <f>YEAR(All_Opps[[#This Row],[Close_Date]])</f>
        <v>2017</v>
      </c>
      <c r="P383" s="183">
        <f>MONTH(All_Opps[[#This Row],[Close Date]])</f>
        <v>7</v>
      </c>
      <c r="Q383" s="181">
        <f>WEEKNUM(All_Opps[[#This Row],[Close Date]],1)</f>
        <v>27</v>
      </c>
      <c r="R38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365</v>
      </c>
      <c r="S383" s="4" t="s">
        <v>1075</v>
      </c>
      <c r="T383" s="4" t="s">
        <v>1076</v>
      </c>
      <c r="U383" s="68">
        <v>42924</v>
      </c>
      <c r="V383" s="347" t="s">
        <v>19</v>
      </c>
      <c r="W383" s="341">
        <v>141535</v>
      </c>
      <c r="X383" s="4" t="s">
        <v>14</v>
      </c>
      <c r="Y383" s="4" t="s">
        <v>321</v>
      </c>
      <c r="Z383" s="68">
        <v>42917</v>
      </c>
    </row>
    <row r="384" spans="1:26" ht="12.75" x14ac:dyDescent="0.35">
      <c r="A3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384" s="181" t="str">
        <f>IF(All_Opps[[#This Row],[WeekMod]]&lt;&gt;"",CONCATENATE(All_Opps[[#This Row],[Opp Year]],"-",TEXT(All_Opps[[#This Row],[WeekMod]],"00#")),"")</f>
        <v>2018-030</v>
      </c>
      <c r="C3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384" s="181" t="str">
        <f>CONCATENATE(All_Opps[[#This Row],[Opp Year]],"-",TEXT(All_Opps[[#This Row],[Week]],"00#"))</f>
        <v>2018-030</v>
      </c>
      <c r="E384" s="181">
        <f>IFERROR(VALUE(RIGHT(All_Opps[[#This Row],[Opportunity Name]],2)),"")</f>
        <v>6</v>
      </c>
      <c r="F384" s="181">
        <f>IFERROR(("20"&amp;LEFT(All_Opps[[#This Row],[Opportunity Name]],2))*1,"")</f>
        <v>2018</v>
      </c>
      <c r="G384" s="181" t="str">
        <f>MID(All_Opps[[#This Row],[Opportunity Name]],3,2)</f>
        <v>06</v>
      </c>
      <c r="H384" s="181" t="str">
        <f>LEFT(All_Opps[[#This Row],[Opportunity Name]],7)</f>
        <v>1806 Br</v>
      </c>
      <c r="I384" s="181" t="str" cm="1">
        <f t="array" ref="I3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4" s="181" t="str">
        <f>YEAR(All_Opps[[#This Row],[Close_Date]])&amp;"-"&amp;TEXT(MONTH(All_Opps[[#This Row],[Close_Date]]),"00")</f>
        <v>2017-07</v>
      </c>
      <c r="K384" s="182">
        <f>All_Opps[[#This Row],[Created Date2]]*1</f>
        <v>42911</v>
      </c>
      <c r="L384" s="183">
        <f>YEAR(All_Opps[[#This Row],[Created_Date]])</f>
        <v>2017</v>
      </c>
      <c r="M384" s="184">
        <f>WEEKNUM(All_Opps[[#This Row],[Created_Date]],16)</f>
        <v>26</v>
      </c>
      <c r="N384" s="182">
        <f>All_Opps[[#This Row],[Close Date]]*1</f>
        <v>42941</v>
      </c>
      <c r="O384" s="185">
        <f>YEAR(All_Opps[[#This Row],[Close_Date]])</f>
        <v>2017</v>
      </c>
      <c r="P384" s="183">
        <f>MONTH(All_Opps[[#This Row],[Close Date]])</f>
        <v>7</v>
      </c>
      <c r="Q384" s="181">
        <f>WEEKNUM(All_Opps[[#This Row],[Close Date]],1)</f>
        <v>30</v>
      </c>
      <c r="R38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4" s="4" t="s">
        <v>1077</v>
      </c>
      <c r="T384" s="4" t="s">
        <v>1078</v>
      </c>
      <c r="U384" s="68">
        <v>42941</v>
      </c>
      <c r="V384" s="347" t="s">
        <v>21</v>
      </c>
      <c r="W384" s="341">
        <v>68513</v>
      </c>
      <c r="X384" s="4" t="s">
        <v>6</v>
      </c>
      <c r="Y384" s="4" t="s">
        <v>321</v>
      </c>
      <c r="Z384" s="68">
        <v>42911</v>
      </c>
    </row>
    <row r="385" spans="1:26" ht="12.75" x14ac:dyDescent="0.35">
      <c r="A3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385" s="181" t="str">
        <f>IF(All_Opps[[#This Row],[WeekMod]]&lt;&gt;"",CONCATENATE(All_Opps[[#This Row],[Opp Year]],"-",TEXT(All_Opps[[#This Row],[WeekMod]],"00#")),"")</f>
        <v>2017-080</v>
      </c>
      <c r="C3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385" s="181" t="str">
        <f>CONCATENATE(All_Opps[[#This Row],[Opp Year]],"-",TEXT(All_Opps[[#This Row],[Week]],"00#"))</f>
        <v>2017-080</v>
      </c>
      <c r="E385" s="181">
        <f>IFERROR(VALUE(RIGHT(All_Opps[[#This Row],[Opportunity Name]],2)),"")</f>
        <v>2</v>
      </c>
      <c r="F385" s="181">
        <f>IFERROR(("20"&amp;LEFT(All_Opps[[#This Row],[Opportunity Name]],2))*1,"")</f>
        <v>2017</v>
      </c>
      <c r="G385" s="181" t="str">
        <f>MID(All_Opps[[#This Row],[Opportunity Name]],3,2)</f>
        <v>11</v>
      </c>
      <c r="H385" s="181" t="str">
        <f>LEFT(All_Opps[[#This Row],[Opportunity Name]],7)</f>
        <v>1711-08</v>
      </c>
      <c r="I385" s="181" t="str" cm="1">
        <f t="array" ref="I3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5" s="181" t="str">
        <f>YEAR(All_Opps[[#This Row],[Close_Date]])&amp;"-"&amp;TEXT(MONTH(All_Opps[[#This Row],[Close_Date]]),"00")</f>
        <v>2017-07</v>
      </c>
      <c r="K385" s="182">
        <f>All_Opps[[#This Row],[Created Date2]]*1</f>
        <v>42922</v>
      </c>
      <c r="L385" s="183">
        <f>YEAR(All_Opps[[#This Row],[Created_Date]])</f>
        <v>2017</v>
      </c>
      <c r="M385" s="184">
        <f>WEEKNUM(All_Opps[[#This Row],[Created_Date]],16)</f>
        <v>27</v>
      </c>
      <c r="N385" s="182">
        <f>All_Opps[[#This Row],[Close Date]]*1</f>
        <v>42926</v>
      </c>
      <c r="O385" s="185">
        <f>YEAR(All_Opps[[#This Row],[Close_Date]])</f>
        <v>2017</v>
      </c>
      <c r="P385" s="183">
        <f>MONTH(All_Opps[[#This Row],[Close Date]])</f>
        <v>7</v>
      </c>
      <c r="Q385" s="181">
        <f>WEEKNUM(All_Opps[[#This Row],[Close Date]],1)</f>
        <v>28</v>
      </c>
      <c r="R38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118</v>
      </c>
      <c r="S385" s="4" t="s">
        <v>1079</v>
      </c>
      <c r="T385" s="4" t="s">
        <v>1080</v>
      </c>
      <c r="U385" s="68">
        <v>42926</v>
      </c>
      <c r="V385" s="347" t="s">
        <v>19</v>
      </c>
      <c r="W385" s="9">
        <v>24065</v>
      </c>
      <c r="X385" s="4" t="s">
        <v>6</v>
      </c>
      <c r="Y385" s="4" t="s">
        <v>328</v>
      </c>
      <c r="Z385" s="68">
        <v>42922</v>
      </c>
    </row>
    <row r="386" spans="1:26" ht="12.75" x14ac:dyDescent="0.35">
      <c r="A3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386" s="181" t="str">
        <f>IF(All_Opps[[#This Row],[WeekMod]]&lt;&gt;"",CONCATENATE(All_Opps[[#This Row],[Opp Year]],"-",TEXT(All_Opps[[#This Row],[WeekMod]],"00#")),"")</f>
        <v>2018-027</v>
      </c>
      <c r="C3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386" s="181" t="str">
        <f>CONCATENATE(All_Opps[[#This Row],[Opp Year]],"-",TEXT(All_Opps[[#This Row],[Week]],"00#"))</f>
        <v>2018-027</v>
      </c>
      <c r="E386" s="181">
        <f>IFERROR(VALUE(RIGHT(All_Opps[[#This Row],[Opportunity Name]],2)),"")</f>
        <v>2</v>
      </c>
      <c r="F386" s="181">
        <f>IFERROR(("20"&amp;LEFT(All_Opps[[#This Row],[Opportunity Name]],2))*1,"")</f>
        <v>2018</v>
      </c>
      <c r="G386" s="181" t="str">
        <f>MID(All_Opps[[#This Row],[Opportunity Name]],3,2)</f>
        <v>12</v>
      </c>
      <c r="H386" s="181" t="str">
        <f>LEFT(All_Opps[[#This Row],[Opportunity Name]],7)</f>
        <v>1812-02</v>
      </c>
      <c r="I386" s="181" t="str" cm="1">
        <f t="array" ref="I3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6" s="181" t="str">
        <f>YEAR(All_Opps[[#This Row],[Close_Date]])&amp;"-"&amp;TEXT(MONTH(All_Opps[[#This Row],[Close_Date]]),"00")</f>
        <v>2017-07</v>
      </c>
      <c r="K386" s="182">
        <f>All_Opps[[#This Row],[Created Date2]]*1</f>
        <v>42917</v>
      </c>
      <c r="L386" s="183">
        <f>YEAR(All_Opps[[#This Row],[Created_Date]])</f>
        <v>2017</v>
      </c>
      <c r="M386" s="184">
        <f>WEEKNUM(All_Opps[[#This Row],[Created_Date]],16)</f>
        <v>27</v>
      </c>
      <c r="N386" s="182">
        <f>All_Opps[[#This Row],[Close Date]]*1</f>
        <v>42920</v>
      </c>
      <c r="O386" s="185">
        <f>YEAR(All_Opps[[#This Row],[Close_Date]])</f>
        <v>2017</v>
      </c>
      <c r="P386" s="183">
        <f>MONTH(All_Opps[[#This Row],[Close Date]])</f>
        <v>7</v>
      </c>
      <c r="Q386" s="181">
        <f>WEEKNUM(All_Opps[[#This Row],[Close Date]],1)</f>
        <v>27</v>
      </c>
      <c r="R38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518</v>
      </c>
      <c r="S386" s="4" t="s">
        <v>1081</v>
      </c>
      <c r="T386" s="4" t="s">
        <v>1082</v>
      </c>
      <c r="U386" s="68">
        <v>42920</v>
      </c>
      <c r="V386" s="347" t="s">
        <v>19</v>
      </c>
      <c r="W386" s="9">
        <v>49929</v>
      </c>
      <c r="X386" s="4" t="s">
        <v>27</v>
      </c>
      <c r="Y386" s="4" t="s">
        <v>328</v>
      </c>
      <c r="Z386" s="68">
        <v>42917</v>
      </c>
    </row>
    <row r="387" spans="1:26" ht="12.75" x14ac:dyDescent="0.35">
      <c r="A3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387" s="181" t="str">
        <f>IF(All_Opps[[#This Row],[WeekMod]]&lt;&gt;"",CONCATENATE(All_Opps[[#This Row],[Opp Year]],"-",TEXT(All_Opps[[#This Row],[WeekMod]],"00#")),"")</f>
        <v>2018-031</v>
      </c>
      <c r="C3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387" s="181" t="str">
        <f>CONCATENATE(All_Opps[[#This Row],[Opp Year]],"-",TEXT(All_Opps[[#This Row],[Week]],"00#"))</f>
        <v>2018-031</v>
      </c>
      <c r="E387" s="181">
        <f>IFERROR(VALUE(RIGHT(All_Opps[[#This Row],[Opportunity Name]],2)),"")</f>
        <v>4</v>
      </c>
      <c r="F387" s="181">
        <f>IFERROR(("20"&amp;LEFT(All_Opps[[#This Row],[Opportunity Name]],2))*1,"")</f>
        <v>2018</v>
      </c>
      <c r="G387" s="181" t="str">
        <f>MID(All_Opps[[#This Row],[Opportunity Name]],3,2)</f>
        <v>06</v>
      </c>
      <c r="H387" s="181" t="str">
        <f>LEFT(All_Opps[[#This Row],[Opportunity Name]],7)</f>
        <v>1806 Ya</v>
      </c>
      <c r="I387" s="181" t="str" cm="1">
        <f t="array" ref="I3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7" s="181" t="str">
        <f>YEAR(All_Opps[[#This Row],[Close_Date]])&amp;"-"&amp;TEXT(MONTH(All_Opps[[#This Row],[Close_Date]]),"00")</f>
        <v>2017-08</v>
      </c>
      <c r="K387" s="182">
        <f>All_Opps[[#This Row],[Created Date2]]*1</f>
        <v>42918</v>
      </c>
      <c r="L387" s="183">
        <f>YEAR(All_Opps[[#This Row],[Created_Date]])</f>
        <v>2017</v>
      </c>
      <c r="M387" s="184">
        <f>WEEKNUM(All_Opps[[#This Row],[Created_Date]],16)</f>
        <v>27</v>
      </c>
      <c r="N387" s="182">
        <f>All_Opps[[#This Row],[Close Date]]*1</f>
        <v>42948</v>
      </c>
      <c r="O387" s="185">
        <f>YEAR(All_Opps[[#This Row],[Close_Date]])</f>
        <v>2017</v>
      </c>
      <c r="P387" s="183">
        <f>MONTH(All_Opps[[#This Row],[Close Date]])</f>
        <v>8</v>
      </c>
      <c r="Q387" s="181">
        <f>WEEKNUM(All_Opps[[#This Row],[Close Date]],1)</f>
        <v>31</v>
      </c>
      <c r="R38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7" s="4" t="s">
        <v>1083</v>
      </c>
      <c r="T387" s="4" t="s">
        <v>1084</v>
      </c>
      <c r="U387" s="68">
        <v>42948</v>
      </c>
      <c r="V387" s="347" t="s">
        <v>18</v>
      </c>
      <c r="W387" s="9">
        <v>32540</v>
      </c>
      <c r="X387" s="4" t="s">
        <v>186</v>
      </c>
      <c r="Y387" s="4" t="s">
        <v>328</v>
      </c>
      <c r="Z387" s="68">
        <v>42918</v>
      </c>
    </row>
    <row r="388" spans="1:26" ht="12.75" x14ac:dyDescent="0.35">
      <c r="A3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388" s="181" t="str">
        <f>IF(All_Opps[[#This Row],[WeekMod]]&lt;&gt;"",CONCATENATE(All_Opps[[#This Row],[Opp Year]],"-",TEXT(All_Opps[[#This Row],[WeekMod]],"00#")),"")</f>
        <v>2018-033</v>
      </c>
      <c r="C3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388" s="181" t="str">
        <f>CONCATENATE(All_Opps[[#This Row],[Opp Year]],"-",TEXT(All_Opps[[#This Row],[Week]],"00#"))</f>
        <v>2018-033</v>
      </c>
      <c r="E388" s="181">
        <f>IFERROR(VALUE(RIGHT(All_Opps[[#This Row],[Opportunity Name]],2)),"")</f>
        <v>2</v>
      </c>
      <c r="F388" s="181">
        <f>IFERROR(("20"&amp;LEFT(All_Opps[[#This Row],[Opportunity Name]],2))*1,"")</f>
        <v>2018</v>
      </c>
      <c r="G388" s="181" t="str">
        <f>MID(All_Opps[[#This Row],[Opportunity Name]],3,2)</f>
        <v>06</v>
      </c>
      <c r="H388" s="181" t="str">
        <f>LEFT(All_Opps[[#This Row],[Opportunity Name]],7)</f>
        <v>1806-04</v>
      </c>
      <c r="I388" s="181" t="str" cm="1">
        <f t="array" ref="I3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8" s="181" t="str">
        <f>YEAR(All_Opps[[#This Row],[Close_Date]])&amp;"-"&amp;TEXT(MONTH(All_Opps[[#This Row],[Close_Date]]),"00")</f>
        <v>2017-08</v>
      </c>
      <c r="K388" s="182">
        <f>All_Opps[[#This Row],[Created Date2]]*1</f>
        <v>42953</v>
      </c>
      <c r="L388" s="183">
        <f>YEAR(All_Opps[[#This Row],[Created_Date]])</f>
        <v>2017</v>
      </c>
      <c r="M388" s="184">
        <f>WEEKNUM(All_Opps[[#This Row],[Created_Date]],16)</f>
        <v>32</v>
      </c>
      <c r="N388" s="182">
        <f>All_Opps[[#This Row],[Close Date]]*1</f>
        <v>42966</v>
      </c>
      <c r="O388" s="185">
        <f>YEAR(All_Opps[[#This Row],[Close_Date]])</f>
        <v>2017</v>
      </c>
      <c r="P388" s="183">
        <f>MONTH(All_Opps[[#This Row],[Close Date]])</f>
        <v>8</v>
      </c>
      <c r="Q388" s="181">
        <f>WEEKNUM(All_Opps[[#This Row],[Close Date]],1)</f>
        <v>33</v>
      </c>
      <c r="R38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299</v>
      </c>
      <c r="S388" s="4" t="s">
        <v>1085</v>
      </c>
      <c r="T388" s="4" t="s">
        <v>1086</v>
      </c>
      <c r="U388" s="68">
        <v>42966</v>
      </c>
      <c r="V388" s="347" t="s">
        <v>19</v>
      </c>
      <c r="W388" s="9">
        <v>15916</v>
      </c>
      <c r="X388" s="4" t="s">
        <v>13</v>
      </c>
      <c r="Y388" s="4" t="s">
        <v>328</v>
      </c>
      <c r="Z388" s="68">
        <v>42953</v>
      </c>
    </row>
    <row r="389" spans="1:26" ht="12.75" x14ac:dyDescent="0.35">
      <c r="A3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389" s="181" t="str">
        <f>IF(All_Opps[[#This Row],[WeekMod]]&lt;&gt;"",CONCATENATE(All_Opps[[#This Row],[Opp Year]],"-",TEXT(All_Opps[[#This Row],[WeekMod]],"00#")),"")</f>
        <v>2017-078</v>
      </c>
      <c r="C3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389" s="181" t="str">
        <f>CONCATENATE(All_Opps[[#This Row],[Opp Year]],"-",TEXT(All_Opps[[#This Row],[Week]],"00#"))</f>
        <v>2017-078</v>
      </c>
      <c r="E389" s="181">
        <f>IFERROR(VALUE(RIGHT(All_Opps[[#This Row],[Opportunity Name]],2)),"")</f>
        <v>2</v>
      </c>
      <c r="F389" s="181">
        <f>IFERROR(("20"&amp;LEFT(All_Opps[[#This Row],[Opportunity Name]],2))*1,"")</f>
        <v>2017</v>
      </c>
      <c r="G389" s="181" t="str">
        <f>MID(All_Opps[[#This Row],[Opportunity Name]],3,2)</f>
        <v>12</v>
      </c>
      <c r="H389" s="181" t="str">
        <f>LEFT(All_Opps[[#This Row],[Opportunity Name]],7)</f>
        <v>1712-14</v>
      </c>
      <c r="I389" s="181" t="str" cm="1">
        <f t="array" ref="I3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9" s="181" t="str">
        <f>YEAR(All_Opps[[#This Row],[Close_Date]])&amp;"-"&amp;TEXT(MONTH(All_Opps[[#This Row],[Close_Date]]),"00")</f>
        <v>2017-06</v>
      </c>
      <c r="K389" s="182">
        <f>All_Opps[[#This Row],[Created Date2]]*1</f>
        <v>42906</v>
      </c>
      <c r="L389" s="183">
        <f>YEAR(All_Opps[[#This Row],[Created_Date]])</f>
        <v>2017</v>
      </c>
      <c r="M389" s="184">
        <f>WEEKNUM(All_Opps[[#This Row],[Created_Date]],16)</f>
        <v>25</v>
      </c>
      <c r="N389" s="182">
        <f>All_Opps[[#This Row],[Close Date]]*1</f>
        <v>42914</v>
      </c>
      <c r="O389" s="185">
        <f>YEAR(All_Opps[[#This Row],[Close_Date]])</f>
        <v>2017</v>
      </c>
      <c r="P389" s="183">
        <f>MONTH(All_Opps[[#This Row],[Close Date]])</f>
        <v>6</v>
      </c>
      <c r="Q389" s="181">
        <f>WEEKNUM(All_Opps[[#This Row],[Close Date]],1)</f>
        <v>26</v>
      </c>
      <c r="R38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164</v>
      </c>
      <c r="S389" s="4" t="s">
        <v>1087</v>
      </c>
      <c r="T389" s="4" t="s">
        <v>1088</v>
      </c>
      <c r="U389" s="68">
        <v>42914</v>
      </c>
      <c r="V389" s="347" t="s">
        <v>19</v>
      </c>
      <c r="W389" s="341">
        <v>17910</v>
      </c>
      <c r="X389" s="4" t="s">
        <v>13</v>
      </c>
      <c r="Y389" s="4" t="s">
        <v>321</v>
      </c>
      <c r="Z389" s="68">
        <v>42906</v>
      </c>
    </row>
    <row r="390" spans="1:26" ht="12.75" x14ac:dyDescent="0.35">
      <c r="A3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390" s="181" t="str">
        <f>IF(All_Opps[[#This Row],[WeekMod]]&lt;&gt;"",CONCATENATE(All_Opps[[#This Row],[Opp Year]],"-",TEXT(All_Opps[[#This Row],[WeekMod]],"00#")),"")</f>
        <v>2018-026</v>
      </c>
      <c r="C3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390" s="181" t="str">
        <f>CONCATENATE(All_Opps[[#This Row],[Opp Year]],"-",TEXT(All_Opps[[#This Row],[Week]],"00#"))</f>
        <v>2018-026</v>
      </c>
      <c r="E390" s="181">
        <f>IFERROR(VALUE(RIGHT(All_Opps[[#This Row],[Opportunity Name]],2)),"")</f>
        <v>2</v>
      </c>
      <c r="F390" s="181">
        <f>IFERROR(("20"&amp;LEFT(All_Opps[[#This Row],[Opportunity Name]],2))*1,"")</f>
        <v>2018</v>
      </c>
      <c r="G390" s="181" t="str">
        <f>MID(All_Opps[[#This Row],[Opportunity Name]],3,2)</f>
        <v>07</v>
      </c>
      <c r="H390" s="181" t="str">
        <f>LEFT(All_Opps[[#This Row],[Opportunity Name]],7)</f>
        <v>1807 Oa</v>
      </c>
      <c r="I390" s="181" t="str" cm="1">
        <f t="array" ref="I3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0" s="181" t="str">
        <f>YEAR(All_Opps[[#This Row],[Close_Date]])&amp;"-"&amp;TEXT(MONTH(All_Opps[[#This Row],[Close_Date]]),"00")</f>
        <v>2017-06</v>
      </c>
      <c r="K390" s="182">
        <f>All_Opps[[#This Row],[Created Date2]]*1</f>
        <v>42884</v>
      </c>
      <c r="L390" s="183">
        <f>YEAR(All_Opps[[#This Row],[Created_Date]])</f>
        <v>2017</v>
      </c>
      <c r="M390" s="184">
        <f>WEEKNUM(All_Opps[[#This Row],[Created_Date]],16)</f>
        <v>22</v>
      </c>
      <c r="N390" s="182">
        <f>All_Opps[[#This Row],[Close Date]]*1</f>
        <v>42914</v>
      </c>
      <c r="O390" s="185">
        <f>YEAR(All_Opps[[#This Row],[Close_Date]])</f>
        <v>2017</v>
      </c>
      <c r="P390" s="183">
        <f>MONTH(All_Opps[[#This Row],[Close Date]])</f>
        <v>6</v>
      </c>
      <c r="Q390" s="181">
        <f>WEEKNUM(All_Opps[[#This Row],[Close Date]],1)</f>
        <v>26</v>
      </c>
      <c r="R3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0" s="4" t="s">
        <v>1089</v>
      </c>
      <c r="T390" s="4" t="s">
        <v>1090</v>
      </c>
      <c r="U390" s="68">
        <v>42914</v>
      </c>
      <c r="V390" s="347" t="s">
        <v>21</v>
      </c>
      <c r="W390" s="9">
        <v>26970</v>
      </c>
      <c r="X390" s="4" t="s">
        <v>5</v>
      </c>
      <c r="Y390" s="4" t="s">
        <v>328</v>
      </c>
      <c r="Z390" s="68">
        <v>42884</v>
      </c>
    </row>
    <row r="391" spans="1:26" ht="12.75" x14ac:dyDescent="0.35">
      <c r="A3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391" s="181" t="str">
        <f>IF(All_Opps[[#This Row],[WeekMod]]&lt;&gt;"",CONCATENATE(All_Opps[[#This Row],[Opp Year]],"-",TEXT(All_Opps[[#This Row],[WeekMod]],"00#")),"")</f>
        <v>2017-079</v>
      </c>
      <c r="C3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391" s="181" t="str">
        <f>CONCATENATE(All_Opps[[#This Row],[Opp Year]],"-",TEXT(All_Opps[[#This Row],[Week]],"00#"))</f>
        <v>2017-079</v>
      </c>
      <c r="E391" s="181">
        <f>IFERROR(VALUE(RIGHT(All_Opps[[#This Row],[Opportunity Name]],2)),"")</f>
        <v>2</v>
      </c>
      <c r="F391" s="181">
        <f>IFERROR(("20"&amp;LEFT(All_Opps[[#This Row],[Opportunity Name]],2))*1,"")</f>
        <v>2017</v>
      </c>
      <c r="G391" s="181" t="str">
        <f>MID(All_Opps[[#This Row],[Opportunity Name]],3,2)</f>
        <v>11</v>
      </c>
      <c r="H391" s="181" t="str">
        <f>LEFT(All_Opps[[#This Row],[Opportunity Name]],7)</f>
        <v>1711 Tr</v>
      </c>
      <c r="I391" s="181" t="str" cm="1">
        <f t="array" ref="I3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1" s="181" t="str">
        <f>YEAR(All_Opps[[#This Row],[Close_Date]])&amp;"-"&amp;TEXT(MONTH(All_Opps[[#This Row],[Close_Date]]),"00")</f>
        <v>2017-07</v>
      </c>
      <c r="K391" s="182">
        <f>All_Opps[[#This Row],[Created Date2]]*1</f>
        <v>42890</v>
      </c>
      <c r="L391" s="183">
        <f>YEAR(All_Opps[[#This Row],[Created_Date]])</f>
        <v>2017</v>
      </c>
      <c r="M391" s="184">
        <f>WEEKNUM(All_Opps[[#This Row],[Created_Date]],16)</f>
        <v>23</v>
      </c>
      <c r="N391" s="182">
        <f>All_Opps[[#This Row],[Close Date]]*1</f>
        <v>42920</v>
      </c>
      <c r="O391" s="185">
        <f>YEAR(All_Opps[[#This Row],[Close_Date]])</f>
        <v>2017</v>
      </c>
      <c r="P391" s="183">
        <f>MONTH(All_Opps[[#This Row],[Close Date]])</f>
        <v>7</v>
      </c>
      <c r="Q391" s="181">
        <f>WEEKNUM(All_Opps[[#This Row],[Close Date]],1)</f>
        <v>27</v>
      </c>
      <c r="R39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1" s="4" t="s">
        <v>1091</v>
      </c>
      <c r="T391" s="4" t="s">
        <v>1092</v>
      </c>
      <c r="U391" s="68">
        <v>42920</v>
      </c>
      <c r="V391" s="347" t="s">
        <v>18</v>
      </c>
      <c r="W391" s="9">
        <v>8823</v>
      </c>
      <c r="X391" s="4" t="s">
        <v>13</v>
      </c>
      <c r="Y391" s="4" t="s">
        <v>328</v>
      </c>
      <c r="Z391" s="68">
        <v>42890</v>
      </c>
    </row>
    <row r="392" spans="1:26" ht="12.75" x14ac:dyDescent="0.35">
      <c r="A3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392" s="181" t="str">
        <f>IF(All_Opps[[#This Row],[WeekMod]]&lt;&gt;"",CONCATENATE(All_Opps[[#This Row],[Opp Year]],"-",TEXT(All_Opps[[#This Row],[WeekMod]],"00#")),"")</f>
        <v>2018-028</v>
      </c>
      <c r="C3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392" s="181" t="str">
        <f>CONCATENATE(All_Opps[[#This Row],[Opp Year]],"-",TEXT(All_Opps[[#This Row],[Week]],"00#"))</f>
        <v>2018-028</v>
      </c>
      <c r="E392" s="181">
        <f>IFERROR(VALUE(RIGHT(All_Opps[[#This Row],[Opportunity Name]],2)),"")</f>
        <v>2</v>
      </c>
      <c r="F392" s="181">
        <f>IFERROR(("20"&amp;LEFT(All_Opps[[#This Row],[Opportunity Name]],2))*1,"")</f>
        <v>2018</v>
      </c>
      <c r="G392" s="181" t="str">
        <f>MID(All_Opps[[#This Row],[Opportunity Name]],3,2)</f>
        <v>06</v>
      </c>
      <c r="H392" s="181" t="str">
        <f>LEFT(All_Opps[[#This Row],[Opportunity Name]],7)</f>
        <v>1806 Qu</v>
      </c>
      <c r="I392" s="181" t="str" cm="1">
        <f t="array" ref="I3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2" s="181" t="str">
        <f>YEAR(All_Opps[[#This Row],[Close_Date]])&amp;"-"&amp;TEXT(MONTH(All_Opps[[#This Row],[Close_Date]]),"00")</f>
        <v>2017-07</v>
      </c>
      <c r="K392" s="182">
        <f>All_Opps[[#This Row],[Created Date2]]*1</f>
        <v>42899</v>
      </c>
      <c r="L392" s="183">
        <f>YEAR(All_Opps[[#This Row],[Created_Date]])</f>
        <v>2017</v>
      </c>
      <c r="M392" s="184">
        <f>WEEKNUM(All_Opps[[#This Row],[Created_Date]],16)</f>
        <v>24</v>
      </c>
      <c r="N392" s="182">
        <f>All_Opps[[#This Row],[Close Date]]*1</f>
        <v>42929</v>
      </c>
      <c r="O392" s="185">
        <f>YEAR(All_Opps[[#This Row],[Close_Date]])</f>
        <v>2017</v>
      </c>
      <c r="P392" s="183">
        <f>MONTH(All_Opps[[#This Row],[Close Date]])</f>
        <v>7</v>
      </c>
      <c r="Q392" s="181">
        <f>WEEKNUM(All_Opps[[#This Row],[Close Date]],1)</f>
        <v>28</v>
      </c>
      <c r="R39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2" s="4" t="s">
        <v>1093</v>
      </c>
      <c r="T392" s="4" t="s">
        <v>1094</v>
      </c>
      <c r="U392" s="68">
        <v>42929</v>
      </c>
      <c r="V392" s="347" t="s">
        <v>18</v>
      </c>
      <c r="W392" s="341">
        <v>16161</v>
      </c>
      <c r="X392" s="4" t="s">
        <v>13</v>
      </c>
      <c r="Y392" s="4" t="s">
        <v>321</v>
      </c>
      <c r="Z392" s="68">
        <v>42899</v>
      </c>
    </row>
    <row r="393" spans="1:26" ht="12.75" x14ac:dyDescent="0.35">
      <c r="A3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393" s="181" t="str">
        <f>IF(All_Opps[[#This Row],[WeekMod]]&lt;&gt;"",CONCATENATE(All_Opps[[#This Row],[Opp Year]],"-",TEXT(All_Opps[[#This Row],[WeekMod]],"00#")),"")</f>
        <v>2018-030</v>
      </c>
      <c r="C3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393" s="181" t="str">
        <f>CONCATENATE(All_Opps[[#This Row],[Opp Year]],"-",TEXT(All_Opps[[#This Row],[Week]],"00#"))</f>
        <v>2018-030</v>
      </c>
      <c r="E393" s="181">
        <f>IFERROR(VALUE(RIGHT(All_Opps[[#This Row],[Opportunity Name]],2)),"")</f>
        <v>2</v>
      </c>
      <c r="F393" s="181">
        <f>IFERROR(("20"&amp;LEFT(All_Opps[[#This Row],[Opportunity Name]],2))*1,"")</f>
        <v>2018</v>
      </c>
      <c r="G393" s="181" t="str">
        <f>MID(All_Opps[[#This Row],[Opportunity Name]],3,2)</f>
        <v>04</v>
      </c>
      <c r="H393" s="181" t="str">
        <f>LEFT(All_Opps[[#This Row],[Opportunity Name]],7)</f>
        <v>1804 Li</v>
      </c>
      <c r="I393" s="181" t="str" cm="1">
        <f t="array" ref="I3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3" s="181" t="str">
        <f>YEAR(All_Opps[[#This Row],[Close_Date]])&amp;"-"&amp;TEXT(MONTH(All_Opps[[#This Row],[Close_Date]]),"00")</f>
        <v>2017-07</v>
      </c>
      <c r="K393" s="182">
        <f>All_Opps[[#This Row],[Created Date2]]*1</f>
        <v>42909</v>
      </c>
      <c r="L393" s="183">
        <f>YEAR(All_Opps[[#This Row],[Created_Date]])</f>
        <v>2017</v>
      </c>
      <c r="M393" s="184">
        <f>WEEKNUM(All_Opps[[#This Row],[Created_Date]],16)</f>
        <v>25</v>
      </c>
      <c r="N393" s="182">
        <f>All_Opps[[#This Row],[Close Date]]*1</f>
        <v>42939</v>
      </c>
      <c r="O393" s="185">
        <f>YEAR(All_Opps[[#This Row],[Close_Date]])</f>
        <v>2017</v>
      </c>
      <c r="P393" s="183">
        <f>MONTH(All_Opps[[#This Row],[Close Date]])</f>
        <v>7</v>
      </c>
      <c r="Q393" s="181">
        <f>WEEKNUM(All_Opps[[#This Row],[Close Date]],1)</f>
        <v>30</v>
      </c>
      <c r="R3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3" s="4" t="s">
        <v>1095</v>
      </c>
      <c r="T393" s="4" t="s">
        <v>1096</v>
      </c>
      <c r="U393" s="68">
        <v>42939</v>
      </c>
      <c r="V393" s="347" t="s">
        <v>18</v>
      </c>
      <c r="W393" s="341">
        <v>26597</v>
      </c>
      <c r="X393" s="4" t="s">
        <v>24</v>
      </c>
      <c r="Y393" s="4" t="s">
        <v>321</v>
      </c>
      <c r="Z393" s="68">
        <v>42909</v>
      </c>
    </row>
    <row r="394" spans="1:26" ht="12.75" x14ac:dyDescent="0.35">
      <c r="A3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394" s="181" t="str">
        <f>IF(All_Opps[[#This Row],[WeekMod]]&lt;&gt;"",CONCATENATE(All_Opps[[#This Row],[Opp Year]],"-",TEXT(All_Opps[[#This Row],[WeekMod]],"00#")),"")</f>
        <v>2017-080</v>
      </c>
      <c r="C3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394" s="181" t="str">
        <f>CONCATENATE(All_Opps[[#This Row],[Opp Year]],"-",TEXT(All_Opps[[#This Row],[Week]],"00#"))</f>
        <v>2017-080</v>
      </c>
      <c r="E394" s="181">
        <f>IFERROR(VALUE(RIGHT(All_Opps[[#This Row],[Opportunity Name]],2)),"")</f>
        <v>2</v>
      </c>
      <c r="F394" s="181">
        <f>IFERROR(("20"&amp;LEFT(All_Opps[[#This Row],[Opportunity Name]],2))*1,"")</f>
        <v>2017</v>
      </c>
      <c r="G394" s="181" t="str">
        <f>MID(All_Opps[[#This Row],[Opportunity Name]],3,2)</f>
        <v>08</v>
      </c>
      <c r="H394" s="181" t="str">
        <f>LEFT(All_Opps[[#This Row],[Opportunity Name]],7)</f>
        <v>1708 Vo</v>
      </c>
      <c r="I394" s="181" t="str" cm="1">
        <f t="array" ref="I3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4" s="181" t="str">
        <f>YEAR(All_Opps[[#This Row],[Close_Date]])&amp;"-"&amp;TEXT(MONTH(All_Opps[[#This Row],[Close_Date]]),"00")</f>
        <v>2017-07</v>
      </c>
      <c r="K394" s="182">
        <f>All_Opps[[#This Row],[Created Date2]]*1</f>
        <v>42897</v>
      </c>
      <c r="L394" s="183">
        <f>YEAR(All_Opps[[#This Row],[Created_Date]])</f>
        <v>2017</v>
      </c>
      <c r="M394" s="184">
        <f>WEEKNUM(All_Opps[[#This Row],[Created_Date]],16)</f>
        <v>24</v>
      </c>
      <c r="N394" s="182">
        <f>All_Opps[[#This Row],[Close Date]]*1</f>
        <v>42927</v>
      </c>
      <c r="O394" s="185">
        <f>YEAR(All_Opps[[#This Row],[Close_Date]])</f>
        <v>2017</v>
      </c>
      <c r="P394" s="183">
        <f>MONTH(All_Opps[[#This Row],[Close Date]])</f>
        <v>7</v>
      </c>
      <c r="Q394" s="181">
        <f>WEEKNUM(All_Opps[[#This Row],[Close Date]],1)</f>
        <v>28</v>
      </c>
      <c r="R39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4" s="4" t="s">
        <v>1097</v>
      </c>
      <c r="T394" s="4" t="s">
        <v>1098</v>
      </c>
      <c r="U394" s="68">
        <v>42927</v>
      </c>
      <c r="V394" s="347" t="s">
        <v>18</v>
      </c>
      <c r="W394" s="341">
        <v>15333</v>
      </c>
      <c r="X394" s="4" t="s">
        <v>161</v>
      </c>
      <c r="Y394" s="4" t="s">
        <v>321</v>
      </c>
      <c r="Z394" s="68">
        <v>42897</v>
      </c>
    </row>
    <row r="395" spans="1:26" ht="12.75" x14ac:dyDescent="0.35">
      <c r="A3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83</v>
      </c>
      <c r="B395" s="181" t="str">
        <f>IF(All_Opps[[#This Row],[WeekMod]]&lt;&gt;"",CONCATENATE(All_Opps[[#This Row],[Opp Year]],"-",TEXT(All_Opps[[#This Row],[WeekMod]],"00#")),"")</f>
        <v>2017-083</v>
      </c>
      <c r="C3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83</v>
      </c>
      <c r="D395" s="181" t="str">
        <f>CONCATENATE(All_Opps[[#This Row],[Opp Year]],"-",TEXT(All_Opps[[#This Row],[Week]],"00#"))</f>
        <v>2017-083</v>
      </c>
      <c r="E395" s="181">
        <f>IFERROR(VALUE(RIGHT(All_Opps[[#This Row],[Opportunity Name]],2)),"")</f>
        <v>1</v>
      </c>
      <c r="F395" s="181">
        <f>IFERROR(("20"&amp;LEFT(All_Opps[[#This Row],[Opportunity Name]],2))*1,"")</f>
        <v>2017</v>
      </c>
      <c r="G395" s="181" t="str">
        <f>MID(All_Opps[[#This Row],[Opportunity Name]],3,2)</f>
        <v>08</v>
      </c>
      <c r="H395" s="181" t="str">
        <f>LEFT(All_Opps[[#This Row],[Opportunity Name]],7)</f>
        <v>1708-14</v>
      </c>
      <c r="I395" s="181" t="str" cm="1">
        <f t="array" ref="I3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5" s="181" t="str">
        <f>YEAR(All_Opps[[#This Row],[Close_Date]])&amp;"-"&amp;TEXT(MONTH(All_Opps[[#This Row],[Close_Date]]),"00")</f>
        <v>2017-08</v>
      </c>
      <c r="K395" s="182">
        <f>All_Opps[[#This Row],[Created Date2]]*1</f>
        <v>42952</v>
      </c>
      <c r="L395" s="183">
        <f>YEAR(All_Opps[[#This Row],[Created_Date]])</f>
        <v>2017</v>
      </c>
      <c r="M395" s="184">
        <f>WEEKNUM(All_Opps[[#This Row],[Created_Date]],16)</f>
        <v>32</v>
      </c>
      <c r="N395" s="182">
        <f>All_Opps[[#This Row],[Close Date]]*1</f>
        <v>42952</v>
      </c>
      <c r="O395" s="185">
        <f>YEAR(All_Opps[[#This Row],[Close_Date]])</f>
        <v>2017</v>
      </c>
      <c r="P395" s="183">
        <f>MONTH(All_Opps[[#This Row],[Close Date]])</f>
        <v>8</v>
      </c>
      <c r="Q395" s="181">
        <f>WEEKNUM(All_Opps[[#This Row],[Close Date]],1)</f>
        <v>31</v>
      </c>
      <c r="R39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5" s="4" t="s">
        <v>1099</v>
      </c>
      <c r="T395" s="4" t="s">
        <v>1100</v>
      </c>
      <c r="U395" s="68">
        <v>42952</v>
      </c>
      <c r="V395" s="347" t="s">
        <v>19</v>
      </c>
      <c r="W395" s="9">
        <v>3847</v>
      </c>
      <c r="X395" s="4" t="s">
        <v>15</v>
      </c>
      <c r="Y395" s="4" t="s">
        <v>328</v>
      </c>
      <c r="Z395" s="68">
        <v>42952</v>
      </c>
    </row>
    <row r="396" spans="1:26" ht="12.75" x14ac:dyDescent="0.35">
      <c r="A3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396" s="181" t="str">
        <f>IF(All_Opps[[#This Row],[WeekMod]]&lt;&gt;"",CONCATENATE(All_Opps[[#This Row],[Opp Year]],"-",TEXT(All_Opps[[#This Row],[WeekMod]],"00#")),"")</f>
        <v>2018-032</v>
      </c>
      <c r="C3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396" s="181" t="str">
        <f>CONCATENATE(All_Opps[[#This Row],[Opp Year]],"-",TEXT(All_Opps[[#This Row],[Week]],"00#"))</f>
        <v>2018-032</v>
      </c>
      <c r="E396" s="181">
        <f>IFERROR(VALUE(RIGHT(All_Opps[[#This Row],[Opportunity Name]],2)),"")</f>
        <v>2</v>
      </c>
      <c r="F396" s="181">
        <f>IFERROR(("20"&amp;LEFT(All_Opps[[#This Row],[Opportunity Name]],2))*1,"")</f>
        <v>2018</v>
      </c>
      <c r="G396" s="181" t="str">
        <f>MID(All_Opps[[#This Row],[Opportunity Name]],3,2)</f>
        <v>07</v>
      </c>
      <c r="H396" s="181" t="str">
        <f>LEFT(All_Opps[[#This Row],[Opportunity Name]],7)</f>
        <v>1807-01</v>
      </c>
      <c r="I396" s="181" t="str" cm="1">
        <f t="array" ref="I3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6" s="181" t="str">
        <f>YEAR(All_Opps[[#This Row],[Close_Date]])&amp;"-"&amp;TEXT(MONTH(All_Opps[[#This Row],[Close_Date]]),"00")</f>
        <v>2017-08</v>
      </c>
      <c r="K396" s="182">
        <f>All_Opps[[#This Row],[Created Date2]]*1</f>
        <v>42884</v>
      </c>
      <c r="L396" s="183">
        <f>YEAR(All_Opps[[#This Row],[Created_Date]])</f>
        <v>2017</v>
      </c>
      <c r="M396" s="184">
        <f>WEEKNUM(All_Opps[[#This Row],[Created_Date]],16)</f>
        <v>22</v>
      </c>
      <c r="N396" s="182">
        <f>All_Opps[[#This Row],[Close Date]]*1</f>
        <v>42953</v>
      </c>
      <c r="O396" s="185">
        <f>YEAR(All_Opps[[#This Row],[Close_Date]])</f>
        <v>2017</v>
      </c>
      <c r="P396" s="183">
        <f>MONTH(All_Opps[[#This Row],[Close Date]])</f>
        <v>8</v>
      </c>
      <c r="Q396" s="181">
        <f>WEEKNUM(All_Opps[[#This Row],[Close Date]],1)</f>
        <v>32</v>
      </c>
      <c r="R39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398</v>
      </c>
      <c r="S396" s="4" t="s">
        <v>1101</v>
      </c>
      <c r="T396" s="4" t="s">
        <v>1102</v>
      </c>
      <c r="U396" s="68">
        <v>42953</v>
      </c>
      <c r="V396" s="347" t="s">
        <v>19</v>
      </c>
      <c r="W396" s="9">
        <v>16417</v>
      </c>
      <c r="X396" s="4" t="s">
        <v>5</v>
      </c>
      <c r="Y396" s="4" t="s">
        <v>328</v>
      </c>
      <c r="Z396" s="68">
        <v>42884</v>
      </c>
    </row>
    <row r="397" spans="1:26" ht="12.75" x14ac:dyDescent="0.35">
      <c r="A39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97" s="181" t="str">
        <f>IF(All_Opps[[#This Row],[WeekMod]]&lt;&gt;"",CONCATENATE(All_Opps[[#This Row],[Opp Year]],"-",TEXT(All_Opps[[#This Row],[WeekMod]],"00#")),"")</f>
        <v/>
      </c>
      <c r="C3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97" s="181" t="str">
        <f>CONCATENATE(All_Opps[[#This Row],[Opp Year]],"-",TEXT(All_Opps[[#This Row],[Week]],"00#"))</f>
        <v>2022-001</v>
      </c>
      <c r="E397" s="181">
        <f>IFERROR(VALUE(RIGHT(All_Opps[[#This Row],[Opportunity Name]],2)),"")</f>
        <v>2</v>
      </c>
      <c r="F397" s="181">
        <f>IFERROR(("20"&amp;LEFT(All_Opps[[#This Row],[Opportunity Name]],2))*1,"")</f>
        <v>2022</v>
      </c>
      <c r="G397" s="181" t="str">
        <f>MID(All_Opps[[#This Row],[Opportunity Name]],3,2)</f>
        <v>09</v>
      </c>
      <c r="H397" s="181" t="str">
        <f>LEFT(All_Opps[[#This Row],[Opportunity Name]],7)</f>
        <v>2209-21</v>
      </c>
      <c r="I397" s="181" t="str" cm="1">
        <f t="array" ref="I3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7" s="181" t="str">
        <f>YEAR(All_Opps[[#This Row],[Close_Date]])&amp;"-"&amp;TEXT(MONTH(All_Opps[[#This Row],[Close_Date]]),"00")</f>
        <v>2017-08</v>
      </c>
      <c r="K397" s="182">
        <f>All_Opps[[#This Row],[Created Date2]]*1</f>
        <v>43959</v>
      </c>
      <c r="L397" s="183">
        <f>YEAR(All_Opps[[#This Row],[Created_Date]])</f>
        <v>2020</v>
      </c>
      <c r="M397" s="184">
        <f>WEEKNUM(All_Opps[[#This Row],[Created_Date]],16)</f>
        <v>19</v>
      </c>
      <c r="N397" s="182">
        <f>All_Opps[[#This Row],[Close Date]]*1</f>
        <v>42962</v>
      </c>
      <c r="O397" s="185">
        <f>YEAR(All_Opps[[#This Row],[Close_Date]])</f>
        <v>2017</v>
      </c>
      <c r="P397" s="183">
        <f>MONTH(All_Opps[[#This Row],[Close Date]])</f>
        <v>8</v>
      </c>
      <c r="Q397" s="181">
        <f>WEEKNUM(All_Opps[[#This Row],[Close Date]],1)</f>
        <v>33</v>
      </c>
      <c r="R39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846</v>
      </c>
      <c r="S397" s="4" t="s">
        <v>1103</v>
      </c>
      <c r="T397" s="4" t="s">
        <v>1104</v>
      </c>
      <c r="U397" s="68">
        <v>42962</v>
      </c>
      <c r="V397" s="347" t="s">
        <v>19</v>
      </c>
      <c r="W397" s="9">
        <v>43317</v>
      </c>
      <c r="X397" s="4" t="s">
        <v>159</v>
      </c>
      <c r="Y397" s="4" t="s">
        <v>328</v>
      </c>
      <c r="Z397" s="68">
        <v>43959</v>
      </c>
    </row>
    <row r="398" spans="1:26" ht="12.75" x14ac:dyDescent="0.35">
      <c r="A3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398" s="181" t="str">
        <f>IF(All_Opps[[#This Row],[WeekMod]]&lt;&gt;"",CONCATENATE(All_Opps[[#This Row],[Opp Year]],"-",TEXT(All_Opps[[#This Row],[WeekMod]],"00#")),"")</f>
        <v>2017-080</v>
      </c>
      <c r="C3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398" s="181" t="str">
        <f>CONCATENATE(All_Opps[[#This Row],[Opp Year]],"-",TEXT(All_Opps[[#This Row],[Week]],"00#"))</f>
        <v>2017-080</v>
      </c>
      <c r="E398" s="181">
        <f>IFERROR(VALUE(RIGHT(All_Opps[[#This Row],[Opportunity Name]],2)),"")</f>
        <v>2</v>
      </c>
      <c r="F398" s="181">
        <f>IFERROR(("20"&amp;LEFT(All_Opps[[#This Row],[Opportunity Name]],2))*1,"")</f>
        <v>2017</v>
      </c>
      <c r="G398" s="181" t="str">
        <f>MID(All_Opps[[#This Row],[Opportunity Name]],3,2)</f>
        <v>08</v>
      </c>
      <c r="H398" s="181" t="str">
        <f>LEFT(All_Opps[[#This Row],[Opportunity Name]],7)</f>
        <v>1708 In</v>
      </c>
      <c r="I398" s="181" t="str" cm="1">
        <f t="array" ref="I3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8" s="181" t="str">
        <f>YEAR(All_Opps[[#This Row],[Close_Date]])&amp;"-"&amp;TEXT(MONTH(All_Opps[[#This Row],[Close_Date]]),"00")</f>
        <v>2017-07</v>
      </c>
      <c r="K398" s="182">
        <f>All_Opps[[#This Row],[Created Date2]]*1</f>
        <v>42899</v>
      </c>
      <c r="L398" s="183">
        <f>YEAR(All_Opps[[#This Row],[Created_Date]])</f>
        <v>2017</v>
      </c>
      <c r="M398" s="184">
        <f>WEEKNUM(All_Opps[[#This Row],[Created_Date]],16)</f>
        <v>24</v>
      </c>
      <c r="N398" s="182">
        <f>All_Opps[[#This Row],[Close Date]]*1</f>
        <v>42929</v>
      </c>
      <c r="O398" s="185">
        <f>YEAR(All_Opps[[#This Row],[Close_Date]])</f>
        <v>2017</v>
      </c>
      <c r="P398" s="183">
        <f>MONTH(All_Opps[[#This Row],[Close Date]])</f>
        <v>7</v>
      </c>
      <c r="Q398" s="181">
        <f>WEEKNUM(All_Opps[[#This Row],[Close Date]],1)</f>
        <v>28</v>
      </c>
      <c r="R3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8" s="4" t="s">
        <v>1105</v>
      </c>
      <c r="T398" s="4" t="s">
        <v>1106</v>
      </c>
      <c r="U398" s="68">
        <v>42929</v>
      </c>
      <c r="V398" s="347" t="s">
        <v>18</v>
      </c>
      <c r="W398" s="341">
        <v>9201</v>
      </c>
      <c r="X398" s="4" t="s">
        <v>13</v>
      </c>
      <c r="Y398" s="4" t="s">
        <v>321</v>
      </c>
      <c r="Z398" s="68">
        <v>42899</v>
      </c>
    </row>
    <row r="399" spans="1:26" ht="12.75" x14ac:dyDescent="0.35">
      <c r="A3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399" s="181" t="str">
        <f>IF(All_Opps[[#This Row],[WeekMod]]&lt;&gt;"",CONCATENATE(All_Opps[[#This Row],[Opp Year]],"-",TEXT(All_Opps[[#This Row],[WeekMod]],"00#")),"")</f>
        <v>2018-030</v>
      </c>
      <c r="C3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399" s="181" t="str">
        <f>CONCATENATE(All_Opps[[#This Row],[Opp Year]],"-",TEXT(All_Opps[[#This Row],[Week]],"00#"))</f>
        <v>2018-030</v>
      </c>
      <c r="E399" s="181">
        <f>IFERROR(VALUE(RIGHT(All_Opps[[#This Row],[Opportunity Name]],2)),"")</f>
        <v>2</v>
      </c>
      <c r="F399" s="181">
        <f>IFERROR(("20"&amp;LEFT(All_Opps[[#This Row],[Opportunity Name]],2))*1,"")</f>
        <v>2018</v>
      </c>
      <c r="G399" s="181" t="str">
        <f>MID(All_Opps[[#This Row],[Opportunity Name]],3,2)</f>
        <v>05</v>
      </c>
      <c r="H399" s="181" t="str">
        <f>LEFT(All_Opps[[#This Row],[Opportunity Name]],7)</f>
        <v>1805 Ra</v>
      </c>
      <c r="I399" s="181" t="str" cm="1">
        <f t="array" ref="I3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9" s="181" t="str">
        <f>YEAR(All_Opps[[#This Row],[Close_Date]])&amp;"-"&amp;TEXT(MONTH(All_Opps[[#This Row],[Close_Date]]),"00")</f>
        <v>2017-07</v>
      </c>
      <c r="K399" s="182">
        <f>All_Opps[[#This Row],[Created Date2]]*1</f>
        <v>42914</v>
      </c>
      <c r="L399" s="183">
        <f>YEAR(All_Opps[[#This Row],[Created_Date]])</f>
        <v>2017</v>
      </c>
      <c r="M399" s="184">
        <f>WEEKNUM(All_Opps[[#This Row],[Created_Date]],16)</f>
        <v>26</v>
      </c>
      <c r="N399" s="182">
        <f>All_Opps[[#This Row],[Close Date]]*1</f>
        <v>42944</v>
      </c>
      <c r="O399" s="185">
        <f>YEAR(All_Opps[[#This Row],[Close_Date]])</f>
        <v>2017</v>
      </c>
      <c r="P399" s="183">
        <f>MONTH(All_Opps[[#This Row],[Close Date]])</f>
        <v>7</v>
      </c>
      <c r="Q399" s="181">
        <f>WEEKNUM(All_Opps[[#This Row],[Close Date]],1)</f>
        <v>30</v>
      </c>
      <c r="R39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9" s="4" t="s">
        <v>1107</v>
      </c>
      <c r="T399" s="4" t="s">
        <v>1108</v>
      </c>
      <c r="U399" s="68">
        <v>42944</v>
      </c>
      <c r="V399" s="347" t="s">
        <v>18</v>
      </c>
      <c r="W399" s="9">
        <v>27396</v>
      </c>
      <c r="X399" s="4" t="s">
        <v>159</v>
      </c>
      <c r="Y399" s="4" t="s">
        <v>328</v>
      </c>
      <c r="Z399" s="68">
        <v>42914</v>
      </c>
    </row>
    <row r="400" spans="1:26" ht="12.75" x14ac:dyDescent="0.35">
      <c r="A400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00" s="181" t="str">
        <f>IF(All_Opps[[#This Row],[WeekMod]]&lt;&gt;"",CONCATENATE(All_Opps[[#This Row],[Opp Year]],"-",TEXT(All_Opps[[#This Row],[WeekMod]],"00#")),"")</f>
        <v/>
      </c>
      <c r="C4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400" s="181" t="str">
        <f>CONCATENATE(All_Opps[[#This Row],[Opp Year]],"-",TEXT(All_Opps[[#This Row],[Week]],"00#"))</f>
        <v>2022-001</v>
      </c>
      <c r="E400" s="181">
        <f>IFERROR(VALUE(RIGHT(All_Opps[[#This Row],[Opportunity Name]],2)),"")</f>
        <v>5</v>
      </c>
      <c r="F400" s="181">
        <f>IFERROR(("20"&amp;LEFT(All_Opps[[#This Row],[Opportunity Name]],2))*1,"")</f>
        <v>2022</v>
      </c>
      <c r="G400" s="181" t="str">
        <f>MID(All_Opps[[#This Row],[Opportunity Name]],3,2)</f>
        <v>09</v>
      </c>
      <c r="H400" s="181" t="str">
        <f>LEFT(All_Opps[[#This Row],[Opportunity Name]],7)</f>
        <v>2209-21</v>
      </c>
      <c r="I400" s="181" t="str" cm="1">
        <f t="array" ref="I4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0" s="181" t="str">
        <f>YEAR(All_Opps[[#This Row],[Close_Date]])&amp;"-"&amp;TEXT(MONTH(All_Opps[[#This Row],[Close_Date]]),"00")</f>
        <v>2017-07</v>
      </c>
      <c r="K400" s="182">
        <f>All_Opps[[#This Row],[Created Date2]]*1</f>
        <v>42943</v>
      </c>
      <c r="L400" s="183">
        <f>YEAR(All_Opps[[#This Row],[Created_Date]])</f>
        <v>2017</v>
      </c>
      <c r="M400" s="184">
        <f>WEEKNUM(All_Opps[[#This Row],[Created_Date]],16)</f>
        <v>30</v>
      </c>
      <c r="N400" s="182">
        <f>All_Opps[[#This Row],[Close Date]]*1</f>
        <v>42943</v>
      </c>
      <c r="O400" s="185">
        <f>YEAR(All_Opps[[#This Row],[Close_Date]])</f>
        <v>2017</v>
      </c>
      <c r="P400" s="183">
        <f>MONTH(All_Opps[[#This Row],[Close Date]])</f>
        <v>7</v>
      </c>
      <c r="Q400" s="181">
        <f>WEEKNUM(All_Opps[[#This Row],[Close Date]],1)</f>
        <v>30</v>
      </c>
      <c r="R40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1862</v>
      </c>
      <c r="S400" s="4" t="s">
        <v>1109</v>
      </c>
      <c r="T400" s="4" t="s">
        <v>1110</v>
      </c>
      <c r="U400" s="68">
        <v>42943</v>
      </c>
      <c r="V400" s="347" t="s">
        <v>19</v>
      </c>
      <c r="W400" s="9">
        <v>133979</v>
      </c>
      <c r="X400" s="4" t="s">
        <v>16</v>
      </c>
      <c r="Y400" s="4" t="s">
        <v>328</v>
      </c>
      <c r="Z400" s="68">
        <v>42943</v>
      </c>
    </row>
    <row r="401" spans="1:26" ht="12.75" x14ac:dyDescent="0.35">
      <c r="A4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401" s="181" t="str">
        <f>IF(All_Opps[[#This Row],[WeekMod]]&lt;&gt;"",CONCATENATE(All_Opps[[#This Row],[Opp Year]],"-",TEXT(All_Opps[[#This Row],[WeekMod]],"00#")),"")</f>
        <v>2018-036</v>
      </c>
      <c r="C4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401" s="181" t="str">
        <f>CONCATENATE(All_Opps[[#This Row],[Opp Year]],"-",TEXT(All_Opps[[#This Row],[Week]],"00#"))</f>
        <v>2018-036</v>
      </c>
      <c r="E401" s="181">
        <f>IFERROR(VALUE(RIGHT(All_Opps[[#This Row],[Opportunity Name]],2)),"")</f>
        <v>2</v>
      </c>
      <c r="F401" s="181">
        <f>IFERROR(("20"&amp;LEFT(All_Opps[[#This Row],[Opportunity Name]],2))*1,"")</f>
        <v>2018</v>
      </c>
      <c r="G401" s="181" t="str">
        <f>MID(All_Opps[[#This Row],[Opportunity Name]],3,2)</f>
        <v>01</v>
      </c>
      <c r="H401" s="181" t="str">
        <f>LEFT(All_Opps[[#This Row],[Opportunity Name]],7)</f>
        <v>1801-01</v>
      </c>
      <c r="I401" s="181" t="str" cm="1">
        <f t="array" ref="I4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1" s="181" t="str">
        <f>YEAR(All_Opps[[#This Row],[Close_Date]])&amp;"-"&amp;TEXT(MONTH(All_Opps[[#This Row],[Close_Date]]),"00")</f>
        <v>2017-09</v>
      </c>
      <c r="K401" s="182">
        <f>All_Opps[[#This Row],[Created Date2]]*1</f>
        <v>42928</v>
      </c>
      <c r="L401" s="183">
        <f>YEAR(All_Opps[[#This Row],[Created_Date]])</f>
        <v>2017</v>
      </c>
      <c r="M401" s="184">
        <f>WEEKNUM(All_Opps[[#This Row],[Created_Date]],16)</f>
        <v>28</v>
      </c>
      <c r="N401" s="182">
        <f>All_Opps[[#This Row],[Close Date]]*1</f>
        <v>42983</v>
      </c>
      <c r="O401" s="185">
        <f>YEAR(All_Opps[[#This Row],[Close_Date]])</f>
        <v>2017</v>
      </c>
      <c r="P401" s="183">
        <f>MONTH(All_Opps[[#This Row],[Close Date]])</f>
        <v>9</v>
      </c>
      <c r="Q401" s="181">
        <f>WEEKNUM(All_Opps[[#This Row],[Close Date]],1)</f>
        <v>36</v>
      </c>
      <c r="R40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173</v>
      </c>
      <c r="S401" s="4" t="s">
        <v>1111</v>
      </c>
      <c r="T401" s="4" t="s">
        <v>1112</v>
      </c>
      <c r="U401" s="68">
        <v>42983</v>
      </c>
      <c r="V401" s="347" t="s">
        <v>19</v>
      </c>
      <c r="W401" s="9">
        <v>9431</v>
      </c>
      <c r="X401" s="4" t="s">
        <v>161</v>
      </c>
      <c r="Y401" s="4" t="s">
        <v>328</v>
      </c>
      <c r="Z401" s="68">
        <v>42928</v>
      </c>
    </row>
    <row r="402" spans="1:26" ht="12.75" x14ac:dyDescent="0.35">
      <c r="A4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402" s="181" t="str">
        <f>IF(All_Opps[[#This Row],[WeekMod]]&lt;&gt;"",CONCATENATE(All_Opps[[#This Row],[Opp Year]],"-",TEXT(All_Opps[[#This Row],[WeekMod]],"00#")),"")</f>
        <v>2017-082</v>
      </c>
      <c r="C4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402" s="181" t="str">
        <f>CONCATENATE(All_Opps[[#This Row],[Opp Year]],"-",TEXT(All_Opps[[#This Row],[Week]],"00#"))</f>
        <v>2017-082</v>
      </c>
      <c r="E402" s="181">
        <f>IFERROR(VALUE(RIGHT(All_Opps[[#This Row],[Opportunity Name]],2)),"")</f>
        <v>3</v>
      </c>
      <c r="F402" s="181">
        <f>IFERROR(("20"&amp;LEFT(All_Opps[[#This Row],[Opportunity Name]],2))*1,"")</f>
        <v>2017</v>
      </c>
      <c r="G402" s="181" t="str">
        <f>MID(All_Opps[[#This Row],[Opportunity Name]],3,2)</f>
        <v>11</v>
      </c>
      <c r="H402" s="181" t="str">
        <f>LEFT(All_Opps[[#This Row],[Opportunity Name]],7)</f>
        <v>1711-09</v>
      </c>
      <c r="I402" s="181" t="str" cm="1">
        <f t="array" ref="I4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2" s="181" t="str">
        <f>YEAR(All_Opps[[#This Row],[Close_Date]])&amp;"-"&amp;TEXT(MONTH(All_Opps[[#This Row],[Close_Date]]),"00")</f>
        <v>2017-07</v>
      </c>
      <c r="K402" s="182">
        <f>All_Opps[[#This Row],[Created Date2]]*1</f>
        <v>42926</v>
      </c>
      <c r="L402" s="183">
        <f>YEAR(All_Opps[[#This Row],[Created_Date]])</f>
        <v>2017</v>
      </c>
      <c r="M402" s="184">
        <f>WEEKNUM(All_Opps[[#This Row],[Created_Date]],16)</f>
        <v>28</v>
      </c>
      <c r="N402" s="182">
        <f>All_Opps[[#This Row],[Close Date]]*1</f>
        <v>42940</v>
      </c>
      <c r="O402" s="185">
        <f>YEAR(All_Opps[[#This Row],[Close_Date]])</f>
        <v>2017</v>
      </c>
      <c r="P402" s="183">
        <f>MONTH(All_Opps[[#This Row],[Close Date]])</f>
        <v>7</v>
      </c>
      <c r="Q402" s="181">
        <f>WEEKNUM(All_Opps[[#This Row],[Close Date]],1)</f>
        <v>30</v>
      </c>
      <c r="R40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114</v>
      </c>
      <c r="S402" s="4" t="s">
        <v>1113</v>
      </c>
      <c r="T402" s="4" t="s">
        <v>1114</v>
      </c>
      <c r="U402" s="68">
        <v>42940</v>
      </c>
      <c r="V402" s="347" t="s">
        <v>19</v>
      </c>
      <c r="W402" s="9">
        <v>47581</v>
      </c>
      <c r="X402" s="4" t="s">
        <v>159</v>
      </c>
      <c r="Y402" s="4" t="s">
        <v>328</v>
      </c>
      <c r="Z402" s="68">
        <v>42926</v>
      </c>
    </row>
    <row r="403" spans="1:26" ht="12.75" x14ac:dyDescent="0.35">
      <c r="A4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403" s="181" t="str">
        <f>IF(All_Opps[[#This Row],[WeekMod]]&lt;&gt;"",CONCATENATE(All_Opps[[#This Row],[Opp Year]],"-",TEXT(All_Opps[[#This Row],[WeekMod]],"00#")),"")</f>
        <v>2017-080</v>
      </c>
      <c r="C4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403" s="181" t="str">
        <f>CONCATENATE(All_Opps[[#This Row],[Opp Year]],"-",TEXT(All_Opps[[#This Row],[Week]],"00#"))</f>
        <v>2017-080</v>
      </c>
      <c r="E403" s="181">
        <f>IFERROR(VALUE(RIGHT(All_Opps[[#This Row],[Opportunity Name]],2)),"")</f>
        <v>2</v>
      </c>
      <c r="F403" s="181">
        <f>IFERROR(("20"&amp;LEFT(All_Opps[[#This Row],[Opportunity Name]],2))*1,"")</f>
        <v>2017</v>
      </c>
      <c r="G403" s="181" t="str">
        <f>MID(All_Opps[[#This Row],[Opportunity Name]],3,2)</f>
        <v>09</v>
      </c>
      <c r="H403" s="181" t="str">
        <f>LEFT(All_Opps[[#This Row],[Opportunity Name]],7)</f>
        <v>1709-16</v>
      </c>
      <c r="I403" s="181" t="str" cm="1">
        <f t="array" ref="I4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3" s="181" t="str">
        <f>YEAR(All_Opps[[#This Row],[Close_Date]])&amp;"-"&amp;TEXT(MONTH(All_Opps[[#This Row],[Close_Date]]),"00")</f>
        <v>2017-07</v>
      </c>
      <c r="K403" s="182">
        <f>All_Opps[[#This Row],[Created Date2]]*1</f>
        <v>42925</v>
      </c>
      <c r="L403" s="183">
        <f>YEAR(All_Opps[[#This Row],[Created_Date]])</f>
        <v>2017</v>
      </c>
      <c r="M403" s="184">
        <f>WEEKNUM(All_Opps[[#This Row],[Created_Date]],16)</f>
        <v>28</v>
      </c>
      <c r="N403" s="182">
        <f>All_Opps[[#This Row],[Close Date]]*1</f>
        <v>42931</v>
      </c>
      <c r="O403" s="185">
        <f>YEAR(All_Opps[[#This Row],[Close_Date]])</f>
        <v>2017</v>
      </c>
      <c r="P403" s="183">
        <f>MONTH(All_Opps[[#This Row],[Close Date]])</f>
        <v>7</v>
      </c>
      <c r="Q403" s="181">
        <f>WEEKNUM(All_Opps[[#This Row],[Close Date]],1)</f>
        <v>28</v>
      </c>
      <c r="R40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54</v>
      </c>
      <c r="S403" s="4" t="s">
        <v>1115</v>
      </c>
      <c r="T403" s="4" t="s">
        <v>1116</v>
      </c>
      <c r="U403" s="68">
        <v>42931</v>
      </c>
      <c r="V403" s="347" t="s">
        <v>19</v>
      </c>
      <c r="W403" s="341">
        <v>40705</v>
      </c>
      <c r="X403" s="4" t="s">
        <v>13</v>
      </c>
      <c r="Y403" s="4" t="s">
        <v>321</v>
      </c>
      <c r="Z403" s="68">
        <v>42925</v>
      </c>
    </row>
    <row r="404" spans="1:26" ht="12.75" x14ac:dyDescent="0.35">
      <c r="A4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404" s="181" t="str">
        <f>IF(All_Opps[[#This Row],[WeekMod]]&lt;&gt;"",CONCATENATE(All_Opps[[#This Row],[Opp Year]],"-",TEXT(All_Opps[[#This Row],[WeekMod]],"00#")),"")</f>
        <v>2018-033</v>
      </c>
      <c r="C4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404" s="181" t="str">
        <f>CONCATENATE(All_Opps[[#This Row],[Opp Year]],"-",TEXT(All_Opps[[#This Row],[Week]],"00#"))</f>
        <v>2018-033</v>
      </c>
      <c r="E404" s="181">
        <f>IFERROR(VALUE(RIGHT(All_Opps[[#This Row],[Opportunity Name]],2)),"")</f>
        <v>3</v>
      </c>
      <c r="F404" s="181">
        <f>IFERROR(("20"&amp;LEFT(All_Opps[[#This Row],[Opportunity Name]],2))*1,"")</f>
        <v>2018</v>
      </c>
      <c r="G404" s="181" t="str">
        <f>MID(All_Opps[[#This Row],[Opportunity Name]],3,2)</f>
        <v>06</v>
      </c>
      <c r="H404" s="181" t="str">
        <f>LEFT(All_Opps[[#This Row],[Opportunity Name]],7)</f>
        <v>1806 Vi</v>
      </c>
      <c r="I404" s="181" t="str" cm="1">
        <f t="array" ref="I4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4" s="181" t="str">
        <f>YEAR(All_Opps[[#This Row],[Close_Date]])&amp;"-"&amp;TEXT(MONTH(All_Opps[[#This Row],[Close_Date]]),"00")</f>
        <v>2017-08</v>
      </c>
      <c r="K404" s="182">
        <f>All_Opps[[#This Row],[Created Date2]]*1</f>
        <v>42931</v>
      </c>
      <c r="L404" s="183">
        <f>YEAR(All_Opps[[#This Row],[Created_Date]])</f>
        <v>2017</v>
      </c>
      <c r="M404" s="184">
        <f>WEEKNUM(All_Opps[[#This Row],[Created_Date]],16)</f>
        <v>29</v>
      </c>
      <c r="N404" s="182">
        <f>All_Opps[[#This Row],[Close Date]]*1</f>
        <v>42961</v>
      </c>
      <c r="O404" s="185">
        <f>YEAR(All_Opps[[#This Row],[Close_Date]])</f>
        <v>2017</v>
      </c>
      <c r="P404" s="183">
        <f>MONTH(All_Opps[[#This Row],[Close Date]])</f>
        <v>8</v>
      </c>
      <c r="Q404" s="181">
        <f>WEEKNUM(All_Opps[[#This Row],[Close Date]],1)</f>
        <v>33</v>
      </c>
      <c r="R40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4" s="4" t="s">
        <v>1117</v>
      </c>
      <c r="T404" s="4" t="s">
        <v>1118</v>
      </c>
      <c r="U404" s="68">
        <v>42961</v>
      </c>
      <c r="V404" s="347" t="s">
        <v>18</v>
      </c>
      <c r="W404" s="9">
        <v>54307</v>
      </c>
      <c r="X404" s="4" t="s">
        <v>15</v>
      </c>
      <c r="Y404" s="4" t="s">
        <v>328</v>
      </c>
      <c r="Z404" s="68">
        <v>42931</v>
      </c>
    </row>
    <row r="405" spans="1:26" ht="12.75" x14ac:dyDescent="0.35">
      <c r="A4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405" s="181" t="str">
        <f>IF(All_Opps[[#This Row],[WeekMod]]&lt;&gt;"",CONCATENATE(All_Opps[[#This Row],[Opp Year]],"-",TEXT(All_Opps[[#This Row],[WeekMod]],"00#")),"")</f>
        <v>2018-035</v>
      </c>
      <c r="C4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405" s="181" t="str">
        <f>CONCATENATE(All_Opps[[#This Row],[Opp Year]],"-",TEXT(All_Opps[[#This Row],[Week]],"00#"))</f>
        <v>2018-035</v>
      </c>
      <c r="E405" s="181">
        <f>IFERROR(VALUE(RIGHT(All_Opps[[#This Row],[Opportunity Name]],2)),"")</f>
        <v>6</v>
      </c>
      <c r="F405" s="181">
        <f>IFERROR(("20"&amp;LEFT(All_Opps[[#This Row],[Opportunity Name]],2))*1,"")</f>
        <v>2018</v>
      </c>
      <c r="G405" s="181" t="str">
        <f>MID(All_Opps[[#This Row],[Opportunity Name]],3,2)</f>
        <v>04</v>
      </c>
      <c r="H405" s="181" t="str">
        <f>LEFT(All_Opps[[#This Row],[Opportunity Name]],7)</f>
        <v>1804-01</v>
      </c>
      <c r="I405" s="181" t="str" cm="1">
        <f t="array" ref="I4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5" s="181" t="str">
        <f>YEAR(All_Opps[[#This Row],[Close_Date]])&amp;"-"&amp;TEXT(MONTH(All_Opps[[#This Row],[Close_Date]]),"00")</f>
        <v>2017-08</v>
      </c>
      <c r="K405" s="182">
        <f>All_Opps[[#This Row],[Created Date2]]*1</f>
        <v>42947</v>
      </c>
      <c r="L405" s="183">
        <f>YEAR(All_Opps[[#This Row],[Created_Date]])</f>
        <v>2017</v>
      </c>
      <c r="M405" s="184">
        <f>WEEKNUM(All_Opps[[#This Row],[Created_Date]],16)</f>
        <v>31</v>
      </c>
      <c r="N405" s="182">
        <f>All_Opps[[#This Row],[Close Date]]*1</f>
        <v>42975</v>
      </c>
      <c r="O405" s="185">
        <f>YEAR(All_Opps[[#This Row],[Close_Date]])</f>
        <v>2017</v>
      </c>
      <c r="P405" s="183">
        <f>MONTH(All_Opps[[#This Row],[Close Date]])</f>
        <v>8</v>
      </c>
      <c r="Q405" s="181">
        <f>WEEKNUM(All_Opps[[#This Row],[Close Date]],1)</f>
        <v>35</v>
      </c>
      <c r="R40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244</v>
      </c>
      <c r="S405" s="4" t="s">
        <v>1119</v>
      </c>
      <c r="T405" s="4" t="s">
        <v>1120</v>
      </c>
      <c r="U405" s="68">
        <v>42975</v>
      </c>
      <c r="V405" s="347" t="s">
        <v>19</v>
      </c>
      <c r="W405" s="9">
        <v>128490</v>
      </c>
      <c r="X405" s="4" t="s">
        <v>13</v>
      </c>
      <c r="Y405" s="4" t="s">
        <v>328</v>
      </c>
      <c r="Z405" s="68">
        <v>42947</v>
      </c>
    </row>
    <row r="406" spans="1:26" ht="12.75" x14ac:dyDescent="0.35">
      <c r="A4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406" s="181" t="str">
        <f>IF(All_Opps[[#This Row],[WeekMod]]&lt;&gt;"",CONCATENATE(All_Opps[[#This Row],[Opp Year]],"-",TEXT(All_Opps[[#This Row],[WeekMod]],"00#")),"")</f>
        <v>2018-030</v>
      </c>
      <c r="C4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406" s="181" t="str">
        <f>CONCATENATE(All_Opps[[#This Row],[Opp Year]],"-",TEXT(All_Opps[[#This Row],[Week]],"00#"))</f>
        <v>2018-030</v>
      </c>
      <c r="E406" s="181">
        <f>IFERROR(VALUE(RIGHT(All_Opps[[#This Row],[Opportunity Name]],2)),"")</f>
        <v>2</v>
      </c>
      <c r="F406" s="181">
        <f>IFERROR(("20"&amp;LEFT(All_Opps[[#This Row],[Opportunity Name]],2))*1,"")</f>
        <v>2018</v>
      </c>
      <c r="G406" s="181" t="str">
        <f>MID(All_Opps[[#This Row],[Opportunity Name]],3,2)</f>
        <v>12</v>
      </c>
      <c r="H406" s="181" t="str">
        <f>LEFT(All_Opps[[#This Row],[Opportunity Name]],7)</f>
        <v>1812 Ub</v>
      </c>
      <c r="I406" s="181" t="str" cm="1">
        <f t="array" ref="I4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6" s="181" t="str">
        <f>YEAR(All_Opps[[#This Row],[Close_Date]])&amp;"-"&amp;TEXT(MONTH(All_Opps[[#This Row],[Close_Date]]),"00")</f>
        <v>2017-07</v>
      </c>
      <c r="K406" s="182">
        <f>All_Opps[[#This Row],[Created Date2]]*1</f>
        <v>42914</v>
      </c>
      <c r="L406" s="183">
        <f>YEAR(All_Opps[[#This Row],[Created_Date]])</f>
        <v>2017</v>
      </c>
      <c r="M406" s="184">
        <f>WEEKNUM(All_Opps[[#This Row],[Created_Date]],16)</f>
        <v>26</v>
      </c>
      <c r="N406" s="182">
        <f>All_Opps[[#This Row],[Close Date]]*1</f>
        <v>42944</v>
      </c>
      <c r="O406" s="185">
        <f>YEAR(All_Opps[[#This Row],[Close_Date]])</f>
        <v>2017</v>
      </c>
      <c r="P406" s="183">
        <f>MONTH(All_Opps[[#This Row],[Close Date]])</f>
        <v>7</v>
      </c>
      <c r="Q406" s="181">
        <f>WEEKNUM(All_Opps[[#This Row],[Close Date]],1)</f>
        <v>30</v>
      </c>
      <c r="R4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6" s="4" t="s">
        <v>1121</v>
      </c>
      <c r="T406" s="4" t="s">
        <v>1122</v>
      </c>
      <c r="U406" s="68">
        <v>42944</v>
      </c>
      <c r="V406" s="347" t="s">
        <v>18</v>
      </c>
      <c r="W406" s="9">
        <v>21726</v>
      </c>
      <c r="X406" s="4" t="s">
        <v>6</v>
      </c>
      <c r="Y406" s="4" t="s">
        <v>328</v>
      </c>
      <c r="Z406" s="68">
        <v>42914</v>
      </c>
    </row>
    <row r="407" spans="1:26" ht="12.75" x14ac:dyDescent="0.35">
      <c r="A4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407" s="181" t="str">
        <f>IF(All_Opps[[#This Row],[WeekMod]]&lt;&gt;"",CONCATENATE(All_Opps[[#This Row],[Opp Year]],"-",TEXT(All_Opps[[#This Row],[WeekMod]],"00#")),"")</f>
        <v>2018-033</v>
      </c>
      <c r="C4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407" s="181" t="str">
        <f>CONCATENATE(All_Opps[[#This Row],[Opp Year]],"-",TEXT(All_Opps[[#This Row],[Week]],"00#"))</f>
        <v>2018-033</v>
      </c>
      <c r="E407" s="181">
        <f>IFERROR(VALUE(RIGHT(All_Opps[[#This Row],[Opportunity Name]],2)),"")</f>
        <v>5</v>
      </c>
      <c r="F407" s="181">
        <f>IFERROR(("20"&amp;LEFT(All_Opps[[#This Row],[Opportunity Name]],2))*1,"")</f>
        <v>2018</v>
      </c>
      <c r="G407" s="181" t="str">
        <f>MID(All_Opps[[#This Row],[Opportunity Name]],3,2)</f>
        <v>06</v>
      </c>
      <c r="H407" s="181" t="str">
        <f>LEFT(All_Opps[[#This Row],[Opportunity Name]],7)</f>
        <v>1806 Ta</v>
      </c>
      <c r="I407" s="181" t="str" cm="1">
        <f t="array" ref="I4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7" s="181" t="str">
        <f>YEAR(All_Opps[[#This Row],[Close_Date]])&amp;"-"&amp;TEXT(MONTH(All_Opps[[#This Row],[Close_Date]]),"00")</f>
        <v>2017-08</v>
      </c>
      <c r="K407" s="182">
        <f>All_Opps[[#This Row],[Created Date2]]*1</f>
        <v>42931</v>
      </c>
      <c r="L407" s="183">
        <f>YEAR(All_Opps[[#This Row],[Created_Date]])</f>
        <v>2017</v>
      </c>
      <c r="M407" s="184">
        <f>WEEKNUM(All_Opps[[#This Row],[Created_Date]],16)</f>
        <v>29</v>
      </c>
      <c r="N407" s="182">
        <f>All_Opps[[#This Row],[Close Date]]*1</f>
        <v>42961</v>
      </c>
      <c r="O407" s="185">
        <f>YEAR(All_Opps[[#This Row],[Close_Date]])</f>
        <v>2017</v>
      </c>
      <c r="P407" s="183">
        <f>MONTH(All_Opps[[#This Row],[Close Date]])</f>
        <v>8</v>
      </c>
      <c r="Q407" s="181">
        <f>WEEKNUM(All_Opps[[#This Row],[Close Date]],1)</f>
        <v>33</v>
      </c>
      <c r="R4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7" s="4" t="s">
        <v>1123</v>
      </c>
      <c r="T407" s="4" t="s">
        <v>1124</v>
      </c>
      <c r="U407" s="68">
        <v>42961</v>
      </c>
      <c r="V407" s="347" t="s">
        <v>18</v>
      </c>
      <c r="W407" s="9">
        <v>56800</v>
      </c>
      <c r="X407" s="4" t="s">
        <v>15</v>
      </c>
      <c r="Y407" s="4" t="s">
        <v>328</v>
      </c>
      <c r="Z407" s="68">
        <v>42931</v>
      </c>
    </row>
    <row r="408" spans="1:26" ht="12.75" x14ac:dyDescent="0.35">
      <c r="A4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408" s="181" t="str">
        <f>IF(All_Opps[[#This Row],[WeekMod]]&lt;&gt;"",CONCATENATE(All_Opps[[#This Row],[Opp Year]],"-",TEXT(All_Opps[[#This Row],[WeekMod]],"00#")),"")</f>
        <v>2017-082</v>
      </c>
      <c r="C4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408" s="181" t="str">
        <f>CONCATENATE(All_Opps[[#This Row],[Opp Year]],"-",TEXT(All_Opps[[#This Row],[Week]],"00#"))</f>
        <v>2017-082</v>
      </c>
      <c r="E408" s="181">
        <f>IFERROR(VALUE(RIGHT(All_Opps[[#This Row],[Opportunity Name]],2)),"")</f>
        <v>2</v>
      </c>
      <c r="F408" s="181">
        <f>IFERROR(("20"&amp;LEFT(All_Opps[[#This Row],[Opportunity Name]],2))*1,"")</f>
        <v>2017</v>
      </c>
      <c r="G408" s="181" t="str">
        <f>MID(All_Opps[[#This Row],[Opportunity Name]],3,2)</f>
        <v>12</v>
      </c>
      <c r="H408" s="181" t="str">
        <f>LEFT(All_Opps[[#This Row],[Opportunity Name]],7)</f>
        <v>1712-15</v>
      </c>
      <c r="I408" s="181" t="str" cm="1">
        <f t="array" ref="I4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8" s="181" t="str">
        <f>YEAR(All_Opps[[#This Row],[Close_Date]])&amp;"-"&amp;TEXT(MONTH(All_Opps[[#This Row],[Close_Date]]),"00")</f>
        <v>2017-07</v>
      </c>
      <c r="K408" s="182">
        <f>All_Opps[[#This Row],[Created Date2]]*1</f>
        <v>42929</v>
      </c>
      <c r="L408" s="183">
        <f>YEAR(All_Opps[[#This Row],[Created_Date]])</f>
        <v>2017</v>
      </c>
      <c r="M408" s="184">
        <f>WEEKNUM(All_Opps[[#This Row],[Created_Date]],16)</f>
        <v>28</v>
      </c>
      <c r="N408" s="182">
        <f>All_Opps[[#This Row],[Close Date]]*1</f>
        <v>42939</v>
      </c>
      <c r="O408" s="185">
        <f>YEAR(All_Opps[[#This Row],[Close_Date]])</f>
        <v>2017</v>
      </c>
      <c r="P408" s="183">
        <f>MONTH(All_Opps[[#This Row],[Close Date]])</f>
        <v>7</v>
      </c>
      <c r="Q408" s="181">
        <f>WEEKNUM(All_Opps[[#This Row],[Close Date]],1)</f>
        <v>30</v>
      </c>
      <c r="R40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141</v>
      </c>
      <c r="S408" s="4" t="s">
        <v>1125</v>
      </c>
      <c r="T408" s="4" t="s">
        <v>1126</v>
      </c>
      <c r="U408" s="68">
        <v>42939</v>
      </c>
      <c r="V408" s="347" t="s">
        <v>19</v>
      </c>
      <c r="W408" s="9">
        <v>121032</v>
      </c>
      <c r="X408" s="4" t="s">
        <v>12</v>
      </c>
      <c r="Y408" s="4" t="s">
        <v>328</v>
      </c>
      <c r="Z408" s="68">
        <v>42929</v>
      </c>
    </row>
    <row r="409" spans="1:26" ht="12.75" x14ac:dyDescent="0.35">
      <c r="A4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409" s="181" t="str">
        <f>IF(All_Opps[[#This Row],[WeekMod]]&lt;&gt;"",CONCATENATE(All_Opps[[#This Row],[Opp Year]],"-",TEXT(All_Opps[[#This Row],[WeekMod]],"00#")),"")</f>
        <v>2017-082</v>
      </c>
      <c r="C4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409" s="181" t="str">
        <f>CONCATENATE(All_Opps[[#This Row],[Opp Year]],"-",TEXT(All_Opps[[#This Row],[Week]],"00#"))</f>
        <v>2017-082</v>
      </c>
      <c r="E409" s="181">
        <f>IFERROR(VALUE(RIGHT(All_Opps[[#This Row],[Opportunity Name]],2)),"")</f>
        <v>2</v>
      </c>
      <c r="F409" s="181">
        <f>IFERROR(("20"&amp;LEFT(All_Opps[[#This Row],[Opportunity Name]],2))*1,"")</f>
        <v>2017</v>
      </c>
      <c r="G409" s="181" t="str">
        <f>MID(All_Opps[[#This Row],[Opportunity Name]],3,2)</f>
        <v>12</v>
      </c>
      <c r="H409" s="181" t="str">
        <f>LEFT(All_Opps[[#This Row],[Opportunity Name]],7)</f>
        <v>1712 Sa</v>
      </c>
      <c r="I409" s="181" t="str" cm="1">
        <f t="array" ref="I4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9" s="181" t="str">
        <f>YEAR(All_Opps[[#This Row],[Close_Date]])&amp;"-"&amp;TEXT(MONTH(All_Opps[[#This Row],[Close_Date]]),"00")</f>
        <v>2017-07</v>
      </c>
      <c r="K409" s="182">
        <f>All_Opps[[#This Row],[Created Date2]]*1</f>
        <v>42912</v>
      </c>
      <c r="L409" s="183">
        <f>YEAR(All_Opps[[#This Row],[Created_Date]])</f>
        <v>2017</v>
      </c>
      <c r="M409" s="184">
        <f>WEEKNUM(All_Opps[[#This Row],[Created_Date]],16)</f>
        <v>26</v>
      </c>
      <c r="N409" s="182">
        <f>All_Opps[[#This Row],[Close Date]]*1</f>
        <v>42942</v>
      </c>
      <c r="O409" s="185">
        <f>YEAR(All_Opps[[#This Row],[Close_Date]])</f>
        <v>2017</v>
      </c>
      <c r="P409" s="183">
        <f>MONTH(All_Opps[[#This Row],[Close Date]])</f>
        <v>7</v>
      </c>
      <c r="Q409" s="181">
        <f>WEEKNUM(All_Opps[[#This Row],[Close Date]],1)</f>
        <v>30</v>
      </c>
      <c r="R40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9" s="4" t="s">
        <v>1127</v>
      </c>
      <c r="T409" s="4" t="s">
        <v>1128</v>
      </c>
      <c r="U409" s="68">
        <v>42942</v>
      </c>
      <c r="V409" s="347" t="s">
        <v>18</v>
      </c>
      <c r="W409" s="341">
        <v>7637</v>
      </c>
      <c r="X409" s="4" t="s">
        <v>181</v>
      </c>
      <c r="Y409" s="4" t="s">
        <v>321</v>
      </c>
      <c r="Z409" s="68">
        <v>42912</v>
      </c>
    </row>
    <row r="410" spans="1:26" ht="12.75" x14ac:dyDescent="0.35">
      <c r="A4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410" s="181" t="str">
        <f>IF(All_Opps[[#This Row],[WeekMod]]&lt;&gt;"",CONCATENATE(All_Opps[[#This Row],[Opp Year]],"-",TEXT(All_Opps[[#This Row],[WeekMod]],"00#")),"")</f>
        <v>2018-029</v>
      </c>
      <c r="C4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410" s="181" t="str">
        <f>CONCATENATE(All_Opps[[#This Row],[Opp Year]],"-",TEXT(All_Opps[[#This Row],[Week]],"00#"))</f>
        <v>2018-029</v>
      </c>
      <c r="E410" s="181">
        <f>IFERROR(VALUE(RIGHT(All_Opps[[#This Row],[Opportunity Name]],2)),"")</f>
        <v>2</v>
      </c>
      <c r="F410" s="181">
        <f>IFERROR(("20"&amp;LEFT(All_Opps[[#This Row],[Opportunity Name]],2))*1,"")</f>
        <v>2018</v>
      </c>
      <c r="G410" s="181" t="str">
        <f>MID(All_Opps[[#This Row],[Opportunity Name]],3,2)</f>
        <v>06</v>
      </c>
      <c r="H410" s="181" t="str">
        <f>LEFT(All_Opps[[#This Row],[Opportunity Name]],7)</f>
        <v>1806 Ub</v>
      </c>
      <c r="I410" s="181" t="str" cm="1">
        <f t="array" ref="I4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0" s="181" t="str">
        <f>YEAR(All_Opps[[#This Row],[Close_Date]])&amp;"-"&amp;TEXT(MONTH(All_Opps[[#This Row],[Close_Date]]),"00")</f>
        <v>2017-07</v>
      </c>
      <c r="K410" s="182">
        <f>All_Opps[[#This Row],[Created Date2]]*1</f>
        <v>42905</v>
      </c>
      <c r="L410" s="183">
        <f>YEAR(All_Opps[[#This Row],[Created_Date]])</f>
        <v>2017</v>
      </c>
      <c r="M410" s="184">
        <f>WEEKNUM(All_Opps[[#This Row],[Created_Date]],16)</f>
        <v>25</v>
      </c>
      <c r="N410" s="182">
        <f>All_Opps[[#This Row],[Close Date]]*1</f>
        <v>42935</v>
      </c>
      <c r="O410" s="185">
        <f>YEAR(All_Opps[[#This Row],[Close_Date]])</f>
        <v>2017</v>
      </c>
      <c r="P410" s="183">
        <f>MONTH(All_Opps[[#This Row],[Close Date]])</f>
        <v>7</v>
      </c>
      <c r="Q410" s="181">
        <f>WEEKNUM(All_Opps[[#This Row],[Close Date]],1)</f>
        <v>29</v>
      </c>
      <c r="R41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0" s="4" t="s">
        <v>1129</v>
      </c>
      <c r="T410" s="4" t="s">
        <v>1130</v>
      </c>
      <c r="U410" s="68">
        <v>42935</v>
      </c>
      <c r="V410" s="347" t="s">
        <v>18</v>
      </c>
      <c r="W410" s="341">
        <v>26889</v>
      </c>
      <c r="X410" s="4" t="s">
        <v>11</v>
      </c>
      <c r="Y410" s="4" t="s">
        <v>321</v>
      </c>
      <c r="Z410" s="68">
        <v>42905</v>
      </c>
    </row>
    <row r="411" spans="1:26" ht="12.75" x14ac:dyDescent="0.35">
      <c r="A4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411" s="181" t="str">
        <f>IF(All_Opps[[#This Row],[WeekMod]]&lt;&gt;"",CONCATENATE(All_Opps[[#This Row],[Opp Year]],"-",TEXT(All_Opps[[#This Row],[WeekMod]],"00#")),"")</f>
        <v>2018-035</v>
      </c>
      <c r="C4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411" s="181" t="str">
        <f>CONCATENATE(All_Opps[[#This Row],[Opp Year]],"-",TEXT(All_Opps[[#This Row],[Week]],"00#"))</f>
        <v>2018-035</v>
      </c>
      <c r="E411" s="181">
        <f>IFERROR(VALUE(RIGHT(All_Opps[[#This Row],[Opportunity Name]],2)),"")</f>
        <v>9</v>
      </c>
      <c r="F411" s="181">
        <f>IFERROR(("20"&amp;LEFT(All_Opps[[#This Row],[Opportunity Name]],2))*1,"")</f>
        <v>2018</v>
      </c>
      <c r="G411" s="181" t="str">
        <f>MID(All_Opps[[#This Row],[Opportunity Name]],3,2)</f>
        <v>05</v>
      </c>
      <c r="H411" s="181" t="str">
        <f>LEFT(All_Opps[[#This Row],[Opportunity Name]],7)</f>
        <v>1805 Ze</v>
      </c>
      <c r="I411" s="181" t="str" cm="1">
        <f t="array" ref="I4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1" s="181" t="str">
        <f>YEAR(All_Opps[[#This Row],[Close_Date]])&amp;"-"&amp;TEXT(MONTH(All_Opps[[#This Row],[Close_Date]]),"00")</f>
        <v>2017-09</v>
      </c>
      <c r="K411" s="182">
        <f>All_Opps[[#This Row],[Created Date2]]*1</f>
        <v>42950</v>
      </c>
      <c r="L411" s="183">
        <f>YEAR(All_Opps[[#This Row],[Created_Date]])</f>
        <v>2017</v>
      </c>
      <c r="M411" s="184">
        <f>WEEKNUM(All_Opps[[#This Row],[Created_Date]],16)</f>
        <v>31</v>
      </c>
      <c r="N411" s="182">
        <f>All_Opps[[#This Row],[Close Date]]*1</f>
        <v>42980</v>
      </c>
      <c r="O411" s="185">
        <f>YEAR(All_Opps[[#This Row],[Close_Date]])</f>
        <v>2017</v>
      </c>
      <c r="P411" s="183">
        <f>MONTH(All_Opps[[#This Row],[Close Date]])</f>
        <v>9</v>
      </c>
      <c r="Q411" s="181">
        <f>WEEKNUM(All_Opps[[#This Row],[Close Date]],1)</f>
        <v>35</v>
      </c>
      <c r="R41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1" s="4" t="s">
        <v>1131</v>
      </c>
      <c r="T411" s="4" t="s">
        <v>1132</v>
      </c>
      <c r="U411" s="68">
        <v>42980</v>
      </c>
      <c r="V411" s="347" t="s">
        <v>18</v>
      </c>
      <c r="W411" s="341">
        <v>106022</v>
      </c>
      <c r="X411" s="4" t="s">
        <v>181</v>
      </c>
      <c r="Y411" s="4" t="s">
        <v>321</v>
      </c>
      <c r="Z411" s="68">
        <v>42950</v>
      </c>
    </row>
    <row r="412" spans="1:26" ht="12.75" x14ac:dyDescent="0.35">
      <c r="A4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412" s="181" t="str">
        <f>IF(All_Opps[[#This Row],[WeekMod]]&lt;&gt;"",CONCATENATE(All_Opps[[#This Row],[Opp Year]],"-",TEXT(All_Opps[[#This Row],[WeekMod]],"00#")),"")</f>
        <v>2018-030</v>
      </c>
      <c r="C4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412" s="181" t="str">
        <f>CONCATENATE(All_Opps[[#This Row],[Opp Year]],"-",TEXT(All_Opps[[#This Row],[Week]],"00#"))</f>
        <v>2018-030</v>
      </c>
      <c r="E412" s="181">
        <f>IFERROR(VALUE(RIGHT(All_Opps[[#This Row],[Opportunity Name]],2)),"")</f>
        <v>2</v>
      </c>
      <c r="F412" s="181">
        <f>IFERROR(("20"&amp;LEFT(All_Opps[[#This Row],[Opportunity Name]],2))*1,"")</f>
        <v>2018</v>
      </c>
      <c r="G412" s="181" t="str">
        <f>MID(All_Opps[[#This Row],[Opportunity Name]],3,2)</f>
        <v>02</v>
      </c>
      <c r="H412" s="181" t="str">
        <f>LEFT(All_Opps[[#This Row],[Opportunity Name]],7)</f>
        <v>1802-07</v>
      </c>
      <c r="I412" s="181" t="str" cm="1">
        <f t="array" ref="I4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2" s="181" t="str">
        <f>YEAR(All_Opps[[#This Row],[Close_Date]])&amp;"-"&amp;TEXT(MONTH(All_Opps[[#This Row],[Close_Date]]),"00")</f>
        <v>2017-07</v>
      </c>
      <c r="K412" s="182">
        <f>All_Opps[[#This Row],[Created Date2]]*1</f>
        <v>42938</v>
      </c>
      <c r="L412" s="183">
        <f>YEAR(All_Opps[[#This Row],[Created_Date]])</f>
        <v>2017</v>
      </c>
      <c r="M412" s="184">
        <f>WEEKNUM(All_Opps[[#This Row],[Created_Date]],16)</f>
        <v>30</v>
      </c>
      <c r="N412" s="182">
        <f>All_Opps[[#This Row],[Close Date]]*1</f>
        <v>42945</v>
      </c>
      <c r="O412" s="185">
        <f>YEAR(All_Opps[[#This Row],[Close_Date]])</f>
        <v>2017</v>
      </c>
      <c r="P412" s="183">
        <f>MONTH(All_Opps[[#This Row],[Close Date]])</f>
        <v>7</v>
      </c>
      <c r="Q412" s="181">
        <f>WEEKNUM(All_Opps[[#This Row],[Close Date]],1)</f>
        <v>30</v>
      </c>
      <c r="R41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194</v>
      </c>
      <c r="S412" s="4" t="s">
        <v>1133</v>
      </c>
      <c r="T412" s="4" t="s">
        <v>1134</v>
      </c>
      <c r="U412" s="68">
        <v>42945</v>
      </c>
      <c r="V412" s="347" t="s">
        <v>19</v>
      </c>
      <c r="W412" s="341">
        <v>95240</v>
      </c>
      <c r="X412" s="4" t="s">
        <v>181</v>
      </c>
      <c r="Y412" s="4" t="s">
        <v>321</v>
      </c>
      <c r="Z412" s="68">
        <v>42938</v>
      </c>
    </row>
    <row r="413" spans="1:26" ht="12.75" x14ac:dyDescent="0.35">
      <c r="A4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413" s="181" t="str">
        <f>IF(All_Opps[[#This Row],[WeekMod]]&lt;&gt;"",CONCATENATE(All_Opps[[#This Row],[Opp Year]],"-",TEXT(All_Opps[[#This Row],[WeekMod]],"00#")),"")</f>
        <v>2018-035</v>
      </c>
      <c r="C4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413" s="181" t="str">
        <f>CONCATENATE(All_Opps[[#This Row],[Opp Year]],"-",TEXT(All_Opps[[#This Row],[Week]],"00#"))</f>
        <v>2018-035</v>
      </c>
      <c r="E413" s="181">
        <f>IFERROR(VALUE(RIGHT(All_Opps[[#This Row],[Opportunity Name]],2)),"")</f>
        <v>2</v>
      </c>
      <c r="F413" s="181">
        <f>IFERROR(("20"&amp;LEFT(All_Opps[[#This Row],[Opportunity Name]],2))*1,"")</f>
        <v>2018</v>
      </c>
      <c r="G413" s="181" t="str">
        <f>MID(All_Opps[[#This Row],[Opportunity Name]],3,2)</f>
        <v>02</v>
      </c>
      <c r="H413" s="181" t="str">
        <f>LEFT(All_Opps[[#This Row],[Opportunity Name]],7)</f>
        <v>1802 Ub</v>
      </c>
      <c r="I413" s="181" t="str" cm="1">
        <f t="array" ref="I4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3" s="181" t="str">
        <f>YEAR(All_Opps[[#This Row],[Close_Date]])&amp;"-"&amp;TEXT(MONTH(All_Opps[[#This Row],[Close_Date]]),"00")</f>
        <v>2017-08</v>
      </c>
      <c r="K413" s="182">
        <f>All_Opps[[#This Row],[Created Date2]]*1</f>
        <v>42947</v>
      </c>
      <c r="L413" s="183">
        <f>YEAR(All_Opps[[#This Row],[Created_Date]])</f>
        <v>2017</v>
      </c>
      <c r="M413" s="184">
        <f>WEEKNUM(All_Opps[[#This Row],[Created_Date]],16)</f>
        <v>31</v>
      </c>
      <c r="N413" s="182">
        <f>All_Opps[[#This Row],[Close Date]]*1</f>
        <v>42977</v>
      </c>
      <c r="O413" s="185">
        <f>YEAR(All_Opps[[#This Row],[Close_Date]])</f>
        <v>2017</v>
      </c>
      <c r="P413" s="183">
        <f>MONTH(All_Opps[[#This Row],[Close Date]])</f>
        <v>8</v>
      </c>
      <c r="Q413" s="181">
        <f>WEEKNUM(All_Opps[[#This Row],[Close Date]],1)</f>
        <v>35</v>
      </c>
      <c r="R41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3" s="4" t="s">
        <v>1135</v>
      </c>
      <c r="T413" s="4" t="s">
        <v>1136</v>
      </c>
      <c r="U413" s="68">
        <v>42977</v>
      </c>
      <c r="V413" s="347" t="s">
        <v>18</v>
      </c>
      <c r="W413" s="341">
        <v>22717</v>
      </c>
      <c r="X413" s="4" t="s">
        <v>13</v>
      </c>
      <c r="Y413" s="4" t="s">
        <v>321</v>
      </c>
      <c r="Z413" s="68">
        <v>42947</v>
      </c>
    </row>
    <row r="414" spans="1:26" ht="12.75" x14ac:dyDescent="0.35">
      <c r="A4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88</v>
      </c>
      <c r="B414" s="181" t="str">
        <f>IF(All_Opps[[#This Row],[WeekMod]]&lt;&gt;"",CONCATENATE(All_Opps[[#This Row],[Opp Year]],"-",TEXT(All_Opps[[#This Row],[WeekMod]],"00#")),"")</f>
        <v>2017-088</v>
      </c>
      <c r="C4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88</v>
      </c>
      <c r="D414" s="181" t="str">
        <f>CONCATENATE(All_Opps[[#This Row],[Opp Year]],"-",TEXT(All_Opps[[#This Row],[Week]],"00#"))</f>
        <v>2017-088</v>
      </c>
      <c r="E414" s="181">
        <f>IFERROR(VALUE(RIGHT(All_Opps[[#This Row],[Opportunity Name]],2)),"")</f>
        <v>2</v>
      </c>
      <c r="F414" s="181">
        <f>IFERROR(("20"&amp;LEFT(All_Opps[[#This Row],[Opportunity Name]],2))*1,"")</f>
        <v>2017</v>
      </c>
      <c r="G414" s="181" t="str">
        <f>MID(All_Opps[[#This Row],[Opportunity Name]],3,2)</f>
        <v>10</v>
      </c>
      <c r="H414" s="181" t="str">
        <f>LEFT(All_Opps[[#This Row],[Opportunity Name]],7)</f>
        <v>1710-15</v>
      </c>
      <c r="I414" s="181" t="str" cm="1">
        <f t="array" ref="I4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4" s="181" t="str">
        <f>YEAR(All_Opps[[#This Row],[Close_Date]])&amp;"-"&amp;TEXT(MONTH(All_Opps[[#This Row],[Close_Date]]),"00")</f>
        <v>2017-09</v>
      </c>
      <c r="K414" s="182">
        <f>All_Opps[[#This Row],[Created Date2]]*1</f>
        <v>42972</v>
      </c>
      <c r="L414" s="183">
        <f>YEAR(All_Opps[[#This Row],[Created_Date]])</f>
        <v>2017</v>
      </c>
      <c r="M414" s="184">
        <f>WEEKNUM(All_Opps[[#This Row],[Created_Date]],16)</f>
        <v>34</v>
      </c>
      <c r="N414" s="182">
        <f>All_Opps[[#This Row],[Close Date]]*1</f>
        <v>42982</v>
      </c>
      <c r="O414" s="185">
        <f>YEAR(All_Opps[[#This Row],[Close_Date]])</f>
        <v>2017</v>
      </c>
      <c r="P414" s="183">
        <f>MONTH(All_Opps[[#This Row],[Close Date]])</f>
        <v>9</v>
      </c>
      <c r="Q414" s="181">
        <f>WEEKNUM(All_Opps[[#This Row],[Close Date]],1)</f>
        <v>36</v>
      </c>
      <c r="R41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</v>
      </c>
      <c r="S414" s="4" t="s">
        <v>1137</v>
      </c>
      <c r="T414" s="4" t="s">
        <v>1138</v>
      </c>
      <c r="U414" s="68">
        <v>42982</v>
      </c>
      <c r="V414" s="347" t="s">
        <v>19</v>
      </c>
      <c r="W414" s="341">
        <v>21027</v>
      </c>
      <c r="X414" s="4" t="s">
        <v>11</v>
      </c>
      <c r="Y414" s="4" t="s">
        <v>321</v>
      </c>
      <c r="Z414" s="68">
        <v>42972</v>
      </c>
    </row>
    <row r="415" spans="1:26" ht="12.75" x14ac:dyDescent="0.35">
      <c r="A4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415" s="181" t="str">
        <f>IF(All_Opps[[#This Row],[WeekMod]]&lt;&gt;"",CONCATENATE(All_Opps[[#This Row],[Opp Year]],"-",TEXT(All_Opps[[#This Row],[WeekMod]],"00#")),"")</f>
        <v>2018-036</v>
      </c>
      <c r="C4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415" s="181" t="str">
        <f>CONCATENATE(All_Opps[[#This Row],[Opp Year]],"-",TEXT(All_Opps[[#This Row],[Week]],"00#"))</f>
        <v>2018-036</v>
      </c>
      <c r="E415" s="181" t="str">
        <f>IFERROR(VALUE(RIGHT(All_Opps[[#This Row],[Opportunity Name]],2)),"")</f>
        <v/>
      </c>
      <c r="F415" s="181">
        <f>IFERROR(("20"&amp;LEFT(All_Opps[[#This Row],[Opportunity Name]],2))*1,"")</f>
        <v>2018</v>
      </c>
      <c r="G415" s="181" t="str">
        <f>MID(All_Opps[[#This Row],[Opportunity Name]],3,2)</f>
        <v>08</v>
      </c>
      <c r="H415" s="181" t="str">
        <f>LEFT(All_Opps[[#This Row],[Opportunity Name]],7)</f>
        <v>1808 Ko</v>
      </c>
      <c r="I415" s="181" t="str" cm="1">
        <f t="array" ref="I4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5" s="181" t="str">
        <f>YEAR(All_Opps[[#This Row],[Close_Date]])&amp;"-"&amp;TEXT(MONTH(All_Opps[[#This Row],[Close_Date]]),"00")</f>
        <v>2017-09</v>
      </c>
      <c r="K415" s="182">
        <f>All_Opps[[#This Row],[Created Date2]]*1</f>
        <v>42951</v>
      </c>
      <c r="L415" s="183">
        <f>YEAR(All_Opps[[#This Row],[Created_Date]])</f>
        <v>2017</v>
      </c>
      <c r="M415" s="184">
        <f>WEEKNUM(All_Opps[[#This Row],[Created_Date]],16)</f>
        <v>31</v>
      </c>
      <c r="N415" s="182">
        <f>All_Opps[[#This Row],[Close Date]]*1</f>
        <v>42981</v>
      </c>
      <c r="O415" s="185">
        <f>YEAR(All_Opps[[#This Row],[Close_Date]])</f>
        <v>2017</v>
      </c>
      <c r="P415" s="183">
        <f>MONTH(All_Opps[[#This Row],[Close Date]])</f>
        <v>9</v>
      </c>
      <c r="Q415" s="181">
        <f>WEEKNUM(All_Opps[[#This Row],[Close Date]],1)</f>
        <v>36</v>
      </c>
      <c r="R41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5" s="4" t="s">
        <v>1139</v>
      </c>
      <c r="T415" s="4" t="s">
        <v>1140</v>
      </c>
      <c r="U415" s="68">
        <v>42981</v>
      </c>
      <c r="V415" s="347" t="s">
        <v>18</v>
      </c>
      <c r="W415" s="9">
        <v>86770</v>
      </c>
      <c r="X415" s="4" t="s">
        <v>13</v>
      </c>
      <c r="Y415" s="4" t="s">
        <v>328</v>
      </c>
      <c r="Z415" s="68">
        <v>42951</v>
      </c>
    </row>
    <row r="416" spans="1:26" ht="12.75" x14ac:dyDescent="0.35">
      <c r="A4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89</v>
      </c>
      <c r="B416" s="181" t="str">
        <f>IF(All_Opps[[#This Row],[WeekMod]]&lt;&gt;"",CONCATENATE(All_Opps[[#This Row],[Opp Year]],"-",TEXT(All_Opps[[#This Row],[WeekMod]],"00#")),"")</f>
        <v>2017-089</v>
      </c>
      <c r="C4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89</v>
      </c>
      <c r="D416" s="181" t="str">
        <f>CONCATENATE(All_Opps[[#This Row],[Opp Year]],"-",TEXT(All_Opps[[#This Row],[Week]],"00#"))</f>
        <v>2017-089</v>
      </c>
      <c r="E416" s="181">
        <f>IFERROR(VALUE(RIGHT(All_Opps[[#This Row],[Opportunity Name]],2)),"")</f>
        <v>2</v>
      </c>
      <c r="F416" s="181">
        <f>IFERROR(("20"&amp;LEFT(All_Opps[[#This Row],[Opportunity Name]],2))*1,"")</f>
        <v>2017</v>
      </c>
      <c r="G416" s="181" t="str">
        <f>MID(All_Opps[[#This Row],[Opportunity Name]],3,2)</f>
        <v>12</v>
      </c>
      <c r="H416" s="181" t="str">
        <f>LEFT(All_Opps[[#This Row],[Opportunity Name]],7)</f>
        <v>1712 Br</v>
      </c>
      <c r="I416" s="181" t="str" cm="1">
        <f t="array" ref="I4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6" s="181" t="str">
        <f>YEAR(All_Opps[[#This Row],[Close_Date]])&amp;"-"&amp;TEXT(MONTH(All_Opps[[#This Row],[Close_Date]]),"00")</f>
        <v>2017-09</v>
      </c>
      <c r="K416" s="182">
        <f>All_Opps[[#This Row],[Created Date2]]*1</f>
        <v>42960</v>
      </c>
      <c r="L416" s="183">
        <f>YEAR(All_Opps[[#This Row],[Created_Date]])</f>
        <v>2017</v>
      </c>
      <c r="M416" s="184">
        <f>WEEKNUM(All_Opps[[#This Row],[Created_Date]],16)</f>
        <v>33</v>
      </c>
      <c r="N416" s="182">
        <f>All_Opps[[#This Row],[Close Date]]*1</f>
        <v>42990</v>
      </c>
      <c r="O416" s="185">
        <f>YEAR(All_Opps[[#This Row],[Close_Date]])</f>
        <v>2017</v>
      </c>
      <c r="P416" s="183">
        <f>MONTH(All_Opps[[#This Row],[Close Date]])</f>
        <v>9</v>
      </c>
      <c r="Q416" s="181">
        <f>WEEKNUM(All_Opps[[#This Row],[Close Date]],1)</f>
        <v>37</v>
      </c>
      <c r="R4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6" s="4" t="s">
        <v>1141</v>
      </c>
      <c r="T416" s="4" t="s">
        <v>1142</v>
      </c>
      <c r="U416" s="68">
        <v>42990</v>
      </c>
      <c r="V416" s="347" t="s">
        <v>18</v>
      </c>
      <c r="W416" s="341">
        <v>25050</v>
      </c>
      <c r="X416" s="4" t="s">
        <v>12</v>
      </c>
      <c r="Y416" s="4" t="s">
        <v>321</v>
      </c>
      <c r="Z416" s="68">
        <v>42960</v>
      </c>
    </row>
    <row r="417" spans="1:26" ht="12.75" x14ac:dyDescent="0.35">
      <c r="A4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85</v>
      </c>
      <c r="B417" s="181" t="str">
        <f>IF(All_Opps[[#This Row],[WeekMod]]&lt;&gt;"",CONCATENATE(All_Opps[[#This Row],[Opp Year]],"-",TEXT(All_Opps[[#This Row],[WeekMod]],"00#")),"")</f>
        <v>2017-085</v>
      </c>
      <c r="C4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85</v>
      </c>
      <c r="D417" s="181" t="str">
        <f>CONCATENATE(All_Opps[[#This Row],[Opp Year]],"-",TEXT(All_Opps[[#This Row],[Week]],"00#"))</f>
        <v>2017-085</v>
      </c>
      <c r="E417" s="181">
        <f>IFERROR(VALUE(RIGHT(All_Opps[[#This Row],[Opportunity Name]],2)),"")</f>
        <v>2</v>
      </c>
      <c r="F417" s="181">
        <f>IFERROR(("20"&amp;LEFT(All_Opps[[#This Row],[Opportunity Name]],2))*1,"")</f>
        <v>2017</v>
      </c>
      <c r="G417" s="181" t="str">
        <f>MID(All_Opps[[#This Row],[Opportunity Name]],3,2)</f>
        <v>12</v>
      </c>
      <c r="H417" s="181" t="str">
        <f>LEFT(All_Opps[[#This Row],[Opportunity Name]],7)</f>
        <v>1712 Ub</v>
      </c>
      <c r="I417" s="181" t="str" cm="1">
        <f t="array" ref="I4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7" s="181" t="str">
        <f>YEAR(All_Opps[[#This Row],[Close_Date]])&amp;"-"&amp;TEXT(MONTH(All_Opps[[#This Row],[Close_Date]]),"00")</f>
        <v>2017-08</v>
      </c>
      <c r="K417" s="182">
        <f>All_Opps[[#This Row],[Created Date2]]*1</f>
        <v>42936</v>
      </c>
      <c r="L417" s="183">
        <f>YEAR(All_Opps[[#This Row],[Created_Date]])</f>
        <v>2017</v>
      </c>
      <c r="M417" s="184">
        <f>WEEKNUM(All_Opps[[#This Row],[Created_Date]],16)</f>
        <v>29</v>
      </c>
      <c r="N417" s="182">
        <f>All_Opps[[#This Row],[Close Date]]*1</f>
        <v>42966</v>
      </c>
      <c r="O417" s="185">
        <f>YEAR(All_Opps[[#This Row],[Close_Date]])</f>
        <v>2017</v>
      </c>
      <c r="P417" s="183">
        <f>MONTH(All_Opps[[#This Row],[Close Date]])</f>
        <v>8</v>
      </c>
      <c r="Q417" s="181">
        <f>WEEKNUM(All_Opps[[#This Row],[Close Date]],1)</f>
        <v>33</v>
      </c>
      <c r="R4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7" s="4" t="s">
        <v>1143</v>
      </c>
      <c r="T417" s="4" t="s">
        <v>1144</v>
      </c>
      <c r="U417" s="68">
        <v>42966</v>
      </c>
      <c r="V417" s="347" t="s">
        <v>18</v>
      </c>
      <c r="W417" s="9">
        <v>25954</v>
      </c>
      <c r="X417" s="4" t="s">
        <v>11</v>
      </c>
      <c r="Y417" s="4" t="s">
        <v>328</v>
      </c>
      <c r="Z417" s="68">
        <v>42936</v>
      </c>
    </row>
    <row r="418" spans="1:26" ht="12.75" x14ac:dyDescent="0.35">
      <c r="A4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418" s="181" t="str">
        <f>IF(All_Opps[[#This Row],[WeekMod]]&lt;&gt;"",CONCATENATE(All_Opps[[#This Row],[Opp Year]],"-",TEXT(All_Opps[[#This Row],[WeekMod]],"00#")),"")</f>
        <v>2018-034</v>
      </c>
      <c r="C4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418" s="181" t="str">
        <f>CONCATENATE(All_Opps[[#This Row],[Opp Year]],"-",TEXT(All_Opps[[#This Row],[Week]],"00#"))</f>
        <v>2018-034</v>
      </c>
      <c r="E418" s="181">
        <f>IFERROR(VALUE(RIGHT(All_Opps[[#This Row],[Opportunity Name]],2)),"")</f>
        <v>2</v>
      </c>
      <c r="F418" s="181">
        <f>IFERROR(("20"&amp;LEFT(All_Opps[[#This Row],[Opportunity Name]],2))*1,"")</f>
        <v>2018</v>
      </c>
      <c r="G418" s="181" t="str">
        <f>MID(All_Opps[[#This Row],[Opportunity Name]],3,2)</f>
        <v>02</v>
      </c>
      <c r="H418" s="181" t="str">
        <f>LEFT(All_Opps[[#This Row],[Opportunity Name]],7)</f>
        <v>1802 Pr</v>
      </c>
      <c r="I418" s="181" t="str" cm="1">
        <f t="array" ref="I4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8" s="181" t="str">
        <f>YEAR(All_Opps[[#This Row],[Close_Date]])&amp;"-"&amp;TEXT(MONTH(All_Opps[[#This Row],[Close_Date]]),"00")</f>
        <v>2017-08</v>
      </c>
      <c r="K418" s="182">
        <f>All_Opps[[#This Row],[Created Date2]]*1</f>
        <v>42941</v>
      </c>
      <c r="L418" s="183">
        <f>YEAR(All_Opps[[#This Row],[Created_Date]])</f>
        <v>2017</v>
      </c>
      <c r="M418" s="184">
        <f>WEEKNUM(All_Opps[[#This Row],[Created_Date]],16)</f>
        <v>30</v>
      </c>
      <c r="N418" s="182">
        <f>All_Opps[[#This Row],[Close Date]]*1</f>
        <v>42971</v>
      </c>
      <c r="O418" s="185">
        <f>YEAR(All_Opps[[#This Row],[Close_Date]])</f>
        <v>2017</v>
      </c>
      <c r="P418" s="183">
        <f>MONTH(All_Opps[[#This Row],[Close Date]])</f>
        <v>8</v>
      </c>
      <c r="Q418" s="181">
        <f>WEEKNUM(All_Opps[[#This Row],[Close Date]],1)</f>
        <v>34</v>
      </c>
      <c r="R41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8" s="4" t="s">
        <v>1145</v>
      </c>
      <c r="T418" s="4" t="s">
        <v>1146</v>
      </c>
      <c r="U418" s="68">
        <v>42971</v>
      </c>
      <c r="V418" s="347" t="s">
        <v>21</v>
      </c>
      <c r="W418" s="9">
        <v>31539</v>
      </c>
      <c r="X418" s="4" t="s">
        <v>29</v>
      </c>
      <c r="Y418" s="4" t="s">
        <v>328</v>
      </c>
      <c r="Z418" s="68">
        <v>42941</v>
      </c>
    </row>
    <row r="419" spans="1:26" ht="12.75" x14ac:dyDescent="0.35">
      <c r="A4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419" s="181" t="str">
        <f>IF(All_Opps[[#This Row],[WeekMod]]&lt;&gt;"",CONCATENATE(All_Opps[[#This Row],[Opp Year]],"-",TEXT(All_Opps[[#This Row],[WeekMod]],"00#")),"")</f>
        <v>2017-090</v>
      </c>
      <c r="C4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419" s="181" t="str">
        <f>CONCATENATE(All_Opps[[#This Row],[Opp Year]],"-",TEXT(All_Opps[[#This Row],[Week]],"00#"))</f>
        <v>2017-090</v>
      </c>
      <c r="E419" s="181">
        <f>IFERROR(VALUE(RIGHT(All_Opps[[#This Row],[Opportunity Name]],2)),"")</f>
        <v>7</v>
      </c>
      <c r="F419" s="181">
        <f>IFERROR(("20"&amp;LEFT(All_Opps[[#This Row],[Opportunity Name]],2))*1,"")</f>
        <v>2017</v>
      </c>
      <c r="G419" s="181" t="str">
        <f>MID(All_Opps[[#This Row],[Opportunity Name]],3,2)</f>
        <v>10</v>
      </c>
      <c r="H419" s="181" t="str">
        <f>LEFT(All_Opps[[#This Row],[Opportunity Name]],7)</f>
        <v>1710 Ub</v>
      </c>
      <c r="I419" s="181" t="str" cm="1">
        <f t="array" ref="I4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9" s="181" t="str">
        <f>YEAR(All_Opps[[#This Row],[Close_Date]])&amp;"-"&amp;TEXT(MONTH(All_Opps[[#This Row],[Close_Date]]),"00")</f>
        <v>2017-09</v>
      </c>
      <c r="K419" s="182">
        <f>All_Opps[[#This Row],[Created Date2]]*1</f>
        <v>42966</v>
      </c>
      <c r="L419" s="183">
        <f>YEAR(All_Opps[[#This Row],[Created_Date]])</f>
        <v>2017</v>
      </c>
      <c r="M419" s="184">
        <f>WEEKNUM(All_Opps[[#This Row],[Created_Date]],16)</f>
        <v>34</v>
      </c>
      <c r="N419" s="182">
        <f>All_Opps[[#This Row],[Close Date]]*1</f>
        <v>42996</v>
      </c>
      <c r="O419" s="185">
        <f>YEAR(All_Opps[[#This Row],[Close_Date]])</f>
        <v>2017</v>
      </c>
      <c r="P419" s="183">
        <f>MONTH(All_Opps[[#This Row],[Close Date]])</f>
        <v>9</v>
      </c>
      <c r="Q419" s="181">
        <f>WEEKNUM(All_Opps[[#This Row],[Close Date]],1)</f>
        <v>38</v>
      </c>
      <c r="R4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9" s="4" t="s">
        <v>1147</v>
      </c>
      <c r="T419" s="4" t="s">
        <v>1148</v>
      </c>
      <c r="U419" s="68">
        <v>42996</v>
      </c>
      <c r="V419" s="347" t="s">
        <v>18</v>
      </c>
      <c r="W419" s="9">
        <v>39985</v>
      </c>
      <c r="X419" s="4" t="s">
        <v>181</v>
      </c>
      <c r="Y419" s="4" t="s">
        <v>328</v>
      </c>
      <c r="Z419" s="68">
        <v>42966</v>
      </c>
    </row>
    <row r="420" spans="1:26" ht="12.75" x14ac:dyDescent="0.35">
      <c r="A4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420" s="181" t="str">
        <f>IF(All_Opps[[#This Row],[WeekMod]]&lt;&gt;"",CONCATENATE(All_Opps[[#This Row],[Opp Year]],"-",TEXT(All_Opps[[#This Row],[WeekMod]],"00#")),"")</f>
        <v>2018-032</v>
      </c>
      <c r="C4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420" s="181" t="str">
        <f>CONCATENATE(All_Opps[[#This Row],[Opp Year]],"-",TEXT(All_Opps[[#This Row],[Week]],"00#"))</f>
        <v>2018-032</v>
      </c>
      <c r="E420" s="181">
        <f>IFERROR(VALUE(RIGHT(All_Opps[[#This Row],[Opportunity Name]],2)),"")</f>
        <v>2</v>
      </c>
      <c r="F420" s="181">
        <f>IFERROR(("20"&amp;LEFT(All_Opps[[#This Row],[Opportunity Name]],2))*1,"")</f>
        <v>2018</v>
      </c>
      <c r="G420" s="181" t="str">
        <f>MID(All_Opps[[#This Row],[Opportunity Name]],3,2)</f>
        <v>09</v>
      </c>
      <c r="H420" s="181" t="str">
        <f>LEFT(All_Opps[[#This Row],[Opportunity Name]],7)</f>
        <v>1809 Pr</v>
      </c>
      <c r="I420" s="181" t="str" cm="1">
        <f t="array" ref="I4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0" s="181" t="str">
        <f>YEAR(All_Opps[[#This Row],[Close_Date]])&amp;"-"&amp;TEXT(MONTH(All_Opps[[#This Row],[Close_Date]]),"00")</f>
        <v>2017-08</v>
      </c>
      <c r="K420" s="182">
        <f>All_Opps[[#This Row],[Created Date2]]*1</f>
        <v>42924</v>
      </c>
      <c r="L420" s="183">
        <f>YEAR(All_Opps[[#This Row],[Created_Date]])</f>
        <v>2017</v>
      </c>
      <c r="M420" s="184">
        <f>WEEKNUM(All_Opps[[#This Row],[Created_Date]],16)</f>
        <v>28</v>
      </c>
      <c r="N420" s="182">
        <f>All_Opps[[#This Row],[Close Date]]*1</f>
        <v>42954</v>
      </c>
      <c r="O420" s="185">
        <f>YEAR(All_Opps[[#This Row],[Close_Date]])</f>
        <v>2017</v>
      </c>
      <c r="P420" s="183">
        <f>MONTH(All_Opps[[#This Row],[Close Date]])</f>
        <v>8</v>
      </c>
      <c r="Q420" s="181">
        <f>WEEKNUM(All_Opps[[#This Row],[Close Date]],1)</f>
        <v>32</v>
      </c>
      <c r="R4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0" s="4" t="s">
        <v>1149</v>
      </c>
      <c r="T420" s="4" t="s">
        <v>1150</v>
      </c>
      <c r="U420" s="68">
        <v>42954</v>
      </c>
      <c r="V420" s="347" t="s">
        <v>21</v>
      </c>
      <c r="W420" s="9">
        <v>15047</v>
      </c>
      <c r="X420" s="4" t="s">
        <v>6</v>
      </c>
      <c r="Y420" s="4" t="s">
        <v>328</v>
      </c>
      <c r="Z420" s="68">
        <v>42924</v>
      </c>
    </row>
    <row r="421" spans="1:26" ht="12.75" x14ac:dyDescent="0.35">
      <c r="A4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421" s="181" t="str">
        <f>IF(All_Opps[[#This Row],[WeekMod]]&lt;&gt;"",CONCATENATE(All_Opps[[#This Row],[Opp Year]],"-",TEXT(All_Opps[[#This Row],[WeekMod]],"00#")),"")</f>
        <v>2018-038</v>
      </c>
      <c r="C4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421" s="181" t="str">
        <f>CONCATENATE(All_Opps[[#This Row],[Opp Year]],"-",TEXT(All_Opps[[#This Row],[Week]],"00#"))</f>
        <v>2018-038</v>
      </c>
      <c r="E421" s="181">
        <f>IFERROR(VALUE(RIGHT(All_Opps[[#This Row],[Opportunity Name]],2)),"")</f>
        <v>4</v>
      </c>
      <c r="F421" s="181">
        <f>IFERROR(("20"&amp;LEFT(All_Opps[[#This Row],[Opportunity Name]],2))*1,"")</f>
        <v>2018</v>
      </c>
      <c r="G421" s="181" t="str">
        <f>MID(All_Opps[[#This Row],[Opportunity Name]],3,2)</f>
        <v>07</v>
      </c>
      <c r="H421" s="181" t="str">
        <f>LEFT(All_Opps[[#This Row],[Opportunity Name]],7)</f>
        <v>1807 Vo</v>
      </c>
      <c r="I421" s="181" t="str" cm="1">
        <f t="array" ref="I4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1" s="181" t="str">
        <f>YEAR(All_Opps[[#This Row],[Close_Date]])&amp;"-"&amp;TEXT(MONTH(All_Opps[[#This Row],[Close_Date]]),"00")</f>
        <v>2017-09</v>
      </c>
      <c r="K421" s="182">
        <f>All_Opps[[#This Row],[Created Date2]]*1</f>
        <v>42966</v>
      </c>
      <c r="L421" s="183">
        <f>YEAR(All_Opps[[#This Row],[Created_Date]])</f>
        <v>2017</v>
      </c>
      <c r="M421" s="184">
        <f>WEEKNUM(All_Opps[[#This Row],[Created_Date]],16)</f>
        <v>34</v>
      </c>
      <c r="N421" s="182">
        <f>All_Opps[[#This Row],[Close Date]]*1</f>
        <v>42996</v>
      </c>
      <c r="O421" s="185">
        <f>YEAR(All_Opps[[#This Row],[Close_Date]])</f>
        <v>2017</v>
      </c>
      <c r="P421" s="183">
        <f>MONTH(All_Opps[[#This Row],[Close Date]])</f>
        <v>9</v>
      </c>
      <c r="Q421" s="181">
        <f>WEEKNUM(All_Opps[[#This Row],[Close Date]],1)</f>
        <v>38</v>
      </c>
      <c r="R4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1" s="4" t="s">
        <v>1151</v>
      </c>
      <c r="T421" s="4" t="s">
        <v>1152</v>
      </c>
      <c r="U421" s="68">
        <v>42996</v>
      </c>
      <c r="V421" s="347" t="s">
        <v>18</v>
      </c>
      <c r="W421" s="341">
        <v>28505</v>
      </c>
      <c r="X421" s="4" t="s">
        <v>161</v>
      </c>
      <c r="Y421" s="4" t="s">
        <v>321</v>
      </c>
      <c r="Z421" s="68">
        <v>42966</v>
      </c>
    </row>
    <row r="422" spans="1:26" ht="12.75" x14ac:dyDescent="0.35">
      <c r="A4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422" s="181" t="str">
        <f>IF(All_Opps[[#This Row],[WeekMod]]&lt;&gt;"",CONCATENATE(All_Opps[[#This Row],[Opp Year]],"-",TEXT(All_Opps[[#This Row],[WeekMod]],"00#")),"")</f>
        <v>2018-036</v>
      </c>
      <c r="C4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422" s="181" t="str">
        <f>CONCATENATE(All_Opps[[#This Row],[Opp Year]],"-",TEXT(All_Opps[[#This Row],[Week]],"00#"))</f>
        <v>2018-036</v>
      </c>
      <c r="E422" s="181">
        <f>IFERROR(VALUE(RIGHT(All_Opps[[#This Row],[Opportunity Name]],2)),"")</f>
        <v>2</v>
      </c>
      <c r="F422" s="181">
        <f>IFERROR(("20"&amp;LEFT(All_Opps[[#This Row],[Opportunity Name]],2))*1,"")</f>
        <v>2018</v>
      </c>
      <c r="G422" s="181" t="str">
        <f>MID(All_Opps[[#This Row],[Opportunity Name]],3,2)</f>
        <v>05</v>
      </c>
      <c r="H422" s="181" t="str">
        <f>LEFT(All_Opps[[#This Row],[Opportunity Name]],7)</f>
        <v>1805-05</v>
      </c>
      <c r="I422" s="181" t="str" cm="1">
        <f t="array" ref="I4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2" s="181" t="str">
        <f>YEAR(All_Opps[[#This Row],[Close_Date]])&amp;"-"&amp;TEXT(MONTH(All_Opps[[#This Row],[Close_Date]]),"00")</f>
        <v>2017-09</v>
      </c>
      <c r="K422" s="182">
        <f>All_Opps[[#This Row],[Created Date2]]*1</f>
        <v>42979</v>
      </c>
      <c r="L422" s="183">
        <f>YEAR(All_Opps[[#This Row],[Created_Date]])</f>
        <v>2017</v>
      </c>
      <c r="M422" s="184">
        <f>WEEKNUM(All_Opps[[#This Row],[Created_Date]],16)</f>
        <v>35</v>
      </c>
      <c r="N422" s="182">
        <f>All_Opps[[#This Row],[Close Date]]*1</f>
        <v>42986</v>
      </c>
      <c r="O422" s="185">
        <f>YEAR(All_Opps[[#This Row],[Close_Date]])</f>
        <v>2017</v>
      </c>
      <c r="P422" s="183">
        <f>MONTH(All_Opps[[#This Row],[Close Date]])</f>
        <v>9</v>
      </c>
      <c r="Q422" s="181">
        <f>WEEKNUM(All_Opps[[#This Row],[Close Date]],1)</f>
        <v>36</v>
      </c>
      <c r="R42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242</v>
      </c>
      <c r="S422" s="4" t="s">
        <v>1153</v>
      </c>
      <c r="T422" s="4" t="s">
        <v>1154</v>
      </c>
      <c r="U422" s="68">
        <v>42986</v>
      </c>
      <c r="V422" s="347" t="s">
        <v>19</v>
      </c>
      <c r="W422" s="9">
        <v>27230</v>
      </c>
      <c r="X422" s="4" t="s">
        <v>11</v>
      </c>
      <c r="Y422" s="4" t="s">
        <v>328</v>
      </c>
      <c r="Z422" s="68">
        <v>42979</v>
      </c>
    </row>
    <row r="423" spans="1:26" ht="12.75" x14ac:dyDescent="0.35">
      <c r="A4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423" s="181" t="str">
        <f>IF(All_Opps[[#This Row],[WeekMod]]&lt;&gt;"",CONCATENATE(All_Opps[[#This Row],[Opp Year]],"-",TEXT(All_Opps[[#This Row],[WeekMod]],"00#")),"")</f>
        <v>2017-090</v>
      </c>
      <c r="C4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423" s="181" t="str">
        <f>CONCATENATE(All_Opps[[#This Row],[Opp Year]],"-",TEXT(All_Opps[[#This Row],[Week]],"00#"))</f>
        <v>2017-090</v>
      </c>
      <c r="E423" s="181">
        <f>IFERROR(VALUE(RIGHT(All_Opps[[#This Row],[Opportunity Name]],2)),"")</f>
        <v>3</v>
      </c>
      <c r="F423" s="181">
        <f>IFERROR(("20"&amp;LEFT(All_Opps[[#This Row],[Opportunity Name]],2))*1,"")</f>
        <v>2017</v>
      </c>
      <c r="G423" s="181" t="str">
        <f>MID(All_Opps[[#This Row],[Opportunity Name]],3,2)</f>
        <v>10</v>
      </c>
      <c r="H423" s="181" t="str">
        <f>LEFT(All_Opps[[#This Row],[Opportunity Name]],7)</f>
        <v>1710-16</v>
      </c>
      <c r="I423" s="181" t="str" cm="1">
        <f t="array" ref="I4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3" s="181" t="str">
        <f>YEAR(All_Opps[[#This Row],[Close_Date]])&amp;"-"&amp;TEXT(MONTH(All_Opps[[#This Row],[Close_Date]]),"00")</f>
        <v>2017-09</v>
      </c>
      <c r="K423" s="182">
        <f>All_Opps[[#This Row],[Created Date2]]*1</f>
        <v>42995</v>
      </c>
      <c r="L423" s="183">
        <f>YEAR(All_Opps[[#This Row],[Created_Date]])</f>
        <v>2017</v>
      </c>
      <c r="M423" s="184">
        <f>WEEKNUM(All_Opps[[#This Row],[Created_Date]],16)</f>
        <v>38</v>
      </c>
      <c r="N423" s="182">
        <f>All_Opps[[#This Row],[Close Date]]*1</f>
        <v>42996</v>
      </c>
      <c r="O423" s="185">
        <f>YEAR(All_Opps[[#This Row],[Close_Date]])</f>
        <v>2017</v>
      </c>
      <c r="P423" s="183">
        <f>MONTH(All_Opps[[#This Row],[Close Date]])</f>
        <v>9</v>
      </c>
      <c r="Q423" s="181">
        <f>WEEKNUM(All_Opps[[#This Row],[Close Date]],1)</f>
        <v>38</v>
      </c>
      <c r="R42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</v>
      </c>
      <c r="S423" s="4" t="s">
        <v>1155</v>
      </c>
      <c r="T423" s="4" t="s">
        <v>1156</v>
      </c>
      <c r="U423" s="68">
        <v>42996</v>
      </c>
      <c r="V423" s="347" t="s">
        <v>19</v>
      </c>
      <c r="W423" s="9">
        <v>34542</v>
      </c>
      <c r="X423" s="4" t="s">
        <v>11</v>
      </c>
      <c r="Y423" s="4" t="s">
        <v>328</v>
      </c>
      <c r="Z423" s="68">
        <v>42995</v>
      </c>
    </row>
    <row r="424" spans="1:26" ht="12.75" x14ac:dyDescent="0.35">
      <c r="A4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424" s="181" t="str">
        <f>IF(All_Opps[[#This Row],[WeekMod]]&lt;&gt;"",CONCATENATE(All_Opps[[#This Row],[Opp Year]],"-",TEXT(All_Opps[[#This Row],[WeekMod]],"00#")),"")</f>
        <v>2018-036</v>
      </c>
      <c r="C4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424" s="181" t="str">
        <f>CONCATENATE(All_Opps[[#This Row],[Opp Year]],"-",TEXT(All_Opps[[#This Row],[Week]],"00#"))</f>
        <v>2018-036</v>
      </c>
      <c r="E424" s="181">
        <f>IFERROR(VALUE(RIGHT(All_Opps[[#This Row],[Opportunity Name]],2)),"")</f>
        <v>2</v>
      </c>
      <c r="F424" s="181">
        <f>IFERROR(("20"&amp;LEFT(All_Opps[[#This Row],[Opportunity Name]],2))*1,"")</f>
        <v>2018</v>
      </c>
      <c r="G424" s="181" t="str">
        <f>MID(All_Opps[[#This Row],[Opportunity Name]],3,2)</f>
        <v>09</v>
      </c>
      <c r="H424" s="181" t="str">
        <f>LEFT(All_Opps[[#This Row],[Opportunity Name]],7)</f>
        <v>1809 Tr</v>
      </c>
      <c r="I424" s="181" t="str" cm="1">
        <f t="array" ref="I4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4" s="181" t="str">
        <f>YEAR(All_Opps[[#This Row],[Close_Date]])&amp;"-"&amp;TEXT(MONTH(All_Opps[[#This Row],[Close_Date]]),"00")</f>
        <v>2017-09</v>
      </c>
      <c r="K424" s="182">
        <f>All_Opps[[#This Row],[Created Date2]]*1</f>
        <v>42956</v>
      </c>
      <c r="L424" s="183">
        <f>YEAR(All_Opps[[#This Row],[Created_Date]])</f>
        <v>2017</v>
      </c>
      <c r="M424" s="184">
        <f>WEEKNUM(All_Opps[[#This Row],[Created_Date]],16)</f>
        <v>32</v>
      </c>
      <c r="N424" s="182">
        <f>All_Opps[[#This Row],[Close Date]]*1</f>
        <v>42986</v>
      </c>
      <c r="O424" s="185">
        <f>YEAR(All_Opps[[#This Row],[Close_Date]])</f>
        <v>2017</v>
      </c>
      <c r="P424" s="183">
        <f>MONTH(All_Opps[[#This Row],[Close Date]])</f>
        <v>9</v>
      </c>
      <c r="Q424" s="181">
        <f>WEEKNUM(All_Opps[[#This Row],[Close Date]],1)</f>
        <v>36</v>
      </c>
      <c r="R42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4" s="4" t="s">
        <v>1157</v>
      </c>
      <c r="T424" s="4" t="s">
        <v>1158</v>
      </c>
      <c r="U424" s="68">
        <v>42986</v>
      </c>
      <c r="V424" s="347" t="s">
        <v>18</v>
      </c>
      <c r="W424" s="341">
        <v>17981</v>
      </c>
      <c r="X424" s="4" t="s">
        <v>13</v>
      </c>
      <c r="Y424" s="4" t="s">
        <v>321</v>
      </c>
      <c r="Z424" s="68">
        <v>42956</v>
      </c>
    </row>
    <row r="425" spans="1:26" ht="12.75" x14ac:dyDescent="0.35">
      <c r="A4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425" s="181" t="str">
        <f>IF(All_Opps[[#This Row],[WeekMod]]&lt;&gt;"",CONCATENATE(All_Opps[[#This Row],[Opp Year]],"-",TEXT(All_Opps[[#This Row],[WeekMod]],"00#")),"")</f>
        <v>2018-037</v>
      </c>
      <c r="C4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425" s="181" t="str">
        <f>CONCATENATE(All_Opps[[#This Row],[Opp Year]],"-",TEXT(All_Opps[[#This Row],[Week]],"00#"))</f>
        <v>2018-037</v>
      </c>
      <c r="E425" s="181">
        <f>IFERROR(VALUE(RIGHT(All_Opps[[#This Row],[Opportunity Name]],2)),"")</f>
        <v>4</v>
      </c>
      <c r="F425" s="181">
        <f>IFERROR(("20"&amp;LEFT(All_Opps[[#This Row],[Opportunity Name]],2))*1,"")</f>
        <v>2018</v>
      </c>
      <c r="G425" s="181" t="str">
        <f>MID(All_Opps[[#This Row],[Opportunity Name]],3,2)</f>
        <v>05</v>
      </c>
      <c r="H425" s="181" t="str">
        <f>LEFT(All_Opps[[#This Row],[Opportunity Name]],7)</f>
        <v>1805 St</v>
      </c>
      <c r="I425" s="181" t="str" cm="1">
        <f t="array" ref="I4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5" s="181" t="str">
        <f>YEAR(All_Opps[[#This Row],[Close_Date]])&amp;"-"&amp;TEXT(MONTH(All_Opps[[#This Row],[Close_Date]]),"00")</f>
        <v>2017-09</v>
      </c>
      <c r="K425" s="182">
        <f>All_Opps[[#This Row],[Created Date2]]*1</f>
        <v>42963</v>
      </c>
      <c r="L425" s="183">
        <f>YEAR(All_Opps[[#This Row],[Created_Date]])</f>
        <v>2017</v>
      </c>
      <c r="M425" s="184">
        <f>WEEKNUM(All_Opps[[#This Row],[Created_Date]],16)</f>
        <v>33</v>
      </c>
      <c r="N425" s="182">
        <f>All_Opps[[#This Row],[Close Date]]*1</f>
        <v>42993</v>
      </c>
      <c r="O425" s="185">
        <f>YEAR(All_Opps[[#This Row],[Close_Date]])</f>
        <v>2017</v>
      </c>
      <c r="P425" s="183">
        <f>MONTH(All_Opps[[#This Row],[Close Date]])</f>
        <v>9</v>
      </c>
      <c r="Q425" s="181">
        <f>WEEKNUM(All_Opps[[#This Row],[Close Date]],1)</f>
        <v>37</v>
      </c>
      <c r="R42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5" s="4" t="s">
        <v>1159</v>
      </c>
      <c r="T425" s="4" t="s">
        <v>1160</v>
      </c>
      <c r="U425" s="68">
        <v>42993</v>
      </c>
      <c r="V425" s="347" t="s">
        <v>18</v>
      </c>
      <c r="W425" s="341">
        <v>61728</v>
      </c>
      <c r="X425" s="4" t="s">
        <v>12</v>
      </c>
      <c r="Y425" s="4" t="s">
        <v>321</v>
      </c>
      <c r="Z425" s="68">
        <v>42963</v>
      </c>
    </row>
    <row r="426" spans="1:26" ht="12.75" x14ac:dyDescent="0.35">
      <c r="A4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426" s="181" t="str">
        <f>IF(All_Opps[[#This Row],[WeekMod]]&lt;&gt;"",CONCATENATE(All_Opps[[#This Row],[Opp Year]],"-",TEXT(All_Opps[[#This Row],[WeekMod]],"00#")),"")</f>
        <v>2017-090</v>
      </c>
      <c r="C4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426" s="181" t="str">
        <f>CONCATENATE(All_Opps[[#This Row],[Opp Year]],"-",TEXT(All_Opps[[#This Row],[Week]],"00#"))</f>
        <v>2017-090</v>
      </c>
      <c r="E426" s="181">
        <f>IFERROR(VALUE(RIGHT(All_Opps[[#This Row],[Opportunity Name]],2)),"")</f>
        <v>2</v>
      </c>
      <c r="F426" s="181">
        <f>IFERROR(("20"&amp;LEFT(All_Opps[[#This Row],[Opportunity Name]],2))*1,"")</f>
        <v>2017</v>
      </c>
      <c r="G426" s="181" t="str">
        <f>MID(All_Opps[[#This Row],[Opportunity Name]],3,2)</f>
        <v>12</v>
      </c>
      <c r="H426" s="181" t="str">
        <f>LEFT(All_Opps[[#This Row],[Opportunity Name]],7)</f>
        <v>1712 Du</v>
      </c>
      <c r="I426" s="181" t="str" cm="1">
        <f t="array" ref="I4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6" s="181" t="str">
        <f>YEAR(All_Opps[[#This Row],[Close_Date]])&amp;"-"&amp;TEXT(MONTH(All_Opps[[#This Row],[Close_Date]]),"00")</f>
        <v>2017-09</v>
      </c>
      <c r="K426" s="182">
        <f>All_Opps[[#This Row],[Created Date2]]*1</f>
        <v>42967</v>
      </c>
      <c r="L426" s="183">
        <f>YEAR(All_Opps[[#This Row],[Created_Date]])</f>
        <v>2017</v>
      </c>
      <c r="M426" s="184">
        <f>WEEKNUM(All_Opps[[#This Row],[Created_Date]],16)</f>
        <v>34</v>
      </c>
      <c r="N426" s="182">
        <f>All_Opps[[#This Row],[Close Date]]*1</f>
        <v>42997</v>
      </c>
      <c r="O426" s="185">
        <f>YEAR(All_Opps[[#This Row],[Close_Date]])</f>
        <v>2017</v>
      </c>
      <c r="P426" s="183">
        <f>MONTH(All_Opps[[#This Row],[Close Date]])</f>
        <v>9</v>
      </c>
      <c r="Q426" s="181">
        <f>WEEKNUM(All_Opps[[#This Row],[Close Date]],1)</f>
        <v>38</v>
      </c>
      <c r="R42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6" s="4" t="s">
        <v>1161</v>
      </c>
      <c r="T426" s="4" t="s">
        <v>1162</v>
      </c>
      <c r="U426" s="68">
        <v>42997</v>
      </c>
      <c r="V426" s="347" t="s">
        <v>21</v>
      </c>
      <c r="W426" s="9">
        <v>29182</v>
      </c>
      <c r="X426" s="4" t="s">
        <v>13</v>
      </c>
      <c r="Y426" s="4" t="s">
        <v>328</v>
      </c>
      <c r="Z426" s="68">
        <v>42967</v>
      </c>
    </row>
    <row r="427" spans="1:26" ht="12.75" x14ac:dyDescent="0.35">
      <c r="A4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427" s="181" t="str">
        <f>IF(All_Opps[[#This Row],[WeekMod]]&lt;&gt;"",CONCATENATE(All_Opps[[#This Row],[Opp Year]],"-",TEXT(All_Opps[[#This Row],[WeekMod]],"00#")),"")</f>
        <v>2018-038</v>
      </c>
      <c r="C4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427" s="181" t="str">
        <f>CONCATENATE(All_Opps[[#This Row],[Opp Year]],"-",TEXT(All_Opps[[#This Row],[Week]],"00#"))</f>
        <v>2018-038</v>
      </c>
      <c r="E427" s="181">
        <f>IFERROR(VALUE(RIGHT(All_Opps[[#This Row],[Opportunity Name]],2)),"")</f>
        <v>2</v>
      </c>
      <c r="F427" s="181">
        <f>IFERROR(("20"&amp;LEFT(All_Opps[[#This Row],[Opportunity Name]],2))*1,"")</f>
        <v>2018</v>
      </c>
      <c r="G427" s="181" t="str">
        <f>MID(All_Opps[[#This Row],[Opportunity Name]],3,2)</f>
        <v>09</v>
      </c>
      <c r="H427" s="181" t="str">
        <f>LEFT(All_Opps[[#This Row],[Opportunity Name]],7)</f>
        <v>1809 Pr</v>
      </c>
      <c r="I427" s="181" t="str" cm="1">
        <f t="array" ref="I4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7" s="181" t="str">
        <f>YEAR(All_Opps[[#This Row],[Close_Date]])&amp;"-"&amp;TEXT(MONTH(All_Opps[[#This Row],[Close_Date]]),"00")</f>
        <v>2017-09</v>
      </c>
      <c r="K427" s="182">
        <f>All_Opps[[#This Row],[Created Date2]]*1</f>
        <v>42965</v>
      </c>
      <c r="L427" s="183">
        <f>YEAR(All_Opps[[#This Row],[Created_Date]])</f>
        <v>2017</v>
      </c>
      <c r="M427" s="184">
        <f>WEEKNUM(All_Opps[[#This Row],[Created_Date]],16)</f>
        <v>33</v>
      </c>
      <c r="N427" s="182">
        <f>All_Opps[[#This Row],[Close Date]]*1</f>
        <v>42995</v>
      </c>
      <c r="O427" s="185">
        <f>YEAR(All_Opps[[#This Row],[Close_Date]])</f>
        <v>2017</v>
      </c>
      <c r="P427" s="183">
        <f>MONTH(All_Opps[[#This Row],[Close Date]])</f>
        <v>9</v>
      </c>
      <c r="Q427" s="181">
        <f>WEEKNUM(All_Opps[[#This Row],[Close Date]],1)</f>
        <v>38</v>
      </c>
      <c r="R42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7" s="4" t="s">
        <v>1163</v>
      </c>
      <c r="T427" s="4" t="s">
        <v>1164</v>
      </c>
      <c r="U427" s="68">
        <v>42995</v>
      </c>
      <c r="V427" s="347" t="s">
        <v>18</v>
      </c>
      <c r="W427" s="341">
        <v>32358</v>
      </c>
      <c r="X427" s="4" t="s">
        <v>6</v>
      </c>
      <c r="Y427" s="4" t="s">
        <v>321</v>
      </c>
      <c r="Z427" s="68">
        <v>42965</v>
      </c>
    </row>
    <row r="428" spans="1:26" ht="12.75" x14ac:dyDescent="0.35">
      <c r="A4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85</v>
      </c>
      <c r="B428" s="181" t="str">
        <f>IF(All_Opps[[#This Row],[WeekMod]]&lt;&gt;"",CONCATENATE(All_Opps[[#This Row],[Opp Year]],"-",TEXT(All_Opps[[#This Row],[WeekMod]],"00#")),"")</f>
        <v>2017-085</v>
      </c>
      <c r="C4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85</v>
      </c>
      <c r="D428" s="181" t="str">
        <f>CONCATENATE(All_Opps[[#This Row],[Opp Year]],"-",TEXT(All_Opps[[#This Row],[Week]],"00#"))</f>
        <v>2017-085</v>
      </c>
      <c r="E428" s="181">
        <f>IFERROR(VALUE(RIGHT(All_Opps[[#This Row],[Opportunity Name]],2)),"")</f>
        <v>5</v>
      </c>
      <c r="F428" s="181">
        <f>IFERROR(("20"&amp;LEFT(All_Opps[[#This Row],[Opportunity Name]],2))*1,"")</f>
        <v>2017</v>
      </c>
      <c r="G428" s="181" t="str">
        <f>MID(All_Opps[[#This Row],[Opportunity Name]],3,2)</f>
        <v>12</v>
      </c>
      <c r="H428" s="181" t="str">
        <f>LEFT(All_Opps[[#This Row],[Opportunity Name]],7)</f>
        <v>1712 Za</v>
      </c>
      <c r="I428" s="181" t="str" cm="1">
        <f t="array" ref="I4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8" s="181" t="str">
        <f>YEAR(All_Opps[[#This Row],[Close_Date]])&amp;"-"&amp;TEXT(MONTH(All_Opps[[#This Row],[Close_Date]]),"00")</f>
        <v>2017-08</v>
      </c>
      <c r="K428" s="182">
        <f>All_Opps[[#This Row],[Created Date2]]*1</f>
        <v>42932</v>
      </c>
      <c r="L428" s="183">
        <f>YEAR(All_Opps[[#This Row],[Created_Date]])</f>
        <v>2017</v>
      </c>
      <c r="M428" s="184">
        <f>WEEKNUM(All_Opps[[#This Row],[Created_Date]],16)</f>
        <v>29</v>
      </c>
      <c r="N428" s="182">
        <f>All_Opps[[#This Row],[Close Date]]*1</f>
        <v>42962</v>
      </c>
      <c r="O428" s="185">
        <f>YEAR(All_Opps[[#This Row],[Close_Date]])</f>
        <v>2017</v>
      </c>
      <c r="P428" s="183">
        <f>MONTH(All_Opps[[#This Row],[Close Date]])</f>
        <v>8</v>
      </c>
      <c r="Q428" s="181">
        <f>WEEKNUM(All_Opps[[#This Row],[Close Date]],1)</f>
        <v>33</v>
      </c>
      <c r="R42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8" s="4" t="s">
        <v>1165</v>
      </c>
      <c r="T428" s="4" t="s">
        <v>1166</v>
      </c>
      <c r="U428" s="68">
        <v>42962</v>
      </c>
      <c r="V428" s="347" t="s">
        <v>18</v>
      </c>
      <c r="W428" s="341">
        <v>15166</v>
      </c>
      <c r="X428" s="4" t="s">
        <v>13</v>
      </c>
      <c r="Y428" s="4" t="s">
        <v>321</v>
      </c>
      <c r="Z428" s="68">
        <v>42932</v>
      </c>
    </row>
    <row r="429" spans="1:26" ht="12.75" x14ac:dyDescent="0.35">
      <c r="A4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429" s="181" t="str">
        <f>IF(All_Opps[[#This Row],[WeekMod]]&lt;&gt;"",CONCATENATE(All_Opps[[#This Row],[Opp Year]],"-",TEXT(All_Opps[[#This Row],[WeekMod]],"00#")),"")</f>
        <v>2018-034</v>
      </c>
      <c r="C4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429" s="181" t="str">
        <f>CONCATENATE(All_Opps[[#This Row],[Opp Year]],"-",TEXT(All_Opps[[#This Row],[Week]],"00#"))</f>
        <v>2018-034</v>
      </c>
      <c r="E429" s="181">
        <f>IFERROR(VALUE(RIGHT(All_Opps[[#This Row],[Opportunity Name]],2)),"")</f>
        <v>2</v>
      </c>
      <c r="F429" s="181">
        <f>IFERROR(("20"&amp;LEFT(All_Opps[[#This Row],[Opportunity Name]],2))*1,"")</f>
        <v>2018</v>
      </c>
      <c r="G429" s="181" t="str">
        <f>MID(All_Opps[[#This Row],[Opportunity Name]],3,2)</f>
        <v>07</v>
      </c>
      <c r="H429" s="181" t="str">
        <f>LEFT(All_Opps[[#This Row],[Opportunity Name]],7)</f>
        <v>1807 Ur</v>
      </c>
      <c r="I429" s="181" t="str" cm="1">
        <f t="array" ref="I4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9" s="181" t="str">
        <f>YEAR(All_Opps[[#This Row],[Close_Date]])&amp;"-"&amp;TEXT(MONTH(All_Opps[[#This Row],[Close_Date]]),"00")</f>
        <v>2017-08</v>
      </c>
      <c r="K429" s="182">
        <f>All_Opps[[#This Row],[Created Date2]]*1</f>
        <v>42939</v>
      </c>
      <c r="L429" s="183">
        <f>YEAR(All_Opps[[#This Row],[Created_Date]])</f>
        <v>2017</v>
      </c>
      <c r="M429" s="184">
        <f>WEEKNUM(All_Opps[[#This Row],[Created_Date]],16)</f>
        <v>30</v>
      </c>
      <c r="N429" s="182">
        <f>All_Opps[[#This Row],[Close Date]]*1</f>
        <v>42969</v>
      </c>
      <c r="O429" s="185">
        <f>YEAR(All_Opps[[#This Row],[Close_Date]])</f>
        <v>2017</v>
      </c>
      <c r="P429" s="183">
        <f>MONTH(All_Opps[[#This Row],[Close Date]])</f>
        <v>8</v>
      </c>
      <c r="Q429" s="181">
        <f>WEEKNUM(All_Opps[[#This Row],[Close Date]],1)</f>
        <v>34</v>
      </c>
      <c r="R42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9" s="4" t="s">
        <v>1167</v>
      </c>
      <c r="T429" s="4" t="s">
        <v>1168</v>
      </c>
      <c r="U429" s="68">
        <v>42969</v>
      </c>
      <c r="V429" s="347" t="s">
        <v>18</v>
      </c>
      <c r="W429" s="341">
        <v>14452</v>
      </c>
      <c r="X429" s="4" t="s">
        <v>6</v>
      </c>
      <c r="Y429" s="4" t="s">
        <v>321</v>
      </c>
      <c r="Z429" s="68">
        <v>42939</v>
      </c>
    </row>
    <row r="430" spans="1:26" ht="12.75" x14ac:dyDescent="0.35">
      <c r="A4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430" s="181" t="str">
        <f>IF(All_Opps[[#This Row],[WeekMod]]&lt;&gt;"",CONCATENATE(All_Opps[[#This Row],[Opp Year]],"-",TEXT(All_Opps[[#This Row],[WeekMod]],"00#")),"")</f>
        <v>2018-034</v>
      </c>
      <c r="C4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430" s="181" t="str">
        <f>CONCATENATE(All_Opps[[#This Row],[Opp Year]],"-",TEXT(All_Opps[[#This Row],[Week]],"00#"))</f>
        <v>2018-034</v>
      </c>
      <c r="E430" s="181">
        <f>IFERROR(VALUE(RIGHT(All_Opps[[#This Row],[Opportunity Name]],2)),"")</f>
        <v>2</v>
      </c>
      <c r="F430" s="181">
        <f>IFERROR(("20"&amp;LEFT(All_Opps[[#This Row],[Opportunity Name]],2))*1,"")</f>
        <v>2018</v>
      </c>
      <c r="G430" s="181" t="str">
        <f>MID(All_Opps[[#This Row],[Opportunity Name]],3,2)</f>
        <v>08</v>
      </c>
      <c r="H430" s="181" t="str">
        <f>LEFT(All_Opps[[#This Row],[Opportunity Name]],7)</f>
        <v>1808 Ur</v>
      </c>
      <c r="I430" s="181" t="str" cm="1">
        <f t="array" ref="I4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0" s="181" t="str">
        <f>YEAR(All_Opps[[#This Row],[Close_Date]])&amp;"-"&amp;TEXT(MONTH(All_Opps[[#This Row],[Close_Date]]),"00")</f>
        <v>2017-08</v>
      </c>
      <c r="K430" s="182">
        <f>All_Opps[[#This Row],[Created Date2]]*1</f>
        <v>42938</v>
      </c>
      <c r="L430" s="183">
        <f>YEAR(All_Opps[[#This Row],[Created_Date]])</f>
        <v>2017</v>
      </c>
      <c r="M430" s="184">
        <f>WEEKNUM(All_Opps[[#This Row],[Created_Date]],16)</f>
        <v>30</v>
      </c>
      <c r="N430" s="182">
        <f>All_Opps[[#This Row],[Close Date]]*1</f>
        <v>42968</v>
      </c>
      <c r="O430" s="185">
        <f>YEAR(All_Opps[[#This Row],[Close_Date]])</f>
        <v>2017</v>
      </c>
      <c r="P430" s="183">
        <f>MONTH(All_Opps[[#This Row],[Close Date]])</f>
        <v>8</v>
      </c>
      <c r="Q430" s="181">
        <f>WEEKNUM(All_Opps[[#This Row],[Close Date]],1)</f>
        <v>34</v>
      </c>
      <c r="R43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0" s="4" t="s">
        <v>1169</v>
      </c>
      <c r="T430" s="4" t="s">
        <v>1170</v>
      </c>
      <c r="U430" s="68">
        <v>42968</v>
      </c>
      <c r="V430" s="347" t="s">
        <v>18</v>
      </c>
      <c r="W430" s="9">
        <v>31561</v>
      </c>
      <c r="X430" s="4" t="s">
        <v>16</v>
      </c>
      <c r="Y430" s="4" t="s">
        <v>328</v>
      </c>
      <c r="Z430" s="68">
        <v>42938</v>
      </c>
    </row>
    <row r="431" spans="1:26" ht="12.75" x14ac:dyDescent="0.35">
      <c r="A4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431" s="181" t="str">
        <f>IF(All_Opps[[#This Row],[WeekMod]]&lt;&gt;"",CONCATENATE(All_Opps[[#This Row],[Opp Year]],"-",TEXT(All_Opps[[#This Row],[WeekMod]],"00#")),"")</f>
        <v>2017-090</v>
      </c>
      <c r="C4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431" s="181" t="str">
        <f>CONCATENATE(All_Opps[[#This Row],[Opp Year]],"-",TEXT(All_Opps[[#This Row],[Week]],"00#"))</f>
        <v>2017-090</v>
      </c>
      <c r="E431" s="181">
        <f>IFERROR(VALUE(RIGHT(All_Opps[[#This Row],[Opportunity Name]],2)),"")</f>
        <v>2</v>
      </c>
      <c r="F431" s="181">
        <f>IFERROR(("20"&amp;LEFT(All_Opps[[#This Row],[Opportunity Name]],2))*1,"")</f>
        <v>2017</v>
      </c>
      <c r="G431" s="181" t="str">
        <f>MID(All_Opps[[#This Row],[Opportunity Name]],3,2)</f>
        <v>10</v>
      </c>
      <c r="H431" s="181" t="str">
        <f>LEFT(All_Opps[[#This Row],[Opportunity Name]],7)</f>
        <v>1710 Tr</v>
      </c>
      <c r="I431" s="181" t="str" cm="1">
        <f t="array" ref="I4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1" s="181" t="str">
        <f>YEAR(All_Opps[[#This Row],[Close_Date]])&amp;"-"&amp;TEXT(MONTH(All_Opps[[#This Row],[Close_Date]]),"00")</f>
        <v>2017-09</v>
      </c>
      <c r="K431" s="182">
        <f>All_Opps[[#This Row],[Created Date2]]*1</f>
        <v>42970</v>
      </c>
      <c r="L431" s="183">
        <f>YEAR(All_Opps[[#This Row],[Created_Date]])</f>
        <v>2017</v>
      </c>
      <c r="M431" s="184">
        <f>WEEKNUM(All_Opps[[#This Row],[Created_Date]],16)</f>
        <v>34</v>
      </c>
      <c r="N431" s="182">
        <f>All_Opps[[#This Row],[Close Date]]*1</f>
        <v>43000</v>
      </c>
      <c r="O431" s="185">
        <f>YEAR(All_Opps[[#This Row],[Close_Date]])</f>
        <v>2017</v>
      </c>
      <c r="P431" s="183">
        <f>MONTH(All_Opps[[#This Row],[Close Date]])</f>
        <v>9</v>
      </c>
      <c r="Q431" s="181">
        <f>WEEKNUM(All_Opps[[#This Row],[Close Date]],1)</f>
        <v>38</v>
      </c>
      <c r="R43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1" s="4" t="s">
        <v>1171</v>
      </c>
      <c r="T431" s="4" t="s">
        <v>1172</v>
      </c>
      <c r="U431" s="68">
        <v>43000</v>
      </c>
      <c r="V431" s="347" t="s">
        <v>18</v>
      </c>
      <c r="W431" s="341">
        <v>24402</v>
      </c>
      <c r="X431" s="4" t="s">
        <v>13</v>
      </c>
      <c r="Y431" s="4" t="s">
        <v>321</v>
      </c>
      <c r="Z431" s="68">
        <v>42970</v>
      </c>
    </row>
    <row r="432" spans="1:26" ht="12.75" x14ac:dyDescent="0.35">
      <c r="A4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432" s="181" t="str">
        <f>IF(All_Opps[[#This Row],[WeekMod]]&lt;&gt;"",CONCATENATE(All_Opps[[#This Row],[Opp Year]],"-",TEXT(All_Opps[[#This Row],[WeekMod]],"00#")),"")</f>
        <v>2018-033</v>
      </c>
      <c r="C4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432" s="181" t="str">
        <f>CONCATENATE(All_Opps[[#This Row],[Opp Year]],"-",TEXT(All_Opps[[#This Row],[Week]],"00#"))</f>
        <v>2018-033</v>
      </c>
      <c r="E432" s="181">
        <f>IFERROR(VALUE(RIGHT(All_Opps[[#This Row],[Opportunity Name]],2)),"")</f>
        <v>3</v>
      </c>
      <c r="F432" s="181">
        <f>IFERROR(("20"&amp;LEFT(All_Opps[[#This Row],[Opportunity Name]],2))*1,"")</f>
        <v>2018</v>
      </c>
      <c r="G432" s="181" t="str">
        <f>MID(All_Opps[[#This Row],[Opportunity Name]],3,2)</f>
        <v>02</v>
      </c>
      <c r="H432" s="181" t="str">
        <f>LEFT(All_Opps[[#This Row],[Opportunity Name]],7)</f>
        <v>1802-08</v>
      </c>
      <c r="I432" s="181" t="str" cm="1">
        <f t="array" ref="I4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2" s="181" t="str">
        <f>YEAR(All_Opps[[#This Row],[Close_Date]])&amp;"-"&amp;TEXT(MONTH(All_Opps[[#This Row],[Close_Date]]),"00")</f>
        <v>2017-08</v>
      </c>
      <c r="K432" s="182">
        <f>All_Opps[[#This Row],[Created Date2]]*1</f>
        <v>42933</v>
      </c>
      <c r="L432" s="183">
        <f>YEAR(All_Opps[[#This Row],[Created_Date]])</f>
        <v>2017</v>
      </c>
      <c r="M432" s="184">
        <f>WEEKNUM(All_Opps[[#This Row],[Created_Date]],16)</f>
        <v>29</v>
      </c>
      <c r="N432" s="182">
        <f>All_Opps[[#This Row],[Close Date]]*1</f>
        <v>42961</v>
      </c>
      <c r="O432" s="185">
        <f>YEAR(All_Opps[[#This Row],[Close_Date]])</f>
        <v>2017</v>
      </c>
      <c r="P432" s="183">
        <f>MONTH(All_Opps[[#This Row],[Close Date]])</f>
        <v>8</v>
      </c>
      <c r="Q432" s="181">
        <f>WEEKNUM(All_Opps[[#This Row],[Close Date]],1)</f>
        <v>33</v>
      </c>
      <c r="R43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199</v>
      </c>
      <c r="S432" s="4" t="s">
        <v>1173</v>
      </c>
      <c r="T432" s="4" t="s">
        <v>1174</v>
      </c>
      <c r="U432" s="68">
        <v>42961</v>
      </c>
      <c r="V432" s="347" t="s">
        <v>19</v>
      </c>
      <c r="W432" s="341">
        <v>33216</v>
      </c>
      <c r="X432" s="4" t="s">
        <v>11</v>
      </c>
      <c r="Y432" s="4" t="s">
        <v>321</v>
      </c>
      <c r="Z432" s="68">
        <v>42933</v>
      </c>
    </row>
    <row r="433" spans="1:26" ht="12.75" x14ac:dyDescent="0.35">
      <c r="A4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88</v>
      </c>
      <c r="B433" s="181" t="str">
        <f>IF(All_Opps[[#This Row],[WeekMod]]&lt;&gt;"",CONCATENATE(All_Opps[[#This Row],[Opp Year]],"-",TEXT(All_Opps[[#This Row],[WeekMod]],"00#")),"")</f>
        <v>2017-088</v>
      </c>
      <c r="C4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88</v>
      </c>
      <c r="D433" s="181" t="str">
        <f>CONCATENATE(All_Opps[[#This Row],[Opp Year]],"-",TEXT(All_Opps[[#This Row],[Week]],"00#"))</f>
        <v>2017-088</v>
      </c>
      <c r="E433" s="181">
        <f>IFERROR(VALUE(RIGHT(All_Opps[[#This Row],[Opportunity Name]],2)),"")</f>
        <v>2</v>
      </c>
      <c r="F433" s="181">
        <f>IFERROR(("20"&amp;LEFT(All_Opps[[#This Row],[Opportunity Name]],2))*1,"")</f>
        <v>2017</v>
      </c>
      <c r="G433" s="181" t="str">
        <f>MID(All_Opps[[#This Row],[Opportunity Name]],3,2)</f>
        <v>10</v>
      </c>
      <c r="H433" s="181" t="str">
        <f>LEFT(All_Opps[[#This Row],[Opportunity Name]],7)</f>
        <v>1710-17</v>
      </c>
      <c r="I433" s="181" t="str" cm="1">
        <f t="array" ref="I4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3" s="181" t="str">
        <f>YEAR(All_Opps[[#This Row],[Close_Date]])&amp;"-"&amp;TEXT(MONTH(All_Opps[[#This Row],[Close_Date]]),"00")</f>
        <v>2017-09</v>
      </c>
      <c r="K433" s="182">
        <f>All_Opps[[#This Row],[Created Date2]]*1</f>
        <v>42976</v>
      </c>
      <c r="L433" s="183">
        <f>YEAR(All_Opps[[#This Row],[Created_Date]])</f>
        <v>2017</v>
      </c>
      <c r="M433" s="184">
        <f>WEEKNUM(All_Opps[[#This Row],[Created_Date]],16)</f>
        <v>35</v>
      </c>
      <c r="N433" s="182">
        <f>All_Opps[[#This Row],[Close Date]]*1</f>
        <v>42984</v>
      </c>
      <c r="O433" s="185">
        <f>YEAR(All_Opps[[#This Row],[Close_Date]])</f>
        <v>2017</v>
      </c>
      <c r="P433" s="183">
        <f>MONTH(All_Opps[[#This Row],[Close Date]])</f>
        <v>9</v>
      </c>
      <c r="Q433" s="181">
        <f>WEEKNUM(All_Opps[[#This Row],[Close Date]],1)</f>
        <v>36</v>
      </c>
      <c r="R43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</v>
      </c>
      <c r="S433" s="4" t="s">
        <v>1175</v>
      </c>
      <c r="T433" s="4" t="s">
        <v>1176</v>
      </c>
      <c r="U433" s="68">
        <v>42984</v>
      </c>
      <c r="V433" s="347" t="s">
        <v>19</v>
      </c>
      <c r="W433" s="341">
        <v>28787</v>
      </c>
      <c r="X433" s="4" t="s">
        <v>13</v>
      </c>
      <c r="Y433" s="4" t="s">
        <v>321</v>
      </c>
      <c r="Z433" s="68">
        <v>42976</v>
      </c>
    </row>
    <row r="434" spans="1:26" ht="12.75" x14ac:dyDescent="0.35">
      <c r="A4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434" s="181" t="str">
        <f>IF(All_Opps[[#This Row],[WeekMod]]&lt;&gt;"",CONCATENATE(All_Opps[[#This Row],[Opp Year]],"-",TEXT(All_Opps[[#This Row],[WeekMod]],"00#")),"")</f>
        <v>2018-032</v>
      </c>
      <c r="C4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434" s="181" t="str">
        <f>CONCATENATE(All_Opps[[#This Row],[Opp Year]],"-",TEXT(All_Opps[[#This Row],[Week]],"00#"))</f>
        <v>2018-032</v>
      </c>
      <c r="E434" s="181">
        <f>IFERROR(VALUE(RIGHT(All_Opps[[#This Row],[Opportunity Name]],2)),"")</f>
        <v>2</v>
      </c>
      <c r="F434" s="181">
        <f>IFERROR(("20"&amp;LEFT(All_Opps[[#This Row],[Opportunity Name]],2))*1,"")</f>
        <v>2018</v>
      </c>
      <c r="G434" s="181" t="str">
        <f>MID(All_Opps[[#This Row],[Opportunity Name]],3,2)</f>
        <v>10</v>
      </c>
      <c r="H434" s="181" t="str">
        <f>LEFT(All_Opps[[#This Row],[Opportunity Name]],7)</f>
        <v>1810 In</v>
      </c>
      <c r="I434" s="181" t="str" cm="1">
        <f t="array" ref="I4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4" s="181" t="str">
        <f>YEAR(All_Opps[[#This Row],[Close_Date]])&amp;"-"&amp;TEXT(MONTH(All_Opps[[#This Row],[Close_Date]]),"00")</f>
        <v>2017-08</v>
      </c>
      <c r="K434" s="182">
        <f>All_Opps[[#This Row],[Created Date2]]*1</f>
        <v>42928</v>
      </c>
      <c r="L434" s="183">
        <f>YEAR(All_Opps[[#This Row],[Created_Date]])</f>
        <v>2017</v>
      </c>
      <c r="M434" s="184">
        <f>WEEKNUM(All_Opps[[#This Row],[Created_Date]],16)</f>
        <v>28</v>
      </c>
      <c r="N434" s="182">
        <f>All_Opps[[#This Row],[Close Date]]*1</f>
        <v>42958</v>
      </c>
      <c r="O434" s="185">
        <f>YEAR(All_Opps[[#This Row],[Close_Date]])</f>
        <v>2017</v>
      </c>
      <c r="P434" s="183">
        <f>MONTH(All_Opps[[#This Row],[Close Date]])</f>
        <v>8</v>
      </c>
      <c r="Q434" s="181">
        <f>WEEKNUM(All_Opps[[#This Row],[Close Date]],1)</f>
        <v>32</v>
      </c>
      <c r="R43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4" s="4" t="s">
        <v>1177</v>
      </c>
      <c r="T434" s="4" t="s">
        <v>1178</v>
      </c>
      <c r="U434" s="68">
        <v>42958</v>
      </c>
      <c r="V434" s="347" t="s">
        <v>18</v>
      </c>
      <c r="W434" s="9">
        <v>26641</v>
      </c>
      <c r="X434" s="4" t="s">
        <v>13</v>
      </c>
      <c r="Y434" s="4" t="s">
        <v>328</v>
      </c>
      <c r="Z434" s="68">
        <v>42928</v>
      </c>
    </row>
    <row r="435" spans="1:26" ht="12.75" x14ac:dyDescent="0.35">
      <c r="A4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435" s="181" t="str">
        <f>IF(All_Opps[[#This Row],[WeekMod]]&lt;&gt;"",CONCATENATE(All_Opps[[#This Row],[Opp Year]],"-",TEXT(All_Opps[[#This Row],[WeekMod]],"00#")),"")</f>
        <v>2018-034</v>
      </c>
      <c r="C4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435" s="181" t="str">
        <f>CONCATENATE(All_Opps[[#This Row],[Opp Year]],"-",TEXT(All_Opps[[#This Row],[Week]],"00#"))</f>
        <v>2018-034</v>
      </c>
      <c r="E435" s="181">
        <f>IFERROR(VALUE(RIGHT(All_Opps[[#This Row],[Opportunity Name]],2)),"")</f>
        <v>2</v>
      </c>
      <c r="F435" s="181">
        <f>IFERROR(("20"&amp;LEFT(All_Opps[[#This Row],[Opportunity Name]],2))*1,"")</f>
        <v>2018</v>
      </c>
      <c r="G435" s="181" t="str">
        <f>MID(All_Opps[[#This Row],[Opportunity Name]],3,2)</f>
        <v>07</v>
      </c>
      <c r="H435" s="181" t="str">
        <f>LEFT(All_Opps[[#This Row],[Opportunity Name]],7)</f>
        <v>1807 Ki</v>
      </c>
      <c r="I435" s="181" t="str" cm="1">
        <f t="array" ref="I4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5" s="181" t="str">
        <f>YEAR(All_Opps[[#This Row],[Close_Date]])&amp;"-"&amp;TEXT(MONTH(All_Opps[[#This Row],[Close_Date]]),"00")</f>
        <v>2017-08</v>
      </c>
      <c r="K435" s="182">
        <f>All_Opps[[#This Row],[Created Date2]]*1</f>
        <v>42939</v>
      </c>
      <c r="L435" s="183">
        <f>YEAR(All_Opps[[#This Row],[Created_Date]])</f>
        <v>2017</v>
      </c>
      <c r="M435" s="184">
        <f>WEEKNUM(All_Opps[[#This Row],[Created_Date]],16)</f>
        <v>30</v>
      </c>
      <c r="N435" s="182">
        <f>All_Opps[[#This Row],[Close Date]]*1</f>
        <v>42969</v>
      </c>
      <c r="O435" s="185">
        <f>YEAR(All_Opps[[#This Row],[Close_Date]])</f>
        <v>2017</v>
      </c>
      <c r="P435" s="183">
        <f>MONTH(All_Opps[[#This Row],[Close Date]])</f>
        <v>8</v>
      </c>
      <c r="Q435" s="181">
        <f>WEEKNUM(All_Opps[[#This Row],[Close Date]],1)</f>
        <v>34</v>
      </c>
      <c r="R43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5" s="4" t="s">
        <v>1179</v>
      </c>
      <c r="T435" s="4" t="s">
        <v>1180</v>
      </c>
      <c r="U435" s="68">
        <v>42969</v>
      </c>
      <c r="V435" s="347" t="s">
        <v>18</v>
      </c>
      <c r="W435" s="341">
        <v>16722</v>
      </c>
      <c r="X435" s="4" t="s">
        <v>5</v>
      </c>
      <c r="Y435" s="4" t="s">
        <v>321</v>
      </c>
      <c r="Z435" s="68">
        <v>42939</v>
      </c>
    </row>
    <row r="436" spans="1:26" ht="12.75" x14ac:dyDescent="0.35">
      <c r="A4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436" s="181" t="str">
        <f>IF(All_Opps[[#This Row],[WeekMod]]&lt;&gt;"",CONCATENATE(All_Opps[[#This Row],[Opp Year]],"-",TEXT(All_Opps[[#This Row],[WeekMod]],"00#")),"")</f>
        <v>2018-033</v>
      </c>
      <c r="C4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436" s="181" t="str">
        <f>CONCATENATE(All_Opps[[#This Row],[Opp Year]],"-",TEXT(All_Opps[[#This Row],[Week]],"00#"))</f>
        <v>2018-033</v>
      </c>
      <c r="E436" s="181">
        <f>IFERROR(VALUE(RIGHT(All_Opps[[#This Row],[Opportunity Name]],2)),"")</f>
        <v>5</v>
      </c>
      <c r="F436" s="181">
        <f>IFERROR(("20"&amp;LEFT(All_Opps[[#This Row],[Opportunity Name]],2))*1,"")</f>
        <v>2018</v>
      </c>
      <c r="G436" s="181" t="str">
        <f>MID(All_Opps[[#This Row],[Opportunity Name]],3,2)</f>
        <v>01</v>
      </c>
      <c r="H436" s="181" t="str">
        <f>LEFT(All_Opps[[#This Row],[Opportunity Name]],7)</f>
        <v>1801 Pr</v>
      </c>
      <c r="I436" s="181" t="str" cm="1">
        <f t="array" ref="I4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6" s="181" t="str">
        <f>YEAR(All_Opps[[#This Row],[Close_Date]])&amp;"-"&amp;TEXT(MONTH(All_Opps[[#This Row],[Close_Date]]),"00")</f>
        <v>2017-08</v>
      </c>
      <c r="K436" s="182">
        <f>All_Opps[[#This Row],[Created Date2]]*1</f>
        <v>42931</v>
      </c>
      <c r="L436" s="183">
        <f>YEAR(All_Opps[[#This Row],[Created_Date]])</f>
        <v>2017</v>
      </c>
      <c r="M436" s="184">
        <f>WEEKNUM(All_Opps[[#This Row],[Created_Date]],16)</f>
        <v>29</v>
      </c>
      <c r="N436" s="182">
        <f>All_Opps[[#This Row],[Close Date]]*1</f>
        <v>42961</v>
      </c>
      <c r="O436" s="185">
        <f>YEAR(All_Opps[[#This Row],[Close_Date]])</f>
        <v>2017</v>
      </c>
      <c r="P436" s="183">
        <f>MONTH(All_Opps[[#This Row],[Close Date]])</f>
        <v>8</v>
      </c>
      <c r="Q436" s="181">
        <f>WEEKNUM(All_Opps[[#This Row],[Close Date]],1)</f>
        <v>33</v>
      </c>
      <c r="R43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6" s="4" t="s">
        <v>1181</v>
      </c>
      <c r="T436" s="4" t="s">
        <v>1182</v>
      </c>
      <c r="U436" s="68">
        <v>42961</v>
      </c>
      <c r="V436" s="347" t="s">
        <v>18</v>
      </c>
      <c r="W436" s="9">
        <v>48967</v>
      </c>
      <c r="X436" s="4" t="s">
        <v>10</v>
      </c>
      <c r="Y436" s="4" t="s">
        <v>328</v>
      </c>
      <c r="Z436" s="68">
        <v>42931</v>
      </c>
    </row>
    <row r="437" spans="1:26" ht="12.75" x14ac:dyDescent="0.35">
      <c r="A4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437" s="181" t="str">
        <f>IF(All_Opps[[#This Row],[WeekMod]]&lt;&gt;"",CONCATENATE(All_Opps[[#This Row],[Opp Year]],"-",TEXT(All_Opps[[#This Row],[WeekMod]],"00#")),"")</f>
        <v>2018-041</v>
      </c>
      <c r="C4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437" s="181" t="str">
        <f>CONCATENATE(All_Opps[[#This Row],[Opp Year]],"-",TEXT(All_Opps[[#This Row],[Week]],"00#"))</f>
        <v>2018-041</v>
      </c>
      <c r="E437" s="181">
        <f>IFERROR(VALUE(RIGHT(All_Opps[[#This Row],[Opportunity Name]],2)),"")</f>
        <v>4</v>
      </c>
      <c r="F437" s="181">
        <f>IFERROR(("20"&amp;LEFT(All_Opps[[#This Row],[Opportunity Name]],2))*1,"")</f>
        <v>2018</v>
      </c>
      <c r="G437" s="181" t="str">
        <f>MID(All_Opps[[#This Row],[Opportunity Name]],3,2)</f>
        <v>07</v>
      </c>
      <c r="H437" s="181" t="str">
        <f>LEFT(All_Opps[[#This Row],[Opportunity Name]],7)</f>
        <v>1807-04</v>
      </c>
      <c r="I437" s="181" t="str" cm="1">
        <f t="array" ref="I4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7" s="181" t="str">
        <f>YEAR(All_Opps[[#This Row],[Close_Date]])&amp;"-"&amp;TEXT(MONTH(All_Opps[[#This Row],[Close_Date]]),"00")</f>
        <v>2017-10</v>
      </c>
      <c r="K437" s="182">
        <f>All_Opps[[#This Row],[Created Date2]]*1</f>
        <v>42994</v>
      </c>
      <c r="L437" s="183">
        <f>YEAR(All_Opps[[#This Row],[Created_Date]])</f>
        <v>2017</v>
      </c>
      <c r="M437" s="184">
        <f>WEEKNUM(All_Opps[[#This Row],[Created_Date]],16)</f>
        <v>38</v>
      </c>
      <c r="N437" s="182">
        <f>All_Opps[[#This Row],[Close Date]]*1</f>
        <v>43018</v>
      </c>
      <c r="O437" s="185">
        <f>YEAR(All_Opps[[#This Row],[Close_Date]])</f>
        <v>2017</v>
      </c>
      <c r="P437" s="183">
        <f>MONTH(All_Opps[[#This Row],[Close Date]])</f>
        <v>10</v>
      </c>
      <c r="Q437" s="181">
        <f>WEEKNUM(All_Opps[[#This Row],[Close Date]],1)</f>
        <v>41</v>
      </c>
      <c r="R43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288</v>
      </c>
      <c r="S437" s="4" t="s">
        <v>1183</v>
      </c>
      <c r="T437" s="4" t="s">
        <v>1184</v>
      </c>
      <c r="U437" s="68">
        <v>43018</v>
      </c>
      <c r="V437" s="347" t="s">
        <v>19</v>
      </c>
      <c r="W437" s="341">
        <v>54407</v>
      </c>
      <c r="X437" s="4" t="s">
        <v>24</v>
      </c>
      <c r="Y437" s="4" t="s">
        <v>321</v>
      </c>
      <c r="Z437" s="68">
        <v>42994</v>
      </c>
    </row>
    <row r="438" spans="1:26" ht="12.75" x14ac:dyDescent="0.35">
      <c r="A4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85</v>
      </c>
      <c r="B438" s="181" t="str">
        <f>IF(All_Opps[[#This Row],[WeekMod]]&lt;&gt;"",CONCATENATE(All_Opps[[#This Row],[Opp Year]],"-",TEXT(All_Opps[[#This Row],[WeekMod]],"00#")),"")</f>
        <v>2017-085</v>
      </c>
      <c r="C4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85</v>
      </c>
      <c r="D438" s="181" t="str">
        <f>CONCATENATE(All_Opps[[#This Row],[Opp Year]],"-",TEXT(All_Opps[[#This Row],[Week]],"00#"))</f>
        <v>2017-085</v>
      </c>
      <c r="E438" s="181">
        <f>IFERROR(VALUE(RIGHT(All_Opps[[#This Row],[Opportunity Name]],2)),"")</f>
        <v>3</v>
      </c>
      <c r="F438" s="181">
        <f>IFERROR(("20"&amp;LEFT(All_Opps[[#This Row],[Opportunity Name]],2))*1,"")</f>
        <v>2017</v>
      </c>
      <c r="G438" s="181" t="str">
        <f>MID(All_Opps[[#This Row],[Opportunity Name]],3,2)</f>
        <v>12</v>
      </c>
      <c r="H438" s="181" t="str">
        <f>LEFT(All_Opps[[#This Row],[Opportunity Name]],7)</f>
        <v>1712-16</v>
      </c>
      <c r="I438" s="181" t="str" cm="1">
        <f t="array" ref="I4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8" s="181" t="str">
        <f>YEAR(All_Opps[[#This Row],[Close_Date]])&amp;"-"&amp;TEXT(MONTH(All_Opps[[#This Row],[Close_Date]]),"00")</f>
        <v>2017-08</v>
      </c>
      <c r="K438" s="182">
        <f>All_Opps[[#This Row],[Created Date2]]*1</f>
        <v>42957</v>
      </c>
      <c r="L438" s="183">
        <f>YEAR(All_Opps[[#This Row],[Created_Date]])</f>
        <v>2017</v>
      </c>
      <c r="M438" s="184">
        <f>WEEKNUM(All_Opps[[#This Row],[Created_Date]],16)</f>
        <v>32</v>
      </c>
      <c r="N438" s="182">
        <f>All_Opps[[#This Row],[Close Date]]*1</f>
        <v>42960</v>
      </c>
      <c r="O438" s="185">
        <f>YEAR(All_Opps[[#This Row],[Close_Date]])</f>
        <v>2017</v>
      </c>
      <c r="P438" s="183">
        <f>MONTH(All_Opps[[#This Row],[Close Date]])</f>
        <v>8</v>
      </c>
      <c r="Q438" s="181">
        <f>WEEKNUM(All_Opps[[#This Row],[Close Date]],1)</f>
        <v>33</v>
      </c>
      <c r="R43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113</v>
      </c>
      <c r="S438" s="4" t="s">
        <v>1185</v>
      </c>
      <c r="T438" s="4" t="s">
        <v>1186</v>
      </c>
      <c r="U438" s="68">
        <v>42960</v>
      </c>
      <c r="V438" s="347" t="s">
        <v>19</v>
      </c>
      <c r="W438" s="9">
        <v>41484</v>
      </c>
      <c r="X438" s="4" t="s">
        <v>16</v>
      </c>
      <c r="Y438" s="4" t="s">
        <v>328</v>
      </c>
      <c r="Z438" s="68">
        <v>42957</v>
      </c>
    </row>
    <row r="439" spans="1:26" ht="12.75" x14ac:dyDescent="0.35">
      <c r="A4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92</v>
      </c>
      <c r="B439" s="181" t="str">
        <f>IF(All_Opps[[#This Row],[WeekMod]]&lt;&gt;"",CONCATENATE(All_Opps[[#This Row],[Opp Year]],"-",TEXT(All_Opps[[#This Row],[WeekMod]],"00#")),"")</f>
        <v>2017-092</v>
      </c>
      <c r="C4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92</v>
      </c>
      <c r="D439" s="181" t="str">
        <f>CONCATENATE(All_Opps[[#This Row],[Opp Year]],"-",TEXT(All_Opps[[#This Row],[Week]],"00#"))</f>
        <v>2017-092</v>
      </c>
      <c r="E439" s="181">
        <f>IFERROR(VALUE(RIGHT(All_Opps[[#This Row],[Opportunity Name]],2)),"")</f>
        <v>4</v>
      </c>
      <c r="F439" s="181">
        <f>IFERROR(("20"&amp;LEFT(All_Opps[[#This Row],[Opportunity Name]],2))*1,"")</f>
        <v>2017</v>
      </c>
      <c r="G439" s="181" t="str">
        <f>MID(All_Opps[[#This Row],[Opportunity Name]],3,2)</f>
        <v>12</v>
      </c>
      <c r="H439" s="181" t="str">
        <f>LEFT(All_Opps[[#This Row],[Opportunity Name]],7)</f>
        <v>1712-17</v>
      </c>
      <c r="I439" s="181" t="str" cm="1">
        <f t="array" ref="I4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9" s="181" t="str">
        <f>YEAR(All_Opps[[#This Row],[Close_Date]])&amp;"-"&amp;TEXT(MONTH(All_Opps[[#This Row],[Close_Date]]),"00")</f>
        <v>2017-10</v>
      </c>
      <c r="K439" s="182">
        <f>All_Opps[[#This Row],[Created Date2]]*1</f>
        <v>43011</v>
      </c>
      <c r="L439" s="183">
        <f>YEAR(All_Opps[[#This Row],[Created_Date]])</f>
        <v>2017</v>
      </c>
      <c r="M439" s="184">
        <f>WEEKNUM(All_Opps[[#This Row],[Created_Date]],16)</f>
        <v>40</v>
      </c>
      <c r="N439" s="182">
        <f>All_Opps[[#This Row],[Close Date]]*1</f>
        <v>43013</v>
      </c>
      <c r="O439" s="185">
        <f>YEAR(All_Opps[[#This Row],[Close_Date]])</f>
        <v>2017</v>
      </c>
      <c r="P439" s="183">
        <f>MONTH(All_Opps[[#This Row],[Close Date]])</f>
        <v>10</v>
      </c>
      <c r="Q439" s="181">
        <f>WEEKNUM(All_Opps[[#This Row],[Close Date]],1)</f>
        <v>40</v>
      </c>
      <c r="R43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59</v>
      </c>
      <c r="S439" s="4" t="s">
        <v>1187</v>
      </c>
      <c r="T439" s="4" t="s">
        <v>1188</v>
      </c>
      <c r="U439" s="68">
        <v>43013</v>
      </c>
      <c r="V439" s="347" t="s">
        <v>19</v>
      </c>
      <c r="W439" s="9">
        <v>115908</v>
      </c>
      <c r="X439" s="4" t="s">
        <v>11</v>
      </c>
      <c r="Y439" s="4" t="s">
        <v>328</v>
      </c>
      <c r="Z439" s="68">
        <v>43011</v>
      </c>
    </row>
    <row r="440" spans="1:26" ht="12.75" x14ac:dyDescent="0.35">
      <c r="A4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93</v>
      </c>
      <c r="B440" s="181" t="str">
        <f>IF(All_Opps[[#This Row],[WeekMod]]&lt;&gt;"",CONCATENATE(All_Opps[[#This Row],[Opp Year]],"-",TEXT(All_Opps[[#This Row],[WeekMod]],"00#")),"")</f>
        <v>2017-093</v>
      </c>
      <c r="C4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93</v>
      </c>
      <c r="D440" s="181" t="str">
        <f>CONCATENATE(All_Opps[[#This Row],[Opp Year]],"-",TEXT(All_Opps[[#This Row],[Week]],"00#"))</f>
        <v>2017-093</v>
      </c>
      <c r="E440" s="181">
        <f>IFERROR(VALUE(RIGHT(All_Opps[[#This Row],[Opportunity Name]],2)),"")</f>
        <v>25</v>
      </c>
      <c r="F440" s="181">
        <f>IFERROR(("20"&amp;LEFT(All_Opps[[#This Row],[Opportunity Name]],2))*1,"")</f>
        <v>2017</v>
      </c>
      <c r="G440" s="181" t="str">
        <f>MID(All_Opps[[#This Row],[Opportunity Name]],3,2)</f>
        <v>12</v>
      </c>
      <c r="H440" s="181" t="str">
        <f>LEFT(All_Opps[[#This Row],[Opportunity Name]],7)</f>
        <v>1712 Qu</v>
      </c>
      <c r="I440" s="181" t="str" cm="1">
        <f t="array" ref="I4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0" s="181" t="str">
        <f>YEAR(All_Opps[[#This Row],[Close_Date]])&amp;"-"&amp;TEXT(MONTH(All_Opps[[#This Row],[Close_Date]]),"00")</f>
        <v>2017-10</v>
      </c>
      <c r="K440" s="182">
        <f>All_Opps[[#This Row],[Created Date2]]*1</f>
        <v>42989</v>
      </c>
      <c r="L440" s="183">
        <f>YEAR(All_Opps[[#This Row],[Created_Date]])</f>
        <v>2017</v>
      </c>
      <c r="M440" s="184">
        <f>WEEKNUM(All_Opps[[#This Row],[Created_Date]],16)</f>
        <v>37</v>
      </c>
      <c r="N440" s="182">
        <f>All_Opps[[#This Row],[Close Date]]*1</f>
        <v>43019</v>
      </c>
      <c r="O440" s="185">
        <f>YEAR(All_Opps[[#This Row],[Close_Date]])</f>
        <v>2017</v>
      </c>
      <c r="P440" s="183">
        <f>MONTH(All_Opps[[#This Row],[Close Date]])</f>
        <v>10</v>
      </c>
      <c r="Q440" s="181">
        <f>WEEKNUM(All_Opps[[#This Row],[Close Date]],1)</f>
        <v>41</v>
      </c>
      <c r="R44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0" s="4" t="s">
        <v>1189</v>
      </c>
      <c r="T440" s="4" t="s">
        <v>1190</v>
      </c>
      <c r="U440" s="68">
        <v>43019</v>
      </c>
      <c r="V440" s="347" t="s">
        <v>18</v>
      </c>
      <c r="W440" s="9">
        <v>267233</v>
      </c>
      <c r="X440" s="4" t="s">
        <v>11</v>
      </c>
      <c r="Y440" s="4" t="s">
        <v>328</v>
      </c>
      <c r="Z440" s="68">
        <v>42989</v>
      </c>
    </row>
    <row r="441" spans="1:26" ht="12.75" x14ac:dyDescent="0.35">
      <c r="A4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441" s="181" t="str">
        <f>IF(All_Opps[[#This Row],[WeekMod]]&lt;&gt;"",CONCATENATE(All_Opps[[#This Row],[Opp Year]],"-",TEXT(All_Opps[[#This Row],[WeekMod]],"00#")),"")</f>
        <v>2018-038</v>
      </c>
      <c r="C4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441" s="181" t="str">
        <f>CONCATENATE(All_Opps[[#This Row],[Opp Year]],"-",TEXT(All_Opps[[#This Row],[Week]],"00#"))</f>
        <v>2018-038</v>
      </c>
      <c r="E441" s="181">
        <f>IFERROR(VALUE(RIGHT(All_Opps[[#This Row],[Opportunity Name]],2)),"")</f>
        <v>2</v>
      </c>
      <c r="F441" s="181">
        <f>IFERROR(("20"&amp;LEFT(All_Opps[[#This Row],[Opportunity Name]],2))*1,"")</f>
        <v>2018</v>
      </c>
      <c r="G441" s="181" t="str">
        <f>MID(All_Opps[[#This Row],[Opportunity Name]],3,2)</f>
        <v>06</v>
      </c>
      <c r="H441" s="181" t="str">
        <f>LEFT(All_Opps[[#This Row],[Opportunity Name]],7)</f>
        <v>1806 Fe</v>
      </c>
      <c r="I441" s="181" t="str" cm="1">
        <f t="array" ref="I4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1" s="181" t="str">
        <f>YEAR(All_Opps[[#This Row],[Close_Date]])&amp;"-"&amp;TEXT(MONTH(All_Opps[[#This Row],[Close_Date]]),"00")</f>
        <v>2017-09</v>
      </c>
      <c r="K441" s="182">
        <f>All_Opps[[#This Row],[Created Date2]]*1</f>
        <v>42967</v>
      </c>
      <c r="L441" s="183">
        <f>YEAR(All_Opps[[#This Row],[Created_Date]])</f>
        <v>2017</v>
      </c>
      <c r="M441" s="184">
        <f>WEEKNUM(All_Opps[[#This Row],[Created_Date]],16)</f>
        <v>34</v>
      </c>
      <c r="N441" s="182">
        <f>All_Opps[[#This Row],[Close Date]]*1</f>
        <v>42997</v>
      </c>
      <c r="O441" s="185">
        <f>YEAR(All_Opps[[#This Row],[Close_Date]])</f>
        <v>2017</v>
      </c>
      <c r="P441" s="183">
        <f>MONTH(All_Opps[[#This Row],[Close Date]])</f>
        <v>9</v>
      </c>
      <c r="Q441" s="181">
        <f>WEEKNUM(All_Opps[[#This Row],[Close Date]],1)</f>
        <v>38</v>
      </c>
      <c r="R44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1" s="4" t="s">
        <v>1191</v>
      </c>
      <c r="T441" s="4" t="s">
        <v>1192</v>
      </c>
      <c r="U441" s="68">
        <v>42997</v>
      </c>
      <c r="V441" s="347" t="s">
        <v>18</v>
      </c>
      <c r="W441" s="9">
        <v>24489</v>
      </c>
      <c r="X441" s="4" t="s">
        <v>13</v>
      </c>
      <c r="Y441" s="4" t="s">
        <v>328</v>
      </c>
      <c r="Z441" s="68">
        <v>42967</v>
      </c>
    </row>
    <row r="442" spans="1:26" ht="12.75" x14ac:dyDescent="0.35">
      <c r="A4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442" s="181" t="str">
        <f>IF(All_Opps[[#This Row],[WeekMod]]&lt;&gt;"",CONCATENATE(All_Opps[[#This Row],[Opp Year]],"-",TEXT(All_Opps[[#This Row],[WeekMod]],"00#")),"")</f>
        <v>2018-040</v>
      </c>
      <c r="C4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442" s="181" t="str">
        <f>CONCATENATE(All_Opps[[#This Row],[Opp Year]],"-",TEXT(All_Opps[[#This Row],[Week]],"00#"))</f>
        <v>2018-040</v>
      </c>
      <c r="E442" s="181">
        <f>IFERROR(VALUE(RIGHT(All_Opps[[#This Row],[Opportunity Name]],2)),"")</f>
        <v>2</v>
      </c>
      <c r="F442" s="181">
        <f>IFERROR(("20"&amp;LEFT(All_Opps[[#This Row],[Opportunity Name]],2))*1,"")</f>
        <v>2018</v>
      </c>
      <c r="G442" s="181" t="str">
        <f>MID(All_Opps[[#This Row],[Opportunity Name]],3,2)</f>
        <v>06</v>
      </c>
      <c r="H442" s="181" t="str">
        <f>LEFT(All_Opps[[#This Row],[Opportunity Name]],7)</f>
        <v>1806 Oa</v>
      </c>
      <c r="I442" s="181" t="str" cm="1">
        <f t="array" ref="I4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2" s="181" t="str">
        <f>YEAR(All_Opps[[#This Row],[Close_Date]])&amp;"-"&amp;TEXT(MONTH(All_Opps[[#This Row],[Close_Date]]),"00")</f>
        <v>2017-10</v>
      </c>
      <c r="K442" s="182">
        <f>All_Opps[[#This Row],[Created Date2]]*1</f>
        <v>42984</v>
      </c>
      <c r="L442" s="183">
        <f>YEAR(All_Opps[[#This Row],[Created_Date]])</f>
        <v>2017</v>
      </c>
      <c r="M442" s="184">
        <f>WEEKNUM(All_Opps[[#This Row],[Created_Date]],16)</f>
        <v>36</v>
      </c>
      <c r="N442" s="182">
        <f>All_Opps[[#This Row],[Close Date]]*1</f>
        <v>43014</v>
      </c>
      <c r="O442" s="185">
        <f>YEAR(All_Opps[[#This Row],[Close_Date]])</f>
        <v>2017</v>
      </c>
      <c r="P442" s="183">
        <f>MONTH(All_Opps[[#This Row],[Close Date]])</f>
        <v>10</v>
      </c>
      <c r="Q442" s="181">
        <f>WEEKNUM(All_Opps[[#This Row],[Close Date]],1)</f>
        <v>40</v>
      </c>
      <c r="R44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2" s="4" t="s">
        <v>1193</v>
      </c>
      <c r="T442" s="4" t="s">
        <v>1194</v>
      </c>
      <c r="U442" s="68">
        <v>43014</v>
      </c>
      <c r="V442" s="347" t="s">
        <v>18</v>
      </c>
      <c r="W442" s="9">
        <v>28451</v>
      </c>
      <c r="X442" s="4" t="s">
        <v>11</v>
      </c>
      <c r="Y442" s="4" t="s">
        <v>328</v>
      </c>
      <c r="Z442" s="68">
        <v>42984</v>
      </c>
    </row>
    <row r="443" spans="1:26" ht="12.75" x14ac:dyDescent="0.35">
      <c r="A4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443" s="181" t="str">
        <f>IF(All_Opps[[#This Row],[WeekMod]]&lt;&gt;"",CONCATENATE(All_Opps[[#This Row],[Opp Year]],"-",TEXT(All_Opps[[#This Row],[WeekMod]],"00#")),"")</f>
        <v>2018-035</v>
      </c>
      <c r="C4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443" s="181" t="str">
        <f>CONCATENATE(All_Opps[[#This Row],[Opp Year]],"-",TEXT(All_Opps[[#This Row],[Week]],"00#"))</f>
        <v>2018-035</v>
      </c>
      <c r="E443" s="181">
        <f>IFERROR(VALUE(RIGHT(All_Opps[[#This Row],[Opportunity Name]],2)),"")</f>
        <v>2</v>
      </c>
      <c r="F443" s="181">
        <f>IFERROR(("20"&amp;LEFT(All_Opps[[#This Row],[Opportunity Name]],2))*1,"")</f>
        <v>2018</v>
      </c>
      <c r="G443" s="181" t="str">
        <f>MID(All_Opps[[#This Row],[Opportunity Name]],3,2)</f>
        <v>02</v>
      </c>
      <c r="H443" s="181" t="str">
        <f>LEFT(All_Opps[[#This Row],[Opportunity Name]],7)</f>
        <v>1802 Ha</v>
      </c>
      <c r="I443" s="181" t="str" cm="1">
        <f t="array" ref="I4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3" s="181" t="str">
        <f>YEAR(All_Opps[[#This Row],[Close_Date]])&amp;"-"&amp;TEXT(MONTH(All_Opps[[#This Row],[Close_Date]]),"00")</f>
        <v>2017-08</v>
      </c>
      <c r="K443" s="182">
        <f>All_Opps[[#This Row],[Created Date2]]*1</f>
        <v>42944</v>
      </c>
      <c r="L443" s="183">
        <f>YEAR(All_Opps[[#This Row],[Created_Date]])</f>
        <v>2017</v>
      </c>
      <c r="M443" s="184">
        <f>WEEKNUM(All_Opps[[#This Row],[Created_Date]],16)</f>
        <v>30</v>
      </c>
      <c r="N443" s="182">
        <f>All_Opps[[#This Row],[Close Date]]*1</f>
        <v>42974</v>
      </c>
      <c r="O443" s="185">
        <f>YEAR(All_Opps[[#This Row],[Close_Date]])</f>
        <v>2017</v>
      </c>
      <c r="P443" s="183">
        <f>MONTH(All_Opps[[#This Row],[Close Date]])</f>
        <v>8</v>
      </c>
      <c r="Q443" s="181">
        <f>WEEKNUM(All_Opps[[#This Row],[Close Date]],1)</f>
        <v>35</v>
      </c>
      <c r="R44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3" s="4" t="s">
        <v>1195</v>
      </c>
      <c r="T443" s="4" t="s">
        <v>1196</v>
      </c>
      <c r="U443" s="68">
        <v>42974</v>
      </c>
      <c r="V443" s="347" t="s">
        <v>18</v>
      </c>
      <c r="W443" s="9">
        <v>24072</v>
      </c>
      <c r="X443" s="4" t="s">
        <v>13</v>
      </c>
      <c r="Y443" s="4" t="s">
        <v>328</v>
      </c>
      <c r="Z443" s="68">
        <v>42944</v>
      </c>
    </row>
    <row r="444" spans="1:26" ht="12.75" x14ac:dyDescent="0.35">
      <c r="A4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444" s="181" t="str">
        <f>IF(All_Opps[[#This Row],[WeekMod]]&lt;&gt;"",CONCATENATE(All_Opps[[#This Row],[Opp Year]],"-",TEXT(All_Opps[[#This Row],[WeekMod]],"00#")),"")</f>
        <v>2018-040</v>
      </c>
      <c r="C4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444" s="181" t="str">
        <f>CONCATENATE(All_Opps[[#This Row],[Opp Year]],"-",TEXT(All_Opps[[#This Row],[Week]],"00#"))</f>
        <v>2018-040</v>
      </c>
      <c r="E444" s="181">
        <f>IFERROR(VALUE(RIGHT(All_Opps[[#This Row],[Opportunity Name]],2)),"")</f>
        <v>10</v>
      </c>
      <c r="F444" s="181">
        <f>IFERROR(("20"&amp;LEFT(All_Opps[[#This Row],[Opportunity Name]],2))*1,"")</f>
        <v>2018</v>
      </c>
      <c r="G444" s="181" t="str">
        <f>MID(All_Opps[[#This Row],[Opportunity Name]],3,2)</f>
        <v>10</v>
      </c>
      <c r="H444" s="181" t="str">
        <f>LEFT(All_Opps[[#This Row],[Opportunity Name]],7)</f>
        <v>1810 Ze</v>
      </c>
      <c r="I444" s="181" t="str" cm="1">
        <f t="array" ref="I4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4" s="181" t="str">
        <f>YEAR(All_Opps[[#This Row],[Close_Date]])&amp;"-"&amp;TEXT(MONTH(All_Opps[[#This Row],[Close_Date]]),"00")</f>
        <v>2017-10</v>
      </c>
      <c r="K444" s="182">
        <f>All_Opps[[#This Row],[Created Date2]]*1</f>
        <v>42983</v>
      </c>
      <c r="L444" s="183">
        <f>YEAR(All_Opps[[#This Row],[Created_Date]])</f>
        <v>2017</v>
      </c>
      <c r="M444" s="184">
        <f>WEEKNUM(All_Opps[[#This Row],[Created_Date]],16)</f>
        <v>36</v>
      </c>
      <c r="N444" s="182">
        <f>All_Opps[[#This Row],[Close Date]]*1</f>
        <v>43013</v>
      </c>
      <c r="O444" s="185">
        <f>YEAR(All_Opps[[#This Row],[Close_Date]])</f>
        <v>2017</v>
      </c>
      <c r="P444" s="183">
        <f>MONTH(All_Opps[[#This Row],[Close Date]])</f>
        <v>10</v>
      </c>
      <c r="Q444" s="181">
        <f>WEEKNUM(All_Opps[[#This Row],[Close Date]],1)</f>
        <v>40</v>
      </c>
      <c r="R44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4" s="4" t="s">
        <v>1197</v>
      </c>
      <c r="T444" s="4" t="s">
        <v>1198</v>
      </c>
      <c r="U444" s="68">
        <v>43013</v>
      </c>
      <c r="V444" s="347" t="s">
        <v>18</v>
      </c>
      <c r="W444" s="9">
        <v>93564</v>
      </c>
      <c r="X444" s="4" t="s">
        <v>161</v>
      </c>
      <c r="Y444" s="4" t="s">
        <v>328</v>
      </c>
      <c r="Z444" s="68">
        <v>42983</v>
      </c>
    </row>
    <row r="445" spans="1:26" ht="12.75" x14ac:dyDescent="0.35">
      <c r="A4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445" s="181" t="str">
        <f>IF(All_Opps[[#This Row],[WeekMod]]&lt;&gt;"",CONCATENATE(All_Opps[[#This Row],[Opp Year]],"-",TEXT(All_Opps[[#This Row],[WeekMod]],"00#")),"")</f>
        <v>2018-034</v>
      </c>
      <c r="C4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445" s="181" t="str">
        <f>CONCATENATE(All_Opps[[#This Row],[Opp Year]],"-",TEXT(All_Opps[[#This Row],[Week]],"00#"))</f>
        <v>2018-034</v>
      </c>
      <c r="E445" s="181">
        <f>IFERROR(VALUE(RIGHT(All_Opps[[#This Row],[Opportunity Name]],2)),"")</f>
        <v>2</v>
      </c>
      <c r="F445" s="181">
        <f>IFERROR(("20"&amp;LEFT(All_Opps[[#This Row],[Opportunity Name]],2))*1,"")</f>
        <v>2018</v>
      </c>
      <c r="G445" s="181" t="str">
        <f>MID(All_Opps[[#This Row],[Opportunity Name]],3,2)</f>
        <v>10</v>
      </c>
      <c r="H445" s="181" t="str">
        <f>LEFT(All_Opps[[#This Row],[Opportunity Name]],7)</f>
        <v>1810 Oa</v>
      </c>
      <c r="I445" s="181" t="str" cm="1">
        <f t="array" ref="I4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5" s="181" t="str">
        <f>YEAR(All_Opps[[#This Row],[Close_Date]])&amp;"-"&amp;TEXT(MONTH(All_Opps[[#This Row],[Close_Date]]),"00")</f>
        <v>2017-08</v>
      </c>
      <c r="K445" s="182">
        <f>All_Opps[[#This Row],[Created Date2]]*1</f>
        <v>42937</v>
      </c>
      <c r="L445" s="183">
        <f>YEAR(All_Opps[[#This Row],[Created_Date]])</f>
        <v>2017</v>
      </c>
      <c r="M445" s="184">
        <f>WEEKNUM(All_Opps[[#This Row],[Created_Date]],16)</f>
        <v>29</v>
      </c>
      <c r="N445" s="182">
        <f>All_Opps[[#This Row],[Close Date]]*1</f>
        <v>42967</v>
      </c>
      <c r="O445" s="185">
        <f>YEAR(All_Opps[[#This Row],[Close_Date]])</f>
        <v>2017</v>
      </c>
      <c r="P445" s="183">
        <f>MONTH(All_Opps[[#This Row],[Close Date]])</f>
        <v>8</v>
      </c>
      <c r="Q445" s="181">
        <f>WEEKNUM(All_Opps[[#This Row],[Close Date]],1)</f>
        <v>34</v>
      </c>
      <c r="R44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5" s="4" t="s">
        <v>1199</v>
      </c>
      <c r="T445" s="4" t="s">
        <v>1200</v>
      </c>
      <c r="U445" s="68">
        <v>42967</v>
      </c>
      <c r="V445" s="347" t="s">
        <v>18</v>
      </c>
      <c r="W445" s="341">
        <v>19310</v>
      </c>
      <c r="X445" s="4" t="s">
        <v>11</v>
      </c>
      <c r="Y445" s="4" t="s">
        <v>321</v>
      </c>
      <c r="Z445" s="68">
        <v>42937</v>
      </c>
    </row>
    <row r="446" spans="1:26" ht="12.75" x14ac:dyDescent="0.35">
      <c r="A4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446" s="181" t="str">
        <f>IF(All_Opps[[#This Row],[WeekMod]]&lt;&gt;"",CONCATENATE(All_Opps[[#This Row],[Opp Year]],"-",TEXT(All_Opps[[#This Row],[WeekMod]],"00#")),"")</f>
        <v>2018-039</v>
      </c>
      <c r="C4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446" s="181" t="str">
        <f>CONCATENATE(All_Opps[[#This Row],[Opp Year]],"-",TEXT(All_Opps[[#This Row],[Week]],"00#"))</f>
        <v>2018-039</v>
      </c>
      <c r="E446" s="181">
        <f>IFERROR(VALUE(RIGHT(All_Opps[[#This Row],[Opportunity Name]],2)),"")</f>
        <v>2</v>
      </c>
      <c r="F446" s="181">
        <f>IFERROR(("20"&amp;LEFT(All_Opps[[#This Row],[Opportunity Name]],2))*1,"")</f>
        <v>2018</v>
      </c>
      <c r="G446" s="181" t="str">
        <f>MID(All_Opps[[#This Row],[Opportunity Name]],3,2)</f>
        <v>06</v>
      </c>
      <c r="H446" s="181" t="str">
        <f>LEFT(All_Opps[[#This Row],[Opportunity Name]],7)</f>
        <v>1806-02</v>
      </c>
      <c r="I446" s="181" t="str" cm="1">
        <f t="array" ref="I4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46" s="181" t="str">
        <f>YEAR(All_Opps[[#This Row],[Close_Date]])&amp;"-"&amp;TEXT(MONTH(All_Opps[[#This Row],[Close_Date]]),"00")</f>
        <v>2017-09</v>
      </c>
      <c r="K446" s="182">
        <f>All_Opps[[#This Row],[Created Date2]]*1</f>
        <v>42983</v>
      </c>
      <c r="L446" s="183">
        <f>YEAR(All_Opps[[#This Row],[Created_Date]])</f>
        <v>2017</v>
      </c>
      <c r="M446" s="184">
        <f>WEEKNUM(All_Opps[[#This Row],[Created_Date]],16)</f>
        <v>36</v>
      </c>
      <c r="N446" s="182">
        <f>All_Opps[[#This Row],[Close Date]]*1</f>
        <v>43004</v>
      </c>
      <c r="O446" s="185">
        <f>YEAR(All_Opps[[#This Row],[Close_Date]])</f>
        <v>2017</v>
      </c>
      <c r="P446" s="183">
        <f>MONTH(All_Opps[[#This Row],[Close Date]])</f>
        <v>9</v>
      </c>
      <c r="Q446" s="181">
        <f>WEEKNUM(All_Opps[[#This Row],[Close Date]],1)</f>
        <v>39</v>
      </c>
      <c r="R44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269</v>
      </c>
      <c r="S446" s="4" t="s">
        <v>1201</v>
      </c>
      <c r="T446" s="4" t="s">
        <v>1202</v>
      </c>
      <c r="U446" s="68">
        <v>43004</v>
      </c>
      <c r="V446" s="347" t="s">
        <v>19</v>
      </c>
      <c r="W446" s="9">
        <v>81528</v>
      </c>
      <c r="X446" s="4" t="s">
        <v>11</v>
      </c>
      <c r="Y446" s="4" t="s">
        <v>328</v>
      </c>
      <c r="Z446" s="68">
        <v>42983</v>
      </c>
    </row>
    <row r="447" spans="1:26" ht="12.75" x14ac:dyDescent="0.35">
      <c r="A4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447" s="181" t="str">
        <f>IF(All_Opps[[#This Row],[WeekMod]]&lt;&gt;"",CONCATENATE(All_Opps[[#This Row],[Opp Year]],"-",TEXT(All_Opps[[#This Row],[WeekMod]],"00#")),"")</f>
        <v>2018-042</v>
      </c>
      <c r="C4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447" s="181" t="str">
        <f>CONCATENATE(All_Opps[[#This Row],[Opp Year]],"-",TEXT(All_Opps[[#This Row],[Week]],"00#"))</f>
        <v>2018-042</v>
      </c>
      <c r="E447" s="181">
        <f>IFERROR(VALUE(RIGHT(All_Opps[[#This Row],[Opportunity Name]],2)),"")</f>
        <v>2</v>
      </c>
      <c r="F447" s="181">
        <f>IFERROR(("20"&amp;LEFT(All_Opps[[#This Row],[Opportunity Name]],2))*1,"")</f>
        <v>2018</v>
      </c>
      <c r="G447" s="181" t="str">
        <f>MID(All_Opps[[#This Row],[Opportunity Name]],3,2)</f>
        <v>07</v>
      </c>
      <c r="H447" s="181" t="str">
        <f>LEFT(All_Opps[[#This Row],[Opportunity Name]],7)</f>
        <v>1807-05</v>
      </c>
      <c r="I447" s="181" t="str" cm="1">
        <f t="array" ref="I4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47" s="181" t="str">
        <f>YEAR(All_Opps[[#This Row],[Close_Date]])&amp;"-"&amp;TEXT(MONTH(All_Opps[[#This Row],[Close_Date]]),"00")</f>
        <v>2017-10</v>
      </c>
      <c r="K447" s="182">
        <f>All_Opps[[#This Row],[Created Date2]]*1</f>
        <v>43018</v>
      </c>
      <c r="L447" s="183">
        <f>YEAR(All_Opps[[#This Row],[Created_Date]])</f>
        <v>2017</v>
      </c>
      <c r="M447" s="184">
        <f>WEEKNUM(All_Opps[[#This Row],[Created_Date]],16)</f>
        <v>41</v>
      </c>
      <c r="N447" s="182">
        <f>All_Opps[[#This Row],[Close Date]]*1</f>
        <v>43025</v>
      </c>
      <c r="O447" s="185">
        <f>YEAR(All_Opps[[#This Row],[Close_Date]])</f>
        <v>2017</v>
      </c>
      <c r="P447" s="183">
        <f>MONTH(All_Opps[[#This Row],[Close Date]])</f>
        <v>10</v>
      </c>
      <c r="Q447" s="181">
        <f>WEEKNUM(All_Opps[[#This Row],[Close Date]],1)</f>
        <v>42</v>
      </c>
      <c r="R44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264</v>
      </c>
      <c r="S447" s="4" t="s">
        <v>1203</v>
      </c>
      <c r="T447" s="4" t="s">
        <v>1204</v>
      </c>
      <c r="U447" s="68">
        <v>43025</v>
      </c>
      <c r="V447" s="347" t="s">
        <v>19</v>
      </c>
      <c r="W447" s="9">
        <v>49075</v>
      </c>
      <c r="X447" s="4" t="s">
        <v>15</v>
      </c>
      <c r="Y447" s="4" t="s">
        <v>328</v>
      </c>
      <c r="Z447" s="68">
        <v>43018</v>
      </c>
    </row>
    <row r="448" spans="1:26" ht="12.75" x14ac:dyDescent="0.35">
      <c r="A4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448" s="181" t="str">
        <f>IF(All_Opps[[#This Row],[WeekMod]]&lt;&gt;"",CONCATENATE(All_Opps[[#This Row],[Opp Year]],"-",TEXT(All_Opps[[#This Row],[WeekMod]],"00#")),"")</f>
        <v>2018-041</v>
      </c>
      <c r="C4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448" s="181" t="str">
        <f>CONCATENATE(All_Opps[[#This Row],[Opp Year]],"-",TEXT(All_Opps[[#This Row],[Week]],"00#"))</f>
        <v>2018-041</v>
      </c>
      <c r="E448" s="181">
        <f>IFERROR(VALUE(RIGHT(All_Opps[[#This Row],[Opportunity Name]],2)),"")</f>
        <v>2</v>
      </c>
      <c r="F448" s="181">
        <f>IFERROR(("20"&amp;LEFT(All_Opps[[#This Row],[Opportunity Name]],2))*1,"")</f>
        <v>2018</v>
      </c>
      <c r="G448" s="181" t="str">
        <f>MID(All_Opps[[#This Row],[Opportunity Name]],3,2)</f>
        <v>07</v>
      </c>
      <c r="H448" s="181" t="str">
        <f>LEFT(All_Opps[[#This Row],[Opportunity Name]],7)</f>
        <v>1807-05</v>
      </c>
      <c r="I448" s="181" t="str" cm="1">
        <f t="array" ref="I4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48" s="181" t="str">
        <f>YEAR(All_Opps[[#This Row],[Close_Date]])&amp;"-"&amp;TEXT(MONTH(All_Opps[[#This Row],[Close_Date]]),"00")</f>
        <v>2017-10</v>
      </c>
      <c r="K448" s="182">
        <f>All_Opps[[#This Row],[Created Date2]]*1</f>
        <v>43034</v>
      </c>
      <c r="L448" s="183">
        <f>YEAR(All_Opps[[#This Row],[Created_Date]])</f>
        <v>2017</v>
      </c>
      <c r="M448" s="184">
        <f>WEEKNUM(All_Opps[[#This Row],[Created_Date]],16)</f>
        <v>43</v>
      </c>
      <c r="N448" s="182">
        <f>All_Opps[[#This Row],[Close Date]]*1</f>
        <v>43018</v>
      </c>
      <c r="O448" s="185">
        <f>YEAR(All_Opps[[#This Row],[Close_Date]])</f>
        <v>2017</v>
      </c>
      <c r="P448" s="183">
        <f>MONTH(All_Opps[[#This Row],[Close Date]])</f>
        <v>10</v>
      </c>
      <c r="Q448" s="181">
        <f>WEEKNUM(All_Opps[[#This Row],[Close Date]],1)</f>
        <v>41</v>
      </c>
      <c r="R4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248</v>
      </c>
      <c r="S448" s="4" t="s">
        <v>1205</v>
      </c>
      <c r="T448" s="4" t="s">
        <v>1206</v>
      </c>
      <c r="U448" s="68">
        <v>43018</v>
      </c>
      <c r="V448" s="347" t="s">
        <v>19</v>
      </c>
      <c r="W448" s="9">
        <v>80377</v>
      </c>
      <c r="X448" s="4" t="s">
        <v>5</v>
      </c>
      <c r="Y448" s="4" t="s">
        <v>328</v>
      </c>
      <c r="Z448" s="68">
        <v>43034</v>
      </c>
    </row>
    <row r="449" spans="1:26" ht="12.75" x14ac:dyDescent="0.35">
      <c r="A4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449" s="181" t="str">
        <f>IF(All_Opps[[#This Row],[WeekMod]]&lt;&gt;"",CONCATENATE(All_Opps[[#This Row],[Opp Year]],"-",TEXT(All_Opps[[#This Row],[WeekMod]],"00#")),"")</f>
        <v>2018-035</v>
      </c>
      <c r="C4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449" s="181" t="str">
        <f>CONCATENATE(All_Opps[[#This Row],[Opp Year]],"-",TEXT(All_Opps[[#This Row],[Week]],"00#"))</f>
        <v>2018-035</v>
      </c>
      <c r="E449" s="181">
        <f>IFERROR(VALUE(RIGHT(All_Opps[[#This Row],[Opportunity Name]],2)),"")</f>
        <v>6</v>
      </c>
      <c r="F449" s="181">
        <f>IFERROR(("20"&amp;LEFT(All_Opps[[#This Row],[Opportunity Name]],2))*1,"")</f>
        <v>2018</v>
      </c>
      <c r="G449" s="181" t="str">
        <f>MID(All_Opps[[#This Row],[Opportunity Name]],3,2)</f>
        <v>03</v>
      </c>
      <c r="H449" s="181" t="str">
        <f>LEFT(All_Opps[[#This Row],[Opportunity Name]],7)</f>
        <v>1803-06</v>
      </c>
      <c r="I449" s="181" t="str" cm="1">
        <f t="array" ref="I4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49" s="181" t="str">
        <f>YEAR(All_Opps[[#This Row],[Close_Date]])&amp;"-"&amp;TEXT(MONTH(All_Opps[[#This Row],[Close_Date]]),"00")</f>
        <v>2017-08</v>
      </c>
      <c r="K449" s="182">
        <f>All_Opps[[#This Row],[Created Date2]]*1</f>
        <v>42953</v>
      </c>
      <c r="L449" s="183">
        <f>YEAR(All_Opps[[#This Row],[Created_Date]])</f>
        <v>2017</v>
      </c>
      <c r="M449" s="184">
        <f>WEEKNUM(All_Opps[[#This Row],[Created_Date]],16)</f>
        <v>32</v>
      </c>
      <c r="N449" s="182">
        <f>All_Opps[[#This Row],[Close Date]]*1</f>
        <v>42975</v>
      </c>
      <c r="O449" s="185">
        <f>YEAR(All_Opps[[#This Row],[Close_Date]])</f>
        <v>2017</v>
      </c>
      <c r="P449" s="183">
        <f>MONTH(All_Opps[[#This Row],[Close Date]])</f>
        <v>8</v>
      </c>
      <c r="Q449" s="181">
        <f>WEEKNUM(All_Opps[[#This Row],[Close Date]],1)</f>
        <v>35</v>
      </c>
      <c r="R44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207</v>
      </c>
      <c r="S449" s="4" t="s">
        <v>1207</v>
      </c>
      <c r="T449" s="4" t="s">
        <v>1208</v>
      </c>
      <c r="U449" s="68">
        <v>42975</v>
      </c>
      <c r="V449" s="347" t="s">
        <v>19</v>
      </c>
      <c r="W449" s="341">
        <v>60625</v>
      </c>
      <c r="X449" s="4" t="s">
        <v>15</v>
      </c>
      <c r="Y449" s="4" t="s">
        <v>321</v>
      </c>
      <c r="Z449" s="68">
        <v>42953</v>
      </c>
    </row>
    <row r="450" spans="1:26" ht="12.75" x14ac:dyDescent="0.35">
      <c r="A4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450" s="181" t="str">
        <f>IF(All_Opps[[#This Row],[WeekMod]]&lt;&gt;"",CONCATENATE(All_Opps[[#This Row],[Opp Year]],"-",TEXT(All_Opps[[#This Row],[WeekMod]],"00#")),"")</f>
        <v>2018-039</v>
      </c>
      <c r="C4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450" s="181" t="str">
        <f>CONCATENATE(All_Opps[[#This Row],[Opp Year]],"-",TEXT(All_Opps[[#This Row],[Week]],"00#"))</f>
        <v>2018-039</v>
      </c>
      <c r="E450" s="181">
        <f>IFERROR(VALUE(RIGHT(All_Opps[[#This Row],[Opportunity Name]],2)),"")</f>
        <v>2</v>
      </c>
      <c r="F450" s="181">
        <f>IFERROR(("20"&amp;LEFT(All_Opps[[#This Row],[Opportunity Name]],2))*1,"")</f>
        <v>2018</v>
      </c>
      <c r="G450" s="181" t="str">
        <f>MID(All_Opps[[#This Row],[Opportunity Name]],3,2)</f>
        <v>07</v>
      </c>
      <c r="H450" s="181" t="str">
        <f>LEFT(All_Opps[[#This Row],[Opportunity Name]],7)</f>
        <v>1807 Vi</v>
      </c>
      <c r="I450" s="181" t="str" cm="1">
        <f t="array" ref="I4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50" s="181" t="str">
        <f>YEAR(All_Opps[[#This Row],[Close_Date]])&amp;"-"&amp;TEXT(MONTH(All_Opps[[#This Row],[Close_Date]]),"00")</f>
        <v>2017-09</v>
      </c>
      <c r="K450" s="182">
        <f>All_Opps[[#This Row],[Created Date2]]*1</f>
        <v>42975</v>
      </c>
      <c r="L450" s="183">
        <f>YEAR(All_Opps[[#This Row],[Created_Date]])</f>
        <v>2017</v>
      </c>
      <c r="M450" s="184">
        <f>WEEKNUM(All_Opps[[#This Row],[Created_Date]],16)</f>
        <v>35</v>
      </c>
      <c r="N450" s="182">
        <f>All_Opps[[#This Row],[Close Date]]*1</f>
        <v>43005</v>
      </c>
      <c r="O450" s="185">
        <f>YEAR(All_Opps[[#This Row],[Close_Date]])</f>
        <v>2017</v>
      </c>
      <c r="P450" s="183">
        <f>MONTH(All_Opps[[#This Row],[Close Date]])</f>
        <v>9</v>
      </c>
      <c r="Q450" s="181">
        <f>WEEKNUM(All_Opps[[#This Row],[Close Date]],1)</f>
        <v>39</v>
      </c>
      <c r="R45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50" s="4" t="s">
        <v>1209</v>
      </c>
      <c r="T450" s="4" t="s">
        <v>1210</v>
      </c>
      <c r="U450" s="68">
        <v>43005</v>
      </c>
      <c r="V450" s="347" t="s">
        <v>21</v>
      </c>
      <c r="W450" s="341">
        <v>37649</v>
      </c>
      <c r="X450" s="4" t="s">
        <v>13</v>
      </c>
      <c r="Y450" s="4" t="s">
        <v>321</v>
      </c>
      <c r="Z450" s="68">
        <v>42975</v>
      </c>
    </row>
    <row r="451" spans="1:26" ht="12.75" x14ac:dyDescent="0.35">
      <c r="A4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451" s="181" t="str">
        <f>IF(All_Opps[[#This Row],[WeekMod]]&lt;&gt;"",CONCATENATE(All_Opps[[#This Row],[Opp Year]],"-",TEXT(All_Opps[[#This Row],[WeekMod]],"00#")),"")</f>
        <v>2018-036</v>
      </c>
      <c r="C4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451" s="181" t="str">
        <f>CONCATENATE(All_Opps[[#This Row],[Opp Year]],"-",TEXT(All_Opps[[#This Row],[Week]],"00#"))</f>
        <v>2018-036</v>
      </c>
      <c r="E451" s="181">
        <f>IFERROR(VALUE(RIGHT(All_Opps[[#This Row],[Opportunity Name]],2)),"")</f>
        <v>2</v>
      </c>
      <c r="F451" s="181">
        <f>IFERROR(("20"&amp;LEFT(All_Opps[[#This Row],[Opportunity Name]],2))*1,"")</f>
        <v>2018</v>
      </c>
      <c r="G451" s="181" t="str">
        <f>MID(All_Opps[[#This Row],[Opportunity Name]],3,2)</f>
        <v>06</v>
      </c>
      <c r="H451" s="181" t="str">
        <f>LEFT(All_Opps[[#This Row],[Opportunity Name]],7)</f>
        <v>1806 In</v>
      </c>
      <c r="I451" s="181" t="str" cm="1">
        <f t="array" ref="I4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51" s="181" t="str">
        <f>YEAR(All_Opps[[#This Row],[Close_Date]])&amp;"-"&amp;TEXT(MONTH(All_Opps[[#This Row],[Close_Date]]),"00")</f>
        <v>2017-09</v>
      </c>
      <c r="K451" s="182">
        <f>All_Opps[[#This Row],[Created Date2]]*1</f>
        <v>42953</v>
      </c>
      <c r="L451" s="183">
        <f>YEAR(All_Opps[[#This Row],[Created_Date]])</f>
        <v>2017</v>
      </c>
      <c r="M451" s="184">
        <f>WEEKNUM(All_Opps[[#This Row],[Created_Date]],16)</f>
        <v>32</v>
      </c>
      <c r="N451" s="182">
        <f>All_Opps[[#This Row],[Close Date]]*1</f>
        <v>42983</v>
      </c>
      <c r="O451" s="185">
        <f>YEAR(All_Opps[[#This Row],[Close_Date]])</f>
        <v>2017</v>
      </c>
      <c r="P451" s="183">
        <f>MONTH(All_Opps[[#This Row],[Close Date]])</f>
        <v>9</v>
      </c>
      <c r="Q451" s="181">
        <f>WEEKNUM(All_Opps[[#This Row],[Close Date]],1)</f>
        <v>36</v>
      </c>
      <c r="R4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51" s="4" t="s">
        <v>1211</v>
      </c>
      <c r="T451" s="4" t="s">
        <v>1212</v>
      </c>
      <c r="U451" s="68">
        <v>42983</v>
      </c>
      <c r="V451" s="347" t="s">
        <v>18</v>
      </c>
      <c r="W451" s="9">
        <v>23745</v>
      </c>
      <c r="X451" s="4" t="s">
        <v>6</v>
      </c>
      <c r="Y451" s="4" t="s">
        <v>328</v>
      </c>
      <c r="Z451" s="68">
        <v>42953</v>
      </c>
    </row>
    <row r="452" spans="1:26" ht="12.75" x14ac:dyDescent="0.35">
      <c r="A4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452" s="181" t="str">
        <f>IF(All_Opps[[#This Row],[WeekMod]]&lt;&gt;"",CONCATENATE(All_Opps[[#This Row],[Opp Year]],"-",TEXT(All_Opps[[#This Row],[WeekMod]],"00#")),"")</f>
        <v>2018-041</v>
      </c>
      <c r="C4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452" s="181" t="str">
        <f>CONCATENATE(All_Opps[[#This Row],[Opp Year]],"-",TEXT(All_Opps[[#This Row],[Week]],"00#"))</f>
        <v>2018-041</v>
      </c>
      <c r="E452" s="181">
        <f>IFERROR(VALUE(RIGHT(All_Opps[[#This Row],[Opportunity Name]],2)),"")</f>
        <v>2</v>
      </c>
      <c r="F452" s="181">
        <f>IFERROR(("20"&amp;LEFT(All_Opps[[#This Row],[Opportunity Name]],2))*1,"")</f>
        <v>2018</v>
      </c>
      <c r="G452" s="181" t="str">
        <f>MID(All_Opps[[#This Row],[Opportunity Name]],3,2)</f>
        <v>01</v>
      </c>
      <c r="H452" s="181" t="str">
        <f>LEFT(All_Opps[[#This Row],[Opportunity Name]],7)</f>
        <v>1801-02</v>
      </c>
      <c r="I452" s="181" t="str" cm="1">
        <f t="array" ref="I4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52" s="181" t="str">
        <f>YEAR(All_Opps[[#This Row],[Close_Date]])&amp;"-"&amp;TEXT(MONTH(All_Opps[[#This Row],[Close_Date]]),"00")</f>
        <v>2017-10</v>
      </c>
      <c r="K452" s="182">
        <f>All_Opps[[#This Row],[Created Date2]]*1</f>
        <v>42994</v>
      </c>
      <c r="L452" s="183">
        <f>YEAR(All_Opps[[#This Row],[Created_Date]])</f>
        <v>2017</v>
      </c>
      <c r="M452" s="184">
        <f>WEEKNUM(All_Opps[[#This Row],[Created_Date]],16)</f>
        <v>38</v>
      </c>
      <c r="N452" s="182">
        <f>All_Opps[[#This Row],[Close Date]]*1</f>
        <v>43020</v>
      </c>
      <c r="O452" s="185">
        <f>YEAR(All_Opps[[#This Row],[Close_Date]])</f>
        <v>2017</v>
      </c>
      <c r="P452" s="183">
        <f>MONTH(All_Opps[[#This Row],[Close Date]])</f>
        <v>10</v>
      </c>
      <c r="Q452" s="181">
        <f>WEEKNUM(All_Opps[[#This Row],[Close Date]],1)</f>
        <v>41</v>
      </c>
      <c r="R45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107</v>
      </c>
      <c r="S452" s="4" t="s">
        <v>1213</v>
      </c>
      <c r="T452" s="4" t="s">
        <v>1214</v>
      </c>
      <c r="U452" s="68">
        <v>43020</v>
      </c>
      <c r="V452" s="347" t="s">
        <v>19</v>
      </c>
      <c r="W452" s="341">
        <v>48156</v>
      </c>
      <c r="X452" s="4" t="s">
        <v>6</v>
      </c>
      <c r="Y452" s="4" t="s">
        <v>321</v>
      </c>
      <c r="Z452" s="68">
        <v>42994</v>
      </c>
    </row>
    <row r="453" spans="1:26" ht="12.75" x14ac:dyDescent="0.35">
      <c r="A4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453" s="181" t="str">
        <f>IF(All_Opps[[#This Row],[WeekMod]]&lt;&gt;"",CONCATENATE(All_Opps[[#This Row],[Opp Year]],"-",TEXT(All_Opps[[#This Row],[WeekMod]],"00#")),"")</f>
        <v>2018-040</v>
      </c>
      <c r="C4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453" s="181" t="str">
        <f>CONCATENATE(All_Opps[[#This Row],[Opp Year]],"-",TEXT(All_Opps[[#This Row],[Week]],"00#"))</f>
        <v>2018-040</v>
      </c>
      <c r="E453" s="181">
        <f>IFERROR(VALUE(RIGHT(All_Opps[[#This Row],[Opportunity Name]],2)),"")</f>
        <v>2</v>
      </c>
      <c r="F453" s="181">
        <f>IFERROR(("20"&amp;LEFT(All_Opps[[#This Row],[Opportunity Name]],2))*1,"")</f>
        <v>2018</v>
      </c>
      <c r="G453" s="181" t="str">
        <f>MID(All_Opps[[#This Row],[Opportunity Name]],3,2)</f>
        <v>03</v>
      </c>
      <c r="H453" s="181" t="str">
        <f>LEFT(All_Opps[[#This Row],[Opportunity Name]],7)</f>
        <v>1803-07</v>
      </c>
      <c r="I453" s="181" t="str" cm="1">
        <f t="array" ref="I4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53" s="181" t="str">
        <f>YEAR(All_Opps[[#This Row],[Close_Date]])&amp;"-"&amp;TEXT(MONTH(All_Opps[[#This Row],[Close_Date]]),"00")</f>
        <v>2017-10</v>
      </c>
      <c r="K453" s="182">
        <f>All_Opps[[#This Row],[Created Date2]]*1</f>
        <v>42823</v>
      </c>
      <c r="L453" s="183">
        <f>YEAR(All_Opps[[#This Row],[Created_Date]])</f>
        <v>2017</v>
      </c>
      <c r="M453" s="184">
        <f>WEEKNUM(All_Opps[[#This Row],[Created_Date]],16)</f>
        <v>13</v>
      </c>
      <c r="N453" s="182">
        <f>All_Opps[[#This Row],[Close Date]]*1</f>
        <v>43013</v>
      </c>
      <c r="O453" s="185">
        <f>YEAR(All_Opps[[#This Row],[Close_Date]])</f>
        <v>2017</v>
      </c>
      <c r="P453" s="183">
        <f>MONTH(All_Opps[[#This Row],[Close Date]])</f>
        <v>10</v>
      </c>
      <c r="Q453" s="181">
        <f>WEEKNUM(All_Opps[[#This Row],[Close Date]],1)</f>
        <v>40</v>
      </c>
      <c r="R45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337</v>
      </c>
      <c r="S453" s="4" t="s">
        <v>1215</v>
      </c>
      <c r="T453" s="4" t="s">
        <v>1216</v>
      </c>
      <c r="U453" s="68">
        <v>43013</v>
      </c>
      <c r="V453" s="347" t="s">
        <v>19</v>
      </c>
      <c r="W453" s="9">
        <v>16775</v>
      </c>
      <c r="X453" s="4" t="s">
        <v>6</v>
      </c>
      <c r="Y453" s="4" t="s">
        <v>328</v>
      </c>
      <c r="Z453" s="68">
        <v>42823</v>
      </c>
    </row>
    <row r="454" spans="1:26" ht="12.75" x14ac:dyDescent="0.35">
      <c r="A4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93</v>
      </c>
      <c r="B454" s="181" t="str">
        <f>IF(All_Opps[[#This Row],[WeekMod]]&lt;&gt;"",CONCATENATE(All_Opps[[#This Row],[Opp Year]],"-",TEXT(All_Opps[[#This Row],[WeekMod]],"00#")),"")</f>
        <v>2017-093</v>
      </c>
      <c r="C4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93</v>
      </c>
      <c r="D454" s="181" t="str">
        <f>CONCATENATE(All_Opps[[#This Row],[Opp Year]],"-",TEXT(All_Opps[[#This Row],[Week]],"00#"))</f>
        <v>2017-093</v>
      </c>
      <c r="E454" s="181">
        <f>IFERROR(VALUE(RIGHT(All_Opps[[#This Row],[Opportunity Name]],2)),"")</f>
        <v>2</v>
      </c>
      <c r="F454" s="181">
        <f>IFERROR(("20"&amp;LEFT(All_Opps[[#This Row],[Opportunity Name]],2))*1,"")</f>
        <v>2017</v>
      </c>
      <c r="G454" s="181" t="str">
        <f>MID(All_Opps[[#This Row],[Opportunity Name]],3,2)</f>
        <v>06</v>
      </c>
      <c r="H454" s="181" t="str">
        <f>LEFT(All_Opps[[#This Row],[Opportunity Name]],7)</f>
        <v>1706 Ho</v>
      </c>
      <c r="I454" s="181" t="str" cm="1">
        <f t="array" ref="I4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54" s="181" t="str">
        <f>YEAR(All_Opps[[#This Row],[Close_Date]])&amp;"-"&amp;TEXT(MONTH(All_Opps[[#This Row],[Close_Date]]),"00")</f>
        <v>2017-10</v>
      </c>
      <c r="K454" s="182">
        <f>All_Opps[[#This Row],[Created Date2]]*1</f>
        <v>42700</v>
      </c>
      <c r="L454" s="183">
        <f>YEAR(All_Opps[[#This Row],[Created_Date]])</f>
        <v>2016</v>
      </c>
      <c r="M454" s="184">
        <f>WEEKNUM(All_Opps[[#This Row],[Created_Date]],16)</f>
        <v>49</v>
      </c>
      <c r="N454" s="182">
        <f>All_Opps[[#This Row],[Close Date]]*1</f>
        <v>43020</v>
      </c>
      <c r="O454" s="185">
        <f>YEAR(All_Opps[[#This Row],[Close_Date]])</f>
        <v>2017</v>
      </c>
      <c r="P454" s="183">
        <f>MONTH(All_Opps[[#This Row],[Close Date]])</f>
        <v>10</v>
      </c>
      <c r="Q454" s="181">
        <f>WEEKNUM(All_Opps[[#This Row],[Close Date]],1)</f>
        <v>41</v>
      </c>
      <c r="R45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54" s="4" t="s">
        <v>1217</v>
      </c>
      <c r="T454" s="4" t="s">
        <v>1218</v>
      </c>
      <c r="U454" s="68">
        <v>43020</v>
      </c>
      <c r="V454" s="347" t="s">
        <v>18</v>
      </c>
      <c r="W454" s="9">
        <v>34075</v>
      </c>
      <c r="X454" s="4" t="s">
        <v>6</v>
      </c>
      <c r="Y454" s="4" t="s">
        <v>328</v>
      </c>
      <c r="Z454" s="68">
        <v>42700</v>
      </c>
    </row>
    <row r="455" spans="1:26" ht="12.75" x14ac:dyDescent="0.35">
      <c r="A4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94</v>
      </c>
      <c r="B455" s="181" t="str">
        <f>IF(All_Opps[[#This Row],[WeekMod]]&lt;&gt;"",CONCATENATE(All_Opps[[#This Row],[Opp Year]],"-",TEXT(All_Opps[[#This Row],[WeekMod]],"00#")),"")</f>
        <v>2017-094</v>
      </c>
      <c r="C4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94</v>
      </c>
      <c r="D455" s="181" t="str">
        <f>CONCATENATE(All_Opps[[#This Row],[Opp Year]],"-",TEXT(All_Opps[[#This Row],[Week]],"00#"))</f>
        <v>2017-094</v>
      </c>
      <c r="E455" s="181">
        <f>IFERROR(VALUE(RIGHT(All_Opps[[#This Row],[Opportunity Name]],2)),"")</f>
        <v>4</v>
      </c>
      <c r="F455" s="181">
        <f>IFERROR(("20"&amp;LEFT(All_Opps[[#This Row],[Opportunity Name]],2))*1,"")</f>
        <v>2017</v>
      </c>
      <c r="G455" s="181" t="str">
        <f>MID(All_Opps[[#This Row],[Opportunity Name]],3,2)</f>
        <v>06</v>
      </c>
      <c r="H455" s="181" t="str">
        <f>LEFT(All_Opps[[#This Row],[Opportunity Name]],7)</f>
        <v>1706 Ca</v>
      </c>
      <c r="I455" s="181" t="str" cm="1">
        <f t="array" ref="I4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55" s="181" t="str">
        <f>YEAR(All_Opps[[#This Row],[Close_Date]])&amp;"-"&amp;TEXT(MONTH(All_Opps[[#This Row],[Close_Date]]),"00")</f>
        <v>2017-10</v>
      </c>
      <c r="K455" s="182">
        <f>All_Opps[[#This Row],[Created Date2]]*1</f>
        <v>42657</v>
      </c>
      <c r="L455" s="183">
        <f>YEAR(All_Opps[[#This Row],[Created_Date]])</f>
        <v>2016</v>
      </c>
      <c r="M455" s="184">
        <f>WEEKNUM(All_Opps[[#This Row],[Created_Date]],16)</f>
        <v>42</v>
      </c>
      <c r="N455" s="182">
        <f>All_Opps[[#This Row],[Close Date]]*1</f>
        <v>43028</v>
      </c>
      <c r="O455" s="185">
        <f>YEAR(All_Opps[[#This Row],[Close_Date]])</f>
        <v>2017</v>
      </c>
      <c r="P455" s="183">
        <f>MONTH(All_Opps[[#This Row],[Close Date]])</f>
        <v>10</v>
      </c>
      <c r="Q455" s="181">
        <f>WEEKNUM(All_Opps[[#This Row],[Close Date]],1)</f>
        <v>42</v>
      </c>
      <c r="R45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55" s="4" t="s">
        <v>1219</v>
      </c>
      <c r="T455" s="4" t="s">
        <v>1220</v>
      </c>
      <c r="U455" s="68">
        <v>43028</v>
      </c>
      <c r="V455" s="347" t="s">
        <v>18</v>
      </c>
      <c r="W455" s="9">
        <v>29118</v>
      </c>
      <c r="X455" s="4" t="s">
        <v>6</v>
      </c>
      <c r="Y455" s="4" t="s">
        <v>328</v>
      </c>
      <c r="Z455" s="68">
        <v>42657</v>
      </c>
    </row>
    <row r="456" spans="1:26" ht="12.75" x14ac:dyDescent="0.35">
      <c r="A4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93</v>
      </c>
      <c r="B456" s="181" t="str">
        <f>IF(All_Opps[[#This Row],[WeekMod]]&lt;&gt;"",CONCATENATE(All_Opps[[#This Row],[Opp Year]],"-",TEXT(All_Opps[[#This Row],[WeekMod]],"00#")),"")</f>
        <v>2017-093</v>
      </c>
      <c r="C4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93</v>
      </c>
      <c r="D456" s="181" t="str">
        <f>CONCATENATE(All_Opps[[#This Row],[Opp Year]],"-",TEXT(All_Opps[[#This Row],[Week]],"00#"))</f>
        <v>2017-093</v>
      </c>
      <c r="E456" s="181">
        <f>IFERROR(VALUE(RIGHT(All_Opps[[#This Row],[Opportunity Name]],2)),"")</f>
        <v>2</v>
      </c>
      <c r="F456" s="181">
        <f>IFERROR(("20"&amp;LEFT(All_Opps[[#This Row],[Opportunity Name]],2))*1,"")</f>
        <v>2017</v>
      </c>
      <c r="G456" s="181" t="str">
        <f>MID(All_Opps[[#This Row],[Opportunity Name]],3,2)</f>
        <v>02</v>
      </c>
      <c r="H456" s="181" t="str">
        <f>LEFT(All_Opps[[#This Row],[Opportunity Name]],7)</f>
        <v>1702 Ca</v>
      </c>
      <c r="I456" s="181" t="str" cm="1">
        <f t="array" ref="I4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56" s="181" t="str">
        <f>YEAR(All_Opps[[#This Row],[Close_Date]])&amp;"-"&amp;TEXT(MONTH(All_Opps[[#This Row],[Close_Date]]),"00")</f>
        <v>2017-10</v>
      </c>
      <c r="K456" s="182">
        <f>All_Opps[[#This Row],[Created Date2]]*1</f>
        <v>42672</v>
      </c>
      <c r="L456" s="183">
        <f>YEAR(All_Opps[[#This Row],[Created_Date]])</f>
        <v>2016</v>
      </c>
      <c r="M456" s="184">
        <f>WEEKNUM(All_Opps[[#This Row],[Created_Date]],16)</f>
        <v>45</v>
      </c>
      <c r="N456" s="182">
        <f>All_Opps[[#This Row],[Close Date]]*1</f>
        <v>43020</v>
      </c>
      <c r="O456" s="185">
        <f>YEAR(All_Opps[[#This Row],[Close_Date]])</f>
        <v>2017</v>
      </c>
      <c r="P456" s="183">
        <f>MONTH(All_Opps[[#This Row],[Close Date]])</f>
        <v>10</v>
      </c>
      <c r="Q456" s="181">
        <f>WEEKNUM(All_Opps[[#This Row],[Close Date]],1)</f>
        <v>41</v>
      </c>
      <c r="R45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56" s="4" t="s">
        <v>1221</v>
      </c>
      <c r="T456" s="4" t="s">
        <v>1222</v>
      </c>
      <c r="U456" s="68">
        <v>43020</v>
      </c>
      <c r="V456" s="347" t="s">
        <v>18</v>
      </c>
      <c r="W456" s="9">
        <v>26826</v>
      </c>
      <c r="X456" s="4" t="s">
        <v>14</v>
      </c>
      <c r="Y456" s="4" t="s">
        <v>328</v>
      </c>
      <c r="Z456" s="68">
        <v>42672</v>
      </c>
    </row>
    <row r="457" spans="1:26" ht="12.75" x14ac:dyDescent="0.35">
      <c r="A4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457" s="181" t="str">
        <f>IF(All_Opps[[#This Row],[WeekMod]]&lt;&gt;"",CONCATENATE(All_Opps[[#This Row],[Opp Year]],"-",TEXT(All_Opps[[#This Row],[WeekMod]],"00#")),"")</f>
        <v>2018-040</v>
      </c>
      <c r="C4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457" s="181" t="str">
        <f>CONCATENATE(All_Opps[[#This Row],[Opp Year]],"-",TEXT(All_Opps[[#This Row],[Week]],"00#"))</f>
        <v>2018-040</v>
      </c>
      <c r="E457" s="181">
        <f>IFERROR(VALUE(RIGHT(All_Opps[[#This Row],[Opportunity Name]],2)),"")</f>
        <v>2</v>
      </c>
      <c r="F457" s="181">
        <f>IFERROR(("20"&amp;LEFT(All_Opps[[#This Row],[Opportunity Name]],2))*1,"")</f>
        <v>2018</v>
      </c>
      <c r="G457" s="181" t="str">
        <f>MID(All_Opps[[#This Row],[Opportunity Name]],3,2)</f>
        <v>04</v>
      </c>
      <c r="H457" s="181" t="str">
        <f>LEFT(All_Opps[[#This Row],[Opportunity Name]],7)</f>
        <v>1804 Ub</v>
      </c>
      <c r="I457" s="181" t="str" cm="1">
        <f t="array" ref="I4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57" s="181" t="str">
        <f>YEAR(All_Opps[[#This Row],[Close_Date]])&amp;"-"&amp;TEXT(MONTH(All_Opps[[#This Row],[Close_Date]]),"00")</f>
        <v>2017-10</v>
      </c>
      <c r="K457" s="182">
        <f>All_Opps[[#This Row],[Created Date2]]*1</f>
        <v>42678</v>
      </c>
      <c r="L457" s="183">
        <f>YEAR(All_Opps[[#This Row],[Created_Date]])</f>
        <v>2016</v>
      </c>
      <c r="M457" s="184">
        <f>WEEKNUM(All_Opps[[#This Row],[Created_Date]],16)</f>
        <v>45</v>
      </c>
      <c r="N457" s="182">
        <f>All_Opps[[#This Row],[Close Date]]*1</f>
        <v>43014</v>
      </c>
      <c r="O457" s="185">
        <f>YEAR(All_Opps[[#This Row],[Close_Date]])</f>
        <v>2017</v>
      </c>
      <c r="P457" s="183">
        <f>MONTH(All_Opps[[#This Row],[Close Date]])</f>
        <v>10</v>
      </c>
      <c r="Q457" s="181">
        <f>WEEKNUM(All_Opps[[#This Row],[Close Date]],1)</f>
        <v>40</v>
      </c>
      <c r="R45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57" s="4" t="s">
        <v>1223</v>
      </c>
      <c r="T457" s="4" t="s">
        <v>1224</v>
      </c>
      <c r="U457" s="68">
        <v>43014</v>
      </c>
      <c r="V457" s="347" t="s">
        <v>18</v>
      </c>
      <c r="W457" s="9">
        <v>14445</v>
      </c>
      <c r="X457" s="4" t="s">
        <v>6</v>
      </c>
      <c r="Y457" s="4" t="s">
        <v>328</v>
      </c>
      <c r="Z457" s="68">
        <v>42678</v>
      </c>
    </row>
    <row r="458" spans="1:26" ht="12.75" x14ac:dyDescent="0.35">
      <c r="A4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458" s="181" t="str">
        <f>IF(All_Opps[[#This Row],[WeekMod]]&lt;&gt;"",CONCATENATE(All_Opps[[#This Row],[Opp Year]],"-",TEXT(All_Opps[[#This Row],[WeekMod]],"00#")),"")</f>
        <v>2018-039</v>
      </c>
      <c r="C4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458" s="181" t="str">
        <f>CONCATENATE(All_Opps[[#This Row],[Opp Year]],"-",TEXT(All_Opps[[#This Row],[Week]],"00#"))</f>
        <v>2018-039</v>
      </c>
      <c r="E458" s="181">
        <f>IFERROR(VALUE(RIGHT(All_Opps[[#This Row],[Opportunity Name]],2)),"")</f>
        <v>4</v>
      </c>
      <c r="F458" s="181">
        <f>IFERROR(("20"&amp;LEFT(All_Opps[[#This Row],[Opportunity Name]],2))*1,"")</f>
        <v>2018</v>
      </c>
      <c r="G458" s="181" t="str">
        <f>MID(All_Opps[[#This Row],[Opportunity Name]],3,2)</f>
        <v>07</v>
      </c>
      <c r="H458" s="181" t="str">
        <f>LEFT(All_Opps[[#This Row],[Opportunity Name]],7)</f>
        <v>1807 Ra</v>
      </c>
      <c r="I458" s="181" t="str" cm="1">
        <f t="array" ref="I4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58" s="181" t="str">
        <f>YEAR(All_Opps[[#This Row],[Close_Date]])&amp;"-"&amp;TEXT(MONTH(All_Opps[[#This Row],[Close_Date]]),"00")</f>
        <v>2017-09</v>
      </c>
      <c r="K458" s="182">
        <f>All_Opps[[#This Row],[Created Date2]]*1</f>
        <v>42622</v>
      </c>
      <c r="L458" s="183">
        <f>YEAR(All_Opps[[#This Row],[Created_Date]])</f>
        <v>2016</v>
      </c>
      <c r="M458" s="184">
        <f>WEEKNUM(All_Opps[[#This Row],[Created_Date]],16)</f>
        <v>37</v>
      </c>
      <c r="N458" s="182">
        <f>All_Opps[[#This Row],[Close Date]]*1</f>
        <v>43003</v>
      </c>
      <c r="O458" s="185">
        <f>YEAR(All_Opps[[#This Row],[Close_Date]])</f>
        <v>2017</v>
      </c>
      <c r="P458" s="183">
        <f>MONTH(All_Opps[[#This Row],[Close Date]])</f>
        <v>9</v>
      </c>
      <c r="Q458" s="181">
        <f>WEEKNUM(All_Opps[[#This Row],[Close Date]],1)</f>
        <v>39</v>
      </c>
      <c r="R4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58" s="4" t="s">
        <v>1225</v>
      </c>
      <c r="T458" s="4" t="s">
        <v>1226</v>
      </c>
      <c r="U458" s="68">
        <v>43003</v>
      </c>
      <c r="V458" s="347" t="s">
        <v>18</v>
      </c>
      <c r="W458" s="9">
        <v>45429</v>
      </c>
      <c r="X458" s="4" t="s">
        <v>175</v>
      </c>
      <c r="Y458" s="4" t="s">
        <v>328</v>
      </c>
      <c r="Z458" s="68">
        <v>42622</v>
      </c>
    </row>
    <row r="459" spans="1:26" ht="12.75" x14ac:dyDescent="0.35">
      <c r="A4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459" s="181" t="str">
        <f>IF(All_Opps[[#This Row],[WeekMod]]&lt;&gt;"",CONCATENATE(All_Opps[[#This Row],[Opp Year]],"-",TEXT(All_Opps[[#This Row],[WeekMod]],"00#")),"")</f>
        <v>2018-039</v>
      </c>
      <c r="C4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459" s="181" t="str">
        <f>CONCATENATE(All_Opps[[#This Row],[Opp Year]],"-",TEXT(All_Opps[[#This Row],[Week]],"00#"))</f>
        <v>2018-039</v>
      </c>
      <c r="E459" s="181">
        <f>IFERROR(VALUE(RIGHT(All_Opps[[#This Row],[Opportunity Name]],2)),"")</f>
        <v>3</v>
      </c>
      <c r="F459" s="181">
        <f>IFERROR(("20"&amp;LEFT(All_Opps[[#This Row],[Opportunity Name]],2))*1,"")</f>
        <v>2018</v>
      </c>
      <c r="G459" s="181" t="str">
        <f>MID(All_Opps[[#This Row],[Opportunity Name]],3,2)</f>
        <v>02</v>
      </c>
      <c r="H459" s="181" t="str">
        <f>LEFT(All_Opps[[#This Row],[Opportunity Name]],7)</f>
        <v>1802 Ki</v>
      </c>
      <c r="I459" s="181" t="str" cm="1">
        <f t="array" ref="I4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59" s="181" t="str">
        <f>YEAR(All_Opps[[#This Row],[Close_Date]])&amp;"-"&amp;TEXT(MONTH(All_Opps[[#This Row],[Close_Date]]),"00")</f>
        <v>2017-09</v>
      </c>
      <c r="K459" s="182">
        <f>All_Opps[[#This Row],[Created Date2]]*1</f>
        <v>42982</v>
      </c>
      <c r="L459" s="183">
        <f>YEAR(All_Opps[[#This Row],[Created_Date]])</f>
        <v>2017</v>
      </c>
      <c r="M459" s="184">
        <f>WEEKNUM(All_Opps[[#This Row],[Created_Date]],16)</f>
        <v>36</v>
      </c>
      <c r="N459" s="182">
        <f>All_Opps[[#This Row],[Close Date]]*1</f>
        <v>43002</v>
      </c>
      <c r="O459" s="185">
        <f>YEAR(All_Opps[[#This Row],[Close_Date]])</f>
        <v>2017</v>
      </c>
      <c r="P459" s="183">
        <f>MONTH(All_Opps[[#This Row],[Close Date]])</f>
        <v>9</v>
      </c>
      <c r="Q459" s="181">
        <f>WEEKNUM(All_Opps[[#This Row],[Close Date]],1)</f>
        <v>39</v>
      </c>
      <c r="R4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59" s="4" t="s">
        <v>1227</v>
      </c>
      <c r="T459" s="4" t="s">
        <v>1228</v>
      </c>
      <c r="U459" s="68">
        <v>43002</v>
      </c>
      <c r="V459" s="347" t="s">
        <v>18</v>
      </c>
      <c r="W459" s="9">
        <v>60603</v>
      </c>
      <c r="X459" s="4" t="s">
        <v>11</v>
      </c>
      <c r="Y459" s="4" t="s">
        <v>328</v>
      </c>
      <c r="Z459" s="68">
        <v>42982</v>
      </c>
    </row>
    <row r="460" spans="1:26" ht="12.75" x14ac:dyDescent="0.35">
      <c r="A4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460" s="181" t="str">
        <f>IF(All_Opps[[#This Row],[WeekMod]]&lt;&gt;"",CONCATENATE(All_Opps[[#This Row],[Opp Year]],"-",TEXT(All_Opps[[#This Row],[WeekMod]],"00#")),"")</f>
        <v>2018-043</v>
      </c>
      <c r="C4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460" s="181" t="str">
        <f>CONCATENATE(All_Opps[[#This Row],[Opp Year]],"-",TEXT(All_Opps[[#This Row],[Week]],"00#"))</f>
        <v>2018-043</v>
      </c>
      <c r="E460" s="181">
        <f>IFERROR(VALUE(RIGHT(All_Opps[[#This Row],[Opportunity Name]],2)),"")</f>
        <v>2</v>
      </c>
      <c r="F460" s="181">
        <f>IFERROR(("20"&amp;LEFT(All_Opps[[#This Row],[Opportunity Name]],2))*1,"")</f>
        <v>2018</v>
      </c>
      <c r="G460" s="181" t="str">
        <f>MID(All_Opps[[#This Row],[Opportunity Name]],3,2)</f>
        <v>04</v>
      </c>
      <c r="H460" s="181" t="str">
        <f>LEFT(All_Opps[[#This Row],[Opportunity Name]],7)</f>
        <v>1804-02</v>
      </c>
      <c r="I460" s="181" t="str" cm="1">
        <f t="array" ref="I4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60" s="181" t="str">
        <f>YEAR(All_Opps[[#This Row],[Close_Date]])&amp;"-"&amp;TEXT(MONTH(All_Opps[[#This Row],[Close_Date]]),"00")</f>
        <v>2017-10</v>
      </c>
      <c r="K460" s="182">
        <f>All_Opps[[#This Row],[Created Date2]]*1</f>
        <v>43036</v>
      </c>
      <c r="L460" s="183">
        <f>YEAR(All_Opps[[#This Row],[Created_Date]])</f>
        <v>2017</v>
      </c>
      <c r="M460" s="184">
        <f>WEEKNUM(All_Opps[[#This Row],[Created_Date]],16)</f>
        <v>44</v>
      </c>
      <c r="N460" s="182">
        <f>All_Opps[[#This Row],[Close Date]]*1</f>
        <v>43036</v>
      </c>
      <c r="O460" s="185">
        <f>YEAR(All_Opps[[#This Row],[Close_Date]])</f>
        <v>2017</v>
      </c>
      <c r="P460" s="183">
        <f>MONTH(All_Opps[[#This Row],[Close Date]])</f>
        <v>10</v>
      </c>
      <c r="Q460" s="181">
        <f>WEEKNUM(All_Opps[[#This Row],[Close Date]],1)</f>
        <v>43</v>
      </c>
      <c r="R46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155</v>
      </c>
      <c r="S460" s="4" t="s">
        <v>1229</v>
      </c>
      <c r="T460" s="4" t="s">
        <v>1230</v>
      </c>
      <c r="U460" s="68">
        <v>43036</v>
      </c>
      <c r="V460" s="347" t="s">
        <v>19</v>
      </c>
      <c r="W460" s="9">
        <v>37772</v>
      </c>
      <c r="X460" s="4" t="s">
        <v>15</v>
      </c>
      <c r="Y460" s="4" t="s">
        <v>328</v>
      </c>
      <c r="Z460" s="68">
        <v>43036</v>
      </c>
    </row>
    <row r="461" spans="1:26" ht="12.75" x14ac:dyDescent="0.35">
      <c r="A4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461" s="181" t="str">
        <f>IF(All_Opps[[#This Row],[WeekMod]]&lt;&gt;"",CONCATENATE(All_Opps[[#This Row],[Opp Year]],"-",TEXT(All_Opps[[#This Row],[WeekMod]],"00#")),"")</f>
        <v>2018-039</v>
      </c>
      <c r="C4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461" s="181" t="str">
        <f>CONCATENATE(All_Opps[[#This Row],[Opp Year]],"-",TEXT(All_Opps[[#This Row],[Week]],"00#"))</f>
        <v>2018-039</v>
      </c>
      <c r="E461" s="181">
        <f>IFERROR(VALUE(RIGHT(All_Opps[[#This Row],[Opportunity Name]],2)),"")</f>
        <v>4</v>
      </c>
      <c r="F461" s="181">
        <f>IFERROR(("20"&amp;LEFT(All_Opps[[#This Row],[Opportunity Name]],2))*1,"")</f>
        <v>2018</v>
      </c>
      <c r="G461" s="181" t="str">
        <f>MID(All_Opps[[#This Row],[Opportunity Name]],3,2)</f>
        <v>09</v>
      </c>
      <c r="H461" s="181" t="str">
        <f>LEFT(All_Opps[[#This Row],[Opportunity Name]],7)</f>
        <v>1809-04</v>
      </c>
      <c r="I461" s="181" t="str" cm="1">
        <f t="array" ref="I4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61" s="181" t="str">
        <f>YEAR(All_Opps[[#This Row],[Close_Date]])&amp;"-"&amp;TEXT(MONTH(All_Opps[[#This Row],[Close_Date]]),"00")</f>
        <v>2017-09</v>
      </c>
      <c r="K461" s="182">
        <f>All_Opps[[#This Row],[Created Date2]]*1</f>
        <v>42996</v>
      </c>
      <c r="L461" s="183">
        <f>YEAR(All_Opps[[#This Row],[Created_Date]])</f>
        <v>2017</v>
      </c>
      <c r="M461" s="184">
        <f>WEEKNUM(All_Opps[[#This Row],[Created_Date]],16)</f>
        <v>38</v>
      </c>
      <c r="N461" s="182">
        <f>All_Opps[[#This Row],[Close Date]]*1</f>
        <v>43004</v>
      </c>
      <c r="O461" s="185">
        <f>YEAR(All_Opps[[#This Row],[Close_Date]])</f>
        <v>2017</v>
      </c>
      <c r="P461" s="183">
        <f>MONTH(All_Opps[[#This Row],[Close Date]])</f>
        <v>9</v>
      </c>
      <c r="Q461" s="181">
        <f>WEEKNUM(All_Opps[[#This Row],[Close Date]],1)</f>
        <v>39</v>
      </c>
      <c r="R46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348</v>
      </c>
      <c r="S461" s="4" t="s">
        <v>1231</v>
      </c>
      <c r="T461" s="4" t="s">
        <v>1232</v>
      </c>
      <c r="U461" s="68">
        <v>43004</v>
      </c>
      <c r="V461" s="347" t="s">
        <v>19</v>
      </c>
      <c r="W461" s="341">
        <v>57192</v>
      </c>
      <c r="X461" s="4" t="s">
        <v>5</v>
      </c>
      <c r="Y461" s="4" t="s">
        <v>321</v>
      </c>
      <c r="Z461" s="68">
        <v>42996</v>
      </c>
    </row>
    <row r="462" spans="1:26" ht="12.75" x14ac:dyDescent="0.35">
      <c r="A4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462" s="181" t="str">
        <f>IF(All_Opps[[#This Row],[WeekMod]]&lt;&gt;"",CONCATENATE(All_Opps[[#This Row],[Opp Year]],"-",TEXT(All_Opps[[#This Row],[WeekMod]],"00#")),"")</f>
        <v>2018-044</v>
      </c>
      <c r="C4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462" s="181" t="str">
        <f>CONCATENATE(All_Opps[[#This Row],[Opp Year]],"-",TEXT(All_Opps[[#This Row],[Week]],"00#"))</f>
        <v>2018-044</v>
      </c>
      <c r="E462" s="181">
        <f>IFERROR(VALUE(RIGHT(All_Opps[[#This Row],[Opportunity Name]],2)),"")</f>
        <v>2</v>
      </c>
      <c r="F462" s="181">
        <f>IFERROR(("20"&amp;LEFT(All_Opps[[#This Row],[Opportunity Name]],2))*1,"")</f>
        <v>2018</v>
      </c>
      <c r="G462" s="181" t="str">
        <f>MID(All_Opps[[#This Row],[Opportunity Name]],3,2)</f>
        <v>10</v>
      </c>
      <c r="H462" s="181" t="str">
        <f>LEFT(All_Opps[[#This Row],[Opportunity Name]],7)</f>
        <v>1810-01</v>
      </c>
      <c r="I462" s="181" t="str" cm="1">
        <f t="array" ref="I4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62" s="181" t="str">
        <f>YEAR(All_Opps[[#This Row],[Close_Date]])&amp;"-"&amp;TEXT(MONTH(All_Opps[[#This Row],[Close_Date]]),"00")</f>
        <v>2017-10</v>
      </c>
      <c r="K462" s="182">
        <f>All_Opps[[#This Row],[Created Date2]]*1</f>
        <v>43054</v>
      </c>
      <c r="L462" s="183">
        <f>YEAR(All_Opps[[#This Row],[Created_Date]])</f>
        <v>2017</v>
      </c>
      <c r="M462" s="184">
        <f>WEEKNUM(All_Opps[[#This Row],[Created_Date]],16)</f>
        <v>46</v>
      </c>
      <c r="N462" s="182">
        <f>All_Opps[[#This Row],[Close Date]]*1</f>
        <v>43038</v>
      </c>
      <c r="O462" s="185">
        <f>YEAR(All_Opps[[#This Row],[Close_Date]])</f>
        <v>2017</v>
      </c>
      <c r="P462" s="183">
        <f>MONTH(All_Opps[[#This Row],[Close Date]])</f>
        <v>10</v>
      </c>
      <c r="Q462" s="181">
        <f>WEEKNUM(All_Opps[[#This Row],[Close Date]],1)</f>
        <v>44</v>
      </c>
      <c r="R46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320</v>
      </c>
      <c r="S462" s="4" t="s">
        <v>1233</v>
      </c>
      <c r="T462" s="4" t="s">
        <v>1234</v>
      </c>
      <c r="U462" s="68">
        <v>43038</v>
      </c>
      <c r="V462" s="347" t="s">
        <v>19</v>
      </c>
      <c r="W462" s="9">
        <v>6767</v>
      </c>
      <c r="X462" s="4" t="s">
        <v>13</v>
      </c>
      <c r="Y462" s="4" t="s">
        <v>328</v>
      </c>
      <c r="Z462" s="68">
        <v>43054</v>
      </c>
    </row>
    <row r="463" spans="1:26" ht="12.75" x14ac:dyDescent="0.35">
      <c r="A4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463" s="181" t="str">
        <f>IF(All_Opps[[#This Row],[WeekMod]]&lt;&gt;"",CONCATENATE(All_Opps[[#This Row],[Opp Year]],"-",TEXT(All_Opps[[#This Row],[WeekMod]],"00#")),"")</f>
        <v>2018-044</v>
      </c>
      <c r="C4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463" s="181" t="str">
        <f>CONCATENATE(All_Opps[[#This Row],[Opp Year]],"-",TEXT(All_Opps[[#This Row],[Week]],"00#"))</f>
        <v>2018-044</v>
      </c>
      <c r="E463" s="181">
        <f>IFERROR(VALUE(RIGHT(All_Opps[[#This Row],[Opportunity Name]],2)),"")</f>
        <v>30</v>
      </c>
      <c r="F463" s="181">
        <f>IFERROR(("20"&amp;LEFT(All_Opps[[#This Row],[Opportunity Name]],2))*1,"")</f>
        <v>2018</v>
      </c>
      <c r="G463" s="181" t="str">
        <f>MID(All_Opps[[#This Row],[Opportunity Name]],3,2)</f>
        <v>10</v>
      </c>
      <c r="H463" s="181" t="str">
        <f>LEFT(All_Opps[[#This Row],[Opportunity Name]],7)</f>
        <v>1810-01</v>
      </c>
      <c r="I463" s="181" t="str" cm="1">
        <f t="array" ref="I4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63" s="181" t="str">
        <f>YEAR(All_Opps[[#This Row],[Close_Date]])&amp;"-"&amp;TEXT(MONTH(All_Opps[[#This Row],[Close_Date]]),"00")</f>
        <v>2017-10</v>
      </c>
      <c r="K463" s="182">
        <f>All_Opps[[#This Row],[Created Date2]]*1</f>
        <v>42813</v>
      </c>
      <c r="L463" s="183">
        <f>YEAR(All_Opps[[#This Row],[Created_Date]])</f>
        <v>2017</v>
      </c>
      <c r="M463" s="184">
        <f>WEEKNUM(All_Opps[[#This Row],[Created_Date]],16)</f>
        <v>12</v>
      </c>
      <c r="N463" s="182">
        <f>All_Opps[[#This Row],[Close Date]]*1</f>
        <v>43038</v>
      </c>
      <c r="O463" s="185">
        <f>YEAR(All_Opps[[#This Row],[Close_Date]])</f>
        <v>2017</v>
      </c>
      <c r="P463" s="183">
        <f>MONTH(All_Opps[[#This Row],[Close Date]])</f>
        <v>10</v>
      </c>
      <c r="Q463" s="181">
        <f>WEEKNUM(All_Opps[[#This Row],[Close Date]],1)</f>
        <v>44</v>
      </c>
      <c r="R46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561</v>
      </c>
      <c r="S463" s="4" t="s">
        <v>1235</v>
      </c>
      <c r="T463" s="4" t="s">
        <v>1236</v>
      </c>
      <c r="U463" s="68">
        <v>43038</v>
      </c>
      <c r="V463" s="347" t="s">
        <v>19</v>
      </c>
      <c r="W463" s="9">
        <v>401869</v>
      </c>
      <c r="X463" s="4" t="s">
        <v>6</v>
      </c>
      <c r="Y463" s="4" t="s">
        <v>328</v>
      </c>
      <c r="Z463" s="68">
        <v>42813</v>
      </c>
    </row>
    <row r="464" spans="1:26" ht="12.75" x14ac:dyDescent="0.35">
      <c r="A4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464" s="181" t="str">
        <f>IF(All_Opps[[#This Row],[WeekMod]]&lt;&gt;"",CONCATENATE(All_Opps[[#This Row],[Opp Year]],"-",TEXT(All_Opps[[#This Row],[WeekMod]],"00#")),"")</f>
        <v>2018-041</v>
      </c>
      <c r="C4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464" s="181" t="str">
        <f>CONCATENATE(All_Opps[[#This Row],[Opp Year]],"-",TEXT(All_Opps[[#This Row],[Week]],"00#"))</f>
        <v>2018-041</v>
      </c>
      <c r="E464" s="181">
        <f>IFERROR(VALUE(RIGHT(All_Opps[[#This Row],[Opportunity Name]],2)),"")</f>
        <v>1</v>
      </c>
      <c r="F464" s="181">
        <f>IFERROR(("20"&amp;LEFT(All_Opps[[#This Row],[Opportunity Name]],2))*1,"")</f>
        <v>2018</v>
      </c>
      <c r="G464" s="181" t="str">
        <f>MID(All_Opps[[#This Row],[Opportunity Name]],3,2)</f>
        <v>10</v>
      </c>
      <c r="H464" s="181" t="str">
        <f>LEFT(All_Opps[[#This Row],[Opportunity Name]],7)</f>
        <v>1810-01</v>
      </c>
      <c r="I464" s="181" t="str" cm="1">
        <f t="array" ref="I4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64" s="181" t="str">
        <f>YEAR(All_Opps[[#This Row],[Close_Date]])&amp;"-"&amp;TEXT(MONTH(All_Opps[[#This Row],[Close_Date]]),"00")</f>
        <v>2017-10</v>
      </c>
      <c r="K464" s="182">
        <f>All_Opps[[#This Row],[Created Date2]]*1</f>
        <v>43034</v>
      </c>
      <c r="L464" s="183">
        <f>YEAR(All_Opps[[#This Row],[Created_Date]])</f>
        <v>2017</v>
      </c>
      <c r="M464" s="184">
        <f>WEEKNUM(All_Opps[[#This Row],[Created_Date]],16)</f>
        <v>43</v>
      </c>
      <c r="N464" s="182">
        <f>All_Opps[[#This Row],[Close Date]]*1</f>
        <v>43019</v>
      </c>
      <c r="O464" s="185">
        <f>YEAR(All_Opps[[#This Row],[Close_Date]])</f>
        <v>2017</v>
      </c>
      <c r="P464" s="183">
        <f>MONTH(All_Opps[[#This Row],[Close Date]])</f>
        <v>10</v>
      </c>
      <c r="Q464" s="181">
        <f>WEEKNUM(All_Opps[[#This Row],[Close Date]],1)</f>
        <v>41</v>
      </c>
      <c r="R46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340</v>
      </c>
      <c r="S464" s="4" t="s">
        <v>1237</v>
      </c>
      <c r="T464" s="4" t="s">
        <v>1238</v>
      </c>
      <c r="U464" s="68">
        <v>43019</v>
      </c>
      <c r="V464" s="347" t="s">
        <v>19</v>
      </c>
      <c r="W464" s="9">
        <v>0</v>
      </c>
      <c r="X464" s="4" t="s">
        <v>13</v>
      </c>
      <c r="Y464" s="4" t="s">
        <v>328</v>
      </c>
      <c r="Z464" s="68">
        <v>43034</v>
      </c>
    </row>
    <row r="465" spans="1:26" ht="12.75" x14ac:dyDescent="0.35">
      <c r="A4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465" s="181" t="str">
        <f>IF(All_Opps[[#This Row],[WeekMod]]&lt;&gt;"",CONCATENATE(All_Opps[[#This Row],[Opp Year]],"-",TEXT(All_Opps[[#This Row],[WeekMod]],"00#")),"")</f>
        <v>2018-037</v>
      </c>
      <c r="C4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465" s="181" t="str">
        <f>CONCATENATE(All_Opps[[#This Row],[Opp Year]],"-",TEXT(All_Opps[[#This Row],[Week]],"00#"))</f>
        <v>2018-037</v>
      </c>
      <c r="E465" s="181">
        <f>IFERROR(VALUE(RIGHT(All_Opps[[#This Row],[Opportunity Name]],2)),"")</f>
        <v>1</v>
      </c>
      <c r="F465" s="181">
        <f>IFERROR(("20"&amp;LEFT(All_Opps[[#This Row],[Opportunity Name]],2))*1,"")</f>
        <v>2018</v>
      </c>
      <c r="G465" s="181" t="str">
        <f>MID(All_Opps[[#This Row],[Opportunity Name]],3,2)</f>
        <v>10</v>
      </c>
      <c r="H465" s="181" t="str">
        <f>LEFT(All_Opps[[#This Row],[Opportunity Name]],7)</f>
        <v>1810-01</v>
      </c>
      <c r="I465" s="181" t="str" cm="1">
        <f t="array" ref="I4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65" s="181" t="str">
        <f>YEAR(All_Opps[[#This Row],[Close_Date]])&amp;"-"&amp;TEXT(MONTH(All_Opps[[#This Row],[Close_Date]]),"00")</f>
        <v>2017-09</v>
      </c>
      <c r="K465" s="182">
        <f>All_Opps[[#This Row],[Created Date2]]*1</f>
        <v>43008</v>
      </c>
      <c r="L465" s="183">
        <f>YEAR(All_Opps[[#This Row],[Created_Date]])</f>
        <v>2017</v>
      </c>
      <c r="M465" s="184">
        <f>WEEKNUM(All_Opps[[#This Row],[Created_Date]],16)</f>
        <v>40</v>
      </c>
      <c r="N465" s="182">
        <f>All_Opps[[#This Row],[Close Date]]*1</f>
        <v>42993</v>
      </c>
      <c r="O465" s="185">
        <f>YEAR(All_Opps[[#This Row],[Close_Date]])</f>
        <v>2017</v>
      </c>
      <c r="P465" s="183">
        <f>MONTH(All_Opps[[#This Row],[Close Date]])</f>
        <v>9</v>
      </c>
      <c r="Q465" s="181">
        <f>WEEKNUM(All_Opps[[#This Row],[Close Date]],1)</f>
        <v>37</v>
      </c>
      <c r="R46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366</v>
      </c>
      <c r="S465" s="4" t="s">
        <v>1239</v>
      </c>
      <c r="T465" s="4" t="s">
        <v>1240</v>
      </c>
      <c r="U465" s="68">
        <v>42993</v>
      </c>
      <c r="V465" s="347" t="s">
        <v>19</v>
      </c>
      <c r="W465" s="9">
        <v>0</v>
      </c>
      <c r="X465" s="4" t="s">
        <v>181</v>
      </c>
      <c r="Y465" s="4" t="s">
        <v>328</v>
      </c>
      <c r="Z465" s="68">
        <v>43008</v>
      </c>
    </row>
    <row r="466" spans="1:26" ht="12.75" x14ac:dyDescent="0.35">
      <c r="A4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466" s="181" t="str">
        <f>IF(All_Opps[[#This Row],[WeekMod]]&lt;&gt;"",CONCATENATE(All_Opps[[#This Row],[Opp Year]],"-",TEXT(All_Opps[[#This Row],[WeekMod]],"00#")),"")</f>
        <v>2018-042</v>
      </c>
      <c r="C4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466" s="181" t="str">
        <f>CONCATENATE(All_Opps[[#This Row],[Opp Year]],"-",TEXT(All_Opps[[#This Row],[Week]],"00#"))</f>
        <v>2018-042</v>
      </c>
      <c r="E466" s="181">
        <f>IFERROR(VALUE(RIGHT(All_Opps[[#This Row],[Opportunity Name]],2)),"")</f>
        <v>2</v>
      </c>
      <c r="F466" s="181">
        <f>IFERROR(("20"&amp;LEFT(All_Opps[[#This Row],[Opportunity Name]],2))*1,"")</f>
        <v>2018</v>
      </c>
      <c r="G466" s="181" t="str">
        <f>MID(All_Opps[[#This Row],[Opportunity Name]],3,2)</f>
        <v>10</v>
      </c>
      <c r="H466" s="181" t="str">
        <f>LEFT(All_Opps[[#This Row],[Opportunity Name]],7)</f>
        <v>1810-01</v>
      </c>
      <c r="I466" s="181" t="str" cm="1">
        <f t="array" ref="I4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66" s="181" t="str">
        <f>YEAR(All_Opps[[#This Row],[Close_Date]])&amp;"-"&amp;TEXT(MONTH(All_Opps[[#This Row],[Close_Date]]),"00")</f>
        <v>2017-10</v>
      </c>
      <c r="K466" s="182">
        <f>All_Opps[[#This Row],[Created Date2]]*1</f>
        <v>43043</v>
      </c>
      <c r="L466" s="183">
        <f>YEAR(All_Opps[[#This Row],[Created_Date]])</f>
        <v>2017</v>
      </c>
      <c r="M466" s="184">
        <f>WEEKNUM(All_Opps[[#This Row],[Created_Date]],16)</f>
        <v>45</v>
      </c>
      <c r="N466" s="182">
        <f>All_Opps[[#This Row],[Close Date]]*1</f>
        <v>43028</v>
      </c>
      <c r="O466" s="185">
        <f>YEAR(All_Opps[[#This Row],[Close_Date]])</f>
        <v>2017</v>
      </c>
      <c r="P466" s="183">
        <f>MONTH(All_Opps[[#This Row],[Close Date]])</f>
        <v>10</v>
      </c>
      <c r="Q466" s="181">
        <f>WEEKNUM(All_Opps[[#This Row],[Close Date]],1)</f>
        <v>42</v>
      </c>
      <c r="R46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331</v>
      </c>
      <c r="S466" s="4" t="s">
        <v>1241</v>
      </c>
      <c r="T466" s="4" t="s">
        <v>1242</v>
      </c>
      <c r="U466" s="68">
        <v>43028</v>
      </c>
      <c r="V466" s="347" t="s">
        <v>19</v>
      </c>
      <c r="W466" s="9">
        <v>0</v>
      </c>
      <c r="X466" s="4" t="s">
        <v>161</v>
      </c>
      <c r="Y466" s="4" t="s">
        <v>328</v>
      </c>
      <c r="Z466" s="68">
        <v>43043</v>
      </c>
    </row>
    <row r="467" spans="1:26" ht="12.75" x14ac:dyDescent="0.35">
      <c r="A4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467" s="181" t="str">
        <f>IF(All_Opps[[#This Row],[WeekMod]]&lt;&gt;"",CONCATENATE(All_Opps[[#This Row],[Opp Year]],"-",TEXT(All_Opps[[#This Row],[WeekMod]],"00#")),"")</f>
        <v>2018-037</v>
      </c>
      <c r="C4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467" s="181" t="str">
        <f>CONCATENATE(All_Opps[[#This Row],[Opp Year]],"-",TEXT(All_Opps[[#This Row],[Week]],"00#"))</f>
        <v>2018-037</v>
      </c>
      <c r="E467" s="181">
        <f>IFERROR(VALUE(RIGHT(All_Opps[[#This Row],[Opportunity Name]],2)),"")</f>
        <v>1</v>
      </c>
      <c r="F467" s="181">
        <f>IFERROR(("20"&amp;LEFT(All_Opps[[#This Row],[Opportunity Name]],2))*1,"")</f>
        <v>2018</v>
      </c>
      <c r="G467" s="181" t="str">
        <f>MID(All_Opps[[#This Row],[Opportunity Name]],3,2)</f>
        <v>10</v>
      </c>
      <c r="H467" s="181" t="str">
        <f>LEFT(All_Opps[[#This Row],[Opportunity Name]],7)</f>
        <v>1810-01</v>
      </c>
      <c r="I467" s="181" t="str" cm="1">
        <f t="array" ref="I4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67" s="181" t="str">
        <f>YEAR(All_Opps[[#This Row],[Close_Date]])&amp;"-"&amp;TEXT(MONTH(All_Opps[[#This Row],[Close_Date]]),"00")</f>
        <v>2017-09</v>
      </c>
      <c r="K467" s="182">
        <f>All_Opps[[#This Row],[Created Date2]]*1</f>
        <v>43007</v>
      </c>
      <c r="L467" s="183">
        <f>YEAR(All_Opps[[#This Row],[Created_Date]])</f>
        <v>2017</v>
      </c>
      <c r="M467" s="184">
        <f>WEEKNUM(All_Opps[[#This Row],[Created_Date]],16)</f>
        <v>39</v>
      </c>
      <c r="N467" s="182">
        <f>All_Opps[[#This Row],[Close Date]]*1</f>
        <v>42992</v>
      </c>
      <c r="O467" s="185">
        <f>YEAR(All_Opps[[#This Row],[Close_Date]])</f>
        <v>2017</v>
      </c>
      <c r="P467" s="183">
        <f>MONTH(All_Opps[[#This Row],[Close Date]])</f>
        <v>9</v>
      </c>
      <c r="Q467" s="181">
        <f>WEEKNUM(All_Opps[[#This Row],[Close Date]],1)</f>
        <v>37</v>
      </c>
      <c r="R46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367</v>
      </c>
      <c r="S467" s="4" t="s">
        <v>1243</v>
      </c>
      <c r="T467" s="4" t="s">
        <v>1244</v>
      </c>
      <c r="U467" s="68">
        <v>42992</v>
      </c>
      <c r="V467" s="347" t="s">
        <v>19</v>
      </c>
      <c r="W467" s="9">
        <v>0</v>
      </c>
      <c r="X467" s="4" t="s">
        <v>15</v>
      </c>
      <c r="Y467" s="4" t="s">
        <v>328</v>
      </c>
      <c r="Z467" s="68">
        <v>43007</v>
      </c>
    </row>
    <row r="468" spans="1:26" ht="12.75" x14ac:dyDescent="0.35">
      <c r="A4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468" s="181" t="str">
        <f>IF(All_Opps[[#This Row],[WeekMod]]&lt;&gt;"",CONCATENATE(All_Opps[[#This Row],[Opp Year]],"-",TEXT(All_Opps[[#This Row],[WeekMod]],"00#")),"")</f>
        <v>2018-041</v>
      </c>
      <c r="C4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468" s="181" t="str">
        <f>CONCATENATE(All_Opps[[#This Row],[Opp Year]],"-",TEXT(All_Opps[[#This Row],[Week]],"00#"))</f>
        <v>2018-041</v>
      </c>
      <c r="E468" s="181">
        <f>IFERROR(VALUE(RIGHT(All_Opps[[#This Row],[Opportunity Name]],2)),"")</f>
        <v>2</v>
      </c>
      <c r="F468" s="181">
        <f>IFERROR(("20"&amp;LEFT(All_Opps[[#This Row],[Opportunity Name]],2))*1,"")</f>
        <v>2018</v>
      </c>
      <c r="G468" s="181" t="str">
        <f>MID(All_Opps[[#This Row],[Opportunity Name]],3,2)</f>
        <v>10</v>
      </c>
      <c r="H468" s="181" t="str">
        <f>LEFT(All_Opps[[#This Row],[Opportunity Name]],7)</f>
        <v>1810-01</v>
      </c>
      <c r="I468" s="181" t="str" cm="1">
        <f t="array" ref="I4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68" s="181" t="str">
        <f>YEAR(All_Opps[[#This Row],[Close_Date]])&amp;"-"&amp;TEXT(MONTH(All_Opps[[#This Row],[Close_Date]]),"00")</f>
        <v>2017-10</v>
      </c>
      <c r="K468" s="182">
        <f>All_Opps[[#This Row],[Created Date2]]*1</f>
        <v>43031</v>
      </c>
      <c r="L468" s="183">
        <f>YEAR(All_Opps[[#This Row],[Created_Date]])</f>
        <v>2017</v>
      </c>
      <c r="M468" s="184">
        <f>WEEKNUM(All_Opps[[#This Row],[Created_Date]],16)</f>
        <v>43</v>
      </c>
      <c r="N468" s="182">
        <f>All_Opps[[#This Row],[Close Date]]*1</f>
        <v>43016</v>
      </c>
      <c r="O468" s="185">
        <f>YEAR(All_Opps[[#This Row],[Close_Date]])</f>
        <v>2017</v>
      </c>
      <c r="P468" s="183">
        <f>MONTH(All_Opps[[#This Row],[Close Date]])</f>
        <v>10</v>
      </c>
      <c r="Q468" s="181">
        <f>WEEKNUM(All_Opps[[#This Row],[Close Date]],1)</f>
        <v>41</v>
      </c>
      <c r="R46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343</v>
      </c>
      <c r="S468" s="4" t="s">
        <v>1245</v>
      </c>
      <c r="T468" s="4" t="s">
        <v>1246</v>
      </c>
      <c r="U468" s="68">
        <v>43016</v>
      </c>
      <c r="V468" s="347" t="s">
        <v>19</v>
      </c>
      <c r="W468" s="9">
        <v>1469</v>
      </c>
      <c r="X468" s="4" t="s">
        <v>27</v>
      </c>
      <c r="Y468" s="4" t="s">
        <v>328</v>
      </c>
      <c r="Z468" s="68">
        <v>43031</v>
      </c>
    </row>
    <row r="469" spans="1:26" ht="12.75" x14ac:dyDescent="0.35">
      <c r="A4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469" s="181" t="str">
        <f>IF(All_Opps[[#This Row],[WeekMod]]&lt;&gt;"",CONCATENATE(All_Opps[[#This Row],[Opp Year]],"-",TEXT(All_Opps[[#This Row],[WeekMod]],"00#")),"")</f>
        <v>2018-044</v>
      </c>
      <c r="C4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469" s="181" t="str">
        <f>CONCATENATE(All_Opps[[#This Row],[Opp Year]],"-",TEXT(All_Opps[[#This Row],[Week]],"00#"))</f>
        <v>2018-044</v>
      </c>
      <c r="E469" s="181">
        <f>IFERROR(VALUE(RIGHT(All_Opps[[#This Row],[Opportunity Name]],2)),"")</f>
        <v>1</v>
      </c>
      <c r="F469" s="181">
        <f>IFERROR(("20"&amp;LEFT(All_Opps[[#This Row],[Opportunity Name]],2))*1,"")</f>
        <v>2018</v>
      </c>
      <c r="G469" s="181" t="str">
        <f>MID(All_Opps[[#This Row],[Opportunity Name]],3,2)</f>
        <v>10</v>
      </c>
      <c r="H469" s="181" t="str">
        <f>LEFT(All_Opps[[#This Row],[Opportunity Name]],7)</f>
        <v>1810-01</v>
      </c>
      <c r="I469" s="181" t="str" cm="1">
        <f t="array" ref="I4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69" s="181" t="str">
        <f>YEAR(All_Opps[[#This Row],[Close_Date]])&amp;"-"&amp;TEXT(MONTH(All_Opps[[#This Row],[Close_Date]]),"00")</f>
        <v>2017-10</v>
      </c>
      <c r="K469" s="182">
        <f>All_Opps[[#This Row],[Created Date2]]*1</f>
        <v>43054</v>
      </c>
      <c r="L469" s="183">
        <f>YEAR(All_Opps[[#This Row],[Created_Date]])</f>
        <v>2017</v>
      </c>
      <c r="M469" s="184">
        <f>WEEKNUM(All_Opps[[#This Row],[Created_Date]],16)</f>
        <v>46</v>
      </c>
      <c r="N469" s="182">
        <f>All_Opps[[#This Row],[Close Date]]*1</f>
        <v>43039</v>
      </c>
      <c r="O469" s="185">
        <f>YEAR(All_Opps[[#This Row],[Close_Date]])</f>
        <v>2017</v>
      </c>
      <c r="P469" s="183">
        <f>MONTH(All_Opps[[#This Row],[Close Date]])</f>
        <v>10</v>
      </c>
      <c r="Q469" s="181">
        <f>WEEKNUM(All_Opps[[#This Row],[Close Date]],1)</f>
        <v>44</v>
      </c>
      <c r="R46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320</v>
      </c>
      <c r="S469" s="4" t="s">
        <v>1247</v>
      </c>
      <c r="T469" s="4" t="s">
        <v>1248</v>
      </c>
      <c r="U469" s="68">
        <v>43039</v>
      </c>
      <c r="V469" s="347" t="s">
        <v>19</v>
      </c>
      <c r="W469" s="9">
        <v>2662</v>
      </c>
      <c r="X469" s="4" t="s">
        <v>16</v>
      </c>
      <c r="Y469" s="4" t="s">
        <v>328</v>
      </c>
      <c r="Z469" s="68">
        <v>43054</v>
      </c>
    </row>
    <row r="470" spans="1:26" ht="12.75" x14ac:dyDescent="0.35">
      <c r="A4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470" s="181" t="str">
        <f>IF(All_Opps[[#This Row],[WeekMod]]&lt;&gt;"",CONCATENATE(All_Opps[[#This Row],[Opp Year]],"-",TEXT(All_Opps[[#This Row],[WeekMod]],"00#")),"")</f>
        <v>2018-043</v>
      </c>
      <c r="C4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470" s="181" t="str">
        <f>CONCATENATE(All_Opps[[#This Row],[Opp Year]],"-",TEXT(All_Opps[[#This Row],[Week]],"00#"))</f>
        <v>2018-043</v>
      </c>
      <c r="E470" s="181">
        <f>IFERROR(VALUE(RIGHT(All_Opps[[#This Row],[Opportunity Name]],2)),"")</f>
        <v>2</v>
      </c>
      <c r="F470" s="181">
        <f>IFERROR(("20"&amp;LEFT(All_Opps[[#This Row],[Opportunity Name]],2))*1,"")</f>
        <v>2018</v>
      </c>
      <c r="G470" s="181" t="str">
        <f>MID(All_Opps[[#This Row],[Opportunity Name]],3,2)</f>
        <v>10</v>
      </c>
      <c r="H470" s="181" t="str">
        <f>LEFT(All_Opps[[#This Row],[Opportunity Name]],7)</f>
        <v>1810-01</v>
      </c>
      <c r="I470" s="181" t="str" cm="1">
        <f t="array" ref="I4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70" s="181" t="str">
        <f>YEAR(All_Opps[[#This Row],[Close_Date]])&amp;"-"&amp;TEXT(MONTH(All_Opps[[#This Row],[Close_Date]]),"00")</f>
        <v>2017-10</v>
      </c>
      <c r="K470" s="182">
        <f>All_Opps[[#This Row],[Created Date2]]*1</f>
        <v>43047</v>
      </c>
      <c r="L470" s="183">
        <f>YEAR(All_Opps[[#This Row],[Created_Date]])</f>
        <v>2017</v>
      </c>
      <c r="M470" s="184">
        <f>WEEKNUM(All_Opps[[#This Row],[Created_Date]],16)</f>
        <v>45</v>
      </c>
      <c r="N470" s="182">
        <f>All_Opps[[#This Row],[Close Date]]*1</f>
        <v>43032</v>
      </c>
      <c r="O470" s="185">
        <f>YEAR(All_Opps[[#This Row],[Close_Date]])</f>
        <v>2017</v>
      </c>
      <c r="P470" s="183">
        <f>MONTH(All_Opps[[#This Row],[Close Date]])</f>
        <v>10</v>
      </c>
      <c r="Q470" s="181">
        <f>WEEKNUM(All_Opps[[#This Row],[Close Date]],1)</f>
        <v>43</v>
      </c>
      <c r="R47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327</v>
      </c>
      <c r="S470" s="4" t="s">
        <v>1249</v>
      </c>
      <c r="T470" s="4" t="s">
        <v>1250</v>
      </c>
      <c r="U470" s="68">
        <v>43032</v>
      </c>
      <c r="V470" s="347" t="s">
        <v>19</v>
      </c>
      <c r="W470" s="9">
        <v>0</v>
      </c>
      <c r="X470" s="4" t="s">
        <v>5</v>
      </c>
      <c r="Y470" s="4" t="s">
        <v>328</v>
      </c>
      <c r="Z470" s="68">
        <v>43047</v>
      </c>
    </row>
    <row r="471" spans="1:26" ht="12.75" x14ac:dyDescent="0.35">
      <c r="A4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471" s="181" t="str">
        <f>IF(All_Opps[[#This Row],[WeekMod]]&lt;&gt;"",CONCATENATE(All_Opps[[#This Row],[Opp Year]],"-",TEXT(All_Opps[[#This Row],[WeekMod]],"00#")),"")</f>
        <v>2018-036</v>
      </c>
      <c r="C4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471" s="181" t="str">
        <f>CONCATENATE(All_Opps[[#This Row],[Opp Year]],"-",TEXT(All_Opps[[#This Row],[Week]],"00#"))</f>
        <v>2018-036</v>
      </c>
      <c r="E471" s="181">
        <f>IFERROR(VALUE(RIGHT(All_Opps[[#This Row],[Opportunity Name]],2)),"")</f>
        <v>1</v>
      </c>
      <c r="F471" s="181">
        <f>IFERROR(("20"&amp;LEFT(All_Opps[[#This Row],[Opportunity Name]],2))*1,"")</f>
        <v>2018</v>
      </c>
      <c r="G471" s="181" t="str">
        <f>MID(All_Opps[[#This Row],[Opportunity Name]],3,2)</f>
        <v>10</v>
      </c>
      <c r="H471" s="181" t="str">
        <f>LEFT(All_Opps[[#This Row],[Opportunity Name]],7)</f>
        <v>1810-01</v>
      </c>
      <c r="I471" s="181" t="str" cm="1">
        <f t="array" ref="I4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71" s="181" t="str">
        <f>YEAR(All_Opps[[#This Row],[Close_Date]])&amp;"-"&amp;TEXT(MONTH(All_Opps[[#This Row],[Close_Date]]),"00")</f>
        <v>2017-09</v>
      </c>
      <c r="K471" s="182">
        <f>All_Opps[[#This Row],[Created Date2]]*1</f>
        <v>42998</v>
      </c>
      <c r="L471" s="183">
        <f>YEAR(All_Opps[[#This Row],[Created_Date]])</f>
        <v>2017</v>
      </c>
      <c r="M471" s="184">
        <f>WEEKNUM(All_Opps[[#This Row],[Created_Date]],16)</f>
        <v>38</v>
      </c>
      <c r="N471" s="182">
        <f>All_Opps[[#This Row],[Close Date]]*1</f>
        <v>42983</v>
      </c>
      <c r="O471" s="185">
        <f>YEAR(All_Opps[[#This Row],[Close_Date]])</f>
        <v>2017</v>
      </c>
      <c r="P471" s="183">
        <f>MONTH(All_Opps[[#This Row],[Close Date]])</f>
        <v>9</v>
      </c>
      <c r="Q471" s="181">
        <f>WEEKNUM(All_Opps[[#This Row],[Close Date]],1)</f>
        <v>36</v>
      </c>
      <c r="R47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376</v>
      </c>
      <c r="S471" s="4" t="s">
        <v>1251</v>
      </c>
      <c r="T471" s="4" t="s">
        <v>1252</v>
      </c>
      <c r="U471" s="68">
        <v>42983</v>
      </c>
      <c r="V471" s="347" t="s">
        <v>19</v>
      </c>
      <c r="W471" s="9">
        <v>0</v>
      </c>
      <c r="X471" s="4" t="s">
        <v>13</v>
      </c>
      <c r="Y471" s="4" t="s">
        <v>328</v>
      </c>
      <c r="Z471" s="68">
        <v>42998</v>
      </c>
    </row>
    <row r="472" spans="1:26" ht="12.75" x14ac:dyDescent="0.35">
      <c r="A4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472" s="181" t="str">
        <f>IF(All_Opps[[#This Row],[WeekMod]]&lt;&gt;"",CONCATENATE(All_Opps[[#This Row],[Opp Year]],"-",TEXT(All_Opps[[#This Row],[WeekMod]],"00#")),"")</f>
        <v>2018-038</v>
      </c>
      <c r="C4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472" s="181" t="str">
        <f>CONCATENATE(All_Opps[[#This Row],[Opp Year]],"-",TEXT(All_Opps[[#This Row],[Week]],"00#"))</f>
        <v>2018-038</v>
      </c>
      <c r="E472" s="181">
        <f>IFERROR(VALUE(RIGHT(All_Opps[[#This Row],[Opportunity Name]],2)),"")</f>
        <v>2</v>
      </c>
      <c r="F472" s="181">
        <f>IFERROR(("20"&amp;LEFT(All_Opps[[#This Row],[Opportunity Name]],2))*1,"")</f>
        <v>2018</v>
      </c>
      <c r="G472" s="181" t="str">
        <f>MID(All_Opps[[#This Row],[Opportunity Name]],3,2)</f>
        <v>10</v>
      </c>
      <c r="H472" s="181" t="str">
        <f>LEFT(All_Opps[[#This Row],[Opportunity Name]],7)</f>
        <v>1810-01</v>
      </c>
      <c r="I472" s="181" t="str" cm="1">
        <f t="array" ref="I4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72" s="181" t="str">
        <f>YEAR(All_Opps[[#This Row],[Close_Date]])&amp;"-"&amp;TEXT(MONTH(All_Opps[[#This Row],[Close_Date]]),"00")</f>
        <v>2017-09</v>
      </c>
      <c r="K472" s="182">
        <f>All_Opps[[#This Row],[Created Date2]]*1</f>
        <v>43016</v>
      </c>
      <c r="L472" s="183">
        <f>YEAR(All_Opps[[#This Row],[Created_Date]])</f>
        <v>2017</v>
      </c>
      <c r="M472" s="184">
        <f>WEEKNUM(All_Opps[[#This Row],[Created_Date]],16)</f>
        <v>41</v>
      </c>
      <c r="N472" s="182">
        <f>All_Opps[[#This Row],[Close Date]]*1</f>
        <v>43001</v>
      </c>
      <c r="O472" s="185">
        <f>YEAR(All_Opps[[#This Row],[Close_Date]])</f>
        <v>2017</v>
      </c>
      <c r="P472" s="183">
        <f>MONTH(All_Opps[[#This Row],[Close Date]])</f>
        <v>9</v>
      </c>
      <c r="Q472" s="181">
        <f>WEEKNUM(All_Opps[[#This Row],[Close Date]],1)</f>
        <v>38</v>
      </c>
      <c r="R47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358</v>
      </c>
      <c r="S472" s="4" t="s">
        <v>1253</v>
      </c>
      <c r="T472" s="4" t="s">
        <v>1254</v>
      </c>
      <c r="U472" s="68">
        <v>43001</v>
      </c>
      <c r="V472" s="347" t="s">
        <v>19</v>
      </c>
      <c r="W472" s="9">
        <v>861</v>
      </c>
      <c r="X472" s="4" t="s">
        <v>6</v>
      </c>
      <c r="Y472" s="4" t="s">
        <v>328</v>
      </c>
      <c r="Z472" s="68">
        <v>43016</v>
      </c>
    </row>
    <row r="473" spans="1:26" ht="12.75" x14ac:dyDescent="0.35">
      <c r="A4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473" s="181" t="str">
        <f>IF(All_Opps[[#This Row],[WeekMod]]&lt;&gt;"",CONCATENATE(All_Opps[[#This Row],[Opp Year]],"-",TEXT(All_Opps[[#This Row],[WeekMod]],"00#")),"")</f>
        <v>2018-041</v>
      </c>
      <c r="C4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473" s="181" t="str">
        <f>CONCATENATE(All_Opps[[#This Row],[Opp Year]],"-",TEXT(All_Opps[[#This Row],[Week]],"00#"))</f>
        <v>2018-041</v>
      </c>
      <c r="E473" s="181">
        <f>IFERROR(VALUE(RIGHT(All_Opps[[#This Row],[Opportunity Name]],2)),"")</f>
        <v>2</v>
      </c>
      <c r="F473" s="181">
        <f>IFERROR(("20"&amp;LEFT(All_Opps[[#This Row],[Opportunity Name]],2))*1,"")</f>
        <v>2018</v>
      </c>
      <c r="G473" s="181" t="str">
        <f>MID(All_Opps[[#This Row],[Opportunity Name]],3,2)</f>
        <v>10</v>
      </c>
      <c r="H473" s="181" t="str">
        <f>LEFT(All_Opps[[#This Row],[Opportunity Name]],7)</f>
        <v>1810-01</v>
      </c>
      <c r="I473" s="181" t="str" cm="1">
        <f t="array" ref="I4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73" s="181" t="str">
        <f>YEAR(All_Opps[[#This Row],[Close_Date]])&amp;"-"&amp;TEXT(MONTH(All_Opps[[#This Row],[Close_Date]]),"00")</f>
        <v>2017-10</v>
      </c>
      <c r="K473" s="182">
        <f>All_Opps[[#This Row],[Created Date2]]*1</f>
        <v>43036</v>
      </c>
      <c r="L473" s="183">
        <f>YEAR(All_Opps[[#This Row],[Created_Date]])</f>
        <v>2017</v>
      </c>
      <c r="M473" s="184">
        <f>WEEKNUM(All_Opps[[#This Row],[Created_Date]],16)</f>
        <v>44</v>
      </c>
      <c r="N473" s="182">
        <f>All_Opps[[#This Row],[Close Date]]*1</f>
        <v>43021</v>
      </c>
      <c r="O473" s="185">
        <f>YEAR(All_Opps[[#This Row],[Close_Date]])</f>
        <v>2017</v>
      </c>
      <c r="P473" s="183">
        <f>MONTH(All_Opps[[#This Row],[Close Date]])</f>
        <v>10</v>
      </c>
      <c r="Q473" s="181">
        <f>WEEKNUM(All_Opps[[#This Row],[Close Date]],1)</f>
        <v>41</v>
      </c>
      <c r="R47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338</v>
      </c>
      <c r="S473" s="4" t="s">
        <v>1255</v>
      </c>
      <c r="T473" s="4" t="s">
        <v>1256</v>
      </c>
      <c r="U473" s="68">
        <v>43021</v>
      </c>
      <c r="V473" s="347" t="s">
        <v>19</v>
      </c>
      <c r="W473" s="9">
        <v>4807</v>
      </c>
      <c r="X473" s="4" t="s">
        <v>11</v>
      </c>
      <c r="Y473" s="4" t="s">
        <v>328</v>
      </c>
      <c r="Z473" s="68">
        <v>43036</v>
      </c>
    </row>
    <row r="474" spans="1:26" ht="12.75" x14ac:dyDescent="0.35">
      <c r="A4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474" s="181" t="str">
        <f>IF(All_Opps[[#This Row],[WeekMod]]&lt;&gt;"",CONCATENATE(All_Opps[[#This Row],[Opp Year]],"-",TEXT(All_Opps[[#This Row],[WeekMod]],"00#")),"")</f>
        <v>2018-037</v>
      </c>
      <c r="C4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474" s="181" t="str">
        <f>CONCATENATE(All_Opps[[#This Row],[Opp Year]],"-",TEXT(All_Opps[[#This Row],[Week]],"00#"))</f>
        <v>2018-037</v>
      </c>
      <c r="E474" s="181">
        <f>IFERROR(VALUE(RIGHT(All_Opps[[#This Row],[Opportunity Name]],2)),"")</f>
        <v>2</v>
      </c>
      <c r="F474" s="181">
        <f>IFERROR(("20"&amp;LEFT(All_Opps[[#This Row],[Opportunity Name]],2))*1,"")</f>
        <v>2018</v>
      </c>
      <c r="G474" s="181" t="str">
        <f>MID(All_Opps[[#This Row],[Opportunity Name]],3,2)</f>
        <v>10</v>
      </c>
      <c r="H474" s="181" t="str">
        <f>LEFT(All_Opps[[#This Row],[Opportunity Name]],7)</f>
        <v>1810-01</v>
      </c>
      <c r="I474" s="181" t="str" cm="1">
        <f t="array" ref="I4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74" s="181" t="str">
        <f>YEAR(All_Opps[[#This Row],[Close_Date]])&amp;"-"&amp;TEXT(MONTH(All_Opps[[#This Row],[Close_Date]]),"00")</f>
        <v>2017-09</v>
      </c>
      <c r="K474" s="182">
        <f>All_Opps[[#This Row],[Created Date2]]*1</f>
        <v>43005</v>
      </c>
      <c r="L474" s="183">
        <f>YEAR(All_Opps[[#This Row],[Created_Date]])</f>
        <v>2017</v>
      </c>
      <c r="M474" s="184">
        <f>WEEKNUM(All_Opps[[#This Row],[Created_Date]],16)</f>
        <v>39</v>
      </c>
      <c r="N474" s="182">
        <f>All_Opps[[#This Row],[Close Date]]*1</f>
        <v>42990</v>
      </c>
      <c r="O474" s="185">
        <f>YEAR(All_Opps[[#This Row],[Close_Date]])</f>
        <v>2017</v>
      </c>
      <c r="P474" s="183">
        <f>MONTH(All_Opps[[#This Row],[Close Date]])</f>
        <v>9</v>
      </c>
      <c r="Q474" s="181">
        <f>WEEKNUM(All_Opps[[#This Row],[Close Date]],1)</f>
        <v>37</v>
      </c>
      <c r="R47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369</v>
      </c>
      <c r="S474" s="4" t="s">
        <v>1257</v>
      </c>
      <c r="T474" s="4" t="s">
        <v>1258</v>
      </c>
      <c r="U474" s="68">
        <v>42990</v>
      </c>
      <c r="V474" s="347" t="s">
        <v>19</v>
      </c>
      <c r="W474" s="9">
        <v>712</v>
      </c>
      <c r="X474" s="4" t="s">
        <v>13</v>
      </c>
      <c r="Y474" s="4" t="s">
        <v>328</v>
      </c>
      <c r="Z474" s="68">
        <v>43005</v>
      </c>
    </row>
    <row r="475" spans="1:26" ht="12.75" x14ac:dyDescent="0.35">
      <c r="A4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475" s="181" t="str">
        <f>IF(All_Opps[[#This Row],[WeekMod]]&lt;&gt;"",CONCATENATE(All_Opps[[#This Row],[Opp Year]],"-",TEXT(All_Opps[[#This Row],[WeekMod]],"00#")),"")</f>
        <v>2018-038</v>
      </c>
      <c r="C4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475" s="181" t="str">
        <f>CONCATENATE(All_Opps[[#This Row],[Opp Year]],"-",TEXT(All_Opps[[#This Row],[Week]],"00#"))</f>
        <v>2018-038</v>
      </c>
      <c r="E475" s="181">
        <f>IFERROR(VALUE(RIGHT(All_Opps[[#This Row],[Opportunity Name]],2)),"")</f>
        <v>1</v>
      </c>
      <c r="F475" s="181">
        <f>IFERROR(("20"&amp;LEFT(All_Opps[[#This Row],[Opportunity Name]],2))*1,"")</f>
        <v>2018</v>
      </c>
      <c r="G475" s="181" t="str">
        <f>MID(All_Opps[[#This Row],[Opportunity Name]],3,2)</f>
        <v>10</v>
      </c>
      <c r="H475" s="181" t="str">
        <f>LEFT(All_Opps[[#This Row],[Opportunity Name]],7)</f>
        <v>1810-01</v>
      </c>
      <c r="I475" s="181" t="str" cm="1">
        <f t="array" ref="I4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75" s="181" t="str">
        <f>YEAR(All_Opps[[#This Row],[Close_Date]])&amp;"-"&amp;TEXT(MONTH(All_Opps[[#This Row],[Close_Date]]),"00")</f>
        <v>2017-09</v>
      </c>
      <c r="K475" s="182">
        <f>All_Opps[[#This Row],[Created Date2]]*1</f>
        <v>43014</v>
      </c>
      <c r="L475" s="183">
        <f>YEAR(All_Opps[[#This Row],[Created_Date]])</f>
        <v>2017</v>
      </c>
      <c r="M475" s="184">
        <f>WEEKNUM(All_Opps[[#This Row],[Created_Date]],16)</f>
        <v>40</v>
      </c>
      <c r="N475" s="182">
        <f>All_Opps[[#This Row],[Close Date]]*1</f>
        <v>42999</v>
      </c>
      <c r="O475" s="185">
        <f>YEAR(All_Opps[[#This Row],[Close_Date]])</f>
        <v>2017</v>
      </c>
      <c r="P475" s="183">
        <f>MONTH(All_Opps[[#This Row],[Close Date]])</f>
        <v>9</v>
      </c>
      <c r="Q475" s="181">
        <f>WEEKNUM(All_Opps[[#This Row],[Close Date]],1)</f>
        <v>38</v>
      </c>
      <c r="R47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360</v>
      </c>
      <c r="S475" s="4" t="s">
        <v>1259</v>
      </c>
      <c r="T475" s="4" t="s">
        <v>1260</v>
      </c>
      <c r="U475" s="68">
        <v>42999</v>
      </c>
      <c r="V475" s="347" t="s">
        <v>19</v>
      </c>
      <c r="W475" s="9">
        <v>0</v>
      </c>
      <c r="X475" s="4" t="s">
        <v>11</v>
      </c>
      <c r="Y475" s="4" t="s">
        <v>328</v>
      </c>
      <c r="Z475" s="68">
        <v>43014</v>
      </c>
    </row>
    <row r="476" spans="1:26" ht="12.75" x14ac:dyDescent="0.35">
      <c r="A4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476" s="181" t="str">
        <f>IF(All_Opps[[#This Row],[WeekMod]]&lt;&gt;"",CONCATENATE(All_Opps[[#This Row],[Opp Year]],"-",TEXT(All_Opps[[#This Row],[WeekMod]],"00#")),"")</f>
        <v>2018-044</v>
      </c>
      <c r="C4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476" s="181" t="str">
        <f>CONCATENATE(All_Opps[[#This Row],[Opp Year]],"-",TEXT(All_Opps[[#This Row],[Week]],"00#"))</f>
        <v>2018-044</v>
      </c>
      <c r="E476" s="181">
        <f>IFERROR(VALUE(RIGHT(All_Opps[[#This Row],[Opportunity Name]],2)),"")</f>
        <v>2</v>
      </c>
      <c r="F476" s="181">
        <f>IFERROR(("20"&amp;LEFT(All_Opps[[#This Row],[Opportunity Name]],2))*1,"")</f>
        <v>2018</v>
      </c>
      <c r="G476" s="181" t="str">
        <f>MID(All_Opps[[#This Row],[Opportunity Name]],3,2)</f>
        <v>10</v>
      </c>
      <c r="H476" s="181" t="str">
        <f>LEFT(All_Opps[[#This Row],[Opportunity Name]],7)</f>
        <v>1810-01</v>
      </c>
      <c r="I476" s="181" t="str" cm="1">
        <f t="array" ref="I4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76" s="181" t="str">
        <f>YEAR(All_Opps[[#This Row],[Close_Date]])&amp;"-"&amp;TEXT(MONTH(All_Opps[[#This Row],[Close_Date]]),"00")</f>
        <v>2017-10</v>
      </c>
      <c r="K476" s="182">
        <f>All_Opps[[#This Row],[Created Date2]]*1</f>
        <v>43053</v>
      </c>
      <c r="L476" s="183">
        <f>YEAR(All_Opps[[#This Row],[Created_Date]])</f>
        <v>2017</v>
      </c>
      <c r="M476" s="184">
        <f>WEEKNUM(All_Opps[[#This Row],[Created_Date]],16)</f>
        <v>46</v>
      </c>
      <c r="N476" s="182">
        <f>All_Opps[[#This Row],[Close Date]]*1</f>
        <v>43038</v>
      </c>
      <c r="O476" s="185">
        <f>YEAR(All_Opps[[#This Row],[Close_Date]])</f>
        <v>2017</v>
      </c>
      <c r="P476" s="183">
        <f>MONTH(All_Opps[[#This Row],[Close Date]])</f>
        <v>10</v>
      </c>
      <c r="Q476" s="181">
        <f>WEEKNUM(All_Opps[[#This Row],[Close Date]],1)</f>
        <v>44</v>
      </c>
      <c r="R47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321</v>
      </c>
      <c r="S476" s="4" t="s">
        <v>1261</v>
      </c>
      <c r="T476" s="4" t="s">
        <v>1262</v>
      </c>
      <c r="U476" s="68">
        <v>43038</v>
      </c>
      <c r="V476" s="347" t="s">
        <v>19</v>
      </c>
      <c r="W476" s="9">
        <v>0</v>
      </c>
      <c r="X476" s="4" t="s">
        <v>5</v>
      </c>
      <c r="Y476" s="4" t="s">
        <v>328</v>
      </c>
      <c r="Z476" s="68">
        <v>43053</v>
      </c>
    </row>
    <row r="477" spans="1:26" ht="12.75" x14ac:dyDescent="0.35">
      <c r="A4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477" s="181" t="str">
        <f>IF(All_Opps[[#This Row],[WeekMod]]&lt;&gt;"",CONCATENATE(All_Opps[[#This Row],[Opp Year]],"-",TEXT(All_Opps[[#This Row],[WeekMod]],"00#")),"")</f>
        <v>2018-044</v>
      </c>
      <c r="C4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477" s="181" t="str">
        <f>CONCATENATE(All_Opps[[#This Row],[Opp Year]],"-",TEXT(All_Opps[[#This Row],[Week]],"00#"))</f>
        <v>2018-044</v>
      </c>
      <c r="E477" s="181">
        <f>IFERROR(VALUE(RIGHT(All_Opps[[#This Row],[Opportunity Name]],2)),"")</f>
        <v>2</v>
      </c>
      <c r="F477" s="181">
        <f>IFERROR(("20"&amp;LEFT(All_Opps[[#This Row],[Opportunity Name]],2))*1,"")</f>
        <v>2018</v>
      </c>
      <c r="G477" s="181" t="str">
        <f>MID(All_Opps[[#This Row],[Opportunity Name]],3,2)</f>
        <v>10</v>
      </c>
      <c r="H477" s="181" t="str">
        <f>LEFT(All_Opps[[#This Row],[Opportunity Name]],7)</f>
        <v>1810-01</v>
      </c>
      <c r="I477" s="181" t="str" cm="1">
        <f t="array" ref="I4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77" s="181" t="str">
        <f>YEAR(All_Opps[[#This Row],[Close_Date]])&amp;"-"&amp;TEXT(MONTH(All_Opps[[#This Row],[Close_Date]]),"00")</f>
        <v>2017-10</v>
      </c>
      <c r="K477" s="182">
        <f>All_Opps[[#This Row],[Created Date2]]*1</f>
        <v>43054</v>
      </c>
      <c r="L477" s="183">
        <f>YEAR(All_Opps[[#This Row],[Created_Date]])</f>
        <v>2017</v>
      </c>
      <c r="M477" s="184">
        <f>WEEKNUM(All_Opps[[#This Row],[Created_Date]],16)</f>
        <v>46</v>
      </c>
      <c r="N477" s="182">
        <f>All_Opps[[#This Row],[Close Date]]*1</f>
        <v>43039</v>
      </c>
      <c r="O477" s="185">
        <f>YEAR(All_Opps[[#This Row],[Close_Date]])</f>
        <v>2017</v>
      </c>
      <c r="P477" s="183">
        <f>MONTH(All_Opps[[#This Row],[Close Date]])</f>
        <v>10</v>
      </c>
      <c r="Q477" s="181">
        <f>WEEKNUM(All_Opps[[#This Row],[Close Date]],1)</f>
        <v>44</v>
      </c>
      <c r="R47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320</v>
      </c>
      <c r="S477" s="4" t="s">
        <v>1263</v>
      </c>
      <c r="T477" s="4" t="s">
        <v>1264</v>
      </c>
      <c r="U477" s="68">
        <v>43039</v>
      </c>
      <c r="V477" s="347" t="s">
        <v>19</v>
      </c>
      <c r="W477" s="9">
        <v>5268</v>
      </c>
      <c r="X477" s="4" t="s">
        <v>161</v>
      </c>
      <c r="Y477" s="4" t="s">
        <v>328</v>
      </c>
      <c r="Z477" s="68">
        <v>43054</v>
      </c>
    </row>
    <row r="478" spans="1:26" ht="12.75" x14ac:dyDescent="0.35">
      <c r="A4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478" s="181" t="str">
        <f>IF(All_Opps[[#This Row],[WeekMod]]&lt;&gt;"",CONCATENATE(All_Opps[[#This Row],[Opp Year]],"-",TEXT(All_Opps[[#This Row],[WeekMod]],"00#")),"")</f>
        <v>2018-039</v>
      </c>
      <c r="C4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478" s="181" t="str">
        <f>CONCATENATE(All_Opps[[#This Row],[Opp Year]],"-",TEXT(All_Opps[[#This Row],[Week]],"00#"))</f>
        <v>2018-039</v>
      </c>
      <c r="E478" s="181">
        <f>IFERROR(VALUE(RIGHT(All_Opps[[#This Row],[Opportunity Name]],2)),"")</f>
        <v>1</v>
      </c>
      <c r="F478" s="181">
        <f>IFERROR(("20"&amp;LEFT(All_Opps[[#This Row],[Opportunity Name]],2))*1,"")</f>
        <v>2018</v>
      </c>
      <c r="G478" s="181" t="str">
        <f>MID(All_Opps[[#This Row],[Opportunity Name]],3,2)</f>
        <v>10</v>
      </c>
      <c r="H478" s="181" t="str">
        <f>LEFT(All_Opps[[#This Row],[Opportunity Name]],7)</f>
        <v>1810-01</v>
      </c>
      <c r="I478" s="181" t="str" cm="1">
        <f t="array" ref="I4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78" s="181" t="str">
        <f>YEAR(All_Opps[[#This Row],[Close_Date]])&amp;"-"&amp;TEXT(MONTH(All_Opps[[#This Row],[Close_Date]]),"00")</f>
        <v>2017-09</v>
      </c>
      <c r="K478" s="182">
        <f>All_Opps[[#This Row],[Created Date2]]*1</f>
        <v>43017</v>
      </c>
      <c r="L478" s="183">
        <f>YEAR(All_Opps[[#This Row],[Created_Date]])</f>
        <v>2017</v>
      </c>
      <c r="M478" s="184">
        <f>WEEKNUM(All_Opps[[#This Row],[Created_Date]],16)</f>
        <v>41</v>
      </c>
      <c r="N478" s="182">
        <f>All_Opps[[#This Row],[Close Date]]*1</f>
        <v>43002</v>
      </c>
      <c r="O478" s="185">
        <f>YEAR(All_Opps[[#This Row],[Close_Date]])</f>
        <v>2017</v>
      </c>
      <c r="P478" s="183">
        <f>MONTH(All_Opps[[#This Row],[Close Date]])</f>
        <v>9</v>
      </c>
      <c r="Q478" s="181">
        <f>WEEKNUM(All_Opps[[#This Row],[Close Date]],1)</f>
        <v>39</v>
      </c>
      <c r="R47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357</v>
      </c>
      <c r="S478" s="4" t="s">
        <v>1265</v>
      </c>
      <c r="T478" s="4" t="s">
        <v>1266</v>
      </c>
      <c r="U478" s="68">
        <v>43002</v>
      </c>
      <c r="V478" s="347" t="s">
        <v>19</v>
      </c>
      <c r="W478" s="9">
        <v>0</v>
      </c>
      <c r="X478" s="4" t="s">
        <v>159</v>
      </c>
      <c r="Y478" s="4" t="s">
        <v>328</v>
      </c>
      <c r="Z478" s="68">
        <v>43017</v>
      </c>
    </row>
    <row r="479" spans="1:26" ht="12.75" x14ac:dyDescent="0.35">
      <c r="A4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479" s="181" t="str">
        <f>IF(All_Opps[[#This Row],[WeekMod]]&lt;&gt;"",CONCATENATE(All_Opps[[#This Row],[Opp Year]],"-",TEXT(All_Opps[[#This Row],[WeekMod]],"00#")),"")</f>
        <v>2018-038</v>
      </c>
      <c r="C4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479" s="181" t="str">
        <f>CONCATENATE(All_Opps[[#This Row],[Opp Year]],"-",TEXT(All_Opps[[#This Row],[Week]],"00#"))</f>
        <v>2018-038</v>
      </c>
      <c r="E479" s="181">
        <f>IFERROR(VALUE(RIGHT(All_Opps[[#This Row],[Opportunity Name]],2)),"")</f>
        <v>2</v>
      </c>
      <c r="F479" s="181">
        <f>IFERROR(("20"&amp;LEFT(All_Opps[[#This Row],[Opportunity Name]],2))*1,"")</f>
        <v>2018</v>
      </c>
      <c r="G479" s="181" t="str">
        <f>MID(All_Opps[[#This Row],[Opportunity Name]],3,2)</f>
        <v>10</v>
      </c>
      <c r="H479" s="181" t="str">
        <f>LEFT(All_Opps[[#This Row],[Opportunity Name]],7)</f>
        <v>1810-01</v>
      </c>
      <c r="I479" s="181" t="str" cm="1">
        <f t="array" ref="I4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79" s="181" t="str">
        <f>YEAR(All_Opps[[#This Row],[Close_Date]])&amp;"-"&amp;TEXT(MONTH(All_Opps[[#This Row],[Close_Date]]),"00")</f>
        <v>2017-09</v>
      </c>
      <c r="K479" s="182">
        <f>All_Opps[[#This Row],[Created Date2]]*1</f>
        <v>43011</v>
      </c>
      <c r="L479" s="183">
        <f>YEAR(All_Opps[[#This Row],[Created_Date]])</f>
        <v>2017</v>
      </c>
      <c r="M479" s="184">
        <f>WEEKNUM(All_Opps[[#This Row],[Created_Date]],16)</f>
        <v>40</v>
      </c>
      <c r="N479" s="182">
        <f>All_Opps[[#This Row],[Close Date]]*1</f>
        <v>42996</v>
      </c>
      <c r="O479" s="185">
        <f>YEAR(All_Opps[[#This Row],[Close_Date]])</f>
        <v>2017</v>
      </c>
      <c r="P479" s="183">
        <f>MONTH(All_Opps[[#This Row],[Close Date]])</f>
        <v>9</v>
      </c>
      <c r="Q479" s="181">
        <f>WEEKNUM(All_Opps[[#This Row],[Close Date]],1)</f>
        <v>38</v>
      </c>
      <c r="R47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363</v>
      </c>
      <c r="S479" s="4" t="s">
        <v>1267</v>
      </c>
      <c r="T479" s="4" t="s">
        <v>1268</v>
      </c>
      <c r="U479" s="68">
        <v>42996</v>
      </c>
      <c r="V479" s="347" t="s">
        <v>19</v>
      </c>
      <c r="W479" s="9">
        <v>0</v>
      </c>
      <c r="X479" s="4" t="s">
        <v>181</v>
      </c>
      <c r="Y479" s="4" t="s">
        <v>328</v>
      </c>
      <c r="Z479" s="68">
        <v>43011</v>
      </c>
    </row>
    <row r="480" spans="1:26" ht="12.75" x14ac:dyDescent="0.35">
      <c r="A4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480" s="181" t="str">
        <f>IF(All_Opps[[#This Row],[WeekMod]]&lt;&gt;"",CONCATENATE(All_Opps[[#This Row],[Opp Year]],"-",TEXT(All_Opps[[#This Row],[WeekMod]],"00#")),"")</f>
        <v>2018-038</v>
      </c>
      <c r="C4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480" s="181" t="str">
        <f>CONCATENATE(All_Opps[[#This Row],[Opp Year]],"-",TEXT(All_Opps[[#This Row],[Week]],"00#"))</f>
        <v>2018-038</v>
      </c>
      <c r="E480" s="181">
        <f>IFERROR(VALUE(RIGHT(All_Opps[[#This Row],[Opportunity Name]],2)),"")</f>
        <v>1</v>
      </c>
      <c r="F480" s="181">
        <f>IFERROR(("20"&amp;LEFT(All_Opps[[#This Row],[Opportunity Name]],2))*1,"")</f>
        <v>2018</v>
      </c>
      <c r="G480" s="181" t="str">
        <f>MID(All_Opps[[#This Row],[Opportunity Name]],3,2)</f>
        <v>10</v>
      </c>
      <c r="H480" s="181" t="str">
        <f>LEFT(All_Opps[[#This Row],[Opportunity Name]],7)</f>
        <v>1810-01</v>
      </c>
      <c r="I480" s="181" t="str" cm="1">
        <f t="array" ref="I4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80" s="181" t="str">
        <f>YEAR(All_Opps[[#This Row],[Close_Date]])&amp;"-"&amp;TEXT(MONTH(All_Opps[[#This Row],[Close_Date]]),"00")</f>
        <v>2017-09</v>
      </c>
      <c r="K480" s="182">
        <f>All_Opps[[#This Row],[Created Date2]]*1</f>
        <v>43013</v>
      </c>
      <c r="L480" s="183">
        <f>YEAR(All_Opps[[#This Row],[Created_Date]])</f>
        <v>2017</v>
      </c>
      <c r="M480" s="184">
        <f>WEEKNUM(All_Opps[[#This Row],[Created_Date]],16)</f>
        <v>40</v>
      </c>
      <c r="N480" s="182">
        <f>All_Opps[[#This Row],[Close Date]]*1</f>
        <v>42998</v>
      </c>
      <c r="O480" s="185">
        <f>YEAR(All_Opps[[#This Row],[Close_Date]])</f>
        <v>2017</v>
      </c>
      <c r="P480" s="183">
        <f>MONTH(All_Opps[[#This Row],[Close Date]])</f>
        <v>9</v>
      </c>
      <c r="Q480" s="181">
        <f>WEEKNUM(All_Opps[[#This Row],[Close Date]],1)</f>
        <v>38</v>
      </c>
      <c r="R48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361</v>
      </c>
      <c r="S480" s="4" t="s">
        <v>1269</v>
      </c>
      <c r="T480" s="4" t="s">
        <v>1270</v>
      </c>
      <c r="U480" s="68">
        <v>42998</v>
      </c>
      <c r="V480" s="347" t="s">
        <v>19</v>
      </c>
      <c r="W480" s="9">
        <v>1909</v>
      </c>
      <c r="X480" s="4" t="s">
        <v>13</v>
      </c>
      <c r="Y480" s="4" t="s">
        <v>328</v>
      </c>
      <c r="Z480" s="68">
        <v>43013</v>
      </c>
    </row>
    <row r="481" spans="1:26" ht="12.75" x14ac:dyDescent="0.35">
      <c r="A4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481" s="181" t="str">
        <f>IF(All_Opps[[#This Row],[WeekMod]]&lt;&gt;"",CONCATENATE(All_Opps[[#This Row],[Opp Year]],"-",TEXT(All_Opps[[#This Row],[WeekMod]],"00#")),"")</f>
        <v>2018-037</v>
      </c>
      <c r="C4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481" s="181" t="str">
        <f>CONCATENATE(All_Opps[[#This Row],[Opp Year]],"-",TEXT(All_Opps[[#This Row],[Week]],"00#"))</f>
        <v>2018-037</v>
      </c>
      <c r="E481" s="181">
        <f>IFERROR(VALUE(RIGHT(All_Opps[[#This Row],[Opportunity Name]],2)),"")</f>
        <v>2</v>
      </c>
      <c r="F481" s="181">
        <f>IFERROR(("20"&amp;LEFT(All_Opps[[#This Row],[Opportunity Name]],2))*1,"")</f>
        <v>2018</v>
      </c>
      <c r="G481" s="181" t="str">
        <f>MID(All_Opps[[#This Row],[Opportunity Name]],3,2)</f>
        <v>10</v>
      </c>
      <c r="H481" s="181" t="str">
        <f>LEFT(All_Opps[[#This Row],[Opportunity Name]],7)</f>
        <v>1810-01</v>
      </c>
      <c r="I481" s="181" t="str" cm="1">
        <f t="array" ref="I4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81" s="181" t="str">
        <f>YEAR(All_Opps[[#This Row],[Close_Date]])&amp;"-"&amp;TEXT(MONTH(All_Opps[[#This Row],[Close_Date]]),"00")</f>
        <v>2017-09</v>
      </c>
      <c r="K481" s="182">
        <f>All_Opps[[#This Row],[Created Date2]]*1</f>
        <v>43004</v>
      </c>
      <c r="L481" s="183">
        <f>YEAR(All_Opps[[#This Row],[Created_Date]])</f>
        <v>2017</v>
      </c>
      <c r="M481" s="184">
        <f>WEEKNUM(All_Opps[[#This Row],[Created_Date]],16)</f>
        <v>39</v>
      </c>
      <c r="N481" s="182">
        <f>All_Opps[[#This Row],[Close Date]]*1</f>
        <v>42989</v>
      </c>
      <c r="O481" s="185">
        <f>YEAR(All_Opps[[#This Row],[Close_Date]])</f>
        <v>2017</v>
      </c>
      <c r="P481" s="183">
        <f>MONTH(All_Opps[[#This Row],[Close Date]])</f>
        <v>9</v>
      </c>
      <c r="Q481" s="181">
        <f>WEEKNUM(All_Opps[[#This Row],[Close Date]],1)</f>
        <v>37</v>
      </c>
      <c r="R48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370</v>
      </c>
      <c r="S481" s="4" t="s">
        <v>1271</v>
      </c>
      <c r="T481" s="4" t="s">
        <v>1272</v>
      </c>
      <c r="U481" s="68">
        <v>42989</v>
      </c>
      <c r="V481" s="347" t="s">
        <v>19</v>
      </c>
      <c r="W481" s="9">
        <v>786</v>
      </c>
      <c r="X481" s="4" t="s">
        <v>175</v>
      </c>
      <c r="Y481" s="4" t="s">
        <v>328</v>
      </c>
      <c r="Z481" s="68">
        <v>43004</v>
      </c>
    </row>
    <row r="482" spans="1:26" ht="12.75" x14ac:dyDescent="0.35">
      <c r="A4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482" s="181" t="str">
        <f>IF(All_Opps[[#This Row],[WeekMod]]&lt;&gt;"",CONCATENATE(All_Opps[[#This Row],[Opp Year]],"-",TEXT(All_Opps[[#This Row],[WeekMod]],"00#")),"")</f>
        <v>2018-037</v>
      </c>
      <c r="C4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482" s="181" t="str">
        <f>CONCATENATE(All_Opps[[#This Row],[Opp Year]],"-",TEXT(All_Opps[[#This Row],[Week]],"00#"))</f>
        <v>2018-037</v>
      </c>
      <c r="E482" s="181">
        <f>IFERROR(VALUE(RIGHT(All_Opps[[#This Row],[Opportunity Name]],2)),"")</f>
        <v>2</v>
      </c>
      <c r="F482" s="181">
        <f>IFERROR(("20"&amp;LEFT(All_Opps[[#This Row],[Opportunity Name]],2))*1,"")</f>
        <v>2018</v>
      </c>
      <c r="G482" s="181" t="str">
        <f>MID(All_Opps[[#This Row],[Opportunity Name]],3,2)</f>
        <v>04</v>
      </c>
      <c r="H482" s="181" t="str">
        <f>LEFT(All_Opps[[#This Row],[Opportunity Name]],7)</f>
        <v>1804-03</v>
      </c>
      <c r="I482" s="181" t="str" cm="1">
        <f t="array" ref="I4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82" s="181" t="str">
        <f>YEAR(All_Opps[[#This Row],[Close_Date]])&amp;"-"&amp;TEXT(MONTH(All_Opps[[#This Row],[Close_Date]]),"00")</f>
        <v>2017-09</v>
      </c>
      <c r="K482" s="182">
        <f>All_Opps[[#This Row],[Created Date2]]*1</f>
        <v>42982</v>
      </c>
      <c r="L482" s="183">
        <f>YEAR(All_Opps[[#This Row],[Created_Date]])</f>
        <v>2017</v>
      </c>
      <c r="M482" s="184">
        <f>WEEKNUM(All_Opps[[#This Row],[Created_Date]],16)</f>
        <v>36</v>
      </c>
      <c r="N482" s="182">
        <f>All_Opps[[#This Row],[Close Date]]*1</f>
        <v>42988</v>
      </c>
      <c r="O482" s="185">
        <f>YEAR(All_Opps[[#This Row],[Close_Date]])</f>
        <v>2017</v>
      </c>
      <c r="P482" s="183">
        <f>MONTH(All_Opps[[#This Row],[Close Date]])</f>
        <v>9</v>
      </c>
      <c r="Q482" s="181">
        <f>WEEKNUM(All_Opps[[#This Row],[Close Date]],1)</f>
        <v>37</v>
      </c>
      <c r="R48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209</v>
      </c>
      <c r="S482" s="4" t="s">
        <v>1273</v>
      </c>
      <c r="T482" s="4" t="s">
        <v>1274</v>
      </c>
      <c r="U482" s="68">
        <v>42988</v>
      </c>
      <c r="V482" s="347" t="s">
        <v>19</v>
      </c>
      <c r="W482" s="341">
        <v>26128</v>
      </c>
      <c r="X482" s="4" t="s">
        <v>181</v>
      </c>
      <c r="Y482" s="4" t="s">
        <v>321</v>
      </c>
      <c r="Z482" s="68">
        <v>42982</v>
      </c>
    </row>
    <row r="483" spans="1:26" ht="12.75" x14ac:dyDescent="0.35">
      <c r="A4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483" s="181" t="str">
        <f>IF(All_Opps[[#This Row],[WeekMod]]&lt;&gt;"",CONCATENATE(All_Opps[[#This Row],[Opp Year]],"-",TEXT(All_Opps[[#This Row],[WeekMod]],"00#")),"")</f>
        <v>2018-043</v>
      </c>
      <c r="C4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483" s="181" t="str">
        <f>CONCATENATE(All_Opps[[#This Row],[Opp Year]],"-",TEXT(All_Opps[[#This Row],[Week]],"00#"))</f>
        <v>2018-043</v>
      </c>
      <c r="E483" s="181">
        <f>IFERROR(VALUE(RIGHT(All_Opps[[#This Row],[Opportunity Name]],2)),"")</f>
        <v>2</v>
      </c>
      <c r="F483" s="181">
        <f>IFERROR(("20"&amp;LEFT(All_Opps[[#This Row],[Opportunity Name]],2))*1,"")</f>
        <v>2018</v>
      </c>
      <c r="G483" s="181" t="str">
        <f>MID(All_Opps[[#This Row],[Opportunity Name]],3,2)</f>
        <v>11</v>
      </c>
      <c r="H483" s="181" t="str">
        <f>LEFT(All_Opps[[#This Row],[Opportunity Name]],7)</f>
        <v>1811 Pr</v>
      </c>
      <c r="I483" s="181" t="str" cm="1">
        <f t="array" ref="I4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83" s="181" t="str">
        <f>YEAR(All_Opps[[#This Row],[Close_Date]])&amp;"-"&amp;TEXT(MONTH(All_Opps[[#This Row],[Close_Date]]),"00")</f>
        <v>2017-10</v>
      </c>
      <c r="K483" s="182">
        <f>All_Opps[[#This Row],[Created Date2]]*1</f>
        <v>43003</v>
      </c>
      <c r="L483" s="183">
        <f>YEAR(All_Opps[[#This Row],[Created_Date]])</f>
        <v>2017</v>
      </c>
      <c r="M483" s="184">
        <f>WEEKNUM(All_Opps[[#This Row],[Created_Date]],16)</f>
        <v>39</v>
      </c>
      <c r="N483" s="182">
        <f>All_Opps[[#This Row],[Close Date]]*1</f>
        <v>43033</v>
      </c>
      <c r="O483" s="185">
        <f>YEAR(All_Opps[[#This Row],[Close_Date]])</f>
        <v>2017</v>
      </c>
      <c r="P483" s="183">
        <f>MONTH(All_Opps[[#This Row],[Close Date]])</f>
        <v>10</v>
      </c>
      <c r="Q483" s="181">
        <f>WEEKNUM(All_Opps[[#This Row],[Close Date]],1)</f>
        <v>43</v>
      </c>
      <c r="R48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83" s="4" t="s">
        <v>1275</v>
      </c>
      <c r="T483" s="4" t="s">
        <v>1276</v>
      </c>
      <c r="U483" s="68">
        <v>43033</v>
      </c>
      <c r="V483" s="347" t="s">
        <v>21</v>
      </c>
      <c r="W483" s="341">
        <v>176283</v>
      </c>
      <c r="X483" s="4" t="s">
        <v>6</v>
      </c>
      <c r="Y483" s="4" t="s">
        <v>321</v>
      </c>
      <c r="Z483" s="68">
        <v>43003</v>
      </c>
    </row>
    <row r="484" spans="1:26" ht="12.75" x14ac:dyDescent="0.35">
      <c r="A4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94</v>
      </c>
      <c r="B484" s="181" t="str">
        <f>IF(All_Opps[[#This Row],[WeekMod]]&lt;&gt;"",CONCATENATE(All_Opps[[#This Row],[Opp Year]],"-",TEXT(All_Opps[[#This Row],[WeekMod]],"00#")),"")</f>
        <v>2017-094</v>
      </c>
      <c r="C4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94</v>
      </c>
      <c r="D484" s="181" t="str">
        <f>CONCATENATE(All_Opps[[#This Row],[Opp Year]],"-",TEXT(All_Opps[[#This Row],[Week]],"00#"))</f>
        <v>2017-094</v>
      </c>
      <c r="E484" s="181">
        <f>IFERROR(VALUE(RIGHT(All_Opps[[#This Row],[Opportunity Name]],2)),"")</f>
        <v>3</v>
      </c>
      <c r="F484" s="181">
        <f>IFERROR(("20"&amp;LEFT(All_Opps[[#This Row],[Opportunity Name]],2))*1,"")</f>
        <v>2017</v>
      </c>
      <c r="G484" s="181" t="str">
        <f>MID(All_Opps[[#This Row],[Opportunity Name]],3,2)</f>
        <v>12</v>
      </c>
      <c r="H484" s="181" t="str">
        <f>LEFT(All_Opps[[#This Row],[Opportunity Name]],7)</f>
        <v>1712 Ur</v>
      </c>
      <c r="I484" s="181" t="str" cm="1">
        <f t="array" ref="I4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84" s="181" t="str">
        <f>YEAR(All_Opps[[#This Row],[Close_Date]])&amp;"-"&amp;TEXT(MONTH(All_Opps[[#This Row],[Close_Date]]),"00")</f>
        <v>2017-10</v>
      </c>
      <c r="K484" s="182">
        <f>All_Opps[[#This Row],[Created Date2]]*1</f>
        <v>42995</v>
      </c>
      <c r="L484" s="183">
        <f>YEAR(All_Opps[[#This Row],[Created_Date]])</f>
        <v>2017</v>
      </c>
      <c r="M484" s="184">
        <f>WEEKNUM(All_Opps[[#This Row],[Created_Date]],16)</f>
        <v>38</v>
      </c>
      <c r="N484" s="182">
        <f>All_Opps[[#This Row],[Close Date]]*1</f>
        <v>43025</v>
      </c>
      <c r="O484" s="185">
        <f>YEAR(All_Opps[[#This Row],[Close_Date]])</f>
        <v>2017</v>
      </c>
      <c r="P484" s="183">
        <f>MONTH(All_Opps[[#This Row],[Close Date]])</f>
        <v>10</v>
      </c>
      <c r="Q484" s="181">
        <f>WEEKNUM(All_Opps[[#This Row],[Close Date]],1)</f>
        <v>42</v>
      </c>
      <c r="R48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84" s="4" t="s">
        <v>1277</v>
      </c>
      <c r="T484" s="4" t="s">
        <v>1278</v>
      </c>
      <c r="U484" s="68">
        <v>43025</v>
      </c>
      <c r="V484" s="347" t="s">
        <v>18</v>
      </c>
      <c r="W484" s="9">
        <v>61353</v>
      </c>
      <c r="X484" s="4" t="s">
        <v>24</v>
      </c>
      <c r="Y484" s="4" t="s">
        <v>328</v>
      </c>
      <c r="Z484" s="68">
        <v>42995</v>
      </c>
    </row>
    <row r="485" spans="1:26" ht="12.75" x14ac:dyDescent="0.35">
      <c r="A4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485" s="181" t="str">
        <f>IF(All_Opps[[#This Row],[WeekMod]]&lt;&gt;"",CONCATENATE(All_Opps[[#This Row],[Opp Year]],"-",TEXT(All_Opps[[#This Row],[WeekMod]],"00#")),"")</f>
        <v>2018-043</v>
      </c>
      <c r="C4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485" s="181" t="str">
        <f>CONCATENATE(All_Opps[[#This Row],[Opp Year]],"-",TEXT(All_Opps[[#This Row],[Week]],"00#"))</f>
        <v>2018-043</v>
      </c>
      <c r="E485" s="181">
        <f>IFERROR(VALUE(RIGHT(All_Opps[[#This Row],[Opportunity Name]],2)),"")</f>
        <v>4</v>
      </c>
      <c r="F485" s="181">
        <f>IFERROR(("20"&amp;LEFT(All_Opps[[#This Row],[Opportunity Name]],2))*1,"")</f>
        <v>2018</v>
      </c>
      <c r="G485" s="181" t="str">
        <f>MID(All_Opps[[#This Row],[Opportunity Name]],3,2)</f>
        <v>01</v>
      </c>
      <c r="H485" s="181" t="str">
        <f>LEFT(All_Opps[[#This Row],[Opportunity Name]],7)</f>
        <v>1801 Ro</v>
      </c>
      <c r="I485" s="181" t="str" cm="1">
        <f t="array" ref="I4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85" s="181" t="str">
        <f>YEAR(All_Opps[[#This Row],[Close_Date]])&amp;"-"&amp;TEXT(MONTH(All_Opps[[#This Row],[Close_Date]]),"00")</f>
        <v>2017-10</v>
      </c>
      <c r="K485" s="182">
        <f>All_Opps[[#This Row],[Created Date2]]*1</f>
        <v>43006</v>
      </c>
      <c r="L485" s="183">
        <f>YEAR(All_Opps[[#This Row],[Created_Date]])</f>
        <v>2017</v>
      </c>
      <c r="M485" s="184">
        <f>WEEKNUM(All_Opps[[#This Row],[Created_Date]],16)</f>
        <v>39</v>
      </c>
      <c r="N485" s="182">
        <f>All_Opps[[#This Row],[Close Date]]*1</f>
        <v>43036</v>
      </c>
      <c r="O485" s="185">
        <f>YEAR(All_Opps[[#This Row],[Close_Date]])</f>
        <v>2017</v>
      </c>
      <c r="P485" s="183">
        <f>MONTH(All_Opps[[#This Row],[Close Date]])</f>
        <v>10</v>
      </c>
      <c r="Q485" s="181">
        <f>WEEKNUM(All_Opps[[#This Row],[Close Date]],1)</f>
        <v>43</v>
      </c>
      <c r="R48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85" s="4" t="s">
        <v>1279</v>
      </c>
      <c r="T485" s="4" t="s">
        <v>1280</v>
      </c>
      <c r="U485" s="68">
        <v>43036</v>
      </c>
      <c r="V485" s="347" t="s">
        <v>18</v>
      </c>
      <c r="W485" s="341">
        <v>63590</v>
      </c>
      <c r="X485" s="4" t="s">
        <v>24</v>
      </c>
      <c r="Y485" s="4" t="s">
        <v>321</v>
      </c>
      <c r="Z485" s="68">
        <v>43006</v>
      </c>
    </row>
    <row r="486" spans="1:26" ht="12.75" x14ac:dyDescent="0.35">
      <c r="A4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486" s="181" t="str">
        <f>IF(All_Opps[[#This Row],[WeekMod]]&lt;&gt;"",CONCATENATE(All_Opps[[#This Row],[Opp Year]],"-",TEXT(All_Opps[[#This Row],[WeekMod]],"00#")),"")</f>
        <v>2018-041</v>
      </c>
      <c r="C4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486" s="181" t="str">
        <f>CONCATENATE(All_Opps[[#This Row],[Opp Year]],"-",TEXT(All_Opps[[#This Row],[Week]],"00#"))</f>
        <v>2018-041</v>
      </c>
      <c r="E486" s="181">
        <f>IFERROR(VALUE(RIGHT(All_Opps[[#This Row],[Opportunity Name]],2)),"")</f>
        <v>2</v>
      </c>
      <c r="F486" s="181">
        <f>IFERROR(("20"&amp;LEFT(All_Opps[[#This Row],[Opportunity Name]],2))*1,"")</f>
        <v>2018</v>
      </c>
      <c r="G486" s="181" t="str">
        <f>MID(All_Opps[[#This Row],[Opportunity Name]],3,2)</f>
        <v>01</v>
      </c>
      <c r="H486" s="181" t="str">
        <f>LEFT(All_Opps[[#This Row],[Opportunity Name]],7)</f>
        <v>1801-03</v>
      </c>
      <c r="I486" s="181" t="str" cm="1">
        <f t="array" ref="I4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86" s="181" t="str">
        <f>YEAR(All_Opps[[#This Row],[Close_Date]])&amp;"-"&amp;TEXT(MONTH(All_Opps[[#This Row],[Close_Date]]),"00")</f>
        <v>2017-10</v>
      </c>
      <c r="K486" s="182">
        <f>All_Opps[[#This Row],[Created Date2]]*1</f>
        <v>42994</v>
      </c>
      <c r="L486" s="183">
        <f>YEAR(All_Opps[[#This Row],[Created_Date]])</f>
        <v>2017</v>
      </c>
      <c r="M486" s="184">
        <f>WEEKNUM(All_Opps[[#This Row],[Created_Date]],16)</f>
        <v>38</v>
      </c>
      <c r="N486" s="182">
        <f>All_Opps[[#This Row],[Close Date]]*1</f>
        <v>43019</v>
      </c>
      <c r="O486" s="185">
        <f>YEAR(All_Opps[[#This Row],[Close_Date]])</f>
        <v>2017</v>
      </c>
      <c r="P486" s="183">
        <f>MONTH(All_Opps[[#This Row],[Close Date]])</f>
        <v>10</v>
      </c>
      <c r="Q486" s="181">
        <f>WEEKNUM(All_Opps[[#This Row],[Close Date]],1)</f>
        <v>41</v>
      </c>
      <c r="R48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107</v>
      </c>
      <c r="S486" s="4" t="s">
        <v>1281</v>
      </c>
      <c r="T486" s="4" t="s">
        <v>1282</v>
      </c>
      <c r="U486" s="68">
        <v>43019</v>
      </c>
      <c r="V486" s="347" t="s">
        <v>19</v>
      </c>
      <c r="W486" s="341">
        <v>77220</v>
      </c>
      <c r="X486" s="4" t="s">
        <v>29</v>
      </c>
      <c r="Y486" s="4" t="s">
        <v>321</v>
      </c>
      <c r="Z486" s="68">
        <v>42994</v>
      </c>
    </row>
    <row r="487" spans="1:26" ht="12.75" x14ac:dyDescent="0.35">
      <c r="A487" s="18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96</v>
      </c>
      <c r="B487" s="186" t="str">
        <f>IF(All_Opps[[#This Row],[WeekMod]]&lt;&gt;"",CONCATENATE(All_Opps[[#This Row],[Opp Year]],"-",TEXT(All_Opps[[#This Row],[WeekMod]],"00#")),"")</f>
        <v>2017-096</v>
      </c>
      <c r="C487" s="18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96</v>
      </c>
      <c r="D487" s="186" t="str">
        <f>CONCATENATE(All_Opps[[#This Row],[Opp Year]],"-",TEXT(All_Opps[[#This Row],[Week]],"00#"))</f>
        <v>2017-096</v>
      </c>
      <c r="E487" s="186">
        <f>IFERROR(VALUE(RIGHT(All_Opps[[#This Row],[Opportunity Name]],2)),"")</f>
        <v>2</v>
      </c>
      <c r="F487" s="186">
        <f>IFERROR(("20"&amp;LEFT(All_Opps[[#This Row],[Opportunity Name]],2))*1,"")</f>
        <v>2017</v>
      </c>
      <c r="G487" s="186" t="str">
        <f>MID(All_Opps[[#This Row],[Opportunity Name]],3,2)</f>
        <v>11</v>
      </c>
      <c r="H487" s="186" t="str">
        <f>LEFT(All_Opps[[#This Row],[Opportunity Name]],7)</f>
        <v>1711-10</v>
      </c>
      <c r="I487" s="186" t="str" cm="1">
        <f t="array" ref="I4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87" s="186" t="str">
        <f>YEAR(All_Opps[[#This Row],[Close_Date]])&amp;"-"&amp;TEXT(MONTH(All_Opps[[#This Row],[Close_Date]]),"00")</f>
        <v>2017-11</v>
      </c>
      <c r="K487" s="187">
        <f>All_Opps[[#This Row],[Created Date2]]*1</f>
        <v>43038</v>
      </c>
      <c r="L487" s="188">
        <f>YEAR(All_Opps[[#This Row],[Created_Date]])</f>
        <v>2017</v>
      </c>
      <c r="M487" s="189">
        <f>WEEKNUM(All_Opps[[#This Row],[Created_Date]],16)</f>
        <v>44</v>
      </c>
      <c r="N487" s="187">
        <f>All_Opps[[#This Row],[Close Date]]*1</f>
        <v>43041</v>
      </c>
      <c r="O487" s="190">
        <f>YEAR(All_Opps[[#This Row],[Close_Date]])</f>
        <v>2017</v>
      </c>
      <c r="P487" s="188">
        <f>MONTH(All_Opps[[#This Row],[Close Date]])</f>
        <v>11</v>
      </c>
      <c r="Q487" s="186">
        <f>WEEKNUM(All_Opps[[#This Row],[Close Date]],1)</f>
        <v>44</v>
      </c>
      <c r="R487" s="18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</v>
      </c>
      <c r="S487" s="63" t="s">
        <v>1283</v>
      </c>
      <c r="T487" s="63" t="s">
        <v>1284</v>
      </c>
      <c r="U487" s="84">
        <v>43041</v>
      </c>
      <c r="V487" s="348" t="s">
        <v>19</v>
      </c>
      <c r="W487" s="64">
        <v>19628</v>
      </c>
      <c r="X487" s="63" t="s">
        <v>161</v>
      </c>
      <c r="Y487" s="63" t="s">
        <v>1285</v>
      </c>
      <c r="Z487" s="84">
        <v>43038</v>
      </c>
    </row>
    <row r="488" spans="1:26" ht="12.75" x14ac:dyDescent="0.35">
      <c r="A4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96</v>
      </c>
      <c r="B488" s="181" t="str">
        <f>IF(All_Opps[[#This Row],[WeekMod]]&lt;&gt;"",CONCATENATE(All_Opps[[#This Row],[Opp Year]],"-",TEXT(All_Opps[[#This Row],[WeekMod]],"00#")),"")</f>
        <v>2017-096</v>
      </c>
      <c r="C4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96</v>
      </c>
      <c r="D488" s="181" t="str">
        <f>CONCATENATE(All_Opps[[#This Row],[Opp Year]],"-",TEXT(All_Opps[[#This Row],[Week]],"00#"))</f>
        <v>2017-096</v>
      </c>
      <c r="E488" s="181">
        <f>IFERROR(VALUE(RIGHT(All_Opps[[#This Row],[Opportunity Name]],2)),"")</f>
        <v>5</v>
      </c>
      <c r="F488" s="181">
        <f>IFERROR(("20"&amp;LEFT(All_Opps[[#This Row],[Opportunity Name]],2))*1,"")</f>
        <v>2017</v>
      </c>
      <c r="G488" s="181" t="str">
        <f>MID(All_Opps[[#This Row],[Opportunity Name]],3,2)</f>
        <v>11</v>
      </c>
      <c r="H488" s="181" t="str">
        <f>LEFT(All_Opps[[#This Row],[Opportunity Name]],7)</f>
        <v>1711 Ya</v>
      </c>
      <c r="I488" s="181" t="str" cm="1">
        <f t="array" ref="I4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88" s="181" t="str">
        <f>YEAR(All_Opps[[#This Row],[Close_Date]])&amp;"-"&amp;TEXT(MONTH(All_Opps[[#This Row],[Close_Date]]),"00")</f>
        <v>2017-11</v>
      </c>
      <c r="K488" s="182">
        <f>All_Opps[[#This Row],[Created Date2]]*1</f>
        <v>43010</v>
      </c>
      <c r="L488" s="183">
        <f>YEAR(All_Opps[[#This Row],[Created_Date]])</f>
        <v>2017</v>
      </c>
      <c r="M488" s="184">
        <f>WEEKNUM(All_Opps[[#This Row],[Created_Date]],16)</f>
        <v>40</v>
      </c>
      <c r="N488" s="182">
        <f>All_Opps[[#This Row],[Close Date]]*1</f>
        <v>43040</v>
      </c>
      <c r="O488" s="185">
        <f>YEAR(All_Opps[[#This Row],[Close_Date]])</f>
        <v>2017</v>
      </c>
      <c r="P488" s="183">
        <f>MONTH(All_Opps[[#This Row],[Close Date]])</f>
        <v>11</v>
      </c>
      <c r="Q488" s="181">
        <f>WEEKNUM(All_Opps[[#This Row],[Close Date]],1)</f>
        <v>44</v>
      </c>
      <c r="R48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88" s="4" t="s">
        <v>1286</v>
      </c>
      <c r="T488" s="4" t="s">
        <v>1287</v>
      </c>
      <c r="U488" s="68">
        <v>43040</v>
      </c>
      <c r="V488" s="347" t="s">
        <v>18</v>
      </c>
      <c r="W488" s="341">
        <v>39247</v>
      </c>
      <c r="X488" s="4" t="s">
        <v>5</v>
      </c>
      <c r="Y488" s="4" t="s">
        <v>321</v>
      </c>
      <c r="Z488" s="68">
        <v>43010</v>
      </c>
    </row>
    <row r="489" spans="1:26" ht="12.75" x14ac:dyDescent="0.35">
      <c r="A4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489" s="181" t="str">
        <f>IF(All_Opps[[#This Row],[WeekMod]]&lt;&gt;"",CONCATENATE(All_Opps[[#This Row],[Opp Year]],"-",TEXT(All_Opps[[#This Row],[WeekMod]],"00#")),"")</f>
        <v>2018-041</v>
      </c>
      <c r="C4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489" s="181" t="str">
        <f>CONCATENATE(All_Opps[[#This Row],[Opp Year]],"-",TEXT(All_Opps[[#This Row],[Week]],"00#"))</f>
        <v>2018-041</v>
      </c>
      <c r="E489" s="181">
        <f>IFERROR(VALUE(RIGHT(All_Opps[[#This Row],[Opportunity Name]],2)),"")</f>
        <v>4</v>
      </c>
      <c r="F489" s="181">
        <f>IFERROR(("20"&amp;LEFT(All_Opps[[#This Row],[Opportunity Name]],2))*1,"")</f>
        <v>2018</v>
      </c>
      <c r="G489" s="181" t="str">
        <f>MID(All_Opps[[#This Row],[Opportunity Name]],3,2)</f>
        <v>03</v>
      </c>
      <c r="H489" s="181" t="str">
        <f>LEFT(All_Opps[[#This Row],[Opportunity Name]],7)</f>
        <v>1803-01</v>
      </c>
      <c r="I489" s="181" t="str" cm="1">
        <f t="array" ref="I4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89" s="181" t="str">
        <f>YEAR(All_Opps[[#This Row],[Close_Date]])&amp;"-"&amp;TEXT(MONTH(All_Opps[[#This Row],[Close_Date]]),"00")</f>
        <v>2017-10</v>
      </c>
      <c r="K489" s="182">
        <f>All_Opps[[#This Row],[Created Date2]]*1</f>
        <v>43018</v>
      </c>
      <c r="L489" s="183">
        <f>YEAR(All_Opps[[#This Row],[Created_Date]])</f>
        <v>2017</v>
      </c>
      <c r="M489" s="184">
        <f>WEEKNUM(All_Opps[[#This Row],[Created_Date]],16)</f>
        <v>41</v>
      </c>
      <c r="N489" s="182">
        <f>All_Opps[[#This Row],[Close Date]]*1</f>
        <v>43022</v>
      </c>
      <c r="O489" s="185">
        <f>YEAR(All_Opps[[#This Row],[Close_Date]])</f>
        <v>2017</v>
      </c>
      <c r="P489" s="183">
        <f>MONTH(All_Opps[[#This Row],[Close Date]])</f>
        <v>10</v>
      </c>
      <c r="Q489" s="181">
        <f>WEEKNUM(All_Opps[[#This Row],[Close Date]],1)</f>
        <v>41</v>
      </c>
      <c r="R48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142</v>
      </c>
      <c r="S489" s="4" t="s">
        <v>1288</v>
      </c>
      <c r="T489" s="4" t="s">
        <v>1289</v>
      </c>
      <c r="U489" s="68">
        <v>43022</v>
      </c>
      <c r="V489" s="347" t="s">
        <v>19</v>
      </c>
      <c r="W489" s="9">
        <v>42078</v>
      </c>
      <c r="X489" s="4" t="s">
        <v>11</v>
      </c>
      <c r="Y489" s="4" t="s">
        <v>328</v>
      </c>
      <c r="Z489" s="68">
        <v>43018</v>
      </c>
    </row>
    <row r="490" spans="1:26" ht="12.75" x14ac:dyDescent="0.35">
      <c r="A4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490" s="181" t="str">
        <f>IF(All_Opps[[#This Row],[WeekMod]]&lt;&gt;"",CONCATENATE(All_Opps[[#This Row],[Opp Year]],"-",TEXT(All_Opps[[#This Row],[WeekMod]],"00#")),"")</f>
        <v>2018-044</v>
      </c>
      <c r="C4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490" s="181" t="str">
        <f>CONCATENATE(All_Opps[[#This Row],[Opp Year]],"-",TEXT(All_Opps[[#This Row],[Week]],"00#"))</f>
        <v>2018-044</v>
      </c>
      <c r="E490" s="181">
        <f>IFERROR(VALUE(RIGHT(All_Opps[[#This Row],[Opportunity Name]],2)),"")</f>
        <v>2</v>
      </c>
      <c r="F490" s="181">
        <f>IFERROR(("20"&amp;LEFT(All_Opps[[#This Row],[Opportunity Name]],2))*1,"")</f>
        <v>2018</v>
      </c>
      <c r="G490" s="181" t="str">
        <f>MID(All_Opps[[#This Row],[Opportunity Name]],3,2)</f>
        <v>01</v>
      </c>
      <c r="H490" s="181" t="str">
        <f>LEFT(All_Opps[[#This Row],[Opportunity Name]],7)</f>
        <v>1801 La</v>
      </c>
      <c r="I490" s="181" t="str" cm="1">
        <f t="array" ref="I4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90" s="181" t="str">
        <f>YEAR(All_Opps[[#This Row],[Close_Date]])&amp;"-"&amp;TEXT(MONTH(All_Opps[[#This Row],[Close_Date]]),"00")</f>
        <v>2017-10</v>
      </c>
      <c r="K490" s="182">
        <f>All_Opps[[#This Row],[Created Date2]]*1</f>
        <v>43009</v>
      </c>
      <c r="L490" s="183">
        <f>YEAR(All_Opps[[#This Row],[Created_Date]])</f>
        <v>2017</v>
      </c>
      <c r="M490" s="184">
        <f>WEEKNUM(All_Opps[[#This Row],[Created_Date]],16)</f>
        <v>40</v>
      </c>
      <c r="N490" s="182">
        <f>All_Opps[[#This Row],[Close Date]]*1</f>
        <v>43039</v>
      </c>
      <c r="O490" s="185">
        <f>YEAR(All_Opps[[#This Row],[Close_Date]])</f>
        <v>2017</v>
      </c>
      <c r="P490" s="183">
        <f>MONTH(All_Opps[[#This Row],[Close Date]])</f>
        <v>10</v>
      </c>
      <c r="Q490" s="181">
        <f>WEEKNUM(All_Opps[[#This Row],[Close Date]],1)</f>
        <v>44</v>
      </c>
      <c r="R4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90" s="4" t="s">
        <v>1290</v>
      </c>
      <c r="T490" s="4" t="s">
        <v>1291</v>
      </c>
      <c r="U490" s="68">
        <v>43039</v>
      </c>
      <c r="V490" s="347" t="s">
        <v>18</v>
      </c>
      <c r="W490" s="341">
        <v>34082</v>
      </c>
      <c r="X490" s="4" t="s">
        <v>13</v>
      </c>
      <c r="Y490" s="4" t="s">
        <v>321</v>
      </c>
      <c r="Z490" s="68">
        <v>43009</v>
      </c>
    </row>
    <row r="491" spans="1:26" ht="12.75" x14ac:dyDescent="0.35">
      <c r="A4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491" s="181" t="str">
        <f>IF(All_Opps[[#This Row],[WeekMod]]&lt;&gt;"",CONCATENATE(All_Opps[[#This Row],[Opp Year]],"-",TEXT(All_Opps[[#This Row],[WeekMod]],"00#")),"")</f>
        <v>2018-045</v>
      </c>
      <c r="C4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491" s="181" t="str">
        <f>CONCATENATE(All_Opps[[#This Row],[Opp Year]],"-",TEXT(All_Opps[[#This Row],[Week]],"00#"))</f>
        <v>2018-045</v>
      </c>
      <c r="E491" s="181">
        <f>IFERROR(VALUE(RIGHT(All_Opps[[#This Row],[Opportunity Name]],2)),"")</f>
        <v>4</v>
      </c>
      <c r="F491" s="181">
        <f>IFERROR(("20"&amp;LEFT(All_Opps[[#This Row],[Opportunity Name]],2))*1,"")</f>
        <v>2018</v>
      </c>
      <c r="G491" s="181" t="str">
        <f>MID(All_Opps[[#This Row],[Opportunity Name]],3,2)</f>
        <v>08</v>
      </c>
      <c r="H491" s="181" t="str">
        <f>LEFT(All_Opps[[#This Row],[Opportunity Name]],7)</f>
        <v>1808 Za</v>
      </c>
      <c r="I491" s="181" t="str" cm="1">
        <f t="array" ref="I4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91" s="181" t="str">
        <f>YEAR(All_Opps[[#This Row],[Close_Date]])&amp;"-"&amp;TEXT(MONTH(All_Opps[[#This Row],[Close_Date]]),"00")</f>
        <v>2017-11</v>
      </c>
      <c r="K491" s="182">
        <f>All_Opps[[#This Row],[Created Date2]]*1</f>
        <v>43020</v>
      </c>
      <c r="L491" s="183">
        <f>YEAR(All_Opps[[#This Row],[Created_Date]])</f>
        <v>2017</v>
      </c>
      <c r="M491" s="184">
        <f>WEEKNUM(All_Opps[[#This Row],[Created_Date]],16)</f>
        <v>41</v>
      </c>
      <c r="N491" s="182">
        <f>All_Opps[[#This Row],[Close Date]]*1</f>
        <v>43050</v>
      </c>
      <c r="O491" s="185">
        <f>YEAR(All_Opps[[#This Row],[Close_Date]])</f>
        <v>2017</v>
      </c>
      <c r="P491" s="183">
        <f>MONTH(All_Opps[[#This Row],[Close Date]])</f>
        <v>11</v>
      </c>
      <c r="Q491" s="181">
        <f>WEEKNUM(All_Opps[[#This Row],[Close Date]],1)</f>
        <v>45</v>
      </c>
      <c r="R49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91" s="4" t="s">
        <v>1292</v>
      </c>
      <c r="T491" s="4" t="s">
        <v>1293</v>
      </c>
      <c r="U491" s="68">
        <v>43050</v>
      </c>
      <c r="V491" s="347" t="s">
        <v>18</v>
      </c>
      <c r="W491" s="341">
        <v>23819</v>
      </c>
      <c r="X491" s="4" t="s">
        <v>6</v>
      </c>
      <c r="Y491" s="4" t="s">
        <v>1285</v>
      </c>
      <c r="Z491" s="68">
        <v>43020</v>
      </c>
    </row>
    <row r="492" spans="1:26" ht="12.75" x14ac:dyDescent="0.35">
      <c r="A4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94</v>
      </c>
      <c r="B492" s="181" t="str">
        <f>IF(All_Opps[[#This Row],[WeekMod]]&lt;&gt;"",CONCATENATE(All_Opps[[#This Row],[Opp Year]],"-",TEXT(All_Opps[[#This Row],[WeekMod]],"00#")),"")</f>
        <v>2017-094</v>
      </c>
      <c r="C4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94</v>
      </c>
      <c r="D492" s="181" t="str">
        <f>CONCATENATE(All_Opps[[#This Row],[Opp Year]],"-",TEXT(All_Opps[[#This Row],[Week]],"00#"))</f>
        <v>2017-094</v>
      </c>
      <c r="E492" s="181">
        <f>IFERROR(VALUE(RIGHT(All_Opps[[#This Row],[Opportunity Name]],2)),"")</f>
        <v>2</v>
      </c>
      <c r="F492" s="181">
        <f>IFERROR(("20"&amp;LEFT(All_Opps[[#This Row],[Opportunity Name]],2))*1,"")</f>
        <v>2017</v>
      </c>
      <c r="G492" s="181" t="str">
        <f>MID(All_Opps[[#This Row],[Opportunity Name]],3,2)</f>
        <v>12</v>
      </c>
      <c r="H492" s="181" t="str">
        <f>LEFT(All_Opps[[#This Row],[Opportunity Name]],7)</f>
        <v>1712 Ho</v>
      </c>
      <c r="I492" s="181" t="str" cm="1">
        <f t="array" ref="I4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92" s="181" t="str">
        <f>YEAR(All_Opps[[#This Row],[Close_Date]])&amp;"-"&amp;TEXT(MONTH(All_Opps[[#This Row],[Close_Date]]),"00")</f>
        <v>2017-10</v>
      </c>
      <c r="K492" s="182">
        <f>All_Opps[[#This Row],[Created Date2]]*1</f>
        <v>42993</v>
      </c>
      <c r="L492" s="183">
        <f>YEAR(All_Opps[[#This Row],[Created_Date]])</f>
        <v>2017</v>
      </c>
      <c r="M492" s="184">
        <f>WEEKNUM(All_Opps[[#This Row],[Created_Date]],16)</f>
        <v>37</v>
      </c>
      <c r="N492" s="182">
        <f>All_Opps[[#This Row],[Close Date]]*1</f>
        <v>43023</v>
      </c>
      <c r="O492" s="185">
        <f>YEAR(All_Opps[[#This Row],[Close_Date]])</f>
        <v>2017</v>
      </c>
      <c r="P492" s="183">
        <f>MONTH(All_Opps[[#This Row],[Close Date]])</f>
        <v>10</v>
      </c>
      <c r="Q492" s="181">
        <f>WEEKNUM(All_Opps[[#This Row],[Close Date]],1)</f>
        <v>42</v>
      </c>
      <c r="R49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92" s="4" t="s">
        <v>1294</v>
      </c>
      <c r="T492" s="4" t="s">
        <v>1295</v>
      </c>
      <c r="U492" s="68">
        <v>43023</v>
      </c>
      <c r="V492" s="347" t="s">
        <v>18</v>
      </c>
      <c r="W492" s="341">
        <v>21349</v>
      </c>
      <c r="X492" s="4" t="s">
        <v>11</v>
      </c>
      <c r="Y492" s="4" t="s">
        <v>1285</v>
      </c>
      <c r="Z492" s="68">
        <v>42993</v>
      </c>
    </row>
    <row r="493" spans="1:26" ht="12.75" x14ac:dyDescent="0.35">
      <c r="A4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493" s="181" t="str">
        <f>IF(All_Opps[[#This Row],[WeekMod]]&lt;&gt;"",CONCATENATE(All_Opps[[#This Row],[Opp Year]],"-",TEXT(All_Opps[[#This Row],[WeekMod]],"00#")),"")</f>
        <v>2018-045</v>
      </c>
      <c r="C4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493" s="181" t="str">
        <f>CONCATENATE(All_Opps[[#This Row],[Opp Year]],"-",TEXT(All_Opps[[#This Row],[Week]],"00#"))</f>
        <v>2018-045</v>
      </c>
      <c r="E493" s="181">
        <f>IFERROR(VALUE(RIGHT(All_Opps[[#This Row],[Opportunity Name]],2)),"")</f>
        <v>2</v>
      </c>
      <c r="F493" s="181">
        <f>IFERROR(("20"&amp;LEFT(All_Opps[[#This Row],[Opportunity Name]],2))*1,"")</f>
        <v>2018</v>
      </c>
      <c r="G493" s="181" t="str">
        <f>MID(All_Opps[[#This Row],[Opportunity Name]],3,2)</f>
        <v>01</v>
      </c>
      <c r="H493" s="181" t="str">
        <f>LEFT(All_Opps[[#This Row],[Opportunity Name]],7)</f>
        <v>1801 An</v>
      </c>
      <c r="I493" s="181" t="str" cm="1">
        <f t="array" ref="I4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93" s="181" t="str">
        <f>YEAR(All_Opps[[#This Row],[Close_Date]])&amp;"-"&amp;TEXT(MONTH(All_Opps[[#This Row],[Close_Date]]),"00")</f>
        <v>2017-11</v>
      </c>
      <c r="K493" s="182">
        <f>All_Opps[[#This Row],[Created Date2]]*1</f>
        <v>43015</v>
      </c>
      <c r="L493" s="183">
        <f>YEAR(All_Opps[[#This Row],[Created_Date]])</f>
        <v>2017</v>
      </c>
      <c r="M493" s="184">
        <f>WEEKNUM(All_Opps[[#This Row],[Created_Date]],16)</f>
        <v>41</v>
      </c>
      <c r="N493" s="182">
        <f>All_Opps[[#This Row],[Close Date]]*1</f>
        <v>43045</v>
      </c>
      <c r="O493" s="185">
        <f>YEAR(All_Opps[[#This Row],[Close_Date]])</f>
        <v>2017</v>
      </c>
      <c r="P493" s="183">
        <f>MONTH(All_Opps[[#This Row],[Close Date]])</f>
        <v>11</v>
      </c>
      <c r="Q493" s="181">
        <f>WEEKNUM(All_Opps[[#This Row],[Close Date]],1)</f>
        <v>45</v>
      </c>
      <c r="R4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93" s="4" t="s">
        <v>1296</v>
      </c>
      <c r="T493" s="4" t="s">
        <v>1297</v>
      </c>
      <c r="U493" s="68">
        <v>43045</v>
      </c>
      <c r="V493" s="347" t="s">
        <v>18</v>
      </c>
      <c r="W493" s="341">
        <v>14759</v>
      </c>
      <c r="X493" s="4" t="s">
        <v>15</v>
      </c>
      <c r="Y493" s="4" t="s">
        <v>321</v>
      </c>
      <c r="Z493" s="68">
        <v>43015</v>
      </c>
    </row>
    <row r="494" spans="1:26" ht="12.75" x14ac:dyDescent="0.35">
      <c r="A4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494" s="181" t="str">
        <f>IF(All_Opps[[#This Row],[WeekMod]]&lt;&gt;"",CONCATENATE(All_Opps[[#This Row],[Opp Year]],"-",TEXT(All_Opps[[#This Row],[WeekMod]],"00#")),"")</f>
        <v>2018-040</v>
      </c>
      <c r="C4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494" s="181" t="str">
        <f>CONCATENATE(All_Opps[[#This Row],[Opp Year]],"-",TEXT(All_Opps[[#This Row],[Week]],"00#"))</f>
        <v>2018-040</v>
      </c>
      <c r="E494" s="181">
        <f>IFERROR(VALUE(RIGHT(All_Opps[[#This Row],[Opportunity Name]],2)),"")</f>
        <v>2</v>
      </c>
      <c r="F494" s="181">
        <f>IFERROR(("20"&amp;LEFT(All_Opps[[#This Row],[Opportunity Name]],2))*1,"")</f>
        <v>2018</v>
      </c>
      <c r="G494" s="181" t="str">
        <f>MID(All_Opps[[#This Row],[Opportunity Name]],3,2)</f>
        <v>10</v>
      </c>
      <c r="H494" s="181" t="str">
        <f>LEFT(All_Opps[[#This Row],[Opportunity Name]],7)</f>
        <v>1810 Wh</v>
      </c>
      <c r="I494" s="181" t="str" cm="1">
        <f t="array" ref="I4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94" s="181" t="str">
        <f>YEAR(All_Opps[[#This Row],[Close_Date]])&amp;"-"&amp;TEXT(MONTH(All_Opps[[#This Row],[Close_Date]]),"00")</f>
        <v>2017-10</v>
      </c>
      <c r="K494" s="182">
        <f>All_Opps[[#This Row],[Created Date2]]*1</f>
        <v>42979</v>
      </c>
      <c r="L494" s="183">
        <f>YEAR(All_Opps[[#This Row],[Created_Date]])</f>
        <v>2017</v>
      </c>
      <c r="M494" s="184">
        <f>WEEKNUM(All_Opps[[#This Row],[Created_Date]],16)</f>
        <v>35</v>
      </c>
      <c r="N494" s="182">
        <f>All_Opps[[#This Row],[Close Date]]*1</f>
        <v>43009</v>
      </c>
      <c r="O494" s="185">
        <f>YEAR(All_Opps[[#This Row],[Close_Date]])</f>
        <v>2017</v>
      </c>
      <c r="P494" s="183">
        <f>MONTH(All_Opps[[#This Row],[Close Date]])</f>
        <v>10</v>
      </c>
      <c r="Q494" s="181">
        <f>WEEKNUM(All_Opps[[#This Row],[Close Date]],1)</f>
        <v>40</v>
      </c>
      <c r="R49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94" s="4" t="s">
        <v>1298</v>
      </c>
      <c r="T494" s="4" t="s">
        <v>1299</v>
      </c>
      <c r="U494" s="68">
        <v>43009</v>
      </c>
      <c r="V494" s="347" t="s">
        <v>18</v>
      </c>
      <c r="W494" s="341">
        <v>15480</v>
      </c>
      <c r="X494" s="4" t="s">
        <v>11</v>
      </c>
      <c r="Y494" s="4" t="s">
        <v>321</v>
      </c>
      <c r="Z494" s="68">
        <v>42979</v>
      </c>
    </row>
    <row r="495" spans="1:26" ht="12.75" x14ac:dyDescent="0.35">
      <c r="A4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495" s="181" t="str">
        <f>IF(All_Opps[[#This Row],[WeekMod]]&lt;&gt;"",CONCATENATE(All_Opps[[#This Row],[Opp Year]],"-",TEXT(All_Opps[[#This Row],[WeekMod]],"00#")),"")</f>
        <v>2018-044</v>
      </c>
      <c r="C4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495" s="181" t="str">
        <f>CONCATENATE(All_Opps[[#This Row],[Opp Year]],"-",TEXT(All_Opps[[#This Row],[Week]],"00#"))</f>
        <v>2018-044</v>
      </c>
      <c r="E495" s="181">
        <f>IFERROR(VALUE(RIGHT(All_Opps[[#This Row],[Opportunity Name]],2)),"")</f>
        <v>5</v>
      </c>
      <c r="F495" s="181">
        <f>IFERROR(("20"&amp;LEFT(All_Opps[[#This Row],[Opportunity Name]],2))*1,"")</f>
        <v>2018</v>
      </c>
      <c r="G495" s="181" t="str">
        <f>MID(All_Opps[[#This Row],[Opportunity Name]],3,2)</f>
        <v>06</v>
      </c>
      <c r="H495" s="181" t="str">
        <f>LEFT(All_Opps[[#This Row],[Opportunity Name]],7)</f>
        <v>1806 Ev</v>
      </c>
      <c r="I495" s="181" t="str" cm="1">
        <f t="array" ref="I4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95" s="181" t="str">
        <f>YEAR(All_Opps[[#This Row],[Close_Date]])&amp;"-"&amp;TEXT(MONTH(All_Opps[[#This Row],[Close_Date]]),"00")</f>
        <v>2017-10</v>
      </c>
      <c r="K495" s="182">
        <f>All_Opps[[#This Row],[Created Date2]]*1</f>
        <v>43008</v>
      </c>
      <c r="L495" s="183">
        <f>YEAR(All_Opps[[#This Row],[Created_Date]])</f>
        <v>2017</v>
      </c>
      <c r="M495" s="184">
        <f>WEEKNUM(All_Opps[[#This Row],[Created_Date]],16)</f>
        <v>40</v>
      </c>
      <c r="N495" s="182">
        <f>All_Opps[[#This Row],[Close Date]]*1</f>
        <v>43038</v>
      </c>
      <c r="O495" s="185">
        <f>YEAR(All_Opps[[#This Row],[Close_Date]])</f>
        <v>2017</v>
      </c>
      <c r="P495" s="183">
        <f>MONTH(All_Opps[[#This Row],[Close Date]])</f>
        <v>10</v>
      </c>
      <c r="Q495" s="181">
        <f>WEEKNUM(All_Opps[[#This Row],[Close Date]],1)</f>
        <v>44</v>
      </c>
      <c r="R49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95" s="4" t="s">
        <v>1300</v>
      </c>
      <c r="T495" s="4" t="s">
        <v>1301</v>
      </c>
      <c r="U495" s="68">
        <v>43038</v>
      </c>
      <c r="V495" s="347" t="s">
        <v>18</v>
      </c>
      <c r="W495" s="9">
        <v>61682</v>
      </c>
      <c r="X495" s="4" t="s">
        <v>5</v>
      </c>
      <c r="Y495" s="4" t="s">
        <v>328</v>
      </c>
      <c r="Z495" s="68">
        <v>43008</v>
      </c>
    </row>
    <row r="496" spans="1:26" ht="12.75" x14ac:dyDescent="0.35">
      <c r="A4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496" s="181" t="str">
        <f>IF(All_Opps[[#This Row],[WeekMod]]&lt;&gt;"",CONCATENATE(All_Opps[[#This Row],[Opp Year]],"-",TEXT(All_Opps[[#This Row],[WeekMod]],"00#")),"")</f>
        <v>2018-040</v>
      </c>
      <c r="C4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496" s="181" t="str">
        <f>CONCATENATE(All_Opps[[#This Row],[Opp Year]],"-",TEXT(All_Opps[[#This Row],[Week]],"00#"))</f>
        <v>2018-040</v>
      </c>
      <c r="E496" s="181">
        <f>IFERROR(VALUE(RIGHT(All_Opps[[#This Row],[Opportunity Name]],2)),"")</f>
        <v>1</v>
      </c>
      <c r="F496" s="181">
        <f>IFERROR(("20"&amp;LEFT(All_Opps[[#This Row],[Opportunity Name]],2))*1,"")</f>
        <v>2018</v>
      </c>
      <c r="G496" s="181" t="str">
        <f>MID(All_Opps[[#This Row],[Opportunity Name]],3,2)</f>
        <v>08</v>
      </c>
      <c r="H496" s="181" t="str">
        <f>LEFT(All_Opps[[#This Row],[Opportunity Name]],7)</f>
        <v>1808 Ca</v>
      </c>
      <c r="I496" s="181" t="str" cm="1">
        <f t="array" ref="I4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96" s="181" t="str">
        <f>YEAR(All_Opps[[#This Row],[Close_Date]])&amp;"-"&amp;TEXT(MONTH(All_Opps[[#This Row],[Close_Date]]),"00")</f>
        <v>2017-10</v>
      </c>
      <c r="K496" s="182">
        <f>All_Opps[[#This Row],[Created Date2]]*1</f>
        <v>42980</v>
      </c>
      <c r="L496" s="183">
        <f>YEAR(All_Opps[[#This Row],[Created_Date]])</f>
        <v>2017</v>
      </c>
      <c r="M496" s="184">
        <f>WEEKNUM(All_Opps[[#This Row],[Created_Date]],16)</f>
        <v>36</v>
      </c>
      <c r="N496" s="182">
        <f>All_Opps[[#This Row],[Close Date]]*1</f>
        <v>43010</v>
      </c>
      <c r="O496" s="185">
        <f>YEAR(All_Opps[[#This Row],[Close_Date]])</f>
        <v>2017</v>
      </c>
      <c r="P496" s="183">
        <f>MONTH(All_Opps[[#This Row],[Close Date]])</f>
        <v>10</v>
      </c>
      <c r="Q496" s="181">
        <f>WEEKNUM(All_Opps[[#This Row],[Close Date]],1)</f>
        <v>40</v>
      </c>
      <c r="R49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96" s="4" t="s">
        <v>1302</v>
      </c>
      <c r="T496" s="4" t="s">
        <v>1303</v>
      </c>
      <c r="U496" s="68">
        <v>43010</v>
      </c>
      <c r="V496" s="347" t="s">
        <v>18</v>
      </c>
      <c r="W496" s="341">
        <v>17626</v>
      </c>
      <c r="X496" s="4" t="s">
        <v>181</v>
      </c>
      <c r="Y496" s="4" t="s">
        <v>321</v>
      </c>
      <c r="Z496" s="68">
        <v>42980</v>
      </c>
    </row>
    <row r="497" spans="1:26" ht="12.75" x14ac:dyDescent="0.35">
      <c r="A4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91</v>
      </c>
      <c r="B497" s="181" t="str">
        <f>IF(All_Opps[[#This Row],[WeekMod]]&lt;&gt;"",CONCATENATE(All_Opps[[#This Row],[Opp Year]],"-",TEXT(All_Opps[[#This Row],[WeekMod]],"00#")),"")</f>
        <v>2017-091</v>
      </c>
      <c r="C4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91</v>
      </c>
      <c r="D497" s="181" t="str">
        <f>CONCATENATE(All_Opps[[#This Row],[Opp Year]],"-",TEXT(All_Opps[[#This Row],[Week]],"00#"))</f>
        <v>2017-091</v>
      </c>
      <c r="E497" s="181">
        <f>IFERROR(VALUE(RIGHT(All_Opps[[#This Row],[Opportunity Name]],2)),"")</f>
        <v>5</v>
      </c>
      <c r="F497" s="181">
        <f>IFERROR(("20"&amp;LEFT(All_Opps[[#This Row],[Opportunity Name]],2))*1,"")</f>
        <v>2017</v>
      </c>
      <c r="G497" s="181" t="str">
        <f>MID(All_Opps[[#This Row],[Opportunity Name]],3,2)</f>
        <v>12</v>
      </c>
      <c r="H497" s="181" t="str">
        <f>LEFT(All_Opps[[#This Row],[Opportunity Name]],7)</f>
        <v>1712-19</v>
      </c>
      <c r="I497" s="181" t="str" cm="1">
        <f t="array" ref="I4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97" s="181" t="str">
        <f>YEAR(All_Opps[[#This Row],[Close_Date]])&amp;"-"&amp;TEXT(MONTH(All_Opps[[#This Row],[Close_Date]]),"00")</f>
        <v>2017-09</v>
      </c>
      <c r="K497" s="182">
        <f>All_Opps[[#This Row],[Created Date2]]*1</f>
        <v>43002</v>
      </c>
      <c r="L497" s="183">
        <f>YEAR(All_Opps[[#This Row],[Created_Date]])</f>
        <v>2017</v>
      </c>
      <c r="M497" s="184">
        <f>WEEKNUM(All_Opps[[#This Row],[Created_Date]],16)</f>
        <v>39</v>
      </c>
      <c r="N497" s="182">
        <f>All_Opps[[#This Row],[Close Date]]*1</f>
        <v>43005</v>
      </c>
      <c r="O497" s="185">
        <f>YEAR(All_Opps[[#This Row],[Close_Date]])</f>
        <v>2017</v>
      </c>
      <c r="P497" s="183">
        <f>MONTH(All_Opps[[#This Row],[Close Date]])</f>
        <v>9</v>
      </c>
      <c r="Q497" s="181">
        <f>WEEKNUM(All_Opps[[#This Row],[Close Date]],1)</f>
        <v>39</v>
      </c>
      <c r="R49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68</v>
      </c>
      <c r="S497" s="4" t="s">
        <v>1304</v>
      </c>
      <c r="T497" s="4" t="s">
        <v>1305</v>
      </c>
      <c r="U497" s="68">
        <v>43005</v>
      </c>
      <c r="V497" s="347" t="s">
        <v>19</v>
      </c>
      <c r="W497" s="341">
        <v>84177</v>
      </c>
      <c r="X497" s="4" t="s">
        <v>11</v>
      </c>
      <c r="Y497" s="4" t="s">
        <v>321</v>
      </c>
      <c r="Z497" s="68">
        <v>43002</v>
      </c>
    </row>
    <row r="498" spans="1:26" ht="12.75" x14ac:dyDescent="0.35">
      <c r="A4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498" s="181" t="str">
        <f>IF(All_Opps[[#This Row],[WeekMod]]&lt;&gt;"",CONCATENATE(All_Opps[[#This Row],[Opp Year]],"-",TEXT(All_Opps[[#This Row],[WeekMod]],"00#")),"")</f>
        <v>2018-042</v>
      </c>
      <c r="C4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498" s="181" t="str">
        <f>CONCATENATE(All_Opps[[#This Row],[Opp Year]],"-",TEXT(All_Opps[[#This Row],[Week]],"00#"))</f>
        <v>2018-042</v>
      </c>
      <c r="E498" s="181">
        <f>IFERROR(VALUE(RIGHT(All_Opps[[#This Row],[Opportunity Name]],2)),"")</f>
        <v>2</v>
      </c>
      <c r="F498" s="181">
        <f>IFERROR(("20"&amp;LEFT(All_Opps[[#This Row],[Opportunity Name]],2))*1,"")</f>
        <v>2018</v>
      </c>
      <c r="G498" s="181" t="str">
        <f>MID(All_Opps[[#This Row],[Opportunity Name]],3,2)</f>
        <v>01</v>
      </c>
      <c r="H498" s="181" t="str">
        <f>LEFT(All_Opps[[#This Row],[Opportunity Name]],7)</f>
        <v>1801-04</v>
      </c>
      <c r="I498" s="181" t="str" cm="1">
        <f t="array" ref="I4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98" s="181" t="str">
        <f>YEAR(All_Opps[[#This Row],[Close_Date]])&amp;"-"&amp;TEXT(MONTH(All_Opps[[#This Row],[Close_Date]]),"00")</f>
        <v>2017-10</v>
      </c>
      <c r="K498" s="182">
        <f>All_Opps[[#This Row],[Created Date2]]*1</f>
        <v>43026</v>
      </c>
      <c r="L498" s="183">
        <f>YEAR(All_Opps[[#This Row],[Created_Date]])</f>
        <v>2017</v>
      </c>
      <c r="M498" s="184">
        <f>WEEKNUM(All_Opps[[#This Row],[Created_Date]],16)</f>
        <v>42</v>
      </c>
      <c r="N498" s="182">
        <f>All_Opps[[#This Row],[Close Date]]*1</f>
        <v>43026</v>
      </c>
      <c r="O498" s="185">
        <f>YEAR(All_Opps[[#This Row],[Close_Date]])</f>
        <v>2017</v>
      </c>
      <c r="P498" s="183">
        <f>MONTH(All_Opps[[#This Row],[Close Date]])</f>
        <v>10</v>
      </c>
      <c r="Q498" s="181">
        <f>WEEKNUM(All_Opps[[#This Row],[Close Date]],1)</f>
        <v>42</v>
      </c>
      <c r="R49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75</v>
      </c>
      <c r="S498" s="4" t="s">
        <v>1306</v>
      </c>
      <c r="T498" s="4" t="s">
        <v>1307</v>
      </c>
      <c r="U498" s="68">
        <v>43026</v>
      </c>
      <c r="V498" s="347" t="s">
        <v>19</v>
      </c>
      <c r="W498" s="9">
        <v>4513</v>
      </c>
      <c r="X498" s="4" t="s">
        <v>159</v>
      </c>
      <c r="Y498" s="4" t="s">
        <v>328</v>
      </c>
      <c r="Z498" s="68">
        <v>43026</v>
      </c>
    </row>
    <row r="499" spans="1:26" ht="12.75" x14ac:dyDescent="0.35">
      <c r="A4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93</v>
      </c>
      <c r="B499" s="181" t="str">
        <f>IF(All_Opps[[#This Row],[WeekMod]]&lt;&gt;"",CONCATENATE(All_Opps[[#This Row],[Opp Year]],"-",TEXT(All_Opps[[#This Row],[WeekMod]],"00#")),"")</f>
        <v>2017-093</v>
      </c>
      <c r="C4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93</v>
      </c>
      <c r="D499" s="181" t="str">
        <f>CONCATENATE(All_Opps[[#This Row],[Opp Year]],"-",TEXT(All_Opps[[#This Row],[Week]],"00#"))</f>
        <v>2017-093</v>
      </c>
      <c r="E499" s="181">
        <f>IFERROR(VALUE(RIGHT(All_Opps[[#This Row],[Opportunity Name]],2)),"")</f>
        <v>2</v>
      </c>
      <c r="F499" s="181">
        <f>IFERROR(("20"&amp;LEFT(All_Opps[[#This Row],[Opportunity Name]],2))*1,"")</f>
        <v>2017</v>
      </c>
      <c r="G499" s="181" t="str">
        <f>MID(All_Opps[[#This Row],[Opportunity Name]],3,2)</f>
        <v>12</v>
      </c>
      <c r="H499" s="181" t="str">
        <f>LEFT(All_Opps[[#This Row],[Opportunity Name]],7)</f>
        <v>1712 Ko</v>
      </c>
      <c r="I499" s="181" t="str" cm="1">
        <f t="array" ref="I4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99" s="181" t="str">
        <f>YEAR(All_Opps[[#This Row],[Close_Date]])&amp;"-"&amp;TEXT(MONTH(All_Opps[[#This Row],[Close_Date]]),"00")</f>
        <v>2017-10</v>
      </c>
      <c r="K499" s="182">
        <f>All_Opps[[#This Row],[Created Date2]]*1</f>
        <v>42988</v>
      </c>
      <c r="L499" s="183">
        <f>YEAR(All_Opps[[#This Row],[Created_Date]])</f>
        <v>2017</v>
      </c>
      <c r="M499" s="184">
        <f>WEEKNUM(All_Opps[[#This Row],[Created_Date]],16)</f>
        <v>37</v>
      </c>
      <c r="N499" s="182">
        <f>All_Opps[[#This Row],[Close Date]]*1</f>
        <v>43018</v>
      </c>
      <c r="O499" s="185">
        <f>YEAR(All_Opps[[#This Row],[Close_Date]])</f>
        <v>2017</v>
      </c>
      <c r="P499" s="183">
        <f>MONTH(All_Opps[[#This Row],[Close Date]])</f>
        <v>10</v>
      </c>
      <c r="Q499" s="181">
        <f>WEEKNUM(All_Opps[[#This Row],[Close Date]],1)</f>
        <v>41</v>
      </c>
      <c r="R49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99" s="4" t="s">
        <v>1308</v>
      </c>
      <c r="T499" s="4" t="s">
        <v>1309</v>
      </c>
      <c r="U499" s="68">
        <v>43018</v>
      </c>
      <c r="V499" s="347" t="s">
        <v>18</v>
      </c>
      <c r="W499" s="341">
        <v>10344</v>
      </c>
      <c r="X499" s="4" t="s">
        <v>13</v>
      </c>
      <c r="Y499" s="4" t="s">
        <v>321</v>
      </c>
      <c r="Z499" s="68">
        <v>42988</v>
      </c>
    </row>
    <row r="500" spans="1:26" ht="12.75" x14ac:dyDescent="0.35">
      <c r="A5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500" s="181" t="str">
        <f>IF(All_Opps[[#This Row],[WeekMod]]&lt;&gt;"",CONCATENATE(All_Opps[[#This Row],[Opp Year]],"-",TEXT(All_Opps[[#This Row],[WeekMod]],"00#")),"")</f>
        <v>2018-045</v>
      </c>
      <c r="C5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500" s="181" t="str">
        <f>CONCATENATE(All_Opps[[#This Row],[Opp Year]],"-",TEXT(All_Opps[[#This Row],[Week]],"00#"))</f>
        <v>2018-045</v>
      </c>
      <c r="E500" s="181">
        <f>IFERROR(VALUE(RIGHT(All_Opps[[#This Row],[Opportunity Name]],2)),"")</f>
        <v>4</v>
      </c>
      <c r="F500" s="181">
        <f>IFERROR(("20"&amp;LEFT(All_Opps[[#This Row],[Opportunity Name]],2))*1,"")</f>
        <v>2018</v>
      </c>
      <c r="G500" s="181" t="str">
        <f>MID(All_Opps[[#This Row],[Opportunity Name]],3,2)</f>
        <v>07</v>
      </c>
      <c r="H500" s="181" t="str">
        <f>LEFT(All_Opps[[#This Row],[Opportunity Name]],7)</f>
        <v>1807 St</v>
      </c>
      <c r="I500" s="181" t="str" cm="1">
        <f t="array" ref="I5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00" s="181" t="str">
        <f>YEAR(All_Opps[[#This Row],[Close_Date]])&amp;"-"&amp;TEXT(MONTH(All_Opps[[#This Row],[Close_Date]]),"00")</f>
        <v>2017-11</v>
      </c>
      <c r="K500" s="182">
        <f>All_Opps[[#This Row],[Created Date2]]*1</f>
        <v>43016</v>
      </c>
      <c r="L500" s="183">
        <f>YEAR(All_Opps[[#This Row],[Created_Date]])</f>
        <v>2017</v>
      </c>
      <c r="M500" s="184">
        <f>WEEKNUM(All_Opps[[#This Row],[Created_Date]],16)</f>
        <v>41</v>
      </c>
      <c r="N500" s="182">
        <f>All_Opps[[#This Row],[Close Date]]*1</f>
        <v>43046</v>
      </c>
      <c r="O500" s="185">
        <f>YEAR(All_Opps[[#This Row],[Close_Date]])</f>
        <v>2017</v>
      </c>
      <c r="P500" s="183">
        <f>MONTH(All_Opps[[#This Row],[Close Date]])</f>
        <v>11</v>
      </c>
      <c r="Q500" s="181">
        <f>WEEKNUM(All_Opps[[#This Row],[Close Date]],1)</f>
        <v>45</v>
      </c>
      <c r="R50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00" s="4" t="s">
        <v>1310</v>
      </c>
      <c r="T500" s="4" t="s">
        <v>1311</v>
      </c>
      <c r="U500" s="68">
        <v>43046</v>
      </c>
      <c r="V500" s="347" t="s">
        <v>18</v>
      </c>
      <c r="W500" s="341">
        <v>47419</v>
      </c>
      <c r="X500" s="4" t="s">
        <v>11</v>
      </c>
      <c r="Y500" s="4" t="s">
        <v>321</v>
      </c>
      <c r="Z500" s="68">
        <v>43016</v>
      </c>
    </row>
    <row r="501" spans="1:26" ht="12.75" x14ac:dyDescent="0.35">
      <c r="A5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501" s="181" t="str">
        <f>IF(All_Opps[[#This Row],[WeekMod]]&lt;&gt;"",CONCATENATE(All_Opps[[#This Row],[Opp Year]],"-",TEXT(All_Opps[[#This Row],[WeekMod]],"00#")),"")</f>
        <v>2018-042</v>
      </c>
      <c r="C5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501" s="181" t="str">
        <f>CONCATENATE(All_Opps[[#This Row],[Opp Year]],"-",TEXT(All_Opps[[#This Row],[Week]],"00#"))</f>
        <v>2018-042</v>
      </c>
      <c r="E501" s="181">
        <f>IFERROR(VALUE(RIGHT(All_Opps[[#This Row],[Opportunity Name]],2)),"")</f>
        <v>4</v>
      </c>
      <c r="F501" s="181">
        <f>IFERROR(("20"&amp;LEFT(All_Opps[[#This Row],[Opportunity Name]],2))*1,"")</f>
        <v>2018</v>
      </c>
      <c r="G501" s="181" t="str">
        <f>MID(All_Opps[[#This Row],[Opportunity Name]],3,2)</f>
        <v>08</v>
      </c>
      <c r="H501" s="181" t="str">
        <f>LEFT(All_Opps[[#This Row],[Opportunity Name]],7)</f>
        <v>1808 Ea</v>
      </c>
      <c r="I501" s="181" t="str" cm="1">
        <f t="array" ref="I5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01" s="181" t="str">
        <f>YEAR(All_Opps[[#This Row],[Close_Date]])&amp;"-"&amp;TEXT(MONTH(All_Opps[[#This Row],[Close_Date]]),"00")</f>
        <v>2017-10</v>
      </c>
      <c r="K501" s="182">
        <f>All_Opps[[#This Row],[Created Date2]]*1</f>
        <v>42993</v>
      </c>
      <c r="L501" s="183">
        <f>YEAR(All_Opps[[#This Row],[Created_Date]])</f>
        <v>2017</v>
      </c>
      <c r="M501" s="184">
        <f>WEEKNUM(All_Opps[[#This Row],[Created_Date]],16)</f>
        <v>37</v>
      </c>
      <c r="N501" s="182">
        <f>All_Opps[[#This Row],[Close Date]]*1</f>
        <v>43023</v>
      </c>
      <c r="O501" s="185">
        <f>YEAR(All_Opps[[#This Row],[Close_Date]])</f>
        <v>2017</v>
      </c>
      <c r="P501" s="183">
        <f>MONTH(All_Opps[[#This Row],[Close Date]])</f>
        <v>10</v>
      </c>
      <c r="Q501" s="181">
        <f>WEEKNUM(All_Opps[[#This Row],[Close Date]],1)</f>
        <v>42</v>
      </c>
      <c r="R5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01" s="4" t="s">
        <v>1312</v>
      </c>
      <c r="T501" s="4" t="s">
        <v>1313</v>
      </c>
      <c r="U501" s="68">
        <v>43023</v>
      </c>
      <c r="V501" s="347" t="s">
        <v>18</v>
      </c>
      <c r="W501" s="341">
        <v>30317</v>
      </c>
      <c r="X501" s="4" t="s">
        <v>15</v>
      </c>
      <c r="Y501" s="4" t="s">
        <v>1285</v>
      </c>
      <c r="Z501" s="68">
        <v>42993</v>
      </c>
    </row>
    <row r="502" spans="1:26" ht="12.75" x14ac:dyDescent="0.35">
      <c r="A5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502" s="181" t="str">
        <f>IF(All_Opps[[#This Row],[WeekMod]]&lt;&gt;"",CONCATENATE(All_Opps[[#This Row],[Opp Year]],"-",TEXT(All_Opps[[#This Row],[WeekMod]],"00#")),"")</f>
        <v>2018-043</v>
      </c>
      <c r="C5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502" s="181" t="str">
        <f>CONCATENATE(All_Opps[[#This Row],[Opp Year]],"-",TEXT(All_Opps[[#This Row],[Week]],"00#"))</f>
        <v>2018-043</v>
      </c>
      <c r="E502" s="181">
        <f>IFERROR(VALUE(RIGHT(All_Opps[[#This Row],[Opportunity Name]],2)),"")</f>
        <v>4</v>
      </c>
      <c r="F502" s="181">
        <f>IFERROR(("20"&amp;LEFT(All_Opps[[#This Row],[Opportunity Name]],2))*1,"")</f>
        <v>2018</v>
      </c>
      <c r="G502" s="181" t="str">
        <f>MID(All_Opps[[#This Row],[Opportunity Name]],3,2)</f>
        <v>06</v>
      </c>
      <c r="H502" s="181" t="str">
        <f>LEFT(All_Opps[[#This Row],[Opportunity Name]],7)</f>
        <v>1806-06</v>
      </c>
      <c r="I502" s="181" t="str" cm="1">
        <f t="array" ref="I5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02" s="181" t="str">
        <f>YEAR(All_Opps[[#This Row],[Close_Date]])&amp;"-"&amp;TEXT(MONTH(All_Opps[[#This Row],[Close_Date]]),"00")</f>
        <v>2017-10</v>
      </c>
      <c r="K502" s="182">
        <f>All_Opps[[#This Row],[Created Date2]]*1</f>
        <v>43022</v>
      </c>
      <c r="L502" s="183">
        <f>YEAR(All_Opps[[#This Row],[Created_Date]])</f>
        <v>2017</v>
      </c>
      <c r="M502" s="184">
        <f>WEEKNUM(All_Opps[[#This Row],[Created_Date]],16)</f>
        <v>42</v>
      </c>
      <c r="N502" s="182">
        <f>All_Opps[[#This Row],[Close Date]]*1</f>
        <v>43032</v>
      </c>
      <c r="O502" s="185">
        <f>YEAR(All_Opps[[#This Row],[Close_Date]])</f>
        <v>2017</v>
      </c>
      <c r="P502" s="183">
        <f>MONTH(All_Opps[[#This Row],[Close Date]])</f>
        <v>10</v>
      </c>
      <c r="Q502" s="181">
        <f>WEEKNUM(All_Opps[[#This Row],[Close Date]],1)</f>
        <v>43</v>
      </c>
      <c r="R50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230</v>
      </c>
      <c r="S502" s="4" t="s">
        <v>1314</v>
      </c>
      <c r="T502" s="4" t="s">
        <v>1315</v>
      </c>
      <c r="U502" s="68">
        <v>43032</v>
      </c>
      <c r="V502" s="347" t="s">
        <v>19</v>
      </c>
      <c r="W502" s="9">
        <v>137479</v>
      </c>
      <c r="X502" s="4" t="s">
        <v>11</v>
      </c>
      <c r="Y502" s="4" t="s">
        <v>328</v>
      </c>
      <c r="Z502" s="68">
        <v>43022</v>
      </c>
    </row>
    <row r="503" spans="1:26" ht="12.75" x14ac:dyDescent="0.35">
      <c r="A5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503" s="181" t="str">
        <f>IF(All_Opps[[#This Row],[WeekMod]]&lt;&gt;"",CONCATENATE(All_Opps[[#This Row],[Opp Year]],"-",TEXT(All_Opps[[#This Row],[WeekMod]],"00#")),"")</f>
        <v>2018-044</v>
      </c>
      <c r="C5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503" s="181" t="str">
        <f>CONCATENATE(All_Opps[[#This Row],[Opp Year]],"-",TEXT(All_Opps[[#This Row],[Week]],"00#"))</f>
        <v>2018-044</v>
      </c>
      <c r="E503" s="181">
        <f>IFERROR(VALUE(RIGHT(All_Opps[[#This Row],[Opportunity Name]],2)),"")</f>
        <v>2</v>
      </c>
      <c r="F503" s="181">
        <f>IFERROR(("20"&amp;LEFT(All_Opps[[#This Row],[Opportunity Name]],2))*1,"")</f>
        <v>2018</v>
      </c>
      <c r="G503" s="181" t="str">
        <f>MID(All_Opps[[#This Row],[Opportunity Name]],3,2)</f>
        <v>09</v>
      </c>
      <c r="H503" s="181" t="str">
        <f>LEFT(All_Opps[[#This Row],[Opportunity Name]],7)</f>
        <v>1809 Ki</v>
      </c>
      <c r="I503" s="181" t="str" cm="1">
        <f t="array" ref="I5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03" s="181" t="str">
        <f>YEAR(All_Opps[[#This Row],[Close_Date]])&amp;"-"&amp;TEXT(MONTH(All_Opps[[#This Row],[Close_Date]]),"00")</f>
        <v>2017-11</v>
      </c>
      <c r="K503" s="182">
        <f>All_Opps[[#This Row],[Created Date2]]*1</f>
        <v>43010</v>
      </c>
      <c r="L503" s="183">
        <f>YEAR(All_Opps[[#This Row],[Created_Date]])</f>
        <v>2017</v>
      </c>
      <c r="M503" s="184">
        <f>WEEKNUM(All_Opps[[#This Row],[Created_Date]],16)</f>
        <v>40</v>
      </c>
      <c r="N503" s="182">
        <f>All_Opps[[#This Row],[Close Date]]*1</f>
        <v>43040</v>
      </c>
      <c r="O503" s="185">
        <f>YEAR(All_Opps[[#This Row],[Close_Date]])</f>
        <v>2017</v>
      </c>
      <c r="P503" s="183">
        <f>MONTH(All_Opps[[#This Row],[Close Date]])</f>
        <v>11</v>
      </c>
      <c r="Q503" s="181">
        <f>WEEKNUM(All_Opps[[#This Row],[Close Date]],1)</f>
        <v>44</v>
      </c>
      <c r="R5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03" s="4" t="s">
        <v>1316</v>
      </c>
      <c r="T503" s="4" t="s">
        <v>1317</v>
      </c>
      <c r="U503" s="68">
        <v>43040</v>
      </c>
      <c r="V503" s="347" t="s">
        <v>18</v>
      </c>
      <c r="W503" s="341">
        <v>29582</v>
      </c>
      <c r="X503" s="4" t="s">
        <v>11</v>
      </c>
      <c r="Y503" s="4" t="s">
        <v>321</v>
      </c>
      <c r="Z503" s="68">
        <v>43010</v>
      </c>
    </row>
    <row r="504" spans="1:26" ht="12.75" x14ac:dyDescent="0.35">
      <c r="A5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94</v>
      </c>
      <c r="B504" s="181" t="str">
        <f>IF(All_Opps[[#This Row],[WeekMod]]&lt;&gt;"",CONCATENATE(All_Opps[[#This Row],[Opp Year]],"-",TEXT(All_Opps[[#This Row],[WeekMod]],"00#")),"")</f>
        <v>2017-094</v>
      </c>
      <c r="C5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94</v>
      </c>
      <c r="D504" s="181" t="str">
        <f>CONCATENATE(All_Opps[[#This Row],[Opp Year]],"-",TEXT(All_Opps[[#This Row],[Week]],"00#"))</f>
        <v>2017-094</v>
      </c>
      <c r="E504" s="181">
        <f>IFERROR(VALUE(RIGHT(All_Opps[[#This Row],[Opportunity Name]],2)),"")</f>
        <v>2</v>
      </c>
      <c r="F504" s="181">
        <f>IFERROR(("20"&amp;LEFT(All_Opps[[#This Row],[Opportunity Name]],2))*1,"")</f>
        <v>2017</v>
      </c>
      <c r="G504" s="181" t="str">
        <f>MID(All_Opps[[#This Row],[Opportunity Name]],3,2)</f>
        <v>12</v>
      </c>
      <c r="H504" s="181" t="str">
        <f>LEFT(All_Opps[[#This Row],[Opportunity Name]],7)</f>
        <v>1712 Pr</v>
      </c>
      <c r="I504" s="181" t="str" cm="1">
        <f t="array" ref="I5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04" s="181" t="str">
        <f>YEAR(All_Opps[[#This Row],[Close_Date]])&amp;"-"&amp;TEXT(MONTH(All_Opps[[#This Row],[Close_Date]]),"00")</f>
        <v>2017-10</v>
      </c>
      <c r="K504" s="182">
        <f>All_Opps[[#This Row],[Created Date2]]*1</f>
        <v>42994</v>
      </c>
      <c r="L504" s="183">
        <f>YEAR(All_Opps[[#This Row],[Created_Date]])</f>
        <v>2017</v>
      </c>
      <c r="M504" s="184">
        <f>WEEKNUM(All_Opps[[#This Row],[Created_Date]],16)</f>
        <v>38</v>
      </c>
      <c r="N504" s="182">
        <f>All_Opps[[#This Row],[Close Date]]*1</f>
        <v>43024</v>
      </c>
      <c r="O504" s="185">
        <f>YEAR(All_Opps[[#This Row],[Close_Date]])</f>
        <v>2017</v>
      </c>
      <c r="P504" s="183">
        <f>MONTH(All_Opps[[#This Row],[Close Date]])</f>
        <v>10</v>
      </c>
      <c r="Q504" s="181">
        <f>WEEKNUM(All_Opps[[#This Row],[Close Date]],1)</f>
        <v>42</v>
      </c>
      <c r="R50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04" s="4" t="s">
        <v>1318</v>
      </c>
      <c r="T504" s="4" t="s">
        <v>1319</v>
      </c>
      <c r="U504" s="68">
        <v>43024</v>
      </c>
      <c r="V504" s="347" t="s">
        <v>18</v>
      </c>
      <c r="W504" s="341">
        <v>13787</v>
      </c>
      <c r="X504" s="4" t="s">
        <v>24</v>
      </c>
      <c r="Y504" s="4" t="s">
        <v>321</v>
      </c>
      <c r="Z504" s="68">
        <v>42994</v>
      </c>
    </row>
    <row r="505" spans="1:26" ht="12.75" x14ac:dyDescent="0.35">
      <c r="A5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505" s="181" t="str">
        <f>IF(All_Opps[[#This Row],[WeekMod]]&lt;&gt;"",CONCATENATE(All_Opps[[#This Row],[Opp Year]],"-",TEXT(All_Opps[[#This Row],[WeekMod]],"00#")),"")</f>
        <v>2018-044</v>
      </c>
      <c r="C5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505" s="181" t="str">
        <f>CONCATENATE(All_Opps[[#This Row],[Opp Year]],"-",TEXT(All_Opps[[#This Row],[Week]],"00#"))</f>
        <v>2018-044</v>
      </c>
      <c r="E505" s="181">
        <f>IFERROR(VALUE(RIGHT(All_Opps[[#This Row],[Opportunity Name]],2)),"")</f>
        <v>8</v>
      </c>
      <c r="F505" s="181">
        <f>IFERROR(("20"&amp;LEFT(All_Opps[[#This Row],[Opportunity Name]],2))*1,"")</f>
        <v>2018</v>
      </c>
      <c r="G505" s="181" t="str">
        <f>MID(All_Opps[[#This Row],[Opportunity Name]],3,2)</f>
        <v>06</v>
      </c>
      <c r="H505" s="181" t="str">
        <f>LEFT(All_Opps[[#This Row],[Opportunity Name]],7)</f>
        <v>1806-07</v>
      </c>
      <c r="I505" s="181" t="str" cm="1">
        <f t="array" ref="I5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05" s="181" t="str">
        <f>YEAR(All_Opps[[#This Row],[Close_Date]])&amp;"-"&amp;TEXT(MONTH(All_Opps[[#This Row],[Close_Date]]),"00")</f>
        <v>2017-10</v>
      </c>
      <c r="K505" s="182">
        <f>All_Opps[[#This Row],[Created Date2]]*1</f>
        <v>43026</v>
      </c>
      <c r="L505" s="183">
        <f>YEAR(All_Opps[[#This Row],[Created_Date]])</f>
        <v>2017</v>
      </c>
      <c r="M505" s="184">
        <f>WEEKNUM(All_Opps[[#This Row],[Created_Date]],16)</f>
        <v>42</v>
      </c>
      <c r="N505" s="182">
        <f>All_Opps[[#This Row],[Close Date]]*1</f>
        <v>43038</v>
      </c>
      <c r="O505" s="185">
        <f>YEAR(All_Opps[[#This Row],[Close_Date]])</f>
        <v>2017</v>
      </c>
      <c r="P505" s="183">
        <f>MONTH(All_Opps[[#This Row],[Close Date]])</f>
        <v>10</v>
      </c>
      <c r="Q505" s="181">
        <f>WEEKNUM(All_Opps[[#This Row],[Close Date]],1)</f>
        <v>44</v>
      </c>
      <c r="R50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226</v>
      </c>
      <c r="S505" s="4" t="s">
        <v>1320</v>
      </c>
      <c r="T505" s="4" t="s">
        <v>1321</v>
      </c>
      <c r="U505" s="68">
        <v>43038</v>
      </c>
      <c r="V505" s="347" t="s">
        <v>19</v>
      </c>
      <c r="W505" s="341">
        <v>111572</v>
      </c>
      <c r="X505" s="4" t="s">
        <v>13</v>
      </c>
      <c r="Y505" s="4" t="s">
        <v>321</v>
      </c>
      <c r="Z505" s="68">
        <v>43026</v>
      </c>
    </row>
    <row r="506" spans="1:26" ht="12.75" x14ac:dyDescent="0.35">
      <c r="A5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506" s="181" t="str">
        <f>IF(All_Opps[[#This Row],[WeekMod]]&lt;&gt;"",CONCATENATE(All_Opps[[#This Row],[Opp Year]],"-",TEXT(All_Opps[[#This Row],[WeekMod]],"00#")),"")</f>
        <v>2018-042</v>
      </c>
      <c r="C5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506" s="181" t="str">
        <f>CONCATENATE(All_Opps[[#This Row],[Opp Year]],"-",TEXT(All_Opps[[#This Row],[Week]],"00#"))</f>
        <v>2018-042</v>
      </c>
      <c r="E506" s="181">
        <f>IFERROR(VALUE(RIGHT(All_Opps[[#This Row],[Opportunity Name]],2)),"")</f>
        <v>2</v>
      </c>
      <c r="F506" s="181">
        <f>IFERROR(("20"&amp;LEFT(All_Opps[[#This Row],[Opportunity Name]],2))*1,"")</f>
        <v>2018</v>
      </c>
      <c r="G506" s="181" t="str">
        <f>MID(All_Opps[[#This Row],[Opportunity Name]],3,2)</f>
        <v>06</v>
      </c>
      <c r="H506" s="181" t="str">
        <f>LEFT(All_Opps[[#This Row],[Opportunity Name]],7)</f>
        <v>1806 Ho</v>
      </c>
      <c r="I506" s="181" t="str" cm="1">
        <f t="array" ref="I5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06" s="181" t="str">
        <f>YEAR(All_Opps[[#This Row],[Close_Date]])&amp;"-"&amp;TEXT(MONTH(All_Opps[[#This Row],[Close_Date]]),"00")</f>
        <v>2017-10</v>
      </c>
      <c r="K506" s="182">
        <f>All_Opps[[#This Row],[Created Date2]]*1</f>
        <v>42995</v>
      </c>
      <c r="L506" s="183">
        <f>YEAR(All_Opps[[#This Row],[Created_Date]])</f>
        <v>2017</v>
      </c>
      <c r="M506" s="184">
        <f>WEEKNUM(All_Opps[[#This Row],[Created_Date]],16)</f>
        <v>38</v>
      </c>
      <c r="N506" s="182">
        <f>All_Opps[[#This Row],[Close Date]]*1</f>
        <v>43025</v>
      </c>
      <c r="O506" s="185">
        <f>YEAR(All_Opps[[#This Row],[Close_Date]])</f>
        <v>2017</v>
      </c>
      <c r="P506" s="183">
        <f>MONTH(All_Opps[[#This Row],[Close Date]])</f>
        <v>10</v>
      </c>
      <c r="Q506" s="181">
        <f>WEEKNUM(All_Opps[[#This Row],[Close Date]],1)</f>
        <v>42</v>
      </c>
      <c r="R5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06" s="4" t="s">
        <v>1322</v>
      </c>
      <c r="T506" s="4" t="s">
        <v>1323</v>
      </c>
      <c r="U506" s="68">
        <v>43025</v>
      </c>
      <c r="V506" s="347" t="s">
        <v>21</v>
      </c>
      <c r="W506" s="9">
        <v>24000</v>
      </c>
      <c r="X506" s="4" t="s">
        <v>5</v>
      </c>
      <c r="Y506" s="4" t="s">
        <v>328</v>
      </c>
      <c r="Z506" s="68">
        <v>42995</v>
      </c>
    </row>
    <row r="507" spans="1:26" ht="12.75" x14ac:dyDescent="0.35">
      <c r="A5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507" s="181" t="str">
        <f>IF(All_Opps[[#This Row],[WeekMod]]&lt;&gt;"",CONCATENATE(All_Opps[[#This Row],[Opp Year]],"-",TEXT(All_Opps[[#This Row],[WeekMod]],"00#")),"")</f>
        <v>2018-041</v>
      </c>
      <c r="C5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507" s="181" t="str">
        <f>CONCATENATE(All_Opps[[#This Row],[Opp Year]],"-",TEXT(All_Opps[[#This Row],[Week]],"00#"))</f>
        <v>2018-041</v>
      </c>
      <c r="E507" s="181">
        <f>IFERROR(VALUE(RIGHT(All_Opps[[#This Row],[Opportunity Name]],2)),"")</f>
        <v>2</v>
      </c>
      <c r="F507" s="181">
        <f>IFERROR(("20"&amp;LEFT(All_Opps[[#This Row],[Opportunity Name]],2))*1,"")</f>
        <v>2018</v>
      </c>
      <c r="G507" s="181" t="str">
        <f>MID(All_Opps[[#This Row],[Opportunity Name]],3,2)</f>
        <v>05</v>
      </c>
      <c r="H507" s="181" t="str">
        <f>LEFT(All_Opps[[#This Row],[Opportunity Name]],7)</f>
        <v>1805 Ya</v>
      </c>
      <c r="I507" s="181" t="str" cm="1">
        <f t="array" ref="I5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07" s="181" t="str">
        <f>YEAR(All_Opps[[#This Row],[Close_Date]])&amp;"-"&amp;TEXT(MONTH(All_Opps[[#This Row],[Close_Date]]),"00")</f>
        <v>2017-10</v>
      </c>
      <c r="K507" s="182">
        <f>All_Opps[[#This Row],[Created Date2]]*1</f>
        <v>42989</v>
      </c>
      <c r="L507" s="183">
        <f>YEAR(All_Opps[[#This Row],[Created_Date]])</f>
        <v>2017</v>
      </c>
      <c r="M507" s="184">
        <f>WEEKNUM(All_Opps[[#This Row],[Created_Date]],16)</f>
        <v>37</v>
      </c>
      <c r="N507" s="182">
        <f>All_Opps[[#This Row],[Close Date]]*1</f>
        <v>43019</v>
      </c>
      <c r="O507" s="185">
        <f>YEAR(All_Opps[[#This Row],[Close_Date]])</f>
        <v>2017</v>
      </c>
      <c r="P507" s="183">
        <f>MONTH(All_Opps[[#This Row],[Close Date]])</f>
        <v>10</v>
      </c>
      <c r="Q507" s="181">
        <f>WEEKNUM(All_Opps[[#This Row],[Close Date]],1)</f>
        <v>41</v>
      </c>
      <c r="R5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07" s="4" t="s">
        <v>1324</v>
      </c>
      <c r="T507" s="4" t="s">
        <v>1325</v>
      </c>
      <c r="U507" s="68">
        <v>43019</v>
      </c>
      <c r="V507" s="347" t="s">
        <v>21</v>
      </c>
      <c r="W507" s="9">
        <v>38427</v>
      </c>
      <c r="X507" s="4" t="s">
        <v>10</v>
      </c>
      <c r="Y507" s="4" t="s">
        <v>328</v>
      </c>
      <c r="Z507" s="68">
        <v>42989</v>
      </c>
    </row>
    <row r="508" spans="1:26" ht="12.75" x14ac:dyDescent="0.35">
      <c r="A508" s="19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508" s="191" t="str">
        <f>IF(All_Opps[[#This Row],[WeekMod]]&lt;&gt;"",CONCATENATE(All_Opps[[#This Row],[Opp Year]],"-",TEXT(All_Opps[[#This Row],[WeekMod]],"00#")),"")</f>
        <v>2018-048</v>
      </c>
      <c r="C508" s="19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508" s="191" t="str">
        <f>CONCATENATE(All_Opps[[#This Row],[Opp Year]],"-",TEXT(All_Opps[[#This Row],[Week]],"00#"))</f>
        <v>2018-048</v>
      </c>
      <c r="E508" s="191">
        <f>IFERROR(VALUE(RIGHT(All_Opps[[#This Row],[Opportunity Name]],2)),"")</f>
        <v>4</v>
      </c>
      <c r="F508" s="191">
        <f>IFERROR(("20"&amp;LEFT(All_Opps[[#This Row],[Opportunity Name]],2))*1,"")</f>
        <v>2018</v>
      </c>
      <c r="G508" s="191" t="str">
        <f>MID(All_Opps[[#This Row],[Opportunity Name]],3,2)</f>
        <v>05</v>
      </c>
      <c r="H508" s="191" t="str">
        <f>LEFT(All_Opps[[#This Row],[Opportunity Name]],7)</f>
        <v>1805-02</v>
      </c>
      <c r="I508" s="191" t="str" cm="1">
        <f t="array" ref="I5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08" s="191" t="str">
        <f>YEAR(All_Opps[[#This Row],[Close_Date]])&amp;"-"&amp;TEXT(MONTH(All_Opps[[#This Row],[Close_Date]]),"00")</f>
        <v>2017-11</v>
      </c>
      <c r="K508" s="192">
        <f>All_Opps[[#This Row],[Created Date2]]*1</f>
        <v>43061</v>
      </c>
      <c r="L508" s="193">
        <f>YEAR(All_Opps[[#This Row],[Created_Date]])</f>
        <v>2017</v>
      </c>
      <c r="M508" s="194">
        <f>WEEKNUM(All_Opps[[#This Row],[Created_Date]],16)</f>
        <v>47</v>
      </c>
      <c r="N508" s="192">
        <f>All_Opps[[#This Row],[Close Date]]*1</f>
        <v>43067</v>
      </c>
      <c r="O508" s="195">
        <f>YEAR(All_Opps[[#This Row],[Close_Date]])</f>
        <v>2017</v>
      </c>
      <c r="P508" s="193">
        <f>MONTH(All_Opps[[#This Row],[Close Date]])</f>
        <v>11</v>
      </c>
      <c r="Q508" s="191">
        <f>WEEKNUM(All_Opps[[#This Row],[Close Date]],1)</f>
        <v>48</v>
      </c>
      <c r="R508" s="19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160</v>
      </c>
      <c r="S508" s="54" t="s">
        <v>1326</v>
      </c>
      <c r="T508" s="54" t="s">
        <v>1327</v>
      </c>
      <c r="U508" s="81">
        <v>43067</v>
      </c>
      <c r="V508" s="349" t="s">
        <v>19</v>
      </c>
      <c r="W508" s="55">
        <v>63124</v>
      </c>
      <c r="X508" s="54" t="s">
        <v>15</v>
      </c>
      <c r="Y508" s="54" t="s">
        <v>1285</v>
      </c>
      <c r="Z508" s="81">
        <v>43061</v>
      </c>
    </row>
    <row r="509" spans="1:26" ht="12.75" x14ac:dyDescent="0.35">
      <c r="A5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509" s="181" t="str">
        <f>IF(All_Opps[[#This Row],[WeekMod]]&lt;&gt;"",CONCATENATE(All_Opps[[#This Row],[Opp Year]],"-",TEXT(All_Opps[[#This Row],[WeekMod]],"00#")),"")</f>
        <v>2018-046</v>
      </c>
      <c r="C5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509" s="181" t="str">
        <f>CONCATENATE(All_Opps[[#This Row],[Opp Year]],"-",TEXT(All_Opps[[#This Row],[Week]],"00#"))</f>
        <v>2018-046</v>
      </c>
      <c r="E509" s="181">
        <f>IFERROR(VALUE(RIGHT(All_Opps[[#This Row],[Opportunity Name]],2)),"")</f>
        <v>6</v>
      </c>
      <c r="F509" s="181">
        <f>IFERROR(("20"&amp;LEFT(All_Opps[[#This Row],[Opportunity Name]],2))*1,"")</f>
        <v>2018</v>
      </c>
      <c r="G509" s="181" t="str">
        <f>MID(All_Opps[[#This Row],[Opportunity Name]],3,2)</f>
        <v>06</v>
      </c>
      <c r="H509" s="181" t="str">
        <f>LEFT(All_Opps[[#This Row],[Opportunity Name]],7)</f>
        <v>1806-08</v>
      </c>
      <c r="I509" s="181" t="str" cm="1">
        <f t="array" ref="I5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09" s="181" t="str">
        <f>YEAR(All_Opps[[#This Row],[Close_Date]])&amp;"-"&amp;TEXT(MONTH(All_Opps[[#This Row],[Close_Date]]),"00")</f>
        <v>2017-11</v>
      </c>
      <c r="K509" s="182">
        <f>All_Opps[[#This Row],[Created Date2]]*1</f>
        <v>42943</v>
      </c>
      <c r="L509" s="183">
        <f>YEAR(All_Opps[[#This Row],[Created_Date]])</f>
        <v>2017</v>
      </c>
      <c r="M509" s="184">
        <f>WEEKNUM(All_Opps[[#This Row],[Created_Date]],16)</f>
        <v>30</v>
      </c>
      <c r="N509" s="182">
        <f>All_Opps[[#This Row],[Close Date]]*1</f>
        <v>43056</v>
      </c>
      <c r="O509" s="185">
        <f>YEAR(All_Opps[[#This Row],[Close_Date]])</f>
        <v>2017</v>
      </c>
      <c r="P509" s="183">
        <f>MONTH(All_Opps[[#This Row],[Close Date]])</f>
        <v>11</v>
      </c>
      <c r="Q509" s="181">
        <f>WEEKNUM(All_Opps[[#This Row],[Close Date]],1)</f>
        <v>46</v>
      </c>
      <c r="R50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309</v>
      </c>
      <c r="S509" s="4" t="s">
        <v>1328</v>
      </c>
      <c r="T509" s="4" t="s">
        <v>1329</v>
      </c>
      <c r="U509" s="68">
        <v>43056</v>
      </c>
      <c r="V509" s="347" t="s">
        <v>19</v>
      </c>
      <c r="W509" s="9">
        <v>48683</v>
      </c>
      <c r="X509" s="4" t="s">
        <v>11</v>
      </c>
      <c r="Y509" s="4" t="s">
        <v>328</v>
      </c>
      <c r="Z509" s="68">
        <v>42943</v>
      </c>
    </row>
    <row r="510" spans="1:26" ht="12.75" x14ac:dyDescent="0.35">
      <c r="A5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510" s="181" t="str">
        <f>IF(All_Opps[[#This Row],[WeekMod]]&lt;&gt;"",CONCATENATE(All_Opps[[#This Row],[Opp Year]],"-",TEXT(All_Opps[[#This Row],[WeekMod]],"00#")),"")</f>
        <v>2018-042</v>
      </c>
      <c r="C5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510" s="181" t="str">
        <f>CONCATENATE(All_Opps[[#This Row],[Opp Year]],"-",TEXT(All_Opps[[#This Row],[Week]],"00#"))</f>
        <v>2018-042</v>
      </c>
      <c r="E510" s="181">
        <f>IFERROR(VALUE(RIGHT(All_Opps[[#This Row],[Opportunity Name]],2)),"")</f>
        <v>20</v>
      </c>
      <c r="F510" s="181">
        <f>IFERROR(("20"&amp;LEFT(All_Opps[[#This Row],[Opportunity Name]],2))*1,"")</f>
        <v>2018</v>
      </c>
      <c r="G510" s="181" t="str">
        <f>MID(All_Opps[[#This Row],[Opportunity Name]],3,2)</f>
        <v>02</v>
      </c>
      <c r="H510" s="181" t="str">
        <f>LEFT(All_Opps[[#This Row],[Opportunity Name]],7)</f>
        <v>1802-09</v>
      </c>
      <c r="I510" s="181" t="str" cm="1">
        <f t="array" ref="I5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10" s="181" t="str">
        <f>YEAR(All_Opps[[#This Row],[Close_Date]])&amp;"-"&amp;TEXT(MONTH(All_Opps[[#This Row],[Close_Date]]),"00")</f>
        <v>2017-10</v>
      </c>
      <c r="K510" s="182">
        <f>All_Opps[[#This Row],[Created Date2]]*1</f>
        <v>42994</v>
      </c>
      <c r="L510" s="183">
        <f>YEAR(All_Opps[[#This Row],[Created_Date]])</f>
        <v>2017</v>
      </c>
      <c r="M510" s="184">
        <f>WEEKNUM(All_Opps[[#This Row],[Created_Date]],16)</f>
        <v>38</v>
      </c>
      <c r="N510" s="182">
        <f>All_Opps[[#This Row],[Close Date]]*1</f>
        <v>43023</v>
      </c>
      <c r="O510" s="185">
        <f>YEAR(All_Opps[[#This Row],[Close_Date]])</f>
        <v>2017</v>
      </c>
      <c r="P510" s="183">
        <f>MONTH(All_Opps[[#This Row],[Close Date]])</f>
        <v>10</v>
      </c>
      <c r="Q510" s="181">
        <f>WEEKNUM(All_Opps[[#This Row],[Close Date]],1)</f>
        <v>42</v>
      </c>
      <c r="R51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138</v>
      </c>
      <c r="S510" s="4" t="s">
        <v>1330</v>
      </c>
      <c r="T510" s="4" t="s">
        <v>1331</v>
      </c>
      <c r="U510" s="68">
        <v>43023</v>
      </c>
      <c r="V510" s="347" t="s">
        <v>19</v>
      </c>
      <c r="W510" s="9">
        <v>11044</v>
      </c>
      <c r="X510" s="4" t="s">
        <v>161</v>
      </c>
      <c r="Y510" s="4" t="s">
        <v>328</v>
      </c>
      <c r="Z510" s="68">
        <v>42994</v>
      </c>
    </row>
    <row r="511" spans="1:26" ht="12.75" x14ac:dyDescent="0.35">
      <c r="A5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95</v>
      </c>
      <c r="B511" s="181" t="str">
        <f>IF(All_Opps[[#This Row],[WeekMod]]&lt;&gt;"",CONCATENATE(All_Opps[[#This Row],[Opp Year]],"-",TEXT(All_Opps[[#This Row],[WeekMod]],"00#")),"")</f>
        <v>2017-095</v>
      </c>
      <c r="C5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95</v>
      </c>
      <c r="D511" s="181" t="str">
        <f>CONCATENATE(All_Opps[[#This Row],[Opp Year]],"-",TEXT(All_Opps[[#This Row],[Week]],"00#"))</f>
        <v>2017-095</v>
      </c>
      <c r="E511" s="181">
        <f>IFERROR(VALUE(RIGHT(All_Opps[[#This Row],[Opportunity Name]],2)),"")</f>
        <v>6</v>
      </c>
      <c r="F511" s="181">
        <f>IFERROR(("20"&amp;LEFT(All_Opps[[#This Row],[Opportunity Name]],2))*1,"")</f>
        <v>2017</v>
      </c>
      <c r="G511" s="181" t="str">
        <f>MID(All_Opps[[#This Row],[Opportunity Name]],3,2)</f>
        <v>12</v>
      </c>
      <c r="H511" s="181" t="str">
        <f>LEFT(All_Opps[[#This Row],[Opportunity Name]],7)</f>
        <v>1712-20</v>
      </c>
      <c r="I511" s="181" t="str" cm="1">
        <f t="array" ref="I5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11" s="181" t="str">
        <f>YEAR(All_Opps[[#This Row],[Close_Date]])&amp;"-"&amp;TEXT(MONTH(All_Opps[[#This Row],[Close_Date]]),"00")</f>
        <v>2017-10</v>
      </c>
      <c r="K511" s="182">
        <f>All_Opps[[#This Row],[Created Date2]]*1</f>
        <v>43002</v>
      </c>
      <c r="L511" s="183">
        <f>YEAR(All_Opps[[#This Row],[Created_Date]])</f>
        <v>2017</v>
      </c>
      <c r="M511" s="184">
        <f>WEEKNUM(All_Opps[[#This Row],[Created_Date]],16)</f>
        <v>39</v>
      </c>
      <c r="N511" s="182">
        <f>All_Opps[[#This Row],[Close Date]]*1</f>
        <v>43030</v>
      </c>
      <c r="O511" s="185">
        <f>YEAR(All_Opps[[#This Row],[Close_Date]])</f>
        <v>2017</v>
      </c>
      <c r="P511" s="183">
        <f>MONTH(All_Opps[[#This Row],[Close Date]])</f>
        <v>10</v>
      </c>
      <c r="Q511" s="181">
        <f>WEEKNUM(All_Opps[[#This Row],[Close Date]],1)</f>
        <v>43</v>
      </c>
      <c r="R51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68</v>
      </c>
      <c r="S511" s="4" t="s">
        <v>1332</v>
      </c>
      <c r="T511" s="4" t="s">
        <v>1333</v>
      </c>
      <c r="U511" s="68">
        <v>43030</v>
      </c>
      <c r="V511" s="347" t="s">
        <v>19</v>
      </c>
      <c r="W511" s="9">
        <v>82524</v>
      </c>
      <c r="X511" s="4" t="s">
        <v>15</v>
      </c>
      <c r="Y511" s="4" t="s">
        <v>328</v>
      </c>
      <c r="Z511" s="68">
        <v>43002</v>
      </c>
    </row>
    <row r="512" spans="1:26" ht="12.75" x14ac:dyDescent="0.35">
      <c r="A5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512" s="181" t="str">
        <f>IF(All_Opps[[#This Row],[WeekMod]]&lt;&gt;"",CONCATENATE(All_Opps[[#This Row],[Opp Year]],"-",TEXT(All_Opps[[#This Row],[WeekMod]],"00#")),"")</f>
        <v>2018-041</v>
      </c>
      <c r="C5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512" s="181" t="str">
        <f>CONCATENATE(All_Opps[[#This Row],[Opp Year]],"-",TEXT(All_Opps[[#This Row],[Week]],"00#"))</f>
        <v>2018-041</v>
      </c>
      <c r="E512" s="181">
        <f>IFERROR(VALUE(RIGHT(All_Opps[[#This Row],[Opportunity Name]],2)),"")</f>
        <v>4</v>
      </c>
      <c r="F512" s="181">
        <f>IFERROR(("20"&amp;LEFT(All_Opps[[#This Row],[Opportunity Name]],2))*1,"")</f>
        <v>2018</v>
      </c>
      <c r="G512" s="181" t="str">
        <f>MID(All_Opps[[#This Row],[Opportunity Name]],3,2)</f>
        <v>08</v>
      </c>
      <c r="H512" s="181" t="str">
        <f>LEFT(All_Opps[[#This Row],[Opportunity Name]],7)</f>
        <v>1808 Fe</v>
      </c>
      <c r="I512" s="181" t="str" cm="1">
        <f t="array" ref="I5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12" s="181" t="str">
        <f>YEAR(All_Opps[[#This Row],[Close_Date]])&amp;"-"&amp;TEXT(MONTH(All_Opps[[#This Row],[Close_Date]]),"00")</f>
        <v>2017-10</v>
      </c>
      <c r="K512" s="182">
        <f>All_Opps[[#This Row],[Created Date2]]*1</f>
        <v>42986</v>
      </c>
      <c r="L512" s="183">
        <f>YEAR(All_Opps[[#This Row],[Created_Date]])</f>
        <v>2017</v>
      </c>
      <c r="M512" s="184">
        <f>WEEKNUM(All_Opps[[#This Row],[Created_Date]],16)</f>
        <v>36</v>
      </c>
      <c r="N512" s="182">
        <f>All_Opps[[#This Row],[Close Date]]*1</f>
        <v>43016</v>
      </c>
      <c r="O512" s="185">
        <f>YEAR(All_Opps[[#This Row],[Close_Date]])</f>
        <v>2017</v>
      </c>
      <c r="P512" s="183">
        <f>MONTH(All_Opps[[#This Row],[Close Date]])</f>
        <v>10</v>
      </c>
      <c r="Q512" s="181">
        <f>WEEKNUM(All_Opps[[#This Row],[Close Date]],1)</f>
        <v>41</v>
      </c>
      <c r="R5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12" s="4" t="s">
        <v>1334</v>
      </c>
      <c r="T512" s="4" t="s">
        <v>1335</v>
      </c>
      <c r="U512" s="68">
        <v>43016</v>
      </c>
      <c r="V512" s="347" t="s">
        <v>21</v>
      </c>
      <c r="W512" s="9">
        <v>121616</v>
      </c>
      <c r="X512" s="4" t="s">
        <v>13</v>
      </c>
      <c r="Y512" s="4" t="s">
        <v>328</v>
      </c>
      <c r="Z512" s="68">
        <v>42986</v>
      </c>
    </row>
    <row r="513" spans="1:26" ht="12.75" x14ac:dyDescent="0.35">
      <c r="A5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96</v>
      </c>
      <c r="B513" s="181" t="str">
        <f>IF(All_Opps[[#This Row],[WeekMod]]&lt;&gt;"",CONCATENATE(All_Opps[[#This Row],[Opp Year]],"-",TEXT(All_Opps[[#This Row],[WeekMod]],"00#")),"")</f>
        <v>2017-096</v>
      </c>
      <c r="C5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96</v>
      </c>
      <c r="D513" s="181" t="str">
        <f>CONCATENATE(All_Opps[[#This Row],[Opp Year]],"-",TEXT(All_Opps[[#This Row],[Week]],"00#"))</f>
        <v>2017-096</v>
      </c>
      <c r="E513" s="181">
        <f>IFERROR(VALUE(RIGHT(All_Opps[[#This Row],[Opportunity Name]],2)),"")</f>
        <v>2</v>
      </c>
      <c r="F513" s="181">
        <f>IFERROR(("20"&amp;LEFT(All_Opps[[#This Row],[Opportunity Name]],2))*1,"")</f>
        <v>2017</v>
      </c>
      <c r="G513" s="181" t="str">
        <f>MID(All_Opps[[#This Row],[Opportunity Name]],3,2)</f>
        <v>11</v>
      </c>
      <c r="H513" s="181" t="str">
        <f>LEFT(All_Opps[[#This Row],[Opportunity Name]],7)</f>
        <v>1711 Za</v>
      </c>
      <c r="I513" s="181" t="str" cm="1">
        <f t="array" ref="I5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13" s="181" t="str">
        <f>YEAR(All_Opps[[#This Row],[Close_Date]])&amp;"-"&amp;TEXT(MONTH(All_Opps[[#This Row],[Close_Date]]),"00")</f>
        <v>2017-10</v>
      </c>
      <c r="K513" s="182">
        <f>All_Opps[[#This Row],[Created Date2]]*1</f>
        <v>43009</v>
      </c>
      <c r="L513" s="183">
        <f>YEAR(All_Opps[[#This Row],[Created_Date]])</f>
        <v>2017</v>
      </c>
      <c r="M513" s="184">
        <f>WEEKNUM(All_Opps[[#This Row],[Created_Date]],16)</f>
        <v>40</v>
      </c>
      <c r="N513" s="182">
        <f>All_Opps[[#This Row],[Close Date]]*1</f>
        <v>43039</v>
      </c>
      <c r="O513" s="185">
        <f>YEAR(All_Opps[[#This Row],[Close_Date]])</f>
        <v>2017</v>
      </c>
      <c r="P513" s="183">
        <f>MONTH(All_Opps[[#This Row],[Close Date]])</f>
        <v>10</v>
      </c>
      <c r="Q513" s="181">
        <f>WEEKNUM(All_Opps[[#This Row],[Close Date]],1)</f>
        <v>44</v>
      </c>
      <c r="R51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13" s="4" t="s">
        <v>1336</v>
      </c>
      <c r="T513" s="4" t="s">
        <v>1337</v>
      </c>
      <c r="U513" s="68">
        <v>43039</v>
      </c>
      <c r="V513" s="347" t="s">
        <v>18</v>
      </c>
      <c r="W513" s="341">
        <v>45671</v>
      </c>
      <c r="X513" s="4" t="s">
        <v>15</v>
      </c>
      <c r="Y513" s="4" t="s">
        <v>321</v>
      </c>
      <c r="Z513" s="68">
        <v>43009</v>
      </c>
    </row>
    <row r="514" spans="1:26" ht="12.75" x14ac:dyDescent="0.35">
      <c r="A5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514" s="181" t="str">
        <f>IF(All_Opps[[#This Row],[WeekMod]]&lt;&gt;"",CONCATENATE(All_Opps[[#This Row],[Opp Year]],"-",TEXT(All_Opps[[#This Row],[WeekMod]],"00#")),"")</f>
        <v>2018-048</v>
      </c>
      <c r="C5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514" s="181" t="str">
        <f>CONCATENATE(All_Opps[[#This Row],[Opp Year]],"-",TEXT(All_Opps[[#This Row],[Week]],"00#"))</f>
        <v>2018-048</v>
      </c>
      <c r="E514" s="181">
        <f>IFERROR(VALUE(RIGHT(All_Opps[[#This Row],[Opportunity Name]],2)),"")</f>
        <v>3</v>
      </c>
      <c r="F514" s="181">
        <f>IFERROR(("20"&amp;LEFT(All_Opps[[#This Row],[Opportunity Name]],2))*1,"")</f>
        <v>2018</v>
      </c>
      <c r="G514" s="181" t="str">
        <f>MID(All_Opps[[#This Row],[Opportunity Name]],3,2)</f>
        <v>03</v>
      </c>
      <c r="H514" s="181" t="str">
        <f>LEFT(All_Opps[[#This Row],[Opportunity Name]],7)</f>
        <v>1803-08</v>
      </c>
      <c r="I514" s="181" t="str" cm="1">
        <f t="array" ref="I5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14" s="181" t="str">
        <f>YEAR(All_Opps[[#This Row],[Close_Date]])&amp;"-"&amp;TEXT(MONTH(All_Opps[[#This Row],[Close_Date]]),"00")</f>
        <v>2017-12</v>
      </c>
      <c r="K514" s="182">
        <f>All_Opps[[#This Row],[Created Date2]]*1</f>
        <v>43053</v>
      </c>
      <c r="L514" s="183">
        <f>YEAR(All_Opps[[#This Row],[Created_Date]])</f>
        <v>2017</v>
      </c>
      <c r="M514" s="184">
        <f>WEEKNUM(All_Opps[[#This Row],[Created_Date]],16)</f>
        <v>46</v>
      </c>
      <c r="N514" s="182">
        <f>All_Opps[[#This Row],[Close Date]]*1</f>
        <v>43071</v>
      </c>
      <c r="O514" s="185">
        <f>YEAR(All_Opps[[#This Row],[Close_Date]])</f>
        <v>2017</v>
      </c>
      <c r="P514" s="183">
        <f>MONTH(All_Opps[[#This Row],[Close Date]])</f>
        <v>12</v>
      </c>
      <c r="Q514" s="181">
        <f>WEEKNUM(All_Opps[[#This Row],[Close Date]],1)</f>
        <v>48</v>
      </c>
      <c r="R51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107</v>
      </c>
      <c r="S514" s="4" t="s">
        <v>1338</v>
      </c>
      <c r="T514" s="4" t="s">
        <v>1339</v>
      </c>
      <c r="U514" s="68">
        <v>43071</v>
      </c>
      <c r="V514" s="347" t="s">
        <v>19</v>
      </c>
      <c r="W514" s="341">
        <v>31593</v>
      </c>
      <c r="X514" s="4" t="s">
        <v>5</v>
      </c>
      <c r="Y514" s="4" t="s">
        <v>321</v>
      </c>
      <c r="Z514" s="68">
        <v>43053</v>
      </c>
    </row>
    <row r="515" spans="1:26" ht="12.75" x14ac:dyDescent="0.35">
      <c r="A5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95</v>
      </c>
      <c r="B515" s="181" t="str">
        <f>IF(All_Opps[[#This Row],[WeekMod]]&lt;&gt;"",CONCATENATE(All_Opps[[#This Row],[Opp Year]],"-",TEXT(All_Opps[[#This Row],[WeekMod]],"00#")),"")</f>
        <v>2017-095</v>
      </c>
      <c r="C5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95</v>
      </c>
      <c r="D515" s="181" t="str">
        <f>CONCATENATE(All_Opps[[#This Row],[Opp Year]],"-",TEXT(All_Opps[[#This Row],[Week]],"00#"))</f>
        <v>2017-095</v>
      </c>
      <c r="E515" s="181">
        <f>IFERROR(VALUE(RIGHT(All_Opps[[#This Row],[Opportunity Name]],2)),"")</f>
        <v>5</v>
      </c>
      <c r="F515" s="181">
        <f>IFERROR(("20"&amp;LEFT(All_Opps[[#This Row],[Opportunity Name]],2))*1,"")</f>
        <v>2017</v>
      </c>
      <c r="G515" s="181" t="str">
        <f>MID(All_Opps[[#This Row],[Opportunity Name]],3,2)</f>
        <v>12</v>
      </c>
      <c r="H515" s="181" t="str">
        <f>LEFT(All_Opps[[#This Row],[Opportunity Name]],7)</f>
        <v>1712-21</v>
      </c>
      <c r="I515" s="181" t="str" cm="1">
        <f t="array" ref="I5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15" s="181" t="str">
        <f>YEAR(All_Opps[[#This Row],[Close_Date]])&amp;"-"&amp;TEXT(MONTH(All_Opps[[#This Row],[Close_Date]]),"00")</f>
        <v>2017-10</v>
      </c>
      <c r="K515" s="182">
        <f>All_Opps[[#This Row],[Created Date2]]*1</f>
        <v>43036</v>
      </c>
      <c r="L515" s="183">
        <f>YEAR(All_Opps[[#This Row],[Created_Date]])</f>
        <v>2017</v>
      </c>
      <c r="M515" s="184">
        <f>WEEKNUM(All_Opps[[#This Row],[Created_Date]],16)</f>
        <v>44</v>
      </c>
      <c r="N515" s="182">
        <f>All_Opps[[#This Row],[Close Date]]*1</f>
        <v>43036</v>
      </c>
      <c r="O515" s="185">
        <f>YEAR(All_Opps[[#This Row],[Close_Date]])</f>
        <v>2017</v>
      </c>
      <c r="P515" s="183">
        <f>MONTH(All_Opps[[#This Row],[Close Date]])</f>
        <v>10</v>
      </c>
      <c r="Q515" s="181">
        <f>WEEKNUM(All_Opps[[#This Row],[Close Date]],1)</f>
        <v>43</v>
      </c>
      <c r="R51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</v>
      </c>
      <c r="S515" s="4" t="s">
        <v>1340</v>
      </c>
      <c r="T515" s="4" t="s">
        <v>1341</v>
      </c>
      <c r="U515" s="68">
        <v>43036</v>
      </c>
      <c r="V515" s="347" t="s">
        <v>19</v>
      </c>
      <c r="W515" s="9">
        <v>67098</v>
      </c>
      <c r="X515" s="4" t="s">
        <v>6</v>
      </c>
      <c r="Y515" s="4" t="s">
        <v>328</v>
      </c>
      <c r="Z515" s="68">
        <v>43036</v>
      </c>
    </row>
    <row r="516" spans="1:26" ht="12.75" x14ac:dyDescent="0.35">
      <c r="A5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516" s="181" t="str">
        <f>IF(All_Opps[[#This Row],[WeekMod]]&lt;&gt;"",CONCATENATE(All_Opps[[#This Row],[Opp Year]],"-",TEXT(All_Opps[[#This Row],[WeekMod]],"00#")),"")</f>
        <v>2018-043</v>
      </c>
      <c r="C5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516" s="181" t="str">
        <f>CONCATENATE(All_Opps[[#This Row],[Opp Year]],"-",TEXT(All_Opps[[#This Row],[Week]],"00#"))</f>
        <v>2018-043</v>
      </c>
      <c r="E516" s="181">
        <f>IFERROR(VALUE(RIGHT(All_Opps[[#This Row],[Opportunity Name]],2)),"")</f>
        <v>6</v>
      </c>
      <c r="F516" s="181">
        <f>IFERROR(("20"&amp;LEFT(All_Opps[[#This Row],[Opportunity Name]],2))*1,"")</f>
        <v>2018</v>
      </c>
      <c r="G516" s="181" t="str">
        <f>MID(All_Opps[[#This Row],[Opportunity Name]],3,2)</f>
        <v>06</v>
      </c>
      <c r="H516" s="181" t="str">
        <f>LEFT(All_Opps[[#This Row],[Opportunity Name]],7)</f>
        <v>1806 Wh</v>
      </c>
      <c r="I516" s="181" t="str" cm="1">
        <f t="array" ref="I5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16" s="181" t="str">
        <f>YEAR(All_Opps[[#This Row],[Close_Date]])&amp;"-"&amp;TEXT(MONTH(All_Opps[[#This Row],[Close_Date]]),"00")</f>
        <v>2017-10</v>
      </c>
      <c r="K516" s="182">
        <f>All_Opps[[#This Row],[Created Date2]]*1</f>
        <v>43000</v>
      </c>
      <c r="L516" s="183">
        <f>YEAR(All_Opps[[#This Row],[Created_Date]])</f>
        <v>2017</v>
      </c>
      <c r="M516" s="184">
        <f>WEEKNUM(All_Opps[[#This Row],[Created_Date]],16)</f>
        <v>38</v>
      </c>
      <c r="N516" s="182">
        <f>All_Opps[[#This Row],[Close Date]]*1</f>
        <v>43030</v>
      </c>
      <c r="O516" s="185">
        <f>YEAR(All_Opps[[#This Row],[Close_Date]])</f>
        <v>2017</v>
      </c>
      <c r="P516" s="183">
        <f>MONTH(All_Opps[[#This Row],[Close Date]])</f>
        <v>10</v>
      </c>
      <c r="Q516" s="181">
        <f>WEEKNUM(All_Opps[[#This Row],[Close Date]],1)</f>
        <v>43</v>
      </c>
      <c r="R5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16" s="4" t="s">
        <v>1342</v>
      </c>
      <c r="T516" s="4" t="s">
        <v>1343</v>
      </c>
      <c r="U516" s="68">
        <v>43030</v>
      </c>
      <c r="V516" s="347" t="s">
        <v>18</v>
      </c>
      <c r="W516" s="341">
        <v>49220</v>
      </c>
      <c r="X516" s="4" t="s">
        <v>12</v>
      </c>
      <c r="Y516" s="4" t="s">
        <v>1285</v>
      </c>
      <c r="Z516" s="68">
        <v>43000</v>
      </c>
    </row>
    <row r="517" spans="1:26" ht="12.75" x14ac:dyDescent="0.35">
      <c r="A5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98</v>
      </c>
      <c r="B517" s="181" t="str">
        <f>IF(All_Opps[[#This Row],[WeekMod]]&lt;&gt;"",CONCATENATE(All_Opps[[#This Row],[Opp Year]],"-",TEXT(All_Opps[[#This Row],[WeekMod]],"00#")),"")</f>
        <v>2017-098</v>
      </c>
      <c r="C5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98</v>
      </c>
      <c r="D517" s="181" t="str">
        <f>CONCATENATE(All_Opps[[#This Row],[Opp Year]],"-",TEXT(All_Opps[[#This Row],[Week]],"00#"))</f>
        <v>2017-098</v>
      </c>
      <c r="E517" s="181">
        <f>IFERROR(VALUE(RIGHT(All_Opps[[#This Row],[Opportunity Name]],2)),"")</f>
        <v>2</v>
      </c>
      <c r="F517" s="181">
        <f>IFERROR(("20"&amp;LEFT(All_Opps[[#This Row],[Opportunity Name]],2))*1,"")</f>
        <v>2017</v>
      </c>
      <c r="G517" s="181" t="str">
        <f>MID(All_Opps[[#This Row],[Opportunity Name]],3,2)</f>
        <v>12</v>
      </c>
      <c r="H517" s="181" t="str">
        <f>LEFT(All_Opps[[#This Row],[Opportunity Name]],7)</f>
        <v>1712 Ya</v>
      </c>
      <c r="I517" s="181" t="str" cm="1">
        <f t="array" ref="I5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17" s="181" t="str">
        <f>YEAR(All_Opps[[#This Row],[Close_Date]])&amp;"-"&amp;TEXT(MONTH(All_Opps[[#This Row],[Close_Date]]),"00")</f>
        <v>2017-11</v>
      </c>
      <c r="K517" s="182">
        <f>All_Opps[[#This Row],[Created Date2]]*1</f>
        <v>43025</v>
      </c>
      <c r="L517" s="183">
        <f>YEAR(All_Opps[[#This Row],[Created_Date]])</f>
        <v>2017</v>
      </c>
      <c r="M517" s="184">
        <f>WEEKNUM(All_Opps[[#This Row],[Created_Date]],16)</f>
        <v>42</v>
      </c>
      <c r="N517" s="182">
        <f>All_Opps[[#This Row],[Close Date]]*1</f>
        <v>43055</v>
      </c>
      <c r="O517" s="185">
        <f>YEAR(All_Opps[[#This Row],[Close_Date]])</f>
        <v>2017</v>
      </c>
      <c r="P517" s="183">
        <f>MONTH(All_Opps[[#This Row],[Close Date]])</f>
        <v>11</v>
      </c>
      <c r="Q517" s="181">
        <f>WEEKNUM(All_Opps[[#This Row],[Close Date]],1)</f>
        <v>46</v>
      </c>
      <c r="R5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17" s="4" t="s">
        <v>1344</v>
      </c>
      <c r="T517" s="4" t="s">
        <v>1345</v>
      </c>
      <c r="U517" s="68">
        <v>43055</v>
      </c>
      <c r="V517" s="347" t="s">
        <v>18</v>
      </c>
      <c r="W517" s="9">
        <v>39127</v>
      </c>
      <c r="X517" s="4" t="s">
        <v>15</v>
      </c>
      <c r="Y517" s="4" t="s">
        <v>328</v>
      </c>
      <c r="Z517" s="68">
        <v>43025</v>
      </c>
    </row>
    <row r="518" spans="1:26" ht="12.75" x14ac:dyDescent="0.35">
      <c r="A5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93</v>
      </c>
      <c r="B518" s="181" t="str">
        <f>IF(All_Opps[[#This Row],[WeekMod]]&lt;&gt;"",CONCATENATE(All_Opps[[#This Row],[Opp Year]],"-",TEXT(All_Opps[[#This Row],[WeekMod]],"00#")),"")</f>
        <v>2017-093</v>
      </c>
      <c r="C5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93</v>
      </c>
      <c r="D518" s="181" t="str">
        <f>CONCATENATE(All_Opps[[#This Row],[Opp Year]],"-",TEXT(All_Opps[[#This Row],[Week]],"00#"))</f>
        <v>2017-093</v>
      </c>
      <c r="E518" s="181">
        <f>IFERROR(VALUE(RIGHT(All_Opps[[#This Row],[Opportunity Name]],2)),"")</f>
        <v>2</v>
      </c>
      <c r="F518" s="181">
        <f>IFERROR(("20"&amp;LEFT(All_Opps[[#This Row],[Opportunity Name]],2))*1,"")</f>
        <v>2017</v>
      </c>
      <c r="G518" s="181" t="str">
        <f>MID(All_Opps[[#This Row],[Opportunity Name]],3,2)</f>
        <v>12</v>
      </c>
      <c r="H518" s="181" t="str">
        <f>LEFT(All_Opps[[#This Row],[Opportunity Name]],7)</f>
        <v>1712 Vo</v>
      </c>
      <c r="I518" s="181" t="str" cm="1">
        <f t="array" ref="I5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18" s="181" t="str">
        <f>YEAR(All_Opps[[#This Row],[Close_Date]])&amp;"-"&amp;TEXT(MONTH(All_Opps[[#This Row],[Close_Date]]),"00")</f>
        <v>2017-10</v>
      </c>
      <c r="K518" s="182">
        <f>All_Opps[[#This Row],[Created Date2]]*1</f>
        <v>42991</v>
      </c>
      <c r="L518" s="183">
        <f>YEAR(All_Opps[[#This Row],[Created_Date]])</f>
        <v>2017</v>
      </c>
      <c r="M518" s="184">
        <f>WEEKNUM(All_Opps[[#This Row],[Created_Date]],16)</f>
        <v>37</v>
      </c>
      <c r="N518" s="182">
        <f>All_Opps[[#This Row],[Close Date]]*1</f>
        <v>43021</v>
      </c>
      <c r="O518" s="185">
        <f>YEAR(All_Opps[[#This Row],[Close_Date]])</f>
        <v>2017</v>
      </c>
      <c r="P518" s="183">
        <f>MONTH(All_Opps[[#This Row],[Close Date]])</f>
        <v>10</v>
      </c>
      <c r="Q518" s="181">
        <f>WEEKNUM(All_Opps[[#This Row],[Close Date]],1)</f>
        <v>41</v>
      </c>
      <c r="R51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18" s="4" t="s">
        <v>1346</v>
      </c>
      <c r="T518" s="4" t="s">
        <v>1347</v>
      </c>
      <c r="U518" s="68">
        <v>43021</v>
      </c>
      <c r="V518" s="347" t="s">
        <v>18</v>
      </c>
      <c r="W518" s="9">
        <v>45483</v>
      </c>
      <c r="X518" s="4" t="s">
        <v>15</v>
      </c>
      <c r="Y518" s="4" t="s">
        <v>328</v>
      </c>
      <c r="Z518" s="68">
        <v>42991</v>
      </c>
    </row>
    <row r="519" spans="1:26" ht="12.75" x14ac:dyDescent="0.35">
      <c r="A5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519" s="181" t="str">
        <f>IF(All_Opps[[#This Row],[WeekMod]]&lt;&gt;"",CONCATENATE(All_Opps[[#This Row],[Opp Year]],"-",TEXT(All_Opps[[#This Row],[WeekMod]],"00#")),"")</f>
        <v>2018-047</v>
      </c>
      <c r="C5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519" s="181" t="str">
        <f>CONCATENATE(All_Opps[[#This Row],[Opp Year]],"-",TEXT(All_Opps[[#This Row],[Week]],"00#"))</f>
        <v>2018-047</v>
      </c>
      <c r="E519" s="181">
        <f>IFERROR(VALUE(RIGHT(All_Opps[[#This Row],[Opportunity Name]],2)),"")</f>
        <v>4</v>
      </c>
      <c r="F519" s="181">
        <f>IFERROR(("20"&amp;LEFT(All_Opps[[#This Row],[Opportunity Name]],2))*1,"")</f>
        <v>2018</v>
      </c>
      <c r="G519" s="181" t="str">
        <f>MID(All_Opps[[#This Row],[Opportunity Name]],3,2)</f>
        <v>07</v>
      </c>
      <c r="H519" s="181" t="str">
        <f>LEFT(All_Opps[[#This Row],[Opportunity Name]],7)</f>
        <v>1807 Ze</v>
      </c>
      <c r="I519" s="181" t="str" cm="1">
        <f t="array" ref="I5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19" s="181" t="str">
        <f>YEAR(All_Opps[[#This Row],[Close_Date]])&amp;"-"&amp;TEXT(MONTH(All_Opps[[#This Row],[Close_Date]]),"00")</f>
        <v>2017-11</v>
      </c>
      <c r="K519" s="182">
        <f>All_Opps[[#This Row],[Created Date2]]*1</f>
        <v>43030</v>
      </c>
      <c r="L519" s="183">
        <f>YEAR(All_Opps[[#This Row],[Created_Date]])</f>
        <v>2017</v>
      </c>
      <c r="M519" s="184">
        <f>WEEKNUM(All_Opps[[#This Row],[Created_Date]],16)</f>
        <v>43</v>
      </c>
      <c r="N519" s="182">
        <f>All_Opps[[#This Row],[Close Date]]*1</f>
        <v>43060</v>
      </c>
      <c r="O519" s="185">
        <f>YEAR(All_Opps[[#This Row],[Close_Date]])</f>
        <v>2017</v>
      </c>
      <c r="P519" s="183">
        <f>MONTH(All_Opps[[#This Row],[Close Date]])</f>
        <v>11</v>
      </c>
      <c r="Q519" s="181">
        <f>WEEKNUM(All_Opps[[#This Row],[Close Date]],1)</f>
        <v>47</v>
      </c>
      <c r="R5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19" s="4" t="s">
        <v>1348</v>
      </c>
      <c r="T519" s="4" t="s">
        <v>1349</v>
      </c>
      <c r="U519" s="68">
        <v>43060</v>
      </c>
      <c r="V519" s="347" t="s">
        <v>18</v>
      </c>
      <c r="W519" s="341">
        <v>44762</v>
      </c>
      <c r="X519" s="4" t="s">
        <v>13</v>
      </c>
      <c r="Y519" s="4" t="s">
        <v>1285</v>
      </c>
      <c r="Z519" s="68">
        <v>43030</v>
      </c>
    </row>
    <row r="520" spans="1:26" ht="12.75" x14ac:dyDescent="0.35">
      <c r="A5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520" s="181" t="str">
        <f>IF(All_Opps[[#This Row],[WeekMod]]&lt;&gt;"",CONCATENATE(All_Opps[[#This Row],[Opp Year]],"-",TEXT(All_Opps[[#This Row],[WeekMod]],"00#")),"")</f>
        <v>2018-046</v>
      </c>
      <c r="C5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520" s="181" t="str">
        <f>CONCATENATE(All_Opps[[#This Row],[Opp Year]],"-",TEXT(All_Opps[[#This Row],[Week]],"00#"))</f>
        <v>2018-046</v>
      </c>
      <c r="E520" s="181">
        <f>IFERROR(VALUE(RIGHT(All_Opps[[#This Row],[Opportunity Name]],2)),"")</f>
        <v>2</v>
      </c>
      <c r="F520" s="181">
        <f>IFERROR(("20"&amp;LEFT(All_Opps[[#This Row],[Opportunity Name]],2))*1,"")</f>
        <v>2018</v>
      </c>
      <c r="G520" s="181" t="str">
        <f>MID(All_Opps[[#This Row],[Opportunity Name]],3,2)</f>
        <v>09</v>
      </c>
      <c r="H520" s="181" t="str">
        <f>LEFT(All_Opps[[#This Row],[Opportunity Name]],7)</f>
        <v>1809 Os</v>
      </c>
      <c r="I520" s="181" t="str" cm="1">
        <f t="array" ref="I5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20" s="181" t="str">
        <f>YEAR(All_Opps[[#This Row],[Close_Date]])&amp;"-"&amp;TEXT(MONTH(All_Opps[[#This Row],[Close_Date]]),"00")</f>
        <v>2017-11</v>
      </c>
      <c r="K520" s="182">
        <f>All_Opps[[#This Row],[Created Date2]]*1</f>
        <v>43027</v>
      </c>
      <c r="L520" s="183">
        <f>YEAR(All_Opps[[#This Row],[Created_Date]])</f>
        <v>2017</v>
      </c>
      <c r="M520" s="184">
        <f>WEEKNUM(All_Opps[[#This Row],[Created_Date]],16)</f>
        <v>42</v>
      </c>
      <c r="N520" s="182">
        <f>All_Opps[[#This Row],[Close Date]]*1</f>
        <v>43057</v>
      </c>
      <c r="O520" s="185">
        <f>YEAR(All_Opps[[#This Row],[Close_Date]])</f>
        <v>2017</v>
      </c>
      <c r="P520" s="183">
        <f>MONTH(All_Opps[[#This Row],[Close Date]])</f>
        <v>11</v>
      </c>
      <c r="Q520" s="181">
        <f>WEEKNUM(All_Opps[[#This Row],[Close Date]],1)</f>
        <v>46</v>
      </c>
      <c r="R5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20" s="4" t="s">
        <v>1350</v>
      </c>
      <c r="T520" s="4" t="s">
        <v>1351</v>
      </c>
      <c r="U520" s="68">
        <v>43057</v>
      </c>
      <c r="V520" s="347" t="s">
        <v>18</v>
      </c>
      <c r="W520" s="341">
        <v>28687</v>
      </c>
      <c r="X520" s="4" t="s">
        <v>11</v>
      </c>
      <c r="Y520" s="4" t="s">
        <v>1285</v>
      </c>
      <c r="Z520" s="68">
        <v>43027</v>
      </c>
    </row>
    <row r="521" spans="1:26" ht="12.75" x14ac:dyDescent="0.35">
      <c r="A5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521" s="181" t="str">
        <f>IF(All_Opps[[#This Row],[WeekMod]]&lt;&gt;"",CONCATENATE(All_Opps[[#This Row],[Opp Year]],"-",TEXT(All_Opps[[#This Row],[WeekMod]],"00#")),"")</f>
        <v>2018-042</v>
      </c>
      <c r="C5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521" s="181" t="str">
        <f>CONCATENATE(All_Opps[[#This Row],[Opp Year]],"-",TEXT(All_Opps[[#This Row],[Week]],"00#"))</f>
        <v>2018-042</v>
      </c>
      <c r="E521" s="181">
        <f>IFERROR(VALUE(RIGHT(All_Opps[[#This Row],[Opportunity Name]],2)),"")</f>
        <v>2</v>
      </c>
      <c r="F521" s="181">
        <f>IFERROR(("20"&amp;LEFT(All_Opps[[#This Row],[Opportunity Name]],2))*1,"")</f>
        <v>2018</v>
      </c>
      <c r="G521" s="181" t="str">
        <f>MID(All_Opps[[#This Row],[Opportunity Name]],3,2)</f>
        <v>01</v>
      </c>
      <c r="H521" s="181" t="str">
        <f>LEFT(All_Opps[[#This Row],[Opportunity Name]],7)</f>
        <v>1801 Ra</v>
      </c>
      <c r="I521" s="181" t="str" cm="1">
        <f t="array" ref="I5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21" s="181" t="str">
        <f>YEAR(All_Opps[[#This Row],[Close_Date]])&amp;"-"&amp;TEXT(MONTH(All_Opps[[#This Row],[Close_Date]]),"00")</f>
        <v>2017-10</v>
      </c>
      <c r="K521" s="182">
        <f>All_Opps[[#This Row],[Created Date2]]*1</f>
        <v>42994</v>
      </c>
      <c r="L521" s="183">
        <f>YEAR(All_Opps[[#This Row],[Created_Date]])</f>
        <v>2017</v>
      </c>
      <c r="M521" s="184">
        <f>WEEKNUM(All_Opps[[#This Row],[Created_Date]],16)</f>
        <v>38</v>
      </c>
      <c r="N521" s="182">
        <f>All_Opps[[#This Row],[Close Date]]*1</f>
        <v>43024</v>
      </c>
      <c r="O521" s="185">
        <f>YEAR(All_Opps[[#This Row],[Close_Date]])</f>
        <v>2017</v>
      </c>
      <c r="P521" s="183">
        <f>MONTH(All_Opps[[#This Row],[Close Date]])</f>
        <v>10</v>
      </c>
      <c r="Q521" s="181">
        <f>WEEKNUM(All_Opps[[#This Row],[Close Date]],1)</f>
        <v>42</v>
      </c>
      <c r="R5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21" s="4" t="s">
        <v>1352</v>
      </c>
      <c r="T521" s="4" t="s">
        <v>1353</v>
      </c>
      <c r="U521" s="68">
        <v>43024</v>
      </c>
      <c r="V521" s="347" t="s">
        <v>18</v>
      </c>
      <c r="W521" s="9">
        <v>9164</v>
      </c>
      <c r="X521" s="4" t="s">
        <v>5</v>
      </c>
      <c r="Y521" s="4" t="s">
        <v>328</v>
      </c>
      <c r="Z521" s="68">
        <v>42994</v>
      </c>
    </row>
    <row r="522" spans="1:26" ht="12.75" x14ac:dyDescent="0.35">
      <c r="A5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522" s="181" t="str">
        <f>IF(All_Opps[[#This Row],[WeekMod]]&lt;&gt;"",CONCATENATE(All_Opps[[#This Row],[Opp Year]],"-",TEXT(All_Opps[[#This Row],[WeekMod]],"00#")),"")</f>
        <v>2018-045</v>
      </c>
      <c r="C5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522" s="181" t="str">
        <f>CONCATENATE(All_Opps[[#This Row],[Opp Year]],"-",TEXT(All_Opps[[#This Row],[Week]],"00#"))</f>
        <v>2018-045</v>
      </c>
      <c r="E522" s="181">
        <f>IFERROR(VALUE(RIGHT(All_Opps[[#This Row],[Opportunity Name]],2)),"")</f>
        <v>4</v>
      </c>
      <c r="F522" s="181">
        <f>IFERROR(("20"&amp;LEFT(All_Opps[[#This Row],[Opportunity Name]],2))*1,"")</f>
        <v>2018</v>
      </c>
      <c r="G522" s="181" t="str">
        <f>MID(All_Opps[[#This Row],[Opportunity Name]],3,2)</f>
        <v>05</v>
      </c>
      <c r="H522" s="181" t="str">
        <f>LEFT(All_Opps[[#This Row],[Opportunity Name]],7)</f>
        <v>1805 Ya</v>
      </c>
      <c r="I522" s="181" t="str" cm="1">
        <f t="array" ref="I5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22" s="181" t="str">
        <f>YEAR(All_Opps[[#This Row],[Close_Date]])&amp;"-"&amp;TEXT(MONTH(All_Opps[[#This Row],[Close_Date]]),"00")</f>
        <v>2017-11</v>
      </c>
      <c r="K522" s="182">
        <f>All_Opps[[#This Row],[Created Date2]]*1</f>
        <v>43017</v>
      </c>
      <c r="L522" s="183">
        <f>YEAR(All_Opps[[#This Row],[Created_Date]])</f>
        <v>2017</v>
      </c>
      <c r="M522" s="184">
        <f>WEEKNUM(All_Opps[[#This Row],[Created_Date]],16)</f>
        <v>41</v>
      </c>
      <c r="N522" s="182">
        <f>All_Opps[[#This Row],[Close Date]]*1</f>
        <v>43047</v>
      </c>
      <c r="O522" s="185">
        <f>YEAR(All_Opps[[#This Row],[Close_Date]])</f>
        <v>2017</v>
      </c>
      <c r="P522" s="183">
        <f>MONTH(All_Opps[[#This Row],[Close Date]])</f>
        <v>11</v>
      </c>
      <c r="Q522" s="181">
        <f>WEEKNUM(All_Opps[[#This Row],[Close Date]],1)</f>
        <v>45</v>
      </c>
      <c r="R5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22" s="4" t="s">
        <v>1354</v>
      </c>
      <c r="T522" s="4" t="s">
        <v>1355</v>
      </c>
      <c r="U522" s="68">
        <v>43047</v>
      </c>
      <c r="V522" s="347" t="s">
        <v>18</v>
      </c>
      <c r="W522" s="341">
        <v>34732</v>
      </c>
      <c r="X522" s="4" t="s">
        <v>13</v>
      </c>
      <c r="Y522" s="4" t="s">
        <v>1285</v>
      </c>
      <c r="Z522" s="68">
        <v>43017</v>
      </c>
    </row>
    <row r="523" spans="1:26" ht="12.75" x14ac:dyDescent="0.35">
      <c r="A5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523" s="181" t="str">
        <f>IF(All_Opps[[#This Row],[WeekMod]]&lt;&gt;"",CONCATENATE(All_Opps[[#This Row],[Opp Year]],"-",TEXT(All_Opps[[#This Row],[WeekMod]],"00#")),"")</f>
        <v>2018-049</v>
      </c>
      <c r="C5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523" s="181" t="str">
        <f>CONCATENATE(All_Opps[[#This Row],[Opp Year]],"-",TEXT(All_Opps[[#This Row],[Week]],"00#"))</f>
        <v>2018-049</v>
      </c>
      <c r="E523" s="181">
        <f>IFERROR(VALUE(RIGHT(All_Opps[[#This Row],[Opportunity Name]],2)),"")</f>
        <v>8</v>
      </c>
      <c r="F523" s="181">
        <f>IFERROR(("20"&amp;LEFT(All_Opps[[#This Row],[Opportunity Name]],2))*1,"")</f>
        <v>2018</v>
      </c>
      <c r="G523" s="181" t="str">
        <f>MID(All_Opps[[#This Row],[Opportunity Name]],3,2)</f>
        <v>05</v>
      </c>
      <c r="H523" s="181" t="str">
        <f>LEFT(All_Opps[[#This Row],[Opportunity Name]],7)</f>
        <v>1805 An</v>
      </c>
      <c r="I523" s="181" t="str" cm="1">
        <f t="array" ref="I5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23" s="181" t="str">
        <f>YEAR(All_Opps[[#This Row],[Close_Date]])&amp;"-"&amp;TEXT(MONTH(All_Opps[[#This Row],[Close_Date]]),"00")</f>
        <v>2017-12</v>
      </c>
      <c r="K523" s="182">
        <f>All_Opps[[#This Row],[Created Date2]]*1</f>
        <v>43044</v>
      </c>
      <c r="L523" s="183">
        <f>YEAR(All_Opps[[#This Row],[Created_Date]])</f>
        <v>2017</v>
      </c>
      <c r="M523" s="184">
        <f>WEEKNUM(All_Opps[[#This Row],[Created_Date]],16)</f>
        <v>45</v>
      </c>
      <c r="N523" s="182">
        <f>All_Opps[[#This Row],[Close Date]]*1</f>
        <v>43074</v>
      </c>
      <c r="O523" s="185">
        <f>YEAR(All_Opps[[#This Row],[Close_Date]])</f>
        <v>2017</v>
      </c>
      <c r="P523" s="183">
        <f>MONTH(All_Opps[[#This Row],[Close Date]])</f>
        <v>12</v>
      </c>
      <c r="Q523" s="181">
        <f>WEEKNUM(All_Opps[[#This Row],[Close Date]],1)</f>
        <v>49</v>
      </c>
      <c r="R52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23" s="4" t="s">
        <v>1356</v>
      </c>
      <c r="T523" s="4" t="s">
        <v>1357</v>
      </c>
      <c r="U523" s="68">
        <v>43074</v>
      </c>
      <c r="V523" s="347" t="s">
        <v>18</v>
      </c>
      <c r="W523" s="9">
        <v>158716</v>
      </c>
      <c r="X523" s="4" t="s">
        <v>29</v>
      </c>
      <c r="Y523" s="4" t="s">
        <v>328</v>
      </c>
      <c r="Z523" s="68">
        <v>43044</v>
      </c>
    </row>
    <row r="524" spans="1:26" ht="12.75" x14ac:dyDescent="0.35">
      <c r="A5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102</v>
      </c>
      <c r="B524" s="181" t="str">
        <f>IF(All_Opps[[#This Row],[WeekMod]]&lt;&gt;"",CONCATENATE(All_Opps[[#This Row],[Opp Year]],"-",TEXT(All_Opps[[#This Row],[WeekMod]],"00#")),"")</f>
        <v>2017-102</v>
      </c>
      <c r="C5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102</v>
      </c>
      <c r="D524" s="181" t="str">
        <f>CONCATENATE(All_Opps[[#This Row],[Opp Year]],"-",TEXT(All_Opps[[#This Row],[Week]],"00#"))</f>
        <v>2017-102</v>
      </c>
      <c r="E524" s="181">
        <f>IFERROR(VALUE(RIGHT(All_Opps[[#This Row],[Opportunity Name]],2)),"")</f>
        <v>4</v>
      </c>
      <c r="F524" s="181">
        <f>IFERROR(("20"&amp;LEFT(All_Opps[[#This Row],[Opportunity Name]],2))*1,"")</f>
        <v>2017</v>
      </c>
      <c r="G524" s="181" t="str">
        <f>MID(All_Opps[[#This Row],[Opportunity Name]],3,2)</f>
        <v>11</v>
      </c>
      <c r="H524" s="181" t="str">
        <f>LEFT(All_Opps[[#This Row],[Opportunity Name]],7)</f>
        <v>1711 So</v>
      </c>
      <c r="I524" s="181" t="str" cm="1">
        <f t="array" ref="I5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24" s="181" t="str">
        <f>YEAR(All_Opps[[#This Row],[Close_Date]])&amp;"-"&amp;TEXT(MONTH(All_Opps[[#This Row],[Close_Date]]),"00")</f>
        <v>2017-12</v>
      </c>
      <c r="K524" s="182">
        <f>All_Opps[[#This Row],[Created Date2]]*1</f>
        <v>43049</v>
      </c>
      <c r="L524" s="183">
        <f>YEAR(All_Opps[[#This Row],[Created_Date]])</f>
        <v>2017</v>
      </c>
      <c r="M524" s="184">
        <f>WEEKNUM(All_Opps[[#This Row],[Created_Date]],16)</f>
        <v>45</v>
      </c>
      <c r="N524" s="182">
        <f>All_Opps[[#This Row],[Close Date]]*1</f>
        <v>43079</v>
      </c>
      <c r="O524" s="185">
        <f>YEAR(All_Opps[[#This Row],[Close_Date]])</f>
        <v>2017</v>
      </c>
      <c r="P524" s="183">
        <f>MONTH(All_Opps[[#This Row],[Close Date]])</f>
        <v>12</v>
      </c>
      <c r="Q524" s="181">
        <f>WEEKNUM(All_Opps[[#This Row],[Close Date]],1)</f>
        <v>50</v>
      </c>
      <c r="R52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24" s="4" t="s">
        <v>1358</v>
      </c>
      <c r="T524" s="4" t="s">
        <v>1359</v>
      </c>
      <c r="U524" s="68">
        <v>43079</v>
      </c>
      <c r="V524" s="347" t="s">
        <v>18</v>
      </c>
      <c r="W524" s="9">
        <v>8857</v>
      </c>
      <c r="X524" s="4" t="s">
        <v>5</v>
      </c>
      <c r="Y524" s="4" t="s">
        <v>328</v>
      </c>
      <c r="Z524" s="68">
        <v>43049</v>
      </c>
    </row>
    <row r="525" spans="1:26" ht="12.75" x14ac:dyDescent="0.35">
      <c r="A5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525" s="181" t="str">
        <f>IF(All_Opps[[#This Row],[WeekMod]]&lt;&gt;"",CONCATENATE(All_Opps[[#This Row],[Opp Year]],"-",TEXT(All_Opps[[#This Row],[WeekMod]],"00#")),"")</f>
        <v>2018-043</v>
      </c>
      <c r="C5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525" s="181" t="str">
        <f>CONCATENATE(All_Opps[[#This Row],[Opp Year]],"-",TEXT(All_Opps[[#This Row],[Week]],"00#"))</f>
        <v>2018-043</v>
      </c>
      <c r="E525" s="181">
        <f>IFERROR(VALUE(RIGHT(All_Opps[[#This Row],[Opportunity Name]],2)),"")</f>
        <v>4</v>
      </c>
      <c r="F525" s="181">
        <f>IFERROR(("20"&amp;LEFT(All_Opps[[#This Row],[Opportunity Name]],2))*1,"")</f>
        <v>2018</v>
      </c>
      <c r="G525" s="181" t="str">
        <f>MID(All_Opps[[#This Row],[Opportunity Name]],3,2)</f>
        <v>06</v>
      </c>
      <c r="H525" s="181" t="str">
        <f>LEFT(All_Opps[[#This Row],[Opportunity Name]],7)</f>
        <v>1806-09</v>
      </c>
      <c r="I525" s="181" t="str" cm="1">
        <f t="array" ref="I5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25" s="181" t="str">
        <f>YEAR(All_Opps[[#This Row],[Close_Date]])&amp;"-"&amp;TEXT(MONTH(All_Opps[[#This Row],[Close_Date]]),"00")</f>
        <v>2017-10</v>
      </c>
      <c r="K525" s="182">
        <f>All_Opps[[#This Row],[Created Date2]]*1</f>
        <v>43022</v>
      </c>
      <c r="L525" s="183">
        <f>YEAR(All_Opps[[#This Row],[Created_Date]])</f>
        <v>2017</v>
      </c>
      <c r="M525" s="184">
        <f>WEEKNUM(All_Opps[[#This Row],[Created_Date]],16)</f>
        <v>42</v>
      </c>
      <c r="N525" s="182">
        <f>All_Opps[[#This Row],[Close Date]]*1</f>
        <v>43035</v>
      </c>
      <c r="O525" s="185">
        <f>YEAR(All_Opps[[#This Row],[Close_Date]])</f>
        <v>2017</v>
      </c>
      <c r="P525" s="183">
        <f>MONTH(All_Opps[[#This Row],[Close Date]])</f>
        <v>10</v>
      </c>
      <c r="Q525" s="181">
        <f>WEEKNUM(All_Opps[[#This Row],[Close Date]],1)</f>
        <v>43</v>
      </c>
      <c r="R52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230</v>
      </c>
      <c r="S525" s="4" t="s">
        <v>1360</v>
      </c>
      <c r="T525" s="4" t="s">
        <v>1361</v>
      </c>
      <c r="U525" s="68">
        <v>43035</v>
      </c>
      <c r="V525" s="347" t="s">
        <v>19</v>
      </c>
      <c r="W525" s="341">
        <v>58089</v>
      </c>
      <c r="X525" s="4" t="s">
        <v>159</v>
      </c>
      <c r="Y525" s="4" t="s">
        <v>321</v>
      </c>
      <c r="Z525" s="68">
        <v>43022</v>
      </c>
    </row>
    <row r="526" spans="1:26" ht="12.75" x14ac:dyDescent="0.35">
      <c r="A5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526" s="181" t="str">
        <f>IF(All_Opps[[#This Row],[WeekMod]]&lt;&gt;"",CONCATENATE(All_Opps[[#This Row],[Opp Year]],"-",TEXT(All_Opps[[#This Row],[WeekMod]],"00#")),"")</f>
        <v>2018-046</v>
      </c>
      <c r="C5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526" s="181" t="str">
        <f>CONCATENATE(All_Opps[[#This Row],[Opp Year]],"-",TEXT(All_Opps[[#This Row],[Week]],"00#"))</f>
        <v>2018-046</v>
      </c>
      <c r="E526" s="181">
        <f>IFERROR(VALUE(RIGHT(All_Opps[[#This Row],[Opportunity Name]],2)),"")</f>
        <v>4</v>
      </c>
      <c r="F526" s="181">
        <f>IFERROR(("20"&amp;LEFT(All_Opps[[#This Row],[Opportunity Name]],2))*1,"")</f>
        <v>2018</v>
      </c>
      <c r="G526" s="181" t="str">
        <f>MID(All_Opps[[#This Row],[Opportunity Name]],3,2)</f>
        <v>01</v>
      </c>
      <c r="H526" s="181" t="str">
        <f>LEFT(All_Opps[[#This Row],[Opportunity Name]],7)</f>
        <v>1801 In</v>
      </c>
      <c r="I526" s="181" t="str" cm="1">
        <f t="array" ref="I5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26" s="181" t="str">
        <f>YEAR(All_Opps[[#This Row],[Close_Date]])&amp;"-"&amp;TEXT(MONTH(All_Opps[[#This Row],[Close_Date]]),"00")</f>
        <v>2017-11</v>
      </c>
      <c r="K526" s="182">
        <f>All_Opps[[#This Row],[Created Date2]]*1</f>
        <v>43024</v>
      </c>
      <c r="L526" s="183">
        <f>YEAR(All_Opps[[#This Row],[Created_Date]])</f>
        <v>2017</v>
      </c>
      <c r="M526" s="184">
        <f>WEEKNUM(All_Opps[[#This Row],[Created_Date]],16)</f>
        <v>42</v>
      </c>
      <c r="N526" s="182">
        <f>All_Opps[[#This Row],[Close Date]]*1</f>
        <v>43054</v>
      </c>
      <c r="O526" s="185">
        <f>YEAR(All_Opps[[#This Row],[Close_Date]])</f>
        <v>2017</v>
      </c>
      <c r="P526" s="183">
        <f>MONTH(All_Opps[[#This Row],[Close Date]])</f>
        <v>11</v>
      </c>
      <c r="Q526" s="181">
        <f>WEEKNUM(All_Opps[[#This Row],[Close Date]],1)</f>
        <v>46</v>
      </c>
      <c r="R52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26" s="4" t="s">
        <v>1362</v>
      </c>
      <c r="T526" s="4" t="s">
        <v>1363</v>
      </c>
      <c r="U526" s="68">
        <v>43054</v>
      </c>
      <c r="V526" s="347" t="s">
        <v>18</v>
      </c>
      <c r="W526" s="341">
        <v>92354</v>
      </c>
      <c r="X526" s="4" t="s">
        <v>13</v>
      </c>
      <c r="Y526" s="4" t="s">
        <v>321</v>
      </c>
      <c r="Z526" s="68">
        <v>43024</v>
      </c>
    </row>
    <row r="527" spans="1:26" ht="12.75" x14ac:dyDescent="0.35">
      <c r="A5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527" s="181" t="str">
        <f>IF(All_Opps[[#This Row],[WeekMod]]&lt;&gt;"",CONCATENATE(All_Opps[[#This Row],[Opp Year]],"-",TEXT(All_Opps[[#This Row],[WeekMod]],"00#")),"")</f>
        <v>2018-048</v>
      </c>
      <c r="C5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527" s="181" t="str">
        <f>CONCATENATE(All_Opps[[#This Row],[Opp Year]],"-",TEXT(All_Opps[[#This Row],[Week]],"00#"))</f>
        <v>2018-048</v>
      </c>
      <c r="E527" s="181">
        <f>IFERROR(VALUE(RIGHT(All_Opps[[#This Row],[Opportunity Name]],2)),"")</f>
        <v>4</v>
      </c>
      <c r="F527" s="181">
        <f>IFERROR(("20"&amp;LEFT(All_Opps[[#This Row],[Opportunity Name]],2))*1,"")</f>
        <v>2018</v>
      </c>
      <c r="G527" s="181" t="str">
        <f>MID(All_Opps[[#This Row],[Opportunity Name]],3,2)</f>
        <v>05</v>
      </c>
      <c r="H527" s="181" t="str">
        <f>LEFT(All_Opps[[#This Row],[Opportunity Name]],7)</f>
        <v>1805 Ma</v>
      </c>
      <c r="I527" s="181" t="str" cm="1">
        <f t="array" ref="I5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27" s="181" t="str">
        <f>YEAR(All_Opps[[#This Row],[Close_Date]])&amp;"-"&amp;TEXT(MONTH(All_Opps[[#This Row],[Close_Date]]),"00")</f>
        <v>2017-11</v>
      </c>
      <c r="K527" s="182">
        <f>All_Opps[[#This Row],[Created Date2]]*1</f>
        <v>43036</v>
      </c>
      <c r="L527" s="183">
        <f>YEAR(All_Opps[[#This Row],[Created_Date]])</f>
        <v>2017</v>
      </c>
      <c r="M527" s="184">
        <f>WEEKNUM(All_Opps[[#This Row],[Created_Date]],16)</f>
        <v>44</v>
      </c>
      <c r="N527" s="182">
        <f>All_Opps[[#This Row],[Close Date]]*1</f>
        <v>43066</v>
      </c>
      <c r="O527" s="185">
        <f>YEAR(All_Opps[[#This Row],[Close_Date]])</f>
        <v>2017</v>
      </c>
      <c r="P527" s="183">
        <f>MONTH(All_Opps[[#This Row],[Close Date]])</f>
        <v>11</v>
      </c>
      <c r="Q527" s="181">
        <f>WEEKNUM(All_Opps[[#This Row],[Close Date]],1)</f>
        <v>48</v>
      </c>
      <c r="R52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27" s="4" t="s">
        <v>1364</v>
      </c>
      <c r="T527" s="4" t="s">
        <v>1365</v>
      </c>
      <c r="U527" s="68">
        <v>43066</v>
      </c>
      <c r="V527" s="347" t="s">
        <v>18</v>
      </c>
      <c r="W527" s="9">
        <v>51449</v>
      </c>
      <c r="X527" s="4" t="s">
        <v>13</v>
      </c>
      <c r="Y527" s="4" t="s">
        <v>328</v>
      </c>
      <c r="Z527" s="68">
        <v>43036</v>
      </c>
    </row>
    <row r="528" spans="1:26" ht="12.75" x14ac:dyDescent="0.35">
      <c r="A5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528" s="181" t="str">
        <f>IF(All_Opps[[#This Row],[WeekMod]]&lt;&gt;"",CONCATENATE(All_Opps[[#This Row],[Opp Year]],"-",TEXT(All_Opps[[#This Row],[WeekMod]],"00#")),"")</f>
        <v>2018-047</v>
      </c>
      <c r="C5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528" s="181" t="str">
        <f>CONCATENATE(All_Opps[[#This Row],[Opp Year]],"-",TEXT(All_Opps[[#This Row],[Week]],"00#"))</f>
        <v>2018-047</v>
      </c>
      <c r="E528" s="181">
        <f>IFERROR(VALUE(RIGHT(All_Opps[[#This Row],[Opportunity Name]],2)),"")</f>
        <v>6</v>
      </c>
      <c r="F528" s="181">
        <f>IFERROR(("20"&amp;LEFT(All_Opps[[#This Row],[Opportunity Name]],2))*1,"")</f>
        <v>2018</v>
      </c>
      <c r="G528" s="181" t="str">
        <f>MID(All_Opps[[#This Row],[Opportunity Name]],3,2)</f>
        <v>08</v>
      </c>
      <c r="H528" s="181" t="str">
        <f>LEFT(All_Opps[[#This Row],[Opportunity Name]],7)</f>
        <v>1808 Be</v>
      </c>
      <c r="I528" s="181" t="str" cm="1">
        <f t="array" ref="I5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28" s="181" t="str">
        <f>YEAR(All_Opps[[#This Row],[Close_Date]])&amp;"-"&amp;TEXT(MONTH(All_Opps[[#This Row],[Close_Date]]),"00")</f>
        <v>2017-11</v>
      </c>
      <c r="K528" s="182">
        <f>All_Opps[[#This Row],[Created Date2]]*1</f>
        <v>43028</v>
      </c>
      <c r="L528" s="183">
        <f>YEAR(All_Opps[[#This Row],[Created_Date]])</f>
        <v>2017</v>
      </c>
      <c r="M528" s="184">
        <f>WEEKNUM(All_Opps[[#This Row],[Created_Date]],16)</f>
        <v>42</v>
      </c>
      <c r="N528" s="182">
        <f>All_Opps[[#This Row],[Close Date]]*1</f>
        <v>43058</v>
      </c>
      <c r="O528" s="185">
        <f>YEAR(All_Opps[[#This Row],[Close_Date]])</f>
        <v>2017</v>
      </c>
      <c r="P528" s="183">
        <f>MONTH(All_Opps[[#This Row],[Close Date]])</f>
        <v>11</v>
      </c>
      <c r="Q528" s="181">
        <f>WEEKNUM(All_Opps[[#This Row],[Close Date]],1)</f>
        <v>47</v>
      </c>
      <c r="R52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28" s="4" t="s">
        <v>1366</v>
      </c>
      <c r="T528" s="4" t="s">
        <v>1367</v>
      </c>
      <c r="U528" s="68">
        <v>43058</v>
      </c>
      <c r="V528" s="347" t="s">
        <v>18</v>
      </c>
      <c r="W528" s="9">
        <v>38164</v>
      </c>
      <c r="X528" s="4" t="s">
        <v>176</v>
      </c>
      <c r="Y528" s="4" t="s">
        <v>328</v>
      </c>
      <c r="Z528" s="68">
        <v>43028</v>
      </c>
    </row>
    <row r="529" spans="1:26" ht="12.75" x14ac:dyDescent="0.35">
      <c r="A5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529" s="181" t="str">
        <f>IF(All_Opps[[#This Row],[WeekMod]]&lt;&gt;"",CONCATENATE(All_Opps[[#This Row],[Opp Year]],"-",TEXT(All_Opps[[#This Row],[WeekMod]],"00#")),"")</f>
        <v>2018-043</v>
      </c>
      <c r="C5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529" s="181" t="str">
        <f>CONCATENATE(All_Opps[[#This Row],[Opp Year]],"-",TEXT(All_Opps[[#This Row],[Week]],"00#"))</f>
        <v>2018-043</v>
      </c>
      <c r="E529" s="181">
        <f>IFERROR(VALUE(RIGHT(All_Opps[[#This Row],[Opportunity Name]],2)),"")</f>
        <v>5</v>
      </c>
      <c r="F529" s="181">
        <f>IFERROR(("20"&amp;LEFT(All_Opps[[#This Row],[Opportunity Name]],2))*1,"")</f>
        <v>2018</v>
      </c>
      <c r="G529" s="181" t="str">
        <f>MID(All_Opps[[#This Row],[Opportunity Name]],3,2)</f>
        <v>09</v>
      </c>
      <c r="H529" s="181" t="str">
        <f>LEFT(All_Opps[[#This Row],[Opportunity Name]],7)</f>
        <v>1809 Vi</v>
      </c>
      <c r="I529" s="181" t="str" cm="1">
        <f t="array" ref="I5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29" s="181" t="str">
        <f>YEAR(All_Opps[[#This Row],[Close_Date]])&amp;"-"&amp;TEXT(MONTH(All_Opps[[#This Row],[Close_Date]]),"00")</f>
        <v>2017-10</v>
      </c>
      <c r="K529" s="182">
        <f>All_Opps[[#This Row],[Created Date2]]*1</f>
        <v>43004</v>
      </c>
      <c r="L529" s="183">
        <f>YEAR(All_Opps[[#This Row],[Created_Date]])</f>
        <v>2017</v>
      </c>
      <c r="M529" s="184">
        <f>WEEKNUM(All_Opps[[#This Row],[Created_Date]],16)</f>
        <v>39</v>
      </c>
      <c r="N529" s="182">
        <f>All_Opps[[#This Row],[Close Date]]*1</f>
        <v>43034</v>
      </c>
      <c r="O529" s="185">
        <f>YEAR(All_Opps[[#This Row],[Close_Date]])</f>
        <v>2017</v>
      </c>
      <c r="P529" s="183">
        <f>MONTH(All_Opps[[#This Row],[Close Date]])</f>
        <v>10</v>
      </c>
      <c r="Q529" s="181">
        <f>WEEKNUM(All_Opps[[#This Row],[Close Date]],1)</f>
        <v>43</v>
      </c>
      <c r="R52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29" s="4" t="s">
        <v>1368</v>
      </c>
      <c r="T529" s="4" t="s">
        <v>1369</v>
      </c>
      <c r="U529" s="68">
        <v>43034</v>
      </c>
      <c r="V529" s="347" t="s">
        <v>18</v>
      </c>
      <c r="W529" s="341">
        <v>64923</v>
      </c>
      <c r="X529" s="4" t="s">
        <v>5</v>
      </c>
      <c r="Y529" s="4" t="s">
        <v>321</v>
      </c>
      <c r="Z529" s="68">
        <v>43004</v>
      </c>
    </row>
    <row r="530" spans="1:26" ht="12.75" x14ac:dyDescent="0.35">
      <c r="A5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530" s="181" t="str">
        <f>IF(All_Opps[[#This Row],[WeekMod]]&lt;&gt;"",CONCATENATE(All_Opps[[#This Row],[Opp Year]],"-",TEXT(All_Opps[[#This Row],[WeekMod]],"00#")),"")</f>
        <v>2018-045</v>
      </c>
      <c r="C5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530" s="181" t="str">
        <f>CONCATENATE(All_Opps[[#This Row],[Opp Year]],"-",TEXT(All_Opps[[#This Row],[Week]],"00#"))</f>
        <v>2018-045</v>
      </c>
      <c r="E530" s="181">
        <f>IFERROR(VALUE(RIGHT(All_Opps[[#This Row],[Opportunity Name]],2)),"")</f>
        <v>2</v>
      </c>
      <c r="F530" s="181">
        <f>IFERROR(("20"&amp;LEFT(All_Opps[[#This Row],[Opportunity Name]],2))*1,"")</f>
        <v>2018</v>
      </c>
      <c r="G530" s="181" t="str">
        <f>MID(All_Opps[[#This Row],[Opportunity Name]],3,2)</f>
        <v>02</v>
      </c>
      <c r="H530" s="181" t="str">
        <f>LEFT(All_Opps[[#This Row],[Opportunity Name]],7)</f>
        <v>1802-10</v>
      </c>
      <c r="I530" s="181" t="str" cm="1">
        <f t="array" ref="I5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30" s="181" t="str">
        <f>YEAR(All_Opps[[#This Row],[Close_Date]])&amp;"-"&amp;TEXT(MONTH(All_Opps[[#This Row],[Close_Date]]),"00")</f>
        <v>2017-11</v>
      </c>
      <c r="K530" s="182">
        <f>All_Opps[[#This Row],[Created Date2]]*1</f>
        <v>43035</v>
      </c>
      <c r="L530" s="183">
        <f>YEAR(All_Opps[[#This Row],[Created_Date]])</f>
        <v>2017</v>
      </c>
      <c r="M530" s="184">
        <f>WEEKNUM(All_Opps[[#This Row],[Created_Date]],16)</f>
        <v>43</v>
      </c>
      <c r="N530" s="182">
        <f>All_Opps[[#This Row],[Close Date]]*1</f>
        <v>43050</v>
      </c>
      <c r="O530" s="185">
        <f>YEAR(All_Opps[[#This Row],[Close_Date]])</f>
        <v>2017</v>
      </c>
      <c r="P530" s="183">
        <f>MONTH(All_Opps[[#This Row],[Close Date]])</f>
        <v>11</v>
      </c>
      <c r="Q530" s="181">
        <f>WEEKNUM(All_Opps[[#This Row],[Close Date]],1)</f>
        <v>45</v>
      </c>
      <c r="R53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97</v>
      </c>
      <c r="S530" s="4" t="s">
        <v>1370</v>
      </c>
      <c r="T530" s="4" t="s">
        <v>1371</v>
      </c>
      <c r="U530" s="68">
        <v>43050</v>
      </c>
      <c r="V530" s="347" t="s">
        <v>19</v>
      </c>
      <c r="W530" s="341">
        <v>31620</v>
      </c>
      <c r="X530" s="4" t="s">
        <v>181</v>
      </c>
      <c r="Y530" s="4" t="s">
        <v>321</v>
      </c>
      <c r="Z530" s="68">
        <v>43035</v>
      </c>
    </row>
    <row r="531" spans="1:26" ht="12.75" x14ac:dyDescent="0.35">
      <c r="A5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531" s="181" t="str">
        <f>IF(All_Opps[[#This Row],[WeekMod]]&lt;&gt;"",CONCATENATE(All_Opps[[#This Row],[Opp Year]],"-",TEXT(All_Opps[[#This Row],[WeekMod]],"00#")),"")</f>
        <v>2018-044</v>
      </c>
      <c r="C5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531" s="181" t="str">
        <f>CONCATENATE(All_Opps[[#This Row],[Opp Year]],"-",TEXT(All_Opps[[#This Row],[Week]],"00#"))</f>
        <v>2018-044</v>
      </c>
      <c r="E531" s="181">
        <f>IFERROR(VALUE(RIGHT(All_Opps[[#This Row],[Opportunity Name]],2)),"")</f>
        <v>9</v>
      </c>
      <c r="F531" s="181">
        <f>IFERROR(("20"&amp;LEFT(All_Opps[[#This Row],[Opportunity Name]],2))*1,"")</f>
        <v>2018</v>
      </c>
      <c r="G531" s="181" t="str">
        <f>MID(All_Opps[[#This Row],[Opportunity Name]],3,2)</f>
        <v>06</v>
      </c>
      <c r="H531" s="181" t="str">
        <f>LEFT(All_Opps[[#This Row],[Opportunity Name]],7)</f>
        <v>1806 Ev</v>
      </c>
      <c r="I531" s="181" t="str" cm="1">
        <f t="array" ref="I5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31" s="181" t="str">
        <f>YEAR(All_Opps[[#This Row],[Close_Date]])&amp;"-"&amp;TEXT(MONTH(All_Opps[[#This Row],[Close_Date]]),"00")</f>
        <v>2017-11</v>
      </c>
      <c r="K531" s="182">
        <f>All_Opps[[#This Row],[Created Date2]]*1</f>
        <v>43013</v>
      </c>
      <c r="L531" s="183">
        <f>YEAR(All_Opps[[#This Row],[Created_Date]])</f>
        <v>2017</v>
      </c>
      <c r="M531" s="184">
        <f>WEEKNUM(All_Opps[[#This Row],[Created_Date]],16)</f>
        <v>40</v>
      </c>
      <c r="N531" s="182">
        <f>All_Opps[[#This Row],[Close Date]]*1</f>
        <v>43043</v>
      </c>
      <c r="O531" s="185">
        <f>YEAR(All_Opps[[#This Row],[Close_Date]])</f>
        <v>2017</v>
      </c>
      <c r="P531" s="183">
        <f>MONTH(All_Opps[[#This Row],[Close Date]])</f>
        <v>11</v>
      </c>
      <c r="Q531" s="181">
        <f>WEEKNUM(All_Opps[[#This Row],[Close Date]],1)</f>
        <v>44</v>
      </c>
      <c r="R53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31" s="4" t="s">
        <v>1372</v>
      </c>
      <c r="T531" s="4" t="s">
        <v>1373</v>
      </c>
      <c r="U531" s="68">
        <v>43043</v>
      </c>
      <c r="V531" s="347" t="s">
        <v>18</v>
      </c>
      <c r="W531" s="341">
        <v>137924</v>
      </c>
      <c r="X531" s="4" t="s">
        <v>5</v>
      </c>
      <c r="Y531" s="4" t="s">
        <v>1285</v>
      </c>
      <c r="Z531" s="68">
        <v>43013</v>
      </c>
    </row>
    <row r="532" spans="1:26" ht="12.75" x14ac:dyDescent="0.35">
      <c r="A5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532" s="181" t="str">
        <f>IF(All_Opps[[#This Row],[WeekMod]]&lt;&gt;"",CONCATENATE(All_Opps[[#This Row],[Opp Year]],"-",TEXT(All_Opps[[#This Row],[WeekMod]],"00#")),"")</f>
        <v>2018-045</v>
      </c>
      <c r="C5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532" s="181" t="str">
        <f>CONCATENATE(All_Opps[[#This Row],[Opp Year]],"-",TEXT(All_Opps[[#This Row],[Week]],"00#"))</f>
        <v>2018-045</v>
      </c>
      <c r="E532" s="181">
        <f>IFERROR(VALUE(RIGHT(All_Opps[[#This Row],[Opportunity Name]],2)),"")</f>
        <v>1</v>
      </c>
      <c r="F532" s="181">
        <f>IFERROR(("20"&amp;LEFT(All_Opps[[#This Row],[Opportunity Name]],2))*1,"")</f>
        <v>2018</v>
      </c>
      <c r="G532" s="181" t="str">
        <f>MID(All_Opps[[#This Row],[Opportunity Name]],3,2)</f>
        <v>08</v>
      </c>
      <c r="H532" s="181" t="str">
        <f>LEFT(All_Opps[[#This Row],[Opportunity Name]],7)</f>
        <v>1808 La</v>
      </c>
      <c r="I532" s="181" t="str" cm="1">
        <f t="array" ref="I5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32" s="181" t="str">
        <f>YEAR(All_Opps[[#This Row],[Close_Date]])&amp;"-"&amp;TEXT(MONTH(All_Opps[[#This Row],[Close_Date]]),"00")</f>
        <v>2017-11</v>
      </c>
      <c r="K532" s="182">
        <f>All_Opps[[#This Row],[Created Date2]]*1</f>
        <v>43017</v>
      </c>
      <c r="L532" s="183">
        <f>YEAR(All_Opps[[#This Row],[Created_Date]])</f>
        <v>2017</v>
      </c>
      <c r="M532" s="184">
        <f>WEEKNUM(All_Opps[[#This Row],[Created_Date]],16)</f>
        <v>41</v>
      </c>
      <c r="N532" s="182">
        <f>All_Opps[[#This Row],[Close Date]]*1</f>
        <v>43047</v>
      </c>
      <c r="O532" s="185">
        <f>YEAR(All_Opps[[#This Row],[Close_Date]])</f>
        <v>2017</v>
      </c>
      <c r="P532" s="183">
        <f>MONTH(All_Opps[[#This Row],[Close Date]])</f>
        <v>11</v>
      </c>
      <c r="Q532" s="181">
        <f>WEEKNUM(All_Opps[[#This Row],[Close Date]],1)</f>
        <v>45</v>
      </c>
      <c r="R5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32" s="4" t="s">
        <v>1374</v>
      </c>
      <c r="T532" s="4" t="s">
        <v>1375</v>
      </c>
      <c r="U532" s="68">
        <v>43047</v>
      </c>
      <c r="V532" s="347" t="s">
        <v>18</v>
      </c>
      <c r="W532" s="341">
        <v>25087</v>
      </c>
      <c r="X532" s="4" t="s">
        <v>175</v>
      </c>
      <c r="Y532" s="4" t="s">
        <v>321</v>
      </c>
      <c r="Z532" s="68">
        <v>43017</v>
      </c>
    </row>
    <row r="533" spans="1:26" ht="12.75" x14ac:dyDescent="0.35">
      <c r="A5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533" s="181" t="str">
        <f>IF(All_Opps[[#This Row],[WeekMod]]&lt;&gt;"",CONCATENATE(All_Opps[[#This Row],[Opp Year]],"-",TEXT(All_Opps[[#This Row],[WeekMod]],"00#")),"")</f>
        <v>2018-049</v>
      </c>
      <c r="C5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533" s="181" t="str">
        <f>CONCATENATE(All_Opps[[#This Row],[Opp Year]],"-",TEXT(All_Opps[[#This Row],[Week]],"00#"))</f>
        <v>2018-049</v>
      </c>
      <c r="E533" s="181">
        <f>IFERROR(VALUE(RIGHT(All_Opps[[#This Row],[Opportunity Name]],2)),"")</f>
        <v>2</v>
      </c>
      <c r="F533" s="181">
        <f>IFERROR(("20"&amp;LEFT(All_Opps[[#This Row],[Opportunity Name]],2))*1,"")</f>
        <v>2018</v>
      </c>
      <c r="G533" s="181" t="str">
        <f>MID(All_Opps[[#This Row],[Opportunity Name]],3,2)</f>
        <v>02</v>
      </c>
      <c r="H533" s="181" t="str">
        <f>LEFT(All_Opps[[#This Row],[Opportunity Name]],7)</f>
        <v>1802 Ub</v>
      </c>
      <c r="I533" s="181" t="str" cm="1">
        <f t="array" ref="I5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33" s="181" t="str">
        <f>YEAR(All_Opps[[#This Row],[Close_Date]])&amp;"-"&amp;TEXT(MONTH(All_Opps[[#This Row],[Close_Date]]),"00")</f>
        <v>2017-12</v>
      </c>
      <c r="K533" s="182">
        <f>All_Opps[[#This Row],[Created Date2]]*1</f>
        <v>43045</v>
      </c>
      <c r="L533" s="183">
        <f>YEAR(All_Opps[[#This Row],[Created_Date]])</f>
        <v>2017</v>
      </c>
      <c r="M533" s="184">
        <f>WEEKNUM(All_Opps[[#This Row],[Created_Date]],16)</f>
        <v>45</v>
      </c>
      <c r="N533" s="182">
        <f>All_Opps[[#This Row],[Close Date]]*1</f>
        <v>43075</v>
      </c>
      <c r="O533" s="185">
        <f>YEAR(All_Opps[[#This Row],[Close_Date]])</f>
        <v>2017</v>
      </c>
      <c r="P533" s="183">
        <f>MONTH(All_Opps[[#This Row],[Close Date]])</f>
        <v>12</v>
      </c>
      <c r="Q533" s="181">
        <f>WEEKNUM(All_Opps[[#This Row],[Close Date]],1)</f>
        <v>49</v>
      </c>
      <c r="R5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33" s="4" t="s">
        <v>1376</v>
      </c>
      <c r="T533" s="4" t="s">
        <v>1377</v>
      </c>
      <c r="U533" s="68">
        <v>43075</v>
      </c>
      <c r="V533" s="347" t="s">
        <v>18</v>
      </c>
      <c r="W533" s="341">
        <v>33139</v>
      </c>
      <c r="X533" s="4" t="s">
        <v>11</v>
      </c>
      <c r="Y533" s="4" t="s">
        <v>321</v>
      </c>
      <c r="Z533" s="68">
        <v>43045</v>
      </c>
    </row>
    <row r="534" spans="1:26" ht="12.75" x14ac:dyDescent="0.35">
      <c r="A5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534" s="181" t="str">
        <f>IF(All_Opps[[#This Row],[WeekMod]]&lt;&gt;"",CONCATENATE(All_Opps[[#This Row],[Opp Year]],"-",TEXT(All_Opps[[#This Row],[WeekMod]],"00#")),"")</f>
        <v>2018-051</v>
      </c>
      <c r="C5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534" s="181" t="str">
        <f>CONCATENATE(All_Opps[[#This Row],[Opp Year]],"-",TEXT(All_Opps[[#This Row],[Week]],"00#"))</f>
        <v>2018-051</v>
      </c>
      <c r="E534" s="181">
        <f>IFERROR(VALUE(RIGHT(All_Opps[[#This Row],[Opportunity Name]],2)),"")</f>
        <v>1</v>
      </c>
      <c r="F534" s="181">
        <f>IFERROR(("20"&amp;LEFT(All_Opps[[#This Row],[Opportunity Name]],2))*1,"")</f>
        <v>2018</v>
      </c>
      <c r="G534" s="181" t="str">
        <f>MID(All_Opps[[#This Row],[Opportunity Name]],3,2)</f>
        <v>09</v>
      </c>
      <c r="H534" s="181" t="str">
        <f>LEFT(All_Opps[[#This Row],[Opportunity Name]],7)</f>
        <v>1809 Vi</v>
      </c>
      <c r="I534" s="181" t="str" cm="1">
        <f t="array" ref="I5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34" s="181" t="str">
        <f>YEAR(All_Opps[[#This Row],[Close_Date]])&amp;"-"&amp;TEXT(MONTH(All_Opps[[#This Row],[Close_Date]]),"00")</f>
        <v>2017-12</v>
      </c>
      <c r="K534" s="182">
        <f>All_Opps[[#This Row],[Created Date2]]*1</f>
        <v>43059</v>
      </c>
      <c r="L534" s="183">
        <f>YEAR(All_Opps[[#This Row],[Created_Date]])</f>
        <v>2017</v>
      </c>
      <c r="M534" s="184">
        <f>WEEKNUM(All_Opps[[#This Row],[Created_Date]],16)</f>
        <v>47</v>
      </c>
      <c r="N534" s="182">
        <f>All_Opps[[#This Row],[Close Date]]*1</f>
        <v>43089</v>
      </c>
      <c r="O534" s="185">
        <f>YEAR(All_Opps[[#This Row],[Close_Date]])</f>
        <v>2017</v>
      </c>
      <c r="P534" s="183">
        <f>MONTH(All_Opps[[#This Row],[Close Date]])</f>
        <v>12</v>
      </c>
      <c r="Q534" s="181">
        <f>WEEKNUM(All_Opps[[#This Row],[Close Date]],1)</f>
        <v>51</v>
      </c>
      <c r="R53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34" s="4" t="s">
        <v>1378</v>
      </c>
      <c r="T534" s="4" t="s">
        <v>1379</v>
      </c>
      <c r="U534" s="68">
        <v>43089</v>
      </c>
      <c r="V534" s="347" t="s">
        <v>21</v>
      </c>
      <c r="W534" s="341">
        <v>18423</v>
      </c>
      <c r="X534" s="4" t="s">
        <v>7</v>
      </c>
      <c r="Y534" s="4" t="s">
        <v>321</v>
      </c>
      <c r="Z534" s="68">
        <v>43059</v>
      </c>
    </row>
    <row r="535" spans="1:26" ht="12.75" x14ac:dyDescent="0.35">
      <c r="A5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535" s="181" t="str">
        <f>IF(All_Opps[[#This Row],[WeekMod]]&lt;&gt;"",CONCATENATE(All_Opps[[#This Row],[Opp Year]],"-",TEXT(All_Opps[[#This Row],[WeekMod]],"00#")),"")</f>
        <v>2018-052</v>
      </c>
      <c r="C5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535" s="181" t="str">
        <f>CONCATENATE(All_Opps[[#This Row],[Opp Year]],"-",TEXT(All_Opps[[#This Row],[Week]],"00#"))</f>
        <v>2018-052</v>
      </c>
      <c r="E535" s="181">
        <f>IFERROR(VALUE(RIGHT(All_Opps[[#This Row],[Opportunity Name]],2)),"")</f>
        <v>2</v>
      </c>
      <c r="F535" s="181">
        <f>IFERROR(("20"&amp;LEFT(All_Opps[[#This Row],[Opportunity Name]],2))*1,"")</f>
        <v>2018</v>
      </c>
      <c r="G535" s="181" t="str">
        <f>MID(All_Opps[[#This Row],[Opportunity Name]],3,2)</f>
        <v>09</v>
      </c>
      <c r="H535" s="181" t="str">
        <f>LEFT(All_Opps[[#This Row],[Opportunity Name]],7)</f>
        <v>1809 An</v>
      </c>
      <c r="I535" s="181" t="str" cm="1">
        <f t="array" ref="I5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35" s="181" t="str">
        <f>YEAR(All_Opps[[#This Row],[Close_Date]])&amp;"-"&amp;TEXT(MONTH(All_Opps[[#This Row],[Close_Date]]),"00")</f>
        <v>2017-12</v>
      </c>
      <c r="K535" s="182">
        <f>All_Opps[[#This Row],[Created Date2]]*1</f>
        <v>43067</v>
      </c>
      <c r="L535" s="183">
        <f>YEAR(All_Opps[[#This Row],[Created_Date]])</f>
        <v>2017</v>
      </c>
      <c r="M535" s="184">
        <f>WEEKNUM(All_Opps[[#This Row],[Created_Date]],16)</f>
        <v>48</v>
      </c>
      <c r="N535" s="182">
        <f>All_Opps[[#This Row],[Close Date]]*1</f>
        <v>43097</v>
      </c>
      <c r="O535" s="185">
        <f>YEAR(All_Opps[[#This Row],[Close_Date]])</f>
        <v>2017</v>
      </c>
      <c r="P535" s="183">
        <f>MONTH(All_Opps[[#This Row],[Close Date]])</f>
        <v>12</v>
      </c>
      <c r="Q535" s="181">
        <f>WEEKNUM(All_Opps[[#This Row],[Close Date]],1)</f>
        <v>52</v>
      </c>
      <c r="R53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35" s="4" t="s">
        <v>1380</v>
      </c>
      <c r="T535" s="4" t="s">
        <v>1381</v>
      </c>
      <c r="U535" s="68">
        <v>43097</v>
      </c>
      <c r="V535" s="347" t="s">
        <v>18</v>
      </c>
      <c r="W535" s="341">
        <v>20642</v>
      </c>
      <c r="X535" s="4" t="s">
        <v>5</v>
      </c>
      <c r="Y535" s="4" t="s">
        <v>1285</v>
      </c>
      <c r="Z535" s="68">
        <v>43067</v>
      </c>
    </row>
    <row r="536" spans="1:26" ht="12.75" x14ac:dyDescent="0.35">
      <c r="A5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97</v>
      </c>
      <c r="B536" s="181" t="str">
        <f>IF(All_Opps[[#This Row],[WeekMod]]&lt;&gt;"",CONCATENATE(All_Opps[[#This Row],[Opp Year]],"-",TEXT(All_Opps[[#This Row],[WeekMod]],"00#")),"")</f>
        <v>2017-097</v>
      </c>
      <c r="C5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97</v>
      </c>
      <c r="D536" s="181" t="str">
        <f>CONCATENATE(All_Opps[[#This Row],[Opp Year]],"-",TEXT(All_Opps[[#This Row],[Week]],"00#"))</f>
        <v>2017-097</v>
      </c>
      <c r="E536" s="181">
        <f>IFERROR(VALUE(RIGHT(All_Opps[[#This Row],[Opportunity Name]],2)),"")</f>
        <v>2</v>
      </c>
      <c r="F536" s="181">
        <f>IFERROR(("20"&amp;LEFT(All_Opps[[#This Row],[Opportunity Name]],2))*1,"")</f>
        <v>2017</v>
      </c>
      <c r="G536" s="181" t="str">
        <f>MID(All_Opps[[#This Row],[Opportunity Name]],3,2)</f>
        <v>12</v>
      </c>
      <c r="H536" s="181" t="str">
        <f>LEFT(All_Opps[[#This Row],[Opportunity Name]],7)</f>
        <v>1712 Sa</v>
      </c>
      <c r="I536" s="181" t="str" cm="1">
        <f t="array" ref="I5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36" s="181" t="str">
        <f>YEAR(All_Opps[[#This Row],[Close_Date]])&amp;"-"&amp;TEXT(MONTH(All_Opps[[#This Row],[Close_Date]]),"00")</f>
        <v>2017-11</v>
      </c>
      <c r="K536" s="182">
        <f>All_Opps[[#This Row],[Created Date2]]*1</f>
        <v>43016</v>
      </c>
      <c r="L536" s="183">
        <f>YEAR(All_Opps[[#This Row],[Created_Date]])</f>
        <v>2017</v>
      </c>
      <c r="M536" s="184">
        <f>WEEKNUM(All_Opps[[#This Row],[Created_Date]],16)</f>
        <v>41</v>
      </c>
      <c r="N536" s="182">
        <f>All_Opps[[#This Row],[Close Date]]*1</f>
        <v>43046</v>
      </c>
      <c r="O536" s="185">
        <f>YEAR(All_Opps[[#This Row],[Close_Date]])</f>
        <v>2017</v>
      </c>
      <c r="P536" s="183">
        <f>MONTH(All_Opps[[#This Row],[Close Date]])</f>
        <v>11</v>
      </c>
      <c r="Q536" s="181">
        <f>WEEKNUM(All_Opps[[#This Row],[Close Date]],1)</f>
        <v>45</v>
      </c>
      <c r="R53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36" s="4" t="s">
        <v>1382</v>
      </c>
      <c r="T536" s="4" t="s">
        <v>1383</v>
      </c>
      <c r="U536" s="68">
        <v>43046</v>
      </c>
      <c r="V536" s="347" t="s">
        <v>18</v>
      </c>
      <c r="W536" s="341">
        <v>8630</v>
      </c>
      <c r="X536" s="4" t="s">
        <v>5</v>
      </c>
      <c r="Y536" s="4" t="s">
        <v>1285</v>
      </c>
      <c r="Z536" s="68">
        <v>43016</v>
      </c>
    </row>
    <row r="537" spans="1:26" ht="12.75" x14ac:dyDescent="0.35">
      <c r="A5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537" s="181" t="str">
        <f>IF(All_Opps[[#This Row],[WeekMod]]&lt;&gt;"",CONCATENATE(All_Opps[[#This Row],[Opp Year]],"-",TEXT(All_Opps[[#This Row],[WeekMod]],"00#")),"")</f>
        <v>2018-045</v>
      </c>
      <c r="C5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537" s="181" t="str">
        <f>CONCATENATE(All_Opps[[#This Row],[Opp Year]],"-",TEXT(All_Opps[[#This Row],[Week]],"00#"))</f>
        <v>2018-045</v>
      </c>
      <c r="E537" s="181">
        <f>IFERROR(VALUE(RIGHT(All_Opps[[#This Row],[Opportunity Name]],2)),"")</f>
        <v>2</v>
      </c>
      <c r="F537" s="181">
        <f>IFERROR(("20"&amp;LEFT(All_Opps[[#This Row],[Opportunity Name]],2))*1,"")</f>
        <v>2018</v>
      </c>
      <c r="G537" s="181" t="str">
        <f>MID(All_Opps[[#This Row],[Opportunity Name]],3,2)</f>
        <v>07</v>
      </c>
      <c r="H537" s="181" t="str">
        <f>LEFT(All_Opps[[#This Row],[Opportunity Name]],7)</f>
        <v>1807 Fe</v>
      </c>
      <c r="I537" s="181" t="str" cm="1">
        <f t="array" ref="I5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37" s="181" t="str">
        <f>YEAR(All_Opps[[#This Row],[Close_Date]])&amp;"-"&amp;TEXT(MONTH(All_Opps[[#This Row],[Close_Date]]),"00")</f>
        <v>2017-11</v>
      </c>
      <c r="K537" s="182">
        <f>All_Opps[[#This Row],[Created Date2]]*1</f>
        <v>43020</v>
      </c>
      <c r="L537" s="183">
        <f>YEAR(All_Opps[[#This Row],[Created_Date]])</f>
        <v>2017</v>
      </c>
      <c r="M537" s="184">
        <f>WEEKNUM(All_Opps[[#This Row],[Created_Date]],16)</f>
        <v>41</v>
      </c>
      <c r="N537" s="182">
        <f>All_Opps[[#This Row],[Close Date]]*1</f>
        <v>43050</v>
      </c>
      <c r="O537" s="185">
        <f>YEAR(All_Opps[[#This Row],[Close_Date]])</f>
        <v>2017</v>
      </c>
      <c r="P537" s="183">
        <f>MONTH(All_Opps[[#This Row],[Close Date]])</f>
        <v>11</v>
      </c>
      <c r="Q537" s="181">
        <f>WEEKNUM(All_Opps[[#This Row],[Close Date]],1)</f>
        <v>45</v>
      </c>
      <c r="R53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37" s="4" t="s">
        <v>1384</v>
      </c>
      <c r="T537" s="4" t="s">
        <v>1385</v>
      </c>
      <c r="U537" s="68">
        <v>43050</v>
      </c>
      <c r="V537" s="347" t="s">
        <v>18</v>
      </c>
      <c r="W537" s="341">
        <v>16475</v>
      </c>
      <c r="X537" s="4" t="s">
        <v>12</v>
      </c>
      <c r="Y537" s="4" t="s">
        <v>1285</v>
      </c>
      <c r="Z537" s="68">
        <v>43020</v>
      </c>
    </row>
    <row r="538" spans="1:26" ht="12.75" x14ac:dyDescent="0.35">
      <c r="A5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104</v>
      </c>
      <c r="B538" s="181" t="str">
        <f>IF(All_Opps[[#This Row],[WeekMod]]&lt;&gt;"",CONCATENATE(All_Opps[[#This Row],[Opp Year]],"-",TEXT(All_Opps[[#This Row],[WeekMod]],"00#")),"")</f>
        <v>2017-104</v>
      </c>
      <c r="C5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104</v>
      </c>
      <c r="D538" s="181" t="str">
        <f>CONCATENATE(All_Opps[[#This Row],[Opp Year]],"-",TEXT(All_Opps[[#This Row],[Week]],"00#"))</f>
        <v>2017-104</v>
      </c>
      <c r="E538" s="181">
        <f>IFERROR(VALUE(RIGHT(All_Opps[[#This Row],[Opportunity Name]],2)),"")</f>
        <v>2</v>
      </c>
      <c r="F538" s="181">
        <f>IFERROR(("20"&amp;LEFT(All_Opps[[#This Row],[Opportunity Name]],2))*1,"")</f>
        <v>2017</v>
      </c>
      <c r="G538" s="181" t="str">
        <f>MID(All_Opps[[#This Row],[Opportunity Name]],3,2)</f>
        <v>12</v>
      </c>
      <c r="H538" s="181" t="str">
        <f>LEFT(All_Opps[[#This Row],[Opportunity Name]],7)</f>
        <v>1712 Ze</v>
      </c>
      <c r="I538" s="181" t="str" cm="1">
        <f t="array" ref="I5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38" s="181" t="str">
        <f>YEAR(All_Opps[[#This Row],[Close_Date]])&amp;"-"&amp;TEXT(MONTH(All_Opps[[#This Row],[Close_Date]]),"00")</f>
        <v>2017-12</v>
      </c>
      <c r="K538" s="182">
        <f>All_Opps[[#This Row],[Created Date2]]*1</f>
        <v>43065</v>
      </c>
      <c r="L538" s="183">
        <f>YEAR(All_Opps[[#This Row],[Created_Date]])</f>
        <v>2017</v>
      </c>
      <c r="M538" s="184">
        <f>WEEKNUM(All_Opps[[#This Row],[Created_Date]],16)</f>
        <v>48</v>
      </c>
      <c r="N538" s="182">
        <f>All_Opps[[#This Row],[Close Date]]*1</f>
        <v>43095</v>
      </c>
      <c r="O538" s="185">
        <f>YEAR(All_Opps[[#This Row],[Close_Date]])</f>
        <v>2017</v>
      </c>
      <c r="P538" s="183">
        <f>MONTH(All_Opps[[#This Row],[Close Date]])</f>
        <v>12</v>
      </c>
      <c r="Q538" s="181">
        <f>WEEKNUM(All_Opps[[#This Row],[Close Date]],1)</f>
        <v>52</v>
      </c>
      <c r="R53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38" s="4" t="s">
        <v>1386</v>
      </c>
      <c r="T538" s="4" t="s">
        <v>1387</v>
      </c>
      <c r="U538" s="68">
        <v>43095</v>
      </c>
      <c r="V538" s="347" t="s">
        <v>18</v>
      </c>
      <c r="W538" s="341">
        <v>18867</v>
      </c>
      <c r="X538" s="4" t="s">
        <v>13</v>
      </c>
      <c r="Y538" s="4" t="s">
        <v>321</v>
      </c>
      <c r="Z538" s="68">
        <v>43065</v>
      </c>
    </row>
    <row r="539" spans="1:26" ht="12.75" x14ac:dyDescent="0.35">
      <c r="A5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539" s="181" t="str">
        <f>IF(All_Opps[[#This Row],[WeekMod]]&lt;&gt;"",CONCATENATE(All_Opps[[#This Row],[Opp Year]],"-",TEXT(All_Opps[[#This Row],[WeekMod]],"00#")),"")</f>
        <v>2018-050</v>
      </c>
      <c r="C5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539" s="181" t="str">
        <f>CONCATENATE(All_Opps[[#This Row],[Opp Year]],"-",TEXT(All_Opps[[#This Row],[Week]],"00#"))</f>
        <v>2018-050</v>
      </c>
      <c r="E539" s="181">
        <f>IFERROR(VALUE(RIGHT(All_Opps[[#This Row],[Opportunity Name]],2)),"")</f>
        <v>4</v>
      </c>
      <c r="F539" s="181">
        <f>IFERROR(("20"&amp;LEFT(All_Opps[[#This Row],[Opportunity Name]],2))*1,"")</f>
        <v>2018</v>
      </c>
      <c r="G539" s="181" t="str">
        <f>MID(All_Opps[[#This Row],[Opportunity Name]],3,2)</f>
        <v>09</v>
      </c>
      <c r="H539" s="181" t="str">
        <f>LEFT(All_Opps[[#This Row],[Opportunity Name]],7)</f>
        <v>1809 Li</v>
      </c>
      <c r="I539" s="181" t="str" cm="1">
        <f t="array" ref="I5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39" s="181" t="str">
        <f>YEAR(All_Opps[[#This Row],[Close_Date]])&amp;"-"&amp;TEXT(MONTH(All_Opps[[#This Row],[Close_Date]]),"00")</f>
        <v>2017-12</v>
      </c>
      <c r="K539" s="182">
        <f>All_Opps[[#This Row],[Created Date2]]*1</f>
        <v>43053</v>
      </c>
      <c r="L539" s="183">
        <f>YEAR(All_Opps[[#This Row],[Created_Date]])</f>
        <v>2017</v>
      </c>
      <c r="M539" s="184">
        <f>WEEKNUM(All_Opps[[#This Row],[Created_Date]],16)</f>
        <v>46</v>
      </c>
      <c r="N539" s="182">
        <f>All_Opps[[#This Row],[Close Date]]*1</f>
        <v>43083</v>
      </c>
      <c r="O539" s="185">
        <f>YEAR(All_Opps[[#This Row],[Close_Date]])</f>
        <v>2017</v>
      </c>
      <c r="P539" s="183">
        <f>MONTH(All_Opps[[#This Row],[Close Date]])</f>
        <v>12</v>
      </c>
      <c r="Q539" s="181">
        <f>WEEKNUM(All_Opps[[#This Row],[Close Date]],1)</f>
        <v>50</v>
      </c>
      <c r="R53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39" s="4" t="s">
        <v>1388</v>
      </c>
      <c r="T539" s="4" t="s">
        <v>1389</v>
      </c>
      <c r="U539" s="68">
        <v>43083</v>
      </c>
      <c r="V539" s="347" t="s">
        <v>18</v>
      </c>
      <c r="W539" s="341">
        <v>88138</v>
      </c>
      <c r="X539" s="4" t="s">
        <v>13</v>
      </c>
      <c r="Y539" s="4" t="s">
        <v>1285</v>
      </c>
      <c r="Z539" s="68">
        <v>43053</v>
      </c>
    </row>
    <row r="540" spans="1:26" ht="12.75" x14ac:dyDescent="0.35">
      <c r="A5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540" s="181" t="str">
        <f>IF(All_Opps[[#This Row],[WeekMod]]&lt;&gt;"",CONCATENATE(All_Opps[[#This Row],[Opp Year]],"-",TEXT(All_Opps[[#This Row],[WeekMod]],"00#")),"")</f>
        <v>2018-048</v>
      </c>
      <c r="C5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540" s="181" t="str">
        <f>CONCATENATE(All_Opps[[#This Row],[Opp Year]],"-",TEXT(All_Opps[[#This Row],[Week]],"00#"))</f>
        <v>2018-048</v>
      </c>
      <c r="E540" s="181">
        <f>IFERROR(VALUE(RIGHT(All_Opps[[#This Row],[Opportunity Name]],2)),"")</f>
        <v>2</v>
      </c>
      <c r="F540" s="181">
        <f>IFERROR(("20"&amp;LEFT(All_Opps[[#This Row],[Opportunity Name]],2))*1,"")</f>
        <v>2018</v>
      </c>
      <c r="G540" s="181" t="str">
        <f>MID(All_Opps[[#This Row],[Opportunity Name]],3,2)</f>
        <v>02</v>
      </c>
      <c r="H540" s="181" t="str">
        <f>LEFT(All_Opps[[#This Row],[Opportunity Name]],7)</f>
        <v>1802-11</v>
      </c>
      <c r="I540" s="181" t="str" cm="1">
        <f t="array" ref="I5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540" s="181" t="str">
        <f>YEAR(All_Opps[[#This Row],[Close_Date]])&amp;"-"&amp;TEXT(MONTH(All_Opps[[#This Row],[Close_Date]]),"00")</f>
        <v>2017-11</v>
      </c>
      <c r="K540" s="182">
        <f>All_Opps[[#This Row],[Created Date2]]*1</f>
        <v>43065</v>
      </c>
      <c r="L540" s="183">
        <f>YEAR(All_Opps[[#This Row],[Created_Date]])</f>
        <v>2017</v>
      </c>
      <c r="M540" s="184">
        <f>WEEKNUM(All_Opps[[#This Row],[Created_Date]],16)</f>
        <v>48</v>
      </c>
      <c r="N540" s="182">
        <f>All_Opps[[#This Row],[Close Date]]*1</f>
        <v>43065</v>
      </c>
      <c r="O540" s="185">
        <f>YEAR(All_Opps[[#This Row],[Close_Date]])</f>
        <v>2017</v>
      </c>
      <c r="P540" s="183">
        <f>MONTH(All_Opps[[#This Row],[Close Date]])</f>
        <v>11</v>
      </c>
      <c r="Q540" s="181">
        <f>WEEKNUM(All_Opps[[#This Row],[Close Date]],1)</f>
        <v>48</v>
      </c>
      <c r="R54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40" s="4" t="s">
        <v>1390</v>
      </c>
      <c r="T540" s="4" t="s">
        <v>1391</v>
      </c>
      <c r="U540" s="68">
        <v>43065</v>
      </c>
      <c r="V540" s="347" t="s">
        <v>20</v>
      </c>
      <c r="W540" s="9">
        <v>14730</v>
      </c>
      <c r="X540" s="4" t="s">
        <v>13</v>
      </c>
      <c r="Y540" s="4" t="s">
        <v>328</v>
      </c>
      <c r="Z540" s="68">
        <v>43065</v>
      </c>
    </row>
    <row r="541" spans="1:26" ht="12.75" x14ac:dyDescent="0.35">
      <c r="A5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103</v>
      </c>
      <c r="B541" s="181" t="str">
        <f>IF(All_Opps[[#This Row],[WeekMod]]&lt;&gt;"",CONCATENATE(All_Opps[[#This Row],[Opp Year]],"-",TEXT(All_Opps[[#This Row],[WeekMod]],"00#")),"")</f>
        <v>2017-103</v>
      </c>
      <c r="C5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103</v>
      </c>
      <c r="D541" s="181" t="str">
        <f>CONCATENATE(All_Opps[[#This Row],[Opp Year]],"-",TEXT(All_Opps[[#This Row],[Week]],"00#"))</f>
        <v>2017-103</v>
      </c>
      <c r="E541" s="181">
        <f>IFERROR(VALUE(RIGHT(All_Opps[[#This Row],[Opportunity Name]],2)),"")</f>
        <v>2</v>
      </c>
      <c r="F541" s="181">
        <f>IFERROR(("20"&amp;LEFT(All_Opps[[#This Row],[Opportunity Name]],2))*1,"")</f>
        <v>2017</v>
      </c>
      <c r="G541" s="181" t="str">
        <f>MID(All_Opps[[#This Row],[Opportunity Name]],3,2)</f>
        <v>12</v>
      </c>
      <c r="H541" s="181" t="str">
        <f>LEFT(All_Opps[[#This Row],[Opportunity Name]],7)</f>
        <v>1712 Vo</v>
      </c>
      <c r="I541" s="181" t="str" cm="1">
        <f t="array" ref="I5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41" s="181" t="str">
        <f>YEAR(All_Opps[[#This Row],[Close_Date]])&amp;"-"&amp;TEXT(MONTH(All_Opps[[#This Row],[Close_Date]]),"00")</f>
        <v>2017-12</v>
      </c>
      <c r="K541" s="182">
        <f>All_Opps[[#This Row],[Created Date2]]*1</f>
        <v>43062</v>
      </c>
      <c r="L541" s="183">
        <f>YEAR(All_Opps[[#This Row],[Created_Date]])</f>
        <v>2017</v>
      </c>
      <c r="M541" s="184">
        <f>WEEKNUM(All_Opps[[#This Row],[Created_Date]],16)</f>
        <v>47</v>
      </c>
      <c r="N541" s="182">
        <f>All_Opps[[#This Row],[Close Date]]*1</f>
        <v>43092</v>
      </c>
      <c r="O541" s="185">
        <f>YEAR(All_Opps[[#This Row],[Close_Date]])</f>
        <v>2017</v>
      </c>
      <c r="P541" s="183">
        <f>MONTH(All_Opps[[#This Row],[Close Date]])</f>
        <v>12</v>
      </c>
      <c r="Q541" s="181">
        <f>WEEKNUM(All_Opps[[#This Row],[Close Date]],1)</f>
        <v>51</v>
      </c>
      <c r="R54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41" s="4" t="s">
        <v>1392</v>
      </c>
      <c r="T541" s="4" t="s">
        <v>1393</v>
      </c>
      <c r="U541" s="68">
        <v>43092</v>
      </c>
      <c r="V541" s="347" t="s">
        <v>18</v>
      </c>
      <c r="W541" s="341">
        <v>21772</v>
      </c>
      <c r="X541" s="4" t="s">
        <v>159</v>
      </c>
      <c r="Y541" s="4" t="s">
        <v>321</v>
      </c>
      <c r="Z541" s="68">
        <v>43062</v>
      </c>
    </row>
    <row r="542" spans="1:26" ht="12.75" x14ac:dyDescent="0.35">
      <c r="A5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542" s="181" t="str">
        <f>IF(All_Opps[[#This Row],[WeekMod]]&lt;&gt;"",CONCATENATE(All_Opps[[#This Row],[Opp Year]],"-",TEXT(All_Opps[[#This Row],[WeekMod]],"00#")),"")</f>
        <v>2018-051</v>
      </c>
      <c r="C5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542" s="181" t="str">
        <f>CONCATENATE(All_Opps[[#This Row],[Opp Year]],"-",TEXT(All_Opps[[#This Row],[Week]],"00#"))</f>
        <v>2018-051</v>
      </c>
      <c r="E542" s="181">
        <f>IFERROR(VALUE(RIGHT(All_Opps[[#This Row],[Opportunity Name]],2)),"")</f>
        <v>2</v>
      </c>
      <c r="F542" s="181">
        <f>IFERROR(("20"&amp;LEFT(All_Opps[[#This Row],[Opportunity Name]],2))*1,"")</f>
        <v>2018</v>
      </c>
      <c r="G542" s="181" t="str">
        <f>MID(All_Opps[[#This Row],[Opportunity Name]],3,2)</f>
        <v>07</v>
      </c>
      <c r="H542" s="181" t="str">
        <f>LEFT(All_Opps[[#This Row],[Opportunity Name]],7)</f>
        <v>1807 Ha</v>
      </c>
      <c r="I542" s="181" t="str" cm="1">
        <f t="array" ref="I5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42" s="181" t="str">
        <f>YEAR(All_Opps[[#This Row],[Close_Date]])&amp;"-"&amp;TEXT(MONTH(All_Opps[[#This Row],[Close_Date]]),"00")</f>
        <v>2017-12</v>
      </c>
      <c r="K542" s="182">
        <f>All_Opps[[#This Row],[Created Date2]]*1</f>
        <v>43059</v>
      </c>
      <c r="L542" s="183">
        <f>YEAR(All_Opps[[#This Row],[Created_Date]])</f>
        <v>2017</v>
      </c>
      <c r="M542" s="184">
        <f>WEEKNUM(All_Opps[[#This Row],[Created_Date]],16)</f>
        <v>47</v>
      </c>
      <c r="N542" s="182">
        <f>All_Opps[[#This Row],[Close Date]]*1</f>
        <v>43089</v>
      </c>
      <c r="O542" s="185">
        <f>YEAR(All_Opps[[#This Row],[Close_Date]])</f>
        <v>2017</v>
      </c>
      <c r="P542" s="183">
        <f>MONTH(All_Opps[[#This Row],[Close Date]])</f>
        <v>12</v>
      </c>
      <c r="Q542" s="181">
        <f>WEEKNUM(All_Opps[[#This Row],[Close Date]],1)</f>
        <v>51</v>
      </c>
      <c r="R54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42" s="4" t="s">
        <v>1394</v>
      </c>
      <c r="T542" s="4" t="s">
        <v>1395</v>
      </c>
      <c r="U542" s="68">
        <v>43089</v>
      </c>
      <c r="V542" s="347" t="s">
        <v>18</v>
      </c>
      <c r="W542" s="341">
        <v>9819</v>
      </c>
      <c r="X542" s="4" t="s">
        <v>13</v>
      </c>
      <c r="Y542" s="4" t="s">
        <v>1285</v>
      </c>
      <c r="Z542" s="68">
        <v>43059</v>
      </c>
    </row>
    <row r="543" spans="1:26" ht="12.75" x14ac:dyDescent="0.35">
      <c r="A5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543" s="181" t="str">
        <f>IF(All_Opps[[#This Row],[WeekMod]]&lt;&gt;"",CONCATENATE(All_Opps[[#This Row],[Opp Year]],"-",TEXT(All_Opps[[#This Row],[WeekMod]],"00#")),"")</f>
        <v>2018-052</v>
      </c>
      <c r="C5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543" s="181" t="str">
        <f>CONCATENATE(All_Opps[[#This Row],[Opp Year]],"-",TEXT(All_Opps[[#This Row],[Week]],"00#"))</f>
        <v>2018-052</v>
      </c>
      <c r="E543" s="181">
        <f>IFERROR(VALUE(RIGHT(All_Opps[[#This Row],[Opportunity Name]],2)),"")</f>
        <v>2</v>
      </c>
      <c r="F543" s="181">
        <f>IFERROR(("20"&amp;LEFT(All_Opps[[#This Row],[Opportunity Name]],2))*1,"")</f>
        <v>2018</v>
      </c>
      <c r="G543" s="181" t="str">
        <f>MID(All_Opps[[#This Row],[Opportunity Name]],3,2)</f>
        <v>01</v>
      </c>
      <c r="H543" s="181" t="str">
        <f>LEFT(All_Opps[[#This Row],[Opportunity Name]],7)</f>
        <v>1801-05</v>
      </c>
      <c r="I543" s="181" t="str" cm="1">
        <f t="array" ref="I5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43" s="181" t="str">
        <f>YEAR(All_Opps[[#This Row],[Close_Date]])&amp;"-"&amp;TEXT(MONTH(All_Opps[[#This Row],[Close_Date]]),"00")</f>
        <v>2017-12</v>
      </c>
      <c r="K543" s="182">
        <f>All_Opps[[#This Row],[Created Date2]]*1</f>
        <v>43069</v>
      </c>
      <c r="L543" s="183">
        <f>YEAR(All_Opps[[#This Row],[Created_Date]])</f>
        <v>2017</v>
      </c>
      <c r="M543" s="184">
        <f>WEEKNUM(All_Opps[[#This Row],[Created_Date]],16)</f>
        <v>48</v>
      </c>
      <c r="N543" s="182">
        <f>All_Opps[[#This Row],[Close Date]]*1</f>
        <v>43096</v>
      </c>
      <c r="O543" s="185">
        <f>YEAR(All_Opps[[#This Row],[Close_Date]])</f>
        <v>2017</v>
      </c>
      <c r="P543" s="183">
        <f>MONTH(All_Opps[[#This Row],[Close Date]])</f>
        <v>12</v>
      </c>
      <c r="Q543" s="181">
        <f>WEEKNUM(All_Opps[[#This Row],[Close Date]],1)</f>
        <v>52</v>
      </c>
      <c r="R54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</v>
      </c>
      <c r="S543" s="4" t="s">
        <v>1396</v>
      </c>
      <c r="T543" s="4" t="s">
        <v>1397</v>
      </c>
      <c r="U543" s="68">
        <v>43096</v>
      </c>
      <c r="V543" s="347" t="s">
        <v>19</v>
      </c>
      <c r="W543" s="9">
        <v>32483</v>
      </c>
      <c r="X543" s="4" t="s">
        <v>11</v>
      </c>
      <c r="Y543" s="4" t="s">
        <v>328</v>
      </c>
      <c r="Z543" s="68">
        <v>43069</v>
      </c>
    </row>
    <row r="544" spans="1:26" ht="12.75" x14ac:dyDescent="0.35">
      <c r="A5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544" s="181" t="str">
        <f>IF(All_Opps[[#This Row],[WeekMod]]&lt;&gt;"",CONCATENATE(All_Opps[[#This Row],[Opp Year]],"-",TEXT(All_Opps[[#This Row],[WeekMod]],"00#")),"")</f>
        <v>2018-047</v>
      </c>
      <c r="C5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544" s="181" t="str">
        <f>CONCATENATE(All_Opps[[#This Row],[Opp Year]],"-",TEXT(All_Opps[[#This Row],[Week]],"00#"))</f>
        <v>2018-047</v>
      </c>
      <c r="E544" s="181">
        <f>IFERROR(VALUE(RIGHT(All_Opps[[#This Row],[Opportunity Name]],2)),"")</f>
        <v>2</v>
      </c>
      <c r="F544" s="181">
        <f>IFERROR(("20"&amp;LEFT(All_Opps[[#This Row],[Opportunity Name]],2))*1,"")</f>
        <v>2018</v>
      </c>
      <c r="G544" s="181" t="str">
        <f>MID(All_Opps[[#This Row],[Opportunity Name]],3,2)</f>
        <v>03</v>
      </c>
      <c r="H544" s="181" t="str">
        <f>LEFT(All_Opps[[#This Row],[Opportunity Name]],7)</f>
        <v>1803 Vo</v>
      </c>
      <c r="I544" s="181" t="str" cm="1">
        <f t="array" ref="I5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44" s="181" t="str">
        <f>YEAR(All_Opps[[#This Row],[Close_Date]])&amp;"-"&amp;TEXT(MONTH(All_Opps[[#This Row],[Close_Date]]),"00")</f>
        <v>2017-11</v>
      </c>
      <c r="K544" s="182">
        <f>All_Opps[[#This Row],[Created Date2]]*1</f>
        <v>43032</v>
      </c>
      <c r="L544" s="183">
        <f>YEAR(All_Opps[[#This Row],[Created_Date]])</f>
        <v>2017</v>
      </c>
      <c r="M544" s="184">
        <f>WEEKNUM(All_Opps[[#This Row],[Created_Date]],16)</f>
        <v>43</v>
      </c>
      <c r="N544" s="182">
        <f>All_Opps[[#This Row],[Close Date]]*1</f>
        <v>43062</v>
      </c>
      <c r="O544" s="185">
        <f>YEAR(All_Opps[[#This Row],[Close_Date]])</f>
        <v>2017</v>
      </c>
      <c r="P544" s="183">
        <f>MONTH(All_Opps[[#This Row],[Close Date]])</f>
        <v>11</v>
      </c>
      <c r="Q544" s="181">
        <f>WEEKNUM(All_Opps[[#This Row],[Close Date]],1)</f>
        <v>47</v>
      </c>
      <c r="R54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44" s="4" t="s">
        <v>1398</v>
      </c>
      <c r="T544" s="4" t="s">
        <v>1399</v>
      </c>
      <c r="U544" s="68">
        <v>43062</v>
      </c>
      <c r="V544" s="347" t="s">
        <v>18</v>
      </c>
      <c r="W544" s="341">
        <v>38358</v>
      </c>
      <c r="X544" s="4" t="s">
        <v>15</v>
      </c>
      <c r="Y544" s="4" t="s">
        <v>1285</v>
      </c>
      <c r="Z544" s="68">
        <v>43032</v>
      </c>
    </row>
    <row r="545" spans="1:26" ht="12.75" x14ac:dyDescent="0.35">
      <c r="A5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545" s="181" t="str">
        <f>IF(All_Opps[[#This Row],[WeekMod]]&lt;&gt;"",CONCATENATE(All_Opps[[#This Row],[Opp Year]],"-",TEXT(All_Opps[[#This Row],[WeekMod]],"00#")),"")</f>
        <v>2018-051</v>
      </c>
      <c r="C5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545" s="181" t="str">
        <f>CONCATENATE(All_Opps[[#This Row],[Opp Year]],"-",TEXT(All_Opps[[#This Row],[Week]],"00#"))</f>
        <v>2018-051</v>
      </c>
      <c r="E545" s="181">
        <f>IFERROR(VALUE(RIGHT(All_Opps[[#This Row],[Opportunity Name]],2)),"")</f>
        <v>2</v>
      </c>
      <c r="F545" s="181">
        <f>IFERROR(("20"&amp;LEFT(All_Opps[[#This Row],[Opportunity Name]],2))*1,"")</f>
        <v>2018</v>
      </c>
      <c r="G545" s="181" t="str">
        <f>MID(All_Opps[[#This Row],[Opportunity Name]],3,2)</f>
        <v>01</v>
      </c>
      <c r="H545" s="181" t="str">
        <f>LEFT(All_Opps[[#This Row],[Opportunity Name]],7)</f>
        <v>1801-06</v>
      </c>
      <c r="I545" s="181" t="str" cm="1">
        <f t="array" ref="I5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45" s="181" t="str">
        <f>YEAR(All_Opps[[#This Row],[Close_Date]])&amp;"-"&amp;TEXT(MONTH(All_Opps[[#This Row],[Close_Date]]),"00")</f>
        <v>2017-12</v>
      </c>
      <c r="K545" s="182">
        <f>All_Opps[[#This Row],[Created Date2]]*1</f>
        <v>43090</v>
      </c>
      <c r="L545" s="183">
        <f>YEAR(All_Opps[[#This Row],[Created_Date]])</f>
        <v>2017</v>
      </c>
      <c r="M545" s="184">
        <f>WEEKNUM(All_Opps[[#This Row],[Created_Date]],16)</f>
        <v>51</v>
      </c>
      <c r="N545" s="182">
        <f>All_Opps[[#This Row],[Close Date]]*1</f>
        <v>43091</v>
      </c>
      <c r="O545" s="185">
        <f>YEAR(All_Opps[[#This Row],[Close_Date]])</f>
        <v>2017</v>
      </c>
      <c r="P545" s="183">
        <f>MONTH(All_Opps[[#This Row],[Close Date]])</f>
        <v>12</v>
      </c>
      <c r="Q545" s="181">
        <f>WEEKNUM(All_Opps[[#This Row],[Close Date]],1)</f>
        <v>51</v>
      </c>
      <c r="R54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</v>
      </c>
      <c r="S545" s="4" t="s">
        <v>1400</v>
      </c>
      <c r="T545" s="4" t="s">
        <v>1401</v>
      </c>
      <c r="U545" s="68">
        <v>43091</v>
      </c>
      <c r="V545" s="347" t="s">
        <v>19</v>
      </c>
      <c r="W545" s="9">
        <v>51561</v>
      </c>
      <c r="X545" s="4" t="s">
        <v>6</v>
      </c>
      <c r="Y545" s="4" t="s">
        <v>328</v>
      </c>
      <c r="Z545" s="68">
        <v>43090</v>
      </c>
    </row>
    <row r="546" spans="1:26" ht="12.75" x14ac:dyDescent="0.35">
      <c r="A546" s="19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546" s="196" t="str">
        <f>IF(All_Opps[[#This Row],[WeekMod]]&lt;&gt;"",CONCATENATE(All_Opps[[#This Row],[Opp Year]],"-",TEXT(All_Opps[[#This Row],[WeekMod]],"00#")),"")</f>
        <v>2018-053</v>
      </c>
      <c r="C546" s="19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546" s="196" t="str">
        <f>CONCATENATE(All_Opps[[#This Row],[Opp Year]],"-",TEXT(All_Opps[[#This Row],[Week]],"00#"))</f>
        <v>2018-053</v>
      </c>
      <c r="E546" s="196">
        <f>IFERROR(VALUE(RIGHT(All_Opps[[#This Row],[Opportunity Name]],2)),"")</f>
        <v>4</v>
      </c>
      <c r="F546" s="196">
        <f>IFERROR(("20"&amp;LEFT(All_Opps[[#This Row],[Opportunity Name]],2))*1,"")</f>
        <v>2018</v>
      </c>
      <c r="G546" s="196" t="str">
        <f>MID(All_Opps[[#This Row],[Opportunity Name]],3,2)</f>
        <v>07</v>
      </c>
      <c r="H546" s="196" t="str">
        <f>LEFT(All_Opps[[#This Row],[Opportunity Name]],7)</f>
        <v>1807-06</v>
      </c>
      <c r="I546" s="196" t="str" cm="1">
        <f t="array" ref="I5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46" s="196" t="str">
        <f>YEAR(All_Opps[[#This Row],[Close_Date]])&amp;"-"&amp;TEXT(MONTH(All_Opps[[#This Row],[Close_Date]]),"00")</f>
        <v>2018-01</v>
      </c>
      <c r="K546" s="197">
        <f>All_Opps[[#This Row],[Created Date2]]*1</f>
        <v>43076</v>
      </c>
      <c r="L546" s="198">
        <f>YEAR(All_Opps[[#This Row],[Created_Date]])</f>
        <v>2017</v>
      </c>
      <c r="M546" s="199">
        <f>WEEKNUM(All_Opps[[#This Row],[Created_Date]],16)</f>
        <v>49</v>
      </c>
      <c r="N546" s="197">
        <f>All_Opps[[#This Row],[Close Date]]*1</f>
        <v>43105</v>
      </c>
      <c r="O546" s="200">
        <f>YEAR(All_Opps[[#This Row],[Close_Date]])</f>
        <v>2018</v>
      </c>
      <c r="P546" s="198">
        <f>MONTH(All_Opps[[#This Row],[Close Date]])</f>
        <v>1</v>
      </c>
      <c r="Q546" s="196">
        <f>WEEKNUM(All_Opps[[#This Row],[Close Date]],1)</f>
        <v>1</v>
      </c>
      <c r="R546" s="19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206</v>
      </c>
      <c r="S546" s="50" t="s">
        <v>1402</v>
      </c>
      <c r="T546" s="50" t="s">
        <v>1403</v>
      </c>
      <c r="U546" s="61">
        <v>43105</v>
      </c>
      <c r="V546" s="350" t="s">
        <v>19</v>
      </c>
      <c r="W546" s="51">
        <v>83718</v>
      </c>
      <c r="X546" s="50" t="s">
        <v>159</v>
      </c>
      <c r="Y546" s="50" t="s">
        <v>1285</v>
      </c>
      <c r="Z546" s="61">
        <v>43076</v>
      </c>
    </row>
    <row r="547" spans="1:26" ht="12.75" x14ac:dyDescent="0.35">
      <c r="A5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547" s="181" t="str">
        <f>IF(All_Opps[[#This Row],[WeekMod]]&lt;&gt;"",CONCATENATE(All_Opps[[#This Row],[Opp Year]],"-",TEXT(All_Opps[[#This Row],[WeekMod]],"00#")),"")</f>
        <v>2018-051</v>
      </c>
      <c r="C5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547" s="181" t="str">
        <f>CONCATENATE(All_Opps[[#This Row],[Opp Year]],"-",TEXT(All_Opps[[#This Row],[Week]],"00#"))</f>
        <v>2018-051</v>
      </c>
      <c r="E547" s="181">
        <f>IFERROR(VALUE(RIGHT(All_Opps[[#This Row],[Opportunity Name]],2)),"")</f>
        <v>3</v>
      </c>
      <c r="F547" s="181">
        <f>IFERROR(("20"&amp;LEFT(All_Opps[[#This Row],[Opportunity Name]],2))*1,"")</f>
        <v>2018</v>
      </c>
      <c r="G547" s="181" t="str">
        <f>MID(All_Opps[[#This Row],[Opportunity Name]],3,2)</f>
        <v>03</v>
      </c>
      <c r="H547" s="181" t="str">
        <f>LEFT(All_Opps[[#This Row],[Opportunity Name]],7)</f>
        <v>1803-09</v>
      </c>
      <c r="I547" s="181" t="str" cm="1">
        <f t="array" ref="I5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47" s="181" t="str">
        <f>YEAR(All_Opps[[#This Row],[Close_Date]])&amp;"-"&amp;TEXT(MONTH(All_Opps[[#This Row],[Close_Date]]),"00")</f>
        <v>2017-12</v>
      </c>
      <c r="K547" s="182">
        <f>All_Opps[[#This Row],[Created Date2]]*1</f>
        <v>43085</v>
      </c>
      <c r="L547" s="183">
        <f>YEAR(All_Opps[[#This Row],[Created_Date]])</f>
        <v>2017</v>
      </c>
      <c r="M547" s="184">
        <f>WEEKNUM(All_Opps[[#This Row],[Created_Date]],16)</f>
        <v>51</v>
      </c>
      <c r="N547" s="182">
        <f>All_Opps[[#This Row],[Close Date]]*1</f>
        <v>43088</v>
      </c>
      <c r="O547" s="185">
        <f>YEAR(All_Opps[[#This Row],[Close_Date]])</f>
        <v>2017</v>
      </c>
      <c r="P547" s="183">
        <f>MONTH(All_Opps[[#This Row],[Close Date]])</f>
        <v>12</v>
      </c>
      <c r="Q547" s="181">
        <f>WEEKNUM(All_Opps[[#This Row],[Close Date]],1)</f>
        <v>51</v>
      </c>
      <c r="R54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75</v>
      </c>
      <c r="S547" s="4" t="s">
        <v>1404</v>
      </c>
      <c r="T547" s="4" t="s">
        <v>1405</v>
      </c>
      <c r="U547" s="68">
        <v>43088</v>
      </c>
      <c r="V547" s="347" t="s">
        <v>19</v>
      </c>
      <c r="W547" s="9">
        <v>85794</v>
      </c>
      <c r="X547" s="4" t="s">
        <v>5</v>
      </c>
      <c r="Y547" s="4" t="s">
        <v>328</v>
      </c>
      <c r="Z547" s="68">
        <v>43085</v>
      </c>
    </row>
    <row r="548" spans="1:26" ht="12.75" x14ac:dyDescent="0.35">
      <c r="A5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548" s="181" t="str">
        <f>IF(All_Opps[[#This Row],[WeekMod]]&lt;&gt;"",CONCATENATE(All_Opps[[#This Row],[Opp Year]],"-",TEXT(All_Opps[[#This Row],[WeekMod]],"00#")),"")</f>
        <v>2018-055</v>
      </c>
      <c r="C5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548" s="181" t="str">
        <f>CONCATENATE(All_Opps[[#This Row],[Opp Year]],"-",TEXT(All_Opps[[#This Row],[Week]],"00#"))</f>
        <v>2018-055</v>
      </c>
      <c r="E548" s="181">
        <f>IFERROR(VALUE(RIGHT(All_Opps[[#This Row],[Opportunity Name]],2)),"")</f>
        <v>2</v>
      </c>
      <c r="F548" s="181">
        <f>IFERROR(("20"&amp;LEFT(All_Opps[[#This Row],[Opportunity Name]],2))*1,"")</f>
        <v>2018</v>
      </c>
      <c r="G548" s="181" t="str">
        <f>MID(All_Opps[[#This Row],[Opportunity Name]],3,2)</f>
        <v>09</v>
      </c>
      <c r="H548" s="181" t="str">
        <f>LEFT(All_Opps[[#This Row],[Opportunity Name]],7)</f>
        <v>1809 Tr</v>
      </c>
      <c r="I548" s="181" t="str" cm="1">
        <f t="array" ref="I5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48" s="181" t="str">
        <f>YEAR(All_Opps[[#This Row],[Close_Date]])&amp;"-"&amp;TEXT(MONTH(All_Opps[[#This Row],[Close_Date]]),"00")</f>
        <v>2018-01</v>
      </c>
      <c r="K548" s="182">
        <f>All_Opps[[#This Row],[Created Date2]]*1</f>
        <v>43086</v>
      </c>
      <c r="L548" s="183">
        <f>YEAR(All_Opps[[#This Row],[Created_Date]])</f>
        <v>2017</v>
      </c>
      <c r="M548" s="184">
        <f>WEEKNUM(All_Opps[[#This Row],[Created_Date]],16)</f>
        <v>51</v>
      </c>
      <c r="N548" s="182">
        <f>All_Opps[[#This Row],[Close Date]]*1</f>
        <v>43116</v>
      </c>
      <c r="O548" s="185">
        <f>YEAR(All_Opps[[#This Row],[Close_Date]])</f>
        <v>2018</v>
      </c>
      <c r="P548" s="183">
        <f>MONTH(All_Opps[[#This Row],[Close Date]])</f>
        <v>1</v>
      </c>
      <c r="Q548" s="181">
        <f>WEEKNUM(All_Opps[[#This Row],[Close Date]],1)</f>
        <v>3</v>
      </c>
      <c r="R54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48" s="4" t="s">
        <v>1406</v>
      </c>
      <c r="T548" s="4" t="s">
        <v>1407</v>
      </c>
      <c r="U548" s="68">
        <v>43116</v>
      </c>
      <c r="V548" s="347" t="s">
        <v>18</v>
      </c>
      <c r="W548" s="341">
        <v>30456</v>
      </c>
      <c r="X548" s="4" t="s">
        <v>13</v>
      </c>
      <c r="Y548" s="4" t="s">
        <v>321</v>
      </c>
      <c r="Z548" s="68">
        <v>43086</v>
      </c>
    </row>
    <row r="549" spans="1:26" ht="12.75" x14ac:dyDescent="0.35">
      <c r="A5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549" s="181" t="str">
        <f>IF(All_Opps[[#This Row],[WeekMod]]&lt;&gt;"",CONCATENATE(All_Opps[[#This Row],[Opp Year]],"-",TEXT(All_Opps[[#This Row],[WeekMod]],"00#")),"")</f>
        <v>2018-055</v>
      </c>
      <c r="C5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549" s="181" t="str">
        <f>CONCATENATE(All_Opps[[#This Row],[Opp Year]],"-",TEXT(All_Opps[[#This Row],[Week]],"00#"))</f>
        <v>2018-055</v>
      </c>
      <c r="E549" s="181">
        <f>IFERROR(VALUE(RIGHT(All_Opps[[#This Row],[Opportunity Name]],2)),"")</f>
        <v>2</v>
      </c>
      <c r="F549" s="181">
        <f>IFERROR(("20"&amp;LEFT(All_Opps[[#This Row],[Opportunity Name]],2))*1,"")</f>
        <v>2018</v>
      </c>
      <c r="G549" s="181" t="str">
        <f>MID(All_Opps[[#This Row],[Opportunity Name]],3,2)</f>
        <v>08</v>
      </c>
      <c r="H549" s="181" t="str">
        <f>LEFT(All_Opps[[#This Row],[Opportunity Name]],7)</f>
        <v>1808 So</v>
      </c>
      <c r="I549" s="181" t="str" cm="1">
        <f t="array" ref="I5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49" s="181" t="str">
        <f>YEAR(All_Opps[[#This Row],[Close_Date]])&amp;"-"&amp;TEXT(MONTH(All_Opps[[#This Row],[Close_Date]]),"00")</f>
        <v>2018-01</v>
      </c>
      <c r="K549" s="182">
        <f>All_Opps[[#This Row],[Created Date2]]*1</f>
        <v>43090</v>
      </c>
      <c r="L549" s="183">
        <f>YEAR(All_Opps[[#This Row],[Created_Date]])</f>
        <v>2017</v>
      </c>
      <c r="M549" s="184">
        <f>WEEKNUM(All_Opps[[#This Row],[Created_Date]],16)</f>
        <v>51</v>
      </c>
      <c r="N549" s="182">
        <f>All_Opps[[#This Row],[Close Date]]*1</f>
        <v>43120</v>
      </c>
      <c r="O549" s="185">
        <f>YEAR(All_Opps[[#This Row],[Close_Date]])</f>
        <v>2018</v>
      </c>
      <c r="P549" s="183">
        <f>MONTH(All_Opps[[#This Row],[Close Date]])</f>
        <v>1</v>
      </c>
      <c r="Q549" s="181">
        <f>WEEKNUM(All_Opps[[#This Row],[Close Date]],1)</f>
        <v>3</v>
      </c>
      <c r="R54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49" s="4" t="s">
        <v>1408</v>
      </c>
      <c r="T549" s="4" t="s">
        <v>1409</v>
      </c>
      <c r="U549" s="68">
        <v>43120</v>
      </c>
      <c r="V549" s="347" t="s">
        <v>18</v>
      </c>
      <c r="W549" s="341">
        <v>28818</v>
      </c>
      <c r="X549" s="4" t="s">
        <v>161</v>
      </c>
      <c r="Y549" s="4" t="s">
        <v>321</v>
      </c>
      <c r="Z549" s="68">
        <v>43090</v>
      </c>
    </row>
    <row r="550" spans="1:26" ht="12.75" x14ac:dyDescent="0.35">
      <c r="A5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550" s="181" t="str">
        <f>IF(All_Opps[[#This Row],[WeekMod]]&lt;&gt;"",CONCATENATE(All_Opps[[#This Row],[Opp Year]],"-",TEXT(All_Opps[[#This Row],[WeekMod]],"00#")),"")</f>
        <v>2018-054</v>
      </c>
      <c r="C5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550" s="181" t="str">
        <f>CONCATENATE(All_Opps[[#This Row],[Opp Year]],"-",TEXT(All_Opps[[#This Row],[Week]],"00#"))</f>
        <v>2018-054</v>
      </c>
      <c r="E550" s="181">
        <f>IFERROR(VALUE(RIGHT(All_Opps[[#This Row],[Opportunity Name]],2)),"")</f>
        <v>2</v>
      </c>
      <c r="F550" s="181">
        <f>IFERROR(("20"&amp;LEFT(All_Opps[[#This Row],[Opportunity Name]],2))*1,"")</f>
        <v>2018</v>
      </c>
      <c r="G550" s="181" t="str">
        <f>MID(All_Opps[[#This Row],[Opportunity Name]],3,2)</f>
        <v>08</v>
      </c>
      <c r="H550" s="181" t="str">
        <f>LEFT(All_Opps[[#This Row],[Opportunity Name]],7)</f>
        <v>1808 Qu</v>
      </c>
      <c r="I550" s="181" t="str" cm="1">
        <f t="array" ref="I5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50" s="181" t="str">
        <f>YEAR(All_Opps[[#This Row],[Close_Date]])&amp;"-"&amp;TEXT(MONTH(All_Opps[[#This Row],[Close_Date]]),"00")</f>
        <v>2018-01</v>
      </c>
      <c r="K550" s="182">
        <f>All_Opps[[#This Row],[Created Date2]]*1</f>
        <v>43080</v>
      </c>
      <c r="L550" s="183">
        <f>YEAR(All_Opps[[#This Row],[Created_Date]])</f>
        <v>2017</v>
      </c>
      <c r="M550" s="184">
        <f>WEEKNUM(All_Opps[[#This Row],[Created_Date]],16)</f>
        <v>50</v>
      </c>
      <c r="N550" s="182">
        <f>All_Opps[[#This Row],[Close Date]]*1</f>
        <v>43110</v>
      </c>
      <c r="O550" s="185">
        <f>YEAR(All_Opps[[#This Row],[Close_Date]])</f>
        <v>2018</v>
      </c>
      <c r="P550" s="183">
        <f>MONTH(All_Opps[[#This Row],[Close Date]])</f>
        <v>1</v>
      </c>
      <c r="Q550" s="181">
        <f>WEEKNUM(All_Opps[[#This Row],[Close Date]],1)</f>
        <v>2</v>
      </c>
      <c r="R55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50" s="4" t="s">
        <v>1410</v>
      </c>
      <c r="T550" s="4" t="s">
        <v>1411</v>
      </c>
      <c r="U550" s="68">
        <v>43110</v>
      </c>
      <c r="V550" s="347" t="s">
        <v>21</v>
      </c>
      <c r="W550" s="9">
        <v>33592</v>
      </c>
      <c r="X550" s="4" t="s">
        <v>14</v>
      </c>
      <c r="Y550" s="4" t="s">
        <v>328</v>
      </c>
      <c r="Z550" s="68">
        <v>43080</v>
      </c>
    </row>
    <row r="551" spans="1:26" ht="12.75" x14ac:dyDescent="0.35">
      <c r="A551" s="19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551" s="196" t="str">
        <f>IF(All_Opps[[#This Row],[WeekMod]]&lt;&gt;"",CONCATENATE(All_Opps[[#This Row],[Opp Year]],"-",TEXT(All_Opps[[#This Row],[WeekMod]],"00#")),"")</f>
        <v>2018-055</v>
      </c>
      <c r="C551" s="19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551" s="196" t="str">
        <f>CONCATENATE(All_Opps[[#This Row],[Opp Year]],"-",TEXT(All_Opps[[#This Row],[Week]],"00#"))</f>
        <v>2018-055</v>
      </c>
      <c r="E551" s="196">
        <f>IFERROR(VALUE(RIGHT(All_Opps[[#This Row],[Opportunity Name]],2)),"")</f>
        <v>4</v>
      </c>
      <c r="F551" s="196">
        <f>IFERROR(("20"&amp;LEFT(All_Opps[[#This Row],[Opportunity Name]],2))*1,"")</f>
        <v>2018</v>
      </c>
      <c r="G551" s="196" t="str">
        <f>MID(All_Opps[[#This Row],[Opportunity Name]],3,2)</f>
        <v>07</v>
      </c>
      <c r="H551" s="196" t="str">
        <f>LEFT(All_Opps[[#This Row],[Opportunity Name]],7)</f>
        <v>1807-07</v>
      </c>
      <c r="I551" s="196" t="str" cm="1">
        <f t="array" ref="I5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51" s="196" t="str">
        <f>YEAR(All_Opps[[#This Row],[Close_Date]])&amp;"-"&amp;TEXT(MONTH(All_Opps[[#This Row],[Close_Date]]),"00")</f>
        <v>2018-01</v>
      </c>
      <c r="K551" s="197">
        <f>All_Opps[[#This Row],[Created Date2]]*1</f>
        <v>43114</v>
      </c>
      <c r="L551" s="198">
        <f>YEAR(All_Opps[[#This Row],[Created_Date]])</f>
        <v>2018</v>
      </c>
      <c r="M551" s="199">
        <f>WEEKNUM(All_Opps[[#This Row],[Created_Date]],16)</f>
        <v>3</v>
      </c>
      <c r="N551" s="197">
        <f>All_Opps[[#This Row],[Close Date]]*1</f>
        <v>43115</v>
      </c>
      <c r="O551" s="200">
        <f>YEAR(All_Opps[[#This Row],[Close_Date]])</f>
        <v>2018</v>
      </c>
      <c r="P551" s="198">
        <f>MONTH(All_Opps[[#This Row],[Close Date]])</f>
        <v>1</v>
      </c>
      <c r="Q551" s="196">
        <f>WEEKNUM(All_Opps[[#This Row],[Close Date]],1)</f>
        <v>3</v>
      </c>
      <c r="R551" s="19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168</v>
      </c>
      <c r="S551" s="50" t="s">
        <v>1412</v>
      </c>
      <c r="T551" s="50" t="s">
        <v>1413</v>
      </c>
      <c r="U551" s="61">
        <v>43115</v>
      </c>
      <c r="V551" s="350" t="s">
        <v>19</v>
      </c>
      <c r="W551" s="51">
        <v>51971</v>
      </c>
      <c r="X551" s="50" t="s">
        <v>15</v>
      </c>
      <c r="Y551" s="50" t="s">
        <v>1285</v>
      </c>
      <c r="Z551" s="61">
        <v>43114</v>
      </c>
    </row>
    <row r="552" spans="1:26" ht="12.75" x14ac:dyDescent="0.35">
      <c r="A5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552" s="181" t="str">
        <f>IF(All_Opps[[#This Row],[WeekMod]]&lt;&gt;"",CONCATENATE(All_Opps[[#This Row],[Opp Year]],"-",TEXT(All_Opps[[#This Row],[WeekMod]],"00#")),"")</f>
        <v>2018-049</v>
      </c>
      <c r="C5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552" s="181" t="str">
        <f>CONCATENATE(All_Opps[[#This Row],[Opp Year]],"-",TEXT(All_Opps[[#This Row],[Week]],"00#"))</f>
        <v>2018-049</v>
      </c>
      <c r="E552" s="181">
        <f>IFERROR(VALUE(RIGHT(All_Opps[[#This Row],[Opportunity Name]],2)),"")</f>
        <v>2</v>
      </c>
      <c r="F552" s="181">
        <f>IFERROR(("20"&amp;LEFT(All_Opps[[#This Row],[Opportunity Name]],2))*1,"")</f>
        <v>2018</v>
      </c>
      <c r="G552" s="181" t="str">
        <f>MID(All_Opps[[#This Row],[Opportunity Name]],3,2)</f>
        <v>08</v>
      </c>
      <c r="H552" s="181" t="str">
        <f>LEFT(All_Opps[[#This Row],[Opportunity Name]],7)</f>
        <v>1808 Ca</v>
      </c>
      <c r="I552" s="181" t="str" cm="1">
        <f t="array" ref="I5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52" s="181" t="str">
        <f>YEAR(All_Opps[[#This Row],[Close_Date]])&amp;"-"&amp;TEXT(MONTH(All_Opps[[#This Row],[Close_Date]]),"00")</f>
        <v>2017-12</v>
      </c>
      <c r="K552" s="182">
        <f>All_Opps[[#This Row],[Created Date2]]*1</f>
        <v>43045</v>
      </c>
      <c r="L552" s="183">
        <f>YEAR(All_Opps[[#This Row],[Created_Date]])</f>
        <v>2017</v>
      </c>
      <c r="M552" s="184">
        <f>WEEKNUM(All_Opps[[#This Row],[Created_Date]],16)</f>
        <v>45</v>
      </c>
      <c r="N552" s="182">
        <f>All_Opps[[#This Row],[Close Date]]*1</f>
        <v>43075</v>
      </c>
      <c r="O552" s="185">
        <f>YEAR(All_Opps[[#This Row],[Close_Date]])</f>
        <v>2017</v>
      </c>
      <c r="P552" s="183">
        <f>MONTH(All_Opps[[#This Row],[Close Date]])</f>
        <v>12</v>
      </c>
      <c r="Q552" s="181">
        <f>WEEKNUM(All_Opps[[#This Row],[Close Date]],1)</f>
        <v>49</v>
      </c>
      <c r="R55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52" s="4" t="s">
        <v>1414</v>
      </c>
      <c r="T552" s="4" t="s">
        <v>1415</v>
      </c>
      <c r="U552" s="68">
        <v>43075</v>
      </c>
      <c r="V552" s="347" t="s">
        <v>18</v>
      </c>
      <c r="W552" s="341">
        <v>29390</v>
      </c>
      <c r="X552" s="4" t="s">
        <v>5</v>
      </c>
      <c r="Y552" s="4" t="s">
        <v>321</v>
      </c>
      <c r="Z552" s="68">
        <v>43045</v>
      </c>
    </row>
    <row r="553" spans="1:26" ht="12.75" x14ac:dyDescent="0.35">
      <c r="A5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</v>
      </c>
      <c r="B553" s="181" t="str">
        <f>IF(All_Opps[[#This Row],[WeekMod]]&lt;&gt;"",CONCATENATE(All_Opps[[#This Row],[Opp Year]],"-",TEXT(All_Opps[[#This Row],[WeekMod]],"00#")),"")</f>
        <v>2019-001</v>
      </c>
      <c r="C5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553" s="181" t="str">
        <f>CONCATENATE(All_Opps[[#This Row],[Opp Year]],"-",TEXT(All_Opps[[#This Row],[Week]],"00#"))</f>
        <v>2019-001</v>
      </c>
      <c r="E553" s="181">
        <f>IFERROR(VALUE(RIGHT(All_Opps[[#This Row],[Opportunity Name]],2)),"")</f>
        <v>26</v>
      </c>
      <c r="F553" s="181">
        <f>IFERROR(("20"&amp;LEFT(All_Opps[[#This Row],[Opportunity Name]],2))*1,"")</f>
        <v>2019</v>
      </c>
      <c r="G553" s="181" t="str">
        <f>MID(All_Opps[[#This Row],[Opportunity Name]],3,2)</f>
        <v>07</v>
      </c>
      <c r="H553" s="181" t="str">
        <f>LEFT(All_Opps[[#This Row],[Opportunity Name]],7)</f>
        <v>1907-01</v>
      </c>
      <c r="I553" s="181" t="str" cm="1">
        <f t="array" ref="I5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53" s="181" t="str">
        <f>YEAR(All_Opps[[#This Row],[Close_Date]])&amp;"-"&amp;TEXT(MONTH(All_Opps[[#This Row],[Close_Date]]),"00")</f>
        <v>2018-01</v>
      </c>
      <c r="K553" s="182">
        <f>All_Opps[[#This Row],[Created Date2]]*1</f>
        <v>42913</v>
      </c>
      <c r="L553" s="183">
        <f>YEAR(All_Opps[[#This Row],[Created_Date]])</f>
        <v>2017</v>
      </c>
      <c r="M553" s="184">
        <f>WEEKNUM(All_Opps[[#This Row],[Created_Date]],16)</f>
        <v>26</v>
      </c>
      <c r="N553" s="182">
        <f>All_Opps[[#This Row],[Close Date]]*1</f>
        <v>43105</v>
      </c>
      <c r="O553" s="185">
        <f>YEAR(All_Opps[[#This Row],[Close_Date]])</f>
        <v>2018</v>
      </c>
      <c r="P553" s="183">
        <f>MONTH(All_Opps[[#This Row],[Close Date]])</f>
        <v>1</v>
      </c>
      <c r="Q553" s="181">
        <f>WEEKNUM(All_Opps[[#This Row],[Close Date]],1)</f>
        <v>1</v>
      </c>
      <c r="R55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734</v>
      </c>
      <c r="S553" s="4" t="s">
        <v>1416</v>
      </c>
      <c r="T553" s="4" t="s">
        <v>1417</v>
      </c>
      <c r="U553" s="68">
        <v>43105</v>
      </c>
      <c r="V553" s="347" t="s">
        <v>19</v>
      </c>
      <c r="W553" s="9">
        <v>605748</v>
      </c>
      <c r="X553" s="4" t="s">
        <v>13</v>
      </c>
      <c r="Y553" s="4" t="s">
        <v>328</v>
      </c>
      <c r="Z553" s="68">
        <v>42913</v>
      </c>
    </row>
    <row r="554" spans="1:26" ht="12.75" x14ac:dyDescent="0.35">
      <c r="A5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554" s="181" t="str">
        <f>IF(All_Opps[[#This Row],[WeekMod]]&lt;&gt;"",CONCATENATE(All_Opps[[#This Row],[Opp Year]],"-",TEXT(All_Opps[[#This Row],[WeekMod]],"00#")),"")</f>
        <v>2018-053</v>
      </c>
      <c r="C5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554" s="181" t="str">
        <f>CONCATENATE(All_Opps[[#This Row],[Opp Year]],"-",TEXT(All_Opps[[#This Row],[Week]],"00#"))</f>
        <v>2018-053</v>
      </c>
      <c r="E554" s="181">
        <f>IFERROR(VALUE(RIGHT(All_Opps[[#This Row],[Opportunity Name]],2)),"")</f>
        <v>0</v>
      </c>
      <c r="F554" s="181">
        <f>IFERROR(("20"&amp;LEFT(All_Opps[[#This Row],[Opportunity Name]],2))*1,"")</f>
        <v>2018</v>
      </c>
      <c r="G554" s="181" t="str">
        <f>MID(All_Opps[[#This Row],[Opportunity Name]],3,2)</f>
        <v>04</v>
      </c>
      <c r="H554" s="181" t="str">
        <f>LEFT(All_Opps[[#This Row],[Opportunity Name]],7)</f>
        <v>1804-08</v>
      </c>
      <c r="I554" s="181" t="str" cm="1">
        <f t="array" ref="I5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54" s="181" t="str">
        <f>YEAR(All_Opps[[#This Row],[Close_Date]])&amp;"-"&amp;TEXT(MONTH(All_Opps[[#This Row],[Close_Date]]),"00")</f>
        <v>2018-01</v>
      </c>
      <c r="K554" s="182">
        <f>All_Opps[[#This Row],[Created Date2]]*1</f>
        <v>42921</v>
      </c>
      <c r="L554" s="183">
        <f>YEAR(All_Opps[[#This Row],[Created_Date]])</f>
        <v>2017</v>
      </c>
      <c r="M554" s="184">
        <f>WEEKNUM(All_Opps[[#This Row],[Created_Date]],16)</f>
        <v>27</v>
      </c>
      <c r="N554" s="182">
        <f>All_Opps[[#This Row],[Close Date]]*1</f>
        <v>43106</v>
      </c>
      <c r="O554" s="185">
        <f>YEAR(All_Opps[[#This Row],[Close_Date]])</f>
        <v>2018</v>
      </c>
      <c r="P554" s="183">
        <f>MONTH(All_Opps[[#This Row],[Close Date]])</f>
        <v>1</v>
      </c>
      <c r="Q554" s="181">
        <f>WEEKNUM(All_Opps[[#This Row],[Close Date]],1)</f>
        <v>1</v>
      </c>
      <c r="R55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270</v>
      </c>
      <c r="S554" s="4" t="s">
        <v>1418</v>
      </c>
      <c r="T554" s="4" t="s">
        <v>1419</v>
      </c>
      <c r="U554" s="68">
        <v>43106</v>
      </c>
      <c r="V554" s="347" t="s">
        <v>19</v>
      </c>
      <c r="W554" s="9">
        <v>0</v>
      </c>
      <c r="X554" s="4" t="s">
        <v>5</v>
      </c>
      <c r="Y554" s="4" t="s">
        <v>328</v>
      </c>
      <c r="Z554" s="68">
        <v>42921</v>
      </c>
    </row>
    <row r="555" spans="1:26" ht="12.75" x14ac:dyDescent="0.35">
      <c r="A555" s="20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555" s="201" t="str">
        <f>IF(All_Opps[[#This Row],[WeekMod]]&lt;&gt;"",CONCATENATE(All_Opps[[#This Row],[Opp Year]],"-",TEXT(All_Opps[[#This Row],[WeekMod]],"00#")),"")</f>
        <v/>
      </c>
      <c r="C555" s="20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555" s="201" t="str">
        <f>CONCATENATE(All_Opps[[#This Row],[Opp Year]],"-",TEXT(All_Opps[[#This Row],[Week]],"00#"))</f>
        <v>2019-001</v>
      </c>
      <c r="E555" s="201">
        <f>IFERROR(VALUE(RIGHT(All_Opps[[#This Row],[Opportunity Name]],2)),"")</f>
        <v>2</v>
      </c>
      <c r="F555" s="201">
        <f>IFERROR(("20"&amp;LEFT(All_Opps[[#This Row],[Opportunity Name]],2))*1,"")</f>
        <v>2019</v>
      </c>
      <c r="G555" s="201" t="str">
        <f>MID(All_Opps[[#This Row],[Opportunity Name]],3,2)</f>
        <v>07</v>
      </c>
      <c r="H555" s="201" t="str">
        <f>LEFT(All_Opps[[#This Row],[Opportunity Name]],7)</f>
        <v>1907-18</v>
      </c>
      <c r="I555" s="201" t="str" cm="1">
        <f t="array" ref="I5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55" s="201" t="str">
        <f>YEAR(All_Opps[[#This Row],[Close_Date]])&amp;"-"&amp;TEXT(MONTH(All_Opps[[#This Row],[Close_Date]]),"00")</f>
        <v>2017-12</v>
      </c>
      <c r="K555" s="202">
        <f>All_Opps[[#This Row],[Created Date2]]*1</f>
        <v>43029</v>
      </c>
      <c r="L555" s="203">
        <f>YEAR(All_Opps[[#This Row],[Created_Date]])</f>
        <v>2017</v>
      </c>
      <c r="M555" s="204">
        <f>WEEKNUM(All_Opps[[#This Row],[Created_Date]],16)</f>
        <v>43</v>
      </c>
      <c r="N555" s="202">
        <f>All_Opps[[#This Row],[Close Date]]*1</f>
        <v>43075</v>
      </c>
      <c r="O555" s="205">
        <f>YEAR(All_Opps[[#This Row],[Close_Date]])</f>
        <v>2017</v>
      </c>
      <c r="P555" s="203">
        <f>MONTH(All_Opps[[#This Row],[Close Date]])</f>
        <v>12</v>
      </c>
      <c r="Q555" s="201">
        <f>WEEKNUM(All_Opps[[#This Row],[Close Date]],1)</f>
        <v>49</v>
      </c>
      <c r="R555" s="20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618</v>
      </c>
      <c r="S555" s="47" t="s">
        <v>1420</v>
      </c>
      <c r="T555" s="47" t="s">
        <v>1421</v>
      </c>
      <c r="U555" s="58">
        <v>43075</v>
      </c>
      <c r="V555" s="351" t="s">
        <v>19</v>
      </c>
      <c r="W555" s="48">
        <v>41457</v>
      </c>
      <c r="X555" s="47" t="s">
        <v>5</v>
      </c>
      <c r="Y555" s="47" t="s">
        <v>1285</v>
      </c>
      <c r="Z555" s="58">
        <v>43029</v>
      </c>
    </row>
    <row r="556" spans="1:26" ht="12.75" x14ac:dyDescent="0.35">
      <c r="A5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556" s="181" t="str">
        <f>IF(All_Opps[[#This Row],[WeekMod]]&lt;&gt;"",CONCATENATE(All_Opps[[#This Row],[Opp Year]],"-",TEXT(All_Opps[[#This Row],[WeekMod]],"00#")),"")</f>
        <v>2018-049</v>
      </c>
      <c r="C5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556" s="181" t="str">
        <f>CONCATENATE(All_Opps[[#This Row],[Opp Year]],"-",TEXT(All_Opps[[#This Row],[Week]],"00#"))</f>
        <v>2018-049</v>
      </c>
      <c r="E556" s="181">
        <f>IFERROR(VALUE(RIGHT(All_Opps[[#This Row],[Opportunity Name]],2)),"")</f>
        <v>5</v>
      </c>
      <c r="F556" s="181">
        <f>IFERROR(("20"&amp;LEFT(All_Opps[[#This Row],[Opportunity Name]],2))*1,"")</f>
        <v>2018</v>
      </c>
      <c r="G556" s="181" t="str">
        <f>MID(All_Opps[[#This Row],[Opportunity Name]],3,2)</f>
        <v>03</v>
      </c>
      <c r="H556" s="181" t="str">
        <f>LEFT(All_Opps[[#This Row],[Opportunity Name]],7)</f>
        <v>1803 Je</v>
      </c>
      <c r="I556" s="181" t="str" cm="1">
        <f t="array" ref="I5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56" s="181" t="str">
        <f>YEAR(All_Opps[[#This Row],[Close_Date]])&amp;"-"&amp;TEXT(MONTH(All_Opps[[#This Row],[Close_Date]]),"00")</f>
        <v>2017-12</v>
      </c>
      <c r="K556" s="182">
        <f>All_Opps[[#This Row],[Created Date2]]*1</f>
        <v>43045</v>
      </c>
      <c r="L556" s="183">
        <f>YEAR(All_Opps[[#This Row],[Created_Date]])</f>
        <v>2017</v>
      </c>
      <c r="M556" s="184">
        <f>WEEKNUM(All_Opps[[#This Row],[Created_Date]],16)</f>
        <v>45</v>
      </c>
      <c r="N556" s="182">
        <f>All_Opps[[#This Row],[Close Date]]*1</f>
        <v>43075</v>
      </c>
      <c r="O556" s="185">
        <f>YEAR(All_Opps[[#This Row],[Close_Date]])</f>
        <v>2017</v>
      </c>
      <c r="P556" s="183">
        <f>MONTH(All_Opps[[#This Row],[Close Date]])</f>
        <v>12</v>
      </c>
      <c r="Q556" s="181">
        <f>WEEKNUM(All_Opps[[#This Row],[Close Date]],1)</f>
        <v>49</v>
      </c>
      <c r="R55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56" s="4" t="s">
        <v>1422</v>
      </c>
      <c r="T556" s="4" t="s">
        <v>1423</v>
      </c>
      <c r="U556" s="68">
        <v>43075</v>
      </c>
      <c r="V556" s="347" t="s">
        <v>18</v>
      </c>
      <c r="W556" s="341">
        <v>50905</v>
      </c>
      <c r="X556" s="4" t="s">
        <v>13</v>
      </c>
      <c r="Y556" s="4" t="s">
        <v>321</v>
      </c>
      <c r="Z556" s="68">
        <v>43045</v>
      </c>
    </row>
    <row r="557" spans="1:26" ht="12.75" x14ac:dyDescent="0.35">
      <c r="A557" s="20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557" s="201" t="str">
        <f>IF(All_Opps[[#This Row],[WeekMod]]&lt;&gt;"",CONCATENATE(All_Opps[[#This Row],[Opp Year]],"-",TEXT(All_Opps[[#This Row],[WeekMod]],"00#")),"")</f>
        <v>2018-051</v>
      </c>
      <c r="C557" s="20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557" s="201" t="str">
        <f>CONCATENATE(All_Opps[[#This Row],[Opp Year]],"-",TEXT(All_Opps[[#This Row],[Week]],"00#"))</f>
        <v>2018-051</v>
      </c>
      <c r="E557" s="201">
        <f>IFERROR(VALUE(RIGHT(All_Opps[[#This Row],[Opportunity Name]],2)),"")</f>
        <v>2</v>
      </c>
      <c r="F557" s="201">
        <f>IFERROR(("20"&amp;LEFT(All_Opps[[#This Row],[Opportunity Name]],2))*1,"")</f>
        <v>2018</v>
      </c>
      <c r="G557" s="201" t="str">
        <f>MID(All_Opps[[#This Row],[Opportunity Name]],3,2)</f>
        <v>06</v>
      </c>
      <c r="H557" s="201" t="str">
        <f>LEFT(All_Opps[[#This Row],[Opportunity Name]],7)</f>
        <v>1806-10</v>
      </c>
      <c r="I557" s="201" t="str" cm="1">
        <f t="array" ref="I5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57" s="201" t="str">
        <f>YEAR(All_Opps[[#This Row],[Close_Date]])&amp;"-"&amp;TEXT(MONTH(All_Opps[[#This Row],[Close_Date]]),"00")</f>
        <v>2017-12</v>
      </c>
      <c r="K557" s="202">
        <f>All_Opps[[#This Row],[Created Date2]]*1</f>
        <v>43085</v>
      </c>
      <c r="L557" s="203">
        <f>YEAR(All_Opps[[#This Row],[Created_Date]])</f>
        <v>2017</v>
      </c>
      <c r="M557" s="204">
        <f>WEEKNUM(All_Opps[[#This Row],[Created_Date]],16)</f>
        <v>51</v>
      </c>
      <c r="N557" s="202">
        <f>All_Opps[[#This Row],[Close Date]]*1</f>
        <v>43091</v>
      </c>
      <c r="O557" s="205">
        <f>YEAR(All_Opps[[#This Row],[Close_Date]])</f>
        <v>2017</v>
      </c>
      <c r="P557" s="203">
        <f>MONTH(All_Opps[[#This Row],[Close Date]])</f>
        <v>12</v>
      </c>
      <c r="Q557" s="201">
        <f>WEEKNUM(All_Opps[[#This Row],[Close Date]],1)</f>
        <v>51</v>
      </c>
      <c r="R557" s="20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167</v>
      </c>
      <c r="S557" s="47" t="s">
        <v>1424</v>
      </c>
      <c r="T557" s="47" t="s">
        <v>1425</v>
      </c>
      <c r="U557" s="58">
        <v>43091</v>
      </c>
      <c r="V557" s="351" t="s">
        <v>19</v>
      </c>
      <c r="W557" s="48">
        <v>41321</v>
      </c>
      <c r="X557" s="47" t="s">
        <v>15</v>
      </c>
      <c r="Y557" s="47" t="s">
        <v>1285</v>
      </c>
      <c r="Z557" s="58">
        <v>43085</v>
      </c>
    </row>
    <row r="558" spans="1:26" ht="12.75" x14ac:dyDescent="0.35">
      <c r="A5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558" s="181" t="str">
        <f>IF(All_Opps[[#This Row],[WeekMod]]&lt;&gt;"",CONCATENATE(All_Opps[[#This Row],[Opp Year]],"-",TEXT(All_Opps[[#This Row],[WeekMod]],"00#")),"")</f>
        <v>2018-051</v>
      </c>
      <c r="C5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558" s="181" t="str">
        <f>CONCATENATE(All_Opps[[#This Row],[Opp Year]],"-",TEXT(All_Opps[[#This Row],[Week]],"00#"))</f>
        <v>2018-051</v>
      </c>
      <c r="E558" s="181">
        <f>IFERROR(VALUE(RIGHT(All_Opps[[#This Row],[Opportunity Name]],2)),"")</f>
        <v>6</v>
      </c>
      <c r="F558" s="181">
        <f>IFERROR(("20"&amp;LEFT(All_Opps[[#This Row],[Opportunity Name]],2))*1,"")</f>
        <v>2018</v>
      </c>
      <c r="G558" s="181" t="str">
        <f>MID(All_Opps[[#This Row],[Opportunity Name]],3,2)</f>
        <v>03</v>
      </c>
      <c r="H558" s="181" t="str">
        <f>LEFT(All_Opps[[#This Row],[Opportunity Name]],7)</f>
        <v>1803 Za</v>
      </c>
      <c r="I558" s="181" t="str" cm="1">
        <f t="array" ref="I5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58" s="181" t="str">
        <f>YEAR(All_Opps[[#This Row],[Close_Date]])&amp;"-"&amp;TEXT(MONTH(All_Opps[[#This Row],[Close_Date]]),"00")</f>
        <v>2017-12</v>
      </c>
      <c r="K558" s="182">
        <f>All_Opps[[#This Row],[Created Date2]]*1</f>
        <v>43058</v>
      </c>
      <c r="L558" s="183">
        <f>YEAR(All_Opps[[#This Row],[Created_Date]])</f>
        <v>2017</v>
      </c>
      <c r="M558" s="184">
        <f>WEEKNUM(All_Opps[[#This Row],[Created_Date]],16)</f>
        <v>47</v>
      </c>
      <c r="N558" s="182">
        <f>All_Opps[[#This Row],[Close Date]]*1</f>
        <v>43088</v>
      </c>
      <c r="O558" s="185">
        <f>YEAR(All_Opps[[#This Row],[Close_Date]])</f>
        <v>2017</v>
      </c>
      <c r="P558" s="183">
        <f>MONTH(All_Opps[[#This Row],[Close Date]])</f>
        <v>12</v>
      </c>
      <c r="Q558" s="181">
        <f>WEEKNUM(All_Opps[[#This Row],[Close Date]],1)</f>
        <v>51</v>
      </c>
      <c r="R5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58" s="4" t="s">
        <v>1426</v>
      </c>
      <c r="T558" s="4" t="s">
        <v>1427</v>
      </c>
      <c r="U558" s="68">
        <v>43088</v>
      </c>
      <c r="V558" s="347" t="s">
        <v>18</v>
      </c>
      <c r="W558" s="341">
        <v>52775</v>
      </c>
      <c r="X558" s="4" t="s">
        <v>27</v>
      </c>
      <c r="Y558" s="4" t="s">
        <v>321</v>
      </c>
      <c r="Z558" s="68">
        <v>43058</v>
      </c>
    </row>
    <row r="559" spans="1:26" ht="12.75" x14ac:dyDescent="0.35">
      <c r="A5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559" s="181" t="str">
        <f>IF(All_Opps[[#This Row],[WeekMod]]&lt;&gt;"",CONCATENATE(All_Opps[[#This Row],[Opp Year]],"-",TEXT(All_Opps[[#This Row],[WeekMod]],"00#")),"")</f>
        <v>2018-049</v>
      </c>
      <c r="C5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559" s="181" t="str">
        <f>CONCATENATE(All_Opps[[#This Row],[Opp Year]],"-",TEXT(All_Opps[[#This Row],[Week]],"00#"))</f>
        <v>2018-049</v>
      </c>
      <c r="E559" s="181">
        <f>IFERROR(VALUE(RIGHT(All_Opps[[#This Row],[Opportunity Name]],2)),"")</f>
        <v>2</v>
      </c>
      <c r="F559" s="181">
        <f>IFERROR(("20"&amp;LEFT(All_Opps[[#This Row],[Opportunity Name]],2))*1,"")</f>
        <v>2018</v>
      </c>
      <c r="G559" s="181" t="str">
        <f>MID(All_Opps[[#This Row],[Opportunity Name]],3,2)</f>
        <v>06</v>
      </c>
      <c r="H559" s="181" t="str">
        <f>LEFT(All_Opps[[#This Row],[Opportunity Name]],7)</f>
        <v>1806 Fe</v>
      </c>
      <c r="I559" s="181" t="str" cm="1">
        <f t="array" ref="I5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59" s="181" t="str">
        <f>YEAR(All_Opps[[#This Row],[Close_Date]])&amp;"-"&amp;TEXT(MONTH(All_Opps[[#This Row],[Close_Date]]),"00")</f>
        <v>2017-12</v>
      </c>
      <c r="K559" s="182">
        <f>All_Opps[[#This Row],[Created Date2]]*1</f>
        <v>43047</v>
      </c>
      <c r="L559" s="183">
        <f>YEAR(All_Opps[[#This Row],[Created_Date]])</f>
        <v>2017</v>
      </c>
      <c r="M559" s="184">
        <f>WEEKNUM(All_Opps[[#This Row],[Created_Date]],16)</f>
        <v>45</v>
      </c>
      <c r="N559" s="182">
        <f>All_Opps[[#This Row],[Close Date]]*1</f>
        <v>43077</v>
      </c>
      <c r="O559" s="185">
        <f>YEAR(All_Opps[[#This Row],[Close_Date]])</f>
        <v>2017</v>
      </c>
      <c r="P559" s="183">
        <f>MONTH(All_Opps[[#This Row],[Close Date]])</f>
        <v>12</v>
      </c>
      <c r="Q559" s="181">
        <f>WEEKNUM(All_Opps[[#This Row],[Close Date]],1)</f>
        <v>49</v>
      </c>
      <c r="R5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59" s="4" t="s">
        <v>1428</v>
      </c>
      <c r="T559" s="4" t="s">
        <v>1429</v>
      </c>
      <c r="U559" s="68">
        <v>43077</v>
      </c>
      <c r="V559" s="347" t="s">
        <v>18</v>
      </c>
      <c r="W559" s="9">
        <v>46329</v>
      </c>
      <c r="X559" s="4" t="s">
        <v>11</v>
      </c>
      <c r="Y559" s="4" t="s">
        <v>328</v>
      </c>
      <c r="Z559" s="68">
        <v>43047</v>
      </c>
    </row>
    <row r="560" spans="1:26" ht="12.75" x14ac:dyDescent="0.35">
      <c r="A5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</v>
      </c>
      <c r="B560" s="181" t="str">
        <f>IF(All_Opps[[#This Row],[WeekMod]]&lt;&gt;"",CONCATENATE(All_Opps[[#This Row],[Opp Year]],"-",TEXT(All_Opps[[#This Row],[WeekMod]],"00#")),"")</f>
        <v>2019-002</v>
      </c>
      <c r="C5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</v>
      </c>
      <c r="D560" s="181" t="str">
        <f>CONCATENATE(All_Opps[[#This Row],[Opp Year]],"-",TEXT(All_Opps[[#This Row],[Week]],"00#"))</f>
        <v>2019-002</v>
      </c>
      <c r="E560" s="181">
        <f>IFERROR(VALUE(RIGHT(All_Opps[[#This Row],[Opportunity Name]],2)),"")</f>
        <v>4</v>
      </c>
      <c r="F560" s="181">
        <f>IFERROR(("20"&amp;LEFT(All_Opps[[#This Row],[Opportunity Name]],2))*1,"")</f>
        <v>2019</v>
      </c>
      <c r="G560" s="181" t="str">
        <f>MID(All_Opps[[#This Row],[Opportunity Name]],3,2)</f>
        <v>01</v>
      </c>
      <c r="H560" s="181" t="str">
        <f>LEFT(All_Opps[[#This Row],[Opportunity Name]],7)</f>
        <v>1901 Ma</v>
      </c>
      <c r="I560" s="181" t="str" cm="1">
        <f t="array" ref="I5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60" s="181" t="str">
        <f>YEAR(All_Opps[[#This Row],[Close_Date]])&amp;"-"&amp;TEXT(MONTH(All_Opps[[#This Row],[Close_Date]]),"00")</f>
        <v>2018-01</v>
      </c>
      <c r="K560" s="182">
        <f>All_Opps[[#This Row],[Created Date2]]*1</f>
        <v>43081</v>
      </c>
      <c r="L560" s="183">
        <f>YEAR(All_Opps[[#This Row],[Created_Date]])</f>
        <v>2017</v>
      </c>
      <c r="M560" s="184">
        <f>WEEKNUM(All_Opps[[#This Row],[Created_Date]],16)</f>
        <v>50</v>
      </c>
      <c r="N560" s="182">
        <f>All_Opps[[#This Row],[Close Date]]*1</f>
        <v>43111</v>
      </c>
      <c r="O560" s="185">
        <f>YEAR(All_Opps[[#This Row],[Close_Date]])</f>
        <v>2018</v>
      </c>
      <c r="P560" s="183">
        <f>MONTH(All_Opps[[#This Row],[Close Date]])</f>
        <v>1</v>
      </c>
      <c r="Q560" s="181">
        <f>WEEKNUM(All_Opps[[#This Row],[Close Date]],1)</f>
        <v>2</v>
      </c>
      <c r="R5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60" s="4" t="s">
        <v>1430</v>
      </c>
      <c r="T560" s="4" t="s">
        <v>1431</v>
      </c>
      <c r="U560" s="68">
        <v>43111</v>
      </c>
      <c r="V560" s="347" t="s">
        <v>18</v>
      </c>
      <c r="W560" s="341">
        <v>83381</v>
      </c>
      <c r="X560" s="4" t="s">
        <v>13</v>
      </c>
      <c r="Y560" s="4" t="s">
        <v>321</v>
      </c>
      <c r="Z560" s="68">
        <v>43081</v>
      </c>
    </row>
    <row r="561" spans="1:26" ht="12.75" x14ac:dyDescent="0.35">
      <c r="A5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561" s="181" t="str">
        <f>IF(All_Opps[[#This Row],[WeekMod]]&lt;&gt;"",CONCATENATE(All_Opps[[#This Row],[Opp Year]],"-",TEXT(All_Opps[[#This Row],[WeekMod]],"00#")),"")</f>
        <v>2018-051</v>
      </c>
      <c r="C5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561" s="181" t="str">
        <f>CONCATENATE(All_Opps[[#This Row],[Opp Year]],"-",TEXT(All_Opps[[#This Row],[Week]],"00#"))</f>
        <v>2018-051</v>
      </c>
      <c r="E561" s="181">
        <f>IFERROR(VALUE(RIGHT(All_Opps[[#This Row],[Opportunity Name]],2)),"")</f>
        <v>2</v>
      </c>
      <c r="F561" s="181">
        <f>IFERROR(("20"&amp;LEFT(All_Opps[[#This Row],[Opportunity Name]],2))*1,"")</f>
        <v>2018</v>
      </c>
      <c r="G561" s="181" t="str">
        <f>MID(All_Opps[[#This Row],[Opportunity Name]],3,2)</f>
        <v>04</v>
      </c>
      <c r="H561" s="181" t="str">
        <f>LEFT(All_Opps[[#This Row],[Opportunity Name]],7)</f>
        <v>1804 Oa</v>
      </c>
      <c r="I561" s="181" t="str" cm="1">
        <f t="array" ref="I5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61" s="181" t="str">
        <f>YEAR(All_Opps[[#This Row],[Close_Date]])&amp;"-"&amp;TEXT(MONTH(All_Opps[[#This Row],[Close_Date]]),"00")</f>
        <v>2017-12</v>
      </c>
      <c r="K561" s="182">
        <f>All_Opps[[#This Row],[Created Date2]]*1</f>
        <v>43062</v>
      </c>
      <c r="L561" s="183">
        <f>YEAR(All_Opps[[#This Row],[Created_Date]])</f>
        <v>2017</v>
      </c>
      <c r="M561" s="184">
        <f>WEEKNUM(All_Opps[[#This Row],[Created_Date]],16)</f>
        <v>47</v>
      </c>
      <c r="N561" s="182">
        <f>All_Opps[[#This Row],[Close Date]]*1</f>
        <v>43092</v>
      </c>
      <c r="O561" s="185">
        <f>YEAR(All_Opps[[#This Row],[Close_Date]])</f>
        <v>2017</v>
      </c>
      <c r="P561" s="183">
        <f>MONTH(All_Opps[[#This Row],[Close Date]])</f>
        <v>12</v>
      </c>
      <c r="Q561" s="181">
        <f>WEEKNUM(All_Opps[[#This Row],[Close Date]],1)</f>
        <v>51</v>
      </c>
      <c r="R56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61" s="4" t="s">
        <v>1432</v>
      </c>
      <c r="T561" s="4" t="s">
        <v>1433</v>
      </c>
      <c r="U561" s="68">
        <v>43092</v>
      </c>
      <c r="V561" s="347" t="s">
        <v>21</v>
      </c>
      <c r="W561" s="9">
        <v>28891</v>
      </c>
      <c r="X561" s="4" t="s">
        <v>6</v>
      </c>
      <c r="Y561" s="4" t="s">
        <v>328</v>
      </c>
      <c r="Z561" s="68">
        <v>43062</v>
      </c>
    </row>
    <row r="562" spans="1:26" ht="12.75" x14ac:dyDescent="0.35">
      <c r="A5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562" s="181" t="str">
        <f>IF(All_Opps[[#This Row],[WeekMod]]&lt;&gt;"",CONCATENATE(All_Opps[[#This Row],[Opp Year]],"-",TEXT(All_Opps[[#This Row],[WeekMod]],"00#")),"")</f>
        <v>2018-054</v>
      </c>
      <c r="C5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562" s="181" t="str">
        <f>CONCATENATE(All_Opps[[#This Row],[Opp Year]],"-",TEXT(All_Opps[[#This Row],[Week]],"00#"))</f>
        <v>2018-054</v>
      </c>
      <c r="E562" s="181">
        <f>IFERROR(VALUE(RIGHT(All_Opps[[#This Row],[Opportunity Name]],2)),"")</f>
        <v>2</v>
      </c>
      <c r="F562" s="181">
        <f>IFERROR(("20"&amp;LEFT(All_Opps[[#This Row],[Opportunity Name]],2))*1,"")</f>
        <v>2018</v>
      </c>
      <c r="G562" s="181" t="str">
        <f>MID(All_Opps[[#This Row],[Opportunity Name]],3,2)</f>
        <v>02</v>
      </c>
      <c r="H562" s="181" t="str">
        <f>LEFT(All_Opps[[#This Row],[Opportunity Name]],7)</f>
        <v>1802-12</v>
      </c>
      <c r="I562" s="181" t="str" cm="1">
        <f t="array" ref="I5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62" s="181" t="str">
        <f>YEAR(All_Opps[[#This Row],[Close_Date]])&amp;"-"&amp;TEXT(MONTH(All_Opps[[#This Row],[Close_Date]]),"00")</f>
        <v>2018-01</v>
      </c>
      <c r="K562" s="182">
        <f>All_Opps[[#This Row],[Created Date2]]*1</f>
        <v>43105</v>
      </c>
      <c r="L562" s="183">
        <f>YEAR(All_Opps[[#This Row],[Created_Date]])</f>
        <v>2018</v>
      </c>
      <c r="M562" s="184">
        <f>WEEKNUM(All_Opps[[#This Row],[Created_Date]],16)</f>
        <v>1</v>
      </c>
      <c r="N562" s="182">
        <f>All_Opps[[#This Row],[Close Date]]*1</f>
        <v>43107</v>
      </c>
      <c r="O562" s="185">
        <f>YEAR(All_Opps[[#This Row],[Close_Date]])</f>
        <v>2018</v>
      </c>
      <c r="P562" s="183">
        <f>MONTH(All_Opps[[#This Row],[Close Date]])</f>
        <v>1</v>
      </c>
      <c r="Q562" s="181">
        <f>WEEKNUM(All_Opps[[#This Row],[Close Date]],1)</f>
        <v>2</v>
      </c>
      <c r="R56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</v>
      </c>
      <c r="S562" s="4" t="s">
        <v>1434</v>
      </c>
      <c r="T562" s="4" t="s">
        <v>1435</v>
      </c>
      <c r="U562" s="68">
        <v>43107</v>
      </c>
      <c r="V562" s="347" t="s">
        <v>19</v>
      </c>
      <c r="W562" s="9">
        <v>11191</v>
      </c>
      <c r="X562" s="4" t="s">
        <v>13</v>
      </c>
      <c r="Y562" s="4" t="s">
        <v>328</v>
      </c>
      <c r="Z562" s="68">
        <v>43105</v>
      </c>
    </row>
    <row r="563" spans="1:26" ht="12.75" x14ac:dyDescent="0.35">
      <c r="A5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</v>
      </c>
      <c r="B563" s="181" t="str">
        <f>IF(All_Opps[[#This Row],[WeekMod]]&lt;&gt;"",CONCATENATE(All_Opps[[#This Row],[Opp Year]],"-",TEXT(All_Opps[[#This Row],[WeekMod]],"00#")),"")</f>
        <v>2019-003</v>
      </c>
      <c r="C5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</v>
      </c>
      <c r="D563" s="181" t="str">
        <f>CONCATENATE(All_Opps[[#This Row],[Opp Year]],"-",TEXT(All_Opps[[#This Row],[Week]],"00#"))</f>
        <v>2019-003</v>
      </c>
      <c r="E563" s="181">
        <f>IFERROR(VALUE(RIGHT(All_Opps[[#This Row],[Opportunity Name]],2)),"")</f>
        <v>2</v>
      </c>
      <c r="F563" s="181">
        <f>IFERROR(("20"&amp;LEFT(All_Opps[[#This Row],[Opportunity Name]],2))*1,"")</f>
        <v>2019</v>
      </c>
      <c r="G563" s="181" t="str">
        <f>MID(All_Opps[[#This Row],[Opportunity Name]],3,2)</f>
        <v>05</v>
      </c>
      <c r="H563" s="181" t="str">
        <f>LEFT(All_Opps[[#This Row],[Opportunity Name]],7)</f>
        <v>1905 Fe</v>
      </c>
      <c r="I563" s="181" t="str" cm="1">
        <f t="array" ref="I5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63" s="181" t="str">
        <f>YEAR(All_Opps[[#This Row],[Close_Date]])&amp;"-"&amp;TEXT(MONTH(All_Opps[[#This Row],[Close_Date]]),"00")</f>
        <v>2018-01</v>
      </c>
      <c r="K563" s="182">
        <f>All_Opps[[#This Row],[Created Date2]]*1</f>
        <v>43090</v>
      </c>
      <c r="L563" s="183">
        <f>YEAR(All_Opps[[#This Row],[Created_Date]])</f>
        <v>2017</v>
      </c>
      <c r="M563" s="184">
        <f>WEEKNUM(All_Opps[[#This Row],[Created_Date]],16)</f>
        <v>51</v>
      </c>
      <c r="N563" s="182">
        <f>All_Opps[[#This Row],[Close Date]]*1</f>
        <v>43120</v>
      </c>
      <c r="O563" s="185">
        <f>YEAR(All_Opps[[#This Row],[Close_Date]])</f>
        <v>2018</v>
      </c>
      <c r="P563" s="183">
        <f>MONTH(All_Opps[[#This Row],[Close Date]])</f>
        <v>1</v>
      </c>
      <c r="Q563" s="181">
        <f>WEEKNUM(All_Opps[[#This Row],[Close Date]],1)</f>
        <v>3</v>
      </c>
      <c r="R56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63" s="4" t="s">
        <v>1436</v>
      </c>
      <c r="T563" s="4" t="s">
        <v>1437</v>
      </c>
      <c r="U563" s="68">
        <v>43120</v>
      </c>
      <c r="V563" s="347" t="s">
        <v>18</v>
      </c>
      <c r="W563" s="341">
        <v>31534</v>
      </c>
      <c r="X563" s="4" t="s">
        <v>11</v>
      </c>
      <c r="Y563" s="4" t="s">
        <v>1285</v>
      </c>
      <c r="Z563" s="68">
        <v>43090</v>
      </c>
    </row>
    <row r="564" spans="1:26" ht="12.75" x14ac:dyDescent="0.35">
      <c r="A5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564" s="181" t="str">
        <f>IF(All_Opps[[#This Row],[WeekMod]]&lt;&gt;"",CONCATENATE(All_Opps[[#This Row],[Opp Year]],"-",TEXT(All_Opps[[#This Row],[WeekMod]],"00#")),"")</f>
        <v>2018-053</v>
      </c>
      <c r="C5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564" s="181" t="str">
        <f>CONCATENATE(All_Opps[[#This Row],[Opp Year]],"-",TEXT(All_Opps[[#This Row],[Week]],"00#"))</f>
        <v>2018-053</v>
      </c>
      <c r="E564" s="181">
        <f>IFERROR(VALUE(RIGHT(All_Opps[[#This Row],[Opportunity Name]],2)),"")</f>
        <v>2</v>
      </c>
      <c r="F564" s="181">
        <f>IFERROR(("20"&amp;LEFT(All_Opps[[#This Row],[Opportunity Name]],2))*1,"")</f>
        <v>2018</v>
      </c>
      <c r="G564" s="181" t="str">
        <f>MID(All_Opps[[#This Row],[Opportunity Name]],3,2)</f>
        <v>11</v>
      </c>
      <c r="H564" s="181" t="str">
        <f>LEFT(All_Opps[[#This Row],[Opportunity Name]],7)</f>
        <v>1811 Ko</v>
      </c>
      <c r="I564" s="181" t="str" cm="1">
        <f t="array" ref="I5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64" s="181" t="str">
        <f>YEAR(All_Opps[[#This Row],[Close_Date]])&amp;"-"&amp;TEXT(MONTH(All_Opps[[#This Row],[Close_Date]]),"00")</f>
        <v>2018-01</v>
      </c>
      <c r="K564" s="182">
        <f>All_Opps[[#This Row],[Created Date2]]*1</f>
        <v>43074</v>
      </c>
      <c r="L564" s="183">
        <f>YEAR(All_Opps[[#This Row],[Created_Date]])</f>
        <v>2017</v>
      </c>
      <c r="M564" s="184">
        <f>WEEKNUM(All_Opps[[#This Row],[Created_Date]],16)</f>
        <v>49</v>
      </c>
      <c r="N564" s="182">
        <f>All_Opps[[#This Row],[Close Date]]*1</f>
        <v>43104</v>
      </c>
      <c r="O564" s="185">
        <f>YEAR(All_Opps[[#This Row],[Close_Date]])</f>
        <v>2018</v>
      </c>
      <c r="P564" s="183">
        <f>MONTH(All_Opps[[#This Row],[Close Date]])</f>
        <v>1</v>
      </c>
      <c r="Q564" s="181">
        <f>WEEKNUM(All_Opps[[#This Row],[Close Date]],1)</f>
        <v>1</v>
      </c>
      <c r="R56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64" s="4" t="s">
        <v>1438</v>
      </c>
      <c r="T564" s="4" t="s">
        <v>1439</v>
      </c>
      <c r="U564" s="68">
        <v>43104</v>
      </c>
      <c r="V564" s="347" t="s">
        <v>21</v>
      </c>
      <c r="W564" s="341">
        <v>9853</v>
      </c>
      <c r="X564" s="4" t="s">
        <v>13</v>
      </c>
      <c r="Y564" s="4" t="s">
        <v>321</v>
      </c>
      <c r="Z564" s="68">
        <v>43074</v>
      </c>
    </row>
    <row r="565" spans="1:26" ht="12.75" x14ac:dyDescent="0.35">
      <c r="A5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565" s="181" t="str">
        <f>IF(All_Opps[[#This Row],[WeekMod]]&lt;&gt;"",CONCATENATE(All_Opps[[#This Row],[Opp Year]],"-",TEXT(All_Opps[[#This Row],[WeekMod]],"00#")),"")</f>
        <v>2018-052</v>
      </c>
      <c r="C5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565" s="181" t="str">
        <f>CONCATENATE(All_Opps[[#This Row],[Opp Year]],"-",TEXT(All_Opps[[#This Row],[Week]],"00#"))</f>
        <v>2018-052</v>
      </c>
      <c r="E565" s="181">
        <f>IFERROR(VALUE(RIGHT(All_Opps[[#This Row],[Opportunity Name]],2)),"")</f>
        <v>2</v>
      </c>
      <c r="F565" s="181">
        <f>IFERROR(("20"&amp;LEFT(All_Opps[[#This Row],[Opportunity Name]],2))*1,"")</f>
        <v>2018</v>
      </c>
      <c r="G565" s="181" t="str">
        <f>MID(All_Opps[[#This Row],[Opportunity Name]],3,2)</f>
        <v>08</v>
      </c>
      <c r="H565" s="181" t="str">
        <f>LEFT(All_Opps[[#This Row],[Opportunity Name]],7)</f>
        <v>1808-03</v>
      </c>
      <c r="I565" s="181" t="str" cm="1">
        <f t="array" ref="I5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65" s="181" t="str">
        <f>YEAR(All_Opps[[#This Row],[Close_Date]])&amp;"-"&amp;TEXT(MONTH(All_Opps[[#This Row],[Close_Date]]),"00")</f>
        <v>2017-12</v>
      </c>
      <c r="K565" s="182">
        <f>All_Opps[[#This Row],[Created Date2]]*1</f>
        <v>42992</v>
      </c>
      <c r="L565" s="183">
        <f>YEAR(All_Opps[[#This Row],[Created_Date]])</f>
        <v>2017</v>
      </c>
      <c r="M565" s="184">
        <f>WEEKNUM(All_Opps[[#This Row],[Created_Date]],16)</f>
        <v>37</v>
      </c>
      <c r="N565" s="182">
        <f>All_Opps[[#This Row],[Close Date]]*1</f>
        <v>43094</v>
      </c>
      <c r="O565" s="185">
        <f>YEAR(All_Opps[[#This Row],[Close_Date]])</f>
        <v>2017</v>
      </c>
      <c r="P565" s="183">
        <f>MONTH(All_Opps[[#This Row],[Close Date]])</f>
        <v>12</v>
      </c>
      <c r="Q565" s="181">
        <f>WEEKNUM(All_Opps[[#This Row],[Close Date]],1)</f>
        <v>52</v>
      </c>
      <c r="R56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321</v>
      </c>
      <c r="S565" s="4" t="s">
        <v>1440</v>
      </c>
      <c r="T565" s="4" t="s">
        <v>1441</v>
      </c>
      <c r="U565" s="68">
        <v>43094</v>
      </c>
      <c r="V565" s="347" t="s">
        <v>19</v>
      </c>
      <c r="W565" s="9">
        <v>29946</v>
      </c>
      <c r="X565" s="4" t="s">
        <v>6</v>
      </c>
      <c r="Y565" s="4" t="s">
        <v>328</v>
      </c>
      <c r="Z565" s="68">
        <v>42992</v>
      </c>
    </row>
    <row r="566" spans="1:26" ht="12.75" x14ac:dyDescent="0.35">
      <c r="A5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566" s="181" t="str">
        <f>IF(All_Opps[[#This Row],[WeekMod]]&lt;&gt;"",CONCATENATE(All_Opps[[#This Row],[Opp Year]],"-",TEXT(All_Opps[[#This Row],[WeekMod]],"00#")),"")</f>
        <v>2018-051</v>
      </c>
      <c r="C5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566" s="181" t="str">
        <f>CONCATENATE(All_Opps[[#This Row],[Opp Year]],"-",TEXT(All_Opps[[#This Row],[Week]],"00#"))</f>
        <v>2018-051</v>
      </c>
      <c r="E566" s="181">
        <f>IFERROR(VALUE(RIGHT(All_Opps[[#This Row],[Opportunity Name]],2)),"")</f>
        <v>2</v>
      </c>
      <c r="F566" s="181">
        <f>IFERROR(("20"&amp;LEFT(All_Opps[[#This Row],[Opportunity Name]],2))*1,"")</f>
        <v>2018</v>
      </c>
      <c r="G566" s="181" t="str">
        <f>MID(All_Opps[[#This Row],[Opportunity Name]],3,2)</f>
        <v>09</v>
      </c>
      <c r="H566" s="181" t="str">
        <f>LEFT(All_Opps[[#This Row],[Opportunity Name]],7)</f>
        <v>1809 Pr</v>
      </c>
      <c r="I566" s="181" t="str" cm="1">
        <f t="array" ref="I5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66" s="181" t="str">
        <f>YEAR(All_Opps[[#This Row],[Close_Date]])&amp;"-"&amp;TEXT(MONTH(All_Opps[[#This Row],[Close_Date]]),"00")</f>
        <v>2017-12</v>
      </c>
      <c r="K566" s="182">
        <f>All_Opps[[#This Row],[Created Date2]]*1</f>
        <v>43057</v>
      </c>
      <c r="L566" s="183">
        <f>YEAR(All_Opps[[#This Row],[Created_Date]])</f>
        <v>2017</v>
      </c>
      <c r="M566" s="184">
        <f>WEEKNUM(All_Opps[[#This Row],[Created_Date]],16)</f>
        <v>47</v>
      </c>
      <c r="N566" s="182">
        <f>All_Opps[[#This Row],[Close Date]]*1</f>
        <v>43087</v>
      </c>
      <c r="O566" s="185">
        <f>YEAR(All_Opps[[#This Row],[Close_Date]])</f>
        <v>2017</v>
      </c>
      <c r="P566" s="183">
        <f>MONTH(All_Opps[[#This Row],[Close Date]])</f>
        <v>12</v>
      </c>
      <c r="Q566" s="181">
        <f>WEEKNUM(All_Opps[[#This Row],[Close Date]],1)</f>
        <v>51</v>
      </c>
      <c r="R56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66" s="4" t="s">
        <v>1442</v>
      </c>
      <c r="T566" s="4" t="s">
        <v>1443</v>
      </c>
      <c r="U566" s="68">
        <v>43087</v>
      </c>
      <c r="V566" s="347" t="s">
        <v>18</v>
      </c>
      <c r="W566" s="341">
        <v>49818</v>
      </c>
      <c r="X566" s="4" t="s">
        <v>14</v>
      </c>
      <c r="Y566" s="4" t="s">
        <v>1285</v>
      </c>
      <c r="Z566" s="68">
        <v>43057</v>
      </c>
    </row>
    <row r="567" spans="1:26" ht="12.75" x14ac:dyDescent="0.35">
      <c r="A5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567" s="181" t="str">
        <f>IF(All_Opps[[#This Row],[WeekMod]]&lt;&gt;"",CONCATENATE(All_Opps[[#This Row],[Opp Year]],"-",TEXT(All_Opps[[#This Row],[WeekMod]],"00#")),"")</f>
        <v>2018-053</v>
      </c>
      <c r="C5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567" s="181" t="str">
        <f>CONCATENATE(All_Opps[[#This Row],[Opp Year]],"-",TEXT(All_Opps[[#This Row],[Week]],"00#"))</f>
        <v>2018-053</v>
      </c>
      <c r="E567" s="181">
        <f>IFERROR(VALUE(RIGHT(All_Opps[[#This Row],[Opportunity Name]],2)),"")</f>
        <v>1</v>
      </c>
      <c r="F567" s="181">
        <f>IFERROR(("20"&amp;LEFT(All_Opps[[#This Row],[Opportunity Name]],2))*1,"")</f>
        <v>2018</v>
      </c>
      <c r="G567" s="181" t="str">
        <f>MID(All_Opps[[#This Row],[Opportunity Name]],3,2)</f>
        <v>04</v>
      </c>
      <c r="H567" s="181" t="str">
        <f>LEFT(All_Opps[[#This Row],[Opportunity Name]],7)</f>
        <v>1804-04</v>
      </c>
      <c r="I567" s="181" t="str" cm="1">
        <f t="array" ref="I5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567" s="181" t="str">
        <f>YEAR(All_Opps[[#This Row],[Close_Date]])&amp;"-"&amp;TEXT(MONTH(All_Opps[[#This Row],[Close_Date]]),"00")</f>
        <v>2018-01</v>
      </c>
      <c r="K567" s="182">
        <f>All_Opps[[#This Row],[Created Date2]]*1</f>
        <v>43105</v>
      </c>
      <c r="L567" s="183">
        <f>YEAR(All_Opps[[#This Row],[Created_Date]])</f>
        <v>2018</v>
      </c>
      <c r="M567" s="184">
        <f>WEEKNUM(All_Opps[[#This Row],[Created_Date]],16)</f>
        <v>1</v>
      </c>
      <c r="N567" s="182">
        <f>All_Opps[[#This Row],[Close Date]]*1</f>
        <v>43105</v>
      </c>
      <c r="O567" s="185">
        <f>YEAR(All_Opps[[#This Row],[Close_Date]])</f>
        <v>2018</v>
      </c>
      <c r="P567" s="183">
        <f>MONTH(All_Opps[[#This Row],[Close Date]])</f>
        <v>1</v>
      </c>
      <c r="Q567" s="181">
        <f>WEEKNUM(All_Opps[[#This Row],[Close Date]],1)</f>
        <v>1</v>
      </c>
      <c r="R56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67" s="4" t="s">
        <v>1444</v>
      </c>
      <c r="T567" s="4" t="s">
        <v>1445</v>
      </c>
      <c r="U567" s="68">
        <v>43105</v>
      </c>
      <c r="V567" s="347" t="s">
        <v>20</v>
      </c>
      <c r="W567" s="9">
        <v>0</v>
      </c>
      <c r="X567" s="4" t="s">
        <v>24</v>
      </c>
      <c r="Y567" s="4" t="s">
        <v>328</v>
      </c>
      <c r="Z567" s="68">
        <v>43105</v>
      </c>
    </row>
    <row r="568" spans="1:26" ht="12.75" x14ac:dyDescent="0.35">
      <c r="A5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568" s="181" t="str">
        <f>IF(All_Opps[[#This Row],[WeekMod]]&lt;&gt;"",CONCATENATE(All_Opps[[#This Row],[Opp Year]],"-",TEXT(All_Opps[[#This Row],[WeekMod]],"00#")),"")</f>
        <v>2018-051</v>
      </c>
      <c r="C5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568" s="181" t="str">
        <f>CONCATENATE(All_Opps[[#This Row],[Opp Year]],"-",TEXT(All_Opps[[#This Row],[Week]],"00#"))</f>
        <v>2018-051</v>
      </c>
      <c r="E568" s="181">
        <f>IFERROR(VALUE(RIGHT(All_Opps[[#This Row],[Opportunity Name]],2)),"")</f>
        <v>5</v>
      </c>
      <c r="F568" s="181">
        <f>IFERROR(("20"&amp;LEFT(All_Opps[[#This Row],[Opportunity Name]],2))*1,"")</f>
        <v>2018</v>
      </c>
      <c r="G568" s="181" t="str">
        <f>MID(All_Opps[[#This Row],[Opportunity Name]],3,2)</f>
        <v>12</v>
      </c>
      <c r="H568" s="181" t="str">
        <f>LEFT(All_Opps[[#This Row],[Opportunity Name]],7)</f>
        <v>1812-03</v>
      </c>
      <c r="I568" s="181" t="str" cm="1">
        <f t="array" ref="I5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68" s="181" t="str">
        <f>YEAR(All_Opps[[#This Row],[Close_Date]])&amp;"-"&amp;TEXT(MONTH(All_Opps[[#This Row],[Close_Date]]),"00")</f>
        <v>2017-12</v>
      </c>
      <c r="K568" s="182">
        <f>All_Opps[[#This Row],[Created Date2]]*1</f>
        <v>43088</v>
      </c>
      <c r="L568" s="183">
        <f>YEAR(All_Opps[[#This Row],[Created_Date]])</f>
        <v>2017</v>
      </c>
      <c r="M568" s="184">
        <f>WEEKNUM(All_Opps[[#This Row],[Created_Date]],16)</f>
        <v>51</v>
      </c>
      <c r="N568" s="182">
        <f>All_Opps[[#This Row],[Close Date]]*1</f>
        <v>43088</v>
      </c>
      <c r="O568" s="185">
        <f>YEAR(All_Opps[[#This Row],[Close_Date]])</f>
        <v>2017</v>
      </c>
      <c r="P568" s="183">
        <f>MONTH(All_Opps[[#This Row],[Close Date]])</f>
        <v>12</v>
      </c>
      <c r="Q568" s="181">
        <f>WEEKNUM(All_Opps[[#This Row],[Close Date]],1)</f>
        <v>51</v>
      </c>
      <c r="R56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347</v>
      </c>
      <c r="S568" s="4" t="s">
        <v>1446</v>
      </c>
      <c r="T568" s="4" t="s">
        <v>1447</v>
      </c>
      <c r="U568" s="68">
        <v>43088</v>
      </c>
      <c r="V568" s="347" t="s">
        <v>19</v>
      </c>
      <c r="W568" s="9">
        <v>44285</v>
      </c>
      <c r="X568" s="4" t="s">
        <v>11</v>
      </c>
      <c r="Y568" s="4" t="s">
        <v>328</v>
      </c>
      <c r="Z568" s="68">
        <v>43088</v>
      </c>
    </row>
    <row r="569" spans="1:26" ht="12.75" x14ac:dyDescent="0.35">
      <c r="A5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</v>
      </c>
      <c r="B569" s="181" t="str">
        <f>IF(All_Opps[[#This Row],[WeekMod]]&lt;&gt;"",CONCATENATE(All_Opps[[#This Row],[Opp Year]],"-",TEXT(All_Opps[[#This Row],[WeekMod]],"00#")),"")</f>
        <v>2019-005</v>
      </c>
      <c r="C5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</v>
      </c>
      <c r="D569" s="181" t="str">
        <f>CONCATENATE(All_Opps[[#This Row],[Opp Year]],"-",TEXT(All_Opps[[#This Row],[Week]],"00#"))</f>
        <v>2019-005</v>
      </c>
      <c r="E569" s="181">
        <f>IFERROR(VALUE(RIGHT(All_Opps[[#This Row],[Opportunity Name]],2)),"")</f>
        <v>2</v>
      </c>
      <c r="F569" s="181">
        <f>IFERROR(("20"&amp;LEFT(All_Opps[[#This Row],[Opportunity Name]],2))*1,"")</f>
        <v>2019</v>
      </c>
      <c r="G569" s="181" t="str">
        <f>MID(All_Opps[[#This Row],[Opportunity Name]],3,2)</f>
        <v>07</v>
      </c>
      <c r="H569" s="181" t="str">
        <f>LEFT(All_Opps[[#This Row],[Opportunity Name]],7)</f>
        <v>1907-01</v>
      </c>
      <c r="I569" s="181" t="str" cm="1">
        <f t="array" ref="I5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69" s="181" t="str">
        <f>YEAR(All_Opps[[#This Row],[Close_Date]])&amp;"-"&amp;TEXT(MONTH(All_Opps[[#This Row],[Close_Date]]),"00")</f>
        <v>2018-02</v>
      </c>
      <c r="K569" s="182">
        <f>All_Opps[[#This Row],[Created Date2]]*1</f>
        <v>43133</v>
      </c>
      <c r="L569" s="183">
        <f>YEAR(All_Opps[[#This Row],[Created_Date]])</f>
        <v>2018</v>
      </c>
      <c r="M569" s="184">
        <f>WEEKNUM(All_Opps[[#This Row],[Created_Date]],16)</f>
        <v>5</v>
      </c>
      <c r="N569" s="182">
        <f>All_Opps[[#This Row],[Close Date]]*1</f>
        <v>43133</v>
      </c>
      <c r="O569" s="185">
        <f>YEAR(All_Opps[[#This Row],[Close_Date]])</f>
        <v>2018</v>
      </c>
      <c r="P569" s="183">
        <f>MONTH(All_Opps[[#This Row],[Close Date]])</f>
        <v>2</v>
      </c>
      <c r="Q569" s="181">
        <f>WEEKNUM(All_Opps[[#This Row],[Close Date]],1)</f>
        <v>5</v>
      </c>
      <c r="R56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514</v>
      </c>
      <c r="S569" s="4" t="s">
        <v>1448</v>
      </c>
      <c r="T569" s="4" t="s">
        <v>1449</v>
      </c>
      <c r="U569" s="68">
        <v>43133</v>
      </c>
      <c r="V569" s="347" t="s">
        <v>19</v>
      </c>
      <c r="W569" s="9">
        <v>23719</v>
      </c>
      <c r="X569" s="4" t="s">
        <v>5</v>
      </c>
      <c r="Y569" s="4" t="s">
        <v>328</v>
      </c>
      <c r="Z569" s="68">
        <v>43133</v>
      </c>
    </row>
    <row r="570" spans="1:26" ht="12.75" x14ac:dyDescent="0.35">
      <c r="A5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570" s="181" t="str">
        <f>IF(All_Opps[[#This Row],[WeekMod]]&lt;&gt;"",CONCATENATE(All_Opps[[#This Row],[Opp Year]],"-",TEXT(All_Opps[[#This Row],[WeekMod]],"00#")),"")</f>
        <v>2018-057</v>
      </c>
      <c r="C5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570" s="181" t="str">
        <f>CONCATENATE(All_Opps[[#This Row],[Opp Year]],"-",TEXT(All_Opps[[#This Row],[Week]],"00#"))</f>
        <v>2018-057</v>
      </c>
      <c r="E570" s="181">
        <f>IFERROR(VALUE(RIGHT(All_Opps[[#This Row],[Opportunity Name]],2)),"")</f>
        <v>7</v>
      </c>
      <c r="F570" s="181">
        <f>IFERROR(("20"&amp;LEFT(All_Opps[[#This Row],[Opportunity Name]],2))*1,"")</f>
        <v>2018</v>
      </c>
      <c r="G570" s="181" t="str">
        <f>MID(All_Opps[[#This Row],[Opportunity Name]],3,2)</f>
        <v>09</v>
      </c>
      <c r="H570" s="181" t="str">
        <f>LEFT(All_Opps[[#This Row],[Opportunity Name]],7)</f>
        <v>1809 Wi</v>
      </c>
      <c r="I570" s="181" t="str" cm="1">
        <f t="array" ref="I5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70" s="181" t="str">
        <f>YEAR(All_Opps[[#This Row],[Close_Date]])&amp;"-"&amp;TEXT(MONTH(All_Opps[[#This Row],[Close_Date]]),"00")</f>
        <v>2018-01</v>
      </c>
      <c r="K570" s="182">
        <f>All_Opps[[#This Row],[Created Date2]]*1</f>
        <v>43094</v>
      </c>
      <c r="L570" s="183">
        <f>YEAR(All_Opps[[#This Row],[Created_Date]])</f>
        <v>2017</v>
      </c>
      <c r="M570" s="184">
        <f>WEEKNUM(All_Opps[[#This Row],[Created_Date]],16)</f>
        <v>52</v>
      </c>
      <c r="N570" s="182">
        <f>All_Opps[[#This Row],[Close Date]]*1</f>
        <v>43131</v>
      </c>
      <c r="O570" s="185">
        <f>YEAR(All_Opps[[#This Row],[Close_Date]])</f>
        <v>2018</v>
      </c>
      <c r="P570" s="183">
        <f>MONTH(All_Opps[[#This Row],[Close Date]])</f>
        <v>1</v>
      </c>
      <c r="Q570" s="181">
        <f>WEEKNUM(All_Opps[[#This Row],[Close Date]],1)</f>
        <v>5</v>
      </c>
      <c r="R57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250</v>
      </c>
      <c r="S570" s="4" t="s">
        <v>1450</v>
      </c>
      <c r="T570" s="4" t="s">
        <v>1451</v>
      </c>
      <c r="U570" s="68">
        <v>43131</v>
      </c>
      <c r="V570" s="347" t="s">
        <v>19</v>
      </c>
      <c r="W570" s="9">
        <v>81989</v>
      </c>
      <c r="X570" s="4" t="s">
        <v>11</v>
      </c>
      <c r="Y570" s="4" t="s">
        <v>328</v>
      </c>
      <c r="Z570" s="68">
        <v>43094</v>
      </c>
    </row>
    <row r="571" spans="1:26" ht="12.75" x14ac:dyDescent="0.35">
      <c r="A5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571" s="181" t="str">
        <f>IF(All_Opps[[#This Row],[WeekMod]]&lt;&gt;"",CONCATENATE(All_Opps[[#This Row],[Opp Year]],"-",TEXT(All_Opps[[#This Row],[WeekMod]],"00#")),"")</f>
        <v>2018-059</v>
      </c>
      <c r="C5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571" s="181" t="str">
        <f>CONCATENATE(All_Opps[[#This Row],[Opp Year]],"-",TEXT(All_Opps[[#This Row],[Week]],"00#"))</f>
        <v>2018-059</v>
      </c>
      <c r="E571" s="181">
        <f>IFERROR(VALUE(RIGHT(All_Opps[[#This Row],[Opportunity Name]],2)),"")</f>
        <v>4</v>
      </c>
      <c r="F571" s="181">
        <f>IFERROR(("20"&amp;LEFT(All_Opps[[#This Row],[Opportunity Name]],2))*1,"")</f>
        <v>2018</v>
      </c>
      <c r="G571" s="181" t="str">
        <f>MID(All_Opps[[#This Row],[Opportunity Name]],3,2)</f>
        <v>08</v>
      </c>
      <c r="H571" s="181" t="str">
        <f>LEFT(All_Opps[[#This Row],[Opportunity Name]],7)</f>
        <v>1808-05</v>
      </c>
      <c r="I571" s="181" t="str" cm="1">
        <f t="array" ref="I5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71" s="181" t="str">
        <f>YEAR(All_Opps[[#This Row],[Close_Date]])&amp;"-"&amp;TEXT(MONTH(All_Opps[[#This Row],[Close_Date]]),"00")</f>
        <v>2018-02</v>
      </c>
      <c r="K571" s="182">
        <f>All_Opps[[#This Row],[Created Date2]]*1</f>
        <v>43133</v>
      </c>
      <c r="L571" s="183">
        <f>YEAR(All_Opps[[#This Row],[Created_Date]])</f>
        <v>2018</v>
      </c>
      <c r="M571" s="184">
        <f>WEEKNUM(All_Opps[[#This Row],[Created_Date]],16)</f>
        <v>5</v>
      </c>
      <c r="N571" s="182">
        <f>All_Opps[[#This Row],[Close Date]]*1</f>
        <v>43146</v>
      </c>
      <c r="O571" s="185">
        <f>YEAR(All_Opps[[#This Row],[Close_Date]])</f>
        <v>2018</v>
      </c>
      <c r="P571" s="183">
        <f>MONTH(All_Opps[[#This Row],[Close Date]])</f>
        <v>2</v>
      </c>
      <c r="Q571" s="181">
        <f>WEEKNUM(All_Opps[[#This Row],[Close Date]],1)</f>
        <v>7</v>
      </c>
      <c r="R57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180</v>
      </c>
      <c r="S571" s="4" t="s">
        <v>1452</v>
      </c>
      <c r="T571" s="4" t="s">
        <v>1453</v>
      </c>
      <c r="U571" s="68">
        <v>43146</v>
      </c>
      <c r="V571" s="347" t="s">
        <v>19</v>
      </c>
      <c r="W571" s="9">
        <v>60614</v>
      </c>
      <c r="X571" s="4" t="s">
        <v>15</v>
      </c>
      <c r="Y571" s="4" t="s">
        <v>328</v>
      </c>
      <c r="Z571" s="68">
        <v>43133</v>
      </c>
    </row>
    <row r="572" spans="1:26" ht="12.75" x14ac:dyDescent="0.35">
      <c r="A5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572" s="181" t="str">
        <f>IF(All_Opps[[#This Row],[WeekMod]]&lt;&gt;"",CONCATENATE(All_Opps[[#This Row],[Opp Year]],"-",TEXT(All_Opps[[#This Row],[WeekMod]],"00#")),"")</f>
        <v>2018-051</v>
      </c>
      <c r="C5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572" s="181" t="str">
        <f>CONCATENATE(All_Opps[[#This Row],[Opp Year]],"-",TEXT(All_Opps[[#This Row],[Week]],"00#"))</f>
        <v>2018-051</v>
      </c>
      <c r="E572" s="181">
        <f>IFERROR(VALUE(RIGHT(All_Opps[[#This Row],[Opportunity Name]],2)),"")</f>
        <v>2</v>
      </c>
      <c r="F572" s="181">
        <f>IFERROR(("20"&amp;LEFT(All_Opps[[#This Row],[Opportunity Name]],2))*1,"")</f>
        <v>2018</v>
      </c>
      <c r="G572" s="181" t="str">
        <f>MID(All_Opps[[#This Row],[Opportunity Name]],3,2)</f>
        <v>02</v>
      </c>
      <c r="H572" s="181" t="str">
        <f>LEFT(All_Opps[[#This Row],[Opportunity Name]],7)</f>
        <v>1802 Oa</v>
      </c>
      <c r="I572" s="181" t="str" cm="1">
        <f t="array" ref="I5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72" s="181" t="str">
        <f>YEAR(All_Opps[[#This Row],[Close_Date]])&amp;"-"&amp;TEXT(MONTH(All_Opps[[#This Row],[Close_Date]]),"00")</f>
        <v>2017-12</v>
      </c>
      <c r="K572" s="182">
        <f>All_Opps[[#This Row],[Created Date2]]*1</f>
        <v>43062</v>
      </c>
      <c r="L572" s="183">
        <f>YEAR(All_Opps[[#This Row],[Created_Date]])</f>
        <v>2017</v>
      </c>
      <c r="M572" s="184">
        <f>WEEKNUM(All_Opps[[#This Row],[Created_Date]],16)</f>
        <v>47</v>
      </c>
      <c r="N572" s="182">
        <f>All_Opps[[#This Row],[Close Date]]*1</f>
        <v>43092</v>
      </c>
      <c r="O572" s="185">
        <f>YEAR(All_Opps[[#This Row],[Close_Date]])</f>
        <v>2017</v>
      </c>
      <c r="P572" s="183">
        <f>MONTH(All_Opps[[#This Row],[Close Date]])</f>
        <v>12</v>
      </c>
      <c r="Q572" s="181">
        <f>WEEKNUM(All_Opps[[#This Row],[Close Date]],1)</f>
        <v>51</v>
      </c>
      <c r="R57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72" s="4" t="s">
        <v>1454</v>
      </c>
      <c r="T572" s="4" t="s">
        <v>1455</v>
      </c>
      <c r="U572" s="68">
        <v>43092</v>
      </c>
      <c r="V572" s="347" t="s">
        <v>18</v>
      </c>
      <c r="W572" s="9">
        <v>22168</v>
      </c>
      <c r="X572" s="4" t="s">
        <v>5</v>
      </c>
      <c r="Y572" s="4" t="s">
        <v>328</v>
      </c>
      <c r="Z572" s="68">
        <v>43062</v>
      </c>
    </row>
    <row r="573" spans="1:26" ht="12.75" x14ac:dyDescent="0.35">
      <c r="A5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573" s="181" t="str">
        <f>IF(All_Opps[[#This Row],[WeekMod]]&lt;&gt;"",CONCATENATE(All_Opps[[#This Row],[Opp Year]],"-",TEXT(All_Opps[[#This Row],[WeekMod]],"00#")),"")</f>
        <v>2018-057</v>
      </c>
      <c r="C5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573" s="181" t="str">
        <f>CONCATENATE(All_Opps[[#This Row],[Opp Year]],"-",TEXT(All_Opps[[#This Row],[Week]],"00#"))</f>
        <v>2018-057</v>
      </c>
      <c r="E573" s="181">
        <f>IFERROR(VALUE(RIGHT(All_Opps[[#This Row],[Opportunity Name]],2)),"")</f>
        <v>4</v>
      </c>
      <c r="F573" s="181">
        <f>IFERROR(("20"&amp;LEFT(All_Opps[[#This Row],[Opportunity Name]],2))*1,"")</f>
        <v>2018</v>
      </c>
      <c r="G573" s="181" t="str">
        <f>MID(All_Opps[[#This Row],[Opportunity Name]],3,2)</f>
        <v>04</v>
      </c>
      <c r="H573" s="181" t="str">
        <f>LEFT(All_Opps[[#This Row],[Opportunity Name]],7)</f>
        <v>1804 Du</v>
      </c>
      <c r="I573" s="181" t="str" cm="1">
        <f t="array" ref="I5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73" s="181" t="str">
        <f>YEAR(All_Opps[[#This Row],[Close_Date]])&amp;"-"&amp;TEXT(MONTH(All_Opps[[#This Row],[Close_Date]]),"00")</f>
        <v>2018-02</v>
      </c>
      <c r="K573" s="182">
        <f>All_Opps[[#This Row],[Created Date2]]*1</f>
        <v>43103</v>
      </c>
      <c r="L573" s="183">
        <f>YEAR(All_Opps[[#This Row],[Created_Date]])</f>
        <v>2018</v>
      </c>
      <c r="M573" s="184">
        <f>WEEKNUM(All_Opps[[#This Row],[Created_Date]],16)</f>
        <v>1</v>
      </c>
      <c r="N573" s="182">
        <f>All_Opps[[#This Row],[Close Date]]*1</f>
        <v>43133</v>
      </c>
      <c r="O573" s="185">
        <f>YEAR(All_Opps[[#This Row],[Close_Date]])</f>
        <v>2018</v>
      </c>
      <c r="P573" s="183">
        <f>MONTH(All_Opps[[#This Row],[Close Date]])</f>
        <v>2</v>
      </c>
      <c r="Q573" s="181">
        <f>WEEKNUM(All_Opps[[#This Row],[Close Date]],1)</f>
        <v>5</v>
      </c>
      <c r="R57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73" s="4" t="s">
        <v>1456</v>
      </c>
      <c r="T573" s="4" t="s">
        <v>1457</v>
      </c>
      <c r="U573" s="68">
        <v>43133</v>
      </c>
      <c r="V573" s="347" t="s">
        <v>18</v>
      </c>
      <c r="W573" s="341">
        <v>60607</v>
      </c>
      <c r="X573" s="4" t="s">
        <v>13</v>
      </c>
      <c r="Y573" s="4" t="s">
        <v>321</v>
      </c>
      <c r="Z573" s="68">
        <v>43103</v>
      </c>
    </row>
    <row r="574" spans="1:26" ht="12.75" x14ac:dyDescent="0.35">
      <c r="A5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574" s="181" t="str">
        <f>IF(All_Opps[[#This Row],[WeekMod]]&lt;&gt;"",CONCATENATE(All_Opps[[#This Row],[Opp Year]],"-",TEXT(All_Opps[[#This Row],[WeekMod]],"00#")),"")</f>
        <v>2018-059</v>
      </c>
      <c r="C5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574" s="181" t="str">
        <f>CONCATENATE(All_Opps[[#This Row],[Opp Year]],"-",TEXT(All_Opps[[#This Row],[Week]],"00#"))</f>
        <v>2018-059</v>
      </c>
      <c r="E574" s="181">
        <f>IFERROR(VALUE(RIGHT(All_Opps[[#This Row],[Opportunity Name]],2)),"")</f>
        <v>2</v>
      </c>
      <c r="F574" s="181">
        <f>IFERROR(("20"&amp;LEFT(All_Opps[[#This Row],[Opportunity Name]],2))*1,"")</f>
        <v>2018</v>
      </c>
      <c r="G574" s="181" t="str">
        <f>MID(All_Opps[[#This Row],[Opportunity Name]],3,2)</f>
        <v>08</v>
      </c>
      <c r="H574" s="181" t="str">
        <f>LEFT(All_Opps[[#This Row],[Opportunity Name]],7)</f>
        <v>1808 Li</v>
      </c>
      <c r="I574" s="181" t="str" cm="1">
        <f t="array" ref="I5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74" s="181" t="str">
        <f>YEAR(All_Opps[[#This Row],[Close_Date]])&amp;"-"&amp;TEXT(MONTH(All_Opps[[#This Row],[Close_Date]]),"00")</f>
        <v>2018-02</v>
      </c>
      <c r="K574" s="182">
        <f>All_Opps[[#This Row],[Created Date2]]*1</f>
        <v>43112</v>
      </c>
      <c r="L574" s="183">
        <f>YEAR(All_Opps[[#This Row],[Created_Date]])</f>
        <v>2018</v>
      </c>
      <c r="M574" s="184">
        <f>WEEKNUM(All_Opps[[#This Row],[Created_Date]],16)</f>
        <v>2</v>
      </c>
      <c r="N574" s="182">
        <f>All_Opps[[#This Row],[Close Date]]*1</f>
        <v>43142</v>
      </c>
      <c r="O574" s="185">
        <f>YEAR(All_Opps[[#This Row],[Close_Date]])</f>
        <v>2018</v>
      </c>
      <c r="P574" s="183">
        <f>MONTH(All_Opps[[#This Row],[Close Date]])</f>
        <v>2</v>
      </c>
      <c r="Q574" s="181">
        <f>WEEKNUM(All_Opps[[#This Row],[Close Date]],1)</f>
        <v>7</v>
      </c>
      <c r="R57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74" s="4" t="s">
        <v>1458</v>
      </c>
      <c r="T574" s="4" t="s">
        <v>1459</v>
      </c>
      <c r="U574" s="68">
        <v>43142</v>
      </c>
      <c r="V574" s="347" t="s">
        <v>18</v>
      </c>
      <c r="W574" s="341">
        <v>68480</v>
      </c>
      <c r="X574" s="4" t="s">
        <v>13</v>
      </c>
      <c r="Y574" s="4" t="s">
        <v>321</v>
      </c>
      <c r="Z574" s="68">
        <v>43112</v>
      </c>
    </row>
    <row r="575" spans="1:26" ht="12.75" x14ac:dyDescent="0.35">
      <c r="A5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575" s="181" t="str">
        <f>IF(All_Opps[[#This Row],[WeekMod]]&lt;&gt;"",CONCATENATE(All_Opps[[#This Row],[Opp Year]],"-",TEXT(All_Opps[[#This Row],[WeekMod]],"00#")),"")</f>
        <v>2018-058</v>
      </c>
      <c r="C5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575" s="181" t="str">
        <f>CONCATENATE(All_Opps[[#This Row],[Opp Year]],"-",TEXT(All_Opps[[#This Row],[Week]],"00#"))</f>
        <v>2018-058</v>
      </c>
      <c r="E575" s="181">
        <f>IFERROR(VALUE(RIGHT(All_Opps[[#This Row],[Opportunity Name]],2)),"")</f>
        <v>2</v>
      </c>
      <c r="F575" s="181">
        <f>IFERROR(("20"&amp;LEFT(All_Opps[[#This Row],[Opportunity Name]],2))*1,"")</f>
        <v>2018</v>
      </c>
      <c r="G575" s="181" t="str">
        <f>MID(All_Opps[[#This Row],[Opportunity Name]],3,2)</f>
        <v>05</v>
      </c>
      <c r="H575" s="181" t="str">
        <f>LEFT(All_Opps[[#This Row],[Opportunity Name]],7)</f>
        <v>1805-03</v>
      </c>
      <c r="I575" s="181" t="str" cm="1">
        <f t="array" ref="I5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75" s="181" t="str">
        <f>YEAR(All_Opps[[#This Row],[Close_Date]])&amp;"-"&amp;TEXT(MONTH(All_Opps[[#This Row],[Close_Date]]),"00")</f>
        <v>2018-02</v>
      </c>
      <c r="K575" s="182">
        <f>All_Opps[[#This Row],[Created Date2]]*1</f>
        <v>43109</v>
      </c>
      <c r="L575" s="183">
        <f>YEAR(All_Opps[[#This Row],[Created_Date]])</f>
        <v>2018</v>
      </c>
      <c r="M575" s="184">
        <f>WEEKNUM(All_Opps[[#This Row],[Created_Date]],16)</f>
        <v>2</v>
      </c>
      <c r="N575" s="182">
        <f>All_Opps[[#This Row],[Close Date]]*1</f>
        <v>43138</v>
      </c>
      <c r="O575" s="185">
        <f>YEAR(All_Opps[[#This Row],[Close_Date]])</f>
        <v>2018</v>
      </c>
      <c r="P575" s="183">
        <f>MONTH(All_Opps[[#This Row],[Close Date]])</f>
        <v>2</v>
      </c>
      <c r="Q575" s="181">
        <f>WEEKNUM(All_Opps[[#This Row],[Close Date]],1)</f>
        <v>6</v>
      </c>
      <c r="R57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112</v>
      </c>
      <c r="S575" s="4" t="s">
        <v>1460</v>
      </c>
      <c r="T575" s="4" t="s">
        <v>1461</v>
      </c>
      <c r="U575" s="68">
        <v>43138</v>
      </c>
      <c r="V575" s="347" t="s">
        <v>19</v>
      </c>
      <c r="W575" s="341">
        <v>24150</v>
      </c>
      <c r="X575" s="4" t="s">
        <v>159</v>
      </c>
      <c r="Y575" s="4" t="s">
        <v>321</v>
      </c>
      <c r="Z575" s="68">
        <v>43109</v>
      </c>
    </row>
    <row r="576" spans="1:26" ht="12.75" x14ac:dyDescent="0.35">
      <c r="A5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576" s="181" t="str">
        <f>IF(All_Opps[[#This Row],[WeekMod]]&lt;&gt;"",CONCATENATE(All_Opps[[#This Row],[Opp Year]],"-",TEXT(All_Opps[[#This Row],[WeekMod]],"00#")),"")</f>
        <v>2018-054</v>
      </c>
      <c r="C5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576" s="181" t="str">
        <f>CONCATENATE(All_Opps[[#This Row],[Opp Year]],"-",TEXT(All_Opps[[#This Row],[Week]],"00#"))</f>
        <v>2018-054</v>
      </c>
      <c r="E576" s="181">
        <f>IFERROR(VALUE(RIGHT(All_Opps[[#This Row],[Opportunity Name]],2)),"")</f>
        <v>2</v>
      </c>
      <c r="F576" s="181">
        <f>IFERROR(("20"&amp;LEFT(All_Opps[[#This Row],[Opportunity Name]],2))*1,"")</f>
        <v>2018</v>
      </c>
      <c r="G576" s="181" t="str">
        <f>MID(All_Opps[[#This Row],[Opportunity Name]],3,2)</f>
        <v>09</v>
      </c>
      <c r="H576" s="181" t="str">
        <f>LEFT(All_Opps[[#This Row],[Opportunity Name]],7)</f>
        <v>1809-05</v>
      </c>
      <c r="I576" s="181" t="str" cm="1">
        <f t="array" ref="I5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76" s="181" t="str">
        <f>YEAR(All_Opps[[#This Row],[Close_Date]])&amp;"-"&amp;TEXT(MONTH(All_Opps[[#This Row],[Close_Date]]),"00")</f>
        <v>2018-01</v>
      </c>
      <c r="K576" s="182">
        <f>All_Opps[[#This Row],[Created Date2]]*1</f>
        <v>43105</v>
      </c>
      <c r="L576" s="183">
        <f>YEAR(All_Opps[[#This Row],[Created_Date]])</f>
        <v>2018</v>
      </c>
      <c r="M576" s="184">
        <f>WEEKNUM(All_Opps[[#This Row],[Created_Date]],16)</f>
        <v>1</v>
      </c>
      <c r="N576" s="182">
        <f>All_Opps[[#This Row],[Close Date]]*1</f>
        <v>43108</v>
      </c>
      <c r="O576" s="185">
        <f>YEAR(All_Opps[[#This Row],[Close_Date]])</f>
        <v>2018</v>
      </c>
      <c r="P576" s="183">
        <f>MONTH(All_Opps[[#This Row],[Close Date]])</f>
        <v>1</v>
      </c>
      <c r="Q576" s="181">
        <f>WEEKNUM(All_Opps[[#This Row],[Close Date]],1)</f>
        <v>2</v>
      </c>
      <c r="R57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239</v>
      </c>
      <c r="S576" s="4" t="s">
        <v>1462</v>
      </c>
      <c r="T576" s="4" t="s">
        <v>1463</v>
      </c>
      <c r="U576" s="68">
        <v>43108</v>
      </c>
      <c r="V576" s="347" t="s">
        <v>19</v>
      </c>
      <c r="W576" s="341">
        <v>24558</v>
      </c>
      <c r="X576" s="4" t="s">
        <v>11</v>
      </c>
      <c r="Y576" s="4" t="s">
        <v>321</v>
      </c>
      <c r="Z576" s="68">
        <v>43105</v>
      </c>
    </row>
    <row r="577" spans="1:26" ht="12.75" x14ac:dyDescent="0.35">
      <c r="A577" s="20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577" s="206" t="str">
        <f>IF(All_Opps[[#This Row],[WeekMod]]&lt;&gt;"",CONCATENATE(All_Opps[[#This Row],[Opp Year]],"-",TEXT(All_Opps[[#This Row],[WeekMod]],"00#")),"")</f>
        <v>2018-056</v>
      </c>
      <c r="C577" s="20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577" s="206" t="str">
        <f>CONCATENATE(All_Opps[[#This Row],[Opp Year]],"-",TEXT(All_Opps[[#This Row],[Week]],"00#"))</f>
        <v>2018-056</v>
      </c>
      <c r="E577" s="206">
        <f>IFERROR(VALUE(RIGHT(All_Opps[[#This Row],[Opportunity Name]],2)),"")</f>
        <v>4</v>
      </c>
      <c r="F577" s="206">
        <f>IFERROR(("20"&amp;LEFT(All_Opps[[#This Row],[Opportunity Name]],2))*1,"")</f>
        <v>2018</v>
      </c>
      <c r="G577" s="206" t="str">
        <f>MID(All_Opps[[#This Row],[Opportunity Name]],3,2)</f>
        <v>06</v>
      </c>
      <c r="H577" s="206" t="str">
        <f>LEFT(All_Opps[[#This Row],[Opportunity Name]],7)</f>
        <v>1806-11</v>
      </c>
      <c r="I577" s="206" t="str" cm="1">
        <f t="array" ref="I5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77" s="206" t="str">
        <f>YEAR(All_Opps[[#This Row],[Close_Date]])&amp;"-"&amp;TEXT(MONTH(All_Opps[[#This Row],[Close_Date]]),"00")</f>
        <v>2018-01</v>
      </c>
      <c r="K577" s="207">
        <f>All_Opps[[#This Row],[Created Date2]]*1</f>
        <v>43123</v>
      </c>
      <c r="L577" s="208">
        <f>YEAR(All_Opps[[#This Row],[Created_Date]])</f>
        <v>2018</v>
      </c>
      <c r="M577" s="209">
        <f>WEEKNUM(All_Opps[[#This Row],[Created_Date]],16)</f>
        <v>4</v>
      </c>
      <c r="N577" s="207">
        <f>All_Opps[[#This Row],[Close Date]]*1</f>
        <v>43125</v>
      </c>
      <c r="O577" s="210">
        <f>YEAR(All_Opps[[#This Row],[Close_Date]])</f>
        <v>2018</v>
      </c>
      <c r="P577" s="208">
        <f>MONTH(All_Opps[[#This Row],[Close Date]])</f>
        <v>1</v>
      </c>
      <c r="Q577" s="206">
        <f>WEEKNUM(All_Opps[[#This Row],[Close Date]],1)</f>
        <v>4</v>
      </c>
      <c r="R577" s="20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129</v>
      </c>
      <c r="S577" s="41" t="s">
        <v>1464</v>
      </c>
      <c r="T577" s="41" t="s">
        <v>1465</v>
      </c>
      <c r="U577" s="70">
        <v>43125</v>
      </c>
      <c r="V577" s="352" t="s">
        <v>19</v>
      </c>
      <c r="W577" s="40">
        <v>78930</v>
      </c>
      <c r="X577" s="41" t="s">
        <v>13</v>
      </c>
      <c r="Y577" s="41" t="s">
        <v>1285</v>
      </c>
      <c r="Z577" s="70">
        <v>43123</v>
      </c>
    </row>
    <row r="578" spans="1:26" ht="12.75" x14ac:dyDescent="0.35">
      <c r="A5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</v>
      </c>
      <c r="B578" s="181" t="str">
        <f>IF(All_Opps[[#This Row],[WeekMod]]&lt;&gt;"",CONCATENATE(All_Opps[[#This Row],[Opp Year]],"-",TEXT(All_Opps[[#This Row],[WeekMod]],"00#")),"")</f>
        <v>2019-008</v>
      </c>
      <c r="C5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</v>
      </c>
      <c r="D578" s="181" t="str">
        <f>CONCATENATE(All_Opps[[#This Row],[Opp Year]],"-",TEXT(All_Opps[[#This Row],[Week]],"00#"))</f>
        <v>2019-008</v>
      </c>
      <c r="E578" s="181">
        <f>IFERROR(VALUE(RIGHT(All_Opps[[#This Row],[Opportunity Name]],2)),"")</f>
        <v>2</v>
      </c>
      <c r="F578" s="181">
        <f>IFERROR(("20"&amp;LEFT(All_Opps[[#This Row],[Opportunity Name]],2))*1,"")</f>
        <v>2019</v>
      </c>
      <c r="G578" s="181" t="str">
        <f>MID(All_Opps[[#This Row],[Opportunity Name]],3,2)</f>
        <v>10</v>
      </c>
      <c r="H578" s="181" t="str">
        <f>LEFT(All_Opps[[#This Row],[Opportunity Name]],7)</f>
        <v>1910-02</v>
      </c>
      <c r="I578" s="181" t="str" cm="1">
        <f t="array" ref="I5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578" s="181" t="str">
        <f>YEAR(All_Opps[[#This Row],[Close_Date]])&amp;"-"&amp;TEXT(MONTH(All_Opps[[#This Row],[Close_Date]]),"00")</f>
        <v>2018-02</v>
      </c>
      <c r="K578" s="182">
        <f>All_Opps[[#This Row],[Created Date2]]*1</f>
        <v>43148</v>
      </c>
      <c r="L578" s="183">
        <f>YEAR(All_Opps[[#This Row],[Created_Date]])</f>
        <v>2018</v>
      </c>
      <c r="M578" s="184">
        <f>WEEKNUM(All_Opps[[#This Row],[Created_Date]],16)</f>
        <v>8</v>
      </c>
      <c r="N578" s="182">
        <f>All_Opps[[#This Row],[Close Date]]*1</f>
        <v>43149</v>
      </c>
      <c r="O578" s="185">
        <f>YEAR(All_Opps[[#This Row],[Close_Date]])</f>
        <v>2018</v>
      </c>
      <c r="P578" s="183">
        <f>MONTH(All_Opps[[#This Row],[Close Date]])</f>
        <v>2</v>
      </c>
      <c r="Q578" s="181">
        <f>WEEKNUM(All_Opps[[#This Row],[Close Date]],1)</f>
        <v>8</v>
      </c>
      <c r="R57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78" s="4" t="s">
        <v>1466</v>
      </c>
      <c r="T578" s="4" t="s">
        <v>1467</v>
      </c>
      <c r="U578" s="68">
        <v>43149</v>
      </c>
      <c r="V578" s="347" t="s">
        <v>20</v>
      </c>
      <c r="W578" s="9">
        <v>32470</v>
      </c>
      <c r="X578" s="4" t="s">
        <v>13</v>
      </c>
      <c r="Y578" s="4" t="s">
        <v>328</v>
      </c>
      <c r="Z578" s="68">
        <v>43148</v>
      </c>
    </row>
    <row r="579" spans="1:26" ht="12.75" x14ac:dyDescent="0.35">
      <c r="A5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579" s="181" t="str">
        <f>IF(All_Opps[[#This Row],[WeekMod]]&lt;&gt;"",CONCATENATE(All_Opps[[#This Row],[Opp Year]],"-",TEXT(All_Opps[[#This Row],[WeekMod]],"00#")),"")</f>
        <v>2018-052</v>
      </c>
      <c r="C5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579" s="181" t="str">
        <f>CONCATENATE(All_Opps[[#This Row],[Opp Year]],"-",TEXT(All_Opps[[#This Row],[Week]],"00#"))</f>
        <v>2018-052</v>
      </c>
      <c r="E579" s="181">
        <f>IFERROR(VALUE(RIGHT(All_Opps[[#This Row],[Opportunity Name]],2)),"")</f>
        <v>2</v>
      </c>
      <c r="F579" s="181">
        <f>IFERROR(("20"&amp;LEFT(All_Opps[[#This Row],[Opportunity Name]],2))*1,"")</f>
        <v>2018</v>
      </c>
      <c r="G579" s="181" t="str">
        <f>MID(All_Opps[[#This Row],[Opportunity Name]],3,2)</f>
        <v>06</v>
      </c>
      <c r="H579" s="181" t="str">
        <f>LEFT(All_Opps[[#This Row],[Opportunity Name]],7)</f>
        <v>1806-13</v>
      </c>
      <c r="I579" s="181" t="str" cm="1">
        <f t="array" ref="I5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79" s="181" t="str">
        <f>YEAR(All_Opps[[#This Row],[Close_Date]])&amp;"-"&amp;TEXT(MONTH(All_Opps[[#This Row],[Close_Date]]),"00")</f>
        <v>2017-12</v>
      </c>
      <c r="K579" s="182">
        <f>All_Opps[[#This Row],[Created Date2]]*1</f>
        <v>43088</v>
      </c>
      <c r="L579" s="183">
        <f>YEAR(All_Opps[[#This Row],[Created_Date]])</f>
        <v>2017</v>
      </c>
      <c r="M579" s="184">
        <f>WEEKNUM(All_Opps[[#This Row],[Created_Date]],16)</f>
        <v>51</v>
      </c>
      <c r="N579" s="182">
        <f>All_Opps[[#This Row],[Close Date]]*1</f>
        <v>43094</v>
      </c>
      <c r="O579" s="185">
        <f>YEAR(All_Opps[[#This Row],[Close_Date]])</f>
        <v>2017</v>
      </c>
      <c r="P579" s="183">
        <f>MONTH(All_Opps[[#This Row],[Close Date]])</f>
        <v>12</v>
      </c>
      <c r="Q579" s="181">
        <f>WEEKNUM(All_Opps[[#This Row],[Close Date]],1)</f>
        <v>52</v>
      </c>
      <c r="R57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164</v>
      </c>
      <c r="S579" s="4" t="s">
        <v>1468</v>
      </c>
      <c r="T579" s="4" t="s">
        <v>1469</v>
      </c>
      <c r="U579" s="68">
        <v>43094</v>
      </c>
      <c r="V579" s="347" t="s">
        <v>19</v>
      </c>
      <c r="W579" s="341">
        <v>83278</v>
      </c>
      <c r="X579" s="4" t="s">
        <v>13</v>
      </c>
      <c r="Y579" s="4" t="s">
        <v>321</v>
      </c>
      <c r="Z579" s="68">
        <v>43088</v>
      </c>
    </row>
    <row r="580" spans="1:26" ht="12.75" x14ac:dyDescent="0.35">
      <c r="A580" s="21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580" s="211" t="str">
        <f>IF(All_Opps[[#This Row],[WeekMod]]&lt;&gt;"",CONCATENATE(All_Opps[[#This Row],[Opp Year]],"-",TEXT(All_Opps[[#This Row],[WeekMod]],"00#")),"")</f>
        <v>2018-056</v>
      </c>
      <c r="C580" s="21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580" s="211" t="str">
        <f>CONCATENATE(All_Opps[[#This Row],[Opp Year]],"-",TEXT(All_Opps[[#This Row],[Week]],"00#"))</f>
        <v>2018-056</v>
      </c>
      <c r="E580" s="211">
        <f>IFERROR(VALUE(RIGHT(All_Opps[[#This Row],[Opportunity Name]],2)),"")</f>
        <v>4</v>
      </c>
      <c r="F580" s="211">
        <f>IFERROR(("20"&amp;LEFT(All_Opps[[#This Row],[Opportunity Name]],2))*1,"")</f>
        <v>2018</v>
      </c>
      <c r="G580" s="211" t="str">
        <f>MID(All_Opps[[#This Row],[Opportunity Name]],3,2)</f>
        <v>06</v>
      </c>
      <c r="H580" s="211" t="str">
        <f>LEFT(All_Opps[[#This Row],[Opportunity Name]],7)</f>
        <v>1806-12</v>
      </c>
      <c r="I580" s="211" t="str" cm="1">
        <f t="array" ref="I5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80" s="211" t="str">
        <f>YEAR(All_Opps[[#This Row],[Close_Date]])&amp;"-"&amp;TEXT(MONTH(All_Opps[[#This Row],[Close_Date]]),"00")</f>
        <v>2018-01</v>
      </c>
      <c r="K580" s="212">
        <f>All_Opps[[#This Row],[Created Date2]]*1</f>
        <v>43117</v>
      </c>
      <c r="L580" s="213">
        <f>YEAR(All_Opps[[#This Row],[Created_Date]])</f>
        <v>2018</v>
      </c>
      <c r="M580" s="214">
        <f>WEEKNUM(All_Opps[[#This Row],[Created_Date]],16)</f>
        <v>3</v>
      </c>
      <c r="N580" s="212">
        <f>All_Opps[[#This Row],[Close Date]]*1</f>
        <v>43122</v>
      </c>
      <c r="O580" s="215">
        <f>YEAR(All_Opps[[#This Row],[Close_Date]])</f>
        <v>2018</v>
      </c>
      <c r="P580" s="213">
        <f>MONTH(All_Opps[[#This Row],[Close Date]])</f>
        <v>1</v>
      </c>
      <c r="Q580" s="211">
        <f>WEEKNUM(All_Opps[[#This Row],[Close Date]],1)</f>
        <v>4</v>
      </c>
      <c r="R580" s="21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135</v>
      </c>
      <c r="S580" s="43" t="s">
        <v>1470</v>
      </c>
      <c r="T580" s="43" t="s">
        <v>1471</v>
      </c>
      <c r="U580" s="79">
        <v>43122</v>
      </c>
      <c r="V580" s="353" t="s">
        <v>19</v>
      </c>
      <c r="W580" s="44">
        <v>58599</v>
      </c>
      <c r="X580" s="43" t="s">
        <v>5</v>
      </c>
      <c r="Y580" s="43" t="s">
        <v>1285</v>
      </c>
      <c r="Z580" s="79">
        <v>43117</v>
      </c>
    </row>
    <row r="581" spans="1:26" ht="12.75" x14ac:dyDescent="0.35">
      <c r="A5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581" s="181" t="str">
        <f>IF(All_Opps[[#This Row],[WeekMod]]&lt;&gt;"",CONCATENATE(All_Opps[[#This Row],[Opp Year]],"-",TEXT(All_Opps[[#This Row],[WeekMod]],"00#")),"")</f>
        <v>2018-056</v>
      </c>
      <c r="C5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581" s="181" t="str">
        <f>CONCATENATE(All_Opps[[#This Row],[Opp Year]],"-",TEXT(All_Opps[[#This Row],[Week]],"00#"))</f>
        <v>2018-056</v>
      </c>
      <c r="E581" s="181">
        <f>IFERROR(VALUE(RIGHT(All_Opps[[#This Row],[Opportunity Name]],2)),"")</f>
        <v>5</v>
      </c>
      <c r="F581" s="181">
        <f>IFERROR(("20"&amp;LEFT(All_Opps[[#This Row],[Opportunity Name]],2))*1,"")</f>
        <v>2018</v>
      </c>
      <c r="G581" s="181" t="str">
        <f>MID(All_Opps[[#This Row],[Opportunity Name]],3,2)</f>
        <v>12</v>
      </c>
      <c r="H581" s="181" t="str">
        <f>LEFT(All_Opps[[#This Row],[Opportunity Name]],7)</f>
        <v>1812-04</v>
      </c>
      <c r="I581" s="181" t="str" cm="1">
        <f t="array" ref="I5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81" s="181" t="str">
        <f>YEAR(All_Opps[[#This Row],[Close_Date]])&amp;"-"&amp;TEXT(MONTH(All_Opps[[#This Row],[Close_Date]]),"00")</f>
        <v>2018-01</v>
      </c>
      <c r="K581" s="182">
        <f>All_Opps[[#This Row],[Created Date2]]*1</f>
        <v>43121</v>
      </c>
      <c r="L581" s="183">
        <f>YEAR(All_Opps[[#This Row],[Created_Date]])</f>
        <v>2018</v>
      </c>
      <c r="M581" s="184">
        <f>WEEKNUM(All_Opps[[#This Row],[Created_Date]],16)</f>
        <v>4</v>
      </c>
      <c r="N581" s="182">
        <f>All_Opps[[#This Row],[Close Date]]*1</f>
        <v>43126</v>
      </c>
      <c r="O581" s="185">
        <f>YEAR(All_Opps[[#This Row],[Close_Date]])</f>
        <v>2018</v>
      </c>
      <c r="P581" s="183">
        <f>MONTH(All_Opps[[#This Row],[Close Date]])</f>
        <v>1</v>
      </c>
      <c r="Q581" s="181">
        <f>WEEKNUM(All_Opps[[#This Row],[Close Date]],1)</f>
        <v>4</v>
      </c>
      <c r="R58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314</v>
      </c>
      <c r="S581" s="4" t="s">
        <v>1472</v>
      </c>
      <c r="T581" s="4" t="s">
        <v>1473</v>
      </c>
      <c r="U581" s="68">
        <v>43126</v>
      </c>
      <c r="V581" s="347" t="s">
        <v>19</v>
      </c>
      <c r="W581" s="9">
        <v>44365</v>
      </c>
      <c r="X581" s="4" t="s">
        <v>6</v>
      </c>
      <c r="Y581" s="4" t="s">
        <v>328</v>
      </c>
      <c r="Z581" s="68">
        <v>43121</v>
      </c>
    </row>
    <row r="582" spans="1:26" ht="12.75" x14ac:dyDescent="0.35">
      <c r="A5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582" s="181" t="str">
        <f>IF(All_Opps[[#This Row],[WeekMod]]&lt;&gt;"",CONCATENATE(All_Opps[[#This Row],[Opp Year]],"-",TEXT(All_Opps[[#This Row],[WeekMod]],"00#")),"")</f>
        <v>2018-059</v>
      </c>
      <c r="C5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582" s="181" t="str">
        <f>CONCATENATE(All_Opps[[#This Row],[Opp Year]],"-",TEXT(All_Opps[[#This Row],[Week]],"00#"))</f>
        <v>2018-059</v>
      </c>
      <c r="E582" s="181">
        <f>IFERROR(VALUE(RIGHT(All_Opps[[#This Row],[Opportunity Name]],2)),"")</f>
        <v>2</v>
      </c>
      <c r="F582" s="181">
        <f>IFERROR(("20"&amp;LEFT(All_Opps[[#This Row],[Opportunity Name]],2))*1,"")</f>
        <v>2018</v>
      </c>
      <c r="G582" s="181" t="str">
        <f>MID(All_Opps[[#This Row],[Opportunity Name]],3,2)</f>
        <v>06</v>
      </c>
      <c r="H582" s="181" t="str">
        <f>LEFT(All_Opps[[#This Row],[Opportunity Name]],7)</f>
        <v>1806-14</v>
      </c>
      <c r="I582" s="181" t="str" cm="1">
        <f t="array" ref="I5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82" s="181" t="str">
        <f>YEAR(All_Opps[[#This Row],[Close_Date]])&amp;"-"&amp;TEXT(MONTH(All_Opps[[#This Row],[Close_Date]]),"00")</f>
        <v>2018-02</v>
      </c>
      <c r="K582" s="182">
        <f>All_Opps[[#This Row],[Created Date2]]*1</f>
        <v>43141</v>
      </c>
      <c r="L582" s="183">
        <f>YEAR(All_Opps[[#This Row],[Created_Date]])</f>
        <v>2018</v>
      </c>
      <c r="M582" s="184">
        <f>WEEKNUM(All_Opps[[#This Row],[Created_Date]],16)</f>
        <v>7</v>
      </c>
      <c r="N582" s="182">
        <f>All_Opps[[#This Row],[Close Date]]*1</f>
        <v>43147</v>
      </c>
      <c r="O582" s="185">
        <f>YEAR(All_Opps[[#This Row],[Close_Date]])</f>
        <v>2018</v>
      </c>
      <c r="P582" s="183">
        <f>MONTH(All_Opps[[#This Row],[Close Date]])</f>
        <v>2</v>
      </c>
      <c r="Q582" s="181">
        <f>WEEKNUM(All_Opps[[#This Row],[Close Date]],1)</f>
        <v>7</v>
      </c>
      <c r="R58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111</v>
      </c>
      <c r="S582" s="4" t="s">
        <v>1474</v>
      </c>
      <c r="T582" s="4" t="s">
        <v>1475</v>
      </c>
      <c r="U582" s="68">
        <v>43147</v>
      </c>
      <c r="V582" s="347" t="s">
        <v>19</v>
      </c>
      <c r="W582" s="341">
        <v>24370</v>
      </c>
      <c r="X582" s="4" t="s">
        <v>6</v>
      </c>
      <c r="Y582" s="4" t="s">
        <v>321</v>
      </c>
      <c r="Z582" s="68">
        <v>43141</v>
      </c>
    </row>
    <row r="583" spans="1:26" ht="12.75" x14ac:dyDescent="0.35">
      <c r="A5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583" s="181" t="str">
        <f>IF(All_Opps[[#This Row],[WeekMod]]&lt;&gt;"",CONCATENATE(All_Opps[[#This Row],[Opp Year]],"-",TEXT(All_Opps[[#This Row],[WeekMod]],"00#")),"")</f>
        <v>2018-060</v>
      </c>
      <c r="C5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583" s="181" t="str">
        <f>CONCATENATE(All_Opps[[#This Row],[Opp Year]],"-",TEXT(All_Opps[[#This Row],[Week]],"00#"))</f>
        <v>2018-060</v>
      </c>
      <c r="E583" s="181">
        <f>IFERROR(VALUE(RIGHT(All_Opps[[#This Row],[Opportunity Name]],2)),"")</f>
        <v>1</v>
      </c>
      <c r="F583" s="181">
        <f>IFERROR(("20"&amp;LEFT(All_Opps[[#This Row],[Opportunity Name]],2))*1,"")</f>
        <v>2018</v>
      </c>
      <c r="G583" s="181" t="str">
        <f>MID(All_Opps[[#This Row],[Opportunity Name]],3,2)</f>
        <v>04</v>
      </c>
      <c r="H583" s="181" t="str">
        <f>LEFT(All_Opps[[#This Row],[Opportunity Name]],7)</f>
        <v>1804-05</v>
      </c>
      <c r="I583" s="181" t="str" cm="1">
        <f t="array" ref="I5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83" s="181" t="str">
        <f>YEAR(All_Opps[[#This Row],[Close_Date]])&amp;"-"&amp;TEXT(MONTH(All_Opps[[#This Row],[Close_Date]]),"00")</f>
        <v>2018-02</v>
      </c>
      <c r="K583" s="182">
        <f>All_Opps[[#This Row],[Created Date2]]*1</f>
        <v>43151</v>
      </c>
      <c r="L583" s="183">
        <f>YEAR(All_Opps[[#This Row],[Created_Date]])</f>
        <v>2018</v>
      </c>
      <c r="M583" s="184">
        <f>WEEKNUM(All_Opps[[#This Row],[Created_Date]],16)</f>
        <v>8</v>
      </c>
      <c r="N583" s="182">
        <f>All_Opps[[#This Row],[Close Date]]*1</f>
        <v>43154</v>
      </c>
      <c r="O583" s="185">
        <f>YEAR(All_Opps[[#This Row],[Close_Date]])</f>
        <v>2018</v>
      </c>
      <c r="P583" s="183">
        <f>MONTH(All_Opps[[#This Row],[Close Date]])</f>
        <v>2</v>
      </c>
      <c r="Q583" s="181">
        <f>WEEKNUM(All_Opps[[#This Row],[Close Date]],1)</f>
        <v>8</v>
      </c>
      <c r="R58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40</v>
      </c>
      <c r="S583" s="4" t="s">
        <v>1476</v>
      </c>
      <c r="T583" s="4" t="s">
        <v>1477</v>
      </c>
      <c r="U583" s="68">
        <v>43154</v>
      </c>
      <c r="V583" s="347" t="s">
        <v>19</v>
      </c>
      <c r="W583" s="9">
        <v>16609</v>
      </c>
      <c r="X583" s="4" t="s">
        <v>15</v>
      </c>
      <c r="Y583" s="4" t="s">
        <v>328</v>
      </c>
      <c r="Z583" s="68">
        <v>43151</v>
      </c>
    </row>
    <row r="584" spans="1:26" ht="12.75" x14ac:dyDescent="0.35">
      <c r="A5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584" s="181" t="str">
        <f>IF(All_Opps[[#This Row],[WeekMod]]&lt;&gt;"",CONCATENATE(All_Opps[[#This Row],[Opp Year]],"-",TEXT(All_Opps[[#This Row],[WeekMod]],"00#")),"")</f>
        <v>2018-056</v>
      </c>
      <c r="C5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584" s="181" t="str">
        <f>CONCATENATE(All_Opps[[#This Row],[Opp Year]],"-",TEXT(All_Opps[[#This Row],[Week]],"00#"))</f>
        <v>2018-056</v>
      </c>
      <c r="E584" s="181">
        <f>IFERROR(VALUE(RIGHT(All_Opps[[#This Row],[Opportunity Name]],2)),"")</f>
        <v>2</v>
      </c>
      <c r="F584" s="181">
        <f>IFERROR(("20"&amp;LEFT(All_Opps[[#This Row],[Opportunity Name]],2))*1,"")</f>
        <v>2018</v>
      </c>
      <c r="G584" s="181" t="str">
        <f>MID(All_Opps[[#This Row],[Opportunity Name]],3,2)</f>
        <v>08</v>
      </c>
      <c r="H584" s="181" t="str">
        <f>LEFT(All_Opps[[#This Row],[Opportunity Name]],7)</f>
        <v>1808-05</v>
      </c>
      <c r="I584" s="181" t="str" cm="1">
        <f t="array" ref="I5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84" s="181" t="str">
        <f>YEAR(All_Opps[[#This Row],[Close_Date]])&amp;"-"&amp;TEXT(MONTH(All_Opps[[#This Row],[Close_Date]]),"00")</f>
        <v>2018-01</v>
      </c>
      <c r="K584" s="182">
        <f>All_Opps[[#This Row],[Created Date2]]*1</f>
        <v>43112</v>
      </c>
      <c r="L584" s="183">
        <f>YEAR(All_Opps[[#This Row],[Created_Date]])</f>
        <v>2018</v>
      </c>
      <c r="M584" s="184">
        <f>WEEKNUM(All_Opps[[#This Row],[Created_Date]],16)</f>
        <v>2</v>
      </c>
      <c r="N584" s="182">
        <f>All_Opps[[#This Row],[Close Date]]*1</f>
        <v>43125</v>
      </c>
      <c r="O584" s="185">
        <f>YEAR(All_Opps[[#This Row],[Close_Date]])</f>
        <v>2018</v>
      </c>
      <c r="P584" s="183">
        <f>MONTH(All_Opps[[#This Row],[Close Date]])</f>
        <v>1</v>
      </c>
      <c r="Q584" s="181">
        <f>WEEKNUM(All_Opps[[#This Row],[Close Date]],1)</f>
        <v>4</v>
      </c>
      <c r="R58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201</v>
      </c>
      <c r="S584" s="4" t="s">
        <v>1478</v>
      </c>
      <c r="T584" s="4" t="s">
        <v>1479</v>
      </c>
      <c r="U584" s="68">
        <v>43125</v>
      </c>
      <c r="V584" s="347" t="s">
        <v>19</v>
      </c>
      <c r="W584" s="9">
        <v>18238</v>
      </c>
      <c r="X584" s="4" t="s">
        <v>17</v>
      </c>
      <c r="Y584" s="4" t="s">
        <v>328</v>
      </c>
      <c r="Z584" s="68">
        <v>43112</v>
      </c>
    </row>
    <row r="585" spans="1:26" ht="12.75" x14ac:dyDescent="0.35">
      <c r="A585" s="21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585" s="216" t="str">
        <f>IF(All_Opps[[#This Row],[WeekMod]]&lt;&gt;"",CONCATENATE(All_Opps[[#This Row],[Opp Year]],"-",TEXT(All_Opps[[#This Row],[WeekMod]],"00#")),"")</f>
        <v>2018-057</v>
      </c>
      <c r="C585" s="21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585" s="216" t="str">
        <f>CONCATENATE(All_Opps[[#This Row],[Opp Year]],"-",TEXT(All_Opps[[#This Row],[Week]],"00#"))</f>
        <v>2018-057</v>
      </c>
      <c r="E585" s="216">
        <f>IFERROR(VALUE(RIGHT(All_Opps[[#This Row],[Opportunity Name]],2)),"")</f>
        <v>2</v>
      </c>
      <c r="F585" s="216">
        <f>IFERROR(("20"&amp;LEFT(All_Opps[[#This Row],[Opportunity Name]],2))*1,"")</f>
        <v>2018</v>
      </c>
      <c r="G585" s="216" t="str">
        <f>MID(All_Opps[[#This Row],[Opportunity Name]],3,2)</f>
        <v>11</v>
      </c>
      <c r="H585" s="216" t="str">
        <f>LEFT(All_Opps[[#This Row],[Opportunity Name]],7)</f>
        <v>1811-01</v>
      </c>
      <c r="I585" s="216" t="str" cm="1">
        <f t="array" ref="I5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85" s="216" t="str">
        <f>YEAR(All_Opps[[#This Row],[Close_Date]])&amp;"-"&amp;TEXT(MONTH(All_Opps[[#This Row],[Close_Date]]),"00")</f>
        <v>2018-01</v>
      </c>
      <c r="K585" s="217">
        <f>All_Opps[[#This Row],[Created Date2]]*1</f>
        <v>43124</v>
      </c>
      <c r="L585" s="218">
        <f>YEAR(All_Opps[[#This Row],[Created_Date]])</f>
        <v>2018</v>
      </c>
      <c r="M585" s="219">
        <f>WEEKNUM(All_Opps[[#This Row],[Created_Date]],16)</f>
        <v>4</v>
      </c>
      <c r="N585" s="217">
        <f>All_Opps[[#This Row],[Close Date]]*1</f>
        <v>43131</v>
      </c>
      <c r="O585" s="220">
        <f>YEAR(All_Opps[[#This Row],[Close_Date]])</f>
        <v>2018</v>
      </c>
      <c r="P585" s="218">
        <f>MONTH(All_Opps[[#This Row],[Close Date]])</f>
        <v>1</v>
      </c>
      <c r="Q585" s="216">
        <f>WEEKNUM(All_Opps[[#This Row],[Close Date]],1)</f>
        <v>5</v>
      </c>
      <c r="R585" s="21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281</v>
      </c>
      <c r="S585" s="15" t="s">
        <v>1480</v>
      </c>
      <c r="T585" s="15" t="s">
        <v>1481</v>
      </c>
      <c r="U585" s="73">
        <v>43131</v>
      </c>
      <c r="V585" s="354" t="s">
        <v>19</v>
      </c>
      <c r="W585" s="16">
        <v>22840</v>
      </c>
      <c r="X585" s="15" t="s">
        <v>15</v>
      </c>
      <c r="Y585" s="15" t="s">
        <v>1285</v>
      </c>
      <c r="Z585" s="73">
        <v>43124</v>
      </c>
    </row>
    <row r="586" spans="1:26" ht="12.75" x14ac:dyDescent="0.35">
      <c r="A5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586" s="181" t="str">
        <f>IF(All_Opps[[#This Row],[WeekMod]]&lt;&gt;"",CONCATENATE(All_Opps[[#This Row],[Opp Year]],"-",TEXT(All_Opps[[#This Row],[WeekMod]],"00#")),"")</f>
        <v>2018-059</v>
      </c>
      <c r="C5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586" s="181" t="str">
        <f>CONCATENATE(All_Opps[[#This Row],[Opp Year]],"-",TEXT(All_Opps[[#This Row],[Week]],"00#"))</f>
        <v>2018-059</v>
      </c>
      <c r="E586" s="181">
        <f>IFERROR(VALUE(RIGHT(All_Opps[[#This Row],[Opportunity Name]],2)),"")</f>
        <v>2</v>
      </c>
      <c r="F586" s="181">
        <f>IFERROR(("20"&amp;LEFT(All_Opps[[#This Row],[Opportunity Name]],2))*1,"")</f>
        <v>2018</v>
      </c>
      <c r="G586" s="181" t="str">
        <f>MID(All_Opps[[#This Row],[Opportunity Name]],3,2)</f>
        <v>08</v>
      </c>
      <c r="H586" s="181" t="str">
        <f>LEFT(All_Opps[[#This Row],[Opportunity Name]],7)</f>
        <v>1808-06</v>
      </c>
      <c r="I586" s="181" t="str" cm="1">
        <f t="array" ref="I5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86" s="181" t="str">
        <f>YEAR(All_Opps[[#This Row],[Close_Date]])&amp;"-"&amp;TEXT(MONTH(All_Opps[[#This Row],[Close_Date]]),"00")</f>
        <v>2018-02</v>
      </c>
      <c r="K586" s="182">
        <f>All_Opps[[#This Row],[Created Date2]]*1</f>
        <v>43143</v>
      </c>
      <c r="L586" s="183">
        <f>YEAR(All_Opps[[#This Row],[Created_Date]])</f>
        <v>2018</v>
      </c>
      <c r="M586" s="184">
        <f>WEEKNUM(All_Opps[[#This Row],[Created_Date]],16)</f>
        <v>7</v>
      </c>
      <c r="N586" s="182">
        <f>All_Opps[[#This Row],[Close Date]]*1</f>
        <v>43147</v>
      </c>
      <c r="O586" s="185">
        <f>YEAR(All_Opps[[#This Row],[Close_Date]])</f>
        <v>2018</v>
      </c>
      <c r="P586" s="183">
        <f>MONTH(All_Opps[[#This Row],[Close Date]])</f>
        <v>2</v>
      </c>
      <c r="Q586" s="181">
        <f>WEEKNUM(All_Opps[[#This Row],[Close Date]],1)</f>
        <v>7</v>
      </c>
      <c r="R58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170</v>
      </c>
      <c r="S586" s="4" t="s">
        <v>1482</v>
      </c>
      <c r="T586" s="4" t="s">
        <v>1483</v>
      </c>
      <c r="U586" s="68">
        <v>43147</v>
      </c>
      <c r="V586" s="347" t="s">
        <v>19</v>
      </c>
      <c r="W586" s="9">
        <v>29907</v>
      </c>
      <c r="Y586" s="4" t="s">
        <v>328</v>
      </c>
      <c r="Z586" s="68">
        <v>43143</v>
      </c>
    </row>
    <row r="587" spans="1:26" ht="12.75" x14ac:dyDescent="0.35">
      <c r="A5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587" s="181" t="str">
        <f>IF(All_Opps[[#This Row],[WeekMod]]&lt;&gt;"",CONCATENATE(All_Opps[[#This Row],[Opp Year]],"-",TEXT(All_Opps[[#This Row],[WeekMod]],"00#")),"")</f>
        <v>2018-057</v>
      </c>
      <c r="C5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587" s="181" t="str">
        <f>CONCATENATE(All_Opps[[#This Row],[Opp Year]],"-",TEXT(All_Opps[[#This Row],[Week]],"00#"))</f>
        <v>2018-057</v>
      </c>
      <c r="E587" s="181">
        <f>IFERROR(VALUE(RIGHT(All_Opps[[#This Row],[Opportunity Name]],2)),"")</f>
        <v>4</v>
      </c>
      <c r="F587" s="181">
        <f>IFERROR(("20"&amp;LEFT(All_Opps[[#This Row],[Opportunity Name]],2))*1,"")</f>
        <v>2018</v>
      </c>
      <c r="G587" s="181" t="str">
        <f>MID(All_Opps[[#This Row],[Opportunity Name]],3,2)</f>
        <v>09</v>
      </c>
      <c r="H587" s="181" t="str">
        <f>LEFT(All_Opps[[#This Row],[Opportunity Name]],7)</f>
        <v>1809-07</v>
      </c>
      <c r="I587" s="181" t="str" cm="1">
        <f t="array" ref="I5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87" s="181" t="str">
        <f>YEAR(All_Opps[[#This Row],[Close_Date]])&amp;"-"&amp;TEXT(MONTH(All_Opps[[#This Row],[Close_Date]]),"00")</f>
        <v>2018-01</v>
      </c>
      <c r="K587" s="182">
        <f>All_Opps[[#This Row],[Created Date2]]*1</f>
        <v>43129</v>
      </c>
      <c r="L587" s="183">
        <f>YEAR(All_Opps[[#This Row],[Created_Date]])</f>
        <v>2018</v>
      </c>
      <c r="M587" s="184">
        <f>WEEKNUM(All_Opps[[#This Row],[Created_Date]],16)</f>
        <v>5</v>
      </c>
      <c r="N587" s="182">
        <f>All_Opps[[#This Row],[Close Date]]*1</f>
        <v>43131</v>
      </c>
      <c r="O587" s="185">
        <f>YEAR(All_Opps[[#This Row],[Close_Date]])</f>
        <v>2018</v>
      </c>
      <c r="P587" s="183">
        <f>MONTH(All_Opps[[#This Row],[Close Date]])</f>
        <v>1</v>
      </c>
      <c r="Q587" s="181">
        <f>WEEKNUM(All_Opps[[#This Row],[Close Date]],1)</f>
        <v>5</v>
      </c>
      <c r="R58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215</v>
      </c>
      <c r="S587" s="4" t="s">
        <v>1484</v>
      </c>
      <c r="T587" s="4" t="s">
        <v>1485</v>
      </c>
      <c r="U587" s="68">
        <v>43131</v>
      </c>
      <c r="V587" s="347" t="s">
        <v>19</v>
      </c>
      <c r="W587" s="341">
        <v>100474</v>
      </c>
      <c r="X587" s="4" t="s">
        <v>13</v>
      </c>
      <c r="Y587" s="4" t="s">
        <v>321</v>
      </c>
      <c r="Z587" s="68">
        <v>43129</v>
      </c>
    </row>
    <row r="588" spans="1:26" ht="12.75" x14ac:dyDescent="0.35">
      <c r="A5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588" s="181" t="str">
        <f>IF(All_Opps[[#This Row],[WeekMod]]&lt;&gt;"",CONCATENATE(All_Opps[[#This Row],[Opp Year]],"-",TEXT(All_Opps[[#This Row],[WeekMod]],"00#")),"")</f>
        <v>2018-061</v>
      </c>
      <c r="C5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588" s="181" t="str">
        <f>CONCATENATE(All_Opps[[#This Row],[Opp Year]],"-",TEXT(All_Opps[[#This Row],[Week]],"00#"))</f>
        <v>2018-061</v>
      </c>
      <c r="E588" s="181">
        <f>IFERROR(VALUE(RIGHT(All_Opps[[#This Row],[Opportunity Name]],2)),"")</f>
        <v>2</v>
      </c>
      <c r="F588" s="181">
        <f>IFERROR(("20"&amp;LEFT(All_Opps[[#This Row],[Opportunity Name]],2))*1,"")</f>
        <v>2018</v>
      </c>
      <c r="G588" s="181" t="str">
        <f>MID(All_Opps[[#This Row],[Opportunity Name]],3,2)</f>
        <v>07</v>
      </c>
      <c r="H588" s="181" t="str">
        <f>LEFT(All_Opps[[#This Row],[Opportunity Name]],7)</f>
        <v>1807 Ki</v>
      </c>
      <c r="I588" s="181" t="str" cm="1">
        <f t="array" ref="I5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88" s="181" t="str">
        <f>YEAR(All_Opps[[#This Row],[Close_Date]])&amp;"-"&amp;TEXT(MONTH(All_Opps[[#This Row],[Close_Date]]),"00")</f>
        <v>2018-02</v>
      </c>
      <c r="K588" s="182">
        <f>All_Opps[[#This Row],[Created Date2]]*1</f>
        <v>43129</v>
      </c>
      <c r="L588" s="183">
        <f>YEAR(All_Opps[[#This Row],[Created_Date]])</f>
        <v>2018</v>
      </c>
      <c r="M588" s="184">
        <f>WEEKNUM(All_Opps[[#This Row],[Created_Date]],16)</f>
        <v>5</v>
      </c>
      <c r="N588" s="182">
        <f>All_Opps[[#This Row],[Close Date]]*1</f>
        <v>43159</v>
      </c>
      <c r="O588" s="185">
        <f>YEAR(All_Opps[[#This Row],[Close_Date]])</f>
        <v>2018</v>
      </c>
      <c r="P588" s="183">
        <f>MONTH(All_Opps[[#This Row],[Close Date]])</f>
        <v>2</v>
      </c>
      <c r="Q588" s="181">
        <f>WEEKNUM(All_Opps[[#This Row],[Close Date]],1)</f>
        <v>9</v>
      </c>
      <c r="R58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88" s="4" t="s">
        <v>1486</v>
      </c>
      <c r="T588" s="4" t="s">
        <v>1487</v>
      </c>
      <c r="U588" s="68">
        <v>43159</v>
      </c>
      <c r="V588" s="347" t="s">
        <v>18</v>
      </c>
      <c r="W588" s="341">
        <v>25479</v>
      </c>
      <c r="X588" s="4" t="s">
        <v>5</v>
      </c>
      <c r="Y588" s="4" t="s">
        <v>321</v>
      </c>
      <c r="Z588" s="68">
        <v>43129</v>
      </c>
    </row>
    <row r="589" spans="1:26" ht="12.75" x14ac:dyDescent="0.35">
      <c r="A5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589" s="181" t="str">
        <f>IF(All_Opps[[#This Row],[WeekMod]]&lt;&gt;"",CONCATENATE(All_Opps[[#This Row],[Opp Year]],"-",TEXT(All_Opps[[#This Row],[WeekMod]],"00#")),"")</f>
        <v>2018-060</v>
      </c>
      <c r="C5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589" s="181" t="str">
        <f>CONCATENATE(All_Opps[[#This Row],[Opp Year]],"-",TEXT(All_Opps[[#This Row],[Week]],"00#"))</f>
        <v>2018-060</v>
      </c>
      <c r="E589" s="181">
        <f>IFERROR(VALUE(RIGHT(All_Opps[[#This Row],[Opportunity Name]],2)),"")</f>
        <v>10</v>
      </c>
      <c r="F589" s="181">
        <f>IFERROR(("20"&amp;LEFT(All_Opps[[#This Row],[Opportunity Name]],2))*1,"")</f>
        <v>2018</v>
      </c>
      <c r="G589" s="181" t="str">
        <f>MID(All_Opps[[#This Row],[Opportunity Name]],3,2)</f>
        <v>09</v>
      </c>
      <c r="H589" s="181" t="str">
        <f>LEFT(All_Opps[[#This Row],[Opportunity Name]],7)</f>
        <v>1809 St</v>
      </c>
      <c r="I589" s="181" t="str" cm="1">
        <f t="array" ref="I5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89" s="181" t="str">
        <f>YEAR(All_Opps[[#This Row],[Close_Date]])&amp;"-"&amp;TEXT(MONTH(All_Opps[[#This Row],[Close_Date]]),"00")</f>
        <v>2018-02</v>
      </c>
      <c r="K589" s="182">
        <f>All_Opps[[#This Row],[Created Date2]]*1</f>
        <v>43123</v>
      </c>
      <c r="L589" s="183">
        <f>YEAR(All_Opps[[#This Row],[Created_Date]])</f>
        <v>2018</v>
      </c>
      <c r="M589" s="184">
        <f>WEEKNUM(All_Opps[[#This Row],[Created_Date]],16)</f>
        <v>4</v>
      </c>
      <c r="N589" s="182">
        <f>All_Opps[[#This Row],[Close Date]]*1</f>
        <v>43153</v>
      </c>
      <c r="O589" s="185">
        <f>YEAR(All_Opps[[#This Row],[Close_Date]])</f>
        <v>2018</v>
      </c>
      <c r="P589" s="183">
        <f>MONTH(All_Opps[[#This Row],[Close Date]])</f>
        <v>2</v>
      </c>
      <c r="Q589" s="181">
        <f>WEEKNUM(All_Opps[[#This Row],[Close Date]],1)</f>
        <v>8</v>
      </c>
      <c r="R58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89" s="4" t="s">
        <v>1488</v>
      </c>
      <c r="T589" s="4" t="s">
        <v>1489</v>
      </c>
      <c r="U589" s="68">
        <v>43153</v>
      </c>
      <c r="V589" s="347" t="s">
        <v>18</v>
      </c>
      <c r="W589" s="9">
        <v>113693</v>
      </c>
      <c r="X589" s="4" t="s">
        <v>13</v>
      </c>
      <c r="Y589" s="4" t="s">
        <v>328</v>
      </c>
      <c r="Z589" s="68">
        <v>43123</v>
      </c>
    </row>
    <row r="590" spans="1:26" ht="12.75" x14ac:dyDescent="0.35">
      <c r="A5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590" s="181" t="str">
        <f>IF(All_Opps[[#This Row],[WeekMod]]&lt;&gt;"",CONCATENATE(All_Opps[[#This Row],[Opp Year]],"-",TEXT(All_Opps[[#This Row],[WeekMod]],"00#")),"")</f>
        <v>2018-059</v>
      </c>
      <c r="C5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590" s="181" t="str">
        <f>CONCATENATE(All_Opps[[#This Row],[Opp Year]],"-",TEXT(All_Opps[[#This Row],[Week]],"00#"))</f>
        <v>2018-059</v>
      </c>
      <c r="E590" s="181">
        <f>IFERROR(VALUE(RIGHT(All_Opps[[#This Row],[Opportunity Name]],2)),"")</f>
        <v>3</v>
      </c>
      <c r="F590" s="181">
        <f>IFERROR(("20"&amp;LEFT(All_Opps[[#This Row],[Opportunity Name]],2))*1,"")</f>
        <v>2018</v>
      </c>
      <c r="G590" s="181" t="str">
        <f>MID(All_Opps[[#This Row],[Opportunity Name]],3,2)</f>
        <v>09</v>
      </c>
      <c r="H590" s="181" t="str">
        <f>LEFT(All_Opps[[#This Row],[Opportunity Name]],7)</f>
        <v>1809 Ro</v>
      </c>
      <c r="I590" s="181" t="str" cm="1">
        <f t="array" ref="I5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90" s="181" t="str">
        <f>YEAR(All_Opps[[#This Row],[Close_Date]])&amp;"-"&amp;TEXT(MONTH(All_Opps[[#This Row],[Close_Date]]),"00")</f>
        <v>2018-02</v>
      </c>
      <c r="K590" s="182">
        <f>All_Opps[[#This Row],[Created Date2]]*1</f>
        <v>43115</v>
      </c>
      <c r="L590" s="183">
        <f>YEAR(All_Opps[[#This Row],[Created_Date]])</f>
        <v>2018</v>
      </c>
      <c r="M590" s="184">
        <f>WEEKNUM(All_Opps[[#This Row],[Created_Date]],16)</f>
        <v>3</v>
      </c>
      <c r="N590" s="182">
        <f>All_Opps[[#This Row],[Close Date]]*1</f>
        <v>43145</v>
      </c>
      <c r="O590" s="185">
        <f>YEAR(All_Opps[[#This Row],[Close_Date]])</f>
        <v>2018</v>
      </c>
      <c r="P590" s="183">
        <f>MONTH(All_Opps[[#This Row],[Close Date]])</f>
        <v>2</v>
      </c>
      <c r="Q590" s="181">
        <f>WEEKNUM(All_Opps[[#This Row],[Close Date]],1)</f>
        <v>7</v>
      </c>
      <c r="R5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90" s="4" t="s">
        <v>1490</v>
      </c>
      <c r="T590" s="4" t="s">
        <v>1491</v>
      </c>
      <c r="U590" s="68">
        <v>43145</v>
      </c>
      <c r="V590" s="347" t="s">
        <v>18</v>
      </c>
      <c r="W590" s="9">
        <v>40111</v>
      </c>
      <c r="X590" s="4" t="s">
        <v>13</v>
      </c>
      <c r="Y590" s="4" t="s">
        <v>328</v>
      </c>
      <c r="Z590" s="68">
        <v>43115</v>
      </c>
    </row>
    <row r="591" spans="1:26" ht="12.75" x14ac:dyDescent="0.35">
      <c r="A5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591" s="181" t="str">
        <f>IF(All_Opps[[#This Row],[WeekMod]]&lt;&gt;"",CONCATENATE(All_Opps[[#This Row],[Opp Year]],"-",TEXT(All_Opps[[#This Row],[WeekMod]],"00#")),"")</f>
        <v>2018-060</v>
      </c>
      <c r="C5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591" s="181" t="str">
        <f>CONCATENATE(All_Opps[[#This Row],[Opp Year]],"-",TEXT(All_Opps[[#This Row],[Week]],"00#"))</f>
        <v>2018-060</v>
      </c>
      <c r="E591" s="181">
        <f>IFERROR(VALUE(RIGHT(All_Opps[[#This Row],[Opportunity Name]],2)),"")</f>
        <v>3</v>
      </c>
      <c r="F591" s="181">
        <f>IFERROR(("20"&amp;LEFT(All_Opps[[#This Row],[Opportunity Name]],2))*1,"")</f>
        <v>2018</v>
      </c>
      <c r="G591" s="181" t="str">
        <f>MID(All_Opps[[#This Row],[Opportunity Name]],3,2)</f>
        <v>07</v>
      </c>
      <c r="H591" s="181" t="str">
        <f>LEFT(All_Opps[[#This Row],[Opportunity Name]],7)</f>
        <v>1807 As</v>
      </c>
      <c r="I591" s="181" t="str" cm="1">
        <f t="array" ref="I5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91" s="181" t="str">
        <f>YEAR(All_Opps[[#This Row],[Close_Date]])&amp;"-"&amp;TEXT(MONTH(All_Opps[[#This Row],[Close_Date]]),"00")</f>
        <v>2018-02</v>
      </c>
      <c r="K591" s="182">
        <f>All_Opps[[#This Row],[Created Date2]]*1</f>
        <v>43124</v>
      </c>
      <c r="L591" s="183">
        <f>YEAR(All_Opps[[#This Row],[Created_Date]])</f>
        <v>2018</v>
      </c>
      <c r="M591" s="184">
        <f>WEEKNUM(All_Opps[[#This Row],[Created_Date]],16)</f>
        <v>4</v>
      </c>
      <c r="N591" s="182">
        <f>All_Opps[[#This Row],[Close Date]]*1</f>
        <v>43154</v>
      </c>
      <c r="O591" s="185">
        <f>YEAR(All_Opps[[#This Row],[Close_Date]])</f>
        <v>2018</v>
      </c>
      <c r="P591" s="183">
        <f>MONTH(All_Opps[[#This Row],[Close Date]])</f>
        <v>2</v>
      </c>
      <c r="Q591" s="181">
        <f>WEEKNUM(All_Opps[[#This Row],[Close Date]],1)</f>
        <v>8</v>
      </c>
      <c r="R59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91" s="4" t="s">
        <v>1492</v>
      </c>
      <c r="T591" s="4" t="s">
        <v>1493</v>
      </c>
      <c r="U591" s="68">
        <v>43154</v>
      </c>
      <c r="V591" s="347" t="s">
        <v>21</v>
      </c>
      <c r="W591" s="9">
        <v>59056</v>
      </c>
      <c r="X591" s="4" t="s">
        <v>11</v>
      </c>
      <c r="Y591" s="4" t="s">
        <v>328</v>
      </c>
      <c r="Z591" s="68">
        <v>43124</v>
      </c>
    </row>
    <row r="592" spans="1:26" ht="12.75" x14ac:dyDescent="0.35">
      <c r="A5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592" s="181" t="str">
        <f>IF(All_Opps[[#This Row],[WeekMod]]&lt;&gt;"",CONCATENATE(All_Opps[[#This Row],[Opp Year]],"-",TEXT(All_Opps[[#This Row],[WeekMod]],"00#")),"")</f>
        <v>2018-058</v>
      </c>
      <c r="C5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592" s="181" t="str">
        <f>CONCATENATE(All_Opps[[#This Row],[Opp Year]],"-",TEXT(All_Opps[[#This Row],[Week]],"00#"))</f>
        <v>2018-058</v>
      </c>
      <c r="E592" s="181">
        <f>IFERROR(VALUE(RIGHT(All_Opps[[#This Row],[Opportunity Name]],2)),"")</f>
        <v>2</v>
      </c>
      <c r="F592" s="181">
        <f>IFERROR(("20"&amp;LEFT(All_Opps[[#This Row],[Opportunity Name]],2))*1,"")</f>
        <v>2018</v>
      </c>
      <c r="G592" s="181" t="str">
        <f>MID(All_Opps[[#This Row],[Opportunity Name]],3,2)</f>
        <v>09</v>
      </c>
      <c r="H592" s="181" t="str">
        <f>LEFT(All_Opps[[#This Row],[Opportunity Name]],7)</f>
        <v>1809-08</v>
      </c>
      <c r="I592" s="181" t="str" cm="1">
        <f t="array" ref="I5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92" s="181" t="str">
        <f>YEAR(All_Opps[[#This Row],[Close_Date]])&amp;"-"&amp;TEXT(MONTH(All_Opps[[#This Row],[Close_Date]]),"00")</f>
        <v>2018-02</v>
      </c>
      <c r="K592" s="182">
        <f>All_Opps[[#This Row],[Created Date2]]*1</f>
        <v>43138</v>
      </c>
      <c r="L592" s="183">
        <f>YEAR(All_Opps[[#This Row],[Created_Date]])</f>
        <v>2018</v>
      </c>
      <c r="M592" s="184">
        <f>WEEKNUM(All_Opps[[#This Row],[Created_Date]],16)</f>
        <v>6</v>
      </c>
      <c r="N592" s="182">
        <f>All_Opps[[#This Row],[Close Date]]*1</f>
        <v>43141</v>
      </c>
      <c r="O592" s="185">
        <f>YEAR(All_Opps[[#This Row],[Close_Date]])</f>
        <v>2018</v>
      </c>
      <c r="P592" s="183">
        <f>MONTH(All_Opps[[#This Row],[Close Date]])</f>
        <v>2</v>
      </c>
      <c r="Q592" s="181">
        <f>WEEKNUM(All_Opps[[#This Row],[Close Date]],1)</f>
        <v>6</v>
      </c>
      <c r="R59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206</v>
      </c>
      <c r="S592" s="4" t="s">
        <v>1494</v>
      </c>
      <c r="T592" s="4" t="s">
        <v>1495</v>
      </c>
      <c r="U592" s="68">
        <v>43141</v>
      </c>
      <c r="V592" s="347" t="s">
        <v>19</v>
      </c>
      <c r="W592" s="341">
        <v>33272</v>
      </c>
      <c r="X592" s="4" t="s">
        <v>6</v>
      </c>
      <c r="Y592" s="4" t="s">
        <v>321</v>
      </c>
      <c r="Z592" s="68">
        <v>43138</v>
      </c>
    </row>
    <row r="593" spans="1:26" ht="12.75" x14ac:dyDescent="0.35">
      <c r="A5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</v>
      </c>
      <c r="B593" s="181" t="str">
        <f>IF(All_Opps[[#This Row],[WeekMod]]&lt;&gt;"",CONCATENATE(All_Opps[[#This Row],[Opp Year]],"-",TEXT(All_Opps[[#This Row],[WeekMod]],"00#")),"")</f>
        <v>2019-009</v>
      </c>
      <c r="C5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</v>
      </c>
      <c r="D593" s="181" t="str">
        <f>CONCATENATE(All_Opps[[#This Row],[Opp Year]],"-",TEXT(All_Opps[[#This Row],[Week]],"00#"))</f>
        <v>2019-009</v>
      </c>
      <c r="E593" s="181">
        <f>IFERROR(VALUE(RIGHT(All_Opps[[#This Row],[Opportunity Name]],2)),"")</f>
        <v>4</v>
      </c>
      <c r="F593" s="181">
        <f>IFERROR(("20"&amp;LEFT(All_Opps[[#This Row],[Opportunity Name]],2))*1,"")</f>
        <v>2019</v>
      </c>
      <c r="G593" s="181" t="str">
        <f>MID(All_Opps[[#This Row],[Opportunity Name]],3,2)</f>
        <v>06</v>
      </c>
      <c r="H593" s="181" t="str">
        <f>LEFT(All_Opps[[#This Row],[Opportunity Name]],7)</f>
        <v>1906 Th</v>
      </c>
      <c r="I593" s="181" t="str" cm="1">
        <f t="array" ref="I5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93" s="181" t="str">
        <f>YEAR(All_Opps[[#This Row],[Close_Date]])&amp;"-"&amp;TEXT(MONTH(All_Opps[[#This Row],[Close_Date]]),"00")</f>
        <v>2018-03</v>
      </c>
      <c r="K593" s="182">
        <f>All_Opps[[#This Row],[Created Date2]]*1</f>
        <v>43130</v>
      </c>
      <c r="L593" s="183">
        <f>YEAR(All_Opps[[#This Row],[Created_Date]])</f>
        <v>2018</v>
      </c>
      <c r="M593" s="184">
        <f>WEEKNUM(All_Opps[[#This Row],[Created_Date]],16)</f>
        <v>5</v>
      </c>
      <c r="N593" s="182">
        <f>All_Opps[[#This Row],[Close Date]]*1</f>
        <v>43160</v>
      </c>
      <c r="O593" s="185">
        <f>YEAR(All_Opps[[#This Row],[Close_Date]])</f>
        <v>2018</v>
      </c>
      <c r="P593" s="183">
        <f>MONTH(All_Opps[[#This Row],[Close Date]])</f>
        <v>3</v>
      </c>
      <c r="Q593" s="181">
        <f>WEEKNUM(All_Opps[[#This Row],[Close Date]],1)</f>
        <v>9</v>
      </c>
      <c r="R5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93" s="4" t="s">
        <v>1496</v>
      </c>
      <c r="T593" s="4" t="s">
        <v>1497</v>
      </c>
      <c r="U593" s="68">
        <v>43160</v>
      </c>
      <c r="V593" s="347" t="s">
        <v>21</v>
      </c>
      <c r="W593" s="9">
        <v>116034</v>
      </c>
      <c r="X593" s="4" t="s">
        <v>159</v>
      </c>
      <c r="Y593" s="4" t="s">
        <v>328</v>
      </c>
      <c r="Z593" s="68">
        <v>43130</v>
      </c>
    </row>
    <row r="594" spans="1:26" ht="12.75" x14ac:dyDescent="0.35">
      <c r="A5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594" s="181" t="str">
        <f>IF(All_Opps[[#This Row],[WeekMod]]&lt;&gt;"",CONCATENATE(All_Opps[[#This Row],[Opp Year]],"-",TEXT(All_Opps[[#This Row],[WeekMod]],"00#")),"")</f>
        <v>2018-057</v>
      </c>
      <c r="C5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594" s="181" t="str">
        <f>CONCATENATE(All_Opps[[#This Row],[Opp Year]],"-",TEXT(All_Opps[[#This Row],[Week]],"00#"))</f>
        <v>2018-057</v>
      </c>
      <c r="E594" s="181">
        <f>IFERROR(VALUE(RIGHT(All_Opps[[#This Row],[Opportunity Name]],2)),"")</f>
        <v>3</v>
      </c>
      <c r="F594" s="181">
        <f>IFERROR(("20"&amp;LEFT(All_Opps[[#This Row],[Opportunity Name]],2))*1,"")</f>
        <v>2018</v>
      </c>
      <c r="G594" s="181" t="str">
        <f>MID(All_Opps[[#This Row],[Opportunity Name]],3,2)</f>
        <v>04</v>
      </c>
      <c r="H594" s="181" t="str">
        <f>LEFT(All_Opps[[#This Row],[Opportunity Name]],7)</f>
        <v>1804 St</v>
      </c>
      <c r="I594" s="181" t="str" cm="1">
        <f t="array" ref="I5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94" s="181" t="str">
        <f>YEAR(All_Opps[[#This Row],[Close_Date]])&amp;"-"&amp;TEXT(MONTH(All_Opps[[#This Row],[Close_Date]]),"00")</f>
        <v>2018-02</v>
      </c>
      <c r="K594" s="182">
        <f>All_Opps[[#This Row],[Created Date2]]*1</f>
        <v>43103</v>
      </c>
      <c r="L594" s="183">
        <f>YEAR(All_Opps[[#This Row],[Created_Date]])</f>
        <v>2018</v>
      </c>
      <c r="M594" s="184">
        <f>WEEKNUM(All_Opps[[#This Row],[Created_Date]],16)</f>
        <v>1</v>
      </c>
      <c r="N594" s="182">
        <f>All_Opps[[#This Row],[Close Date]]*1</f>
        <v>43133</v>
      </c>
      <c r="O594" s="185">
        <f>YEAR(All_Opps[[#This Row],[Close_Date]])</f>
        <v>2018</v>
      </c>
      <c r="P594" s="183">
        <f>MONTH(All_Opps[[#This Row],[Close Date]])</f>
        <v>2</v>
      </c>
      <c r="Q594" s="181">
        <f>WEEKNUM(All_Opps[[#This Row],[Close Date]],1)</f>
        <v>5</v>
      </c>
      <c r="R59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94" s="4" t="s">
        <v>1498</v>
      </c>
      <c r="T594" s="4" t="s">
        <v>1499</v>
      </c>
      <c r="U594" s="68">
        <v>43133</v>
      </c>
      <c r="V594" s="347" t="s">
        <v>18</v>
      </c>
      <c r="W594" s="341">
        <v>28609</v>
      </c>
      <c r="X594" s="4" t="s">
        <v>10</v>
      </c>
      <c r="Y594" s="4" t="s">
        <v>321</v>
      </c>
      <c r="Z594" s="68">
        <v>43103</v>
      </c>
    </row>
    <row r="595" spans="1:26" ht="12.75" x14ac:dyDescent="0.35">
      <c r="A5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</v>
      </c>
      <c r="B595" s="181" t="str">
        <f>IF(All_Opps[[#This Row],[WeekMod]]&lt;&gt;"",CONCATENATE(All_Opps[[#This Row],[Opp Year]],"-",TEXT(All_Opps[[#This Row],[WeekMod]],"00#")),"")</f>
        <v>2019-006</v>
      </c>
      <c r="C5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</v>
      </c>
      <c r="D595" s="181" t="str">
        <f>CONCATENATE(All_Opps[[#This Row],[Opp Year]],"-",TEXT(All_Opps[[#This Row],[Week]],"00#"))</f>
        <v>2019-006</v>
      </c>
      <c r="E595" s="181">
        <f>IFERROR(VALUE(RIGHT(All_Opps[[#This Row],[Opportunity Name]],2)),"")</f>
        <v>6</v>
      </c>
      <c r="F595" s="181">
        <f>IFERROR(("20"&amp;LEFT(All_Opps[[#This Row],[Opportunity Name]],2))*1,"")</f>
        <v>2019</v>
      </c>
      <c r="G595" s="181" t="str">
        <f>MID(All_Opps[[#This Row],[Opportunity Name]],3,2)</f>
        <v>07</v>
      </c>
      <c r="H595" s="181" t="str">
        <f>LEFT(All_Opps[[#This Row],[Opportunity Name]],7)</f>
        <v>1907-05</v>
      </c>
      <c r="I595" s="181" t="str" cm="1">
        <f t="array" ref="I5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95" s="181" t="str">
        <f>YEAR(All_Opps[[#This Row],[Close_Date]])&amp;"-"&amp;TEXT(MONTH(All_Opps[[#This Row],[Close_Date]]),"00")</f>
        <v>2018-02</v>
      </c>
      <c r="K595" s="182">
        <f>All_Opps[[#This Row],[Created Date2]]*1</f>
        <v>43130</v>
      </c>
      <c r="L595" s="183">
        <f>YEAR(All_Opps[[#This Row],[Created_Date]])</f>
        <v>2018</v>
      </c>
      <c r="M595" s="184">
        <f>WEEKNUM(All_Opps[[#This Row],[Created_Date]],16)</f>
        <v>5</v>
      </c>
      <c r="N595" s="182">
        <f>All_Opps[[#This Row],[Close Date]]*1</f>
        <v>43137</v>
      </c>
      <c r="O595" s="185">
        <f>YEAR(All_Opps[[#This Row],[Close_Date]])</f>
        <v>2018</v>
      </c>
      <c r="P595" s="183">
        <f>MONTH(All_Opps[[#This Row],[Close Date]])</f>
        <v>2</v>
      </c>
      <c r="Q595" s="181">
        <f>WEEKNUM(All_Opps[[#This Row],[Close Date]],1)</f>
        <v>6</v>
      </c>
      <c r="R59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517</v>
      </c>
      <c r="S595" s="4" t="s">
        <v>1500</v>
      </c>
      <c r="T595" s="4" t="s">
        <v>1501</v>
      </c>
      <c r="U595" s="68">
        <v>43137</v>
      </c>
      <c r="V595" s="347" t="s">
        <v>19</v>
      </c>
      <c r="W595" s="9">
        <v>38442</v>
      </c>
      <c r="X595" s="4" t="s">
        <v>6</v>
      </c>
      <c r="Y595" s="4" t="s">
        <v>328</v>
      </c>
      <c r="Z595" s="68">
        <v>43130</v>
      </c>
    </row>
    <row r="596" spans="1:26" ht="12.75" x14ac:dyDescent="0.35">
      <c r="A5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596" s="181" t="str">
        <f>IF(All_Opps[[#This Row],[WeekMod]]&lt;&gt;"",CONCATENATE(All_Opps[[#This Row],[Opp Year]],"-",TEXT(All_Opps[[#This Row],[WeekMod]],"00#")),"")</f>
        <v>2018-059</v>
      </c>
      <c r="C5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596" s="181" t="str">
        <f>CONCATENATE(All_Opps[[#This Row],[Opp Year]],"-",TEXT(All_Opps[[#This Row],[Week]],"00#"))</f>
        <v>2018-059</v>
      </c>
      <c r="E596" s="181">
        <f>IFERROR(VALUE(RIGHT(All_Opps[[#This Row],[Opportunity Name]],2)),"")</f>
        <v>2</v>
      </c>
      <c r="F596" s="181">
        <f>IFERROR(("20"&amp;LEFT(All_Opps[[#This Row],[Opportunity Name]],2))*1,"")</f>
        <v>2018</v>
      </c>
      <c r="G596" s="181" t="str">
        <f>MID(All_Opps[[#This Row],[Opportunity Name]],3,2)</f>
        <v>10</v>
      </c>
      <c r="H596" s="181" t="str">
        <f>LEFT(All_Opps[[#This Row],[Opportunity Name]],7)</f>
        <v>1810-03</v>
      </c>
      <c r="I596" s="181" t="str" cm="1">
        <f t="array" ref="I5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96" s="181" t="str">
        <f>YEAR(All_Opps[[#This Row],[Close_Date]])&amp;"-"&amp;TEXT(MONTH(All_Opps[[#This Row],[Close_Date]]),"00")</f>
        <v>2018-02</v>
      </c>
      <c r="K596" s="182">
        <f>All_Opps[[#This Row],[Created Date2]]*1</f>
        <v>43139</v>
      </c>
      <c r="L596" s="183">
        <f>YEAR(All_Opps[[#This Row],[Created_Date]])</f>
        <v>2018</v>
      </c>
      <c r="M596" s="184">
        <f>WEEKNUM(All_Opps[[#This Row],[Created_Date]],16)</f>
        <v>6</v>
      </c>
      <c r="N596" s="182">
        <f>All_Opps[[#This Row],[Close Date]]*1</f>
        <v>43144</v>
      </c>
      <c r="O596" s="185">
        <f>YEAR(All_Opps[[#This Row],[Close_Date]])</f>
        <v>2018</v>
      </c>
      <c r="P596" s="183">
        <f>MONTH(All_Opps[[#This Row],[Close Date]])</f>
        <v>2</v>
      </c>
      <c r="Q596" s="181">
        <f>WEEKNUM(All_Opps[[#This Row],[Close Date]],1)</f>
        <v>7</v>
      </c>
      <c r="R59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235</v>
      </c>
      <c r="S596" s="4" t="s">
        <v>1502</v>
      </c>
      <c r="T596" s="4" t="s">
        <v>1503</v>
      </c>
      <c r="U596" s="68">
        <v>43144</v>
      </c>
      <c r="V596" s="347" t="s">
        <v>19</v>
      </c>
      <c r="W596" s="9">
        <v>23572</v>
      </c>
      <c r="X596" s="4" t="s">
        <v>5</v>
      </c>
      <c r="Y596" s="4" t="s">
        <v>328</v>
      </c>
      <c r="Z596" s="68">
        <v>43139</v>
      </c>
    </row>
    <row r="597" spans="1:26" ht="12.75" x14ac:dyDescent="0.35">
      <c r="A5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597" s="181" t="str">
        <f>IF(All_Opps[[#This Row],[WeekMod]]&lt;&gt;"",CONCATENATE(All_Opps[[#This Row],[Opp Year]],"-",TEXT(All_Opps[[#This Row],[WeekMod]],"00#")),"")</f>
        <v>2018-054</v>
      </c>
      <c r="C5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597" s="181" t="str">
        <f>CONCATENATE(All_Opps[[#This Row],[Opp Year]],"-",TEXT(All_Opps[[#This Row],[Week]],"00#"))</f>
        <v>2018-054</v>
      </c>
      <c r="E597" s="181">
        <f>IFERROR(VALUE(RIGHT(All_Opps[[#This Row],[Opportunity Name]],2)),"")</f>
        <v>2</v>
      </c>
      <c r="F597" s="181">
        <f>IFERROR(("20"&amp;LEFT(All_Opps[[#This Row],[Opportunity Name]],2))*1,"")</f>
        <v>2018</v>
      </c>
      <c r="G597" s="181" t="str">
        <f>MID(All_Opps[[#This Row],[Opportunity Name]],3,2)</f>
        <v>10</v>
      </c>
      <c r="H597" s="181" t="str">
        <f>LEFT(All_Opps[[#This Row],[Opportunity Name]],7)</f>
        <v>1810-04</v>
      </c>
      <c r="I597" s="181" t="str" cm="1">
        <f t="array" ref="I5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97" s="181" t="str">
        <f>YEAR(All_Opps[[#This Row],[Close_Date]])&amp;"-"&amp;TEXT(MONTH(All_Opps[[#This Row],[Close_Date]]),"00")</f>
        <v>2018-01</v>
      </c>
      <c r="K597" s="182">
        <f>All_Opps[[#This Row],[Created Date2]]*1</f>
        <v>43098</v>
      </c>
      <c r="L597" s="183">
        <f>YEAR(All_Opps[[#This Row],[Created_Date]])</f>
        <v>2017</v>
      </c>
      <c r="M597" s="184">
        <f>WEEKNUM(All_Opps[[#This Row],[Created_Date]],16)</f>
        <v>52</v>
      </c>
      <c r="N597" s="182">
        <f>All_Opps[[#This Row],[Close Date]]*1</f>
        <v>43110</v>
      </c>
      <c r="O597" s="185">
        <f>YEAR(All_Opps[[#This Row],[Close_Date]])</f>
        <v>2018</v>
      </c>
      <c r="P597" s="183">
        <f>MONTH(All_Opps[[#This Row],[Close Date]])</f>
        <v>1</v>
      </c>
      <c r="Q597" s="181">
        <f>WEEKNUM(All_Opps[[#This Row],[Close Date]],1)</f>
        <v>2</v>
      </c>
      <c r="R59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276</v>
      </c>
      <c r="S597" s="4" t="s">
        <v>1504</v>
      </c>
      <c r="T597" s="4" t="s">
        <v>1505</v>
      </c>
      <c r="U597" s="68">
        <v>43110</v>
      </c>
      <c r="V597" s="347" t="s">
        <v>19</v>
      </c>
      <c r="W597" s="9">
        <v>28799</v>
      </c>
      <c r="X597" s="4" t="s">
        <v>15</v>
      </c>
      <c r="Y597" s="4" t="s">
        <v>328</v>
      </c>
      <c r="Z597" s="68">
        <v>43098</v>
      </c>
    </row>
    <row r="598" spans="1:26" ht="12.75" x14ac:dyDescent="0.35">
      <c r="A598" s="21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598" s="211" t="str">
        <f>IF(All_Opps[[#This Row],[WeekMod]]&lt;&gt;"",CONCATENATE(All_Opps[[#This Row],[Opp Year]],"-",TEXT(All_Opps[[#This Row],[WeekMod]],"00#")),"")</f>
        <v>2018-058</v>
      </c>
      <c r="C598" s="21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598" s="211" t="str">
        <f>CONCATENATE(All_Opps[[#This Row],[Opp Year]],"-",TEXT(All_Opps[[#This Row],[Week]],"00#"))</f>
        <v>2018-058</v>
      </c>
      <c r="E598" s="211">
        <f>IFERROR(VALUE(RIGHT(All_Opps[[#This Row],[Opportunity Name]],2)),"")</f>
        <v>1</v>
      </c>
      <c r="F598" s="211">
        <f>IFERROR(("20"&amp;LEFT(All_Opps[[#This Row],[Opportunity Name]],2))*1,"")</f>
        <v>2018</v>
      </c>
      <c r="G598" s="211" t="str">
        <f>MID(All_Opps[[#This Row],[Opportunity Name]],3,2)</f>
        <v>06</v>
      </c>
      <c r="H598" s="211" t="str">
        <f>LEFT(All_Opps[[#This Row],[Opportunity Name]],7)</f>
        <v>1806-15</v>
      </c>
      <c r="I598" s="211" t="str" cm="1">
        <f t="array" ref="I5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598" s="211" t="str">
        <f>YEAR(All_Opps[[#This Row],[Close_Date]])&amp;"-"&amp;TEXT(MONTH(All_Opps[[#This Row],[Close_Date]]),"00")</f>
        <v>2018-02</v>
      </c>
      <c r="K598" s="212">
        <f>All_Opps[[#This Row],[Created Date2]]*1</f>
        <v>43133</v>
      </c>
      <c r="L598" s="213">
        <f>YEAR(All_Opps[[#This Row],[Created_Date]])</f>
        <v>2018</v>
      </c>
      <c r="M598" s="214">
        <f>WEEKNUM(All_Opps[[#This Row],[Created_Date]],16)</f>
        <v>5</v>
      </c>
      <c r="N598" s="212">
        <f>All_Opps[[#This Row],[Close Date]]*1</f>
        <v>43138</v>
      </c>
      <c r="O598" s="215">
        <f>YEAR(All_Opps[[#This Row],[Close_Date]])</f>
        <v>2018</v>
      </c>
      <c r="P598" s="213">
        <f>MONTH(All_Opps[[#This Row],[Close Date]])</f>
        <v>2</v>
      </c>
      <c r="Q598" s="211">
        <f>WEEKNUM(All_Opps[[#This Row],[Close Date]],1)</f>
        <v>6</v>
      </c>
      <c r="R598" s="21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119</v>
      </c>
      <c r="S598" s="43" t="s">
        <v>1506</v>
      </c>
      <c r="T598" s="43" t="s">
        <v>1507</v>
      </c>
      <c r="U598" s="79">
        <v>43138</v>
      </c>
      <c r="V598" s="353" t="s">
        <v>19</v>
      </c>
      <c r="W598" s="44">
        <v>12188</v>
      </c>
      <c r="X598" s="43" t="s">
        <v>153</v>
      </c>
      <c r="Y598" s="43" t="s">
        <v>1285</v>
      </c>
      <c r="Z598" s="79">
        <v>43133</v>
      </c>
    </row>
    <row r="599" spans="1:26" ht="12.75" x14ac:dyDescent="0.35">
      <c r="A5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599" s="181" t="str">
        <f>IF(All_Opps[[#This Row],[WeekMod]]&lt;&gt;"",CONCATENATE(All_Opps[[#This Row],[Opp Year]],"-",TEXT(All_Opps[[#This Row],[WeekMod]],"00#")),"")</f>
        <v>2018-060</v>
      </c>
      <c r="C5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599" s="181" t="str">
        <f>CONCATENATE(All_Opps[[#This Row],[Opp Year]],"-",TEXT(All_Opps[[#This Row],[Week]],"00#"))</f>
        <v>2018-060</v>
      </c>
      <c r="E599" s="181">
        <f>IFERROR(VALUE(RIGHT(All_Opps[[#This Row],[Opportunity Name]],2)),"")</f>
        <v>2</v>
      </c>
      <c r="F599" s="181">
        <f>IFERROR(("20"&amp;LEFT(All_Opps[[#This Row],[Opportunity Name]],2))*1,"")</f>
        <v>2018</v>
      </c>
      <c r="G599" s="181" t="str">
        <f>MID(All_Opps[[#This Row],[Opportunity Name]],3,2)</f>
        <v>06</v>
      </c>
      <c r="H599" s="181" t="str">
        <f>LEFT(All_Opps[[#This Row],[Opportunity Name]],7)</f>
        <v>1806 Ko</v>
      </c>
      <c r="I599" s="181" t="str" cm="1">
        <f t="array" ref="I5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599" s="181" t="str">
        <f>YEAR(All_Opps[[#This Row],[Close_Date]])&amp;"-"&amp;TEXT(MONTH(All_Opps[[#This Row],[Close_Date]]),"00")</f>
        <v>2018-02</v>
      </c>
      <c r="K599" s="182">
        <f>All_Opps[[#This Row],[Created Date2]]*1</f>
        <v>43123</v>
      </c>
      <c r="L599" s="183">
        <f>YEAR(All_Opps[[#This Row],[Created_Date]])</f>
        <v>2018</v>
      </c>
      <c r="M599" s="184">
        <f>WEEKNUM(All_Opps[[#This Row],[Created_Date]],16)</f>
        <v>4</v>
      </c>
      <c r="N599" s="182">
        <f>All_Opps[[#This Row],[Close Date]]*1</f>
        <v>43153</v>
      </c>
      <c r="O599" s="185">
        <f>YEAR(All_Opps[[#This Row],[Close_Date]])</f>
        <v>2018</v>
      </c>
      <c r="P599" s="183">
        <f>MONTH(All_Opps[[#This Row],[Close Date]])</f>
        <v>2</v>
      </c>
      <c r="Q599" s="181">
        <f>WEEKNUM(All_Opps[[#This Row],[Close Date]],1)</f>
        <v>8</v>
      </c>
      <c r="R59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599" s="4" t="s">
        <v>1508</v>
      </c>
      <c r="T599" s="4" t="s">
        <v>1509</v>
      </c>
      <c r="U599" s="68">
        <v>43153</v>
      </c>
      <c r="V599" s="347" t="s">
        <v>18</v>
      </c>
      <c r="W599" s="341">
        <v>40155</v>
      </c>
      <c r="X599" s="4" t="s">
        <v>16</v>
      </c>
      <c r="Y599" s="4" t="s">
        <v>321</v>
      </c>
      <c r="Z599" s="68">
        <v>43123</v>
      </c>
    </row>
    <row r="600" spans="1:26" ht="12.75" x14ac:dyDescent="0.35">
      <c r="A6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600" s="181" t="str">
        <f>IF(All_Opps[[#This Row],[WeekMod]]&lt;&gt;"",CONCATENATE(All_Opps[[#This Row],[Opp Year]],"-",TEXT(All_Opps[[#This Row],[WeekMod]],"00#")),"")</f>
        <v>2018-061</v>
      </c>
      <c r="C6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600" s="181" t="str">
        <f>CONCATENATE(All_Opps[[#This Row],[Opp Year]],"-",TEXT(All_Opps[[#This Row],[Week]],"00#"))</f>
        <v>2018-061</v>
      </c>
      <c r="E600" s="181">
        <f>IFERROR(VALUE(RIGHT(All_Opps[[#This Row],[Opportunity Name]],2)),"")</f>
        <v>3</v>
      </c>
      <c r="F600" s="181">
        <f>IFERROR(("20"&amp;LEFT(All_Opps[[#This Row],[Opportunity Name]],2))*1,"")</f>
        <v>2018</v>
      </c>
      <c r="G600" s="181" t="str">
        <f>MID(All_Opps[[#This Row],[Opportunity Name]],3,2)</f>
        <v>08</v>
      </c>
      <c r="H600" s="181" t="str">
        <f>LEFT(All_Opps[[#This Row],[Opportunity Name]],7)</f>
        <v>1808 Je</v>
      </c>
      <c r="I600" s="181" t="str" cm="1">
        <f t="array" ref="I6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00" s="181" t="str">
        <f>YEAR(All_Opps[[#This Row],[Close_Date]])&amp;"-"&amp;TEXT(MONTH(All_Opps[[#This Row],[Close_Date]]),"00")</f>
        <v>2018-03</v>
      </c>
      <c r="K600" s="182">
        <f>All_Opps[[#This Row],[Created Date2]]*1</f>
        <v>43130</v>
      </c>
      <c r="L600" s="183">
        <f>YEAR(All_Opps[[#This Row],[Created_Date]])</f>
        <v>2018</v>
      </c>
      <c r="M600" s="184">
        <f>WEEKNUM(All_Opps[[#This Row],[Created_Date]],16)</f>
        <v>5</v>
      </c>
      <c r="N600" s="182">
        <f>All_Opps[[#This Row],[Close Date]]*1</f>
        <v>43160</v>
      </c>
      <c r="O600" s="185">
        <f>YEAR(All_Opps[[#This Row],[Close_Date]])</f>
        <v>2018</v>
      </c>
      <c r="P600" s="183">
        <f>MONTH(All_Opps[[#This Row],[Close Date]])</f>
        <v>3</v>
      </c>
      <c r="Q600" s="181">
        <f>WEEKNUM(All_Opps[[#This Row],[Close Date]],1)</f>
        <v>9</v>
      </c>
      <c r="R60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00" s="4" t="s">
        <v>1510</v>
      </c>
      <c r="T600" s="4" t="s">
        <v>1511</v>
      </c>
      <c r="U600" s="68">
        <v>43160</v>
      </c>
      <c r="V600" s="347" t="s">
        <v>18</v>
      </c>
      <c r="W600" s="9">
        <v>57288</v>
      </c>
      <c r="X600" s="4" t="s">
        <v>13</v>
      </c>
      <c r="Y600" s="4" t="s">
        <v>328</v>
      </c>
      <c r="Z600" s="68">
        <v>43130</v>
      </c>
    </row>
    <row r="601" spans="1:26" ht="12.75" x14ac:dyDescent="0.35">
      <c r="A6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601" s="181" t="str">
        <f>IF(All_Opps[[#This Row],[WeekMod]]&lt;&gt;"",CONCATENATE(All_Opps[[#This Row],[Opp Year]],"-",TEXT(All_Opps[[#This Row],[WeekMod]],"00#")),"")</f>
        <v>2018-062</v>
      </c>
      <c r="C6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601" s="181" t="str">
        <f>CONCATENATE(All_Opps[[#This Row],[Opp Year]],"-",TEXT(All_Opps[[#This Row],[Week]],"00#"))</f>
        <v>2018-062</v>
      </c>
      <c r="E601" s="181">
        <f>IFERROR(VALUE(RIGHT(All_Opps[[#This Row],[Opportunity Name]],2)),"")</f>
        <v>2</v>
      </c>
      <c r="F601" s="181">
        <f>IFERROR(("20"&amp;LEFT(All_Opps[[#This Row],[Opportunity Name]],2))*1,"")</f>
        <v>2018</v>
      </c>
      <c r="G601" s="181" t="str">
        <f>MID(All_Opps[[#This Row],[Opportunity Name]],3,2)</f>
        <v>08</v>
      </c>
      <c r="H601" s="181" t="str">
        <f>LEFT(All_Opps[[#This Row],[Opportunity Name]],7)</f>
        <v>1808-16</v>
      </c>
      <c r="I601" s="181" t="str" cm="1">
        <f t="array" ref="I6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01" s="181" t="str">
        <f>YEAR(All_Opps[[#This Row],[Close_Date]])&amp;"-"&amp;TEXT(MONTH(All_Opps[[#This Row],[Close_Date]]),"00")</f>
        <v>2018-03</v>
      </c>
      <c r="K601" s="182">
        <f>All_Opps[[#This Row],[Created Date2]]*1</f>
        <v>43162</v>
      </c>
      <c r="L601" s="183">
        <f>YEAR(All_Opps[[#This Row],[Created_Date]])</f>
        <v>2018</v>
      </c>
      <c r="M601" s="184">
        <f>WEEKNUM(All_Opps[[#This Row],[Created_Date]],16)</f>
        <v>10</v>
      </c>
      <c r="N601" s="182">
        <f>All_Opps[[#This Row],[Close Date]]*1</f>
        <v>43166</v>
      </c>
      <c r="O601" s="185">
        <f>YEAR(All_Opps[[#This Row],[Close_Date]])</f>
        <v>2018</v>
      </c>
      <c r="P601" s="183">
        <f>MONTH(All_Opps[[#This Row],[Close Date]])</f>
        <v>3</v>
      </c>
      <c r="Q601" s="181">
        <f>WEEKNUM(All_Opps[[#This Row],[Close Date]],1)</f>
        <v>10</v>
      </c>
      <c r="R60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151</v>
      </c>
      <c r="S601" s="4" t="s">
        <v>1512</v>
      </c>
      <c r="T601" s="4" t="s">
        <v>1513</v>
      </c>
      <c r="U601" s="68">
        <v>43166</v>
      </c>
      <c r="V601" s="347" t="s">
        <v>19</v>
      </c>
      <c r="W601" s="9">
        <v>59084</v>
      </c>
      <c r="X601" s="4" t="s">
        <v>153</v>
      </c>
      <c r="Y601" s="4" t="s">
        <v>328</v>
      </c>
      <c r="Z601" s="68">
        <v>43162</v>
      </c>
    </row>
    <row r="602" spans="1:26" ht="12.75" x14ac:dyDescent="0.35">
      <c r="A6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</v>
      </c>
      <c r="B602" s="181" t="str">
        <f>IF(All_Opps[[#This Row],[WeekMod]]&lt;&gt;"",CONCATENATE(All_Opps[[#This Row],[Opp Year]],"-",TEXT(All_Opps[[#This Row],[WeekMod]],"00#")),"")</f>
        <v>2019-008</v>
      </c>
      <c r="C6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</v>
      </c>
      <c r="D602" s="181" t="str">
        <f>CONCATENATE(All_Opps[[#This Row],[Opp Year]],"-",TEXT(All_Opps[[#This Row],[Week]],"00#"))</f>
        <v>2019-008</v>
      </c>
      <c r="E602" s="181">
        <f>IFERROR(VALUE(RIGHT(All_Opps[[#This Row],[Opportunity Name]],2)),"")</f>
        <v>2</v>
      </c>
      <c r="F602" s="181">
        <f>IFERROR(("20"&amp;LEFT(All_Opps[[#This Row],[Opportunity Name]],2))*1,"")</f>
        <v>2019</v>
      </c>
      <c r="G602" s="181" t="str">
        <f>MID(All_Opps[[#This Row],[Opportunity Name]],3,2)</f>
        <v>03</v>
      </c>
      <c r="H602" s="181" t="str">
        <f>LEFT(All_Opps[[#This Row],[Opportunity Name]],7)</f>
        <v>1903-01</v>
      </c>
      <c r="I602" s="181" t="str" cm="1">
        <f t="array" ref="I6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02" s="181" t="str">
        <f>YEAR(All_Opps[[#This Row],[Close_Date]])&amp;"-"&amp;TEXT(MONTH(All_Opps[[#This Row],[Close_Date]]),"00")</f>
        <v>2018-02</v>
      </c>
      <c r="K602" s="182">
        <f>All_Opps[[#This Row],[Created Date2]]*1</f>
        <v>43114</v>
      </c>
      <c r="L602" s="183">
        <f>YEAR(All_Opps[[#This Row],[Created_Date]])</f>
        <v>2018</v>
      </c>
      <c r="M602" s="184">
        <f>WEEKNUM(All_Opps[[#This Row],[Created_Date]],16)</f>
        <v>3</v>
      </c>
      <c r="N602" s="182">
        <f>All_Opps[[#This Row],[Close Date]]*1</f>
        <v>43149</v>
      </c>
      <c r="O602" s="185">
        <f>YEAR(All_Opps[[#This Row],[Close_Date]])</f>
        <v>2018</v>
      </c>
      <c r="P602" s="183">
        <f>MONTH(All_Opps[[#This Row],[Close Date]])</f>
        <v>2</v>
      </c>
      <c r="Q602" s="181">
        <f>WEEKNUM(All_Opps[[#This Row],[Close Date]],1)</f>
        <v>8</v>
      </c>
      <c r="R60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411</v>
      </c>
      <c r="S602" s="4" t="s">
        <v>1514</v>
      </c>
      <c r="T602" s="4" t="s">
        <v>1515</v>
      </c>
      <c r="U602" s="68">
        <v>43149</v>
      </c>
      <c r="V602" s="347" t="s">
        <v>19</v>
      </c>
      <c r="W602" s="9">
        <v>18755</v>
      </c>
      <c r="X602" s="4" t="s">
        <v>13</v>
      </c>
      <c r="Y602" s="4" t="s">
        <v>1285</v>
      </c>
      <c r="Z602" s="68">
        <v>43114</v>
      </c>
    </row>
    <row r="603" spans="1:26" ht="12.75" x14ac:dyDescent="0.35">
      <c r="A6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</v>
      </c>
      <c r="B603" s="181" t="str">
        <f>IF(All_Opps[[#This Row],[WeekMod]]&lt;&gt;"",CONCATENATE(All_Opps[[#This Row],[Opp Year]],"-",TEXT(All_Opps[[#This Row],[WeekMod]],"00#")),"")</f>
        <v>2019-002</v>
      </c>
      <c r="C6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</v>
      </c>
      <c r="D603" s="181" t="str">
        <f>CONCATENATE(All_Opps[[#This Row],[Opp Year]],"-",TEXT(All_Opps[[#This Row],[Week]],"00#"))</f>
        <v>2019-002</v>
      </c>
      <c r="E603" s="181">
        <f>IFERROR(VALUE(RIGHT(All_Opps[[#This Row],[Opportunity Name]],2)),"")</f>
        <v>2</v>
      </c>
      <c r="F603" s="181">
        <f>IFERROR(("20"&amp;LEFT(All_Opps[[#This Row],[Opportunity Name]],2))*1,"")</f>
        <v>2019</v>
      </c>
      <c r="G603" s="181" t="str">
        <f>MID(All_Opps[[#This Row],[Opportunity Name]],3,2)</f>
        <v>01</v>
      </c>
      <c r="H603" s="181" t="str">
        <f>LEFT(All_Opps[[#This Row],[Opportunity Name]],7)</f>
        <v>1901-01</v>
      </c>
      <c r="I603" s="181" t="str" cm="1">
        <f t="array" ref="I6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03" s="181" t="str">
        <f>YEAR(All_Opps[[#This Row],[Close_Date]])&amp;"-"&amp;TEXT(MONTH(All_Opps[[#This Row],[Close_Date]]),"00")</f>
        <v>2018-01</v>
      </c>
      <c r="K603" s="182">
        <f>All_Opps[[#This Row],[Created Date2]]*1</f>
        <v>43096</v>
      </c>
      <c r="L603" s="183">
        <f>YEAR(All_Opps[[#This Row],[Created_Date]])</f>
        <v>2017</v>
      </c>
      <c r="M603" s="184">
        <f>WEEKNUM(All_Opps[[#This Row],[Created_Date]],16)</f>
        <v>52</v>
      </c>
      <c r="N603" s="182">
        <f>All_Opps[[#This Row],[Close Date]]*1</f>
        <v>43113</v>
      </c>
      <c r="O603" s="185">
        <f>YEAR(All_Opps[[#This Row],[Close_Date]])</f>
        <v>2018</v>
      </c>
      <c r="P603" s="183">
        <f>MONTH(All_Opps[[#This Row],[Close Date]])</f>
        <v>1</v>
      </c>
      <c r="Q603" s="181">
        <f>WEEKNUM(All_Opps[[#This Row],[Close Date]],1)</f>
        <v>2</v>
      </c>
      <c r="R60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370</v>
      </c>
      <c r="S603" s="4" t="s">
        <v>1516</v>
      </c>
      <c r="T603" s="4" t="s">
        <v>1517</v>
      </c>
      <c r="U603" s="68">
        <v>43113</v>
      </c>
      <c r="V603" s="347" t="s">
        <v>19</v>
      </c>
      <c r="W603" s="9">
        <v>25977</v>
      </c>
      <c r="X603" s="4" t="s">
        <v>13</v>
      </c>
      <c r="Y603" s="4" t="s">
        <v>328</v>
      </c>
      <c r="Z603" s="68">
        <v>43096</v>
      </c>
    </row>
    <row r="604" spans="1:26" ht="12.75" x14ac:dyDescent="0.35">
      <c r="A6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604" s="181" t="str">
        <f>IF(All_Opps[[#This Row],[WeekMod]]&lt;&gt;"",CONCATENATE(All_Opps[[#This Row],[Opp Year]],"-",TEXT(All_Opps[[#This Row],[WeekMod]],"00#")),"")</f>
        <v>2018-055</v>
      </c>
      <c r="C6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604" s="181" t="str">
        <f>CONCATENATE(All_Opps[[#This Row],[Opp Year]],"-",TEXT(All_Opps[[#This Row],[Week]],"00#"))</f>
        <v>2018-055</v>
      </c>
      <c r="E604" s="181">
        <f>IFERROR(VALUE(RIGHT(All_Opps[[#This Row],[Opportunity Name]],2)),"")</f>
        <v>6</v>
      </c>
      <c r="F604" s="181">
        <f>IFERROR(("20"&amp;LEFT(All_Opps[[#This Row],[Opportunity Name]],2))*1,"")</f>
        <v>2018</v>
      </c>
      <c r="G604" s="181" t="str">
        <f>MID(All_Opps[[#This Row],[Opportunity Name]],3,2)</f>
        <v>02</v>
      </c>
      <c r="H604" s="181" t="str">
        <f>LEFT(All_Opps[[#This Row],[Opportunity Name]],7)</f>
        <v>1802 Ze</v>
      </c>
      <c r="I604" s="181" t="str" cm="1">
        <f t="array" ref="I6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04" s="181" t="str">
        <f>YEAR(All_Opps[[#This Row],[Close_Date]])&amp;"-"&amp;TEXT(MONTH(All_Opps[[#This Row],[Close_Date]]),"00")</f>
        <v>2018-01</v>
      </c>
      <c r="K604" s="182">
        <f>All_Opps[[#This Row],[Created Date2]]*1</f>
        <v>43090</v>
      </c>
      <c r="L604" s="183">
        <f>YEAR(All_Opps[[#This Row],[Created_Date]])</f>
        <v>2017</v>
      </c>
      <c r="M604" s="184">
        <f>WEEKNUM(All_Opps[[#This Row],[Created_Date]],16)</f>
        <v>51</v>
      </c>
      <c r="N604" s="182">
        <f>All_Opps[[#This Row],[Close Date]]*1</f>
        <v>43120</v>
      </c>
      <c r="O604" s="185">
        <f>YEAR(All_Opps[[#This Row],[Close_Date]])</f>
        <v>2018</v>
      </c>
      <c r="P604" s="183">
        <f>MONTH(All_Opps[[#This Row],[Close Date]])</f>
        <v>1</v>
      </c>
      <c r="Q604" s="181">
        <f>WEEKNUM(All_Opps[[#This Row],[Close Date]],1)</f>
        <v>3</v>
      </c>
      <c r="R60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04" s="4" t="s">
        <v>1518</v>
      </c>
      <c r="T604" s="4" t="s">
        <v>1519</v>
      </c>
      <c r="U604" s="68">
        <v>43120</v>
      </c>
      <c r="V604" s="347" t="s">
        <v>18</v>
      </c>
      <c r="W604" s="341">
        <v>117329</v>
      </c>
      <c r="X604" s="4" t="s">
        <v>13</v>
      </c>
      <c r="Y604" s="4" t="s">
        <v>321</v>
      </c>
      <c r="Z604" s="68">
        <v>43090</v>
      </c>
    </row>
    <row r="605" spans="1:26" ht="12.75" x14ac:dyDescent="0.35">
      <c r="A6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</v>
      </c>
      <c r="B605" s="181" t="str">
        <f>IF(All_Opps[[#This Row],[WeekMod]]&lt;&gt;"",CONCATENATE(All_Opps[[#This Row],[Opp Year]],"-",TEXT(All_Opps[[#This Row],[WeekMod]],"00#")),"")</f>
        <v>2019-007</v>
      </c>
      <c r="C6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</v>
      </c>
      <c r="D605" s="181" t="str">
        <f>CONCATENATE(All_Opps[[#This Row],[Opp Year]],"-",TEXT(All_Opps[[#This Row],[Week]],"00#"))</f>
        <v>2019-007</v>
      </c>
      <c r="E605" s="181">
        <f>IFERROR(VALUE(RIGHT(All_Opps[[#This Row],[Opportunity Name]],2)),"")</f>
        <v>2</v>
      </c>
      <c r="F605" s="181">
        <f>IFERROR(("20"&amp;LEFT(All_Opps[[#This Row],[Opportunity Name]],2))*1,"")</f>
        <v>2019</v>
      </c>
      <c r="G605" s="181" t="str">
        <f>MID(All_Opps[[#This Row],[Opportunity Name]],3,2)</f>
        <v>10</v>
      </c>
      <c r="H605" s="181" t="str">
        <f>LEFT(All_Opps[[#This Row],[Opportunity Name]],7)</f>
        <v>1910-01</v>
      </c>
      <c r="I605" s="181" t="str" cm="1">
        <f t="array" ref="I6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05" s="181" t="str">
        <f>YEAR(All_Opps[[#This Row],[Close_Date]])&amp;"-"&amp;TEXT(MONTH(All_Opps[[#This Row],[Close_Date]]),"00")</f>
        <v>2018-02</v>
      </c>
      <c r="K605" s="182">
        <f>All_Opps[[#This Row],[Created Date2]]*1</f>
        <v>43146</v>
      </c>
      <c r="L605" s="183">
        <f>YEAR(All_Opps[[#This Row],[Created_Date]])</f>
        <v>2018</v>
      </c>
      <c r="M605" s="184">
        <f>WEEKNUM(All_Opps[[#This Row],[Created_Date]],16)</f>
        <v>7</v>
      </c>
      <c r="N605" s="182">
        <f>All_Opps[[#This Row],[Close Date]]*1</f>
        <v>43147</v>
      </c>
      <c r="O605" s="185">
        <f>YEAR(All_Opps[[#This Row],[Close_Date]])</f>
        <v>2018</v>
      </c>
      <c r="P605" s="183">
        <f>MONTH(All_Opps[[#This Row],[Close Date]])</f>
        <v>2</v>
      </c>
      <c r="Q605" s="181">
        <f>WEEKNUM(All_Opps[[#This Row],[Close Date]],1)</f>
        <v>7</v>
      </c>
      <c r="R60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593</v>
      </c>
      <c r="S605" s="4" t="s">
        <v>1520</v>
      </c>
      <c r="T605" s="4" t="s">
        <v>1521</v>
      </c>
      <c r="U605" s="68">
        <v>43147</v>
      </c>
      <c r="V605" s="347" t="s">
        <v>19</v>
      </c>
      <c r="W605" s="341">
        <v>40015</v>
      </c>
      <c r="X605" s="4" t="s">
        <v>13</v>
      </c>
      <c r="Y605" s="4" t="s">
        <v>321</v>
      </c>
      <c r="Z605" s="68">
        <v>43146</v>
      </c>
    </row>
    <row r="606" spans="1:26" ht="12.75" x14ac:dyDescent="0.35">
      <c r="A6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606" s="181" t="str">
        <f>IF(All_Opps[[#This Row],[WeekMod]]&lt;&gt;"",CONCATENATE(All_Opps[[#This Row],[Opp Year]],"-",TEXT(All_Opps[[#This Row],[WeekMod]],"00#")),"")</f>
        <v>2018-057</v>
      </c>
      <c r="C6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606" s="181" t="str">
        <f>CONCATENATE(All_Opps[[#This Row],[Opp Year]],"-",TEXT(All_Opps[[#This Row],[Week]],"00#"))</f>
        <v>2018-057</v>
      </c>
      <c r="E606" s="181">
        <f>IFERROR(VALUE(RIGHT(All_Opps[[#This Row],[Opportunity Name]],2)),"")</f>
        <v>2</v>
      </c>
      <c r="F606" s="181">
        <f>IFERROR(("20"&amp;LEFT(All_Opps[[#This Row],[Opportunity Name]],2))*1,"")</f>
        <v>2018</v>
      </c>
      <c r="G606" s="181" t="str">
        <f>MID(All_Opps[[#This Row],[Opportunity Name]],3,2)</f>
        <v>07</v>
      </c>
      <c r="H606" s="181" t="str">
        <f>LEFT(All_Opps[[#This Row],[Opportunity Name]],7)</f>
        <v>1807 Ta</v>
      </c>
      <c r="I606" s="181" t="str" cm="1">
        <f t="array" ref="I6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06" s="181" t="str">
        <f>YEAR(All_Opps[[#This Row],[Close_Date]])&amp;"-"&amp;TEXT(MONTH(All_Opps[[#This Row],[Close_Date]]),"00")</f>
        <v>2018-02</v>
      </c>
      <c r="K606" s="182">
        <f>All_Opps[[#This Row],[Created Date2]]*1</f>
        <v>43102</v>
      </c>
      <c r="L606" s="183">
        <f>YEAR(All_Opps[[#This Row],[Created_Date]])</f>
        <v>2018</v>
      </c>
      <c r="M606" s="184">
        <f>WEEKNUM(All_Opps[[#This Row],[Created_Date]],16)</f>
        <v>1</v>
      </c>
      <c r="N606" s="182">
        <f>All_Opps[[#This Row],[Close Date]]*1</f>
        <v>43132</v>
      </c>
      <c r="O606" s="185">
        <f>YEAR(All_Opps[[#This Row],[Close_Date]])</f>
        <v>2018</v>
      </c>
      <c r="P606" s="183">
        <f>MONTH(All_Opps[[#This Row],[Close Date]])</f>
        <v>2</v>
      </c>
      <c r="Q606" s="181">
        <f>WEEKNUM(All_Opps[[#This Row],[Close Date]],1)</f>
        <v>5</v>
      </c>
      <c r="R6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06" s="4" t="s">
        <v>1522</v>
      </c>
      <c r="T606" s="4" t="s">
        <v>1523</v>
      </c>
      <c r="U606" s="68">
        <v>43132</v>
      </c>
      <c r="V606" s="347" t="s">
        <v>18</v>
      </c>
      <c r="W606" s="341">
        <v>17846</v>
      </c>
      <c r="X606" s="4" t="s">
        <v>15</v>
      </c>
      <c r="Y606" s="4" t="s">
        <v>321</v>
      </c>
      <c r="Z606" s="68">
        <v>43102</v>
      </c>
    </row>
    <row r="607" spans="1:26" ht="12.75" x14ac:dyDescent="0.35">
      <c r="A6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607" s="181" t="str">
        <f>IF(All_Opps[[#This Row],[WeekMod]]&lt;&gt;"",CONCATENATE(All_Opps[[#This Row],[Opp Year]],"-",TEXT(All_Opps[[#This Row],[WeekMod]],"00#")),"")</f>
        <v>2018-062</v>
      </c>
      <c r="C6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607" s="181" t="str">
        <f>CONCATENATE(All_Opps[[#This Row],[Opp Year]],"-",TEXT(All_Opps[[#This Row],[Week]],"00#"))</f>
        <v>2018-062</v>
      </c>
      <c r="E607" s="181">
        <f>IFERROR(VALUE(RIGHT(All_Opps[[#This Row],[Opportunity Name]],2)),"")</f>
        <v>2</v>
      </c>
      <c r="F607" s="181">
        <f>IFERROR(("20"&amp;LEFT(All_Opps[[#This Row],[Opportunity Name]],2))*1,"")</f>
        <v>2018</v>
      </c>
      <c r="G607" s="181" t="str">
        <f>MID(All_Opps[[#This Row],[Opportunity Name]],3,2)</f>
        <v>08</v>
      </c>
      <c r="H607" s="181" t="str">
        <f>LEFT(All_Opps[[#This Row],[Opportunity Name]],7)</f>
        <v>1808 Ko</v>
      </c>
      <c r="I607" s="181" t="str" cm="1">
        <f t="array" ref="I6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07" s="181" t="str">
        <f>YEAR(All_Opps[[#This Row],[Close_Date]])&amp;"-"&amp;TEXT(MONTH(All_Opps[[#This Row],[Close_Date]]),"00")</f>
        <v>2018-03</v>
      </c>
      <c r="K607" s="182">
        <f>All_Opps[[#This Row],[Created Date2]]*1</f>
        <v>43136</v>
      </c>
      <c r="L607" s="183">
        <f>YEAR(All_Opps[[#This Row],[Created_Date]])</f>
        <v>2018</v>
      </c>
      <c r="M607" s="184">
        <f>WEEKNUM(All_Opps[[#This Row],[Created_Date]],16)</f>
        <v>6</v>
      </c>
      <c r="N607" s="182">
        <f>All_Opps[[#This Row],[Close Date]]*1</f>
        <v>43166</v>
      </c>
      <c r="O607" s="185">
        <f>YEAR(All_Opps[[#This Row],[Close_Date]])</f>
        <v>2018</v>
      </c>
      <c r="P607" s="183">
        <f>MONTH(All_Opps[[#This Row],[Close Date]])</f>
        <v>3</v>
      </c>
      <c r="Q607" s="181">
        <f>WEEKNUM(All_Opps[[#This Row],[Close Date]],1)</f>
        <v>10</v>
      </c>
      <c r="R6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07" s="4" t="s">
        <v>1524</v>
      </c>
      <c r="T607" s="4" t="s">
        <v>940</v>
      </c>
      <c r="U607" s="68">
        <v>43166</v>
      </c>
      <c r="V607" s="347" t="s">
        <v>18</v>
      </c>
      <c r="W607" s="341">
        <v>45807</v>
      </c>
      <c r="X607" s="4" t="s">
        <v>13</v>
      </c>
      <c r="Y607" s="4" t="s">
        <v>321</v>
      </c>
      <c r="Z607" s="68">
        <v>43136</v>
      </c>
    </row>
    <row r="608" spans="1:26" ht="12.75" x14ac:dyDescent="0.35">
      <c r="A6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</v>
      </c>
      <c r="B608" s="181" t="str">
        <f>IF(All_Opps[[#This Row],[WeekMod]]&lt;&gt;"",CONCATENATE(All_Opps[[#This Row],[Opp Year]],"-",TEXT(All_Opps[[#This Row],[WeekMod]],"00#")),"")</f>
        <v>2019-003</v>
      </c>
      <c r="C6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</v>
      </c>
      <c r="D608" s="181" t="str">
        <f>CONCATENATE(All_Opps[[#This Row],[Opp Year]],"-",TEXT(All_Opps[[#This Row],[Week]],"00#"))</f>
        <v>2019-003</v>
      </c>
      <c r="E608" s="181">
        <f>IFERROR(VALUE(RIGHT(All_Opps[[#This Row],[Opportunity Name]],2)),"")</f>
        <v>2</v>
      </c>
      <c r="F608" s="181">
        <f>IFERROR(("20"&amp;LEFT(All_Opps[[#This Row],[Opportunity Name]],2))*1,"")</f>
        <v>2019</v>
      </c>
      <c r="G608" s="181" t="str">
        <f>MID(All_Opps[[#This Row],[Opportunity Name]],3,2)</f>
        <v>07</v>
      </c>
      <c r="H608" s="181" t="str">
        <f>LEFT(All_Opps[[#This Row],[Opportunity Name]],7)</f>
        <v>1907 Ze</v>
      </c>
      <c r="I608" s="181" t="str" cm="1">
        <f t="array" ref="I6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08" s="181" t="str">
        <f>YEAR(All_Opps[[#This Row],[Close_Date]])&amp;"-"&amp;TEXT(MONTH(All_Opps[[#This Row],[Close_Date]]),"00")</f>
        <v>2018-01</v>
      </c>
      <c r="K608" s="182">
        <f>All_Opps[[#This Row],[Created Date2]]*1</f>
        <v>43086</v>
      </c>
      <c r="L608" s="183">
        <f>YEAR(All_Opps[[#This Row],[Created_Date]])</f>
        <v>2017</v>
      </c>
      <c r="M608" s="184">
        <f>WEEKNUM(All_Opps[[#This Row],[Created_Date]],16)</f>
        <v>51</v>
      </c>
      <c r="N608" s="182">
        <f>All_Opps[[#This Row],[Close Date]]*1</f>
        <v>43116</v>
      </c>
      <c r="O608" s="185">
        <f>YEAR(All_Opps[[#This Row],[Close_Date]])</f>
        <v>2018</v>
      </c>
      <c r="P608" s="183">
        <f>MONTH(All_Opps[[#This Row],[Close Date]])</f>
        <v>1</v>
      </c>
      <c r="Q608" s="181">
        <f>WEEKNUM(All_Opps[[#This Row],[Close Date]],1)</f>
        <v>3</v>
      </c>
      <c r="R60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08" s="4" t="s">
        <v>1525</v>
      </c>
      <c r="T608" s="4" t="s">
        <v>1526</v>
      </c>
      <c r="U608" s="68">
        <v>43116</v>
      </c>
      <c r="V608" s="347" t="s">
        <v>18</v>
      </c>
      <c r="W608" s="341">
        <v>60242</v>
      </c>
      <c r="X608" s="4" t="s">
        <v>5</v>
      </c>
      <c r="Y608" s="4" t="s">
        <v>1285</v>
      </c>
      <c r="Z608" s="68">
        <v>43086</v>
      </c>
    </row>
    <row r="609" spans="1:26" ht="12.75" x14ac:dyDescent="0.35">
      <c r="A6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609" s="181" t="str">
        <f>IF(All_Opps[[#This Row],[WeekMod]]&lt;&gt;"",CONCATENATE(All_Opps[[#This Row],[Opp Year]],"-",TEXT(All_Opps[[#This Row],[WeekMod]],"00#")),"")</f>
        <v>2018-057</v>
      </c>
      <c r="C6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609" s="181" t="str">
        <f>CONCATENATE(All_Opps[[#This Row],[Opp Year]],"-",TEXT(All_Opps[[#This Row],[Week]],"00#"))</f>
        <v>2018-057</v>
      </c>
      <c r="E609" s="181">
        <f>IFERROR(VALUE(RIGHT(All_Opps[[#This Row],[Opportunity Name]],2)),"")</f>
        <v>2</v>
      </c>
      <c r="F609" s="181">
        <f>IFERROR(("20"&amp;LEFT(All_Opps[[#This Row],[Opportunity Name]],2))*1,"")</f>
        <v>2018</v>
      </c>
      <c r="G609" s="181" t="str">
        <f>MID(All_Opps[[#This Row],[Opportunity Name]],3,2)</f>
        <v>12</v>
      </c>
      <c r="H609" s="181" t="str">
        <f>LEFT(All_Opps[[#This Row],[Opportunity Name]],7)</f>
        <v>1812-05</v>
      </c>
      <c r="I609" s="181" t="str" cm="1">
        <f t="array" ref="I6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609" s="181" t="str">
        <f>YEAR(All_Opps[[#This Row],[Close_Date]])&amp;"-"&amp;TEXT(MONTH(All_Opps[[#This Row],[Close_Date]]),"00")</f>
        <v>2018-02</v>
      </c>
      <c r="K609" s="182">
        <f>All_Opps[[#This Row],[Created Date2]]*1</f>
        <v>43119</v>
      </c>
      <c r="L609" s="183">
        <f>YEAR(All_Opps[[#This Row],[Created_Date]])</f>
        <v>2018</v>
      </c>
      <c r="M609" s="184">
        <f>WEEKNUM(All_Opps[[#This Row],[Created_Date]],16)</f>
        <v>3</v>
      </c>
      <c r="N609" s="182">
        <f>All_Opps[[#This Row],[Close Date]]*1</f>
        <v>43132</v>
      </c>
      <c r="O609" s="185">
        <f>YEAR(All_Opps[[#This Row],[Close_Date]])</f>
        <v>2018</v>
      </c>
      <c r="P609" s="183">
        <f>MONTH(All_Opps[[#This Row],[Close Date]])</f>
        <v>2</v>
      </c>
      <c r="Q609" s="181">
        <f>WEEKNUM(All_Opps[[#This Row],[Close Date]],1)</f>
        <v>5</v>
      </c>
      <c r="R60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09" s="4" t="s">
        <v>1527</v>
      </c>
      <c r="T609" s="4" t="s">
        <v>1528</v>
      </c>
      <c r="U609" s="68">
        <v>43132</v>
      </c>
      <c r="V609" s="347" t="s">
        <v>20</v>
      </c>
      <c r="W609" s="341">
        <v>33171</v>
      </c>
      <c r="X609" s="4" t="s">
        <v>153</v>
      </c>
      <c r="Y609" s="4" t="s">
        <v>321</v>
      </c>
      <c r="Z609" s="68">
        <v>43119</v>
      </c>
    </row>
    <row r="610" spans="1:26" ht="12.75" x14ac:dyDescent="0.35">
      <c r="A6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610" s="181" t="str">
        <f>IF(All_Opps[[#This Row],[WeekMod]]&lt;&gt;"",CONCATENATE(All_Opps[[#This Row],[Opp Year]],"-",TEXT(All_Opps[[#This Row],[WeekMod]],"00#")),"")</f>
        <v>2018-062</v>
      </c>
      <c r="C6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610" s="181" t="str">
        <f>CONCATENATE(All_Opps[[#This Row],[Opp Year]],"-",TEXT(All_Opps[[#This Row],[Week]],"00#"))</f>
        <v>2018-062</v>
      </c>
      <c r="E610" s="181">
        <f>IFERROR(VALUE(RIGHT(All_Opps[[#This Row],[Opportunity Name]],2)),"")</f>
        <v>2</v>
      </c>
      <c r="F610" s="181">
        <f>IFERROR(("20"&amp;LEFT(All_Opps[[#This Row],[Opportunity Name]],2))*1,"")</f>
        <v>2018</v>
      </c>
      <c r="G610" s="181" t="str">
        <f>MID(All_Opps[[#This Row],[Opportunity Name]],3,2)</f>
        <v>06</v>
      </c>
      <c r="H610" s="181" t="str">
        <f>LEFT(All_Opps[[#This Row],[Opportunity Name]],7)</f>
        <v>1806 So</v>
      </c>
      <c r="I610" s="181" t="str" cm="1">
        <f t="array" ref="I6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10" s="181" t="str">
        <f>YEAR(All_Opps[[#This Row],[Close_Date]])&amp;"-"&amp;TEXT(MONTH(All_Opps[[#This Row],[Close_Date]]),"00")</f>
        <v>2018-03</v>
      </c>
      <c r="K610" s="182">
        <f>All_Opps[[#This Row],[Created Date2]]*1</f>
        <v>43138</v>
      </c>
      <c r="L610" s="183">
        <f>YEAR(All_Opps[[#This Row],[Created_Date]])</f>
        <v>2018</v>
      </c>
      <c r="M610" s="184">
        <f>WEEKNUM(All_Opps[[#This Row],[Created_Date]],16)</f>
        <v>6</v>
      </c>
      <c r="N610" s="182">
        <f>All_Opps[[#This Row],[Close Date]]*1</f>
        <v>43168</v>
      </c>
      <c r="O610" s="185">
        <f>YEAR(All_Opps[[#This Row],[Close_Date]])</f>
        <v>2018</v>
      </c>
      <c r="P610" s="183">
        <f>MONTH(All_Opps[[#This Row],[Close Date]])</f>
        <v>3</v>
      </c>
      <c r="Q610" s="181">
        <f>WEEKNUM(All_Opps[[#This Row],[Close Date]],1)</f>
        <v>10</v>
      </c>
      <c r="R61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10" s="4" t="s">
        <v>1529</v>
      </c>
      <c r="T610" s="4" t="s">
        <v>1530</v>
      </c>
      <c r="U610" s="68">
        <v>43168</v>
      </c>
      <c r="V610" s="347" t="s">
        <v>18</v>
      </c>
      <c r="W610" s="9">
        <v>32919</v>
      </c>
      <c r="X610" s="4" t="s">
        <v>15</v>
      </c>
      <c r="Y610" s="4" t="s">
        <v>328</v>
      </c>
      <c r="Z610" s="68">
        <v>43138</v>
      </c>
    </row>
    <row r="611" spans="1:26" ht="12.75" x14ac:dyDescent="0.35">
      <c r="A6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611" s="181" t="str">
        <f>IF(All_Opps[[#This Row],[WeekMod]]&lt;&gt;"",CONCATENATE(All_Opps[[#This Row],[Opp Year]],"-",TEXT(All_Opps[[#This Row],[WeekMod]],"00#")),"")</f>
        <v>2018-055</v>
      </c>
      <c r="C6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611" s="181" t="str">
        <f>CONCATENATE(All_Opps[[#This Row],[Opp Year]],"-",TEXT(All_Opps[[#This Row],[Week]],"00#"))</f>
        <v>2018-055</v>
      </c>
      <c r="E611" s="181">
        <f>IFERROR(VALUE(RIGHT(All_Opps[[#This Row],[Opportunity Name]],2)),"")</f>
        <v>1</v>
      </c>
      <c r="F611" s="181">
        <f>IFERROR(("20"&amp;LEFT(All_Opps[[#This Row],[Opportunity Name]],2))*1,"")</f>
        <v>2018</v>
      </c>
      <c r="G611" s="181" t="str">
        <f>MID(All_Opps[[#This Row],[Opportunity Name]],3,2)</f>
        <v>05</v>
      </c>
      <c r="H611" s="181" t="str">
        <f>LEFT(All_Opps[[#This Row],[Opportunity Name]],7)</f>
        <v>1805 Ea</v>
      </c>
      <c r="I611" s="181" t="str" cm="1">
        <f t="array" ref="I6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11" s="181" t="str">
        <f>YEAR(All_Opps[[#This Row],[Close_Date]])&amp;"-"&amp;TEXT(MONTH(All_Opps[[#This Row],[Close_Date]]),"00")</f>
        <v>2018-01</v>
      </c>
      <c r="K611" s="182">
        <f>All_Opps[[#This Row],[Created Date2]]*1</f>
        <v>43090</v>
      </c>
      <c r="L611" s="183">
        <f>YEAR(All_Opps[[#This Row],[Created_Date]])</f>
        <v>2017</v>
      </c>
      <c r="M611" s="184">
        <f>WEEKNUM(All_Opps[[#This Row],[Created_Date]],16)</f>
        <v>51</v>
      </c>
      <c r="N611" s="182">
        <f>All_Opps[[#This Row],[Close Date]]*1</f>
        <v>43120</v>
      </c>
      <c r="O611" s="185">
        <f>YEAR(All_Opps[[#This Row],[Close_Date]])</f>
        <v>2018</v>
      </c>
      <c r="P611" s="183">
        <f>MONTH(All_Opps[[#This Row],[Close Date]])</f>
        <v>1</v>
      </c>
      <c r="Q611" s="181">
        <f>WEEKNUM(All_Opps[[#This Row],[Close Date]],1)</f>
        <v>3</v>
      </c>
      <c r="R61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11" s="4" t="s">
        <v>1531</v>
      </c>
      <c r="T611" s="4" t="s">
        <v>1532</v>
      </c>
      <c r="U611" s="68">
        <v>43120</v>
      </c>
      <c r="V611" s="347" t="s">
        <v>18</v>
      </c>
      <c r="W611" s="341">
        <v>12230</v>
      </c>
      <c r="X611" s="4" t="s">
        <v>5</v>
      </c>
      <c r="Y611" s="4" t="s">
        <v>321</v>
      </c>
      <c r="Z611" s="68">
        <v>43090</v>
      </c>
    </row>
    <row r="612" spans="1:26" ht="12.75" x14ac:dyDescent="0.35">
      <c r="A6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612" s="181" t="str">
        <f>IF(All_Opps[[#This Row],[WeekMod]]&lt;&gt;"",CONCATENATE(All_Opps[[#This Row],[Opp Year]],"-",TEXT(All_Opps[[#This Row],[WeekMod]],"00#")),"")</f>
        <v>2018-055</v>
      </c>
      <c r="C6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612" s="181" t="str">
        <f>CONCATENATE(All_Opps[[#This Row],[Opp Year]],"-",TEXT(All_Opps[[#This Row],[Week]],"00#"))</f>
        <v>2018-055</v>
      </c>
      <c r="E612" s="181">
        <f>IFERROR(VALUE(RIGHT(All_Opps[[#This Row],[Opportunity Name]],2)),"")</f>
        <v>5</v>
      </c>
      <c r="F612" s="181">
        <f>IFERROR(("20"&amp;LEFT(All_Opps[[#This Row],[Opportunity Name]],2))*1,"")</f>
        <v>2018</v>
      </c>
      <c r="G612" s="181" t="str">
        <f>MID(All_Opps[[#This Row],[Opportunity Name]],3,2)</f>
        <v>06</v>
      </c>
      <c r="H612" s="181" t="str">
        <f>LEFT(All_Opps[[#This Row],[Opportunity Name]],7)</f>
        <v>1806-18</v>
      </c>
      <c r="I612" s="181" t="str" cm="1">
        <f t="array" ref="I6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12" s="181" t="str">
        <f>YEAR(All_Opps[[#This Row],[Close_Date]])&amp;"-"&amp;TEXT(MONTH(All_Opps[[#This Row],[Close_Date]]),"00")</f>
        <v>2018-01</v>
      </c>
      <c r="K612" s="182">
        <f>All_Opps[[#This Row],[Created Date2]]*1</f>
        <v>43110</v>
      </c>
      <c r="L612" s="183">
        <f>YEAR(All_Opps[[#This Row],[Created_Date]])</f>
        <v>2018</v>
      </c>
      <c r="M612" s="184">
        <f>WEEKNUM(All_Opps[[#This Row],[Created_Date]],16)</f>
        <v>2</v>
      </c>
      <c r="N612" s="182">
        <f>All_Opps[[#This Row],[Close Date]]*1</f>
        <v>43119</v>
      </c>
      <c r="O612" s="185">
        <f>YEAR(All_Opps[[#This Row],[Close_Date]])</f>
        <v>2018</v>
      </c>
      <c r="P612" s="183">
        <f>MONTH(All_Opps[[#This Row],[Close Date]])</f>
        <v>1</v>
      </c>
      <c r="Q612" s="181">
        <f>WEEKNUM(All_Opps[[#This Row],[Close Date]],1)</f>
        <v>3</v>
      </c>
      <c r="R61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142</v>
      </c>
      <c r="S612" s="4" t="s">
        <v>1533</v>
      </c>
      <c r="T612" s="4" t="s">
        <v>1534</v>
      </c>
      <c r="U612" s="68">
        <v>43119</v>
      </c>
      <c r="V612" s="347" t="s">
        <v>19</v>
      </c>
      <c r="W612" s="9">
        <v>77285</v>
      </c>
      <c r="X612" s="4" t="s">
        <v>5</v>
      </c>
      <c r="Y612" s="4" t="s">
        <v>328</v>
      </c>
      <c r="Z612" s="68">
        <v>43110</v>
      </c>
    </row>
    <row r="613" spans="1:26" ht="12.75" x14ac:dyDescent="0.35">
      <c r="A6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613" s="181" t="str">
        <f>IF(All_Opps[[#This Row],[WeekMod]]&lt;&gt;"",CONCATENATE(All_Opps[[#This Row],[Opp Year]],"-",TEXT(All_Opps[[#This Row],[WeekMod]],"00#")),"")</f>
        <v>2018-062</v>
      </c>
      <c r="C6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613" s="181" t="str">
        <f>CONCATENATE(All_Opps[[#This Row],[Opp Year]],"-",TEXT(All_Opps[[#This Row],[Week]],"00#"))</f>
        <v>2018-062</v>
      </c>
      <c r="E613" s="181">
        <f>IFERROR(VALUE(RIGHT(All_Opps[[#This Row],[Opportunity Name]],2)),"")</f>
        <v>6</v>
      </c>
      <c r="F613" s="181">
        <f>IFERROR(("20"&amp;LEFT(All_Opps[[#This Row],[Opportunity Name]],2))*1,"")</f>
        <v>2018</v>
      </c>
      <c r="G613" s="181" t="str">
        <f>MID(All_Opps[[#This Row],[Opportunity Name]],3,2)</f>
        <v>06</v>
      </c>
      <c r="H613" s="181" t="str">
        <f>LEFT(All_Opps[[#This Row],[Opportunity Name]],7)</f>
        <v>1806-17</v>
      </c>
      <c r="I613" s="181" t="str" cm="1">
        <f t="array" ref="I6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13" s="181" t="str">
        <f>YEAR(All_Opps[[#This Row],[Close_Date]])&amp;"-"&amp;TEXT(MONTH(All_Opps[[#This Row],[Close_Date]]),"00")</f>
        <v>2018-03</v>
      </c>
      <c r="K613" s="182">
        <f>All_Opps[[#This Row],[Created Date2]]*1</f>
        <v>43164</v>
      </c>
      <c r="L613" s="183">
        <f>YEAR(All_Opps[[#This Row],[Created_Date]])</f>
        <v>2018</v>
      </c>
      <c r="M613" s="184">
        <f>WEEKNUM(All_Opps[[#This Row],[Created_Date]],16)</f>
        <v>10</v>
      </c>
      <c r="N613" s="182">
        <f>All_Opps[[#This Row],[Close Date]]*1</f>
        <v>43165</v>
      </c>
      <c r="O613" s="185">
        <f>YEAR(All_Opps[[#This Row],[Close_Date]])</f>
        <v>2018</v>
      </c>
      <c r="P613" s="183">
        <f>MONTH(All_Opps[[#This Row],[Close Date]])</f>
        <v>3</v>
      </c>
      <c r="Q613" s="181">
        <f>WEEKNUM(All_Opps[[#This Row],[Close Date]],1)</f>
        <v>10</v>
      </c>
      <c r="R61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88</v>
      </c>
      <c r="S613" s="4" t="s">
        <v>1535</v>
      </c>
      <c r="T613" s="4" t="s">
        <v>1536</v>
      </c>
      <c r="U613" s="68">
        <v>43165</v>
      </c>
      <c r="V613" s="347" t="s">
        <v>19</v>
      </c>
      <c r="W613" s="9">
        <v>66628</v>
      </c>
      <c r="X613" s="4" t="s">
        <v>13</v>
      </c>
      <c r="Y613" s="4" t="s">
        <v>328</v>
      </c>
      <c r="Z613" s="68">
        <v>43164</v>
      </c>
    </row>
    <row r="614" spans="1:26" ht="12.75" x14ac:dyDescent="0.35">
      <c r="A6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614" s="181" t="str">
        <f>IF(All_Opps[[#This Row],[WeekMod]]&lt;&gt;"",CONCATENATE(All_Opps[[#This Row],[Opp Year]],"-",TEXT(All_Opps[[#This Row],[WeekMod]],"00#")),"")</f>
        <v>2018-060</v>
      </c>
      <c r="C6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614" s="181" t="str">
        <f>CONCATENATE(All_Opps[[#This Row],[Opp Year]],"-",TEXT(All_Opps[[#This Row],[Week]],"00#"))</f>
        <v>2018-060</v>
      </c>
      <c r="E614" s="181">
        <f>IFERROR(VALUE(RIGHT(All_Opps[[#This Row],[Opportunity Name]],2)),"")</f>
        <v>3</v>
      </c>
      <c r="F614" s="181">
        <f>IFERROR(("20"&amp;LEFT(All_Opps[[#This Row],[Opportunity Name]],2))*1,"")</f>
        <v>2018</v>
      </c>
      <c r="G614" s="181" t="str">
        <f>MID(All_Opps[[#This Row],[Opportunity Name]],3,2)</f>
        <v>07</v>
      </c>
      <c r="H614" s="181" t="str">
        <f>LEFT(All_Opps[[#This Row],[Opportunity Name]],7)</f>
        <v>1807 Pr</v>
      </c>
      <c r="I614" s="181" t="str" cm="1">
        <f t="array" ref="I6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14" s="181" t="str">
        <f>YEAR(All_Opps[[#This Row],[Close_Date]])&amp;"-"&amp;TEXT(MONTH(All_Opps[[#This Row],[Close_Date]]),"00")</f>
        <v>2018-02</v>
      </c>
      <c r="K614" s="182">
        <f>All_Opps[[#This Row],[Created Date2]]*1</f>
        <v>43122</v>
      </c>
      <c r="L614" s="183">
        <f>YEAR(All_Opps[[#This Row],[Created_Date]])</f>
        <v>2018</v>
      </c>
      <c r="M614" s="184">
        <f>WEEKNUM(All_Opps[[#This Row],[Created_Date]],16)</f>
        <v>4</v>
      </c>
      <c r="N614" s="182">
        <f>All_Opps[[#This Row],[Close Date]]*1</f>
        <v>43152</v>
      </c>
      <c r="O614" s="185">
        <f>YEAR(All_Opps[[#This Row],[Close_Date]])</f>
        <v>2018</v>
      </c>
      <c r="P614" s="183">
        <f>MONTH(All_Opps[[#This Row],[Close Date]])</f>
        <v>2</v>
      </c>
      <c r="Q614" s="181">
        <f>WEEKNUM(All_Opps[[#This Row],[Close Date]],1)</f>
        <v>8</v>
      </c>
      <c r="R6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14" s="4" t="s">
        <v>1537</v>
      </c>
      <c r="T614" s="4" t="s">
        <v>1538</v>
      </c>
      <c r="U614" s="68">
        <v>43152</v>
      </c>
      <c r="V614" s="347" t="s">
        <v>18</v>
      </c>
      <c r="W614" s="341">
        <v>41445</v>
      </c>
      <c r="X614" s="4" t="s">
        <v>6</v>
      </c>
      <c r="Y614" s="4" t="s">
        <v>321</v>
      </c>
      <c r="Z614" s="68">
        <v>43122</v>
      </c>
    </row>
    <row r="615" spans="1:26" ht="12.75" x14ac:dyDescent="0.35">
      <c r="A6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615" s="181" t="str">
        <f>IF(All_Opps[[#This Row],[WeekMod]]&lt;&gt;"",CONCATENATE(All_Opps[[#This Row],[Opp Year]],"-",TEXT(All_Opps[[#This Row],[WeekMod]],"00#")),"")</f>
        <v>2018-059</v>
      </c>
      <c r="C6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615" s="181" t="str">
        <f>CONCATENATE(All_Opps[[#This Row],[Opp Year]],"-",TEXT(All_Opps[[#This Row],[Week]],"00#"))</f>
        <v>2018-059</v>
      </c>
      <c r="E615" s="181">
        <f>IFERROR(VALUE(RIGHT(All_Opps[[#This Row],[Opportunity Name]],2)),"")</f>
        <v>3</v>
      </c>
      <c r="F615" s="181">
        <f>IFERROR(("20"&amp;LEFT(All_Opps[[#This Row],[Opportunity Name]],2))*1,"")</f>
        <v>2018</v>
      </c>
      <c r="G615" s="181" t="str">
        <f>MID(All_Opps[[#This Row],[Opportunity Name]],3,2)</f>
        <v>04</v>
      </c>
      <c r="H615" s="181" t="str">
        <f>LEFT(All_Opps[[#This Row],[Opportunity Name]],7)</f>
        <v>1804-07</v>
      </c>
      <c r="I615" s="181" t="str" cm="1">
        <f t="array" ref="I6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15" s="181" t="str">
        <f>YEAR(All_Opps[[#This Row],[Close_Date]])&amp;"-"&amp;TEXT(MONTH(All_Opps[[#This Row],[Close_Date]]),"00")</f>
        <v>2018-02</v>
      </c>
      <c r="K615" s="182">
        <f>All_Opps[[#This Row],[Created Date2]]*1</f>
        <v>43137</v>
      </c>
      <c r="L615" s="183">
        <f>YEAR(All_Opps[[#This Row],[Created_Date]])</f>
        <v>2018</v>
      </c>
      <c r="M615" s="184">
        <f>WEEKNUM(All_Opps[[#This Row],[Created_Date]],16)</f>
        <v>6</v>
      </c>
      <c r="N615" s="182">
        <f>All_Opps[[#This Row],[Close Date]]*1</f>
        <v>43146</v>
      </c>
      <c r="O615" s="185">
        <f>YEAR(All_Opps[[#This Row],[Close_Date]])</f>
        <v>2018</v>
      </c>
      <c r="P615" s="183">
        <f>MONTH(All_Opps[[#This Row],[Close Date]])</f>
        <v>2</v>
      </c>
      <c r="Q615" s="181">
        <f>WEEKNUM(All_Opps[[#This Row],[Close Date]],1)</f>
        <v>7</v>
      </c>
      <c r="R61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54</v>
      </c>
      <c r="S615" s="4" t="s">
        <v>1539</v>
      </c>
      <c r="T615" s="4" t="s">
        <v>1540</v>
      </c>
      <c r="U615" s="68">
        <v>43146</v>
      </c>
      <c r="V615" s="347" t="s">
        <v>19</v>
      </c>
      <c r="W615" s="9">
        <v>83632</v>
      </c>
      <c r="X615" s="4" t="s">
        <v>27</v>
      </c>
      <c r="Y615" s="4" t="s">
        <v>328</v>
      </c>
      <c r="Z615" s="68">
        <v>43137</v>
      </c>
    </row>
    <row r="616" spans="1:26" ht="12.75" x14ac:dyDescent="0.35">
      <c r="A6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616" s="181" t="str">
        <f>IF(All_Opps[[#This Row],[WeekMod]]&lt;&gt;"",CONCATENATE(All_Opps[[#This Row],[Opp Year]],"-",TEXT(All_Opps[[#This Row],[WeekMod]],"00#")),"")</f>
        <v>2018-057</v>
      </c>
      <c r="C6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616" s="181" t="str">
        <f>CONCATENATE(All_Opps[[#This Row],[Opp Year]],"-",TEXT(All_Opps[[#This Row],[Week]],"00#"))</f>
        <v>2018-057</v>
      </c>
      <c r="E616" s="181">
        <f>IFERROR(VALUE(RIGHT(All_Opps[[#This Row],[Opportunity Name]],2)),"")</f>
        <v>3</v>
      </c>
      <c r="F616" s="181">
        <f>IFERROR(("20"&amp;LEFT(All_Opps[[#This Row],[Opportunity Name]],2))*1,"")</f>
        <v>2018</v>
      </c>
      <c r="G616" s="181" t="str">
        <f>MID(All_Opps[[#This Row],[Opportunity Name]],3,2)</f>
        <v>07</v>
      </c>
      <c r="H616" s="181" t="str">
        <f>LEFT(All_Opps[[#This Row],[Opportunity Name]],7)</f>
        <v>1807-09</v>
      </c>
      <c r="I616" s="181" t="str" cm="1">
        <f t="array" ref="I6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16" s="181" t="str">
        <f>YEAR(All_Opps[[#This Row],[Close_Date]])&amp;"-"&amp;TEXT(MONTH(All_Opps[[#This Row],[Close_Date]]),"00")</f>
        <v>2018-01</v>
      </c>
      <c r="K616" s="182">
        <f>All_Opps[[#This Row],[Created Date2]]*1</f>
        <v>43123</v>
      </c>
      <c r="L616" s="183">
        <f>YEAR(All_Opps[[#This Row],[Created_Date]])</f>
        <v>2018</v>
      </c>
      <c r="M616" s="184">
        <f>WEEKNUM(All_Opps[[#This Row],[Created_Date]],16)</f>
        <v>4</v>
      </c>
      <c r="N616" s="182">
        <f>All_Opps[[#This Row],[Close Date]]*1</f>
        <v>43131</v>
      </c>
      <c r="O616" s="185">
        <f>YEAR(All_Opps[[#This Row],[Close_Date]])</f>
        <v>2018</v>
      </c>
      <c r="P616" s="183">
        <f>MONTH(All_Opps[[#This Row],[Close Date]])</f>
        <v>1</v>
      </c>
      <c r="Q616" s="181">
        <f>WEEKNUM(All_Opps[[#This Row],[Close Date]],1)</f>
        <v>5</v>
      </c>
      <c r="R61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159</v>
      </c>
      <c r="S616" s="4" t="s">
        <v>1541</v>
      </c>
      <c r="T616" s="4" t="s">
        <v>1542</v>
      </c>
      <c r="U616" s="68">
        <v>43131</v>
      </c>
      <c r="V616" s="347" t="s">
        <v>19</v>
      </c>
      <c r="W616" s="9">
        <v>31606</v>
      </c>
      <c r="X616" s="4" t="s">
        <v>175</v>
      </c>
      <c r="Y616" s="4" t="s">
        <v>1285</v>
      </c>
      <c r="Z616" s="68">
        <v>43123</v>
      </c>
    </row>
    <row r="617" spans="1:26" ht="12.75" x14ac:dyDescent="0.35">
      <c r="A6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617" s="181" t="str">
        <f>IF(All_Opps[[#This Row],[WeekMod]]&lt;&gt;"",CONCATENATE(All_Opps[[#This Row],[Opp Year]],"-",TEXT(All_Opps[[#This Row],[WeekMod]],"00#")),"")</f>
        <v>2018-061</v>
      </c>
      <c r="C6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617" s="181" t="str">
        <f>CONCATENATE(All_Opps[[#This Row],[Opp Year]],"-",TEXT(All_Opps[[#This Row],[Week]],"00#"))</f>
        <v>2018-061</v>
      </c>
      <c r="E617" s="181">
        <f>IFERROR(VALUE(RIGHT(All_Opps[[#This Row],[Opportunity Name]],2)),"")</f>
        <v>2</v>
      </c>
      <c r="F617" s="181">
        <f>IFERROR(("20"&amp;LEFT(All_Opps[[#This Row],[Opportunity Name]],2))*1,"")</f>
        <v>2018</v>
      </c>
      <c r="G617" s="181" t="str">
        <f>MID(All_Opps[[#This Row],[Opportunity Name]],3,2)</f>
        <v>07</v>
      </c>
      <c r="H617" s="181" t="str">
        <f>LEFT(All_Opps[[#This Row],[Opportunity Name]],7)</f>
        <v>1807-08</v>
      </c>
      <c r="I617" s="181" t="str" cm="1">
        <f t="array" ref="I6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17" s="181" t="str">
        <f>YEAR(All_Opps[[#This Row],[Close_Date]])&amp;"-"&amp;TEXT(MONTH(All_Opps[[#This Row],[Close_Date]]),"00")</f>
        <v>2018-03</v>
      </c>
      <c r="K617" s="182">
        <f>All_Opps[[#This Row],[Created Date2]]*1</f>
        <v>43155</v>
      </c>
      <c r="L617" s="183">
        <f>YEAR(All_Opps[[#This Row],[Created_Date]])</f>
        <v>2018</v>
      </c>
      <c r="M617" s="184">
        <f>WEEKNUM(All_Opps[[#This Row],[Created_Date]],16)</f>
        <v>9</v>
      </c>
      <c r="N617" s="182">
        <f>All_Opps[[#This Row],[Close Date]]*1</f>
        <v>43162</v>
      </c>
      <c r="O617" s="185">
        <f>YEAR(All_Opps[[#This Row],[Close_Date]])</f>
        <v>2018</v>
      </c>
      <c r="P617" s="183">
        <f>MONTH(All_Opps[[#This Row],[Close Date]])</f>
        <v>3</v>
      </c>
      <c r="Q617" s="181">
        <f>WEEKNUM(All_Opps[[#This Row],[Close Date]],1)</f>
        <v>9</v>
      </c>
      <c r="R61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127</v>
      </c>
      <c r="S617" s="4" t="s">
        <v>1543</v>
      </c>
      <c r="T617" s="4" t="s">
        <v>1544</v>
      </c>
      <c r="U617" s="68">
        <v>43162</v>
      </c>
      <c r="V617" s="347" t="s">
        <v>19</v>
      </c>
      <c r="W617" s="341">
        <v>36913</v>
      </c>
      <c r="X617" s="4" t="s">
        <v>13</v>
      </c>
      <c r="Y617" s="4" t="s">
        <v>321</v>
      </c>
      <c r="Z617" s="68">
        <v>43155</v>
      </c>
    </row>
    <row r="618" spans="1:26" ht="12.75" x14ac:dyDescent="0.35">
      <c r="A6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618" s="181" t="str">
        <f>IF(All_Opps[[#This Row],[WeekMod]]&lt;&gt;"",CONCATENATE(All_Opps[[#This Row],[Opp Year]],"-",TEXT(All_Opps[[#This Row],[WeekMod]],"00#")),"")</f>
        <v>2018-063</v>
      </c>
      <c r="C6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618" s="181" t="str">
        <f>CONCATENATE(All_Opps[[#This Row],[Opp Year]],"-",TEXT(All_Opps[[#This Row],[Week]],"00#"))</f>
        <v>2018-063</v>
      </c>
      <c r="E618" s="181">
        <f>IFERROR(VALUE(RIGHT(All_Opps[[#This Row],[Opportunity Name]],2)),"")</f>
        <v>1</v>
      </c>
      <c r="F618" s="181">
        <f>IFERROR(("20"&amp;LEFT(All_Opps[[#This Row],[Opportunity Name]],2))*1,"")</f>
        <v>2018</v>
      </c>
      <c r="G618" s="181" t="str">
        <f>MID(All_Opps[[#This Row],[Opportunity Name]],3,2)</f>
        <v>04</v>
      </c>
      <c r="H618" s="181" t="str">
        <f>LEFT(All_Opps[[#This Row],[Opportunity Name]],7)</f>
        <v>1804-09</v>
      </c>
      <c r="I618" s="181" t="str" cm="1">
        <f t="array" ref="I6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18" s="181" t="str">
        <f>YEAR(All_Opps[[#This Row],[Close_Date]])&amp;"-"&amp;TEXT(MONTH(All_Opps[[#This Row],[Close_Date]]),"00")</f>
        <v>2018-03</v>
      </c>
      <c r="K618" s="182">
        <f>All_Opps[[#This Row],[Created Date2]]*1</f>
        <v>43170</v>
      </c>
      <c r="L618" s="183">
        <f>YEAR(All_Opps[[#This Row],[Created_Date]])</f>
        <v>2018</v>
      </c>
      <c r="M618" s="184">
        <f>WEEKNUM(All_Opps[[#This Row],[Created_Date]],16)</f>
        <v>11</v>
      </c>
      <c r="N618" s="182">
        <f>All_Opps[[#This Row],[Close Date]]*1</f>
        <v>43170</v>
      </c>
      <c r="O618" s="185">
        <f>YEAR(All_Opps[[#This Row],[Close_Date]])</f>
        <v>2018</v>
      </c>
      <c r="P618" s="183">
        <f>MONTH(All_Opps[[#This Row],[Close Date]])</f>
        <v>3</v>
      </c>
      <c r="Q618" s="181">
        <f>WEEKNUM(All_Opps[[#This Row],[Close Date]],1)</f>
        <v>11</v>
      </c>
      <c r="R61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</v>
      </c>
      <c r="S618" s="4" t="s">
        <v>1545</v>
      </c>
      <c r="T618" s="4" t="s">
        <v>1546</v>
      </c>
      <c r="U618" s="68">
        <v>43170</v>
      </c>
      <c r="V618" s="347" t="s">
        <v>19</v>
      </c>
      <c r="W618" s="9">
        <v>16795</v>
      </c>
      <c r="X618" s="4" t="s">
        <v>13</v>
      </c>
      <c r="Y618" s="4" t="s">
        <v>328</v>
      </c>
      <c r="Z618" s="68">
        <v>43170</v>
      </c>
    </row>
    <row r="619" spans="1:26" ht="12.75" x14ac:dyDescent="0.35">
      <c r="A6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619" s="181" t="str">
        <f>IF(All_Opps[[#This Row],[WeekMod]]&lt;&gt;"",CONCATENATE(All_Opps[[#This Row],[Opp Year]],"-",TEXT(All_Opps[[#This Row],[WeekMod]],"00#")),"")</f>
        <v>2018-062</v>
      </c>
      <c r="C6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619" s="181" t="str">
        <f>CONCATENATE(All_Opps[[#This Row],[Opp Year]],"-",TEXT(All_Opps[[#This Row],[Week]],"00#"))</f>
        <v>2018-062</v>
      </c>
      <c r="E619" s="181">
        <f>IFERROR(VALUE(RIGHT(All_Opps[[#This Row],[Opportunity Name]],2)),"")</f>
        <v>2</v>
      </c>
      <c r="F619" s="181">
        <f>IFERROR(("20"&amp;LEFT(All_Opps[[#This Row],[Opportunity Name]],2))*1,"")</f>
        <v>2018</v>
      </c>
      <c r="G619" s="181" t="str">
        <f>MID(All_Opps[[#This Row],[Opportunity Name]],3,2)</f>
        <v>10</v>
      </c>
      <c r="H619" s="181" t="str">
        <f>LEFT(All_Opps[[#This Row],[Opportunity Name]],7)</f>
        <v>1810-05</v>
      </c>
      <c r="I619" s="181" t="str" cm="1">
        <f t="array" ref="I6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19" s="181" t="str">
        <f>YEAR(All_Opps[[#This Row],[Close_Date]])&amp;"-"&amp;TEXT(MONTH(All_Opps[[#This Row],[Close_Date]]),"00")</f>
        <v>2018-03</v>
      </c>
      <c r="K619" s="182">
        <f>All_Opps[[#This Row],[Created Date2]]*1</f>
        <v>43159</v>
      </c>
      <c r="L619" s="183">
        <f>YEAR(All_Opps[[#This Row],[Created_Date]])</f>
        <v>2018</v>
      </c>
      <c r="M619" s="184">
        <f>WEEKNUM(All_Opps[[#This Row],[Created_Date]],16)</f>
        <v>9</v>
      </c>
      <c r="N619" s="182">
        <f>All_Opps[[#This Row],[Close Date]]*1</f>
        <v>43169</v>
      </c>
      <c r="O619" s="185">
        <f>YEAR(All_Opps[[#This Row],[Close_Date]])</f>
        <v>2018</v>
      </c>
      <c r="P619" s="183">
        <f>MONTH(All_Opps[[#This Row],[Close Date]])</f>
        <v>3</v>
      </c>
      <c r="Q619" s="181">
        <f>WEEKNUM(All_Opps[[#This Row],[Close Date]],1)</f>
        <v>10</v>
      </c>
      <c r="R61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215</v>
      </c>
      <c r="S619" s="4" t="s">
        <v>1547</v>
      </c>
      <c r="T619" s="4" t="s">
        <v>1548</v>
      </c>
      <c r="U619" s="68">
        <v>43169</v>
      </c>
      <c r="V619" s="347" t="s">
        <v>19</v>
      </c>
      <c r="W619" s="9">
        <v>24963</v>
      </c>
      <c r="X619" s="4" t="s">
        <v>13</v>
      </c>
      <c r="Y619" s="4" t="s">
        <v>1285</v>
      </c>
      <c r="Z619" s="68">
        <v>43159</v>
      </c>
    </row>
    <row r="620" spans="1:26" ht="12.75" x14ac:dyDescent="0.35">
      <c r="A6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620" s="181" t="str">
        <f>IF(All_Opps[[#This Row],[WeekMod]]&lt;&gt;"",CONCATENATE(All_Opps[[#This Row],[Opp Year]],"-",TEXT(All_Opps[[#This Row],[WeekMod]],"00#")),"")</f>
        <v>2018-057</v>
      </c>
      <c r="C6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620" s="181" t="str">
        <f>CONCATENATE(All_Opps[[#This Row],[Opp Year]],"-",TEXT(All_Opps[[#This Row],[Week]],"00#"))</f>
        <v>2018-057</v>
      </c>
      <c r="E620" s="181">
        <f>IFERROR(VALUE(RIGHT(All_Opps[[#This Row],[Opportunity Name]],2)),"")</f>
        <v>2</v>
      </c>
      <c r="F620" s="181">
        <f>IFERROR(("20"&amp;LEFT(All_Opps[[#This Row],[Opportunity Name]],2))*1,"")</f>
        <v>2018</v>
      </c>
      <c r="G620" s="181" t="str">
        <f>MID(All_Opps[[#This Row],[Opportunity Name]],3,2)</f>
        <v>10</v>
      </c>
      <c r="H620" s="181" t="str">
        <f>LEFT(All_Opps[[#This Row],[Opportunity Name]],7)</f>
        <v>1810-06</v>
      </c>
      <c r="I620" s="181" t="str" cm="1">
        <f t="array" ref="I6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20" s="181" t="str">
        <f>YEAR(All_Opps[[#This Row],[Close_Date]])&amp;"-"&amp;TEXT(MONTH(All_Opps[[#This Row],[Close_Date]]),"00")</f>
        <v>2018-02</v>
      </c>
      <c r="K620" s="182">
        <f>All_Opps[[#This Row],[Created Date2]]*1</f>
        <v>43123</v>
      </c>
      <c r="L620" s="183">
        <f>YEAR(All_Opps[[#This Row],[Created_Date]])</f>
        <v>2018</v>
      </c>
      <c r="M620" s="184">
        <f>WEEKNUM(All_Opps[[#This Row],[Created_Date]],16)</f>
        <v>4</v>
      </c>
      <c r="N620" s="182">
        <f>All_Opps[[#This Row],[Close Date]]*1</f>
        <v>43133</v>
      </c>
      <c r="O620" s="185">
        <f>YEAR(All_Opps[[#This Row],[Close_Date]])</f>
        <v>2018</v>
      </c>
      <c r="P620" s="183">
        <f>MONTH(All_Opps[[#This Row],[Close Date]])</f>
        <v>2</v>
      </c>
      <c r="Q620" s="181">
        <f>WEEKNUM(All_Opps[[#This Row],[Close Date]],1)</f>
        <v>5</v>
      </c>
      <c r="R62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251</v>
      </c>
      <c r="S620" s="4" t="s">
        <v>1549</v>
      </c>
      <c r="T620" s="4" t="s">
        <v>1550</v>
      </c>
      <c r="U620" s="68">
        <v>43133</v>
      </c>
      <c r="V620" s="347" t="s">
        <v>19</v>
      </c>
      <c r="W620" s="341">
        <v>33186</v>
      </c>
      <c r="X620" s="4" t="s">
        <v>16</v>
      </c>
      <c r="Y620" s="4" t="s">
        <v>321</v>
      </c>
      <c r="Z620" s="68">
        <v>43123</v>
      </c>
    </row>
    <row r="621" spans="1:26" ht="12.75" x14ac:dyDescent="0.35">
      <c r="A621" s="20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621" s="206" t="str">
        <f>IF(All_Opps[[#This Row],[WeekMod]]&lt;&gt;"",CONCATENATE(All_Opps[[#This Row],[Opp Year]],"-",TEXT(All_Opps[[#This Row],[WeekMod]],"00#")),"")</f>
        <v>2018-061</v>
      </c>
      <c r="C621" s="20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621" s="206" t="str">
        <f>CONCATENATE(All_Opps[[#This Row],[Opp Year]],"-",TEXT(All_Opps[[#This Row],[Week]],"00#"))</f>
        <v>2018-061</v>
      </c>
      <c r="E621" s="206">
        <f>IFERROR(VALUE(RIGHT(All_Opps[[#This Row],[Opportunity Name]],2)),"")</f>
        <v>2</v>
      </c>
      <c r="F621" s="206">
        <f>IFERROR(("20"&amp;LEFT(All_Opps[[#This Row],[Opportunity Name]],2))*1,"")</f>
        <v>2018</v>
      </c>
      <c r="G621" s="206" t="str">
        <f>MID(All_Opps[[#This Row],[Opportunity Name]],3,2)</f>
        <v>09</v>
      </c>
      <c r="H621" s="206" t="str">
        <f>LEFT(All_Opps[[#This Row],[Opportunity Name]],7)</f>
        <v>1809-10</v>
      </c>
      <c r="I621" s="206" t="str" cm="1">
        <f t="array" ref="I6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21" s="206" t="str">
        <f>YEAR(All_Opps[[#This Row],[Close_Date]])&amp;"-"&amp;TEXT(MONTH(All_Opps[[#This Row],[Close_Date]]),"00")</f>
        <v>2018-02</v>
      </c>
      <c r="K621" s="207">
        <f>All_Opps[[#This Row],[Created Date2]]*1</f>
        <v>43145</v>
      </c>
      <c r="L621" s="208">
        <f>YEAR(All_Opps[[#This Row],[Created_Date]])</f>
        <v>2018</v>
      </c>
      <c r="M621" s="209">
        <f>WEEKNUM(All_Opps[[#This Row],[Created_Date]],16)</f>
        <v>7</v>
      </c>
      <c r="N621" s="207">
        <f>All_Opps[[#This Row],[Close Date]]*1</f>
        <v>43159</v>
      </c>
      <c r="O621" s="210">
        <f>YEAR(All_Opps[[#This Row],[Close_Date]])</f>
        <v>2018</v>
      </c>
      <c r="P621" s="208">
        <f>MONTH(All_Opps[[#This Row],[Close Date]])</f>
        <v>2</v>
      </c>
      <c r="Q621" s="206">
        <f>WEEKNUM(All_Opps[[#This Row],[Close Date]],1)</f>
        <v>9</v>
      </c>
      <c r="R621" s="20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199</v>
      </c>
      <c r="S621" s="41" t="s">
        <v>1551</v>
      </c>
      <c r="T621" s="41" t="s">
        <v>1552</v>
      </c>
      <c r="U621" s="70">
        <v>43159</v>
      </c>
      <c r="V621" s="352" t="s">
        <v>19</v>
      </c>
      <c r="W621" s="40">
        <v>26903</v>
      </c>
      <c r="X621" s="41" t="s">
        <v>15</v>
      </c>
      <c r="Y621" s="41" t="s">
        <v>1285</v>
      </c>
      <c r="Z621" s="70">
        <v>43145</v>
      </c>
    </row>
    <row r="622" spans="1:26" ht="12.75" x14ac:dyDescent="0.35">
      <c r="A6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622" s="181" t="str">
        <f>IF(All_Opps[[#This Row],[WeekMod]]&lt;&gt;"",CONCATENATE(All_Opps[[#This Row],[Opp Year]],"-",TEXT(All_Opps[[#This Row],[WeekMod]],"00#")),"")</f>
        <v>2018-056</v>
      </c>
      <c r="C6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622" s="181" t="str">
        <f>CONCATENATE(All_Opps[[#This Row],[Opp Year]],"-",TEXT(All_Opps[[#This Row],[Week]],"00#"))</f>
        <v>2018-056</v>
      </c>
      <c r="E622" s="181">
        <f>IFERROR(VALUE(RIGHT(All_Opps[[#This Row],[Opportunity Name]],2)),"")</f>
        <v>2</v>
      </c>
      <c r="F622" s="181">
        <f>IFERROR(("20"&amp;LEFT(All_Opps[[#This Row],[Opportunity Name]],2))*1,"")</f>
        <v>2018</v>
      </c>
      <c r="G622" s="181" t="str">
        <f>MID(All_Opps[[#This Row],[Opportunity Name]],3,2)</f>
        <v>09</v>
      </c>
      <c r="H622" s="181" t="str">
        <f>LEFT(All_Opps[[#This Row],[Opportunity Name]],7)</f>
        <v>1809-09</v>
      </c>
      <c r="I622" s="181" t="str" cm="1">
        <f t="array" ref="I6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622" s="181" t="str">
        <f>YEAR(All_Opps[[#This Row],[Close_Date]])&amp;"-"&amp;TEXT(MONTH(All_Opps[[#This Row],[Close_Date]]),"00")</f>
        <v>2018-01</v>
      </c>
      <c r="K622" s="182">
        <f>All_Opps[[#This Row],[Created Date2]]*1</f>
        <v>43118</v>
      </c>
      <c r="L622" s="183">
        <f>YEAR(All_Opps[[#This Row],[Created_Date]])</f>
        <v>2018</v>
      </c>
      <c r="M622" s="184">
        <f>WEEKNUM(All_Opps[[#This Row],[Created_Date]],16)</f>
        <v>3</v>
      </c>
      <c r="N622" s="182">
        <f>All_Opps[[#This Row],[Close Date]]*1</f>
        <v>43125</v>
      </c>
      <c r="O622" s="185">
        <f>YEAR(All_Opps[[#This Row],[Close_Date]])</f>
        <v>2018</v>
      </c>
      <c r="P622" s="183">
        <f>MONTH(All_Opps[[#This Row],[Close Date]])</f>
        <v>1</v>
      </c>
      <c r="Q622" s="181">
        <f>WEEKNUM(All_Opps[[#This Row],[Close Date]],1)</f>
        <v>4</v>
      </c>
      <c r="R6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22" s="4" t="s">
        <v>1553</v>
      </c>
      <c r="T622" s="4" t="s">
        <v>1554</v>
      </c>
      <c r="U622" s="68">
        <v>43125</v>
      </c>
      <c r="V622" s="347" t="s">
        <v>20</v>
      </c>
      <c r="W622" s="9">
        <v>12942</v>
      </c>
      <c r="X622" s="4" t="s">
        <v>5</v>
      </c>
      <c r="Y622" s="4" t="s">
        <v>328</v>
      </c>
      <c r="Z622" s="68">
        <v>43118</v>
      </c>
    </row>
    <row r="623" spans="1:26" ht="12.75" x14ac:dyDescent="0.35">
      <c r="A6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623" s="181" t="str">
        <f>IF(All_Opps[[#This Row],[WeekMod]]&lt;&gt;"",CONCATENATE(All_Opps[[#This Row],[Opp Year]],"-",TEXT(All_Opps[[#This Row],[WeekMod]],"00#")),"")</f>
        <v>2018-061</v>
      </c>
      <c r="C6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623" s="181" t="str">
        <f>CONCATENATE(All_Opps[[#This Row],[Opp Year]],"-",TEXT(All_Opps[[#This Row],[Week]],"00#"))</f>
        <v>2018-061</v>
      </c>
      <c r="E623" s="181">
        <f>IFERROR(VALUE(RIGHT(All_Opps[[#This Row],[Opportunity Name]],2)),"")</f>
        <v>1</v>
      </c>
      <c r="F623" s="181">
        <f>IFERROR(("20"&amp;LEFT(All_Opps[[#This Row],[Opportunity Name]],2))*1,"")</f>
        <v>2018</v>
      </c>
      <c r="G623" s="181" t="str">
        <f>MID(All_Opps[[#This Row],[Opportunity Name]],3,2)</f>
        <v>04</v>
      </c>
      <c r="H623" s="181" t="str">
        <f>LEFT(All_Opps[[#This Row],[Opportunity Name]],7)</f>
        <v>1804-10</v>
      </c>
      <c r="I623" s="181" t="str" cm="1">
        <f t="array" ref="I6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23" s="181" t="str">
        <f>YEAR(All_Opps[[#This Row],[Close_Date]])&amp;"-"&amp;TEXT(MONTH(All_Opps[[#This Row],[Close_Date]]),"00")</f>
        <v>2018-02</v>
      </c>
      <c r="K623" s="182">
        <f>All_Opps[[#This Row],[Created Date2]]*1</f>
        <v>43159</v>
      </c>
      <c r="L623" s="183">
        <f>YEAR(All_Opps[[#This Row],[Created_Date]])</f>
        <v>2018</v>
      </c>
      <c r="M623" s="184">
        <f>WEEKNUM(All_Opps[[#This Row],[Created_Date]],16)</f>
        <v>9</v>
      </c>
      <c r="N623" s="182">
        <f>All_Opps[[#This Row],[Close Date]]*1</f>
        <v>43159</v>
      </c>
      <c r="O623" s="185">
        <f>YEAR(All_Opps[[#This Row],[Close_Date]])</f>
        <v>2018</v>
      </c>
      <c r="P623" s="183">
        <f>MONTH(All_Opps[[#This Row],[Close Date]])</f>
        <v>2</v>
      </c>
      <c r="Q623" s="181">
        <f>WEEKNUM(All_Opps[[#This Row],[Close Date]],1)</f>
        <v>9</v>
      </c>
      <c r="R62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</v>
      </c>
      <c r="S623" s="4" t="s">
        <v>1555</v>
      </c>
      <c r="T623" s="4" t="s">
        <v>1556</v>
      </c>
      <c r="U623" s="68">
        <v>43159</v>
      </c>
      <c r="V623" s="347" t="s">
        <v>19</v>
      </c>
      <c r="W623" s="9">
        <v>12264</v>
      </c>
      <c r="X623" s="4" t="s">
        <v>159</v>
      </c>
      <c r="Y623" s="4" t="s">
        <v>328</v>
      </c>
      <c r="Z623" s="68">
        <v>43159</v>
      </c>
    </row>
    <row r="624" spans="1:26" ht="12.75" x14ac:dyDescent="0.35">
      <c r="A6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624" s="181" t="str">
        <f>IF(All_Opps[[#This Row],[WeekMod]]&lt;&gt;"",CONCATENATE(All_Opps[[#This Row],[Opp Year]],"-",TEXT(All_Opps[[#This Row],[WeekMod]],"00#")),"")</f>
        <v>2018-059</v>
      </c>
      <c r="C6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624" s="181" t="str">
        <f>CONCATENATE(All_Opps[[#This Row],[Opp Year]],"-",TEXT(All_Opps[[#This Row],[Week]],"00#"))</f>
        <v>2018-059</v>
      </c>
      <c r="E624" s="181">
        <f>IFERROR(VALUE(RIGHT(All_Opps[[#This Row],[Opportunity Name]],2)),"")</f>
        <v>5</v>
      </c>
      <c r="F624" s="181">
        <f>IFERROR(("20"&amp;LEFT(All_Opps[[#This Row],[Opportunity Name]],2))*1,"")</f>
        <v>2018</v>
      </c>
      <c r="G624" s="181" t="str">
        <f>MID(All_Opps[[#This Row],[Opportunity Name]],3,2)</f>
        <v>09</v>
      </c>
      <c r="H624" s="181" t="str">
        <f>LEFT(All_Opps[[#This Row],[Opportunity Name]],7)</f>
        <v>1809 Ya</v>
      </c>
      <c r="I624" s="181" t="str" cm="1">
        <f t="array" ref="I6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24" s="181" t="str">
        <f>YEAR(All_Opps[[#This Row],[Close_Date]])&amp;"-"&amp;TEXT(MONTH(All_Opps[[#This Row],[Close_Date]]),"00")</f>
        <v>2018-02</v>
      </c>
      <c r="K624" s="182">
        <f>All_Opps[[#This Row],[Created Date2]]*1</f>
        <v>43118</v>
      </c>
      <c r="L624" s="183">
        <f>YEAR(All_Opps[[#This Row],[Created_Date]])</f>
        <v>2018</v>
      </c>
      <c r="M624" s="184">
        <f>WEEKNUM(All_Opps[[#This Row],[Created_Date]],16)</f>
        <v>3</v>
      </c>
      <c r="N624" s="182">
        <f>All_Opps[[#This Row],[Close Date]]*1</f>
        <v>43148</v>
      </c>
      <c r="O624" s="185">
        <f>YEAR(All_Opps[[#This Row],[Close_Date]])</f>
        <v>2018</v>
      </c>
      <c r="P624" s="183">
        <f>MONTH(All_Opps[[#This Row],[Close Date]])</f>
        <v>2</v>
      </c>
      <c r="Q624" s="181">
        <f>WEEKNUM(All_Opps[[#This Row],[Close Date]],1)</f>
        <v>7</v>
      </c>
      <c r="R62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24" s="4" t="s">
        <v>1557</v>
      </c>
      <c r="T624" s="4" t="s">
        <v>1558</v>
      </c>
      <c r="U624" s="68">
        <v>43148</v>
      </c>
      <c r="V624" s="347" t="s">
        <v>18</v>
      </c>
      <c r="W624" s="9">
        <v>80230</v>
      </c>
      <c r="X624" s="4" t="s">
        <v>13</v>
      </c>
      <c r="Y624" s="4" t="s">
        <v>328</v>
      </c>
      <c r="Z624" s="68">
        <v>43118</v>
      </c>
    </row>
    <row r="625" spans="1:26" ht="12.75" x14ac:dyDescent="0.35">
      <c r="A6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625" s="181" t="str">
        <f>IF(All_Opps[[#This Row],[WeekMod]]&lt;&gt;"",CONCATENATE(All_Opps[[#This Row],[Opp Year]],"-",TEXT(All_Opps[[#This Row],[WeekMod]],"00#")),"")</f>
        <v>2018-063</v>
      </c>
      <c r="C6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625" s="181" t="str">
        <f>CONCATENATE(All_Opps[[#This Row],[Opp Year]],"-",TEXT(All_Opps[[#This Row],[Week]],"00#"))</f>
        <v>2018-063</v>
      </c>
      <c r="E625" s="181">
        <f>IFERROR(VALUE(RIGHT(All_Opps[[#This Row],[Opportunity Name]],2)),"")</f>
        <v>2</v>
      </c>
      <c r="F625" s="181">
        <f>IFERROR(("20"&amp;LEFT(All_Opps[[#This Row],[Opportunity Name]],2))*1,"")</f>
        <v>2018</v>
      </c>
      <c r="G625" s="181" t="str">
        <f>MID(All_Opps[[#This Row],[Opportunity Name]],3,2)</f>
        <v>09</v>
      </c>
      <c r="H625" s="181" t="str">
        <f>LEFT(All_Opps[[#This Row],[Opportunity Name]],7)</f>
        <v>1809 Qu</v>
      </c>
      <c r="I625" s="181" t="str" cm="1">
        <f t="array" ref="I6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25" s="181" t="str">
        <f>YEAR(All_Opps[[#This Row],[Close_Date]])&amp;"-"&amp;TEXT(MONTH(All_Opps[[#This Row],[Close_Date]]),"00")</f>
        <v>2018-03</v>
      </c>
      <c r="K625" s="182">
        <f>All_Opps[[#This Row],[Created Date2]]*1</f>
        <v>43141</v>
      </c>
      <c r="L625" s="183">
        <f>YEAR(All_Opps[[#This Row],[Created_Date]])</f>
        <v>2018</v>
      </c>
      <c r="M625" s="184">
        <f>WEEKNUM(All_Opps[[#This Row],[Created_Date]],16)</f>
        <v>7</v>
      </c>
      <c r="N625" s="182">
        <f>All_Opps[[#This Row],[Close Date]]*1</f>
        <v>43171</v>
      </c>
      <c r="O625" s="185">
        <f>YEAR(All_Opps[[#This Row],[Close_Date]])</f>
        <v>2018</v>
      </c>
      <c r="P625" s="183">
        <f>MONTH(All_Opps[[#This Row],[Close Date]])</f>
        <v>3</v>
      </c>
      <c r="Q625" s="181">
        <f>WEEKNUM(All_Opps[[#This Row],[Close Date]],1)</f>
        <v>11</v>
      </c>
      <c r="R62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25" s="4" t="s">
        <v>1559</v>
      </c>
      <c r="T625" s="4" t="s">
        <v>1560</v>
      </c>
      <c r="U625" s="68">
        <v>43171</v>
      </c>
      <c r="V625" s="347" t="s">
        <v>18</v>
      </c>
      <c r="W625" s="9">
        <v>20584</v>
      </c>
      <c r="X625" s="4" t="s">
        <v>161</v>
      </c>
      <c r="Y625" s="4" t="s">
        <v>328</v>
      </c>
      <c r="Z625" s="68">
        <v>43141</v>
      </c>
    </row>
    <row r="626" spans="1:26" ht="12.75" x14ac:dyDescent="0.35">
      <c r="A6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626" s="181" t="str">
        <f>IF(All_Opps[[#This Row],[WeekMod]]&lt;&gt;"",CONCATENATE(All_Opps[[#This Row],[Opp Year]],"-",TEXT(All_Opps[[#This Row],[WeekMod]],"00#")),"")</f>
        <v>2019-013</v>
      </c>
      <c r="C6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626" s="181" t="str">
        <f>CONCATENATE(All_Opps[[#This Row],[Opp Year]],"-",TEXT(All_Opps[[#This Row],[Week]],"00#"))</f>
        <v>2019-013</v>
      </c>
      <c r="E626" s="181">
        <f>IFERROR(VALUE(RIGHT(All_Opps[[#This Row],[Opportunity Name]],2)),"")</f>
        <v>3</v>
      </c>
      <c r="F626" s="181">
        <f>IFERROR(("20"&amp;LEFT(All_Opps[[#This Row],[Opportunity Name]],2))*1,"")</f>
        <v>2019</v>
      </c>
      <c r="G626" s="181" t="str">
        <f>MID(All_Opps[[#This Row],[Opportunity Name]],3,2)</f>
        <v>05</v>
      </c>
      <c r="H626" s="181" t="str">
        <f>LEFT(All_Opps[[#This Row],[Opportunity Name]],7)</f>
        <v>1905-01</v>
      </c>
      <c r="I626" s="181" t="str" cm="1">
        <f t="array" ref="I6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26" s="181" t="str">
        <f>YEAR(All_Opps[[#This Row],[Close_Date]])&amp;"-"&amp;TEXT(MONTH(All_Opps[[#This Row],[Close_Date]]),"00")</f>
        <v>2018-03</v>
      </c>
      <c r="K626" s="182">
        <f>All_Opps[[#This Row],[Created Date2]]*1</f>
        <v>43170</v>
      </c>
      <c r="L626" s="183">
        <f>YEAR(All_Opps[[#This Row],[Created_Date]])</f>
        <v>2018</v>
      </c>
      <c r="M626" s="184">
        <f>WEEKNUM(All_Opps[[#This Row],[Created_Date]],16)</f>
        <v>11</v>
      </c>
      <c r="N626" s="182">
        <f>All_Opps[[#This Row],[Close Date]]*1</f>
        <v>43185</v>
      </c>
      <c r="O626" s="185">
        <f>YEAR(All_Opps[[#This Row],[Close_Date]])</f>
        <v>2018</v>
      </c>
      <c r="P626" s="183">
        <f>MONTH(All_Opps[[#This Row],[Close Date]])</f>
        <v>3</v>
      </c>
      <c r="Q626" s="181">
        <f>WEEKNUM(All_Opps[[#This Row],[Close Date]],1)</f>
        <v>13</v>
      </c>
      <c r="R62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416</v>
      </c>
      <c r="S626" s="4" t="s">
        <v>1561</v>
      </c>
      <c r="T626" s="4" t="s">
        <v>1562</v>
      </c>
      <c r="U626" s="68">
        <v>43185</v>
      </c>
      <c r="V626" s="347" t="s">
        <v>19</v>
      </c>
      <c r="W626" s="341">
        <v>26993</v>
      </c>
      <c r="X626" s="4" t="s">
        <v>13</v>
      </c>
      <c r="Y626" s="4" t="s">
        <v>321</v>
      </c>
      <c r="Z626" s="68">
        <v>43170</v>
      </c>
    </row>
    <row r="627" spans="1:26" ht="12.75" x14ac:dyDescent="0.35">
      <c r="A6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11</v>
      </c>
      <c r="B627" s="181" t="str">
        <f>IF(All_Opps[[#This Row],[WeekMod]]&lt;&gt;"",CONCATENATE(All_Opps[[#This Row],[Opp Year]],"-",TEXT(All_Opps[[#This Row],[WeekMod]],"00#")),"")</f>
        <v>2019-011</v>
      </c>
      <c r="C6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11</v>
      </c>
      <c r="D627" s="181" t="str">
        <f>CONCATENATE(All_Opps[[#This Row],[Opp Year]],"-",TEXT(All_Opps[[#This Row],[Week]],"00#"))</f>
        <v>2019-011</v>
      </c>
      <c r="E627" s="181">
        <f>IFERROR(VALUE(RIGHT(All_Opps[[#This Row],[Opportunity Name]],2)),"")</f>
        <v>4</v>
      </c>
      <c r="F627" s="181">
        <f>IFERROR(("20"&amp;LEFT(All_Opps[[#This Row],[Opportunity Name]],2))*1,"")</f>
        <v>2019</v>
      </c>
      <c r="G627" s="181" t="str">
        <f>MID(All_Opps[[#This Row],[Opportunity Name]],3,2)</f>
        <v>09</v>
      </c>
      <c r="H627" s="181" t="str">
        <f>LEFT(All_Opps[[#This Row],[Opportunity Name]],7)</f>
        <v>1909 Ho</v>
      </c>
      <c r="I627" s="181" t="str" cm="1">
        <f t="array" ref="I6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27" s="181" t="str">
        <f>YEAR(All_Opps[[#This Row],[Close_Date]])&amp;"-"&amp;TEXT(MONTH(All_Opps[[#This Row],[Close_Date]]),"00")</f>
        <v>2018-03</v>
      </c>
      <c r="K627" s="182">
        <f>All_Opps[[#This Row],[Created Date2]]*1</f>
        <v>43144</v>
      </c>
      <c r="L627" s="183">
        <f>YEAR(All_Opps[[#This Row],[Created_Date]])</f>
        <v>2018</v>
      </c>
      <c r="M627" s="184">
        <f>WEEKNUM(All_Opps[[#This Row],[Created_Date]],16)</f>
        <v>7</v>
      </c>
      <c r="N627" s="182">
        <f>All_Opps[[#This Row],[Close Date]]*1</f>
        <v>43174</v>
      </c>
      <c r="O627" s="185">
        <f>YEAR(All_Opps[[#This Row],[Close_Date]])</f>
        <v>2018</v>
      </c>
      <c r="P627" s="183">
        <f>MONTH(All_Opps[[#This Row],[Close Date]])</f>
        <v>3</v>
      </c>
      <c r="Q627" s="181">
        <f>WEEKNUM(All_Opps[[#This Row],[Close Date]],1)</f>
        <v>11</v>
      </c>
      <c r="R62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27" s="4" t="s">
        <v>1563</v>
      </c>
      <c r="T627" s="4" t="s">
        <v>1564</v>
      </c>
      <c r="U627" s="68">
        <v>43174</v>
      </c>
      <c r="V627" s="347" t="s">
        <v>18</v>
      </c>
      <c r="W627" s="341">
        <v>47497</v>
      </c>
      <c r="X627" s="4" t="s">
        <v>11</v>
      </c>
      <c r="Y627" s="4" t="s">
        <v>321</v>
      </c>
      <c r="Z627" s="68">
        <v>43144</v>
      </c>
    </row>
    <row r="628" spans="1:26" ht="12.75" x14ac:dyDescent="0.35">
      <c r="A6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628" s="181" t="str">
        <f>IF(All_Opps[[#This Row],[WeekMod]]&lt;&gt;"",CONCATENATE(All_Opps[[#This Row],[Opp Year]],"-",TEXT(All_Opps[[#This Row],[WeekMod]],"00#")),"")</f>
        <v>2018-060</v>
      </c>
      <c r="C6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628" s="181" t="str">
        <f>CONCATENATE(All_Opps[[#This Row],[Opp Year]],"-",TEXT(All_Opps[[#This Row],[Week]],"00#"))</f>
        <v>2018-060</v>
      </c>
      <c r="E628" s="181">
        <f>IFERROR(VALUE(RIGHT(All_Opps[[#This Row],[Opportunity Name]],2)),"")</f>
        <v>5</v>
      </c>
      <c r="F628" s="181">
        <f>IFERROR(("20"&amp;LEFT(All_Opps[[#This Row],[Opportunity Name]],2))*1,"")</f>
        <v>2018</v>
      </c>
      <c r="G628" s="181" t="str">
        <f>MID(All_Opps[[#This Row],[Opportunity Name]],3,2)</f>
        <v>12</v>
      </c>
      <c r="H628" s="181" t="str">
        <f>LEFT(All_Opps[[#This Row],[Opportunity Name]],7)</f>
        <v>1812-06</v>
      </c>
      <c r="I628" s="181" t="str" cm="1">
        <f t="array" ref="I6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28" s="181" t="str">
        <f>YEAR(All_Opps[[#This Row],[Close_Date]])&amp;"-"&amp;TEXT(MONTH(All_Opps[[#This Row],[Close_Date]]),"00")</f>
        <v>2018-02</v>
      </c>
      <c r="K628" s="182">
        <f>All_Opps[[#This Row],[Created Date2]]*1</f>
        <v>43144</v>
      </c>
      <c r="L628" s="183">
        <f>YEAR(All_Opps[[#This Row],[Created_Date]])</f>
        <v>2018</v>
      </c>
      <c r="M628" s="184">
        <f>WEEKNUM(All_Opps[[#This Row],[Created_Date]],16)</f>
        <v>7</v>
      </c>
      <c r="N628" s="182">
        <f>All_Opps[[#This Row],[Close Date]]*1</f>
        <v>43151</v>
      </c>
      <c r="O628" s="185">
        <f>YEAR(All_Opps[[#This Row],[Close_Date]])</f>
        <v>2018</v>
      </c>
      <c r="P628" s="183">
        <f>MONTH(All_Opps[[#This Row],[Close Date]])</f>
        <v>2</v>
      </c>
      <c r="Q628" s="181">
        <f>WEEKNUM(All_Opps[[#This Row],[Close Date]],1)</f>
        <v>8</v>
      </c>
      <c r="R62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291</v>
      </c>
      <c r="S628" s="4" t="s">
        <v>1565</v>
      </c>
      <c r="T628" s="4" t="s">
        <v>1566</v>
      </c>
      <c r="U628" s="68">
        <v>43151</v>
      </c>
      <c r="V628" s="347" t="s">
        <v>19</v>
      </c>
      <c r="W628" s="9">
        <v>50779</v>
      </c>
      <c r="X628" s="4" t="s">
        <v>16</v>
      </c>
      <c r="Y628" s="4" t="s">
        <v>328</v>
      </c>
      <c r="Z628" s="68">
        <v>43144</v>
      </c>
    </row>
    <row r="629" spans="1:26" ht="12.75" x14ac:dyDescent="0.35">
      <c r="A6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629" s="181" t="str">
        <f>IF(All_Opps[[#This Row],[WeekMod]]&lt;&gt;"",CONCATENATE(All_Opps[[#This Row],[Opp Year]],"-",TEXT(All_Opps[[#This Row],[WeekMod]],"00#")),"")</f>
        <v>2018-062</v>
      </c>
      <c r="C6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629" s="181" t="str">
        <f>CONCATENATE(All_Opps[[#This Row],[Opp Year]],"-",TEXT(All_Opps[[#This Row],[Week]],"00#"))</f>
        <v>2018-062</v>
      </c>
      <c r="E629" s="181">
        <f>IFERROR(VALUE(RIGHT(All_Opps[[#This Row],[Opportunity Name]],2)),"")</f>
        <v>2</v>
      </c>
      <c r="F629" s="181">
        <f>IFERROR(("20"&amp;LEFT(All_Opps[[#This Row],[Opportunity Name]],2))*1,"")</f>
        <v>2018</v>
      </c>
      <c r="G629" s="181" t="str">
        <f>MID(All_Opps[[#This Row],[Opportunity Name]],3,2)</f>
        <v>04</v>
      </c>
      <c r="H629" s="181" t="str">
        <f>LEFT(All_Opps[[#This Row],[Opportunity Name]],7)</f>
        <v>1804 Ra</v>
      </c>
      <c r="I629" s="181" t="str" cm="1">
        <f t="array" ref="I6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29" s="181" t="str">
        <f>YEAR(All_Opps[[#This Row],[Close_Date]])&amp;"-"&amp;TEXT(MONTH(All_Opps[[#This Row],[Close_Date]]),"00")</f>
        <v>2018-03</v>
      </c>
      <c r="K629" s="182">
        <f>All_Opps[[#This Row],[Created Date2]]*1</f>
        <v>43139</v>
      </c>
      <c r="L629" s="183">
        <f>YEAR(All_Opps[[#This Row],[Created_Date]])</f>
        <v>2018</v>
      </c>
      <c r="M629" s="184">
        <f>WEEKNUM(All_Opps[[#This Row],[Created_Date]],16)</f>
        <v>6</v>
      </c>
      <c r="N629" s="182">
        <f>All_Opps[[#This Row],[Close Date]]*1</f>
        <v>43169</v>
      </c>
      <c r="O629" s="185">
        <f>YEAR(All_Opps[[#This Row],[Close_Date]])</f>
        <v>2018</v>
      </c>
      <c r="P629" s="183">
        <f>MONTH(All_Opps[[#This Row],[Close Date]])</f>
        <v>3</v>
      </c>
      <c r="Q629" s="181">
        <f>WEEKNUM(All_Opps[[#This Row],[Close Date]],1)</f>
        <v>10</v>
      </c>
      <c r="R62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29" s="4" t="s">
        <v>1567</v>
      </c>
      <c r="T629" s="4" t="s">
        <v>1568</v>
      </c>
      <c r="U629" s="68">
        <v>43169</v>
      </c>
      <c r="V629" s="347" t="s">
        <v>18</v>
      </c>
      <c r="W629" s="341">
        <v>18441</v>
      </c>
      <c r="X629" s="4" t="s">
        <v>13</v>
      </c>
      <c r="Y629" s="4" t="s">
        <v>321</v>
      </c>
      <c r="Z629" s="68">
        <v>43139</v>
      </c>
    </row>
    <row r="630" spans="1:26" ht="12.75" x14ac:dyDescent="0.35">
      <c r="A6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630" s="181" t="str">
        <f>IF(All_Opps[[#This Row],[WeekMod]]&lt;&gt;"",CONCATENATE(All_Opps[[#This Row],[Opp Year]],"-",TEXT(All_Opps[[#This Row],[WeekMod]],"00#")),"")</f>
        <v>2018-057</v>
      </c>
      <c r="C6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630" s="181" t="str">
        <f>CONCATENATE(All_Opps[[#This Row],[Opp Year]],"-",TEXT(All_Opps[[#This Row],[Week]],"00#"))</f>
        <v>2018-057</v>
      </c>
      <c r="E630" s="181">
        <f>IFERROR(VALUE(RIGHT(All_Opps[[#This Row],[Opportunity Name]],2)),"")</f>
        <v>2</v>
      </c>
      <c r="F630" s="181">
        <f>IFERROR(("20"&amp;LEFT(All_Opps[[#This Row],[Opportunity Name]],2))*1,"")</f>
        <v>2018</v>
      </c>
      <c r="G630" s="181" t="str">
        <f>MID(All_Opps[[#This Row],[Opportunity Name]],3,2)</f>
        <v>07</v>
      </c>
      <c r="H630" s="181" t="str">
        <f>LEFT(All_Opps[[#This Row],[Opportunity Name]],7)</f>
        <v>1807 An</v>
      </c>
      <c r="I630" s="181" t="str" cm="1">
        <f t="array" ref="I6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30" s="181" t="str">
        <f>YEAR(All_Opps[[#This Row],[Close_Date]])&amp;"-"&amp;TEXT(MONTH(All_Opps[[#This Row],[Close_Date]]),"00")</f>
        <v>2018-01</v>
      </c>
      <c r="K630" s="182">
        <f>All_Opps[[#This Row],[Created Date2]]*1</f>
        <v>43100</v>
      </c>
      <c r="L630" s="183">
        <f>YEAR(All_Opps[[#This Row],[Created_Date]])</f>
        <v>2017</v>
      </c>
      <c r="M630" s="184">
        <f>WEEKNUM(All_Opps[[#This Row],[Created_Date]],16)</f>
        <v>53</v>
      </c>
      <c r="N630" s="182">
        <f>All_Opps[[#This Row],[Close Date]]*1</f>
        <v>43130</v>
      </c>
      <c r="O630" s="185">
        <f>YEAR(All_Opps[[#This Row],[Close_Date]])</f>
        <v>2018</v>
      </c>
      <c r="P630" s="183">
        <f>MONTH(All_Opps[[#This Row],[Close Date]])</f>
        <v>1</v>
      </c>
      <c r="Q630" s="181">
        <f>WEEKNUM(All_Opps[[#This Row],[Close Date]],1)</f>
        <v>5</v>
      </c>
      <c r="R63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30" s="4" t="s">
        <v>1569</v>
      </c>
      <c r="T630" s="4" t="s">
        <v>1570</v>
      </c>
      <c r="U630" s="68">
        <v>43130</v>
      </c>
      <c r="V630" s="347" t="s">
        <v>18</v>
      </c>
      <c r="W630" s="341">
        <v>21293</v>
      </c>
      <c r="X630" s="4" t="s">
        <v>13</v>
      </c>
      <c r="Y630" s="4" t="s">
        <v>1285</v>
      </c>
      <c r="Z630" s="68">
        <v>43100</v>
      </c>
    </row>
    <row r="631" spans="1:26" ht="12.75" x14ac:dyDescent="0.35">
      <c r="A6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631" s="181" t="str">
        <f>IF(All_Opps[[#This Row],[WeekMod]]&lt;&gt;"",CONCATENATE(All_Opps[[#This Row],[Opp Year]],"-",TEXT(All_Opps[[#This Row],[WeekMod]],"00#")),"")</f>
        <v>2019-013</v>
      </c>
      <c r="C6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631" s="181" t="str">
        <f>CONCATENATE(All_Opps[[#This Row],[Opp Year]],"-",TEXT(All_Opps[[#This Row],[Week]],"00#"))</f>
        <v>2019-013</v>
      </c>
      <c r="E631" s="181">
        <f>IFERROR(VALUE(RIGHT(All_Opps[[#This Row],[Opportunity Name]],2)),"")</f>
        <v>4</v>
      </c>
      <c r="F631" s="181">
        <f>IFERROR(("20"&amp;LEFT(All_Opps[[#This Row],[Opportunity Name]],2))*1,"")</f>
        <v>2019</v>
      </c>
      <c r="G631" s="181" t="str">
        <f>MID(All_Opps[[#This Row],[Opportunity Name]],3,2)</f>
        <v>02</v>
      </c>
      <c r="H631" s="181" t="str">
        <f>LEFT(All_Opps[[#This Row],[Opportunity Name]],7)</f>
        <v>1902-01</v>
      </c>
      <c r="I631" s="181" t="str" cm="1">
        <f t="array" ref="I6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31" s="181" t="str">
        <f>YEAR(All_Opps[[#This Row],[Close_Date]])&amp;"-"&amp;TEXT(MONTH(All_Opps[[#This Row],[Close_Date]]),"00")</f>
        <v>2018-03</v>
      </c>
      <c r="K631" s="182">
        <f>All_Opps[[#This Row],[Created Date2]]*1</f>
        <v>43172</v>
      </c>
      <c r="L631" s="183">
        <f>YEAR(All_Opps[[#This Row],[Created_Date]])</f>
        <v>2018</v>
      </c>
      <c r="M631" s="184">
        <f>WEEKNUM(All_Opps[[#This Row],[Created_Date]],16)</f>
        <v>11</v>
      </c>
      <c r="N631" s="182">
        <f>All_Opps[[#This Row],[Close Date]]*1</f>
        <v>43186</v>
      </c>
      <c r="O631" s="185">
        <f>YEAR(All_Opps[[#This Row],[Close_Date]])</f>
        <v>2018</v>
      </c>
      <c r="P631" s="183">
        <f>MONTH(All_Opps[[#This Row],[Close Date]])</f>
        <v>3</v>
      </c>
      <c r="Q631" s="181">
        <f>WEEKNUM(All_Opps[[#This Row],[Close Date]],1)</f>
        <v>13</v>
      </c>
      <c r="R63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325</v>
      </c>
      <c r="S631" s="4" t="s">
        <v>1571</v>
      </c>
      <c r="T631" s="4" t="s">
        <v>1572</v>
      </c>
      <c r="U631" s="68">
        <v>43186</v>
      </c>
      <c r="V631" s="347" t="s">
        <v>19</v>
      </c>
      <c r="W631" s="341">
        <v>47944</v>
      </c>
      <c r="X631" s="4" t="s">
        <v>11</v>
      </c>
      <c r="Y631" s="4" t="s">
        <v>321</v>
      </c>
      <c r="Z631" s="68">
        <v>43172</v>
      </c>
    </row>
    <row r="632" spans="1:26" ht="12.75" x14ac:dyDescent="0.35">
      <c r="A6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632" s="181" t="str">
        <f>IF(All_Opps[[#This Row],[WeekMod]]&lt;&gt;"",CONCATENATE(All_Opps[[#This Row],[Opp Year]],"-",TEXT(All_Opps[[#This Row],[WeekMod]],"00#")),"")</f>
        <v>2018-060</v>
      </c>
      <c r="C6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632" s="181" t="str">
        <f>CONCATENATE(All_Opps[[#This Row],[Opp Year]],"-",TEXT(All_Opps[[#This Row],[Week]],"00#"))</f>
        <v>2018-060</v>
      </c>
      <c r="E632" s="181">
        <f>IFERROR(VALUE(RIGHT(All_Opps[[#This Row],[Opportunity Name]],2)),"")</f>
        <v>3</v>
      </c>
      <c r="F632" s="181">
        <f>IFERROR(("20"&amp;LEFT(All_Opps[[#This Row],[Opportunity Name]],2))*1,"")</f>
        <v>2018</v>
      </c>
      <c r="G632" s="181" t="str">
        <f>MID(All_Opps[[#This Row],[Opportunity Name]],3,2)</f>
        <v>08</v>
      </c>
      <c r="H632" s="181" t="str">
        <f>LEFT(All_Opps[[#This Row],[Opportunity Name]],7)</f>
        <v>1808 La</v>
      </c>
      <c r="I632" s="181" t="str" cm="1">
        <f t="array" ref="I6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32" s="181" t="str">
        <f>YEAR(All_Opps[[#This Row],[Close_Date]])&amp;"-"&amp;TEXT(MONTH(All_Opps[[#This Row],[Close_Date]]),"00")</f>
        <v>2018-02</v>
      </c>
      <c r="K632" s="182">
        <f>All_Opps[[#This Row],[Created Date2]]*1</f>
        <v>43121</v>
      </c>
      <c r="L632" s="183">
        <f>YEAR(All_Opps[[#This Row],[Created_Date]])</f>
        <v>2018</v>
      </c>
      <c r="M632" s="184">
        <f>WEEKNUM(All_Opps[[#This Row],[Created_Date]],16)</f>
        <v>4</v>
      </c>
      <c r="N632" s="182">
        <f>All_Opps[[#This Row],[Close Date]]*1</f>
        <v>43151</v>
      </c>
      <c r="O632" s="185">
        <f>YEAR(All_Opps[[#This Row],[Close_Date]])</f>
        <v>2018</v>
      </c>
      <c r="P632" s="183">
        <f>MONTH(All_Opps[[#This Row],[Close Date]])</f>
        <v>2</v>
      </c>
      <c r="Q632" s="181">
        <f>WEEKNUM(All_Opps[[#This Row],[Close Date]],1)</f>
        <v>8</v>
      </c>
      <c r="R6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32" s="4" t="s">
        <v>1573</v>
      </c>
      <c r="T632" s="4" t="s">
        <v>1574</v>
      </c>
      <c r="U632" s="68">
        <v>43151</v>
      </c>
      <c r="V632" s="347" t="s">
        <v>18</v>
      </c>
      <c r="W632" s="341">
        <v>24029</v>
      </c>
      <c r="X632" s="4" t="s">
        <v>11</v>
      </c>
      <c r="Y632" s="4" t="s">
        <v>321</v>
      </c>
      <c r="Z632" s="68">
        <v>43121</v>
      </c>
    </row>
    <row r="633" spans="1:26" ht="12.75" x14ac:dyDescent="0.35">
      <c r="A6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633" s="181" t="str">
        <f>IF(All_Opps[[#This Row],[WeekMod]]&lt;&gt;"",CONCATENATE(All_Opps[[#This Row],[Opp Year]],"-",TEXT(All_Opps[[#This Row],[WeekMod]],"00#")),"")</f>
        <v>2018-062</v>
      </c>
      <c r="C6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633" s="181" t="str">
        <f>CONCATENATE(All_Opps[[#This Row],[Opp Year]],"-",TEXT(All_Opps[[#This Row],[Week]],"00#"))</f>
        <v>2018-062</v>
      </c>
      <c r="E633" s="181">
        <f>IFERROR(VALUE(RIGHT(All_Opps[[#This Row],[Opportunity Name]],2)),"")</f>
        <v>2</v>
      </c>
      <c r="F633" s="181">
        <f>IFERROR(("20"&amp;LEFT(All_Opps[[#This Row],[Opportunity Name]],2))*1,"")</f>
        <v>2018</v>
      </c>
      <c r="G633" s="181" t="str">
        <f>MID(All_Opps[[#This Row],[Opportunity Name]],3,2)</f>
        <v>08</v>
      </c>
      <c r="H633" s="181" t="str">
        <f>LEFT(All_Opps[[#This Row],[Opportunity Name]],7)</f>
        <v>1808 Ya</v>
      </c>
      <c r="I633" s="181" t="str" cm="1">
        <f t="array" ref="I6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33" s="181" t="str">
        <f>YEAR(All_Opps[[#This Row],[Close_Date]])&amp;"-"&amp;TEXT(MONTH(All_Opps[[#This Row],[Close_Date]]),"00")</f>
        <v>2018-03</v>
      </c>
      <c r="K633" s="182">
        <f>All_Opps[[#This Row],[Created Date2]]*1</f>
        <v>43134</v>
      </c>
      <c r="L633" s="183">
        <f>YEAR(All_Opps[[#This Row],[Created_Date]])</f>
        <v>2018</v>
      </c>
      <c r="M633" s="184">
        <f>WEEKNUM(All_Opps[[#This Row],[Created_Date]],16)</f>
        <v>6</v>
      </c>
      <c r="N633" s="182">
        <f>All_Opps[[#This Row],[Close Date]]*1</f>
        <v>43164</v>
      </c>
      <c r="O633" s="185">
        <f>YEAR(All_Opps[[#This Row],[Close_Date]])</f>
        <v>2018</v>
      </c>
      <c r="P633" s="183">
        <f>MONTH(All_Opps[[#This Row],[Close Date]])</f>
        <v>3</v>
      </c>
      <c r="Q633" s="181">
        <f>WEEKNUM(All_Opps[[#This Row],[Close Date]],1)</f>
        <v>10</v>
      </c>
      <c r="R6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33" s="4" t="s">
        <v>1575</v>
      </c>
      <c r="T633" s="4" t="s">
        <v>1576</v>
      </c>
      <c r="U633" s="68">
        <v>43164</v>
      </c>
      <c r="V633" s="347" t="s">
        <v>18</v>
      </c>
      <c r="W633" s="341">
        <v>23089</v>
      </c>
      <c r="X633" s="4" t="s">
        <v>11</v>
      </c>
      <c r="Y633" s="4" t="s">
        <v>321</v>
      </c>
      <c r="Z633" s="68">
        <v>43134</v>
      </c>
    </row>
    <row r="634" spans="1:26" ht="12.75" x14ac:dyDescent="0.35">
      <c r="A6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634" s="181" t="str">
        <f>IF(All_Opps[[#This Row],[WeekMod]]&lt;&gt;"",CONCATENATE(All_Opps[[#This Row],[Opp Year]],"-",TEXT(All_Opps[[#This Row],[WeekMod]],"00#")),"")</f>
        <v>2018-060</v>
      </c>
      <c r="C6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634" s="181" t="str">
        <f>CONCATENATE(All_Opps[[#This Row],[Opp Year]],"-",TEXT(All_Opps[[#This Row],[Week]],"00#"))</f>
        <v>2018-060</v>
      </c>
      <c r="E634" s="181">
        <f>IFERROR(VALUE(RIGHT(All_Opps[[#This Row],[Opportunity Name]],2)),"")</f>
        <v>4</v>
      </c>
      <c r="F634" s="181">
        <f>IFERROR(("20"&amp;LEFT(All_Opps[[#This Row],[Opportunity Name]],2))*1,"")</f>
        <v>2018</v>
      </c>
      <c r="G634" s="181" t="str">
        <f>MID(All_Opps[[#This Row],[Opportunity Name]],3,2)</f>
        <v>09</v>
      </c>
      <c r="H634" s="181" t="str">
        <f>LEFT(All_Opps[[#This Row],[Opportunity Name]],7)</f>
        <v>1809 So</v>
      </c>
      <c r="I634" s="181" t="str" cm="1">
        <f t="array" ref="I6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34" s="181" t="str">
        <f>YEAR(All_Opps[[#This Row],[Close_Date]])&amp;"-"&amp;TEXT(MONTH(All_Opps[[#This Row],[Close_Date]]),"00")</f>
        <v>2018-02</v>
      </c>
      <c r="K634" s="182">
        <f>All_Opps[[#This Row],[Created Date2]]*1</f>
        <v>43123</v>
      </c>
      <c r="L634" s="183">
        <f>YEAR(All_Opps[[#This Row],[Created_Date]])</f>
        <v>2018</v>
      </c>
      <c r="M634" s="184">
        <f>WEEKNUM(All_Opps[[#This Row],[Created_Date]],16)</f>
        <v>4</v>
      </c>
      <c r="N634" s="182">
        <f>All_Opps[[#This Row],[Close Date]]*1</f>
        <v>43153</v>
      </c>
      <c r="O634" s="185">
        <f>YEAR(All_Opps[[#This Row],[Close_Date]])</f>
        <v>2018</v>
      </c>
      <c r="P634" s="183">
        <f>MONTH(All_Opps[[#This Row],[Close Date]])</f>
        <v>2</v>
      </c>
      <c r="Q634" s="181">
        <f>WEEKNUM(All_Opps[[#This Row],[Close Date]],1)</f>
        <v>8</v>
      </c>
      <c r="R63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34" s="4" t="s">
        <v>1577</v>
      </c>
      <c r="T634" s="4" t="s">
        <v>1578</v>
      </c>
      <c r="U634" s="68">
        <v>43153</v>
      </c>
      <c r="V634" s="347" t="s">
        <v>18</v>
      </c>
      <c r="W634" s="9">
        <v>128171</v>
      </c>
      <c r="X634" s="4" t="s">
        <v>16</v>
      </c>
      <c r="Y634" s="4" t="s">
        <v>328</v>
      </c>
      <c r="Z634" s="68">
        <v>43123</v>
      </c>
    </row>
    <row r="635" spans="1:26" ht="12.75" x14ac:dyDescent="0.35">
      <c r="A6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635" s="181" t="str">
        <f>IF(All_Opps[[#This Row],[WeekMod]]&lt;&gt;"",CONCATENATE(All_Opps[[#This Row],[Opp Year]],"-",TEXT(All_Opps[[#This Row],[WeekMod]],"00#")),"")</f>
        <v>2018-058</v>
      </c>
      <c r="C6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635" s="181" t="str">
        <f>CONCATENATE(All_Opps[[#This Row],[Opp Year]],"-",TEXT(All_Opps[[#This Row],[Week]],"00#"))</f>
        <v>2018-058</v>
      </c>
      <c r="E635" s="181">
        <f>IFERROR(VALUE(RIGHT(All_Opps[[#This Row],[Opportunity Name]],2)),"")</f>
        <v>4</v>
      </c>
      <c r="F635" s="181">
        <f>IFERROR(("20"&amp;LEFT(All_Opps[[#This Row],[Opportunity Name]],2))*1,"")</f>
        <v>2018</v>
      </c>
      <c r="G635" s="181" t="str">
        <f>MID(All_Opps[[#This Row],[Opportunity Name]],3,2)</f>
        <v>07</v>
      </c>
      <c r="H635" s="181" t="str">
        <f>LEFT(All_Opps[[#This Row],[Opportunity Name]],7)</f>
        <v>1807-10</v>
      </c>
      <c r="I635" s="181" t="str" cm="1">
        <f t="array" ref="I6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35" s="181" t="str">
        <f>YEAR(All_Opps[[#This Row],[Close_Date]])&amp;"-"&amp;TEXT(MONTH(All_Opps[[#This Row],[Close_Date]]),"00")</f>
        <v>2018-02</v>
      </c>
      <c r="K635" s="182">
        <f>All_Opps[[#This Row],[Created Date2]]*1</f>
        <v>43130</v>
      </c>
      <c r="L635" s="183">
        <f>YEAR(All_Opps[[#This Row],[Created_Date]])</f>
        <v>2018</v>
      </c>
      <c r="M635" s="184">
        <f>WEEKNUM(All_Opps[[#This Row],[Created_Date]],16)</f>
        <v>5</v>
      </c>
      <c r="N635" s="182">
        <f>All_Opps[[#This Row],[Close Date]]*1</f>
        <v>43136</v>
      </c>
      <c r="O635" s="185">
        <f>YEAR(All_Opps[[#This Row],[Close_Date]])</f>
        <v>2018</v>
      </c>
      <c r="P635" s="183">
        <f>MONTH(All_Opps[[#This Row],[Close Date]])</f>
        <v>2</v>
      </c>
      <c r="Q635" s="181">
        <f>WEEKNUM(All_Opps[[#This Row],[Close Date]],1)</f>
        <v>6</v>
      </c>
      <c r="R63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152</v>
      </c>
      <c r="S635" s="4" t="s">
        <v>1579</v>
      </c>
      <c r="T635" s="4" t="s">
        <v>1580</v>
      </c>
      <c r="U635" s="68">
        <v>43136</v>
      </c>
      <c r="V635" s="347" t="s">
        <v>19</v>
      </c>
      <c r="W635" s="341">
        <v>55970</v>
      </c>
      <c r="X635" s="4" t="s">
        <v>16</v>
      </c>
      <c r="Y635" s="4" t="s">
        <v>321</v>
      </c>
      <c r="Z635" s="68">
        <v>43130</v>
      </c>
    </row>
    <row r="636" spans="1:26" ht="12.75" x14ac:dyDescent="0.35">
      <c r="A636" s="20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636" s="206" t="str">
        <f>IF(All_Opps[[#This Row],[WeekMod]]&lt;&gt;"",CONCATENATE(All_Opps[[#This Row],[Opp Year]],"-",TEXT(All_Opps[[#This Row],[WeekMod]],"00#")),"")</f>
        <v>2018-058</v>
      </c>
      <c r="C636" s="20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636" s="206" t="str">
        <f>CONCATENATE(All_Opps[[#This Row],[Opp Year]],"-",TEXT(All_Opps[[#This Row],[Week]],"00#"))</f>
        <v>2018-058</v>
      </c>
      <c r="E636" s="206">
        <f>IFERROR(VALUE(RIGHT(All_Opps[[#This Row],[Opportunity Name]],2)),"")</f>
        <v>2</v>
      </c>
      <c r="F636" s="206">
        <f>IFERROR(("20"&amp;LEFT(All_Opps[[#This Row],[Opportunity Name]],2))*1,"")</f>
        <v>2018</v>
      </c>
      <c r="G636" s="206" t="str">
        <f>MID(All_Opps[[#This Row],[Opportunity Name]],3,2)</f>
        <v>05</v>
      </c>
      <c r="H636" s="206" t="str">
        <f>LEFT(All_Opps[[#This Row],[Opportunity Name]],7)</f>
        <v>1805-04</v>
      </c>
      <c r="I636" s="206" t="str" cm="1">
        <f t="array" ref="I6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36" s="206" t="str">
        <f>YEAR(All_Opps[[#This Row],[Close_Date]])&amp;"-"&amp;TEXT(MONTH(All_Opps[[#This Row],[Close_Date]]),"00")</f>
        <v>2018-02</v>
      </c>
      <c r="K636" s="207">
        <f>All_Opps[[#This Row],[Created Date2]]*1</f>
        <v>43137</v>
      </c>
      <c r="L636" s="208">
        <f>YEAR(All_Opps[[#This Row],[Created_Date]])</f>
        <v>2018</v>
      </c>
      <c r="M636" s="209">
        <f>WEEKNUM(All_Opps[[#This Row],[Created_Date]],16)</f>
        <v>6</v>
      </c>
      <c r="N636" s="207">
        <f>All_Opps[[#This Row],[Close Date]]*1</f>
        <v>43141</v>
      </c>
      <c r="O636" s="210">
        <f>YEAR(All_Opps[[#This Row],[Close_Date]])</f>
        <v>2018</v>
      </c>
      <c r="P636" s="208">
        <f>MONTH(All_Opps[[#This Row],[Close Date]])</f>
        <v>2</v>
      </c>
      <c r="Q636" s="206">
        <f>WEEKNUM(All_Opps[[#This Row],[Close Date]],1)</f>
        <v>6</v>
      </c>
      <c r="R636" s="20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84</v>
      </c>
      <c r="S636" s="41" t="s">
        <v>1581</v>
      </c>
      <c r="T636" s="41" t="s">
        <v>1582</v>
      </c>
      <c r="U636" s="70">
        <v>43141</v>
      </c>
      <c r="V636" s="352" t="s">
        <v>19</v>
      </c>
      <c r="W636" s="40">
        <v>22204</v>
      </c>
      <c r="X636" s="41" t="s">
        <v>11</v>
      </c>
      <c r="Y636" s="41" t="s">
        <v>1285</v>
      </c>
      <c r="Z636" s="70">
        <v>43137</v>
      </c>
    </row>
    <row r="637" spans="1:26" ht="12.75" x14ac:dyDescent="0.35">
      <c r="A6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637" s="181" t="str">
        <f>IF(All_Opps[[#This Row],[WeekMod]]&lt;&gt;"",CONCATENATE(All_Opps[[#This Row],[Opp Year]],"-",TEXT(All_Opps[[#This Row],[WeekMod]],"00#")),"")</f>
        <v>2018-065</v>
      </c>
      <c r="C6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637" s="181" t="str">
        <f>CONCATENATE(All_Opps[[#This Row],[Opp Year]],"-",TEXT(All_Opps[[#This Row],[Week]],"00#"))</f>
        <v>2018-065</v>
      </c>
      <c r="E637" s="181">
        <f>IFERROR(VALUE(RIGHT(All_Opps[[#This Row],[Opportunity Name]],2)),"")</f>
        <v>1</v>
      </c>
      <c r="F637" s="181">
        <f>IFERROR(("20"&amp;LEFT(All_Opps[[#This Row],[Opportunity Name]],2))*1,"")</f>
        <v>2018</v>
      </c>
      <c r="G637" s="181" t="str">
        <f>MID(All_Opps[[#This Row],[Opportunity Name]],3,2)</f>
        <v>12</v>
      </c>
      <c r="H637" s="181" t="str">
        <f>LEFT(All_Opps[[#This Row],[Opportunity Name]],7)</f>
        <v>1812-07</v>
      </c>
      <c r="I637" s="181" t="str" cm="1">
        <f t="array" ref="I6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37" s="181" t="str">
        <f>YEAR(All_Opps[[#This Row],[Close_Date]])&amp;"-"&amp;TEXT(MONTH(All_Opps[[#This Row],[Close_Date]]),"00")</f>
        <v>2018-03</v>
      </c>
      <c r="K637" s="182">
        <f>All_Opps[[#This Row],[Created Date2]]*1</f>
        <v>43181</v>
      </c>
      <c r="L637" s="183">
        <f>YEAR(All_Opps[[#This Row],[Created_Date]])</f>
        <v>2018</v>
      </c>
      <c r="M637" s="184">
        <f>WEEKNUM(All_Opps[[#This Row],[Created_Date]],16)</f>
        <v>12</v>
      </c>
      <c r="N637" s="182">
        <f>All_Opps[[#This Row],[Close Date]]*1</f>
        <v>43187</v>
      </c>
      <c r="O637" s="185">
        <f>YEAR(All_Opps[[#This Row],[Close_Date]])</f>
        <v>2018</v>
      </c>
      <c r="P637" s="183">
        <f>MONTH(All_Opps[[#This Row],[Close Date]])</f>
        <v>3</v>
      </c>
      <c r="Q637" s="181">
        <f>WEEKNUM(All_Opps[[#This Row],[Close Date]],1)</f>
        <v>13</v>
      </c>
      <c r="R63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254</v>
      </c>
      <c r="S637" s="4" t="s">
        <v>1583</v>
      </c>
      <c r="T637" s="4" t="s">
        <v>1584</v>
      </c>
      <c r="U637" s="68">
        <v>43187</v>
      </c>
      <c r="V637" s="347" t="s">
        <v>19</v>
      </c>
      <c r="W637" s="341">
        <v>27735</v>
      </c>
      <c r="X637" s="4" t="s">
        <v>178</v>
      </c>
      <c r="Y637" s="4" t="s">
        <v>321</v>
      </c>
      <c r="Z637" s="68">
        <v>43181</v>
      </c>
    </row>
    <row r="638" spans="1:26" ht="12.75" x14ac:dyDescent="0.35">
      <c r="A6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638" s="181" t="str">
        <f>IF(All_Opps[[#This Row],[WeekMod]]&lt;&gt;"",CONCATENATE(All_Opps[[#This Row],[Opp Year]],"-",TEXT(All_Opps[[#This Row],[WeekMod]],"00#")),"")</f>
        <v>2018-066</v>
      </c>
      <c r="C6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638" s="181" t="str">
        <f>CONCATENATE(All_Opps[[#This Row],[Opp Year]],"-",TEXT(All_Opps[[#This Row],[Week]],"00#"))</f>
        <v>2018-066</v>
      </c>
      <c r="E638" s="181">
        <f>IFERROR(VALUE(RIGHT(All_Opps[[#This Row],[Opportunity Name]],2)),"")</f>
        <v>5</v>
      </c>
      <c r="F638" s="181">
        <f>IFERROR(("20"&amp;LEFT(All_Opps[[#This Row],[Opportunity Name]],2))*1,"")</f>
        <v>2018</v>
      </c>
      <c r="G638" s="181" t="str">
        <f>MID(All_Opps[[#This Row],[Opportunity Name]],3,2)</f>
        <v>06</v>
      </c>
      <c r="H638" s="181" t="str">
        <f>LEFT(All_Opps[[#This Row],[Opportunity Name]],7)</f>
        <v>1806 Ev</v>
      </c>
      <c r="I638" s="181" t="str" cm="1">
        <f t="array" ref="I6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38" s="181" t="str">
        <f>YEAR(All_Opps[[#This Row],[Close_Date]])&amp;"-"&amp;TEXT(MONTH(All_Opps[[#This Row],[Close_Date]]),"00")</f>
        <v>2018-04</v>
      </c>
      <c r="K638" s="182">
        <f>All_Opps[[#This Row],[Created Date2]]*1</f>
        <v>43166</v>
      </c>
      <c r="L638" s="183">
        <f>YEAR(All_Opps[[#This Row],[Created_Date]])</f>
        <v>2018</v>
      </c>
      <c r="M638" s="184">
        <f>WEEKNUM(All_Opps[[#This Row],[Created_Date]],16)</f>
        <v>10</v>
      </c>
      <c r="N638" s="182">
        <f>All_Opps[[#This Row],[Close Date]]*1</f>
        <v>43196</v>
      </c>
      <c r="O638" s="185">
        <f>YEAR(All_Opps[[#This Row],[Close_Date]])</f>
        <v>2018</v>
      </c>
      <c r="P638" s="183">
        <f>MONTH(All_Opps[[#This Row],[Close Date]])</f>
        <v>4</v>
      </c>
      <c r="Q638" s="181">
        <f>WEEKNUM(All_Opps[[#This Row],[Close Date]],1)</f>
        <v>14</v>
      </c>
      <c r="R63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38" s="4" t="s">
        <v>1585</v>
      </c>
      <c r="T638" s="4" t="s">
        <v>1586</v>
      </c>
      <c r="U638" s="68">
        <v>43196</v>
      </c>
      <c r="V638" s="347" t="s">
        <v>18</v>
      </c>
      <c r="W638" s="9">
        <v>41048</v>
      </c>
      <c r="X638" s="4" t="s">
        <v>15</v>
      </c>
      <c r="Y638" s="4" t="s">
        <v>328</v>
      </c>
      <c r="Z638" s="68">
        <v>43166</v>
      </c>
    </row>
    <row r="639" spans="1:26" ht="12.75" x14ac:dyDescent="0.35">
      <c r="A6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639" s="181" t="str">
        <f>IF(All_Opps[[#This Row],[WeekMod]]&lt;&gt;"",CONCATENATE(All_Opps[[#This Row],[Opp Year]],"-",TEXT(All_Opps[[#This Row],[WeekMod]],"00#")),"")</f>
        <v>2018-058</v>
      </c>
      <c r="C6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639" s="181" t="str">
        <f>CONCATENATE(All_Opps[[#This Row],[Opp Year]],"-",TEXT(All_Opps[[#This Row],[Week]],"00#"))</f>
        <v>2018-058</v>
      </c>
      <c r="E639" s="181">
        <f>IFERROR(VALUE(RIGHT(All_Opps[[#This Row],[Opportunity Name]],2)),"")</f>
        <v>2</v>
      </c>
      <c r="F639" s="181">
        <f>IFERROR(("20"&amp;LEFT(All_Opps[[#This Row],[Opportunity Name]],2))*1,"")</f>
        <v>2018</v>
      </c>
      <c r="G639" s="181" t="str">
        <f>MID(All_Opps[[#This Row],[Opportunity Name]],3,2)</f>
        <v>08</v>
      </c>
      <c r="H639" s="181" t="str">
        <f>LEFT(All_Opps[[#This Row],[Opportunity Name]],7)</f>
        <v>1808-06</v>
      </c>
      <c r="I639" s="181" t="str" cm="1">
        <f t="array" ref="I6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39" s="181" t="str">
        <f>YEAR(All_Opps[[#This Row],[Close_Date]])&amp;"-"&amp;TEXT(MONTH(All_Opps[[#This Row],[Close_Date]]),"00")</f>
        <v>2018-02</v>
      </c>
      <c r="K639" s="182">
        <f>All_Opps[[#This Row],[Created Date2]]*1</f>
        <v>43128</v>
      </c>
      <c r="L639" s="183">
        <f>YEAR(All_Opps[[#This Row],[Created_Date]])</f>
        <v>2018</v>
      </c>
      <c r="M639" s="184">
        <f>WEEKNUM(All_Opps[[#This Row],[Created_Date]],16)</f>
        <v>5</v>
      </c>
      <c r="N639" s="182">
        <f>All_Opps[[#This Row],[Close Date]]*1</f>
        <v>43138</v>
      </c>
      <c r="O639" s="185">
        <f>YEAR(All_Opps[[#This Row],[Close_Date]])</f>
        <v>2018</v>
      </c>
      <c r="P639" s="183">
        <f>MONTH(All_Opps[[#This Row],[Close Date]])</f>
        <v>2</v>
      </c>
      <c r="Q639" s="181">
        <f>WEEKNUM(All_Opps[[#This Row],[Close Date]],1)</f>
        <v>6</v>
      </c>
      <c r="R63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185</v>
      </c>
      <c r="S639" s="4" t="s">
        <v>1587</v>
      </c>
      <c r="T639" s="4" t="s">
        <v>1588</v>
      </c>
      <c r="U639" s="68">
        <v>43138</v>
      </c>
      <c r="V639" s="347" t="s">
        <v>19</v>
      </c>
      <c r="W639" s="341">
        <v>30805</v>
      </c>
      <c r="X639" s="4" t="s">
        <v>15</v>
      </c>
      <c r="Y639" s="4" t="s">
        <v>321</v>
      </c>
      <c r="Z639" s="68">
        <v>43128</v>
      </c>
    </row>
    <row r="640" spans="1:26" ht="12.75" x14ac:dyDescent="0.35">
      <c r="A6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640" s="181" t="str">
        <f>IF(All_Opps[[#This Row],[WeekMod]]&lt;&gt;"",CONCATENATE(All_Opps[[#This Row],[Opp Year]],"-",TEXT(All_Opps[[#This Row],[WeekMod]],"00#")),"")</f>
        <v>2018-066</v>
      </c>
      <c r="C6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640" s="181" t="str">
        <f>CONCATENATE(All_Opps[[#This Row],[Opp Year]],"-",TEXT(All_Opps[[#This Row],[Week]],"00#"))</f>
        <v>2018-066</v>
      </c>
      <c r="E640" s="181">
        <f>IFERROR(VALUE(RIGHT(All_Opps[[#This Row],[Opportunity Name]],2)),"")</f>
        <v>4</v>
      </c>
      <c r="F640" s="181">
        <f>IFERROR(("20"&amp;LEFT(All_Opps[[#This Row],[Opportunity Name]],2))*1,"")</f>
        <v>2018</v>
      </c>
      <c r="G640" s="181" t="str">
        <f>MID(All_Opps[[#This Row],[Opportunity Name]],3,2)</f>
        <v>04</v>
      </c>
      <c r="H640" s="181" t="str">
        <f>LEFT(All_Opps[[#This Row],[Opportunity Name]],7)</f>
        <v>1804 Za</v>
      </c>
      <c r="I640" s="181" t="str" cm="1">
        <f t="array" ref="I6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40" s="181" t="str">
        <f>YEAR(All_Opps[[#This Row],[Close_Date]])&amp;"-"&amp;TEXT(MONTH(All_Opps[[#This Row],[Close_Date]]),"00")</f>
        <v>2018-04</v>
      </c>
      <c r="K640" s="182">
        <f>All_Opps[[#This Row],[Created Date2]]*1</f>
        <v>43161</v>
      </c>
      <c r="L640" s="183">
        <f>YEAR(All_Opps[[#This Row],[Created_Date]])</f>
        <v>2018</v>
      </c>
      <c r="M640" s="184">
        <f>WEEKNUM(All_Opps[[#This Row],[Created_Date]],16)</f>
        <v>9</v>
      </c>
      <c r="N640" s="182">
        <f>All_Opps[[#This Row],[Close Date]]*1</f>
        <v>43191</v>
      </c>
      <c r="O640" s="185">
        <f>YEAR(All_Opps[[#This Row],[Close_Date]])</f>
        <v>2018</v>
      </c>
      <c r="P640" s="183">
        <f>MONTH(All_Opps[[#This Row],[Close Date]])</f>
        <v>4</v>
      </c>
      <c r="Q640" s="181">
        <f>WEEKNUM(All_Opps[[#This Row],[Close Date]],1)</f>
        <v>14</v>
      </c>
      <c r="R64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40" s="4" t="s">
        <v>1589</v>
      </c>
      <c r="T640" s="4" t="s">
        <v>1590</v>
      </c>
      <c r="U640" s="68">
        <v>43191</v>
      </c>
      <c r="V640" s="347" t="s">
        <v>18</v>
      </c>
      <c r="W640" s="341">
        <v>35008</v>
      </c>
      <c r="X640" s="4" t="s">
        <v>13</v>
      </c>
      <c r="Y640" s="4" t="s">
        <v>1285</v>
      </c>
      <c r="Z640" s="68">
        <v>43161</v>
      </c>
    </row>
    <row r="641" spans="1:26" ht="12.75" x14ac:dyDescent="0.35">
      <c r="A6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641" s="181" t="str">
        <f>IF(All_Opps[[#This Row],[WeekMod]]&lt;&gt;"",CONCATENATE(All_Opps[[#This Row],[Opp Year]],"-",TEXT(All_Opps[[#This Row],[WeekMod]],"00#")),"")</f>
        <v>2018-063</v>
      </c>
      <c r="C6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641" s="181" t="str">
        <f>CONCATENATE(All_Opps[[#This Row],[Opp Year]],"-",TEXT(All_Opps[[#This Row],[Week]],"00#"))</f>
        <v>2018-063</v>
      </c>
      <c r="E641" s="181">
        <f>IFERROR(VALUE(RIGHT(All_Opps[[#This Row],[Opportunity Name]],2)),"")</f>
        <v>2</v>
      </c>
      <c r="F641" s="181">
        <f>IFERROR(("20"&amp;LEFT(All_Opps[[#This Row],[Opportunity Name]],2))*1,"")</f>
        <v>2018</v>
      </c>
      <c r="G641" s="181" t="str">
        <f>MID(All_Opps[[#This Row],[Opportunity Name]],3,2)</f>
        <v>11</v>
      </c>
      <c r="H641" s="181" t="str">
        <f>LEFT(All_Opps[[#This Row],[Opportunity Name]],7)</f>
        <v>1811 Fe</v>
      </c>
      <c r="I641" s="181" t="str" cm="1">
        <f t="array" ref="I6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41" s="181" t="str">
        <f>YEAR(All_Opps[[#This Row],[Close_Date]])&amp;"-"&amp;TEXT(MONTH(All_Opps[[#This Row],[Close_Date]]),"00")</f>
        <v>2018-03</v>
      </c>
      <c r="K641" s="182">
        <f>All_Opps[[#This Row],[Created Date2]]*1</f>
        <v>43142</v>
      </c>
      <c r="L641" s="183">
        <f>YEAR(All_Opps[[#This Row],[Created_Date]])</f>
        <v>2018</v>
      </c>
      <c r="M641" s="184">
        <f>WEEKNUM(All_Opps[[#This Row],[Created_Date]],16)</f>
        <v>7</v>
      </c>
      <c r="N641" s="182">
        <f>All_Opps[[#This Row],[Close Date]]*1</f>
        <v>43172</v>
      </c>
      <c r="O641" s="185">
        <f>YEAR(All_Opps[[#This Row],[Close_Date]])</f>
        <v>2018</v>
      </c>
      <c r="P641" s="183">
        <f>MONTH(All_Opps[[#This Row],[Close Date]])</f>
        <v>3</v>
      </c>
      <c r="Q641" s="181">
        <f>WEEKNUM(All_Opps[[#This Row],[Close Date]],1)</f>
        <v>11</v>
      </c>
      <c r="R64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41" s="4" t="s">
        <v>1591</v>
      </c>
      <c r="T641" s="4" t="s">
        <v>1592</v>
      </c>
      <c r="U641" s="68">
        <v>43172</v>
      </c>
      <c r="V641" s="347" t="s">
        <v>18</v>
      </c>
      <c r="W641" s="341">
        <v>19621</v>
      </c>
      <c r="X641" s="4" t="s">
        <v>11</v>
      </c>
      <c r="Y641" s="4" t="s">
        <v>1285</v>
      </c>
      <c r="Z641" s="68">
        <v>43142</v>
      </c>
    </row>
    <row r="642" spans="1:26" ht="12.75" x14ac:dyDescent="0.35">
      <c r="A6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642" s="181" t="str">
        <f>IF(All_Opps[[#This Row],[WeekMod]]&lt;&gt;"",CONCATENATE(All_Opps[[#This Row],[Opp Year]],"-",TEXT(All_Opps[[#This Row],[WeekMod]],"00#")),"")</f>
        <v>2018-060</v>
      </c>
      <c r="C6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642" s="181" t="str">
        <f>CONCATENATE(All_Opps[[#This Row],[Opp Year]],"-",TEXT(All_Opps[[#This Row],[Week]],"00#"))</f>
        <v>2018-060</v>
      </c>
      <c r="E642" s="181">
        <f>IFERROR(VALUE(RIGHT(All_Opps[[#This Row],[Opportunity Name]],2)),"")</f>
        <v>4</v>
      </c>
      <c r="F642" s="181">
        <f>IFERROR(("20"&amp;LEFT(All_Opps[[#This Row],[Opportunity Name]],2))*1,"")</f>
        <v>2018</v>
      </c>
      <c r="G642" s="181" t="str">
        <f>MID(All_Opps[[#This Row],[Opportunity Name]],3,2)</f>
        <v>12</v>
      </c>
      <c r="H642" s="181" t="str">
        <f>LEFT(All_Opps[[#This Row],[Opportunity Name]],7)</f>
        <v>1812 Br</v>
      </c>
      <c r="I642" s="181" t="str" cm="1">
        <f t="array" ref="I6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42" s="181" t="str">
        <f>YEAR(All_Opps[[#This Row],[Close_Date]])&amp;"-"&amp;TEXT(MONTH(All_Opps[[#This Row],[Close_Date]]),"00")</f>
        <v>2018-02</v>
      </c>
      <c r="K642" s="182">
        <f>All_Opps[[#This Row],[Created Date2]]*1</f>
        <v>43120</v>
      </c>
      <c r="L642" s="183">
        <f>YEAR(All_Opps[[#This Row],[Created_Date]])</f>
        <v>2018</v>
      </c>
      <c r="M642" s="184">
        <f>WEEKNUM(All_Opps[[#This Row],[Created_Date]],16)</f>
        <v>4</v>
      </c>
      <c r="N642" s="182">
        <f>All_Opps[[#This Row],[Close Date]]*1</f>
        <v>43150</v>
      </c>
      <c r="O642" s="185">
        <f>YEAR(All_Opps[[#This Row],[Close_Date]])</f>
        <v>2018</v>
      </c>
      <c r="P642" s="183">
        <f>MONTH(All_Opps[[#This Row],[Close Date]])</f>
        <v>2</v>
      </c>
      <c r="Q642" s="181">
        <f>WEEKNUM(All_Opps[[#This Row],[Close Date]],1)</f>
        <v>8</v>
      </c>
      <c r="R64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42" s="4" t="s">
        <v>1593</v>
      </c>
      <c r="T642" s="4" t="s">
        <v>1594</v>
      </c>
      <c r="U642" s="68">
        <v>43150</v>
      </c>
      <c r="V642" s="347" t="s">
        <v>18</v>
      </c>
      <c r="W642" s="341">
        <v>40447</v>
      </c>
      <c r="X642" s="4" t="s">
        <v>6</v>
      </c>
      <c r="Y642" s="4" t="s">
        <v>321</v>
      </c>
      <c r="Z642" s="68">
        <v>43120</v>
      </c>
    </row>
    <row r="643" spans="1:26" ht="12.75" x14ac:dyDescent="0.35">
      <c r="A6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643" s="181" t="str">
        <f>IF(All_Opps[[#This Row],[WeekMod]]&lt;&gt;"",CONCATENATE(All_Opps[[#This Row],[Opp Year]],"-",TEXT(All_Opps[[#This Row],[WeekMod]],"00#")),"")</f>
        <v>2018-065</v>
      </c>
      <c r="C6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643" s="181" t="str">
        <f>CONCATENATE(All_Opps[[#This Row],[Opp Year]],"-",TEXT(All_Opps[[#This Row],[Week]],"00#"))</f>
        <v>2018-065</v>
      </c>
      <c r="E643" s="181">
        <f>IFERROR(VALUE(RIGHT(All_Opps[[#This Row],[Opportunity Name]],2)),"")</f>
        <v>1</v>
      </c>
      <c r="F643" s="181">
        <f>IFERROR(("20"&amp;LEFT(All_Opps[[#This Row],[Opportunity Name]],2))*1,"")</f>
        <v>2018</v>
      </c>
      <c r="G643" s="181" t="str">
        <f>MID(All_Opps[[#This Row],[Opportunity Name]],3,2)</f>
        <v>04</v>
      </c>
      <c r="H643" s="181" t="str">
        <f>LEFT(All_Opps[[#This Row],[Opportunity Name]],7)</f>
        <v>1804-11</v>
      </c>
      <c r="I643" s="181" t="str" cm="1">
        <f t="array" ref="I6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43" s="181" t="str">
        <f>YEAR(All_Opps[[#This Row],[Close_Date]])&amp;"-"&amp;TEXT(MONTH(All_Opps[[#This Row],[Close_Date]]),"00")</f>
        <v>2018-03</v>
      </c>
      <c r="K643" s="182">
        <f>All_Opps[[#This Row],[Created Date2]]*1</f>
        <v>43186</v>
      </c>
      <c r="L643" s="183">
        <f>YEAR(All_Opps[[#This Row],[Created_Date]])</f>
        <v>2018</v>
      </c>
      <c r="M643" s="184">
        <f>WEEKNUM(All_Opps[[#This Row],[Created_Date]],16)</f>
        <v>13</v>
      </c>
      <c r="N643" s="182">
        <f>All_Opps[[#This Row],[Close Date]]*1</f>
        <v>43186</v>
      </c>
      <c r="O643" s="185">
        <f>YEAR(All_Opps[[#This Row],[Close_Date]])</f>
        <v>2018</v>
      </c>
      <c r="P643" s="183">
        <f>MONTH(All_Opps[[#This Row],[Close Date]])</f>
        <v>3</v>
      </c>
      <c r="Q643" s="181">
        <f>WEEKNUM(All_Opps[[#This Row],[Close Date]],1)</f>
        <v>13</v>
      </c>
      <c r="R64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</v>
      </c>
      <c r="S643" s="4" t="s">
        <v>1595</v>
      </c>
      <c r="T643" s="4" t="s">
        <v>1596</v>
      </c>
      <c r="U643" s="68">
        <v>43186</v>
      </c>
      <c r="V643" s="347" t="s">
        <v>19</v>
      </c>
      <c r="W643" s="9">
        <v>16489</v>
      </c>
      <c r="X643" s="4" t="s">
        <v>15</v>
      </c>
      <c r="Y643" s="4" t="s">
        <v>328</v>
      </c>
      <c r="Z643" s="68">
        <v>43186</v>
      </c>
    </row>
    <row r="644" spans="1:26" ht="12.75" x14ac:dyDescent="0.35">
      <c r="A6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644" s="181" t="str">
        <f>IF(All_Opps[[#This Row],[WeekMod]]&lt;&gt;"",CONCATENATE(All_Opps[[#This Row],[Opp Year]],"-",TEXT(All_Opps[[#This Row],[WeekMod]],"00#")),"")</f>
        <v>2018-061</v>
      </c>
      <c r="C6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644" s="181" t="str">
        <f>CONCATENATE(All_Opps[[#This Row],[Opp Year]],"-",TEXT(All_Opps[[#This Row],[Week]],"00#"))</f>
        <v>2018-061</v>
      </c>
      <c r="E644" s="181">
        <f>IFERROR(VALUE(RIGHT(All_Opps[[#This Row],[Opportunity Name]],2)),"")</f>
        <v>2</v>
      </c>
      <c r="F644" s="181">
        <f>IFERROR(("20"&amp;LEFT(All_Opps[[#This Row],[Opportunity Name]],2))*1,"")</f>
        <v>2018</v>
      </c>
      <c r="G644" s="181" t="str">
        <f>MID(All_Opps[[#This Row],[Opportunity Name]],3,2)</f>
        <v>08</v>
      </c>
      <c r="H644" s="181" t="str">
        <f>LEFT(All_Opps[[#This Row],[Opportunity Name]],7)</f>
        <v>1808 Fe</v>
      </c>
      <c r="I644" s="181" t="str" cm="1">
        <f t="array" ref="I6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44" s="181" t="str">
        <f>YEAR(All_Opps[[#This Row],[Close_Date]])&amp;"-"&amp;TEXT(MONTH(All_Opps[[#This Row],[Close_Date]]),"00")</f>
        <v>2018-02</v>
      </c>
      <c r="K644" s="182">
        <f>All_Opps[[#This Row],[Created Date2]]*1</f>
        <v>43128</v>
      </c>
      <c r="L644" s="183">
        <f>YEAR(All_Opps[[#This Row],[Created_Date]])</f>
        <v>2018</v>
      </c>
      <c r="M644" s="184">
        <f>WEEKNUM(All_Opps[[#This Row],[Created_Date]],16)</f>
        <v>5</v>
      </c>
      <c r="N644" s="182">
        <f>All_Opps[[#This Row],[Close Date]]*1</f>
        <v>43158</v>
      </c>
      <c r="O644" s="185">
        <f>YEAR(All_Opps[[#This Row],[Close_Date]])</f>
        <v>2018</v>
      </c>
      <c r="P644" s="183">
        <f>MONTH(All_Opps[[#This Row],[Close Date]])</f>
        <v>2</v>
      </c>
      <c r="Q644" s="181">
        <f>WEEKNUM(All_Opps[[#This Row],[Close Date]],1)</f>
        <v>9</v>
      </c>
      <c r="R64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44" s="4" t="s">
        <v>1597</v>
      </c>
      <c r="T644" s="4" t="s">
        <v>1598</v>
      </c>
      <c r="U644" s="68">
        <v>43158</v>
      </c>
      <c r="V644" s="347" t="s">
        <v>18</v>
      </c>
      <c r="W644" s="341">
        <v>24316</v>
      </c>
      <c r="X644" s="4" t="s">
        <v>15</v>
      </c>
      <c r="Y644" s="4" t="s">
        <v>321</v>
      </c>
      <c r="Z644" s="68">
        <v>43128</v>
      </c>
    </row>
    <row r="645" spans="1:26" ht="12.75" x14ac:dyDescent="0.35">
      <c r="A6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645" s="181" t="str">
        <f>IF(All_Opps[[#This Row],[WeekMod]]&lt;&gt;"",CONCATENATE(All_Opps[[#This Row],[Opp Year]],"-",TEXT(All_Opps[[#This Row],[WeekMod]],"00#")),"")</f>
        <v>2018-063</v>
      </c>
      <c r="C6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645" s="181" t="str">
        <f>CONCATENATE(All_Opps[[#This Row],[Opp Year]],"-",TEXT(All_Opps[[#This Row],[Week]],"00#"))</f>
        <v>2018-063</v>
      </c>
      <c r="E645" s="181">
        <f>IFERROR(VALUE(RIGHT(All_Opps[[#This Row],[Opportunity Name]],2)),"")</f>
        <v>4</v>
      </c>
      <c r="F645" s="181">
        <f>IFERROR(("20"&amp;LEFT(All_Opps[[#This Row],[Opportunity Name]],2))*1,"")</f>
        <v>2018</v>
      </c>
      <c r="G645" s="181" t="str">
        <f>MID(All_Opps[[#This Row],[Opportunity Name]],3,2)</f>
        <v>09</v>
      </c>
      <c r="H645" s="181" t="str">
        <f>LEFT(All_Opps[[#This Row],[Opportunity Name]],7)</f>
        <v>1809-11</v>
      </c>
      <c r="I645" s="181" t="str" cm="1">
        <f t="array" ref="I6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45" s="181" t="str">
        <f>YEAR(All_Opps[[#This Row],[Close_Date]])&amp;"-"&amp;TEXT(MONTH(All_Opps[[#This Row],[Close_Date]]),"00")</f>
        <v>2018-03</v>
      </c>
      <c r="K645" s="182">
        <f>All_Opps[[#This Row],[Created Date2]]*1</f>
        <v>43161</v>
      </c>
      <c r="L645" s="183">
        <f>YEAR(All_Opps[[#This Row],[Created_Date]])</f>
        <v>2018</v>
      </c>
      <c r="M645" s="184">
        <f>WEEKNUM(All_Opps[[#This Row],[Created_Date]],16)</f>
        <v>9</v>
      </c>
      <c r="N645" s="182">
        <f>All_Opps[[#This Row],[Close Date]]*1</f>
        <v>43172</v>
      </c>
      <c r="O645" s="185">
        <f>YEAR(All_Opps[[#This Row],[Close_Date]])</f>
        <v>2018</v>
      </c>
      <c r="P645" s="183">
        <f>MONTH(All_Opps[[#This Row],[Close Date]])</f>
        <v>3</v>
      </c>
      <c r="Q645" s="181">
        <f>WEEKNUM(All_Opps[[#This Row],[Close Date]],1)</f>
        <v>11</v>
      </c>
      <c r="R64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183</v>
      </c>
      <c r="S645" s="4" t="s">
        <v>1599</v>
      </c>
      <c r="T645" s="4" t="s">
        <v>1600</v>
      </c>
      <c r="U645" s="68">
        <v>43172</v>
      </c>
      <c r="V645" s="347" t="s">
        <v>19</v>
      </c>
      <c r="W645" s="9">
        <v>46204</v>
      </c>
      <c r="X645" s="4" t="s">
        <v>15</v>
      </c>
      <c r="Y645" s="4" t="s">
        <v>328</v>
      </c>
      <c r="Z645" s="68">
        <v>43161</v>
      </c>
    </row>
    <row r="646" spans="1:26" ht="12.75" x14ac:dyDescent="0.35">
      <c r="A6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646" s="181" t="str">
        <f>IF(All_Opps[[#This Row],[WeekMod]]&lt;&gt;"",CONCATENATE(All_Opps[[#This Row],[Opp Year]],"-",TEXT(All_Opps[[#This Row],[WeekMod]],"00#")),"")</f>
        <v>2018-065</v>
      </c>
      <c r="C6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646" s="181" t="str">
        <f>CONCATENATE(All_Opps[[#This Row],[Opp Year]],"-",TEXT(All_Opps[[#This Row],[Week]],"00#"))</f>
        <v>2018-065</v>
      </c>
      <c r="E646" s="181">
        <f>IFERROR(VALUE(RIGHT(All_Opps[[#This Row],[Opportunity Name]],2)),"")</f>
        <v>2</v>
      </c>
      <c r="F646" s="181">
        <f>IFERROR(("20"&amp;LEFT(All_Opps[[#This Row],[Opportunity Name]],2))*1,"")</f>
        <v>2018</v>
      </c>
      <c r="G646" s="181" t="str">
        <f>MID(All_Opps[[#This Row],[Opportunity Name]],3,2)</f>
        <v>06</v>
      </c>
      <c r="H646" s="181" t="str">
        <f>LEFT(All_Opps[[#This Row],[Opportunity Name]],7)</f>
        <v>1806-19</v>
      </c>
      <c r="I646" s="181" t="str" cm="1">
        <f t="array" ref="I6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46" s="181" t="str">
        <f>YEAR(All_Opps[[#This Row],[Close_Date]])&amp;"-"&amp;TEXT(MONTH(All_Opps[[#This Row],[Close_Date]]),"00")</f>
        <v>2018-03</v>
      </c>
      <c r="K646" s="182">
        <f>All_Opps[[#This Row],[Created Date2]]*1</f>
        <v>43184</v>
      </c>
      <c r="L646" s="183">
        <f>YEAR(All_Opps[[#This Row],[Created_Date]])</f>
        <v>2018</v>
      </c>
      <c r="M646" s="184">
        <f>WEEKNUM(All_Opps[[#This Row],[Created_Date]],16)</f>
        <v>13</v>
      </c>
      <c r="N646" s="182">
        <f>All_Opps[[#This Row],[Close Date]]*1</f>
        <v>43188</v>
      </c>
      <c r="O646" s="185">
        <f>YEAR(All_Opps[[#This Row],[Close_Date]])</f>
        <v>2018</v>
      </c>
      <c r="P646" s="183">
        <f>MONTH(All_Opps[[#This Row],[Close Date]])</f>
        <v>3</v>
      </c>
      <c r="Q646" s="181">
        <f>WEEKNUM(All_Opps[[#This Row],[Close Date]],1)</f>
        <v>13</v>
      </c>
      <c r="R64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68</v>
      </c>
      <c r="S646" s="4" t="s">
        <v>1601</v>
      </c>
      <c r="T646" s="4" t="s">
        <v>1602</v>
      </c>
      <c r="U646" s="68">
        <v>43188</v>
      </c>
      <c r="V646" s="347" t="s">
        <v>19</v>
      </c>
      <c r="W646" s="9">
        <v>41998</v>
      </c>
      <c r="X646" s="4" t="s">
        <v>13</v>
      </c>
      <c r="Y646" s="4" t="s">
        <v>328</v>
      </c>
      <c r="Z646" s="68">
        <v>43184</v>
      </c>
    </row>
    <row r="647" spans="1:26" ht="12.75" x14ac:dyDescent="0.35">
      <c r="A6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647" s="181" t="str">
        <f>IF(All_Opps[[#This Row],[WeekMod]]&lt;&gt;"",CONCATENATE(All_Opps[[#This Row],[Opp Year]],"-",TEXT(All_Opps[[#This Row],[WeekMod]],"00#")),"")</f>
        <v>2018-062</v>
      </c>
      <c r="C6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647" s="181" t="str">
        <f>CONCATENATE(All_Opps[[#This Row],[Opp Year]],"-",TEXT(All_Opps[[#This Row],[Week]],"00#"))</f>
        <v>2018-062</v>
      </c>
      <c r="E647" s="181">
        <f>IFERROR(VALUE(RIGHT(All_Opps[[#This Row],[Opportunity Name]],2)),"")</f>
        <v>5</v>
      </c>
      <c r="F647" s="181">
        <f>IFERROR(("20"&amp;LEFT(All_Opps[[#This Row],[Opportunity Name]],2))*1,"")</f>
        <v>2018</v>
      </c>
      <c r="G647" s="181" t="str">
        <f>MID(All_Opps[[#This Row],[Opportunity Name]],3,2)</f>
        <v>06</v>
      </c>
      <c r="H647" s="181" t="str">
        <f>LEFT(All_Opps[[#This Row],[Opportunity Name]],7)</f>
        <v>1806 As</v>
      </c>
      <c r="I647" s="181" t="str" cm="1">
        <f t="array" ref="I6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47" s="181" t="str">
        <f>YEAR(All_Opps[[#This Row],[Close_Date]])&amp;"-"&amp;TEXT(MONTH(All_Opps[[#This Row],[Close_Date]]),"00")</f>
        <v>2018-03</v>
      </c>
      <c r="K647" s="182">
        <f>All_Opps[[#This Row],[Created Date2]]*1</f>
        <v>43135</v>
      </c>
      <c r="L647" s="183">
        <f>YEAR(All_Opps[[#This Row],[Created_Date]])</f>
        <v>2018</v>
      </c>
      <c r="M647" s="184">
        <f>WEEKNUM(All_Opps[[#This Row],[Created_Date]],16)</f>
        <v>6</v>
      </c>
      <c r="N647" s="182">
        <f>All_Opps[[#This Row],[Close Date]]*1</f>
        <v>43165</v>
      </c>
      <c r="O647" s="185">
        <f>YEAR(All_Opps[[#This Row],[Close_Date]])</f>
        <v>2018</v>
      </c>
      <c r="P647" s="183">
        <f>MONTH(All_Opps[[#This Row],[Close Date]])</f>
        <v>3</v>
      </c>
      <c r="Q647" s="181">
        <f>WEEKNUM(All_Opps[[#This Row],[Close Date]],1)</f>
        <v>10</v>
      </c>
      <c r="R64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47" s="4" t="s">
        <v>1603</v>
      </c>
      <c r="T647" s="4" t="s">
        <v>1604</v>
      </c>
      <c r="U647" s="68">
        <v>43165</v>
      </c>
      <c r="V647" s="347" t="s">
        <v>18</v>
      </c>
      <c r="W647" s="9">
        <v>56411</v>
      </c>
      <c r="X647" s="4" t="s">
        <v>13</v>
      </c>
      <c r="Y647" s="4" t="s">
        <v>328</v>
      </c>
      <c r="Z647" s="68">
        <v>43135</v>
      </c>
    </row>
    <row r="648" spans="1:26" ht="12.75" x14ac:dyDescent="0.35">
      <c r="A6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648" s="181" t="str">
        <f>IF(All_Opps[[#This Row],[WeekMod]]&lt;&gt;"",CONCATENATE(All_Opps[[#This Row],[Opp Year]],"-",TEXT(All_Opps[[#This Row],[WeekMod]],"00#")),"")</f>
        <v>2018-062</v>
      </c>
      <c r="C6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648" s="181" t="str">
        <f>CONCATENATE(All_Opps[[#This Row],[Opp Year]],"-",TEXT(All_Opps[[#This Row],[Week]],"00#"))</f>
        <v>2018-062</v>
      </c>
      <c r="E648" s="181">
        <f>IFERROR(VALUE(RIGHT(All_Opps[[#This Row],[Opportunity Name]],2)),"")</f>
        <v>3</v>
      </c>
      <c r="F648" s="181">
        <f>IFERROR(("20"&amp;LEFT(All_Opps[[#This Row],[Opportunity Name]],2))*1,"")</f>
        <v>2018</v>
      </c>
      <c r="G648" s="181" t="str">
        <f>MID(All_Opps[[#This Row],[Opportunity Name]],3,2)</f>
        <v>12</v>
      </c>
      <c r="H648" s="181" t="str">
        <f>LEFT(All_Opps[[#This Row],[Opportunity Name]],7)</f>
        <v>1812 Th</v>
      </c>
      <c r="I648" s="181" t="str" cm="1">
        <f t="array" ref="I6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48" s="181" t="str">
        <f>YEAR(All_Opps[[#This Row],[Close_Date]])&amp;"-"&amp;TEXT(MONTH(All_Opps[[#This Row],[Close_Date]]),"00")</f>
        <v>2018-03</v>
      </c>
      <c r="K648" s="182">
        <f>All_Opps[[#This Row],[Created Date2]]*1</f>
        <v>43139</v>
      </c>
      <c r="L648" s="183">
        <f>YEAR(All_Opps[[#This Row],[Created_Date]])</f>
        <v>2018</v>
      </c>
      <c r="M648" s="184">
        <f>WEEKNUM(All_Opps[[#This Row],[Created_Date]],16)</f>
        <v>6</v>
      </c>
      <c r="N648" s="182">
        <f>All_Opps[[#This Row],[Close Date]]*1</f>
        <v>43169</v>
      </c>
      <c r="O648" s="185">
        <f>YEAR(All_Opps[[#This Row],[Close_Date]])</f>
        <v>2018</v>
      </c>
      <c r="P648" s="183">
        <f>MONTH(All_Opps[[#This Row],[Close Date]])</f>
        <v>3</v>
      </c>
      <c r="Q648" s="181">
        <f>WEEKNUM(All_Opps[[#This Row],[Close Date]],1)</f>
        <v>10</v>
      </c>
      <c r="R64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48" s="4" t="s">
        <v>1605</v>
      </c>
      <c r="T648" s="4" t="s">
        <v>1606</v>
      </c>
      <c r="U648" s="68">
        <v>43169</v>
      </c>
      <c r="V648" s="347" t="s">
        <v>21</v>
      </c>
      <c r="W648" s="9">
        <v>23870</v>
      </c>
      <c r="X648" s="4" t="s">
        <v>24</v>
      </c>
      <c r="Y648" s="4" t="s">
        <v>328</v>
      </c>
      <c r="Z648" s="68">
        <v>43139</v>
      </c>
    </row>
    <row r="649" spans="1:26" ht="12.75" x14ac:dyDescent="0.35">
      <c r="A6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649" s="181" t="str">
        <f>IF(All_Opps[[#This Row],[WeekMod]]&lt;&gt;"",CONCATENATE(All_Opps[[#This Row],[Opp Year]],"-",TEXT(All_Opps[[#This Row],[WeekMod]],"00#")),"")</f>
        <v>2018-066</v>
      </c>
      <c r="C6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649" s="181" t="str">
        <f>CONCATENATE(All_Opps[[#This Row],[Opp Year]],"-",TEXT(All_Opps[[#This Row],[Week]],"00#"))</f>
        <v>2018-066</v>
      </c>
      <c r="E649" s="181">
        <f>IFERROR(VALUE(RIGHT(All_Opps[[#This Row],[Opportunity Name]],2)),"")</f>
        <v>5</v>
      </c>
      <c r="F649" s="181">
        <f>IFERROR(("20"&amp;LEFT(All_Opps[[#This Row],[Opportunity Name]],2))*1,"")</f>
        <v>2018</v>
      </c>
      <c r="G649" s="181" t="str">
        <f>MID(All_Opps[[#This Row],[Opportunity Name]],3,2)</f>
        <v>07</v>
      </c>
      <c r="H649" s="181" t="str">
        <f>LEFT(All_Opps[[#This Row],[Opportunity Name]],7)</f>
        <v>1807 Va</v>
      </c>
      <c r="I649" s="181" t="str" cm="1">
        <f t="array" ref="I6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49" s="181" t="str">
        <f>YEAR(All_Opps[[#This Row],[Close_Date]])&amp;"-"&amp;TEXT(MONTH(All_Opps[[#This Row],[Close_Date]]),"00")</f>
        <v>2018-04</v>
      </c>
      <c r="K649" s="182">
        <f>All_Opps[[#This Row],[Created Date2]]*1</f>
        <v>43166</v>
      </c>
      <c r="L649" s="183">
        <f>YEAR(All_Opps[[#This Row],[Created_Date]])</f>
        <v>2018</v>
      </c>
      <c r="M649" s="184">
        <f>WEEKNUM(All_Opps[[#This Row],[Created_Date]],16)</f>
        <v>10</v>
      </c>
      <c r="N649" s="182">
        <f>All_Opps[[#This Row],[Close Date]]*1</f>
        <v>43196</v>
      </c>
      <c r="O649" s="185">
        <f>YEAR(All_Opps[[#This Row],[Close_Date]])</f>
        <v>2018</v>
      </c>
      <c r="P649" s="183">
        <f>MONTH(All_Opps[[#This Row],[Close Date]])</f>
        <v>4</v>
      </c>
      <c r="Q649" s="181">
        <f>WEEKNUM(All_Opps[[#This Row],[Close Date]],1)</f>
        <v>14</v>
      </c>
      <c r="R64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49" s="4" t="s">
        <v>1607</v>
      </c>
      <c r="T649" s="4" t="s">
        <v>1608</v>
      </c>
      <c r="U649" s="68">
        <v>43196</v>
      </c>
      <c r="V649" s="347" t="s">
        <v>18</v>
      </c>
      <c r="W649" s="341">
        <v>30767</v>
      </c>
      <c r="X649" s="4" t="s">
        <v>15</v>
      </c>
      <c r="Y649" s="4" t="s">
        <v>321</v>
      </c>
      <c r="Z649" s="68">
        <v>43166</v>
      </c>
    </row>
    <row r="650" spans="1:26" ht="12.75" x14ac:dyDescent="0.35">
      <c r="A6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650" s="181" t="str">
        <f>IF(All_Opps[[#This Row],[WeekMod]]&lt;&gt;"",CONCATENATE(All_Opps[[#This Row],[Opp Year]],"-",TEXT(All_Opps[[#This Row],[WeekMod]],"00#")),"")</f>
        <v>2018-065</v>
      </c>
      <c r="C6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650" s="181" t="str">
        <f>CONCATENATE(All_Opps[[#This Row],[Opp Year]],"-",TEXT(All_Opps[[#This Row],[Week]],"00#"))</f>
        <v>2018-065</v>
      </c>
      <c r="E650" s="181">
        <f>IFERROR(VALUE(RIGHT(All_Opps[[#This Row],[Opportunity Name]],2)),"")</f>
        <v>1</v>
      </c>
      <c r="F650" s="181">
        <f>IFERROR(("20"&amp;LEFT(All_Opps[[#This Row],[Opportunity Name]],2))*1,"")</f>
        <v>2018</v>
      </c>
      <c r="G650" s="181" t="str">
        <f>MID(All_Opps[[#This Row],[Opportunity Name]],3,2)</f>
        <v>04</v>
      </c>
      <c r="H650" s="181" t="str">
        <f>LEFT(All_Opps[[#This Row],[Opportunity Name]],7)</f>
        <v>1804-12</v>
      </c>
      <c r="I650" s="181" t="str" cm="1">
        <f t="array" ref="I6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50" s="181" t="str">
        <f>YEAR(All_Opps[[#This Row],[Close_Date]])&amp;"-"&amp;TEXT(MONTH(All_Opps[[#This Row],[Close_Date]]),"00")</f>
        <v>2018-03</v>
      </c>
      <c r="K650" s="182">
        <f>All_Opps[[#This Row],[Created Date2]]*1</f>
        <v>43179</v>
      </c>
      <c r="L650" s="183">
        <f>YEAR(All_Opps[[#This Row],[Created_Date]])</f>
        <v>2018</v>
      </c>
      <c r="M650" s="184">
        <f>WEEKNUM(All_Opps[[#This Row],[Created_Date]],16)</f>
        <v>12</v>
      </c>
      <c r="N650" s="182">
        <f>All_Opps[[#This Row],[Close Date]]*1</f>
        <v>43186</v>
      </c>
      <c r="O650" s="185">
        <f>YEAR(All_Opps[[#This Row],[Close_Date]])</f>
        <v>2018</v>
      </c>
      <c r="P650" s="183">
        <f>MONTH(All_Opps[[#This Row],[Close Date]])</f>
        <v>3</v>
      </c>
      <c r="Q650" s="181">
        <f>WEEKNUM(All_Opps[[#This Row],[Close Date]],1)</f>
        <v>13</v>
      </c>
      <c r="R65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</v>
      </c>
      <c r="S650" s="4" t="s">
        <v>1609</v>
      </c>
      <c r="T650" s="4" t="s">
        <v>1610</v>
      </c>
      <c r="U650" s="68">
        <v>43186</v>
      </c>
      <c r="V650" s="347" t="s">
        <v>19</v>
      </c>
      <c r="W650" s="9">
        <v>22811</v>
      </c>
      <c r="X650" s="4" t="s">
        <v>11</v>
      </c>
      <c r="Y650" s="4" t="s">
        <v>328</v>
      </c>
      <c r="Z650" s="68">
        <v>43179</v>
      </c>
    </row>
    <row r="651" spans="1:26" ht="12.75" x14ac:dyDescent="0.35">
      <c r="A6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651" s="181" t="str">
        <f>IF(All_Opps[[#This Row],[WeekMod]]&lt;&gt;"",CONCATENATE(All_Opps[[#This Row],[Opp Year]],"-",TEXT(All_Opps[[#This Row],[WeekMod]],"00#")),"")</f>
        <v>2019-015</v>
      </c>
      <c r="C6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651" s="181" t="str">
        <f>CONCATENATE(All_Opps[[#This Row],[Opp Year]],"-",TEXT(All_Opps[[#This Row],[Week]],"00#"))</f>
        <v>2019-015</v>
      </c>
      <c r="E651" s="181">
        <f>IFERROR(VALUE(RIGHT(All_Opps[[#This Row],[Opportunity Name]],2)),"")</f>
        <v>2</v>
      </c>
      <c r="F651" s="181">
        <f>IFERROR(("20"&amp;LEFT(All_Opps[[#This Row],[Opportunity Name]],2))*1,"")</f>
        <v>2019</v>
      </c>
      <c r="G651" s="181" t="str">
        <f>MID(All_Opps[[#This Row],[Opportunity Name]],3,2)</f>
        <v>06</v>
      </c>
      <c r="H651" s="181" t="str">
        <f>LEFT(All_Opps[[#This Row],[Opportunity Name]],7)</f>
        <v>1906-01</v>
      </c>
      <c r="I651" s="181" t="str" cm="1">
        <f t="array" ref="I6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51" s="181" t="str">
        <f>YEAR(All_Opps[[#This Row],[Close_Date]])&amp;"-"&amp;TEXT(MONTH(All_Opps[[#This Row],[Close_Date]]),"00")</f>
        <v>2018-04</v>
      </c>
      <c r="K651" s="182">
        <f>All_Opps[[#This Row],[Created Date2]]*1</f>
        <v>43170</v>
      </c>
      <c r="L651" s="183">
        <f>YEAR(All_Opps[[#This Row],[Created_Date]])</f>
        <v>2018</v>
      </c>
      <c r="M651" s="184">
        <f>WEEKNUM(All_Opps[[#This Row],[Created_Date]],16)</f>
        <v>11</v>
      </c>
      <c r="N651" s="182">
        <f>All_Opps[[#This Row],[Close Date]]*1</f>
        <v>43198</v>
      </c>
      <c r="O651" s="185">
        <f>YEAR(All_Opps[[#This Row],[Close_Date]])</f>
        <v>2018</v>
      </c>
      <c r="P651" s="183">
        <f>MONTH(All_Opps[[#This Row],[Close Date]])</f>
        <v>4</v>
      </c>
      <c r="Q651" s="181">
        <f>WEEKNUM(All_Opps[[#This Row],[Close Date]],1)</f>
        <v>15</v>
      </c>
      <c r="R65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447</v>
      </c>
      <c r="S651" s="4" t="s">
        <v>1611</v>
      </c>
      <c r="T651" s="4" t="s">
        <v>1612</v>
      </c>
      <c r="U651" s="68">
        <v>43198</v>
      </c>
      <c r="V651" s="347" t="s">
        <v>19</v>
      </c>
      <c r="W651" s="9">
        <v>50122</v>
      </c>
      <c r="X651" s="4" t="s">
        <v>11</v>
      </c>
      <c r="Y651" s="4" t="s">
        <v>328</v>
      </c>
      <c r="Z651" s="68">
        <v>43170</v>
      </c>
    </row>
    <row r="652" spans="1:26" ht="12.75" x14ac:dyDescent="0.35">
      <c r="A6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652" s="181" t="str">
        <f>IF(All_Opps[[#This Row],[WeekMod]]&lt;&gt;"",CONCATENATE(All_Opps[[#This Row],[Opp Year]],"-",TEXT(All_Opps[[#This Row],[WeekMod]],"00#")),"")</f>
        <v>2018-067</v>
      </c>
      <c r="C6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652" s="181" t="str">
        <f>CONCATENATE(All_Opps[[#This Row],[Opp Year]],"-",TEXT(All_Opps[[#This Row],[Week]],"00#"))</f>
        <v>2018-067</v>
      </c>
      <c r="E652" s="181">
        <f>IFERROR(VALUE(RIGHT(All_Opps[[#This Row],[Opportunity Name]],2)),"")</f>
        <v>2</v>
      </c>
      <c r="F652" s="181">
        <f>IFERROR(("20"&amp;LEFT(All_Opps[[#This Row],[Opportunity Name]],2))*1,"")</f>
        <v>2018</v>
      </c>
      <c r="G652" s="181" t="str">
        <f>MID(All_Opps[[#This Row],[Opportunity Name]],3,2)</f>
        <v>12</v>
      </c>
      <c r="H652" s="181" t="str">
        <f>LEFT(All_Opps[[#This Row],[Opportunity Name]],7)</f>
        <v>1812 Vo</v>
      </c>
      <c r="I652" s="181" t="str" cm="1">
        <f t="array" ref="I6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52" s="181" t="str">
        <f>YEAR(All_Opps[[#This Row],[Close_Date]])&amp;"-"&amp;TEXT(MONTH(All_Opps[[#This Row],[Close_Date]]),"00")</f>
        <v>2018-04</v>
      </c>
      <c r="K652" s="182">
        <f>All_Opps[[#This Row],[Created Date2]]*1</f>
        <v>43171</v>
      </c>
      <c r="L652" s="183">
        <f>YEAR(All_Opps[[#This Row],[Created_Date]])</f>
        <v>2018</v>
      </c>
      <c r="M652" s="184">
        <f>WEEKNUM(All_Opps[[#This Row],[Created_Date]],16)</f>
        <v>11</v>
      </c>
      <c r="N652" s="182">
        <f>All_Opps[[#This Row],[Close Date]]*1</f>
        <v>43201</v>
      </c>
      <c r="O652" s="185">
        <f>YEAR(All_Opps[[#This Row],[Close_Date]])</f>
        <v>2018</v>
      </c>
      <c r="P652" s="183">
        <f>MONTH(All_Opps[[#This Row],[Close Date]])</f>
        <v>4</v>
      </c>
      <c r="Q652" s="181">
        <f>WEEKNUM(All_Opps[[#This Row],[Close Date]],1)</f>
        <v>15</v>
      </c>
      <c r="R65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52" s="4" t="s">
        <v>1613</v>
      </c>
      <c r="T652" s="4" t="s">
        <v>1614</v>
      </c>
      <c r="U652" s="68">
        <v>43201</v>
      </c>
      <c r="V652" s="347" t="s">
        <v>18</v>
      </c>
      <c r="W652" s="341">
        <v>27710</v>
      </c>
      <c r="X652" s="4" t="s">
        <v>181</v>
      </c>
      <c r="Y652" s="4" t="s">
        <v>321</v>
      </c>
      <c r="Z652" s="68">
        <v>43171</v>
      </c>
    </row>
    <row r="653" spans="1:26" ht="12.75" x14ac:dyDescent="0.35">
      <c r="A6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653" s="181" t="str">
        <f>IF(All_Opps[[#This Row],[WeekMod]]&lt;&gt;"",CONCATENATE(All_Opps[[#This Row],[Opp Year]],"-",TEXT(All_Opps[[#This Row],[WeekMod]],"00#")),"")</f>
        <v>2018-059</v>
      </c>
      <c r="C6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653" s="181" t="str">
        <f>CONCATENATE(All_Opps[[#This Row],[Opp Year]],"-",TEXT(All_Opps[[#This Row],[Week]],"00#"))</f>
        <v>2018-059</v>
      </c>
      <c r="E653" s="181">
        <f>IFERROR(VALUE(RIGHT(All_Opps[[#This Row],[Opportunity Name]],2)),"")</f>
        <v>2</v>
      </c>
      <c r="F653" s="181">
        <f>IFERROR(("20"&amp;LEFT(All_Opps[[#This Row],[Opportunity Name]],2))*1,"")</f>
        <v>2018</v>
      </c>
      <c r="G653" s="181" t="str">
        <f>MID(All_Opps[[#This Row],[Opportunity Name]],3,2)</f>
        <v>04</v>
      </c>
      <c r="H653" s="181" t="str">
        <f>LEFT(All_Opps[[#This Row],[Opportunity Name]],7)</f>
        <v>1804 Fe</v>
      </c>
      <c r="I653" s="181" t="str" cm="1">
        <f t="array" ref="I6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53" s="181" t="str">
        <f>YEAR(All_Opps[[#This Row],[Close_Date]])&amp;"-"&amp;TEXT(MONTH(All_Opps[[#This Row],[Close_Date]]),"00")</f>
        <v>2018-02</v>
      </c>
      <c r="K653" s="182">
        <f>All_Opps[[#This Row],[Created Date2]]*1</f>
        <v>43117</v>
      </c>
      <c r="L653" s="183">
        <f>YEAR(All_Opps[[#This Row],[Created_Date]])</f>
        <v>2018</v>
      </c>
      <c r="M653" s="184">
        <f>WEEKNUM(All_Opps[[#This Row],[Created_Date]],16)</f>
        <v>3</v>
      </c>
      <c r="N653" s="182">
        <f>All_Opps[[#This Row],[Close Date]]*1</f>
        <v>43147</v>
      </c>
      <c r="O653" s="185">
        <f>YEAR(All_Opps[[#This Row],[Close_Date]])</f>
        <v>2018</v>
      </c>
      <c r="P653" s="183">
        <f>MONTH(All_Opps[[#This Row],[Close Date]])</f>
        <v>2</v>
      </c>
      <c r="Q653" s="181">
        <f>WEEKNUM(All_Opps[[#This Row],[Close Date]],1)</f>
        <v>7</v>
      </c>
      <c r="R65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53" s="4" t="s">
        <v>1615</v>
      </c>
      <c r="T653" s="4" t="s">
        <v>1616</v>
      </c>
      <c r="U653" s="68">
        <v>43147</v>
      </c>
      <c r="V653" s="347" t="s">
        <v>18</v>
      </c>
      <c r="W653" s="9">
        <v>2356</v>
      </c>
      <c r="X653" s="4" t="s">
        <v>13</v>
      </c>
      <c r="Y653" s="4" t="s">
        <v>328</v>
      </c>
      <c r="Z653" s="68">
        <v>43117</v>
      </c>
    </row>
    <row r="654" spans="1:26" ht="12.75" x14ac:dyDescent="0.35">
      <c r="A6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654" s="181" t="str">
        <f>IF(All_Opps[[#This Row],[WeekMod]]&lt;&gt;"",CONCATENATE(All_Opps[[#This Row],[Opp Year]],"-",TEXT(All_Opps[[#This Row],[WeekMod]],"00#")),"")</f>
        <v>2018-064</v>
      </c>
      <c r="C6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654" s="181" t="str">
        <f>CONCATENATE(All_Opps[[#This Row],[Opp Year]],"-",TEXT(All_Opps[[#This Row],[Week]],"00#"))</f>
        <v>2018-064</v>
      </c>
      <c r="E654" s="181">
        <f>IFERROR(VALUE(RIGHT(All_Opps[[#This Row],[Opportunity Name]],2)),"")</f>
        <v>1</v>
      </c>
      <c r="F654" s="181">
        <f>IFERROR(("20"&amp;LEFT(All_Opps[[#This Row],[Opportunity Name]],2))*1,"")</f>
        <v>2018</v>
      </c>
      <c r="G654" s="181" t="str">
        <f>MID(All_Opps[[#This Row],[Opportunity Name]],3,2)</f>
        <v>03</v>
      </c>
      <c r="H654" s="181" t="str">
        <f>LEFT(All_Opps[[#This Row],[Opportunity Name]],7)</f>
        <v>1803-10</v>
      </c>
      <c r="I654" s="181" t="str" cm="1">
        <f t="array" ref="I6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54" s="181" t="str">
        <f>YEAR(All_Opps[[#This Row],[Close_Date]])&amp;"-"&amp;TEXT(MONTH(All_Opps[[#This Row],[Close_Date]]),"00")</f>
        <v>2018-03</v>
      </c>
      <c r="K654" s="182">
        <f>All_Opps[[#This Row],[Created Date2]]*1</f>
        <v>43180</v>
      </c>
      <c r="L654" s="183">
        <f>YEAR(All_Opps[[#This Row],[Created_Date]])</f>
        <v>2018</v>
      </c>
      <c r="M654" s="184">
        <f>WEEKNUM(All_Opps[[#This Row],[Created_Date]],16)</f>
        <v>12</v>
      </c>
      <c r="N654" s="182">
        <f>All_Opps[[#This Row],[Close Date]]*1</f>
        <v>43181</v>
      </c>
      <c r="O654" s="185">
        <f>YEAR(All_Opps[[#This Row],[Close_Date]])</f>
        <v>2018</v>
      </c>
      <c r="P654" s="183">
        <f>MONTH(All_Opps[[#This Row],[Close Date]])</f>
        <v>3</v>
      </c>
      <c r="Q654" s="181">
        <f>WEEKNUM(All_Opps[[#This Row],[Close Date]],1)</f>
        <v>12</v>
      </c>
      <c r="R65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54" s="4" t="s">
        <v>1617</v>
      </c>
      <c r="T654" s="4" t="s">
        <v>1618</v>
      </c>
      <c r="U654" s="68">
        <v>43181</v>
      </c>
      <c r="V654" s="347" t="s">
        <v>19</v>
      </c>
      <c r="W654" s="9">
        <v>4225</v>
      </c>
      <c r="X654" s="4" t="s">
        <v>13</v>
      </c>
      <c r="Y654" s="4" t="s">
        <v>328</v>
      </c>
      <c r="Z654" s="68">
        <v>43180</v>
      </c>
    </row>
    <row r="655" spans="1:26" ht="12.75" x14ac:dyDescent="0.35">
      <c r="A6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</v>
      </c>
      <c r="B655" s="181" t="str">
        <f>IF(All_Opps[[#This Row],[WeekMod]]&lt;&gt;"",CONCATENATE(All_Opps[[#This Row],[Opp Year]],"-",TEXT(All_Opps[[#This Row],[WeekMod]],"00#")),"")</f>
        <v>2019-009</v>
      </c>
      <c r="C6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</v>
      </c>
      <c r="D655" s="181" t="str">
        <f>CONCATENATE(All_Opps[[#This Row],[Opp Year]],"-",TEXT(All_Opps[[#This Row],[Week]],"00#"))</f>
        <v>2019-009</v>
      </c>
      <c r="E655" s="181">
        <f>IFERROR(VALUE(RIGHT(All_Opps[[#This Row],[Opportunity Name]],2)),"")</f>
        <v>2</v>
      </c>
      <c r="F655" s="181">
        <f>IFERROR(("20"&amp;LEFT(All_Opps[[#This Row],[Opportunity Name]],2))*1,"")</f>
        <v>2019</v>
      </c>
      <c r="G655" s="181" t="str">
        <f>MID(All_Opps[[#This Row],[Opportunity Name]],3,2)</f>
        <v>07</v>
      </c>
      <c r="H655" s="181" t="str">
        <f>LEFT(All_Opps[[#This Row],[Opportunity Name]],7)</f>
        <v>1907 Fe</v>
      </c>
      <c r="I655" s="181" t="str" cm="1">
        <f t="array" ref="I6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55" s="181" t="str">
        <f>YEAR(All_Opps[[#This Row],[Close_Date]])&amp;"-"&amp;TEXT(MONTH(All_Opps[[#This Row],[Close_Date]]),"00")</f>
        <v>2018-02</v>
      </c>
      <c r="K655" s="182">
        <f>All_Opps[[#This Row],[Created Date2]]*1</f>
        <v>43127</v>
      </c>
      <c r="L655" s="183">
        <f>YEAR(All_Opps[[#This Row],[Created_Date]])</f>
        <v>2018</v>
      </c>
      <c r="M655" s="184">
        <f>WEEKNUM(All_Opps[[#This Row],[Created_Date]],16)</f>
        <v>5</v>
      </c>
      <c r="N655" s="182">
        <f>All_Opps[[#This Row],[Close Date]]*1</f>
        <v>43157</v>
      </c>
      <c r="O655" s="185">
        <f>YEAR(All_Opps[[#This Row],[Close_Date]])</f>
        <v>2018</v>
      </c>
      <c r="P655" s="183">
        <f>MONTH(All_Opps[[#This Row],[Close Date]])</f>
        <v>2</v>
      </c>
      <c r="Q655" s="181">
        <f>WEEKNUM(All_Opps[[#This Row],[Close Date]],1)</f>
        <v>9</v>
      </c>
      <c r="R65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55" s="4" t="s">
        <v>1619</v>
      </c>
      <c r="T655" s="4" t="s">
        <v>1620</v>
      </c>
      <c r="U655" s="68">
        <v>43157</v>
      </c>
      <c r="V655" s="347" t="s">
        <v>18</v>
      </c>
      <c r="W655" s="9">
        <v>26005</v>
      </c>
      <c r="X655" s="4" t="s">
        <v>6</v>
      </c>
      <c r="Y655" s="4" t="s">
        <v>328</v>
      </c>
      <c r="Z655" s="68">
        <v>43127</v>
      </c>
    </row>
    <row r="656" spans="1:26" ht="12.75" x14ac:dyDescent="0.35">
      <c r="A6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14</v>
      </c>
      <c r="B656" s="181" t="str">
        <f>IF(All_Opps[[#This Row],[WeekMod]]&lt;&gt;"",CONCATENATE(All_Opps[[#This Row],[Opp Year]],"-",TEXT(All_Opps[[#This Row],[WeekMod]],"00#")),"")</f>
        <v>2019-014</v>
      </c>
      <c r="C6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14</v>
      </c>
      <c r="D656" s="181" t="str">
        <f>CONCATENATE(All_Opps[[#This Row],[Opp Year]],"-",TEXT(All_Opps[[#This Row],[Week]],"00#"))</f>
        <v>2019-014</v>
      </c>
      <c r="E656" s="181">
        <f>IFERROR(VALUE(RIGHT(All_Opps[[#This Row],[Opportunity Name]],2)),"")</f>
        <v>10</v>
      </c>
      <c r="F656" s="181">
        <f>IFERROR(("20"&amp;LEFT(All_Opps[[#This Row],[Opportunity Name]],2))*1,"")</f>
        <v>2019</v>
      </c>
      <c r="G656" s="181" t="str">
        <f>MID(All_Opps[[#This Row],[Opportunity Name]],3,2)</f>
        <v>12</v>
      </c>
      <c r="H656" s="181" t="str">
        <f>LEFT(All_Opps[[#This Row],[Opportunity Name]],7)</f>
        <v>1912 Ze</v>
      </c>
      <c r="I656" s="181" t="str" cm="1">
        <f t="array" ref="I6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56" s="181" t="str">
        <f>YEAR(All_Opps[[#This Row],[Close_Date]])&amp;"-"&amp;TEXT(MONTH(All_Opps[[#This Row],[Close_Date]]),"00")</f>
        <v>2018-04</v>
      </c>
      <c r="K656" s="182">
        <f>All_Opps[[#This Row],[Created Date2]]*1</f>
        <v>43162</v>
      </c>
      <c r="L656" s="183">
        <f>YEAR(All_Opps[[#This Row],[Created_Date]])</f>
        <v>2018</v>
      </c>
      <c r="M656" s="184">
        <f>WEEKNUM(All_Opps[[#This Row],[Created_Date]],16)</f>
        <v>10</v>
      </c>
      <c r="N656" s="182">
        <f>All_Opps[[#This Row],[Close Date]]*1</f>
        <v>43192</v>
      </c>
      <c r="O656" s="185">
        <f>YEAR(All_Opps[[#This Row],[Close_Date]])</f>
        <v>2018</v>
      </c>
      <c r="P656" s="183">
        <f>MONTH(All_Opps[[#This Row],[Close Date]])</f>
        <v>4</v>
      </c>
      <c r="Q656" s="181">
        <f>WEEKNUM(All_Opps[[#This Row],[Close Date]],1)</f>
        <v>14</v>
      </c>
      <c r="R65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56" s="4" t="s">
        <v>1621</v>
      </c>
      <c r="T656" s="4" t="s">
        <v>1622</v>
      </c>
      <c r="U656" s="68">
        <v>43192</v>
      </c>
      <c r="V656" s="347" t="s">
        <v>21</v>
      </c>
      <c r="W656" s="9">
        <v>377875</v>
      </c>
      <c r="X656" s="4" t="s">
        <v>15</v>
      </c>
      <c r="Y656" s="4" t="s">
        <v>328</v>
      </c>
      <c r="Z656" s="68">
        <v>43162</v>
      </c>
    </row>
    <row r="657" spans="1:26" ht="12.75" x14ac:dyDescent="0.35">
      <c r="A6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657" s="181" t="str">
        <f>IF(All_Opps[[#This Row],[WeekMod]]&lt;&gt;"",CONCATENATE(All_Opps[[#This Row],[Opp Year]],"-",TEXT(All_Opps[[#This Row],[WeekMod]],"00#")),"")</f>
        <v>2018-067</v>
      </c>
      <c r="C6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657" s="181" t="str">
        <f>CONCATENATE(All_Opps[[#This Row],[Opp Year]],"-",TEXT(All_Opps[[#This Row],[Week]],"00#"))</f>
        <v>2018-067</v>
      </c>
      <c r="E657" s="181">
        <f>IFERROR(VALUE(RIGHT(All_Opps[[#This Row],[Opportunity Name]],2)),"")</f>
        <v>4</v>
      </c>
      <c r="F657" s="181">
        <f>IFERROR(("20"&amp;LEFT(All_Opps[[#This Row],[Opportunity Name]],2))*1,"")</f>
        <v>2018</v>
      </c>
      <c r="G657" s="181" t="str">
        <f>MID(All_Opps[[#This Row],[Opportunity Name]],3,2)</f>
        <v>12</v>
      </c>
      <c r="H657" s="181" t="str">
        <f>LEFT(All_Opps[[#This Row],[Opportunity Name]],7)</f>
        <v>1812-08</v>
      </c>
      <c r="I657" s="181" t="str" cm="1">
        <f t="array" ref="I6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57" s="181" t="str">
        <f>YEAR(All_Opps[[#This Row],[Close_Date]])&amp;"-"&amp;TEXT(MONTH(All_Opps[[#This Row],[Close_Date]]),"00")</f>
        <v>2018-04</v>
      </c>
      <c r="K657" s="182">
        <f>All_Opps[[#This Row],[Created Date2]]*1</f>
        <v>43197</v>
      </c>
      <c r="L657" s="183">
        <f>YEAR(All_Opps[[#This Row],[Created_Date]])</f>
        <v>2018</v>
      </c>
      <c r="M657" s="184">
        <f>WEEKNUM(All_Opps[[#This Row],[Created_Date]],16)</f>
        <v>15</v>
      </c>
      <c r="N657" s="182">
        <f>All_Opps[[#This Row],[Close Date]]*1</f>
        <v>43198</v>
      </c>
      <c r="O657" s="185">
        <f>YEAR(All_Opps[[#This Row],[Close_Date]])</f>
        <v>2018</v>
      </c>
      <c r="P657" s="183">
        <f>MONTH(All_Opps[[#This Row],[Close Date]])</f>
        <v>4</v>
      </c>
      <c r="Q657" s="181">
        <f>WEEKNUM(All_Opps[[#This Row],[Close Date]],1)</f>
        <v>15</v>
      </c>
      <c r="R65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238</v>
      </c>
      <c r="S657" s="4" t="s">
        <v>1623</v>
      </c>
      <c r="T657" s="4" t="s">
        <v>1624</v>
      </c>
      <c r="U657" s="68">
        <v>43198</v>
      </c>
      <c r="V657" s="347" t="s">
        <v>19</v>
      </c>
      <c r="W657" s="341">
        <v>62281</v>
      </c>
      <c r="X657" s="4" t="s">
        <v>13</v>
      </c>
      <c r="Y657" s="4" t="s">
        <v>321</v>
      </c>
      <c r="Z657" s="68">
        <v>43197</v>
      </c>
    </row>
    <row r="658" spans="1:26" ht="12.75" x14ac:dyDescent="0.35">
      <c r="A6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12</v>
      </c>
      <c r="B658" s="181" t="str">
        <f>IF(All_Opps[[#This Row],[WeekMod]]&lt;&gt;"",CONCATENATE(All_Opps[[#This Row],[Opp Year]],"-",TEXT(All_Opps[[#This Row],[WeekMod]],"00#")),"")</f>
        <v>2019-012</v>
      </c>
      <c r="C6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12</v>
      </c>
      <c r="D658" s="181" t="str">
        <f>CONCATENATE(All_Opps[[#This Row],[Opp Year]],"-",TEXT(All_Opps[[#This Row],[Week]],"00#"))</f>
        <v>2019-012</v>
      </c>
      <c r="E658" s="181">
        <f>IFERROR(VALUE(RIGHT(All_Opps[[#This Row],[Opportunity Name]],2)),"")</f>
        <v>4</v>
      </c>
      <c r="F658" s="181">
        <f>IFERROR(("20"&amp;LEFT(All_Opps[[#This Row],[Opportunity Name]],2))*1,"")</f>
        <v>2019</v>
      </c>
      <c r="G658" s="181" t="str">
        <f>MID(All_Opps[[#This Row],[Opportunity Name]],3,2)</f>
        <v>07</v>
      </c>
      <c r="H658" s="181" t="str">
        <f>LEFT(All_Opps[[#This Row],[Opportunity Name]],7)</f>
        <v>1907-10</v>
      </c>
      <c r="I658" s="181" t="str" cm="1">
        <f t="array" ref="I6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658" s="181" t="str">
        <f>YEAR(All_Opps[[#This Row],[Close_Date]])&amp;"-"&amp;TEXT(MONTH(All_Opps[[#This Row],[Close_Date]]),"00")</f>
        <v>2018-03</v>
      </c>
      <c r="K658" s="182">
        <f>All_Opps[[#This Row],[Created Date2]]*1</f>
        <v>43152</v>
      </c>
      <c r="L658" s="183">
        <f>YEAR(All_Opps[[#This Row],[Created_Date]])</f>
        <v>2018</v>
      </c>
      <c r="M658" s="184">
        <f>WEEKNUM(All_Opps[[#This Row],[Created_Date]],16)</f>
        <v>8</v>
      </c>
      <c r="N658" s="182">
        <f>All_Opps[[#This Row],[Close Date]]*1</f>
        <v>43183</v>
      </c>
      <c r="O658" s="185">
        <f>YEAR(All_Opps[[#This Row],[Close_Date]])</f>
        <v>2018</v>
      </c>
      <c r="P658" s="183">
        <f>MONTH(All_Opps[[#This Row],[Close Date]])</f>
        <v>3</v>
      </c>
      <c r="Q658" s="181">
        <f>WEEKNUM(All_Opps[[#This Row],[Close Date]],1)</f>
        <v>12</v>
      </c>
      <c r="R6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58" s="4" t="s">
        <v>1625</v>
      </c>
      <c r="T658" s="4" t="s">
        <v>1626</v>
      </c>
      <c r="U658" s="68">
        <v>43183</v>
      </c>
      <c r="V658" s="347" t="s">
        <v>20</v>
      </c>
      <c r="W658" s="9">
        <v>0</v>
      </c>
      <c r="X658" s="4" t="s">
        <v>11</v>
      </c>
      <c r="Y658" s="4" t="s">
        <v>328</v>
      </c>
      <c r="Z658" s="68">
        <v>43152</v>
      </c>
    </row>
    <row r="659" spans="1:26" ht="12.75" x14ac:dyDescent="0.35">
      <c r="A6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659" s="181" t="str">
        <f>IF(All_Opps[[#This Row],[WeekMod]]&lt;&gt;"",CONCATENATE(All_Opps[[#This Row],[Opp Year]],"-",TEXT(All_Opps[[#This Row],[WeekMod]],"00#")),"")</f>
        <v>2018-062</v>
      </c>
      <c r="C6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659" s="181" t="str">
        <f>CONCATENATE(All_Opps[[#This Row],[Opp Year]],"-",TEXT(All_Opps[[#This Row],[Week]],"00#"))</f>
        <v>2018-062</v>
      </c>
      <c r="E659" s="181">
        <f>IFERROR(VALUE(RIGHT(All_Opps[[#This Row],[Opportunity Name]],2)),"")</f>
        <v>4</v>
      </c>
      <c r="F659" s="181">
        <f>IFERROR(("20"&amp;LEFT(All_Opps[[#This Row],[Opportunity Name]],2))*1,"")</f>
        <v>2018</v>
      </c>
      <c r="G659" s="181" t="str">
        <f>MID(All_Opps[[#This Row],[Opportunity Name]],3,2)</f>
        <v>12</v>
      </c>
      <c r="H659" s="181" t="str">
        <f>LEFT(All_Opps[[#This Row],[Opportunity Name]],7)</f>
        <v>1812 Ur</v>
      </c>
      <c r="I659" s="181" t="str" cm="1">
        <f t="array" ref="I6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59" s="181" t="str">
        <f>YEAR(All_Opps[[#This Row],[Close_Date]])&amp;"-"&amp;TEXT(MONTH(All_Opps[[#This Row],[Close_Date]]),"00")</f>
        <v>2018-03</v>
      </c>
      <c r="K659" s="182">
        <f>All_Opps[[#This Row],[Created Date2]]*1</f>
        <v>43136</v>
      </c>
      <c r="L659" s="183">
        <f>YEAR(All_Opps[[#This Row],[Created_Date]])</f>
        <v>2018</v>
      </c>
      <c r="M659" s="184">
        <f>WEEKNUM(All_Opps[[#This Row],[Created_Date]],16)</f>
        <v>6</v>
      </c>
      <c r="N659" s="182">
        <f>All_Opps[[#This Row],[Close Date]]*1</f>
        <v>43166</v>
      </c>
      <c r="O659" s="185">
        <f>YEAR(All_Opps[[#This Row],[Close_Date]])</f>
        <v>2018</v>
      </c>
      <c r="P659" s="183">
        <f>MONTH(All_Opps[[#This Row],[Close Date]])</f>
        <v>3</v>
      </c>
      <c r="Q659" s="181">
        <f>WEEKNUM(All_Opps[[#This Row],[Close Date]],1)</f>
        <v>10</v>
      </c>
      <c r="R6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59" s="4" t="s">
        <v>1627</v>
      </c>
      <c r="T659" s="4" t="s">
        <v>1628</v>
      </c>
      <c r="U659" s="68">
        <v>43166</v>
      </c>
      <c r="V659" s="347" t="s">
        <v>18</v>
      </c>
      <c r="W659" s="9">
        <v>32494</v>
      </c>
      <c r="X659" s="4" t="s">
        <v>15</v>
      </c>
      <c r="Y659" s="4" t="s">
        <v>328</v>
      </c>
      <c r="Z659" s="68">
        <v>43136</v>
      </c>
    </row>
    <row r="660" spans="1:26" ht="12.75" x14ac:dyDescent="0.35">
      <c r="A6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660" s="181" t="str">
        <f>IF(All_Opps[[#This Row],[WeekMod]]&lt;&gt;"",CONCATENATE(All_Opps[[#This Row],[Opp Year]],"-",TEXT(All_Opps[[#This Row],[WeekMod]],"00#")),"")</f>
        <v>2018-061</v>
      </c>
      <c r="C6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660" s="181" t="str">
        <f>CONCATENATE(All_Opps[[#This Row],[Opp Year]],"-",TEXT(All_Opps[[#This Row],[Week]],"00#"))</f>
        <v>2018-061</v>
      </c>
      <c r="E660" s="181">
        <f>IFERROR(VALUE(RIGHT(All_Opps[[#This Row],[Opportunity Name]],2)),"")</f>
        <v>2</v>
      </c>
      <c r="F660" s="181">
        <f>IFERROR(("20"&amp;LEFT(All_Opps[[#This Row],[Opportunity Name]],2))*1,"")</f>
        <v>2018</v>
      </c>
      <c r="G660" s="181" t="str">
        <f>MID(All_Opps[[#This Row],[Opportunity Name]],3,2)</f>
        <v>08</v>
      </c>
      <c r="H660" s="181" t="str">
        <f>LEFT(All_Opps[[#This Row],[Opportunity Name]],7)</f>
        <v>1808 Ki</v>
      </c>
      <c r="I660" s="181" t="str" cm="1">
        <f t="array" ref="I6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60" s="181" t="str">
        <f>YEAR(All_Opps[[#This Row],[Close_Date]])&amp;"-"&amp;TEXT(MONTH(All_Opps[[#This Row],[Close_Date]]),"00")</f>
        <v>2018-02</v>
      </c>
      <c r="K660" s="182">
        <f>All_Opps[[#This Row],[Created Date2]]*1</f>
        <v>43127</v>
      </c>
      <c r="L660" s="183">
        <f>YEAR(All_Opps[[#This Row],[Created_Date]])</f>
        <v>2018</v>
      </c>
      <c r="M660" s="184">
        <f>WEEKNUM(All_Opps[[#This Row],[Created_Date]],16)</f>
        <v>5</v>
      </c>
      <c r="N660" s="182">
        <f>All_Opps[[#This Row],[Close Date]]*1</f>
        <v>43157</v>
      </c>
      <c r="O660" s="185">
        <f>YEAR(All_Opps[[#This Row],[Close_Date]])</f>
        <v>2018</v>
      </c>
      <c r="P660" s="183">
        <f>MONTH(All_Opps[[#This Row],[Close Date]])</f>
        <v>2</v>
      </c>
      <c r="Q660" s="181">
        <f>WEEKNUM(All_Opps[[#This Row],[Close Date]],1)</f>
        <v>9</v>
      </c>
      <c r="R6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60" s="4" t="s">
        <v>1629</v>
      </c>
      <c r="T660" s="4" t="s">
        <v>1630</v>
      </c>
      <c r="U660" s="68">
        <v>43157</v>
      </c>
      <c r="V660" s="347" t="s">
        <v>18</v>
      </c>
      <c r="W660" s="341">
        <v>20962</v>
      </c>
      <c r="X660" s="4" t="s">
        <v>6</v>
      </c>
      <c r="Y660" s="4" t="s">
        <v>1285</v>
      </c>
      <c r="Z660" s="68">
        <v>43127</v>
      </c>
    </row>
    <row r="661" spans="1:26" ht="12.75" x14ac:dyDescent="0.35">
      <c r="A6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661" s="181" t="str">
        <f>IF(All_Opps[[#This Row],[WeekMod]]&lt;&gt;"",CONCATENATE(All_Opps[[#This Row],[Opp Year]],"-",TEXT(All_Opps[[#This Row],[WeekMod]],"00#")),"")</f>
        <v>2018-067</v>
      </c>
      <c r="C6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661" s="181" t="str">
        <f>CONCATENATE(All_Opps[[#This Row],[Opp Year]],"-",TEXT(All_Opps[[#This Row],[Week]],"00#"))</f>
        <v>2018-067</v>
      </c>
      <c r="E661" s="181">
        <f>IFERROR(VALUE(RIGHT(All_Opps[[#This Row],[Opportunity Name]],2)),"")</f>
        <v>2</v>
      </c>
      <c r="F661" s="181">
        <f>IFERROR(("20"&amp;LEFT(All_Opps[[#This Row],[Opportunity Name]],2))*1,"")</f>
        <v>2018</v>
      </c>
      <c r="G661" s="181" t="str">
        <f>MID(All_Opps[[#This Row],[Opportunity Name]],3,2)</f>
        <v>06</v>
      </c>
      <c r="H661" s="181" t="str">
        <f>LEFT(All_Opps[[#This Row],[Opportunity Name]],7)</f>
        <v>1806-20</v>
      </c>
      <c r="I661" s="181" t="str" cm="1">
        <f t="array" ref="I6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61" s="181" t="str">
        <f>YEAR(All_Opps[[#This Row],[Close_Date]])&amp;"-"&amp;TEXT(MONTH(All_Opps[[#This Row],[Close_Date]]),"00")</f>
        <v>2018-04</v>
      </c>
      <c r="K661" s="182">
        <f>All_Opps[[#This Row],[Created Date2]]*1</f>
        <v>43185</v>
      </c>
      <c r="L661" s="183">
        <f>YEAR(All_Opps[[#This Row],[Created_Date]])</f>
        <v>2018</v>
      </c>
      <c r="M661" s="184">
        <f>WEEKNUM(All_Opps[[#This Row],[Created_Date]],16)</f>
        <v>13</v>
      </c>
      <c r="N661" s="182">
        <f>All_Opps[[#This Row],[Close Date]]*1</f>
        <v>43204</v>
      </c>
      <c r="O661" s="185">
        <f>YEAR(All_Opps[[#This Row],[Close_Date]])</f>
        <v>2018</v>
      </c>
      <c r="P661" s="183">
        <f>MONTH(All_Opps[[#This Row],[Close Date]])</f>
        <v>4</v>
      </c>
      <c r="Q661" s="181">
        <f>WEEKNUM(All_Opps[[#This Row],[Close Date]],1)</f>
        <v>15</v>
      </c>
      <c r="R66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67</v>
      </c>
      <c r="S661" s="4" t="s">
        <v>1631</v>
      </c>
      <c r="T661" s="4" t="s">
        <v>1632</v>
      </c>
      <c r="U661" s="68">
        <v>43204</v>
      </c>
      <c r="V661" s="347" t="s">
        <v>19</v>
      </c>
      <c r="W661" s="9">
        <v>40136</v>
      </c>
      <c r="X661" s="4" t="s">
        <v>159</v>
      </c>
      <c r="Y661" s="4" t="s">
        <v>328</v>
      </c>
      <c r="Z661" s="68">
        <v>43185</v>
      </c>
    </row>
    <row r="662" spans="1:26" ht="12.75" x14ac:dyDescent="0.35">
      <c r="A6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662" s="181" t="str">
        <f>IF(All_Opps[[#This Row],[WeekMod]]&lt;&gt;"",CONCATENATE(All_Opps[[#This Row],[Opp Year]],"-",TEXT(All_Opps[[#This Row],[WeekMod]],"00#")),"")</f>
        <v>2018-060</v>
      </c>
      <c r="C6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662" s="181" t="str">
        <f>CONCATENATE(All_Opps[[#This Row],[Opp Year]],"-",TEXT(All_Opps[[#This Row],[Week]],"00#"))</f>
        <v>2018-060</v>
      </c>
      <c r="E662" s="181">
        <f>IFERROR(VALUE(RIGHT(All_Opps[[#This Row],[Opportunity Name]],2)),"")</f>
        <v>1</v>
      </c>
      <c r="F662" s="181">
        <f>IFERROR(("20"&amp;LEFT(All_Opps[[#This Row],[Opportunity Name]],2))*1,"")</f>
        <v>2018</v>
      </c>
      <c r="G662" s="181" t="str">
        <f>MID(All_Opps[[#This Row],[Opportunity Name]],3,2)</f>
        <v>05</v>
      </c>
      <c r="H662" s="181" t="str">
        <f>LEFT(All_Opps[[#This Row],[Opportunity Name]],7)</f>
        <v>1805-05</v>
      </c>
      <c r="I662" s="181" t="str" cm="1">
        <f t="array" ref="I6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62" s="181" t="str">
        <f>YEAR(All_Opps[[#This Row],[Close_Date]])&amp;"-"&amp;TEXT(MONTH(All_Opps[[#This Row],[Close_Date]]),"00")</f>
        <v>2018-02</v>
      </c>
      <c r="K662" s="182">
        <f>All_Opps[[#This Row],[Created Date2]]*1</f>
        <v>43145</v>
      </c>
      <c r="L662" s="183">
        <f>YEAR(All_Opps[[#This Row],[Created_Date]])</f>
        <v>2018</v>
      </c>
      <c r="M662" s="184">
        <f>WEEKNUM(All_Opps[[#This Row],[Created_Date]],16)</f>
        <v>7</v>
      </c>
      <c r="N662" s="182">
        <f>All_Opps[[#This Row],[Close Date]]*1</f>
        <v>43150</v>
      </c>
      <c r="O662" s="185">
        <f>YEAR(All_Opps[[#This Row],[Close_Date]])</f>
        <v>2018</v>
      </c>
      <c r="P662" s="183">
        <f>MONTH(All_Opps[[#This Row],[Close Date]])</f>
        <v>2</v>
      </c>
      <c r="Q662" s="181">
        <f>WEEKNUM(All_Opps[[#This Row],[Close Date]],1)</f>
        <v>8</v>
      </c>
      <c r="R66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76</v>
      </c>
      <c r="S662" s="4" t="s">
        <v>1633</v>
      </c>
      <c r="T662" s="4" t="s">
        <v>1634</v>
      </c>
      <c r="U662" s="68">
        <v>43150</v>
      </c>
      <c r="V662" s="347" t="s">
        <v>19</v>
      </c>
      <c r="W662" s="341">
        <v>18860</v>
      </c>
      <c r="X662" s="4" t="s">
        <v>5</v>
      </c>
      <c r="Y662" s="4" t="s">
        <v>321</v>
      </c>
      <c r="Z662" s="68">
        <v>43145</v>
      </c>
    </row>
    <row r="663" spans="1:26" ht="12.75" x14ac:dyDescent="0.35">
      <c r="A663" s="22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663" s="221" t="str">
        <f>IF(All_Opps[[#This Row],[WeekMod]]&lt;&gt;"",CONCATENATE(All_Opps[[#This Row],[Opp Year]],"-",TEXT(All_Opps[[#This Row],[WeekMod]],"00#")),"")</f>
        <v>2018-064</v>
      </c>
      <c r="C663" s="22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663" s="221" t="str">
        <f>CONCATENATE(All_Opps[[#This Row],[Opp Year]],"-",TEXT(All_Opps[[#This Row],[Week]],"00#"))</f>
        <v>2018-064</v>
      </c>
      <c r="E663" s="221">
        <f>IFERROR(VALUE(RIGHT(All_Opps[[#This Row],[Opportunity Name]],2)),"")</f>
        <v>2</v>
      </c>
      <c r="F663" s="221">
        <f>IFERROR(("20"&amp;LEFT(All_Opps[[#This Row],[Opportunity Name]],2))*1,"")</f>
        <v>2018</v>
      </c>
      <c r="G663" s="221" t="str">
        <f>MID(All_Opps[[#This Row],[Opportunity Name]],3,2)</f>
        <v>04</v>
      </c>
      <c r="H663" s="221" t="str">
        <f>LEFT(All_Opps[[#This Row],[Opportunity Name]],7)</f>
        <v>1804-13</v>
      </c>
      <c r="I663" s="221" t="str" cm="1">
        <f t="array" ref="I6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63" s="221" t="str">
        <f>YEAR(All_Opps[[#This Row],[Close_Date]])&amp;"-"&amp;TEXT(MONTH(All_Opps[[#This Row],[Close_Date]]),"00")</f>
        <v>2018-03</v>
      </c>
      <c r="K663" s="222">
        <f>All_Opps[[#This Row],[Created Date2]]*1</f>
        <v>43181</v>
      </c>
      <c r="L663" s="223">
        <f>YEAR(All_Opps[[#This Row],[Created_Date]])</f>
        <v>2018</v>
      </c>
      <c r="M663" s="224">
        <f>WEEKNUM(All_Opps[[#This Row],[Created_Date]],16)</f>
        <v>12</v>
      </c>
      <c r="N663" s="222">
        <f>All_Opps[[#This Row],[Close Date]]*1</f>
        <v>43183</v>
      </c>
      <c r="O663" s="225">
        <f>YEAR(All_Opps[[#This Row],[Close_Date]])</f>
        <v>2018</v>
      </c>
      <c r="P663" s="223">
        <f>MONTH(All_Opps[[#This Row],[Close Date]])</f>
        <v>3</v>
      </c>
      <c r="Q663" s="221">
        <f>WEEKNUM(All_Opps[[#This Row],[Close Date]],1)</f>
        <v>12</v>
      </c>
      <c r="R663" s="22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</v>
      </c>
      <c r="S663" s="33" t="s">
        <v>1635</v>
      </c>
      <c r="T663" s="33" t="s">
        <v>1636</v>
      </c>
      <c r="U663" s="42">
        <v>43183</v>
      </c>
      <c r="V663" s="355" t="s">
        <v>19</v>
      </c>
      <c r="W663" s="34">
        <v>50427</v>
      </c>
      <c r="X663" s="33" t="s">
        <v>6</v>
      </c>
      <c r="Y663" s="33" t="s">
        <v>1285</v>
      </c>
      <c r="Z663" s="69">
        <v>43181</v>
      </c>
    </row>
    <row r="664" spans="1:26" ht="12.75" x14ac:dyDescent="0.35">
      <c r="A6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664" s="181" t="str">
        <f>IF(All_Opps[[#This Row],[WeekMod]]&lt;&gt;"",CONCATENATE(All_Opps[[#This Row],[Opp Year]],"-",TEXT(All_Opps[[#This Row],[WeekMod]],"00#")),"")</f>
        <v>2018-066</v>
      </c>
      <c r="C6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664" s="181" t="str">
        <f>CONCATENATE(All_Opps[[#This Row],[Opp Year]],"-",TEXT(All_Opps[[#This Row],[Week]],"00#"))</f>
        <v>2018-066</v>
      </c>
      <c r="E664" s="181">
        <f>IFERROR(VALUE(RIGHT(All_Opps[[#This Row],[Opportunity Name]],2)),"")</f>
        <v>2</v>
      </c>
      <c r="F664" s="181">
        <f>IFERROR(("20"&amp;LEFT(All_Opps[[#This Row],[Opportunity Name]],2))*1,"")</f>
        <v>2018</v>
      </c>
      <c r="G664" s="181" t="str">
        <f>MID(All_Opps[[#This Row],[Opportunity Name]],3,2)</f>
        <v>11</v>
      </c>
      <c r="H664" s="181" t="str">
        <f>LEFT(All_Opps[[#This Row],[Opportunity Name]],7)</f>
        <v>1811 Fe</v>
      </c>
      <c r="I664" s="181" t="str" cm="1">
        <f t="array" ref="I6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64" s="181" t="str">
        <f>YEAR(All_Opps[[#This Row],[Close_Date]])&amp;"-"&amp;TEXT(MONTH(All_Opps[[#This Row],[Close_Date]]),"00")</f>
        <v>2018-04</v>
      </c>
      <c r="K664" s="182">
        <f>All_Opps[[#This Row],[Created Date2]]*1</f>
        <v>43163</v>
      </c>
      <c r="L664" s="183">
        <f>YEAR(All_Opps[[#This Row],[Created_Date]])</f>
        <v>2018</v>
      </c>
      <c r="M664" s="184">
        <f>WEEKNUM(All_Opps[[#This Row],[Created_Date]],16)</f>
        <v>10</v>
      </c>
      <c r="N664" s="182">
        <f>All_Opps[[#This Row],[Close Date]]*1</f>
        <v>43193</v>
      </c>
      <c r="O664" s="185">
        <f>YEAR(All_Opps[[#This Row],[Close_Date]])</f>
        <v>2018</v>
      </c>
      <c r="P664" s="183">
        <f>MONTH(All_Opps[[#This Row],[Close Date]])</f>
        <v>4</v>
      </c>
      <c r="Q664" s="181">
        <f>WEEKNUM(All_Opps[[#This Row],[Close Date]],1)</f>
        <v>14</v>
      </c>
      <c r="R66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64" s="4" t="s">
        <v>1637</v>
      </c>
      <c r="T664" s="4" t="s">
        <v>1638</v>
      </c>
      <c r="U664" s="68">
        <v>43193</v>
      </c>
      <c r="V664" s="347" t="s">
        <v>18</v>
      </c>
      <c r="W664" s="9">
        <v>25837</v>
      </c>
      <c r="X664" s="4" t="s">
        <v>16</v>
      </c>
      <c r="Y664" s="4" t="s">
        <v>328</v>
      </c>
      <c r="Z664" s="68">
        <v>43163</v>
      </c>
    </row>
    <row r="665" spans="1:26" ht="12.75" x14ac:dyDescent="0.35">
      <c r="A6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665" s="181" t="str">
        <f>IF(All_Opps[[#This Row],[WeekMod]]&lt;&gt;"",CONCATENATE(All_Opps[[#This Row],[Opp Year]],"-",TEXT(All_Opps[[#This Row],[WeekMod]],"00#")),"")</f>
        <v>2018-061</v>
      </c>
      <c r="C6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665" s="181" t="str">
        <f>CONCATENATE(All_Opps[[#This Row],[Opp Year]],"-",TEXT(All_Opps[[#This Row],[Week]],"00#"))</f>
        <v>2018-061</v>
      </c>
      <c r="E665" s="181">
        <f>IFERROR(VALUE(RIGHT(All_Opps[[#This Row],[Opportunity Name]],2)),"")</f>
        <v>10</v>
      </c>
      <c r="F665" s="181">
        <f>IFERROR(("20"&amp;LEFT(All_Opps[[#This Row],[Opportunity Name]],2))*1,"")</f>
        <v>2018</v>
      </c>
      <c r="G665" s="181" t="str">
        <f>MID(All_Opps[[#This Row],[Opportunity Name]],3,2)</f>
        <v>11</v>
      </c>
      <c r="H665" s="181" t="str">
        <f>LEFT(All_Opps[[#This Row],[Opportunity Name]],7)</f>
        <v>1811 As</v>
      </c>
      <c r="I665" s="181" t="str" cm="1">
        <f t="array" ref="I6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65" s="181" t="str">
        <f>YEAR(All_Opps[[#This Row],[Close_Date]])&amp;"-"&amp;TEXT(MONTH(All_Opps[[#This Row],[Close_Date]]),"00")</f>
        <v>2018-02</v>
      </c>
      <c r="K665" s="182">
        <f>All_Opps[[#This Row],[Created Date2]]*1</f>
        <v>43129</v>
      </c>
      <c r="L665" s="183">
        <f>YEAR(All_Opps[[#This Row],[Created_Date]])</f>
        <v>2018</v>
      </c>
      <c r="M665" s="184">
        <f>WEEKNUM(All_Opps[[#This Row],[Created_Date]],16)</f>
        <v>5</v>
      </c>
      <c r="N665" s="182">
        <f>All_Opps[[#This Row],[Close Date]]*1</f>
        <v>43159</v>
      </c>
      <c r="O665" s="185">
        <f>YEAR(All_Opps[[#This Row],[Close_Date]])</f>
        <v>2018</v>
      </c>
      <c r="P665" s="183">
        <f>MONTH(All_Opps[[#This Row],[Close Date]])</f>
        <v>2</v>
      </c>
      <c r="Q665" s="181">
        <f>WEEKNUM(All_Opps[[#This Row],[Close Date]],1)</f>
        <v>9</v>
      </c>
      <c r="R66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65" s="4" t="s">
        <v>1639</v>
      </c>
      <c r="T665" s="4" t="s">
        <v>1640</v>
      </c>
      <c r="U665" s="68">
        <v>43159</v>
      </c>
      <c r="V665" s="347" t="s">
        <v>18</v>
      </c>
      <c r="W665" s="341">
        <v>203860</v>
      </c>
      <c r="X665" s="4" t="s">
        <v>181</v>
      </c>
      <c r="Y665" s="4" t="s">
        <v>1285</v>
      </c>
      <c r="Z665" s="68">
        <v>43129</v>
      </c>
    </row>
    <row r="666" spans="1:26" ht="12.75" x14ac:dyDescent="0.35">
      <c r="A6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666" s="181" t="str">
        <f>IF(All_Opps[[#This Row],[WeekMod]]&lt;&gt;"",CONCATENATE(All_Opps[[#This Row],[Opp Year]],"-",TEXT(All_Opps[[#This Row],[WeekMod]],"00#")),"")</f>
        <v>2018-060</v>
      </c>
      <c r="C6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666" s="181" t="str">
        <f>CONCATENATE(All_Opps[[#This Row],[Opp Year]],"-",TEXT(All_Opps[[#This Row],[Week]],"00#"))</f>
        <v>2018-060</v>
      </c>
      <c r="E666" s="181">
        <f>IFERROR(VALUE(RIGHT(All_Opps[[#This Row],[Opportunity Name]],2)),"")</f>
        <v>2</v>
      </c>
      <c r="F666" s="181">
        <f>IFERROR(("20"&amp;LEFT(All_Opps[[#This Row],[Opportunity Name]],2))*1,"")</f>
        <v>2018</v>
      </c>
      <c r="G666" s="181" t="str">
        <f>MID(All_Opps[[#This Row],[Opportunity Name]],3,2)</f>
        <v>07</v>
      </c>
      <c r="H666" s="181" t="str">
        <f>LEFT(All_Opps[[#This Row],[Opportunity Name]],7)</f>
        <v>1807-11</v>
      </c>
      <c r="I666" s="181" t="str" cm="1">
        <f t="array" ref="I6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66" s="181" t="str">
        <f>YEAR(All_Opps[[#This Row],[Close_Date]])&amp;"-"&amp;TEXT(MONTH(All_Opps[[#This Row],[Close_Date]]),"00")</f>
        <v>2018-02</v>
      </c>
      <c r="K666" s="182">
        <f>All_Opps[[#This Row],[Created Date2]]*1</f>
        <v>43147</v>
      </c>
      <c r="L666" s="183">
        <f>YEAR(All_Opps[[#This Row],[Created_Date]])</f>
        <v>2018</v>
      </c>
      <c r="M666" s="184">
        <f>WEEKNUM(All_Opps[[#This Row],[Created_Date]],16)</f>
        <v>7</v>
      </c>
      <c r="N666" s="182">
        <f>All_Opps[[#This Row],[Close Date]]*1</f>
        <v>43154</v>
      </c>
      <c r="O666" s="185">
        <f>YEAR(All_Opps[[#This Row],[Close_Date]])</f>
        <v>2018</v>
      </c>
      <c r="P666" s="183">
        <f>MONTH(All_Opps[[#This Row],[Close Date]])</f>
        <v>2</v>
      </c>
      <c r="Q666" s="181">
        <f>WEEKNUM(All_Opps[[#This Row],[Close Date]],1)</f>
        <v>8</v>
      </c>
      <c r="R66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135</v>
      </c>
      <c r="S666" s="4" t="s">
        <v>1641</v>
      </c>
      <c r="T666" s="4" t="s">
        <v>1642</v>
      </c>
      <c r="U666" s="68">
        <v>43154</v>
      </c>
      <c r="V666" s="347" t="s">
        <v>19</v>
      </c>
      <c r="W666" s="9">
        <v>41814</v>
      </c>
      <c r="X666" s="4" t="s">
        <v>161</v>
      </c>
      <c r="Y666" s="4" t="s">
        <v>328</v>
      </c>
      <c r="Z666" s="68">
        <v>43147</v>
      </c>
    </row>
    <row r="667" spans="1:26" ht="12.75" x14ac:dyDescent="0.35">
      <c r="A6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667" s="181" t="str">
        <f>IF(All_Opps[[#This Row],[WeekMod]]&lt;&gt;"",CONCATENATE(All_Opps[[#This Row],[Opp Year]],"-",TEXT(All_Opps[[#This Row],[WeekMod]],"00#")),"")</f>
        <v>2018-061</v>
      </c>
      <c r="C6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667" s="181" t="str">
        <f>CONCATENATE(All_Opps[[#This Row],[Opp Year]],"-",TEXT(All_Opps[[#This Row],[Week]],"00#"))</f>
        <v>2018-061</v>
      </c>
      <c r="E667" s="181">
        <f>IFERROR(VALUE(RIGHT(All_Opps[[#This Row],[Opportunity Name]],2)),"")</f>
        <v>4</v>
      </c>
      <c r="F667" s="181">
        <f>IFERROR(("20"&amp;LEFT(All_Opps[[#This Row],[Opportunity Name]],2))*1,"")</f>
        <v>2018</v>
      </c>
      <c r="G667" s="181" t="str">
        <f>MID(All_Opps[[#This Row],[Opportunity Name]],3,2)</f>
        <v>10</v>
      </c>
      <c r="H667" s="181" t="str">
        <f>LEFT(All_Opps[[#This Row],[Opportunity Name]],7)</f>
        <v>1810-07</v>
      </c>
      <c r="I667" s="181" t="str" cm="1">
        <f t="array" ref="I6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67" s="181" t="str">
        <f>YEAR(All_Opps[[#This Row],[Close_Date]])&amp;"-"&amp;TEXT(MONTH(All_Opps[[#This Row],[Close_Date]]),"00")</f>
        <v>2018-02</v>
      </c>
      <c r="K667" s="182">
        <f>All_Opps[[#This Row],[Created Date2]]*1</f>
        <v>43154</v>
      </c>
      <c r="L667" s="183">
        <f>YEAR(All_Opps[[#This Row],[Created_Date]])</f>
        <v>2018</v>
      </c>
      <c r="M667" s="184">
        <f>WEEKNUM(All_Opps[[#This Row],[Created_Date]],16)</f>
        <v>8</v>
      </c>
      <c r="N667" s="182">
        <f>All_Opps[[#This Row],[Close Date]]*1</f>
        <v>43157</v>
      </c>
      <c r="O667" s="185">
        <f>YEAR(All_Opps[[#This Row],[Close_Date]])</f>
        <v>2018</v>
      </c>
      <c r="P667" s="183">
        <f>MONTH(All_Opps[[#This Row],[Close Date]])</f>
        <v>2</v>
      </c>
      <c r="Q667" s="181">
        <f>WEEKNUM(All_Opps[[#This Row],[Close Date]],1)</f>
        <v>9</v>
      </c>
      <c r="R66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220</v>
      </c>
      <c r="S667" s="4" t="s">
        <v>1643</v>
      </c>
      <c r="T667" s="4" t="s">
        <v>1644</v>
      </c>
      <c r="U667" s="68">
        <v>43157</v>
      </c>
      <c r="V667" s="347" t="s">
        <v>19</v>
      </c>
      <c r="W667" s="9">
        <v>30027</v>
      </c>
      <c r="X667" s="4" t="s">
        <v>15</v>
      </c>
      <c r="Y667" s="4" t="s">
        <v>328</v>
      </c>
      <c r="Z667" s="68">
        <v>43154</v>
      </c>
    </row>
    <row r="668" spans="1:26" ht="12.75" x14ac:dyDescent="0.35">
      <c r="A6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12</v>
      </c>
      <c r="B668" s="181" t="str">
        <f>IF(All_Opps[[#This Row],[WeekMod]]&lt;&gt;"",CONCATENATE(All_Opps[[#This Row],[Opp Year]],"-",TEXT(All_Opps[[#This Row],[WeekMod]],"00#")),"")</f>
        <v>2019-012</v>
      </c>
      <c r="C6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12</v>
      </c>
      <c r="D668" s="181" t="str">
        <f>CONCATENATE(All_Opps[[#This Row],[Opp Year]],"-",TEXT(All_Opps[[#This Row],[Week]],"00#"))</f>
        <v>2019-012</v>
      </c>
      <c r="E668" s="181">
        <f>IFERROR(VALUE(RIGHT(All_Opps[[#This Row],[Opportunity Name]],2)),"")</f>
        <v>6</v>
      </c>
      <c r="F668" s="181">
        <f>IFERROR(("20"&amp;LEFT(All_Opps[[#This Row],[Opportunity Name]],2))*1,"")</f>
        <v>2019</v>
      </c>
      <c r="G668" s="181" t="str">
        <f>MID(All_Opps[[#This Row],[Opportunity Name]],3,2)</f>
        <v>01</v>
      </c>
      <c r="H668" s="181" t="str">
        <f>LEFT(All_Opps[[#This Row],[Opportunity Name]],7)</f>
        <v>1901-02</v>
      </c>
      <c r="I668" s="181" t="str" cm="1">
        <f t="array" ref="I6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68" s="181" t="str">
        <f>YEAR(All_Opps[[#This Row],[Close_Date]])&amp;"-"&amp;TEXT(MONTH(All_Opps[[#This Row],[Close_Date]]),"00")</f>
        <v>2018-03</v>
      </c>
      <c r="K668" s="182">
        <f>All_Opps[[#This Row],[Created Date2]]*1</f>
        <v>43175</v>
      </c>
      <c r="L668" s="183">
        <f>YEAR(All_Opps[[#This Row],[Created_Date]])</f>
        <v>2018</v>
      </c>
      <c r="M668" s="184">
        <f>WEEKNUM(All_Opps[[#This Row],[Created_Date]],16)</f>
        <v>11</v>
      </c>
      <c r="N668" s="182">
        <f>All_Opps[[#This Row],[Close Date]]*1</f>
        <v>43178</v>
      </c>
      <c r="O668" s="185">
        <f>YEAR(All_Opps[[#This Row],[Close_Date]])</f>
        <v>2018</v>
      </c>
      <c r="P668" s="183">
        <f>MONTH(All_Opps[[#This Row],[Close Date]])</f>
        <v>3</v>
      </c>
      <c r="Q668" s="181">
        <f>WEEKNUM(All_Opps[[#This Row],[Close Date]],1)</f>
        <v>12</v>
      </c>
      <c r="R66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291</v>
      </c>
      <c r="S668" s="4" t="s">
        <v>1645</v>
      </c>
      <c r="T668" s="4" t="s">
        <v>1646</v>
      </c>
      <c r="U668" s="68">
        <v>43178</v>
      </c>
      <c r="V668" s="347" t="s">
        <v>19</v>
      </c>
      <c r="W668" s="9">
        <v>94720</v>
      </c>
      <c r="X668" s="4" t="s">
        <v>159</v>
      </c>
      <c r="Y668" s="4" t="s">
        <v>328</v>
      </c>
      <c r="Z668" s="68">
        <v>43175</v>
      </c>
    </row>
    <row r="669" spans="1:26" ht="12.75" x14ac:dyDescent="0.35">
      <c r="A6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669" s="181" t="str">
        <f>IF(All_Opps[[#This Row],[WeekMod]]&lt;&gt;"",CONCATENATE(All_Opps[[#This Row],[Opp Year]],"-",TEXT(All_Opps[[#This Row],[WeekMod]],"00#")),"")</f>
        <v>2018-064</v>
      </c>
      <c r="C6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669" s="181" t="str">
        <f>CONCATENATE(All_Opps[[#This Row],[Opp Year]],"-",TEXT(All_Opps[[#This Row],[Week]],"00#"))</f>
        <v>2018-064</v>
      </c>
      <c r="E669" s="181">
        <f>IFERROR(VALUE(RIGHT(All_Opps[[#This Row],[Opportunity Name]],2)),"")</f>
        <v>2</v>
      </c>
      <c r="F669" s="181">
        <f>IFERROR(("20"&amp;LEFT(All_Opps[[#This Row],[Opportunity Name]],2))*1,"")</f>
        <v>2018</v>
      </c>
      <c r="G669" s="181" t="str">
        <f>MID(All_Opps[[#This Row],[Opportunity Name]],3,2)</f>
        <v>07</v>
      </c>
      <c r="H669" s="181" t="str">
        <f>LEFT(All_Opps[[#This Row],[Opportunity Name]],7)</f>
        <v>1807 Wh</v>
      </c>
      <c r="I669" s="181" t="str" cm="1">
        <f t="array" ref="I6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69" s="181" t="str">
        <f>YEAR(All_Opps[[#This Row],[Close_Date]])&amp;"-"&amp;TEXT(MONTH(All_Opps[[#This Row],[Close_Date]]),"00")</f>
        <v>2018-03</v>
      </c>
      <c r="K669" s="182">
        <f>All_Opps[[#This Row],[Created Date2]]*1</f>
        <v>43150</v>
      </c>
      <c r="L669" s="183">
        <f>YEAR(All_Opps[[#This Row],[Created_Date]])</f>
        <v>2018</v>
      </c>
      <c r="M669" s="184">
        <f>WEEKNUM(All_Opps[[#This Row],[Created_Date]],16)</f>
        <v>8</v>
      </c>
      <c r="N669" s="182">
        <f>All_Opps[[#This Row],[Close Date]]*1</f>
        <v>43180</v>
      </c>
      <c r="O669" s="185">
        <f>YEAR(All_Opps[[#This Row],[Close_Date]])</f>
        <v>2018</v>
      </c>
      <c r="P669" s="183">
        <f>MONTH(All_Opps[[#This Row],[Close Date]])</f>
        <v>3</v>
      </c>
      <c r="Q669" s="181">
        <f>WEEKNUM(All_Opps[[#This Row],[Close Date]],1)</f>
        <v>12</v>
      </c>
      <c r="R66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69" s="4" t="s">
        <v>1647</v>
      </c>
      <c r="T669" s="4" t="s">
        <v>1648</v>
      </c>
      <c r="U669" s="68">
        <v>43180</v>
      </c>
      <c r="V669" s="347" t="s">
        <v>18</v>
      </c>
      <c r="W669" s="341">
        <v>41104</v>
      </c>
      <c r="X669" s="4" t="s">
        <v>6</v>
      </c>
      <c r="Y669" s="4" t="s">
        <v>321</v>
      </c>
      <c r="Z669" s="68">
        <v>43150</v>
      </c>
    </row>
    <row r="670" spans="1:26" ht="12.75" x14ac:dyDescent="0.35">
      <c r="A6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670" s="181" t="str">
        <f>IF(All_Opps[[#This Row],[WeekMod]]&lt;&gt;"",CONCATENATE(All_Opps[[#This Row],[Opp Year]],"-",TEXT(All_Opps[[#This Row],[WeekMod]],"00#")),"")</f>
        <v>2018-069</v>
      </c>
      <c r="C6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670" s="181" t="str">
        <f>CONCATENATE(All_Opps[[#This Row],[Opp Year]],"-",TEXT(All_Opps[[#This Row],[Week]],"00#"))</f>
        <v>2018-069</v>
      </c>
      <c r="E670" s="181">
        <f>IFERROR(VALUE(RIGHT(All_Opps[[#This Row],[Opportunity Name]],2)),"")</f>
        <v>2</v>
      </c>
      <c r="F670" s="181">
        <f>IFERROR(("20"&amp;LEFT(All_Opps[[#This Row],[Opportunity Name]],2))*1,"")</f>
        <v>2018</v>
      </c>
      <c r="G670" s="181" t="str">
        <f>MID(All_Opps[[#This Row],[Opportunity Name]],3,2)</f>
        <v>11</v>
      </c>
      <c r="H670" s="181" t="str">
        <f>LEFT(All_Opps[[#This Row],[Opportunity Name]],7)</f>
        <v>1811 Oa</v>
      </c>
      <c r="I670" s="181" t="str" cm="1">
        <f t="array" ref="I6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70" s="181" t="str">
        <f>YEAR(All_Opps[[#This Row],[Close_Date]])&amp;"-"&amp;TEXT(MONTH(All_Opps[[#This Row],[Close_Date]]),"00")</f>
        <v>2018-04</v>
      </c>
      <c r="K670" s="182">
        <f>All_Opps[[#This Row],[Created Date2]]*1</f>
        <v>43183</v>
      </c>
      <c r="L670" s="183">
        <f>YEAR(All_Opps[[#This Row],[Created_Date]])</f>
        <v>2018</v>
      </c>
      <c r="M670" s="184">
        <f>WEEKNUM(All_Opps[[#This Row],[Created_Date]],16)</f>
        <v>13</v>
      </c>
      <c r="N670" s="182">
        <f>All_Opps[[#This Row],[Close Date]]*1</f>
        <v>43213</v>
      </c>
      <c r="O670" s="185">
        <f>YEAR(All_Opps[[#This Row],[Close_Date]])</f>
        <v>2018</v>
      </c>
      <c r="P670" s="183">
        <f>MONTH(All_Opps[[#This Row],[Close Date]])</f>
        <v>4</v>
      </c>
      <c r="Q670" s="181">
        <f>WEEKNUM(All_Opps[[#This Row],[Close Date]],1)</f>
        <v>17</v>
      </c>
      <c r="R67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70" s="4" t="s">
        <v>1649</v>
      </c>
      <c r="T670" s="4" t="s">
        <v>1650</v>
      </c>
      <c r="U670" s="68">
        <v>43213</v>
      </c>
      <c r="V670" s="347" t="s">
        <v>18</v>
      </c>
      <c r="W670" s="341">
        <v>32642</v>
      </c>
      <c r="X670" s="4" t="s">
        <v>181</v>
      </c>
      <c r="Y670" s="4" t="s">
        <v>321</v>
      </c>
      <c r="Z670" s="68">
        <v>43183</v>
      </c>
    </row>
    <row r="671" spans="1:26" ht="12.75" x14ac:dyDescent="0.35">
      <c r="A6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11</v>
      </c>
      <c r="B671" s="181" t="str">
        <f>IF(All_Opps[[#This Row],[WeekMod]]&lt;&gt;"",CONCATENATE(All_Opps[[#This Row],[Opp Year]],"-",TEXT(All_Opps[[#This Row],[WeekMod]],"00#")),"")</f>
        <v>2019-011</v>
      </c>
      <c r="C6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11</v>
      </c>
      <c r="D671" s="181" t="str">
        <f>CONCATENATE(All_Opps[[#This Row],[Opp Year]],"-",TEXT(All_Opps[[#This Row],[Week]],"00#"))</f>
        <v>2019-011</v>
      </c>
      <c r="E671" s="181">
        <f>IFERROR(VALUE(RIGHT(All_Opps[[#This Row],[Opportunity Name]],2)),"")</f>
        <v>5</v>
      </c>
      <c r="F671" s="181">
        <f>IFERROR(("20"&amp;LEFT(All_Opps[[#This Row],[Opportunity Name]],2))*1,"")</f>
        <v>2019</v>
      </c>
      <c r="G671" s="181" t="str">
        <f>MID(All_Opps[[#This Row],[Opportunity Name]],3,2)</f>
        <v>07</v>
      </c>
      <c r="H671" s="181" t="str">
        <f>LEFT(All_Opps[[#This Row],[Opportunity Name]],7)</f>
        <v>1907 Ze</v>
      </c>
      <c r="I671" s="181" t="str" cm="1">
        <f t="array" ref="I6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71" s="181" t="str">
        <f>YEAR(All_Opps[[#This Row],[Close_Date]])&amp;"-"&amp;TEXT(MONTH(All_Opps[[#This Row],[Close_Date]]),"00")</f>
        <v>2018-03</v>
      </c>
      <c r="K671" s="182">
        <f>All_Opps[[#This Row],[Created Date2]]*1</f>
        <v>43143</v>
      </c>
      <c r="L671" s="183">
        <f>YEAR(All_Opps[[#This Row],[Created_Date]])</f>
        <v>2018</v>
      </c>
      <c r="M671" s="184">
        <f>WEEKNUM(All_Opps[[#This Row],[Created_Date]],16)</f>
        <v>7</v>
      </c>
      <c r="N671" s="182">
        <f>All_Opps[[#This Row],[Close Date]]*1</f>
        <v>43173</v>
      </c>
      <c r="O671" s="185">
        <f>YEAR(All_Opps[[#This Row],[Close_Date]])</f>
        <v>2018</v>
      </c>
      <c r="P671" s="183">
        <f>MONTH(All_Opps[[#This Row],[Close Date]])</f>
        <v>3</v>
      </c>
      <c r="Q671" s="181">
        <f>WEEKNUM(All_Opps[[#This Row],[Close Date]],1)</f>
        <v>11</v>
      </c>
      <c r="R67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71" s="4" t="s">
        <v>1651</v>
      </c>
      <c r="T671" s="4" t="s">
        <v>1652</v>
      </c>
      <c r="U671" s="68">
        <v>43173</v>
      </c>
      <c r="V671" s="347" t="s">
        <v>18</v>
      </c>
      <c r="W671" s="9">
        <v>97861</v>
      </c>
      <c r="X671" s="4" t="s">
        <v>12</v>
      </c>
      <c r="Y671" s="4" t="s">
        <v>328</v>
      </c>
      <c r="Z671" s="68">
        <v>43143</v>
      </c>
    </row>
    <row r="672" spans="1:26" ht="12.75" x14ac:dyDescent="0.35">
      <c r="A6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672" s="181" t="str">
        <f>IF(All_Opps[[#This Row],[WeekMod]]&lt;&gt;"",CONCATENATE(All_Opps[[#This Row],[Opp Year]],"-",TEXT(All_Opps[[#This Row],[WeekMod]],"00#")),"")</f>
        <v>2018-062</v>
      </c>
      <c r="C6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672" s="181" t="str">
        <f>CONCATENATE(All_Opps[[#This Row],[Opp Year]],"-",TEXT(All_Opps[[#This Row],[Week]],"00#"))</f>
        <v>2018-062</v>
      </c>
      <c r="E672" s="181">
        <f>IFERROR(VALUE(RIGHT(All_Opps[[#This Row],[Opportunity Name]],2)),"")</f>
        <v>2</v>
      </c>
      <c r="F672" s="181">
        <f>IFERROR(("20"&amp;LEFT(All_Opps[[#This Row],[Opportunity Name]],2))*1,"")</f>
        <v>2018</v>
      </c>
      <c r="G672" s="181" t="str">
        <f>MID(All_Opps[[#This Row],[Opportunity Name]],3,2)</f>
        <v>08</v>
      </c>
      <c r="H672" s="181" t="str">
        <f>LEFT(All_Opps[[#This Row],[Opportunity Name]],7)</f>
        <v>1808-07</v>
      </c>
      <c r="I672" s="181" t="str" cm="1">
        <f t="array" ref="I6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72" s="181" t="str">
        <f>YEAR(All_Opps[[#This Row],[Close_Date]])&amp;"-"&amp;TEXT(MONTH(All_Opps[[#This Row],[Close_Date]]),"00")</f>
        <v>2018-03</v>
      </c>
      <c r="K672" s="182">
        <f>All_Opps[[#This Row],[Created Date2]]*1</f>
        <v>43150</v>
      </c>
      <c r="L672" s="183">
        <f>YEAR(All_Opps[[#This Row],[Created_Date]])</f>
        <v>2018</v>
      </c>
      <c r="M672" s="184">
        <f>WEEKNUM(All_Opps[[#This Row],[Created_Date]],16)</f>
        <v>8</v>
      </c>
      <c r="N672" s="182">
        <f>All_Opps[[#This Row],[Close Date]]*1</f>
        <v>43169</v>
      </c>
      <c r="O672" s="185">
        <f>YEAR(All_Opps[[#This Row],[Close_Date]])</f>
        <v>2018</v>
      </c>
      <c r="P672" s="183">
        <f>MONTH(All_Opps[[#This Row],[Close Date]])</f>
        <v>3</v>
      </c>
      <c r="Q672" s="181">
        <f>WEEKNUM(All_Opps[[#This Row],[Close Date]],1)</f>
        <v>10</v>
      </c>
      <c r="R67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163</v>
      </c>
      <c r="S672" s="4" t="s">
        <v>1653</v>
      </c>
      <c r="T672" s="4" t="s">
        <v>1654</v>
      </c>
      <c r="U672" s="68">
        <v>43169</v>
      </c>
      <c r="V672" s="347" t="s">
        <v>19</v>
      </c>
      <c r="W672" s="341">
        <v>40817</v>
      </c>
      <c r="X672" s="4" t="s">
        <v>6</v>
      </c>
      <c r="Y672" s="4" t="s">
        <v>321</v>
      </c>
      <c r="Z672" s="68">
        <v>43150</v>
      </c>
    </row>
    <row r="673" spans="1:26" ht="12.75" x14ac:dyDescent="0.35">
      <c r="A673" s="22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673" s="226" t="str">
        <f>IF(All_Opps[[#This Row],[WeekMod]]&lt;&gt;"",CONCATENATE(All_Opps[[#This Row],[Opp Year]],"-",TEXT(All_Opps[[#This Row],[WeekMod]],"00#")),"")</f>
        <v>2019-015</v>
      </c>
      <c r="C673" s="22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673" s="226" t="str">
        <f>CONCATENATE(All_Opps[[#This Row],[Opp Year]],"-",TEXT(All_Opps[[#This Row],[Week]],"00#"))</f>
        <v>2019-015</v>
      </c>
      <c r="E673" s="226">
        <f>IFERROR(VALUE(RIGHT(All_Opps[[#This Row],[Opportunity Name]],2)),"")</f>
        <v>4</v>
      </c>
      <c r="F673" s="226">
        <f>IFERROR(("20"&amp;LEFT(All_Opps[[#This Row],[Opportunity Name]],2))*1,"")</f>
        <v>2019</v>
      </c>
      <c r="G673" s="226" t="str">
        <f>MID(All_Opps[[#This Row],[Opportunity Name]],3,2)</f>
        <v>08</v>
      </c>
      <c r="H673" s="226" t="str">
        <f>LEFT(All_Opps[[#This Row],[Opportunity Name]],7)</f>
        <v>1908-34</v>
      </c>
      <c r="I673" s="226" t="str" cm="1">
        <f t="array" ref="I6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73" s="226" t="str">
        <f>YEAR(All_Opps[[#This Row],[Close_Date]])&amp;"-"&amp;TEXT(MONTH(All_Opps[[#This Row],[Close_Date]]),"00")</f>
        <v>2018-04</v>
      </c>
      <c r="K673" s="227">
        <f>All_Opps[[#This Row],[Created Date2]]*1</f>
        <v>43194</v>
      </c>
      <c r="L673" s="228">
        <f>YEAR(All_Opps[[#This Row],[Created_Date]])</f>
        <v>2018</v>
      </c>
      <c r="M673" s="229">
        <f>WEEKNUM(All_Opps[[#This Row],[Created_Date]],16)</f>
        <v>14</v>
      </c>
      <c r="N673" s="227">
        <f>All_Opps[[#This Row],[Close Date]]*1</f>
        <v>43200</v>
      </c>
      <c r="O673" s="230">
        <f>YEAR(All_Opps[[#This Row],[Close_Date]])</f>
        <v>2018</v>
      </c>
      <c r="P673" s="228">
        <f>MONTH(All_Opps[[#This Row],[Close Date]])</f>
        <v>4</v>
      </c>
      <c r="Q673" s="226">
        <f>WEEKNUM(All_Opps[[#This Row],[Close Date]],1)</f>
        <v>15</v>
      </c>
      <c r="R673" s="22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484</v>
      </c>
      <c r="S673" s="31" t="s">
        <v>1655</v>
      </c>
      <c r="T673" s="31" t="s">
        <v>1656</v>
      </c>
      <c r="U673" s="42">
        <v>43200</v>
      </c>
      <c r="V673" s="356" t="s">
        <v>19</v>
      </c>
      <c r="W673" s="32">
        <v>57969</v>
      </c>
      <c r="X673" s="31" t="s">
        <v>24</v>
      </c>
      <c r="Y673" s="31" t="s">
        <v>1285</v>
      </c>
      <c r="Z673" s="42">
        <v>43194</v>
      </c>
    </row>
    <row r="674" spans="1:26" ht="12.75" x14ac:dyDescent="0.35">
      <c r="A6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11</v>
      </c>
      <c r="B674" s="181" t="str">
        <f>IF(All_Opps[[#This Row],[WeekMod]]&lt;&gt;"",CONCATENATE(All_Opps[[#This Row],[Opp Year]],"-",TEXT(All_Opps[[#This Row],[WeekMod]],"00#")),"")</f>
        <v>2019-011</v>
      </c>
      <c r="C6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11</v>
      </c>
      <c r="D674" s="181" t="str">
        <f>CONCATENATE(All_Opps[[#This Row],[Opp Year]],"-",TEXT(All_Opps[[#This Row],[Week]],"00#"))</f>
        <v>2019-011</v>
      </c>
      <c r="E674" s="181">
        <f>IFERROR(VALUE(RIGHT(All_Opps[[#This Row],[Opportunity Name]],2)),"")</f>
        <v>5</v>
      </c>
      <c r="F674" s="181">
        <f>IFERROR(("20"&amp;LEFT(All_Opps[[#This Row],[Opportunity Name]],2))*1,"")</f>
        <v>2019</v>
      </c>
      <c r="G674" s="181" t="str">
        <f>MID(All_Opps[[#This Row],[Opportunity Name]],3,2)</f>
        <v>05</v>
      </c>
      <c r="H674" s="181" t="str">
        <f>LEFT(All_Opps[[#This Row],[Opportunity Name]],7)</f>
        <v>1905 Li</v>
      </c>
      <c r="I674" s="181" t="str" cm="1">
        <f t="array" ref="I6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74" s="181" t="str">
        <f>YEAR(All_Opps[[#This Row],[Close_Date]])&amp;"-"&amp;TEXT(MONTH(All_Opps[[#This Row],[Close_Date]]),"00")</f>
        <v>2018-03</v>
      </c>
      <c r="K674" s="182">
        <f>All_Opps[[#This Row],[Created Date2]]*1</f>
        <v>43142</v>
      </c>
      <c r="L674" s="183">
        <f>YEAR(All_Opps[[#This Row],[Created_Date]])</f>
        <v>2018</v>
      </c>
      <c r="M674" s="184">
        <f>WEEKNUM(All_Opps[[#This Row],[Created_Date]],16)</f>
        <v>7</v>
      </c>
      <c r="N674" s="182">
        <f>All_Opps[[#This Row],[Close Date]]*1</f>
        <v>43172</v>
      </c>
      <c r="O674" s="185">
        <f>YEAR(All_Opps[[#This Row],[Close_Date]])</f>
        <v>2018</v>
      </c>
      <c r="P674" s="183">
        <f>MONTH(All_Opps[[#This Row],[Close Date]])</f>
        <v>3</v>
      </c>
      <c r="Q674" s="181">
        <f>WEEKNUM(All_Opps[[#This Row],[Close Date]],1)</f>
        <v>11</v>
      </c>
      <c r="R67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74" s="4" t="s">
        <v>1657</v>
      </c>
      <c r="T674" s="4" t="s">
        <v>1658</v>
      </c>
      <c r="U674" s="68">
        <v>43172</v>
      </c>
      <c r="V674" s="347" t="s">
        <v>18</v>
      </c>
      <c r="W674" s="341">
        <v>73082</v>
      </c>
      <c r="X674" s="4" t="s">
        <v>6</v>
      </c>
      <c r="Y674" s="4" t="s">
        <v>1285</v>
      </c>
      <c r="Z674" s="68">
        <v>43142</v>
      </c>
    </row>
    <row r="675" spans="1:26" ht="12.75" x14ac:dyDescent="0.35">
      <c r="A6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675" s="181" t="str">
        <f>IF(All_Opps[[#This Row],[WeekMod]]&lt;&gt;"",CONCATENATE(All_Opps[[#This Row],[Opp Year]],"-",TEXT(All_Opps[[#This Row],[WeekMod]],"00#")),"")</f>
        <v>2018-066</v>
      </c>
      <c r="C6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675" s="181" t="str">
        <f>CONCATENATE(All_Opps[[#This Row],[Opp Year]],"-",TEXT(All_Opps[[#This Row],[Week]],"00#"))</f>
        <v>2018-066</v>
      </c>
      <c r="E675" s="181">
        <f>IFERROR(VALUE(RIGHT(All_Opps[[#This Row],[Opportunity Name]],2)),"")</f>
        <v>2</v>
      </c>
      <c r="F675" s="181">
        <f>IFERROR(("20"&amp;LEFT(All_Opps[[#This Row],[Opportunity Name]],2))*1,"")</f>
        <v>2018</v>
      </c>
      <c r="G675" s="181" t="str">
        <f>MID(All_Opps[[#This Row],[Opportunity Name]],3,2)</f>
        <v>08</v>
      </c>
      <c r="H675" s="181" t="str">
        <f>LEFT(All_Opps[[#This Row],[Opportunity Name]],7)</f>
        <v>1808 Ha</v>
      </c>
      <c r="I675" s="181" t="str" cm="1">
        <f t="array" ref="I6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75" s="181" t="str">
        <f>YEAR(All_Opps[[#This Row],[Close_Date]])&amp;"-"&amp;TEXT(MONTH(All_Opps[[#This Row],[Close_Date]]),"00")</f>
        <v>2018-04</v>
      </c>
      <c r="K675" s="182">
        <f>All_Opps[[#This Row],[Created Date2]]*1</f>
        <v>43162</v>
      </c>
      <c r="L675" s="183">
        <f>YEAR(All_Opps[[#This Row],[Created_Date]])</f>
        <v>2018</v>
      </c>
      <c r="M675" s="184">
        <f>WEEKNUM(All_Opps[[#This Row],[Created_Date]],16)</f>
        <v>10</v>
      </c>
      <c r="N675" s="182">
        <f>All_Opps[[#This Row],[Close Date]]*1</f>
        <v>43192</v>
      </c>
      <c r="O675" s="185">
        <f>YEAR(All_Opps[[#This Row],[Close_Date]])</f>
        <v>2018</v>
      </c>
      <c r="P675" s="183">
        <f>MONTH(All_Opps[[#This Row],[Close Date]])</f>
        <v>4</v>
      </c>
      <c r="Q675" s="181">
        <f>WEEKNUM(All_Opps[[#This Row],[Close Date]],1)</f>
        <v>14</v>
      </c>
      <c r="R67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75" s="4" t="s">
        <v>1659</v>
      </c>
      <c r="T675" s="4" t="s">
        <v>1660</v>
      </c>
      <c r="U675" s="68">
        <v>43192</v>
      </c>
      <c r="V675" s="347" t="s">
        <v>18</v>
      </c>
      <c r="W675" s="9">
        <v>22040</v>
      </c>
      <c r="X675" s="4" t="s">
        <v>11</v>
      </c>
      <c r="Y675" s="4" t="s">
        <v>328</v>
      </c>
      <c r="Z675" s="68">
        <v>43162</v>
      </c>
    </row>
    <row r="676" spans="1:26" ht="12.75" x14ac:dyDescent="0.35">
      <c r="A6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676" s="181" t="str">
        <f>IF(All_Opps[[#This Row],[WeekMod]]&lt;&gt;"",CONCATENATE(All_Opps[[#This Row],[Opp Year]],"-",TEXT(All_Opps[[#This Row],[WeekMod]],"00#")),"")</f>
        <v>2018-068</v>
      </c>
      <c r="C6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676" s="181" t="str">
        <f>CONCATENATE(All_Opps[[#This Row],[Opp Year]],"-",TEXT(All_Opps[[#This Row],[Week]],"00#"))</f>
        <v>2018-068</v>
      </c>
      <c r="E676" s="181">
        <f>IFERROR(VALUE(RIGHT(All_Opps[[#This Row],[Opportunity Name]],2)),"")</f>
        <v>3</v>
      </c>
      <c r="F676" s="181">
        <f>IFERROR(("20"&amp;LEFT(All_Opps[[#This Row],[Opportunity Name]],2))*1,"")</f>
        <v>2018</v>
      </c>
      <c r="G676" s="181" t="str">
        <f>MID(All_Opps[[#This Row],[Opportunity Name]],3,2)</f>
        <v>06</v>
      </c>
      <c r="H676" s="181" t="str">
        <f>LEFT(All_Opps[[#This Row],[Opportunity Name]],7)</f>
        <v>1806 As</v>
      </c>
      <c r="I676" s="181" t="str" cm="1">
        <f t="array" ref="I6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76" s="181" t="str">
        <f>YEAR(All_Opps[[#This Row],[Close_Date]])&amp;"-"&amp;TEXT(MONTH(All_Opps[[#This Row],[Close_Date]]),"00")</f>
        <v>2018-04</v>
      </c>
      <c r="K676" s="182">
        <f>All_Opps[[#This Row],[Created Date2]]*1</f>
        <v>43179</v>
      </c>
      <c r="L676" s="183">
        <f>YEAR(All_Opps[[#This Row],[Created_Date]])</f>
        <v>2018</v>
      </c>
      <c r="M676" s="184">
        <f>WEEKNUM(All_Opps[[#This Row],[Created_Date]],16)</f>
        <v>12</v>
      </c>
      <c r="N676" s="182">
        <f>All_Opps[[#This Row],[Close Date]]*1</f>
        <v>43209</v>
      </c>
      <c r="O676" s="185">
        <f>YEAR(All_Opps[[#This Row],[Close_Date]])</f>
        <v>2018</v>
      </c>
      <c r="P676" s="183">
        <f>MONTH(All_Opps[[#This Row],[Close Date]])</f>
        <v>4</v>
      </c>
      <c r="Q676" s="181">
        <f>WEEKNUM(All_Opps[[#This Row],[Close Date]],1)</f>
        <v>16</v>
      </c>
      <c r="R6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76" s="4" t="s">
        <v>1661</v>
      </c>
      <c r="T676" s="4" t="s">
        <v>1662</v>
      </c>
      <c r="U676" s="68">
        <v>43209</v>
      </c>
      <c r="V676" s="347" t="s">
        <v>18</v>
      </c>
      <c r="W676" s="9">
        <v>117242</v>
      </c>
      <c r="X676" s="4" t="s">
        <v>24</v>
      </c>
      <c r="Y676" s="4" t="s">
        <v>328</v>
      </c>
      <c r="Z676" s="68">
        <v>43179</v>
      </c>
    </row>
    <row r="677" spans="1:26" ht="12.75" x14ac:dyDescent="0.35">
      <c r="A6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14</v>
      </c>
      <c r="B677" s="181" t="str">
        <f>IF(All_Opps[[#This Row],[WeekMod]]&lt;&gt;"",CONCATENATE(All_Opps[[#This Row],[Opp Year]],"-",TEXT(All_Opps[[#This Row],[WeekMod]],"00#")),"")</f>
        <v>2019-014</v>
      </c>
      <c r="C6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14</v>
      </c>
      <c r="D677" s="181" t="str">
        <f>CONCATENATE(All_Opps[[#This Row],[Opp Year]],"-",TEXT(All_Opps[[#This Row],[Week]],"00#"))</f>
        <v>2019-014</v>
      </c>
      <c r="E677" s="181">
        <f>IFERROR(VALUE(RIGHT(All_Opps[[#This Row],[Opportunity Name]],2)),"")</f>
        <v>6</v>
      </c>
      <c r="F677" s="181">
        <f>IFERROR(("20"&amp;LEFT(All_Opps[[#This Row],[Opportunity Name]],2))*1,"")</f>
        <v>2019</v>
      </c>
      <c r="G677" s="181" t="str">
        <f>MID(All_Opps[[#This Row],[Opportunity Name]],3,2)</f>
        <v>09</v>
      </c>
      <c r="H677" s="181" t="str">
        <f>LEFT(All_Opps[[#This Row],[Opportunity Name]],7)</f>
        <v>1909-02</v>
      </c>
      <c r="I677" s="181" t="str" cm="1">
        <f t="array" ref="I6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77" s="181" t="str">
        <f>YEAR(All_Opps[[#This Row],[Close_Date]])&amp;"-"&amp;TEXT(MONTH(All_Opps[[#This Row],[Close_Date]]),"00")</f>
        <v>2018-04</v>
      </c>
      <c r="K677" s="182">
        <f>All_Opps[[#This Row],[Created Date2]]*1</f>
        <v>43190</v>
      </c>
      <c r="L677" s="183">
        <f>YEAR(All_Opps[[#This Row],[Created_Date]])</f>
        <v>2018</v>
      </c>
      <c r="M677" s="184">
        <f>WEEKNUM(All_Opps[[#This Row],[Created_Date]],16)</f>
        <v>14</v>
      </c>
      <c r="N677" s="182">
        <f>All_Opps[[#This Row],[Close Date]]*1</f>
        <v>43197</v>
      </c>
      <c r="O677" s="185">
        <f>YEAR(All_Opps[[#This Row],[Close_Date]])</f>
        <v>2018</v>
      </c>
      <c r="P677" s="183">
        <f>MONTH(All_Opps[[#This Row],[Close Date]])</f>
        <v>4</v>
      </c>
      <c r="Q677" s="181">
        <f>WEEKNUM(All_Opps[[#This Row],[Close Date]],1)</f>
        <v>14</v>
      </c>
      <c r="R67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519</v>
      </c>
      <c r="S677" s="4" t="s">
        <v>1663</v>
      </c>
      <c r="T677" s="4" t="s">
        <v>1664</v>
      </c>
      <c r="U677" s="68">
        <v>43197</v>
      </c>
      <c r="V677" s="347" t="s">
        <v>19</v>
      </c>
      <c r="W677" s="9">
        <v>86020</v>
      </c>
      <c r="X677" s="4" t="s">
        <v>181</v>
      </c>
      <c r="Y677" s="4" t="s">
        <v>328</v>
      </c>
      <c r="Z677" s="68">
        <v>43190</v>
      </c>
    </row>
    <row r="678" spans="1:26" ht="12.75" x14ac:dyDescent="0.35">
      <c r="A6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678" s="181" t="str">
        <f>IF(All_Opps[[#This Row],[WeekMod]]&lt;&gt;"",CONCATENATE(All_Opps[[#This Row],[Opp Year]],"-",TEXT(All_Opps[[#This Row],[WeekMod]],"00#")),"")</f>
        <v>2018-062</v>
      </c>
      <c r="C6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678" s="181" t="str">
        <f>CONCATENATE(All_Opps[[#This Row],[Opp Year]],"-",TEXT(All_Opps[[#This Row],[Week]],"00#"))</f>
        <v>2018-062</v>
      </c>
      <c r="E678" s="181">
        <f>IFERROR(VALUE(RIGHT(All_Opps[[#This Row],[Opportunity Name]],2)),"")</f>
        <v>2</v>
      </c>
      <c r="F678" s="181">
        <f>IFERROR(("20"&amp;LEFT(All_Opps[[#This Row],[Opportunity Name]],2))*1,"")</f>
        <v>2018</v>
      </c>
      <c r="G678" s="181" t="str">
        <f>MID(All_Opps[[#This Row],[Opportunity Name]],3,2)</f>
        <v>06</v>
      </c>
      <c r="H678" s="181" t="str">
        <f>LEFT(All_Opps[[#This Row],[Opportunity Name]],7)</f>
        <v>1806 An</v>
      </c>
      <c r="I678" s="181" t="str" cm="1">
        <f t="array" ref="I6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78" s="181" t="str">
        <f>YEAR(All_Opps[[#This Row],[Close_Date]])&amp;"-"&amp;TEXT(MONTH(All_Opps[[#This Row],[Close_Date]]),"00")</f>
        <v>2018-03</v>
      </c>
      <c r="K678" s="182">
        <f>All_Opps[[#This Row],[Created Date2]]*1</f>
        <v>43137</v>
      </c>
      <c r="L678" s="183">
        <f>YEAR(All_Opps[[#This Row],[Created_Date]])</f>
        <v>2018</v>
      </c>
      <c r="M678" s="184">
        <f>WEEKNUM(All_Opps[[#This Row],[Created_Date]],16)</f>
        <v>6</v>
      </c>
      <c r="N678" s="182">
        <f>All_Opps[[#This Row],[Close Date]]*1</f>
        <v>43167</v>
      </c>
      <c r="O678" s="185">
        <f>YEAR(All_Opps[[#This Row],[Close_Date]])</f>
        <v>2018</v>
      </c>
      <c r="P678" s="183">
        <f>MONTH(All_Opps[[#This Row],[Close Date]])</f>
        <v>3</v>
      </c>
      <c r="Q678" s="181">
        <f>WEEKNUM(All_Opps[[#This Row],[Close Date]],1)</f>
        <v>10</v>
      </c>
      <c r="R67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78" s="4" t="s">
        <v>1665</v>
      </c>
      <c r="T678" s="4" t="s">
        <v>1666</v>
      </c>
      <c r="U678" s="68">
        <v>43167</v>
      </c>
      <c r="V678" s="347" t="s">
        <v>18</v>
      </c>
      <c r="W678" s="341">
        <v>18349</v>
      </c>
      <c r="X678" s="4" t="s">
        <v>11</v>
      </c>
      <c r="Y678" s="4" t="s">
        <v>321</v>
      </c>
      <c r="Z678" s="68">
        <v>43137</v>
      </c>
    </row>
    <row r="679" spans="1:26" ht="12.75" x14ac:dyDescent="0.35">
      <c r="A6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679" s="181" t="str">
        <f>IF(All_Opps[[#This Row],[WeekMod]]&lt;&gt;"",CONCATENATE(All_Opps[[#This Row],[Opp Year]],"-",TEXT(All_Opps[[#This Row],[WeekMod]],"00#")),"")</f>
        <v>2018-062</v>
      </c>
      <c r="C6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679" s="181" t="str">
        <f>CONCATENATE(All_Opps[[#This Row],[Opp Year]],"-",TEXT(All_Opps[[#This Row],[Week]],"00#"))</f>
        <v>2018-062</v>
      </c>
      <c r="E679" s="181">
        <f>IFERROR(VALUE(RIGHT(All_Opps[[#This Row],[Opportunity Name]],2)),"")</f>
        <v>2</v>
      </c>
      <c r="F679" s="181">
        <f>IFERROR(("20"&amp;LEFT(All_Opps[[#This Row],[Opportunity Name]],2))*1,"")</f>
        <v>2018</v>
      </c>
      <c r="G679" s="181" t="str">
        <f>MID(All_Opps[[#This Row],[Opportunity Name]],3,2)</f>
        <v>08</v>
      </c>
      <c r="H679" s="181" t="str">
        <f>LEFT(All_Opps[[#This Row],[Opportunity Name]],7)</f>
        <v>1808 Ev</v>
      </c>
      <c r="I679" s="181" t="str" cm="1">
        <f t="array" ref="I6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79" s="181" t="str">
        <f>YEAR(All_Opps[[#This Row],[Close_Date]])&amp;"-"&amp;TEXT(MONTH(All_Opps[[#This Row],[Close_Date]]),"00")</f>
        <v>2018-03</v>
      </c>
      <c r="K679" s="182">
        <f>All_Opps[[#This Row],[Created Date2]]*1</f>
        <v>43133</v>
      </c>
      <c r="L679" s="183">
        <f>YEAR(All_Opps[[#This Row],[Created_Date]])</f>
        <v>2018</v>
      </c>
      <c r="M679" s="184">
        <f>WEEKNUM(All_Opps[[#This Row],[Created_Date]],16)</f>
        <v>5</v>
      </c>
      <c r="N679" s="182">
        <f>All_Opps[[#This Row],[Close Date]]*1</f>
        <v>43163</v>
      </c>
      <c r="O679" s="185">
        <f>YEAR(All_Opps[[#This Row],[Close_Date]])</f>
        <v>2018</v>
      </c>
      <c r="P679" s="183">
        <f>MONTH(All_Opps[[#This Row],[Close Date]])</f>
        <v>3</v>
      </c>
      <c r="Q679" s="181">
        <f>WEEKNUM(All_Opps[[#This Row],[Close Date]],1)</f>
        <v>10</v>
      </c>
      <c r="R67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79" s="4" t="s">
        <v>1667</v>
      </c>
      <c r="T679" s="4" t="s">
        <v>1668</v>
      </c>
      <c r="U679" s="68">
        <v>43163</v>
      </c>
      <c r="V679" s="347" t="s">
        <v>18</v>
      </c>
      <c r="W679" s="341">
        <v>27234</v>
      </c>
      <c r="X679" s="4" t="s">
        <v>13</v>
      </c>
      <c r="Y679" s="4" t="s">
        <v>1285</v>
      </c>
      <c r="Z679" s="68">
        <v>43133</v>
      </c>
    </row>
    <row r="680" spans="1:26" ht="12.75" x14ac:dyDescent="0.35">
      <c r="A6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14</v>
      </c>
      <c r="B680" s="181" t="str">
        <f>IF(All_Opps[[#This Row],[WeekMod]]&lt;&gt;"",CONCATENATE(All_Opps[[#This Row],[Opp Year]],"-",TEXT(All_Opps[[#This Row],[WeekMod]],"00#")),"")</f>
        <v>2019-014</v>
      </c>
      <c r="C6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14</v>
      </c>
      <c r="D680" s="181" t="str">
        <f>CONCATENATE(All_Opps[[#This Row],[Opp Year]],"-",TEXT(All_Opps[[#This Row],[Week]],"00#"))</f>
        <v>2019-014</v>
      </c>
      <c r="E680" s="181">
        <f>IFERROR(VALUE(RIGHT(All_Opps[[#This Row],[Opportunity Name]],2)),"")</f>
        <v>3</v>
      </c>
      <c r="F680" s="181">
        <f>IFERROR(("20"&amp;LEFT(All_Opps[[#This Row],[Opportunity Name]],2))*1,"")</f>
        <v>2019</v>
      </c>
      <c r="G680" s="181" t="str">
        <f>MID(All_Opps[[#This Row],[Opportunity Name]],3,2)</f>
        <v>06</v>
      </c>
      <c r="H680" s="181" t="str">
        <f>LEFT(All_Opps[[#This Row],[Opportunity Name]],7)</f>
        <v>1906 As</v>
      </c>
      <c r="I680" s="181" t="str" cm="1">
        <f t="array" ref="I6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80" s="181" t="str">
        <f>YEAR(All_Opps[[#This Row],[Close_Date]])&amp;"-"&amp;TEXT(MONTH(All_Opps[[#This Row],[Close_Date]]),"00")</f>
        <v>2018-04</v>
      </c>
      <c r="K680" s="182">
        <f>All_Opps[[#This Row],[Created Date2]]*1</f>
        <v>43165</v>
      </c>
      <c r="L680" s="183">
        <f>YEAR(All_Opps[[#This Row],[Created_Date]])</f>
        <v>2018</v>
      </c>
      <c r="M680" s="184">
        <f>WEEKNUM(All_Opps[[#This Row],[Created_Date]],16)</f>
        <v>10</v>
      </c>
      <c r="N680" s="182">
        <f>All_Opps[[#This Row],[Close Date]]*1</f>
        <v>43195</v>
      </c>
      <c r="O680" s="185">
        <f>YEAR(All_Opps[[#This Row],[Close_Date]])</f>
        <v>2018</v>
      </c>
      <c r="P680" s="183">
        <f>MONTH(All_Opps[[#This Row],[Close Date]])</f>
        <v>4</v>
      </c>
      <c r="Q680" s="181">
        <f>WEEKNUM(All_Opps[[#This Row],[Close Date]],1)</f>
        <v>14</v>
      </c>
      <c r="R68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80" s="4" t="s">
        <v>1669</v>
      </c>
      <c r="T680" s="4" t="s">
        <v>1670</v>
      </c>
      <c r="U680" s="68">
        <v>43195</v>
      </c>
      <c r="V680" s="347" t="s">
        <v>18</v>
      </c>
      <c r="W680" s="341">
        <v>61480</v>
      </c>
      <c r="X680" s="4" t="s">
        <v>159</v>
      </c>
      <c r="Y680" s="4" t="s">
        <v>1285</v>
      </c>
      <c r="Z680" s="68">
        <v>43165</v>
      </c>
    </row>
    <row r="681" spans="1:26" ht="12.75" x14ac:dyDescent="0.35">
      <c r="A6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681" s="181" t="str">
        <f>IF(All_Opps[[#This Row],[WeekMod]]&lt;&gt;"",CONCATENATE(All_Opps[[#This Row],[Opp Year]],"-",TEXT(All_Opps[[#This Row],[WeekMod]],"00#")),"")</f>
        <v>2019-010</v>
      </c>
      <c r="C6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681" s="181" t="str">
        <f>CONCATENATE(All_Opps[[#This Row],[Opp Year]],"-",TEXT(All_Opps[[#This Row],[Week]],"00#"))</f>
        <v>2019-010</v>
      </c>
      <c r="E681" s="181">
        <f>IFERROR(VALUE(RIGHT(All_Opps[[#This Row],[Opportunity Name]],2)),"")</f>
        <v>2</v>
      </c>
      <c r="F681" s="181">
        <f>IFERROR(("20"&amp;LEFT(All_Opps[[#This Row],[Opportunity Name]],2))*1,"")</f>
        <v>2019</v>
      </c>
      <c r="G681" s="181" t="str">
        <f>MID(All_Opps[[#This Row],[Opportunity Name]],3,2)</f>
        <v>02</v>
      </c>
      <c r="H681" s="181" t="str">
        <f>LEFT(All_Opps[[#This Row],[Opportunity Name]],7)</f>
        <v>1902 Va</v>
      </c>
      <c r="I681" s="181" t="str" cm="1">
        <f t="array" ref="I6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81" s="181" t="str">
        <f>YEAR(All_Opps[[#This Row],[Close_Date]])&amp;"-"&amp;TEXT(MONTH(All_Opps[[#This Row],[Close_Date]]),"00")</f>
        <v>2018-03</v>
      </c>
      <c r="K681" s="182">
        <f>All_Opps[[#This Row],[Created Date2]]*1</f>
        <v>43138</v>
      </c>
      <c r="L681" s="183">
        <f>YEAR(All_Opps[[#This Row],[Created_Date]])</f>
        <v>2018</v>
      </c>
      <c r="M681" s="184">
        <f>WEEKNUM(All_Opps[[#This Row],[Created_Date]],16)</f>
        <v>6</v>
      </c>
      <c r="N681" s="182">
        <f>All_Opps[[#This Row],[Close Date]]*1</f>
        <v>43168</v>
      </c>
      <c r="O681" s="185">
        <f>YEAR(All_Opps[[#This Row],[Close_Date]])</f>
        <v>2018</v>
      </c>
      <c r="P681" s="183">
        <f>MONTH(All_Opps[[#This Row],[Close Date]])</f>
        <v>3</v>
      </c>
      <c r="Q681" s="181">
        <f>WEEKNUM(All_Opps[[#This Row],[Close Date]],1)</f>
        <v>10</v>
      </c>
      <c r="R68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81" s="4" t="s">
        <v>1671</v>
      </c>
      <c r="T681" s="4" t="s">
        <v>1672</v>
      </c>
      <c r="U681" s="68">
        <v>43168</v>
      </c>
      <c r="V681" s="347" t="s">
        <v>18</v>
      </c>
      <c r="W681" s="9">
        <v>15144</v>
      </c>
      <c r="X681" s="4" t="s">
        <v>16</v>
      </c>
      <c r="Y681" s="4" t="s">
        <v>328</v>
      </c>
      <c r="Z681" s="68">
        <v>43138</v>
      </c>
    </row>
    <row r="682" spans="1:26" ht="12.75" x14ac:dyDescent="0.35">
      <c r="A6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682" s="181" t="str">
        <f>IF(All_Opps[[#This Row],[WeekMod]]&lt;&gt;"",CONCATENATE(All_Opps[[#This Row],[Opp Year]],"-",TEXT(All_Opps[[#This Row],[WeekMod]],"00#")),"")</f>
        <v>2018-070</v>
      </c>
      <c r="C6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682" s="181" t="str">
        <f>CONCATENATE(All_Opps[[#This Row],[Opp Year]],"-",TEXT(All_Opps[[#This Row],[Week]],"00#"))</f>
        <v>2018-070</v>
      </c>
      <c r="E682" s="181">
        <f>IFERROR(VALUE(RIGHT(All_Opps[[#This Row],[Opportunity Name]],2)),"")</f>
        <v>4</v>
      </c>
      <c r="F682" s="181">
        <f>IFERROR(("20"&amp;LEFT(All_Opps[[#This Row],[Opportunity Name]],2))*1,"")</f>
        <v>2018</v>
      </c>
      <c r="G682" s="181" t="str">
        <f>MID(All_Opps[[#This Row],[Opportunity Name]],3,2)</f>
        <v>07</v>
      </c>
      <c r="H682" s="181" t="str">
        <f>LEFT(All_Opps[[#This Row],[Opportunity Name]],7)</f>
        <v>1807-12</v>
      </c>
      <c r="I682" s="181" t="str" cm="1">
        <f t="array" ref="I6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82" s="181" t="str">
        <f>YEAR(All_Opps[[#This Row],[Close_Date]])&amp;"-"&amp;TEXT(MONTH(All_Opps[[#This Row],[Close_Date]]),"00")</f>
        <v>2018-05</v>
      </c>
      <c r="K682" s="182">
        <f>All_Opps[[#This Row],[Created Date2]]*1</f>
        <v>43218</v>
      </c>
      <c r="L682" s="183">
        <f>YEAR(All_Opps[[#This Row],[Created_Date]])</f>
        <v>2018</v>
      </c>
      <c r="M682" s="184">
        <f>WEEKNUM(All_Opps[[#This Row],[Created_Date]],16)</f>
        <v>18</v>
      </c>
      <c r="N682" s="182">
        <f>All_Opps[[#This Row],[Close Date]]*1</f>
        <v>43225</v>
      </c>
      <c r="O682" s="185">
        <f>YEAR(All_Opps[[#This Row],[Close_Date]])</f>
        <v>2018</v>
      </c>
      <c r="P682" s="183">
        <f>MONTH(All_Opps[[#This Row],[Close Date]])</f>
        <v>5</v>
      </c>
      <c r="Q682" s="181">
        <f>WEEKNUM(All_Opps[[#This Row],[Close Date]],1)</f>
        <v>18</v>
      </c>
      <c r="R68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64</v>
      </c>
      <c r="S682" s="4" t="s">
        <v>1673</v>
      </c>
      <c r="T682" s="4" t="s">
        <v>1674</v>
      </c>
      <c r="U682" s="68">
        <v>43225</v>
      </c>
      <c r="V682" s="347" t="s">
        <v>19</v>
      </c>
      <c r="W682" s="341">
        <v>56852</v>
      </c>
      <c r="X682" s="4" t="s">
        <v>13</v>
      </c>
      <c r="Y682" s="4" t="s">
        <v>321</v>
      </c>
      <c r="Z682" s="68">
        <v>43218</v>
      </c>
    </row>
    <row r="683" spans="1:26" ht="12.75" x14ac:dyDescent="0.35">
      <c r="A6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683" s="181" t="str">
        <f>IF(All_Opps[[#This Row],[WeekMod]]&lt;&gt;"",CONCATENATE(All_Opps[[#This Row],[Opp Year]],"-",TEXT(All_Opps[[#This Row],[WeekMod]],"00#")),"")</f>
        <v>2018-064</v>
      </c>
      <c r="C6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683" s="181" t="str">
        <f>CONCATENATE(All_Opps[[#This Row],[Opp Year]],"-",TEXT(All_Opps[[#This Row],[Week]],"00#"))</f>
        <v>2018-064</v>
      </c>
      <c r="E683" s="181">
        <f>IFERROR(VALUE(RIGHT(All_Opps[[#This Row],[Opportunity Name]],2)),"")</f>
        <v>2</v>
      </c>
      <c r="F683" s="181">
        <f>IFERROR(("20"&amp;LEFT(All_Opps[[#This Row],[Opportunity Name]],2))*1,"")</f>
        <v>2018</v>
      </c>
      <c r="G683" s="181" t="str">
        <f>MID(All_Opps[[#This Row],[Opportunity Name]],3,2)</f>
        <v>07</v>
      </c>
      <c r="H683" s="181" t="str">
        <f>LEFT(All_Opps[[#This Row],[Opportunity Name]],7)</f>
        <v>1807-11</v>
      </c>
      <c r="I683" s="181" t="str" cm="1">
        <f t="array" ref="I6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83" s="181" t="str">
        <f>YEAR(All_Opps[[#This Row],[Close_Date]])&amp;"-"&amp;TEXT(MONTH(All_Opps[[#This Row],[Close_Date]]),"00")</f>
        <v>2018-03</v>
      </c>
      <c r="K683" s="182">
        <f>All_Opps[[#This Row],[Created Date2]]*1</f>
        <v>43179</v>
      </c>
      <c r="L683" s="183">
        <f>YEAR(All_Opps[[#This Row],[Created_Date]])</f>
        <v>2018</v>
      </c>
      <c r="M683" s="184">
        <f>WEEKNUM(All_Opps[[#This Row],[Created_Date]],16)</f>
        <v>12</v>
      </c>
      <c r="N683" s="182">
        <f>All_Opps[[#This Row],[Close Date]]*1</f>
        <v>43180</v>
      </c>
      <c r="O683" s="185">
        <f>YEAR(All_Opps[[#This Row],[Close_Date]])</f>
        <v>2018</v>
      </c>
      <c r="P683" s="183">
        <f>MONTH(All_Opps[[#This Row],[Close Date]])</f>
        <v>3</v>
      </c>
      <c r="Q683" s="181">
        <f>WEEKNUM(All_Opps[[#This Row],[Close Date]],1)</f>
        <v>12</v>
      </c>
      <c r="R68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103</v>
      </c>
      <c r="S683" s="4" t="s">
        <v>1675</v>
      </c>
      <c r="T683" s="4" t="s">
        <v>1676</v>
      </c>
      <c r="U683" s="68">
        <v>43180</v>
      </c>
      <c r="V683" s="347" t="s">
        <v>19</v>
      </c>
      <c r="W683" s="341">
        <v>12451</v>
      </c>
      <c r="X683" s="4" t="s">
        <v>13</v>
      </c>
      <c r="Y683" s="4" t="s">
        <v>321</v>
      </c>
      <c r="Z683" s="68">
        <v>43179</v>
      </c>
    </row>
    <row r="684" spans="1:26" ht="12.75" x14ac:dyDescent="0.35">
      <c r="A684" s="22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684" s="226" t="str">
        <f>IF(All_Opps[[#This Row],[WeekMod]]&lt;&gt;"",CONCATENATE(All_Opps[[#This Row],[Opp Year]],"-",TEXT(All_Opps[[#This Row],[WeekMod]],"00#")),"")</f>
        <v>2019-013</v>
      </c>
      <c r="C684" s="22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684" s="226" t="str">
        <f>CONCATENATE(All_Opps[[#This Row],[Opp Year]],"-",TEXT(All_Opps[[#This Row],[Week]],"00#"))</f>
        <v>2019-013</v>
      </c>
      <c r="E684" s="226">
        <f>IFERROR(VALUE(RIGHT(All_Opps[[#This Row],[Opportunity Name]],2)),"")</f>
        <v>2</v>
      </c>
      <c r="F684" s="226">
        <f>IFERROR(("20"&amp;LEFT(All_Opps[[#This Row],[Opportunity Name]],2))*1,"")</f>
        <v>2019</v>
      </c>
      <c r="G684" s="226" t="str">
        <f>MID(All_Opps[[#This Row],[Opportunity Name]],3,2)</f>
        <v>06</v>
      </c>
      <c r="H684" s="226" t="str">
        <f>LEFT(All_Opps[[#This Row],[Opportunity Name]],7)</f>
        <v>1906-02</v>
      </c>
      <c r="I684" s="226" t="str" cm="1">
        <f t="array" ref="I6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84" s="226" t="str">
        <f>YEAR(All_Opps[[#This Row],[Close_Date]])&amp;"-"&amp;TEXT(MONTH(All_Opps[[#This Row],[Close_Date]]),"00")</f>
        <v>2018-03</v>
      </c>
      <c r="K684" s="227">
        <f>All_Opps[[#This Row],[Created Date2]]*1</f>
        <v>43186</v>
      </c>
      <c r="L684" s="228">
        <f>YEAR(All_Opps[[#This Row],[Created_Date]])</f>
        <v>2018</v>
      </c>
      <c r="M684" s="229">
        <f>WEEKNUM(All_Opps[[#This Row],[Created_Date]],16)</f>
        <v>13</v>
      </c>
      <c r="N684" s="227">
        <f>All_Opps[[#This Row],[Close Date]]*1</f>
        <v>43186</v>
      </c>
      <c r="O684" s="230">
        <f>YEAR(All_Opps[[#This Row],[Close_Date]])</f>
        <v>2018</v>
      </c>
      <c r="P684" s="228">
        <f>MONTH(All_Opps[[#This Row],[Close Date]])</f>
        <v>3</v>
      </c>
      <c r="Q684" s="226">
        <f>WEEKNUM(All_Opps[[#This Row],[Close Date]],1)</f>
        <v>13</v>
      </c>
      <c r="R684" s="22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431</v>
      </c>
      <c r="S684" s="31" t="s">
        <v>1677</v>
      </c>
      <c r="T684" s="31" t="s">
        <v>1678</v>
      </c>
      <c r="U684" s="42">
        <v>43186</v>
      </c>
      <c r="V684" s="356" t="s">
        <v>19</v>
      </c>
      <c r="W684" s="32">
        <v>39717</v>
      </c>
      <c r="X684" s="31" t="s">
        <v>11</v>
      </c>
      <c r="Y684" s="31" t="s">
        <v>1285</v>
      </c>
      <c r="Z684" s="42">
        <v>43186</v>
      </c>
    </row>
    <row r="685" spans="1:26" ht="12.75" x14ac:dyDescent="0.35">
      <c r="A6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685" s="181" t="str">
        <f>IF(All_Opps[[#This Row],[WeekMod]]&lt;&gt;"",CONCATENATE(All_Opps[[#This Row],[Opp Year]],"-",TEXT(All_Opps[[#This Row],[WeekMod]],"00#")),"")</f>
        <v>2018-068</v>
      </c>
      <c r="C6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685" s="181" t="str">
        <f>CONCATENATE(All_Opps[[#This Row],[Opp Year]],"-",TEXT(All_Opps[[#This Row],[Week]],"00#"))</f>
        <v>2018-068</v>
      </c>
      <c r="E685" s="181">
        <f>IFERROR(VALUE(RIGHT(All_Opps[[#This Row],[Opportunity Name]],2)),"")</f>
        <v>2</v>
      </c>
      <c r="F685" s="181">
        <f>IFERROR(("20"&amp;LEFT(All_Opps[[#This Row],[Opportunity Name]],2))*1,"")</f>
        <v>2018</v>
      </c>
      <c r="G685" s="181" t="str">
        <f>MID(All_Opps[[#This Row],[Opportunity Name]],3,2)</f>
        <v>07</v>
      </c>
      <c r="H685" s="181" t="str">
        <f>LEFT(All_Opps[[#This Row],[Opportunity Name]],7)</f>
        <v>1807-13</v>
      </c>
      <c r="I685" s="181" t="str" cm="1">
        <f t="array" ref="I6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85" s="181" t="str">
        <f>YEAR(All_Opps[[#This Row],[Close_Date]])&amp;"-"&amp;TEXT(MONTH(All_Opps[[#This Row],[Close_Date]]),"00")</f>
        <v>2018-04</v>
      </c>
      <c r="K685" s="182">
        <f>All_Opps[[#This Row],[Created Date2]]*1</f>
        <v>43201</v>
      </c>
      <c r="L685" s="183">
        <f>YEAR(All_Opps[[#This Row],[Created_Date]])</f>
        <v>2018</v>
      </c>
      <c r="M685" s="184">
        <f>WEEKNUM(All_Opps[[#This Row],[Created_Date]],16)</f>
        <v>15</v>
      </c>
      <c r="N685" s="182">
        <f>All_Opps[[#This Row],[Close Date]]*1</f>
        <v>43207</v>
      </c>
      <c r="O685" s="185">
        <f>YEAR(All_Opps[[#This Row],[Close_Date]])</f>
        <v>2018</v>
      </c>
      <c r="P685" s="183">
        <f>MONTH(All_Opps[[#This Row],[Close Date]])</f>
        <v>4</v>
      </c>
      <c r="Q685" s="181">
        <f>WEEKNUM(All_Opps[[#This Row],[Close Date]],1)</f>
        <v>16</v>
      </c>
      <c r="R68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81</v>
      </c>
      <c r="S685" s="4" t="s">
        <v>1679</v>
      </c>
      <c r="T685" s="4" t="s">
        <v>1680</v>
      </c>
      <c r="U685" s="68">
        <v>43207</v>
      </c>
      <c r="V685" s="347" t="s">
        <v>19</v>
      </c>
      <c r="W685" s="341">
        <v>19607</v>
      </c>
      <c r="X685" s="4" t="s">
        <v>181</v>
      </c>
      <c r="Y685" s="4" t="s">
        <v>321</v>
      </c>
      <c r="Z685" s="68">
        <v>43201</v>
      </c>
    </row>
    <row r="686" spans="1:26" ht="12.75" x14ac:dyDescent="0.35">
      <c r="A6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686" s="181" t="str">
        <f>IF(All_Opps[[#This Row],[WeekMod]]&lt;&gt;"",CONCATENATE(All_Opps[[#This Row],[Opp Year]],"-",TEXT(All_Opps[[#This Row],[WeekMod]],"00#")),"")</f>
        <v>2018-065</v>
      </c>
      <c r="C6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686" s="181" t="str">
        <f>CONCATENATE(All_Opps[[#This Row],[Opp Year]],"-",TEXT(All_Opps[[#This Row],[Week]],"00#"))</f>
        <v>2018-065</v>
      </c>
      <c r="E686" s="181">
        <f>IFERROR(VALUE(RIGHT(All_Opps[[#This Row],[Opportunity Name]],2)),"")</f>
        <v>2</v>
      </c>
      <c r="F686" s="181">
        <f>IFERROR(("20"&amp;LEFT(All_Opps[[#This Row],[Opportunity Name]],2))*1,"")</f>
        <v>2018</v>
      </c>
      <c r="G686" s="181" t="str">
        <f>MID(All_Opps[[#This Row],[Opportunity Name]],3,2)</f>
        <v>04</v>
      </c>
      <c r="H686" s="181" t="str">
        <f>LEFT(All_Opps[[#This Row],[Opportunity Name]],7)</f>
        <v>1804-06</v>
      </c>
      <c r="I686" s="181" t="str" cm="1">
        <f t="array" ref="I6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86" s="181" t="str">
        <f>YEAR(All_Opps[[#This Row],[Close_Date]])&amp;"-"&amp;TEXT(MONTH(All_Opps[[#This Row],[Close_Date]]),"00")</f>
        <v>2018-03</v>
      </c>
      <c r="K686" s="182">
        <f>All_Opps[[#This Row],[Created Date2]]*1</f>
        <v>43136</v>
      </c>
      <c r="L686" s="183">
        <f>YEAR(All_Opps[[#This Row],[Created_Date]])</f>
        <v>2018</v>
      </c>
      <c r="M686" s="184">
        <f>WEEKNUM(All_Opps[[#This Row],[Created_Date]],16)</f>
        <v>6</v>
      </c>
      <c r="N686" s="182">
        <f>All_Opps[[#This Row],[Close Date]]*1</f>
        <v>43189</v>
      </c>
      <c r="O686" s="185">
        <f>YEAR(All_Opps[[#This Row],[Close_Date]])</f>
        <v>2018</v>
      </c>
      <c r="P686" s="183">
        <f>MONTH(All_Opps[[#This Row],[Close Date]])</f>
        <v>3</v>
      </c>
      <c r="Q686" s="181">
        <f>WEEKNUM(All_Opps[[#This Row],[Close Date]],1)</f>
        <v>13</v>
      </c>
      <c r="R68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55</v>
      </c>
      <c r="S686" s="4" t="s">
        <v>1681</v>
      </c>
      <c r="T686" s="4" t="s">
        <v>1682</v>
      </c>
      <c r="U686" s="68">
        <v>43189</v>
      </c>
      <c r="V686" s="347" t="s">
        <v>19</v>
      </c>
      <c r="W686" s="9">
        <v>28998</v>
      </c>
      <c r="X686" s="4" t="s">
        <v>13</v>
      </c>
      <c r="Y686" s="4" t="s">
        <v>328</v>
      </c>
      <c r="Z686" s="68">
        <v>43136</v>
      </c>
    </row>
    <row r="687" spans="1:26" ht="12.75" x14ac:dyDescent="0.35">
      <c r="A6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687" s="181" t="str">
        <f>IF(All_Opps[[#This Row],[WeekMod]]&lt;&gt;"",CONCATENATE(All_Opps[[#This Row],[Opp Year]],"-",TEXT(All_Opps[[#This Row],[WeekMod]],"00#")),"")</f>
        <v>2018-070</v>
      </c>
      <c r="C6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687" s="181" t="str">
        <f>CONCATENATE(All_Opps[[#This Row],[Opp Year]],"-",TEXT(All_Opps[[#This Row],[Week]],"00#"))</f>
        <v>2018-070</v>
      </c>
      <c r="E687" s="181">
        <f>IFERROR(VALUE(RIGHT(All_Opps[[#This Row],[Opportunity Name]],2)),"")</f>
        <v>2</v>
      </c>
      <c r="F687" s="181">
        <f>IFERROR(("20"&amp;LEFT(All_Opps[[#This Row],[Opportunity Name]],2))*1,"")</f>
        <v>2018</v>
      </c>
      <c r="G687" s="181" t="str">
        <f>MID(All_Opps[[#This Row],[Opportunity Name]],3,2)</f>
        <v>04</v>
      </c>
      <c r="H687" s="181" t="str">
        <f>LEFT(All_Opps[[#This Row],[Opportunity Name]],7)</f>
        <v>1804 As</v>
      </c>
      <c r="I687" s="181" t="str" cm="1">
        <f t="array" ref="I6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87" s="181" t="str">
        <f>YEAR(All_Opps[[#This Row],[Close_Date]])&amp;"-"&amp;TEXT(MONTH(All_Opps[[#This Row],[Close_Date]]),"00")</f>
        <v>2018-05</v>
      </c>
      <c r="K687" s="182">
        <f>All_Opps[[#This Row],[Created Date2]]*1</f>
        <v>43193</v>
      </c>
      <c r="L687" s="183">
        <f>YEAR(All_Opps[[#This Row],[Created_Date]])</f>
        <v>2018</v>
      </c>
      <c r="M687" s="184">
        <f>WEEKNUM(All_Opps[[#This Row],[Created_Date]],16)</f>
        <v>14</v>
      </c>
      <c r="N687" s="182">
        <f>All_Opps[[#This Row],[Close Date]]*1</f>
        <v>43223</v>
      </c>
      <c r="O687" s="185">
        <f>YEAR(All_Opps[[#This Row],[Close_Date]])</f>
        <v>2018</v>
      </c>
      <c r="P687" s="183">
        <f>MONTH(All_Opps[[#This Row],[Close Date]])</f>
        <v>5</v>
      </c>
      <c r="Q687" s="181">
        <f>WEEKNUM(All_Opps[[#This Row],[Close Date]],1)</f>
        <v>18</v>
      </c>
      <c r="R68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87" s="4" t="s">
        <v>1683</v>
      </c>
      <c r="T687" s="4" t="s">
        <v>1684</v>
      </c>
      <c r="U687" s="68">
        <v>43223</v>
      </c>
      <c r="V687" s="347" t="s">
        <v>18</v>
      </c>
      <c r="W687" s="9">
        <v>18950</v>
      </c>
      <c r="X687" s="4" t="s">
        <v>6</v>
      </c>
      <c r="Y687" s="4" t="s">
        <v>328</v>
      </c>
      <c r="Z687" s="68">
        <v>43193</v>
      </c>
    </row>
    <row r="688" spans="1:26" ht="12.75" x14ac:dyDescent="0.35">
      <c r="A6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688" s="181" t="str">
        <f>IF(All_Opps[[#This Row],[WeekMod]]&lt;&gt;"",CONCATENATE(All_Opps[[#This Row],[Opp Year]],"-",TEXT(All_Opps[[#This Row],[WeekMod]],"00#")),"")</f>
        <v>2018-063</v>
      </c>
      <c r="C6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688" s="181" t="str">
        <f>CONCATENATE(All_Opps[[#This Row],[Opp Year]],"-",TEXT(All_Opps[[#This Row],[Week]],"00#"))</f>
        <v>2018-063</v>
      </c>
      <c r="E688" s="181">
        <f>IFERROR(VALUE(RIGHT(All_Opps[[#This Row],[Opportunity Name]],2)),"")</f>
        <v>2</v>
      </c>
      <c r="F688" s="181">
        <f>IFERROR(("20"&amp;LEFT(All_Opps[[#This Row],[Opportunity Name]],2))*1,"")</f>
        <v>2018</v>
      </c>
      <c r="G688" s="181" t="str">
        <f>MID(All_Opps[[#This Row],[Opportunity Name]],3,2)</f>
        <v>08</v>
      </c>
      <c r="H688" s="181" t="str">
        <f>LEFT(All_Opps[[#This Row],[Opportunity Name]],7)</f>
        <v>1808 Ro</v>
      </c>
      <c r="I688" s="181" t="str" cm="1">
        <f t="array" ref="I6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88" s="181" t="str">
        <f>YEAR(All_Opps[[#This Row],[Close_Date]])&amp;"-"&amp;TEXT(MONTH(All_Opps[[#This Row],[Close_Date]]),"00")</f>
        <v>2018-03</v>
      </c>
      <c r="K688" s="182">
        <f>All_Opps[[#This Row],[Created Date2]]*1</f>
        <v>43142</v>
      </c>
      <c r="L688" s="183">
        <f>YEAR(All_Opps[[#This Row],[Created_Date]])</f>
        <v>2018</v>
      </c>
      <c r="M688" s="184">
        <f>WEEKNUM(All_Opps[[#This Row],[Created_Date]],16)</f>
        <v>7</v>
      </c>
      <c r="N688" s="182">
        <f>All_Opps[[#This Row],[Close Date]]*1</f>
        <v>43172</v>
      </c>
      <c r="O688" s="185">
        <f>YEAR(All_Opps[[#This Row],[Close_Date]])</f>
        <v>2018</v>
      </c>
      <c r="P688" s="183">
        <f>MONTH(All_Opps[[#This Row],[Close Date]])</f>
        <v>3</v>
      </c>
      <c r="Q688" s="181">
        <f>WEEKNUM(All_Opps[[#This Row],[Close Date]],1)</f>
        <v>11</v>
      </c>
      <c r="R68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88" s="4" t="s">
        <v>1685</v>
      </c>
      <c r="T688" s="4" t="s">
        <v>1686</v>
      </c>
      <c r="U688" s="68">
        <v>43172</v>
      </c>
      <c r="V688" s="347" t="s">
        <v>21</v>
      </c>
      <c r="W688" s="341">
        <v>18633</v>
      </c>
      <c r="X688" s="4" t="s">
        <v>13</v>
      </c>
      <c r="Y688" s="4" t="s">
        <v>321</v>
      </c>
      <c r="Z688" s="68">
        <v>43142</v>
      </c>
    </row>
    <row r="689" spans="1:26" ht="12.75" x14ac:dyDescent="0.35">
      <c r="A6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689" s="181" t="str">
        <f>IF(All_Opps[[#This Row],[WeekMod]]&lt;&gt;"",CONCATENATE(All_Opps[[#This Row],[Opp Year]],"-",TEXT(All_Opps[[#This Row],[WeekMod]],"00#")),"")</f>
        <v>2018-071</v>
      </c>
      <c r="C6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689" s="181" t="str">
        <f>CONCATENATE(All_Opps[[#This Row],[Opp Year]],"-",TEXT(All_Opps[[#This Row],[Week]],"00#"))</f>
        <v>2018-071</v>
      </c>
      <c r="E689" s="181">
        <f>IFERROR(VALUE(RIGHT(All_Opps[[#This Row],[Opportunity Name]],2)),"")</f>
        <v>2</v>
      </c>
      <c r="F689" s="181">
        <f>IFERROR(("20"&amp;LEFT(All_Opps[[#This Row],[Opportunity Name]],2))*1,"")</f>
        <v>2018</v>
      </c>
      <c r="G689" s="181" t="str">
        <f>MID(All_Opps[[#This Row],[Opportunity Name]],3,2)</f>
        <v>06</v>
      </c>
      <c r="H689" s="181" t="str">
        <f>LEFT(All_Opps[[#This Row],[Opportunity Name]],7)</f>
        <v>1806 Wh</v>
      </c>
      <c r="I689" s="181" t="str" cm="1">
        <f t="array" ref="I6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89" s="181" t="str">
        <f>YEAR(All_Opps[[#This Row],[Close_Date]])&amp;"-"&amp;TEXT(MONTH(All_Opps[[#This Row],[Close_Date]]),"00")</f>
        <v>2018-05</v>
      </c>
      <c r="K689" s="182">
        <f>All_Opps[[#This Row],[Created Date2]]*1</f>
        <v>43200</v>
      </c>
      <c r="L689" s="183">
        <f>YEAR(All_Opps[[#This Row],[Created_Date]])</f>
        <v>2018</v>
      </c>
      <c r="M689" s="184">
        <f>WEEKNUM(All_Opps[[#This Row],[Created_Date]],16)</f>
        <v>15</v>
      </c>
      <c r="N689" s="182">
        <f>All_Opps[[#This Row],[Close Date]]*1</f>
        <v>43230</v>
      </c>
      <c r="O689" s="185">
        <f>YEAR(All_Opps[[#This Row],[Close_Date]])</f>
        <v>2018</v>
      </c>
      <c r="P689" s="183">
        <f>MONTH(All_Opps[[#This Row],[Close Date]])</f>
        <v>5</v>
      </c>
      <c r="Q689" s="181">
        <f>WEEKNUM(All_Opps[[#This Row],[Close Date]],1)</f>
        <v>19</v>
      </c>
      <c r="R68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89" s="4" t="s">
        <v>1687</v>
      </c>
      <c r="T689" s="4" t="s">
        <v>1688</v>
      </c>
      <c r="U689" s="68">
        <v>43230</v>
      </c>
      <c r="V689" s="347" t="s">
        <v>18</v>
      </c>
      <c r="W689" s="341">
        <v>11398</v>
      </c>
      <c r="X689" s="4" t="s">
        <v>11</v>
      </c>
      <c r="Y689" s="4" t="s">
        <v>1285</v>
      </c>
      <c r="Z689" s="68">
        <v>43200</v>
      </c>
    </row>
    <row r="690" spans="1:26" ht="12.75" x14ac:dyDescent="0.35">
      <c r="A6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690" s="181" t="str">
        <f>IF(All_Opps[[#This Row],[WeekMod]]&lt;&gt;"",CONCATENATE(All_Opps[[#This Row],[Opp Year]],"-",TEXT(All_Opps[[#This Row],[WeekMod]],"00#")),"")</f>
        <v>2018-065</v>
      </c>
      <c r="C6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690" s="181" t="str">
        <f>CONCATENATE(All_Opps[[#This Row],[Opp Year]],"-",TEXT(All_Opps[[#This Row],[Week]],"00#"))</f>
        <v>2018-065</v>
      </c>
      <c r="E690" s="181">
        <f>IFERROR(VALUE(RIGHT(All_Opps[[#This Row],[Opportunity Name]],2)),"")</f>
        <v>2</v>
      </c>
      <c r="F690" s="181">
        <f>IFERROR(("20"&amp;LEFT(All_Opps[[#This Row],[Opportunity Name]],2))*1,"")</f>
        <v>2018</v>
      </c>
      <c r="G690" s="181" t="str">
        <f>MID(All_Opps[[#This Row],[Opportunity Name]],3,2)</f>
        <v>08</v>
      </c>
      <c r="H690" s="181" t="str">
        <f>LEFT(All_Opps[[#This Row],[Opportunity Name]],7)</f>
        <v>1808 Vo</v>
      </c>
      <c r="I690" s="181" t="str" cm="1">
        <f t="array" ref="I6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90" s="181" t="str">
        <f>YEAR(All_Opps[[#This Row],[Close_Date]])&amp;"-"&amp;TEXT(MONTH(All_Opps[[#This Row],[Close_Date]]),"00")</f>
        <v>2018-03</v>
      </c>
      <c r="K690" s="182">
        <f>All_Opps[[#This Row],[Created Date2]]*1</f>
        <v>43157</v>
      </c>
      <c r="L690" s="183">
        <f>YEAR(All_Opps[[#This Row],[Created_Date]])</f>
        <v>2018</v>
      </c>
      <c r="M690" s="184">
        <f>WEEKNUM(All_Opps[[#This Row],[Created_Date]],16)</f>
        <v>9</v>
      </c>
      <c r="N690" s="182">
        <f>All_Opps[[#This Row],[Close Date]]*1</f>
        <v>43187</v>
      </c>
      <c r="O690" s="185">
        <f>YEAR(All_Opps[[#This Row],[Close_Date]])</f>
        <v>2018</v>
      </c>
      <c r="P690" s="183">
        <f>MONTH(All_Opps[[#This Row],[Close Date]])</f>
        <v>3</v>
      </c>
      <c r="Q690" s="181">
        <f>WEEKNUM(All_Opps[[#This Row],[Close Date]],1)</f>
        <v>13</v>
      </c>
      <c r="R6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90" s="4" t="s">
        <v>1689</v>
      </c>
      <c r="T690" s="4" t="s">
        <v>1690</v>
      </c>
      <c r="U690" s="68">
        <v>43187</v>
      </c>
      <c r="V690" s="347" t="s">
        <v>18</v>
      </c>
      <c r="W690" s="341">
        <v>31372</v>
      </c>
      <c r="X690" s="4" t="s">
        <v>27</v>
      </c>
      <c r="Y690" s="4" t="s">
        <v>1285</v>
      </c>
      <c r="Z690" s="68">
        <v>43157</v>
      </c>
    </row>
    <row r="691" spans="1:26" ht="12.75" x14ac:dyDescent="0.35">
      <c r="A6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691" s="181" t="str">
        <f>IF(All_Opps[[#This Row],[WeekMod]]&lt;&gt;"",CONCATENATE(All_Opps[[#This Row],[Opp Year]],"-",TEXT(All_Opps[[#This Row],[WeekMod]],"00#")),"")</f>
        <v>2018-063</v>
      </c>
      <c r="C6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691" s="181" t="str">
        <f>CONCATENATE(All_Opps[[#This Row],[Opp Year]],"-",TEXT(All_Opps[[#This Row],[Week]],"00#"))</f>
        <v>2018-063</v>
      </c>
      <c r="E691" s="181">
        <f>IFERROR(VALUE(RIGHT(All_Opps[[#This Row],[Opportunity Name]],2)),"")</f>
        <v>2</v>
      </c>
      <c r="F691" s="181">
        <f>IFERROR(("20"&amp;LEFT(All_Opps[[#This Row],[Opportunity Name]],2))*1,"")</f>
        <v>2018</v>
      </c>
      <c r="G691" s="181" t="str">
        <f>MID(All_Opps[[#This Row],[Opportunity Name]],3,2)</f>
        <v>10</v>
      </c>
      <c r="H691" s="181" t="str">
        <f>LEFT(All_Opps[[#This Row],[Opportunity Name]],7)</f>
        <v>1810-08</v>
      </c>
      <c r="I691" s="181" t="str" cm="1">
        <f t="array" ref="I6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91" s="181" t="str">
        <f>YEAR(All_Opps[[#This Row],[Close_Date]])&amp;"-"&amp;TEXT(MONTH(All_Opps[[#This Row],[Close_Date]]),"00")</f>
        <v>2018-03</v>
      </c>
      <c r="K691" s="182">
        <f>All_Opps[[#This Row],[Created Date2]]*1</f>
        <v>43162</v>
      </c>
      <c r="L691" s="183">
        <f>YEAR(All_Opps[[#This Row],[Created_Date]])</f>
        <v>2018</v>
      </c>
      <c r="M691" s="184">
        <f>WEEKNUM(All_Opps[[#This Row],[Created_Date]],16)</f>
        <v>10</v>
      </c>
      <c r="N691" s="182">
        <f>All_Opps[[#This Row],[Close Date]]*1</f>
        <v>43175</v>
      </c>
      <c r="O691" s="185">
        <f>YEAR(All_Opps[[#This Row],[Close_Date]])</f>
        <v>2018</v>
      </c>
      <c r="P691" s="183">
        <f>MONTH(All_Opps[[#This Row],[Close Date]])</f>
        <v>3</v>
      </c>
      <c r="Q691" s="181">
        <f>WEEKNUM(All_Opps[[#This Row],[Close Date]],1)</f>
        <v>11</v>
      </c>
      <c r="R69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212</v>
      </c>
      <c r="S691" s="4" t="s">
        <v>1691</v>
      </c>
      <c r="T691" s="4" t="s">
        <v>1692</v>
      </c>
      <c r="U691" s="68">
        <v>43175</v>
      </c>
      <c r="V691" s="347" t="s">
        <v>19</v>
      </c>
      <c r="W691" s="9">
        <v>0</v>
      </c>
      <c r="X691" s="4" t="s">
        <v>13</v>
      </c>
      <c r="Y691" s="4" t="s">
        <v>328</v>
      </c>
      <c r="Z691" s="68">
        <v>43162</v>
      </c>
    </row>
    <row r="692" spans="1:26" ht="12.75" x14ac:dyDescent="0.35">
      <c r="A6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692" s="181" t="str">
        <f>IF(All_Opps[[#This Row],[WeekMod]]&lt;&gt;"",CONCATENATE(All_Opps[[#This Row],[Opp Year]],"-",TEXT(All_Opps[[#This Row],[WeekMod]],"00#")),"")</f>
        <v>2019-013</v>
      </c>
      <c r="C6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692" s="181" t="str">
        <f>CONCATENATE(All_Opps[[#This Row],[Opp Year]],"-",TEXT(All_Opps[[#This Row],[Week]],"00#"))</f>
        <v>2019-013</v>
      </c>
      <c r="E692" s="181">
        <f>IFERROR(VALUE(RIGHT(All_Opps[[#This Row],[Opportunity Name]],2)),"")</f>
        <v>4</v>
      </c>
      <c r="F692" s="181">
        <f>IFERROR(("20"&amp;LEFT(All_Opps[[#This Row],[Opportunity Name]],2))*1,"")</f>
        <v>2019</v>
      </c>
      <c r="G692" s="181" t="str">
        <f>MID(All_Opps[[#This Row],[Opportunity Name]],3,2)</f>
        <v>01</v>
      </c>
      <c r="H692" s="181" t="str">
        <f>LEFT(All_Opps[[#This Row],[Opportunity Name]],7)</f>
        <v>1901-03</v>
      </c>
      <c r="I692" s="181" t="str" cm="1">
        <f t="array" ref="I6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92" s="181" t="str">
        <f>YEAR(All_Opps[[#This Row],[Close_Date]])&amp;"-"&amp;TEXT(MONTH(All_Opps[[#This Row],[Close_Date]]),"00")</f>
        <v>2018-03</v>
      </c>
      <c r="K692" s="182">
        <f>All_Opps[[#This Row],[Created Date2]]*1</f>
        <v>43181</v>
      </c>
      <c r="L692" s="183">
        <f>YEAR(All_Opps[[#This Row],[Created_Date]])</f>
        <v>2018</v>
      </c>
      <c r="M692" s="184">
        <f>WEEKNUM(All_Opps[[#This Row],[Created_Date]],16)</f>
        <v>12</v>
      </c>
      <c r="N692" s="182">
        <f>All_Opps[[#This Row],[Close Date]]*1</f>
        <v>43187</v>
      </c>
      <c r="O692" s="185">
        <f>YEAR(All_Opps[[#This Row],[Close_Date]])</f>
        <v>2018</v>
      </c>
      <c r="P692" s="183">
        <f>MONTH(All_Opps[[#This Row],[Close Date]])</f>
        <v>3</v>
      </c>
      <c r="Q692" s="181">
        <f>WEEKNUM(All_Opps[[#This Row],[Close Date]],1)</f>
        <v>13</v>
      </c>
      <c r="R69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285</v>
      </c>
      <c r="S692" s="4" t="s">
        <v>1693</v>
      </c>
      <c r="T692" s="4" t="s">
        <v>1694</v>
      </c>
      <c r="U692" s="68">
        <v>43187</v>
      </c>
      <c r="V692" s="347" t="s">
        <v>19</v>
      </c>
      <c r="W692" s="9">
        <v>52865</v>
      </c>
      <c r="X692" s="4" t="s">
        <v>10</v>
      </c>
      <c r="Y692" s="4" t="s">
        <v>328</v>
      </c>
      <c r="Z692" s="68">
        <v>43181</v>
      </c>
    </row>
    <row r="693" spans="1:26" ht="12.75" x14ac:dyDescent="0.35">
      <c r="A6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693" s="181" t="str">
        <f>IF(All_Opps[[#This Row],[WeekMod]]&lt;&gt;"",CONCATENATE(All_Opps[[#This Row],[Opp Year]],"-",TEXT(All_Opps[[#This Row],[WeekMod]],"00#")),"")</f>
        <v>2018-063</v>
      </c>
      <c r="C6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693" s="181" t="str">
        <f>CONCATENATE(All_Opps[[#This Row],[Opp Year]],"-",TEXT(All_Opps[[#This Row],[Week]],"00#"))</f>
        <v>2018-063</v>
      </c>
      <c r="E693" s="181">
        <f>IFERROR(VALUE(RIGHT(All_Opps[[#This Row],[Opportunity Name]],2)),"")</f>
        <v>2</v>
      </c>
      <c r="F693" s="181">
        <f>IFERROR(("20"&amp;LEFT(All_Opps[[#This Row],[Opportunity Name]],2))*1,"")</f>
        <v>2018</v>
      </c>
      <c r="G693" s="181" t="str">
        <f>MID(All_Opps[[#This Row],[Opportunity Name]],3,2)</f>
        <v>10</v>
      </c>
      <c r="H693" s="181" t="str">
        <f>LEFT(All_Opps[[#This Row],[Opportunity Name]],7)</f>
        <v>1810-08</v>
      </c>
      <c r="I693" s="181" t="str" cm="1">
        <f t="array" ref="I6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93" s="181" t="str">
        <f>YEAR(All_Opps[[#This Row],[Close_Date]])&amp;"-"&amp;TEXT(MONTH(All_Opps[[#This Row],[Close_Date]]),"00")</f>
        <v>2018-03</v>
      </c>
      <c r="K693" s="182">
        <f>All_Opps[[#This Row],[Created Date2]]*1</f>
        <v>43173</v>
      </c>
      <c r="L693" s="183">
        <f>YEAR(All_Opps[[#This Row],[Created_Date]])</f>
        <v>2018</v>
      </c>
      <c r="M693" s="184">
        <f>WEEKNUM(All_Opps[[#This Row],[Created_Date]],16)</f>
        <v>11</v>
      </c>
      <c r="N693" s="182">
        <f>All_Opps[[#This Row],[Close Date]]*1</f>
        <v>43173</v>
      </c>
      <c r="O693" s="185">
        <f>YEAR(All_Opps[[#This Row],[Close_Date]])</f>
        <v>2018</v>
      </c>
      <c r="P693" s="183">
        <f>MONTH(All_Opps[[#This Row],[Close Date]])</f>
        <v>3</v>
      </c>
      <c r="Q693" s="181">
        <f>WEEKNUM(All_Opps[[#This Row],[Close Date]],1)</f>
        <v>11</v>
      </c>
      <c r="R69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201</v>
      </c>
      <c r="S693" s="4" t="s">
        <v>1695</v>
      </c>
      <c r="T693" s="4" t="s">
        <v>1696</v>
      </c>
      <c r="U693" s="68">
        <v>43173</v>
      </c>
      <c r="V693" s="347" t="s">
        <v>19</v>
      </c>
      <c r="W693" s="9">
        <v>38189</v>
      </c>
      <c r="X693" s="4" t="s">
        <v>15</v>
      </c>
      <c r="Y693" s="4" t="s">
        <v>328</v>
      </c>
      <c r="Z693" s="68">
        <v>43173</v>
      </c>
    </row>
    <row r="694" spans="1:26" ht="12.75" x14ac:dyDescent="0.35">
      <c r="A69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694" s="181" t="str">
        <f>IF(All_Opps[[#This Row],[WeekMod]]&lt;&gt;"",CONCATENATE(All_Opps[[#This Row],[Opp Year]],"-",TEXT(All_Opps[[#This Row],[WeekMod]],"00#")),"")</f>
        <v/>
      </c>
      <c r="C6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694" s="181" t="str">
        <f>CONCATENATE(All_Opps[[#This Row],[Opp Year]],"-",TEXT(All_Opps[[#This Row],[Week]],"00#"))</f>
        <v>2021-001</v>
      </c>
      <c r="E694" s="181">
        <f>IFERROR(VALUE(RIGHT(All_Opps[[#This Row],[Opportunity Name]],2)),"")</f>
        <v>1</v>
      </c>
      <c r="F694" s="181">
        <f>IFERROR(("20"&amp;LEFT(All_Opps[[#This Row],[Opportunity Name]],2))*1,"")</f>
        <v>2021</v>
      </c>
      <c r="G694" s="181" t="str">
        <f>MID(All_Opps[[#This Row],[Opportunity Name]],3,2)</f>
        <v>08</v>
      </c>
      <c r="H694" s="181" t="str">
        <f>LEFT(All_Opps[[#This Row],[Opportunity Name]],7)</f>
        <v>2108-26</v>
      </c>
      <c r="I694" s="181" t="str" cm="1">
        <f t="array" ref="I6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94" s="181" t="str">
        <f>YEAR(All_Opps[[#This Row],[Close_Date]])&amp;"-"&amp;TEXT(MONTH(All_Opps[[#This Row],[Close_Date]]),"00")</f>
        <v>2018-03</v>
      </c>
      <c r="K694" s="182">
        <f>All_Opps[[#This Row],[Created Date2]]*1</f>
        <v>43186</v>
      </c>
      <c r="L694" s="183">
        <f>YEAR(All_Opps[[#This Row],[Created_Date]])</f>
        <v>2018</v>
      </c>
      <c r="M694" s="184">
        <f>WEEKNUM(All_Opps[[#This Row],[Created_Date]],16)</f>
        <v>13</v>
      </c>
      <c r="N694" s="182">
        <f>All_Opps[[#This Row],[Close Date]]*1</f>
        <v>43188</v>
      </c>
      <c r="O694" s="185">
        <f>YEAR(All_Opps[[#This Row],[Close_Date]])</f>
        <v>2018</v>
      </c>
      <c r="P694" s="183">
        <f>MONTH(All_Opps[[#This Row],[Close Date]])</f>
        <v>3</v>
      </c>
      <c r="Q694" s="181">
        <f>WEEKNUM(All_Opps[[#This Row],[Close Date]],1)</f>
        <v>13</v>
      </c>
      <c r="R69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1223</v>
      </c>
      <c r="S694" s="4" t="s">
        <v>1697</v>
      </c>
      <c r="T694" s="4" t="s">
        <v>1698</v>
      </c>
      <c r="U694" s="68">
        <v>43188</v>
      </c>
      <c r="V694" s="347" t="s">
        <v>19</v>
      </c>
      <c r="W694" s="9">
        <v>42750</v>
      </c>
      <c r="X694" s="4" t="s">
        <v>15</v>
      </c>
      <c r="Y694" s="4" t="s">
        <v>328</v>
      </c>
      <c r="Z694" s="68">
        <v>43186</v>
      </c>
    </row>
    <row r="695" spans="1:26" ht="12.75" x14ac:dyDescent="0.35">
      <c r="A6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695" s="181" t="str">
        <f>IF(All_Opps[[#This Row],[WeekMod]]&lt;&gt;"",CONCATENATE(All_Opps[[#This Row],[Opp Year]],"-",TEXT(All_Opps[[#This Row],[WeekMod]],"00#")),"")</f>
        <v>2018-069</v>
      </c>
      <c r="C6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695" s="181" t="str">
        <f>CONCATENATE(All_Opps[[#This Row],[Opp Year]],"-",TEXT(All_Opps[[#This Row],[Week]],"00#"))</f>
        <v>2018-069</v>
      </c>
      <c r="E695" s="181">
        <f>IFERROR(VALUE(RIGHT(All_Opps[[#This Row],[Opportunity Name]],2)),"")</f>
        <v>4</v>
      </c>
      <c r="F695" s="181">
        <f>IFERROR(("20"&amp;LEFT(All_Opps[[#This Row],[Opportunity Name]],2))*1,"")</f>
        <v>2018</v>
      </c>
      <c r="G695" s="181" t="str">
        <f>MID(All_Opps[[#This Row],[Opportunity Name]],3,2)</f>
        <v>08</v>
      </c>
      <c r="H695" s="181" t="str">
        <f>LEFT(All_Opps[[#This Row],[Opportunity Name]],7)</f>
        <v>1808 Sa</v>
      </c>
      <c r="I695" s="181" t="str" cm="1">
        <f t="array" ref="I6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95" s="181" t="str">
        <f>YEAR(All_Opps[[#This Row],[Close_Date]])&amp;"-"&amp;TEXT(MONTH(All_Opps[[#This Row],[Close_Date]]),"00")</f>
        <v>2018-04</v>
      </c>
      <c r="K695" s="182">
        <f>All_Opps[[#This Row],[Created Date2]]*1</f>
        <v>43186</v>
      </c>
      <c r="L695" s="183">
        <f>YEAR(All_Opps[[#This Row],[Created_Date]])</f>
        <v>2018</v>
      </c>
      <c r="M695" s="184">
        <f>WEEKNUM(All_Opps[[#This Row],[Created_Date]],16)</f>
        <v>13</v>
      </c>
      <c r="N695" s="182">
        <f>All_Opps[[#This Row],[Close Date]]*1</f>
        <v>43216</v>
      </c>
      <c r="O695" s="185">
        <f>YEAR(All_Opps[[#This Row],[Close_Date]])</f>
        <v>2018</v>
      </c>
      <c r="P695" s="183">
        <f>MONTH(All_Opps[[#This Row],[Close Date]])</f>
        <v>4</v>
      </c>
      <c r="Q695" s="181">
        <f>WEEKNUM(All_Opps[[#This Row],[Close Date]],1)</f>
        <v>17</v>
      </c>
      <c r="R69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95" s="4" t="s">
        <v>1699</v>
      </c>
      <c r="T695" s="4" t="s">
        <v>1700</v>
      </c>
      <c r="U695" s="68">
        <v>43216</v>
      </c>
      <c r="V695" s="347" t="s">
        <v>21</v>
      </c>
      <c r="W695" s="9">
        <v>78280</v>
      </c>
      <c r="X695" s="4" t="s">
        <v>11</v>
      </c>
      <c r="Y695" s="4" t="s">
        <v>328</v>
      </c>
      <c r="Z695" s="68">
        <v>43186</v>
      </c>
    </row>
    <row r="696" spans="1:26" ht="12.75" x14ac:dyDescent="0.35">
      <c r="A6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696" s="181" t="str">
        <f>IF(All_Opps[[#This Row],[WeekMod]]&lt;&gt;"",CONCATENATE(All_Opps[[#This Row],[Opp Year]],"-",TEXT(All_Opps[[#This Row],[WeekMod]],"00#")),"")</f>
        <v>2018-068</v>
      </c>
      <c r="C6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696" s="181" t="str">
        <f>CONCATENATE(All_Opps[[#This Row],[Opp Year]],"-",TEXT(All_Opps[[#This Row],[Week]],"00#"))</f>
        <v>2018-068</v>
      </c>
      <c r="E696" s="181">
        <f>IFERROR(VALUE(RIGHT(All_Opps[[#This Row],[Opportunity Name]],2)),"")</f>
        <v>5</v>
      </c>
      <c r="F696" s="181">
        <f>IFERROR(("20"&amp;LEFT(All_Opps[[#This Row],[Opportunity Name]],2))*1,"")</f>
        <v>2018</v>
      </c>
      <c r="G696" s="181" t="str">
        <f>MID(All_Opps[[#This Row],[Opportunity Name]],3,2)</f>
        <v>09</v>
      </c>
      <c r="H696" s="181" t="str">
        <f>LEFT(All_Opps[[#This Row],[Opportunity Name]],7)</f>
        <v>1809 So</v>
      </c>
      <c r="I696" s="181" t="str" cm="1">
        <f t="array" ref="I6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696" s="181" t="str">
        <f>YEAR(All_Opps[[#This Row],[Close_Date]])&amp;"-"&amp;TEXT(MONTH(All_Opps[[#This Row],[Close_Date]]),"00")</f>
        <v>2018-04</v>
      </c>
      <c r="K696" s="182">
        <f>All_Opps[[#This Row],[Created Date2]]*1</f>
        <v>43178</v>
      </c>
      <c r="L696" s="183">
        <f>YEAR(All_Opps[[#This Row],[Created_Date]])</f>
        <v>2018</v>
      </c>
      <c r="M696" s="184">
        <f>WEEKNUM(All_Opps[[#This Row],[Created_Date]],16)</f>
        <v>12</v>
      </c>
      <c r="N696" s="182">
        <f>All_Opps[[#This Row],[Close Date]]*1</f>
        <v>43208</v>
      </c>
      <c r="O696" s="185">
        <f>YEAR(All_Opps[[#This Row],[Close_Date]])</f>
        <v>2018</v>
      </c>
      <c r="P696" s="183">
        <f>MONTH(All_Opps[[#This Row],[Close Date]])</f>
        <v>4</v>
      </c>
      <c r="Q696" s="181">
        <f>WEEKNUM(All_Opps[[#This Row],[Close Date]],1)</f>
        <v>16</v>
      </c>
      <c r="R69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696" s="4" t="s">
        <v>1701</v>
      </c>
      <c r="T696" s="4" t="s">
        <v>1702</v>
      </c>
      <c r="U696" s="68">
        <v>43208</v>
      </c>
      <c r="V696" s="347" t="s">
        <v>18</v>
      </c>
      <c r="W696" s="9">
        <v>58784</v>
      </c>
      <c r="X696" s="4" t="s">
        <v>13</v>
      </c>
      <c r="Y696" s="4" t="s">
        <v>328</v>
      </c>
      <c r="Z696" s="68">
        <v>43178</v>
      </c>
    </row>
    <row r="697" spans="1:26" ht="12.75" x14ac:dyDescent="0.35">
      <c r="A697" s="22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697" s="226" t="str">
        <f>IF(All_Opps[[#This Row],[WeekMod]]&lt;&gt;"",CONCATENATE(All_Opps[[#This Row],[Opp Year]],"-",TEXT(All_Opps[[#This Row],[WeekMod]],"00#")),"")</f>
        <v>2018-065</v>
      </c>
      <c r="C697" s="22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697" s="226" t="str">
        <f>CONCATENATE(All_Opps[[#This Row],[Opp Year]],"-",TEXT(All_Opps[[#This Row],[Week]],"00#"))</f>
        <v>2018-065</v>
      </c>
      <c r="E697" s="226">
        <f>IFERROR(VALUE(RIGHT(All_Opps[[#This Row],[Opportunity Name]],2)),"")</f>
        <v>2</v>
      </c>
      <c r="F697" s="226">
        <f>IFERROR(("20"&amp;LEFT(All_Opps[[#This Row],[Opportunity Name]],2))*1,"")</f>
        <v>2018</v>
      </c>
      <c r="G697" s="226" t="str">
        <f>MID(All_Opps[[#This Row],[Opportunity Name]],3,2)</f>
        <v>09</v>
      </c>
      <c r="H697" s="226" t="str">
        <f>LEFT(All_Opps[[#This Row],[Opportunity Name]],7)</f>
        <v>1809-13</v>
      </c>
      <c r="I697" s="226" t="str" cm="1">
        <f t="array" ref="I6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97" s="226" t="str">
        <f>YEAR(All_Opps[[#This Row],[Close_Date]])&amp;"-"&amp;TEXT(MONTH(All_Opps[[#This Row],[Close_Date]]),"00")</f>
        <v>2018-03</v>
      </c>
      <c r="K697" s="227">
        <f>All_Opps[[#This Row],[Created Date2]]*1</f>
        <v>43180</v>
      </c>
      <c r="L697" s="228">
        <f>YEAR(All_Opps[[#This Row],[Created_Date]])</f>
        <v>2018</v>
      </c>
      <c r="M697" s="229">
        <f>WEEKNUM(All_Opps[[#This Row],[Created_Date]],16)</f>
        <v>12</v>
      </c>
      <c r="N697" s="227">
        <f>All_Opps[[#This Row],[Close Date]]*1</f>
        <v>43186</v>
      </c>
      <c r="O697" s="230">
        <f>YEAR(All_Opps[[#This Row],[Close_Date]])</f>
        <v>2018</v>
      </c>
      <c r="P697" s="228">
        <f>MONTH(All_Opps[[#This Row],[Close Date]])</f>
        <v>3</v>
      </c>
      <c r="Q697" s="226">
        <f>WEEKNUM(All_Opps[[#This Row],[Close Date]],1)</f>
        <v>13</v>
      </c>
      <c r="R697" s="22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164</v>
      </c>
      <c r="S697" s="31" t="s">
        <v>1703</v>
      </c>
      <c r="T697" s="31" t="s">
        <v>1704</v>
      </c>
      <c r="U697" s="42">
        <v>43186</v>
      </c>
      <c r="V697" s="356" t="s">
        <v>19</v>
      </c>
      <c r="W697" s="32">
        <v>42683</v>
      </c>
      <c r="X697" s="31" t="s">
        <v>13</v>
      </c>
      <c r="Y697" s="31" t="s">
        <v>1285</v>
      </c>
      <c r="Z697" s="42">
        <v>43180</v>
      </c>
    </row>
    <row r="698" spans="1:26" ht="12.75" x14ac:dyDescent="0.35">
      <c r="A6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698" s="181" t="str">
        <f>IF(All_Opps[[#This Row],[WeekMod]]&lt;&gt;"",CONCATENATE(All_Opps[[#This Row],[Opp Year]],"-",TEXT(All_Opps[[#This Row],[WeekMod]],"00#")),"")</f>
        <v>2018-067</v>
      </c>
      <c r="C6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698" s="181" t="str">
        <f>CONCATENATE(All_Opps[[#This Row],[Opp Year]],"-",TEXT(All_Opps[[#This Row],[Week]],"00#"))</f>
        <v>2018-067</v>
      </c>
      <c r="E698" s="181">
        <f>IFERROR(VALUE(RIGHT(All_Opps[[#This Row],[Opportunity Name]],2)),"")</f>
        <v>1</v>
      </c>
      <c r="F698" s="181">
        <f>IFERROR(("20"&amp;LEFT(All_Opps[[#This Row],[Opportunity Name]],2))*1,"")</f>
        <v>2018</v>
      </c>
      <c r="G698" s="181" t="str">
        <f>MID(All_Opps[[#This Row],[Opportunity Name]],3,2)</f>
        <v>05</v>
      </c>
      <c r="H698" s="181" t="str">
        <f>LEFT(All_Opps[[#This Row],[Opportunity Name]],7)</f>
        <v>1805-06</v>
      </c>
      <c r="I698" s="181" t="str" cm="1">
        <f t="array" ref="I6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98" s="181" t="str">
        <f>YEAR(All_Opps[[#This Row],[Close_Date]])&amp;"-"&amp;TEXT(MONTH(All_Opps[[#This Row],[Close_Date]]),"00")</f>
        <v>2018-04</v>
      </c>
      <c r="K698" s="182">
        <f>All_Opps[[#This Row],[Created Date2]]*1</f>
        <v>43179</v>
      </c>
      <c r="L698" s="183">
        <f>YEAR(All_Opps[[#This Row],[Created_Date]])</f>
        <v>2018</v>
      </c>
      <c r="M698" s="184">
        <f>WEEKNUM(All_Opps[[#This Row],[Created_Date]],16)</f>
        <v>12</v>
      </c>
      <c r="N698" s="182">
        <f>All_Opps[[#This Row],[Close Date]]*1</f>
        <v>43203</v>
      </c>
      <c r="O698" s="185">
        <f>YEAR(All_Opps[[#This Row],[Close_Date]])</f>
        <v>2018</v>
      </c>
      <c r="P698" s="183">
        <f>MONTH(All_Opps[[#This Row],[Close Date]])</f>
        <v>4</v>
      </c>
      <c r="Q698" s="181">
        <f>WEEKNUM(All_Opps[[#This Row],[Close Date]],1)</f>
        <v>15</v>
      </c>
      <c r="R69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</v>
      </c>
      <c r="S698" s="4" t="s">
        <v>1705</v>
      </c>
      <c r="T698" s="4" t="s">
        <v>1706</v>
      </c>
      <c r="U698" s="68">
        <v>43203</v>
      </c>
      <c r="V698" s="347" t="s">
        <v>19</v>
      </c>
      <c r="W698" s="9">
        <v>0</v>
      </c>
      <c r="X698" s="4" t="s">
        <v>13</v>
      </c>
      <c r="Y698" s="4" t="s">
        <v>328</v>
      </c>
      <c r="Z698" s="68">
        <v>43179</v>
      </c>
    </row>
    <row r="699" spans="1:26" ht="12.75" x14ac:dyDescent="0.35">
      <c r="A6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699" s="181" t="str">
        <f>IF(All_Opps[[#This Row],[WeekMod]]&lt;&gt;"",CONCATENATE(All_Opps[[#This Row],[Opp Year]],"-",TEXT(All_Opps[[#This Row],[WeekMod]],"00#")),"")</f>
        <v>2019-017</v>
      </c>
      <c r="C6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699" s="181" t="str">
        <f>CONCATENATE(All_Opps[[#This Row],[Opp Year]],"-",TEXT(All_Opps[[#This Row],[Week]],"00#"))</f>
        <v>2019-017</v>
      </c>
      <c r="E699" s="181">
        <f>IFERROR(VALUE(RIGHT(All_Opps[[#This Row],[Opportunity Name]],2)),"")</f>
        <v>4</v>
      </c>
      <c r="F699" s="181">
        <f>IFERROR(("20"&amp;LEFT(All_Opps[[#This Row],[Opportunity Name]],2))*1,"")</f>
        <v>2019</v>
      </c>
      <c r="G699" s="181" t="str">
        <f>MID(All_Opps[[#This Row],[Opportunity Name]],3,2)</f>
        <v>01</v>
      </c>
      <c r="H699" s="181" t="str">
        <f>LEFT(All_Opps[[#This Row],[Opportunity Name]],7)</f>
        <v>1901-04</v>
      </c>
      <c r="I699" s="181" t="str" cm="1">
        <f t="array" ref="I6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699" s="181" t="str">
        <f>YEAR(All_Opps[[#This Row],[Close_Date]])&amp;"-"&amp;TEXT(MONTH(All_Opps[[#This Row],[Close_Date]]),"00")</f>
        <v>2018-04</v>
      </c>
      <c r="K699" s="182">
        <f>All_Opps[[#This Row],[Created Date2]]*1</f>
        <v>43195</v>
      </c>
      <c r="L699" s="183">
        <f>YEAR(All_Opps[[#This Row],[Created_Date]])</f>
        <v>2018</v>
      </c>
      <c r="M699" s="184">
        <f>WEEKNUM(All_Opps[[#This Row],[Created_Date]],16)</f>
        <v>14</v>
      </c>
      <c r="N699" s="182">
        <f>All_Opps[[#This Row],[Close Date]]*1</f>
        <v>43215</v>
      </c>
      <c r="O699" s="185">
        <f>YEAR(All_Opps[[#This Row],[Close_Date]])</f>
        <v>2018</v>
      </c>
      <c r="P699" s="183">
        <f>MONTH(All_Opps[[#This Row],[Close Date]])</f>
        <v>4</v>
      </c>
      <c r="Q699" s="181">
        <f>WEEKNUM(All_Opps[[#This Row],[Close Date]],1)</f>
        <v>17</v>
      </c>
      <c r="R69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271</v>
      </c>
      <c r="S699" s="4" t="s">
        <v>1707</v>
      </c>
      <c r="T699" s="4" t="s">
        <v>1708</v>
      </c>
      <c r="U699" s="68">
        <v>43215</v>
      </c>
      <c r="V699" s="347" t="s">
        <v>19</v>
      </c>
      <c r="W699" s="9">
        <v>148420</v>
      </c>
      <c r="X699" s="4" t="s">
        <v>13</v>
      </c>
      <c r="Y699" s="4" t="s">
        <v>328</v>
      </c>
      <c r="Z699" s="68">
        <v>43195</v>
      </c>
    </row>
    <row r="700" spans="1:26" ht="12.75" x14ac:dyDescent="0.35">
      <c r="A7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700" s="181" t="str">
        <f>IF(All_Opps[[#This Row],[WeekMod]]&lt;&gt;"",CONCATENATE(All_Opps[[#This Row],[Opp Year]],"-",TEXT(All_Opps[[#This Row],[WeekMod]],"00#")),"")</f>
        <v>2019-013</v>
      </c>
      <c r="C7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700" s="181" t="str">
        <f>CONCATENATE(All_Opps[[#This Row],[Opp Year]],"-",TEXT(All_Opps[[#This Row],[Week]],"00#"))</f>
        <v>2019-013</v>
      </c>
      <c r="E700" s="181">
        <f>IFERROR(VALUE(RIGHT(All_Opps[[#This Row],[Opportunity Name]],2)),"")</f>
        <v>6</v>
      </c>
      <c r="F700" s="181">
        <f>IFERROR(("20"&amp;LEFT(All_Opps[[#This Row],[Opportunity Name]],2))*1,"")</f>
        <v>2019</v>
      </c>
      <c r="G700" s="181" t="str">
        <f>MID(All_Opps[[#This Row],[Opportunity Name]],3,2)</f>
        <v>07</v>
      </c>
      <c r="H700" s="181" t="str">
        <f>LEFT(All_Opps[[#This Row],[Opportunity Name]],7)</f>
        <v>1907 So</v>
      </c>
      <c r="I700" s="181" t="str" cm="1">
        <f t="array" ref="I7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00" s="181" t="str">
        <f>YEAR(All_Opps[[#This Row],[Close_Date]])&amp;"-"&amp;TEXT(MONTH(All_Opps[[#This Row],[Close_Date]]),"00")</f>
        <v>2018-03</v>
      </c>
      <c r="K700" s="182">
        <f>All_Opps[[#This Row],[Created Date2]]*1</f>
        <v>43157</v>
      </c>
      <c r="L700" s="183">
        <f>YEAR(All_Opps[[#This Row],[Created_Date]])</f>
        <v>2018</v>
      </c>
      <c r="M700" s="184">
        <f>WEEKNUM(All_Opps[[#This Row],[Created_Date]],16)</f>
        <v>9</v>
      </c>
      <c r="N700" s="182">
        <f>All_Opps[[#This Row],[Close Date]]*1</f>
        <v>43187</v>
      </c>
      <c r="O700" s="185">
        <f>YEAR(All_Opps[[#This Row],[Close_Date]])</f>
        <v>2018</v>
      </c>
      <c r="P700" s="183">
        <f>MONTH(All_Opps[[#This Row],[Close Date]])</f>
        <v>3</v>
      </c>
      <c r="Q700" s="181">
        <f>WEEKNUM(All_Opps[[#This Row],[Close Date]],1)</f>
        <v>13</v>
      </c>
      <c r="R70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00" s="4" t="s">
        <v>1709</v>
      </c>
      <c r="T700" s="4" t="s">
        <v>1710</v>
      </c>
      <c r="U700" s="68">
        <v>43187</v>
      </c>
      <c r="V700" s="347" t="s">
        <v>18</v>
      </c>
      <c r="W700" s="341">
        <v>68584</v>
      </c>
      <c r="X700" s="4" t="s">
        <v>159</v>
      </c>
      <c r="Y700" s="4" t="s">
        <v>321</v>
      </c>
      <c r="Z700" s="68">
        <v>43157</v>
      </c>
    </row>
    <row r="701" spans="1:26" ht="12.75" x14ac:dyDescent="0.35">
      <c r="A7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701" s="181" t="str">
        <f>IF(All_Opps[[#This Row],[WeekMod]]&lt;&gt;"",CONCATENATE(All_Opps[[#This Row],[Opp Year]],"-",TEXT(All_Opps[[#This Row],[WeekMod]],"00#")),"")</f>
        <v>2018-068</v>
      </c>
      <c r="C7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701" s="181" t="str">
        <f>CONCATENATE(All_Opps[[#This Row],[Opp Year]],"-",TEXT(All_Opps[[#This Row],[Week]],"00#"))</f>
        <v>2018-068</v>
      </c>
      <c r="E701" s="181">
        <f>IFERROR(VALUE(RIGHT(All_Opps[[#This Row],[Opportunity Name]],2)),"")</f>
        <v>2</v>
      </c>
      <c r="F701" s="181">
        <f>IFERROR(("20"&amp;LEFT(All_Opps[[#This Row],[Opportunity Name]],2))*1,"")</f>
        <v>2018</v>
      </c>
      <c r="G701" s="181" t="str">
        <f>MID(All_Opps[[#This Row],[Opportunity Name]],3,2)</f>
        <v>05</v>
      </c>
      <c r="H701" s="181" t="str">
        <f>LEFT(All_Opps[[#This Row],[Opportunity Name]],7)</f>
        <v>1805 Sa</v>
      </c>
      <c r="I701" s="181" t="str" cm="1">
        <f t="array" ref="I7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01" s="181" t="str">
        <f>YEAR(All_Opps[[#This Row],[Close_Date]])&amp;"-"&amp;TEXT(MONTH(All_Opps[[#This Row],[Close_Date]]),"00")</f>
        <v>2018-04</v>
      </c>
      <c r="K701" s="182">
        <f>All_Opps[[#This Row],[Created Date2]]*1</f>
        <v>43177</v>
      </c>
      <c r="L701" s="183">
        <f>YEAR(All_Opps[[#This Row],[Created_Date]])</f>
        <v>2018</v>
      </c>
      <c r="M701" s="184">
        <f>WEEKNUM(All_Opps[[#This Row],[Created_Date]],16)</f>
        <v>12</v>
      </c>
      <c r="N701" s="182">
        <f>All_Opps[[#This Row],[Close Date]]*1</f>
        <v>43207</v>
      </c>
      <c r="O701" s="185">
        <f>YEAR(All_Opps[[#This Row],[Close_Date]])</f>
        <v>2018</v>
      </c>
      <c r="P701" s="183">
        <f>MONTH(All_Opps[[#This Row],[Close Date]])</f>
        <v>4</v>
      </c>
      <c r="Q701" s="181">
        <f>WEEKNUM(All_Opps[[#This Row],[Close Date]],1)</f>
        <v>16</v>
      </c>
      <c r="R7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01" s="4" t="s">
        <v>1711</v>
      </c>
      <c r="T701" s="4" t="s">
        <v>1712</v>
      </c>
      <c r="U701" s="68">
        <v>43207</v>
      </c>
      <c r="V701" s="347" t="s">
        <v>18</v>
      </c>
      <c r="W701" s="341">
        <v>21149</v>
      </c>
      <c r="X701" s="4" t="s">
        <v>5</v>
      </c>
      <c r="Y701" s="4" t="s">
        <v>1285</v>
      </c>
      <c r="Z701" s="68">
        <v>43177</v>
      </c>
    </row>
    <row r="702" spans="1:26" ht="12.75" x14ac:dyDescent="0.35">
      <c r="A7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702" s="181" t="str">
        <f>IF(All_Opps[[#This Row],[WeekMod]]&lt;&gt;"",CONCATENATE(All_Opps[[#This Row],[Opp Year]],"-",TEXT(All_Opps[[#This Row],[WeekMod]],"00#")),"")</f>
        <v>2018-069</v>
      </c>
      <c r="C7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702" s="181" t="str">
        <f>CONCATENATE(All_Opps[[#This Row],[Opp Year]],"-",TEXT(All_Opps[[#This Row],[Week]],"00#"))</f>
        <v>2018-069</v>
      </c>
      <c r="E702" s="181">
        <f>IFERROR(VALUE(RIGHT(All_Opps[[#This Row],[Opportunity Name]],2)),"")</f>
        <v>2</v>
      </c>
      <c r="F702" s="181">
        <f>IFERROR(("20"&amp;LEFT(All_Opps[[#This Row],[Opportunity Name]],2))*1,"")</f>
        <v>2018</v>
      </c>
      <c r="G702" s="181" t="str">
        <f>MID(All_Opps[[#This Row],[Opportunity Name]],3,2)</f>
        <v>07</v>
      </c>
      <c r="H702" s="181" t="str">
        <f>LEFT(All_Opps[[#This Row],[Opportunity Name]],7)</f>
        <v>1807-14</v>
      </c>
      <c r="I702" s="181" t="str" cm="1">
        <f t="array" ref="I7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02" s="181" t="str">
        <f>YEAR(All_Opps[[#This Row],[Close_Date]])&amp;"-"&amp;TEXT(MONTH(All_Opps[[#This Row],[Close_Date]]),"00")</f>
        <v>2018-04</v>
      </c>
      <c r="K702" s="182">
        <f>All_Opps[[#This Row],[Created Date2]]*1</f>
        <v>43204</v>
      </c>
      <c r="L702" s="183">
        <f>YEAR(All_Opps[[#This Row],[Created_Date]])</f>
        <v>2018</v>
      </c>
      <c r="M702" s="184">
        <f>WEEKNUM(All_Opps[[#This Row],[Created_Date]],16)</f>
        <v>16</v>
      </c>
      <c r="N702" s="182">
        <f>All_Opps[[#This Row],[Close Date]]*1</f>
        <v>43218</v>
      </c>
      <c r="O702" s="185">
        <f>YEAR(All_Opps[[#This Row],[Close_Date]])</f>
        <v>2018</v>
      </c>
      <c r="P702" s="183">
        <f>MONTH(All_Opps[[#This Row],[Close Date]])</f>
        <v>4</v>
      </c>
      <c r="Q702" s="181">
        <f>WEEKNUM(All_Opps[[#This Row],[Close Date]],1)</f>
        <v>17</v>
      </c>
      <c r="R70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78</v>
      </c>
      <c r="S702" s="4" t="s">
        <v>1713</v>
      </c>
      <c r="T702" s="4" t="s">
        <v>1714</v>
      </c>
      <c r="U702" s="68">
        <v>43218</v>
      </c>
      <c r="V702" s="347" t="s">
        <v>19</v>
      </c>
      <c r="W702" s="9">
        <v>15886</v>
      </c>
      <c r="X702" s="4" t="s">
        <v>13</v>
      </c>
      <c r="Y702" s="4" t="s">
        <v>328</v>
      </c>
      <c r="Z702" s="68">
        <v>43204</v>
      </c>
    </row>
    <row r="703" spans="1:26" ht="12.75" x14ac:dyDescent="0.35">
      <c r="A7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703" s="181" t="str">
        <f>IF(All_Opps[[#This Row],[WeekMod]]&lt;&gt;"",CONCATENATE(All_Opps[[#This Row],[Opp Year]],"-",TEXT(All_Opps[[#This Row],[WeekMod]],"00#")),"")</f>
        <v>2018-067</v>
      </c>
      <c r="C7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703" s="181" t="str">
        <f>CONCATENATE(All_Opps[[#This Row],[Opp Year]],"-",TEXT(All_Opps[[#This Row],[Week]],"00#"))</f>
        <v>2018-067</v>
      </c>
      <c r="E703" s="181">
        <f>IFERROR(VALUE(RIGHT(All_Opps[[#This Row],[Opportunity Name]],2)),"")</f>
        <v>5</v>
      </c>
      <c r="F703" s="181">
        <f>IFERROR(("20"&amp;LEFT(All_Opps[[#This Row],[Opportunity Name]],2))*1,"")</f>
        <v>2018</v>
      </c>
      <c r="G703" s="181" t="str">
        <f>MID(All_Opps[[#This Row],[Opportunity Name]],3,2)</f>
        <v>06</v>
      </c>
      <c r="H703" s="181" t="str">
        <f>LEFT(All_Opps[[#This Row],[Opportunity Name]],7)</f>
        <v>1806 Ga</v>
      </c>
      <c r="I703" s="181" t="str" cm="1">
        <f t="array" ref="I7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03" s="181" t="str">
        <f>YEAR(All_Opps[[#This Row],[Close_Date]])&amp;"-"&amp;TEXT(MONTH(All_Opps[[#This Row],[Close_Date]]),"00")</f>
        <v>2018-04</v>
      </c>
      <c r="K703" s="182">
        <f>All_Opps[[#This Row],[Created Date2]]*1</f>
        <v>43171</v>
      </c>
      <c r="L703" s="183">
        <f>YEAR(All_Opps[[#This Row],[Created_Date]])</f>
        <v>2018</v>
      </c>
      <c r="M703" s="184">
        <f>WEEKNUM(All_Opps[[#This Row],[Created_Date]],16)</f>
        <v>11</v>
      </c>
      <c r="N703" s="182">
        <f>All_Opps[[#This Row],[Close Date]]*1</f>
        <v>43201</v>
      </c>
      <c r="O703" s="185">
        <f>YEAR(All_Opps[[#This Row],[Close_Date]])</f>
        <v>2018</v>
      </c>
      <c r="P703" s="183">
        <f>MONTH(All_Opps[[#This Row],[Close Date]])</f>
        <v>4</v>
      </c>
      <c r="Q703" s="181">
        <f>WEEKNUM(All_Opps[[#This Row],[Close Date]],1)</f>
        <v>15</v>
      </c>
      <c r="R7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03" s="4" t="s">
        <v>1715</v>
      </c>
      <c r="T703" s="4" t="s">
        <v>1716</v>
      </c>
      <c r="U703" s="68">
        <v>43201</v>
      </c>
      <c r="V703" s="347" t="s">
        <v>21</v>
      </c>
      <c r="W703" s="9">
        <v>62304</v>
      </c>
      <c r="X703" s="4" t="s">
        <v>13</v>
      </c>
      <c r="Y703" s="4" t="s">
        <v>328</v>
      </c>
      <c r="Z703" s="68">
        <v>43171</v>
      </c>
    </row>
    <row r="704" spans="1:26" ht="12.75" x14ac:dyDescent="0.35">
      <c r="A7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704" s="181" t="str">
        <f>IF(All_Opps[[#This Row],[WeekMod]]&lt;&gt;"",CONCATENATE(All_Opps[[#This Row],[Opp Year]],"-",TEXT(All_Opps[[#This Row],[WeekMod]],"00#")),"")</f>
        <v>2018-067</v>
      </c>
      <c r="C7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704" s="181" t="str">
        <f>CONCATENATE(All_Opps[[#This Row],[Opp Year]],"-",TEXT(All_Opps[[#This Row],[Week]],"00#"))</f>
        <v>2018-067</v>
      </c>
      <c r="E704" s="181">
        <f>IFERROR(VALUE(RIGHT(All_Opps[[#This Row],[Opportunity Name]],2)),"")</f>
        <v>2</v>
      </c>
      <c r="F704" s="181">
        <f>IFERROR(("20"&amp;LEFT(All_Opps[[#This Row],[Opportunity Name]],2))*1,"")</f>
        <v>2018</v>
      </c>
      <c r="G704" s="181" t="str">
        <f>MID(All_Opps[[#This Row],[Opportunity Name]],3,2)</f>
        <v>06</v>
      </c>
      <c r="H704" s="181" t="str">
        <f>LEFT(All_Opps[[#This Row],[Opportunity Name]],7)</f>
        <v>1806 Vo</v>
      </c>
      <c r="I704" s="181" t="str" cm="1">
        <f t="array" ref="I7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04" s="181" t="str">
        <f>YEAR(All_Opps[[#This Row],[Close_Date]])&amp;"-"&amp;TEXT(MONTH(All_Opps[[#This Row],[Close_Date]]),"00")</f>
        <v>2018-04</v>
      </c>
      <c r="K704" s="182">
        <f>All_Opps[[#This Row],[Created Date2]]*1</f>
        <v>43168</v>
      </c>
      <c r="L704" s="183">
        <f>YEAR(All_Opps[[#This Row],[Created_Date]])</f>
        <v>2018</v>
      </c>
      <c r="M704" s="184">
        <f>WEEKNUM(All_Opps[[#This Row],[Created_Date]],16)</f>
        <v>10</v>
      </c>
      <c r="N704" s="182">
        <f>All_Opps[[#This Row],[Close Date]]*1</f>
        <v>43198</v>
      </c>
      <c r="O704" s="185">
        <f>YEAR(All_Opps[[#This Row],[Close_Date]])</f>
        <v>2018</v>
      </c>
      <c r="P704" s="183">
        <f>MONTH(All_Opps[[#This Row],[Close Date]])</f>
        <v>4</v>
      </c>
      <c r="Q704" s="181">
        <f>WEEKNUM(All_Opps[[#This Row],[Close Date]],1)</f>
        <v>15</v>
      </c>
      <c r="R70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04" s="4" t="s">
        <v>1717</v>
      </c>
      <c r="T704" s="4" t="s">
        <v>1718</v>
      </c>
      <c r="U704" s="68">
        <v>43198</v>
      </c>
      <c r="V704" s="347" t="s">
        <v>18</v>
      </c>
      <c r="W704" s="341">
        <v>26978</v>
      </c>
      <c r="X704" s="4" t="s">
        <v>5</v>
      </c>
      <c r="Y704" s="4" t="s">
        <v>321</v>
      </c>
      <c r="Z704" s="68">
        <v>43168</v>
      </c>
    </row>
    <row r="705" spans="1:26" ht="12.75" x14ac:dyDescent="0.35">
      <c r="A7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705" s="181" t="str">
        <f>IF(All_Opps[[#This Row],[WeekMod]]&lt;&gt;"",CONCATENATE(All_Opps[[#This Row],[Opp Year]],"-",TEXT(All_Opps[[#This Row],[WeekMod]],"00#")),"")</f>
        <v>2018-068</v>
      </c>
      <c r="C7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705" s="181" t="str">
        <f>CONCATENATE(All_Opps[[#This Row],[Opp Year]],"-",TEXT(All_Opps[[#This Row],[Week]],"00#"))</f>
        <v>2018-068</v>
      </c>
      <c r="E705" s="181">
        <f>IFERROR(VALUE(RIGHT(All_Opps[[#This Row],[Opportunity Name]],2)),"")</f>
        <v>2</v>
      </c>
      <c r="F705" s="181">
        <f>IFERROR(("20"&amp;LEFT(All_Opps[[#This Row],[Opportunity Name]],2))*1,"")</f>
        <v>2018</v>
      </c>
      <c r="G705" s="181" t="str">
        <f>MID(All_Opps[[#This Row],[Opportunity Name]],3,2)</f>
        <v>12</v>
      </c>
      <c r="H705" s="181" t="str">
        <f>LEFT(All_Opps[[#This Row],[Opportunity Name]],7)</f>
        <v>1812 Ko</v>
      </c>
      <c r="I705" s="181" t="str" cm="1">
        <f t="array" ref="I7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05" s="181" t="str">
        <f>YEAR(All_Opps[[#This Row],[Close_Date]])&amp;"-"&amp;TEXT(MONTH(All_Opps[[#This Row],[Close_Date]]),"00")</f>
        <v>2018-04</v>
      </c>
      <c r="K705" s="182">
        <f>All_Opps[[#This Row],[Created Date2]]*1</f>
        <v>43185</v>
      </c>
      <c r="L705" s="183">
        <f>YEAR(All_Opps[[#This Row],[Created_Date]])</f>
        <v>2018</v>
      </c>
      <c r="M705" s="184">
        <f>WEEKNUM(All_Opps[[#This Row],[Created_Date]],16)</f>
        <v>13</v>
      </c>
      <c r="N705" s="182">
        <f>All_Opps[[#This Row],[Close Date]]*1</f>
        <v>43208</v>
      </c>
      <c r="O705" s="185">
        <f>YEAR(All_Opps[[#This Row],[Close_Date]])</f>
        <v>2018</v>
      </c>
      <c r="P705" s="183">
        <f>MONTH(All_Opps[[#This Row],[Close Date]])</f>
        <v>4</v>
      </c>
      <c r="Q705" s="181">
        <f>WEEKNUM(All_Opps[[#This Row],[Close Date]],1)</f>
        <v>16</v>
      </c>
      <c r="R70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05" s="4" t="s">
        <v>1719</v>
      </c>
      <c r="T705" s="4" t="s">
        <v>1720</v>
      </c>
      <c r="U705" s="68">
        <v>43208</v>
      </c>
      <c r="V705" s="347" t="s">
        <v>18</v>
      </c>
      <c r="W705" s="9">
        <v>55134</v>
      </c>
      <c r="X705" s="4" t="s">
        <v>13</v>
      </c>
      <c r="Y705" s="4" t="s">
        <v>328</v>
      </c>
      <c r="Z705" s="68">
        <v>43185</v>
      </c>
    </row>
    <row r="706" spans="1:26" ht="12.75" x14ac:dyDescent="0.35">
      <c r="A7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706" s="181" t="str">
        <f>IF(All_Opps[[#This Row],[WeekMod]]&lt;&gt;"",CONCATENATE(All_Opps[[#This Row],[Opp Year]],"-",TEXT(All_Opps[[#This Row],[WeekMod]],"00#")),"")</f>
        <v>2018-067</v>
      </c>
      <c r="C7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706" s="181" t="str">
        <f>CONCATENATE(All_Opps[[#This Row],[Opp Year]],"-",TEXT(All_Opps[[#This Row],[Week]],"00#"))</f>
        <v>2018-067</v>
      </c>
      <c r="E706" s="181">
        <f>IFERROR(VALUE(RIGHT(All_Opps[[#This Row],[Opportunity Name]],2)),"")</f>
        <v>2</v>
      </c>
      <c r="F706" s="181">
        <f>IFERROR(("20"&amp;LEFT(All_Opps[[#This Row],[Opportunity Name]],2))*1,"")</f>
        <v>2018</v>
      </c>
      <c r="G706" s="181" t="str">
        <f>MID(All_Opps[[#This Row],[Opportunity Name]],3,2)</f>
        <v>09</v>
      </c>
      <c r="H706" s="181" t="str">
        <f>LEFT(All_Opps[[#This Row],[Opportunity Name]],7)</f>
        <v>1809-14</v>
      </c>
      <c r="I706" s="181" t="str" cm="1">
        <f t="array" ref="I7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06" s="181" t="str">
        <f>YEAR(All_Opps[[#This Row],[Close_Date]])&amp;"-"&amp;TEXT(MONTH(All_Opps[[#This Row],[Close_Date]]),"00")</f>
        <v>2018-04</v>
      </c>
      <c r="K706" s="182">
        <f>All_Opps[[#This Row],[Created Date2]]*1</f>
        <v>43195</v>
      </c>
      <c r="L706" s="183">
        <f>YEAR(All_Opps[[#This Row],[Created_Date]])</f>
        <v>2018</v>
      </c>
      <c r="M706" s="184">
        <f>WEEKNUM(All_Opps[[#This Row],[Created_Date]],16)</f>
        <v>14</v>
      </c>
      <c r="N706" s="182">
        <f>All_Opps[[#This Row],[Close Date]]*1</f>
        <v>43203</v>
      </c>
      <c r="O706" s="185">
        <f>YEAR(All_Opps[[#This Row],[Close_Date]])</f>
        <v>2018</v>
      </c>
      <c r="P706" s="183">
        <f>MONTH(All_Opps[[#This Row],[Close Date]])</f>
        <v>4</v>
      </c>
      <c r="Q706" s="181">
        <f>WEEKNUM(All_Opps[[#This Row],[Close Date]],1)</f>
        <v>15</v>
      </c>
      <c r="R70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149</v>
      </c>
      <c r="S706" s="4" t="s">
        <v>1721</v>
      </c>
      <c r="T706" s="4" t="s">
        <v>1722</v>
      </c>
      <c r="U706" s="68">
        <v>43203</v>
      </c>
      <c r="V706" s="347" t="s">
        <v>19</v>
      </c>
      <c r="W706" s="9">
        <v>36120</v>
      </c>
      <c r="X706" s="4" t="s">
        <v>13</v>
      </c>
      <c r="Y706" s="4" t="s">
        <v>328</v>
      </c>
      <c r="Z706" s="68">
        <v>43195</v>
      </c>
    </row>
    <row r="707" spans="1:26" ht="12.75" x14ac:dyDescent="0.35">
      <c r="A7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707" s="181" t="str">
        <f>IF(All_Opps[[#This Row],[WeekMod]]&lt;&gt;"",CONCATENATE(All_Opps[[#This Row],[Opp Year]],"-",TEXT(All_Opps[[#This Row],[WeekMod]],"00#")),"")</f>
        <v>2018-065</v>
      </c>
      <c r="C7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707" s="181" t="str">
        <f>CONCATENATE(All_Opps[[#This Row],[Opp Year]],"-",TEXT(All_Opps[[#This Row],[Week]],"00#"))</f>
        <v>2018-065</v>
      </c>
      <c r="E707" s="181">
        <f>IFERROR(VALUE(RIGHT(All_Opps[[#This Row],[Opportunity Name]],2)),"")</f>
        <v>2</v>
      </c>
      <c r="F707" s="181">
        <f>IFERROR(("20"&amp;LEFT(All_Opps[[#This Row],[Opportunity Name]],2))*1,"")</f>
        <v>2018</v>
      </c>
      <c r="G707" s="181" t="str">
        <f>MID(All_Opps[[#This Row],[Opportunity Name]],3,2)</f>
        <v>10</v>
      </c>
      <c r="H707" s="181" t="str">
        <f>LEFT(All_Opps[[#This Row],[Opportunity Name]],7)</f>
        <v>1810 Ra</v>
      </c>
      <c r="I707" s="181" t="str" cm="1">
        <f t="array" ref="I7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07" s="181" t="str">
        <f>YEAR(All_Opps[[#This Row],[Close_Date]])&amp;"-"&amp;TEXT(MONTH(All_Opps[[#This Row],[Close_Date]]),"00")</f>
        <v>2018-03</v>
      </c>
      <c r="K707" s="182">
        <f>All_Opps[[#This Row],[Created Date2]]*1</f>
        <v>43160</v>
      </c>
      <c r="L707" s="183">
        <f>YEAR(All_Opps[[#This Row],[Created_Date]])</f>
        <v>2018</v>
      </c>
      <c r="M707" s="184">
        <f>WEEKNUM(All_Opps[[#This Row],[Created_Date]],16)</f>
        <v>9</v>
      </c>
      <c r="N707" s="182">
        <f>All_Opps[[#This Row],[Close Date]]*1</f>
        <v>43190</v>
      </c>
      <c r="O707" s="185">
        <f>YEAR(All_Opps[[#This Row],[Close_Date]])</f>
        <v>2018</v>
      </c>
      <c r="P707" s="183">
        <f>MONTH(All_Opps[[#This Row],[Close Date]])</f>
        <v>3</v>
      </c>
      <c r="Q707" s="181">
        <f>WEEKNUM(All_Opps[[#This Row],[Close Date]],1)</f>
        <v>13</v>
      </c>
      <c r="R7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07" s="4" t="s">
        <v>1723</v>
      </c>
      <c r="T707" s="4" t="s">
        <v>1724</v>
      </c>
      <c r="U707" s="68">
        <v>43190</v>
      </c>
      <c r="V707" s="347" t="s">
        <v>18</v>
      </c>
      <c r="W707" s="341">
        <v>18906</v>
      </c>
      <c r="X707" s="4" t="s">
        <v>11</v>
      </c>
      <c r="Y707" s="4" t="s">
        <v>1285</v>
      </c>
      <c r="Z707" s="68">
        <v>43160</v>
      </c>
    </row>
    <row r="708" spans="1:26" ht="12.75" x14ac:dyDescent="0.35">
      <c r="A7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708" s="181" t="str">
        <f>IF(All_Opps[[#This Row],[WeekMod]]&lt;&gt;"",CONCATENATE(All_Opps[[#This Row],[Opp Year]],"-",TEXT(All_Opps[[#This Row],[WeekMod]],"00#")),"")</f>
        <v>2018-072</v>
      </c>
      <c r="C7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708" s="181" t="str">
        <f>CONCATENATE(All_Opps[[#This Row],[Opp Year]],"-",TEXT(All_Opps[[#This Row],[Week]],"00#"))</f>
        <v>2018-072</v>
      </c>
      <c r="E708" s="181">
        <f>IFERROR(VALUE(RIGHT(All_Opps[[#This Row],[Opportunity Name]],2)),"")</f>
        <v>1</v>
      </c>
      <c r="F708" s="181">
        <f>IFERROR(("20"&amp;LEFT(All_Opps[[#This Row],[Opportunity Name]],2))*1,"")</f>
        <v>2018</v>
      </c>
      <c r="G708" s="181" t="str">
        <f>MID(All_Opps[[#This Row],[Opportunity Name]],3,2)</f>
        <v>08</v>
      </c>
      <c r="H708" s="181" t="str">
        <f>LEFT(All_Opps[[#This Row],[Opportunity Name]],7)</f>
        <v>1808-08</v>
      </c>
      <c r="I708" s="181" t="str" cm="1">
        <f t="array" ref="I7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08" s="181" t="str">
        <f>YEAR(All_Opps[[#This Row],[Close_Date]])&amp;"-"&amp;TEXT(MONTH(All_Opps[[#This Row],[Close_Date]]),"00")</f>
        <v>2018-05</v>
      </c>
      <c r="K708" s="182">
        <f>All_Opps[[#This Row],[Created Date2]]*1</f>
        <v>43233</v>
      </c>
      <c r="L708" s="183">
        <f>YEAR(All_Opps[[#This Row],[Created_Date]])</f>
        <v>2018</v>
      </c>
      <c r="M708" s="184">
        <f>WEEKNUM(All_Opps[[#This Row],[Created_Date]],16)</f>
        <v>20</v>
      </c>
      <c r="N708" s="182">
        <f>All_Opps[[#This Row],[Close Date]]*1</f>
        <v>43237</v>
      </c>
      <c r="O708" s="185">
        <f>YEAR(All_Opps[[#This Row],[Close_Date]])</f>
        <v>2018</v>
      </c>
      <c r="P708" s="183">
        <f>MONTH(All_Opps[[#This Row],[Close Date]])</f>
        <v>5</v>
      </c>
      <c r="Q708" s="181">
        <f>WEEKNUM(All_Opps[[#This Row],[Close Date]],1)</f>
        <v>20</v>
      </c>
      <c r="R70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80</v>
      </c>
      <c r="S708" s="4" t="s">
        <v>1725</v>
      </c>
      <c r="T708" s="4" t="s">
        <v>1726</v>
      </c>
      <c r="U708" s="68">
        <v>43237</v>
      </c>
      <c r="V708" s="347" t="s">
        <v>19</v>
      </c>
      <c r="W708" s="341">
        <v>39122</v>
      </c>
      <c r="X708" s="4" t="s">
        <v>6</v>
      </c>
      <c r="Y708" s="4" t="s">
        <v>321</v>
      </c>
      <c r="Z708" s="68">
        <v>43233</v>
      </c>
    </row>
    <row r="709" spans="1:26" ht="12.75" x14ac:dyDescent="0.35">
      <c r="A7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709" s="181" t="str">
        <f>IF(All_Opps[[#This Row],[WeekMod]]&lt;&gt;"",CONCATENATE(All_Opps[[#This Row],[Opp Year]],"-",TEXT(All_Opps[[#This Row],[WeekMod]],"00#")),"")</f>
        <v>2019-017</v>
      </c>
      <c r="C7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709" s="181" t="str">
        <f>CONCATENATE(All_Opps[[#This Row],[Opp Year]],"-",TEXT(All_Opps[[#This Row],[Week]],"00#"))</f>
        <v>2019-017</v>
      </c>
      <c r="E709" s="181">
        <f>IFERROR(VALUE(RIGHT(All_Opps[[#This Row],[Opportunity Name]],2)),"")</f>
        <v>8</v>
      </c>
      <c r="F709" s="181">
        <f>IFERROR(("20"&amp;LEFT(All_Opps[[#This Row],[Opportunity Name]],2))*1,"")</f>
        <v>2019</v>
      </c>
      <c r="G709" s="181" t="str">
        <f>MID(All_Opps[[#This Row],[Opportunity Name]],3,2)</f>
        <v>12</v>
      </c>
      <c r="H709" s="181" t="str">
        <f>LEFT(All_Opps[[#This Row],[Opportunity Name]],7)</f>
        <v>1912 Va</v>
      </c>
      <c r="I709" s="181" t="str" cm="1">
        <f t="array" ref="I7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09" s="181" t="str">
        <f>YEAR(All_Opps[[#This Row],[Close_Date]])&amp;"-"&amp;TEXT(MONTH(All_Opps[[#This Row],[Close_Date]]),"00")</f>
        <v>2018-04</v>
      </c>
      <c r="K709" s="182">
        <f>All_Opps[[#This Row],[Created Date2]]*1</f>
        <v>43183</v>
      </c>
      <c r="L709" s="183">
        <f>YEAR(All_Opps[[#This Row],[Created_Date]])</f>
        <v>2018</v>
      </c>
      <c r="M709" s="184">
        <f>WEEKNUM(All_Opps[[#This Row],[Created_Date]],16)</f>
        <v>13</v>
      </c>
      <c r="N709" s="182">
        <f>All_Opps[[#This Row],[Close Date]]*1</f>
        <v>43213</v>
      </c>
      <c r="O709" s="185">
        <f>YEAR(All_Opps[[#This Row],[Close_Date]])</f>
        <v>2018</v>
      </c>
      <c r="P709" s="183">
        <f>MONTH(All_Opps[[#This Row],[Close Date]])</f>
        <v>4</v>
      </c>
      <c r="Q709" s="181">
        <f>WEEKNUM(All_Opps[[#This Row],[Close Date]],1)</f>
        <v>17</v>
      </c>
      <c r="R70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09" s="4" t="s">
        <v>1727</v>
      </c>
      <c r="T709" s="4" t="s">
        <v>1728</v>
      </c>
      <c r="U709" s="68">
        <v>43213</v>
      </c>
      <c r="V709" s="347" t="s">
        <v>21</v>
      </c>
      <c r="W709" s="341">
        <v>110858</v>
      </c>
      <c r="X709" s="4" t="s">
        <v>5</v>
      </c>
      <c r="Y709" s="4" t="s">
        <v>321</v>
      </c>
      <c r="Z709" s="68">
        <v>43183</v>
      </c>
    </row>
    <row r="710" spans="1:26" ht="12.75" x14ac:dyDescent="0.35">
      <c r="A7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710" s="181" t="str">
        <f>IF(All_Opps[[#This Row],[WeekMod]]&lt;&gt;"",CONCATENATE(All_Opps[[#This Row],[Opp Year]],"-",TEXT(All_Opps[[#This Row],[WeekMod]],"00#")),"")</f>
        <v>2018-067</v>
      </c>
      <c r="C7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710" s="181" t="str">
        <f>CONCATENATE(All_Opps[[#This Row],[Opp Year]],"-",TEXT(All_Opps[[#This Row],[Week]],"00#"))</f>
        <v>2018-067</v>
      </c>
      <c r="E710" s="181">
        <f>IFERROR(VALUE(RIGHT(All_Opps[[#This Row],[Opportunity Name]],2)),"")</f>
        <v>5</v>
      </c>
      <c r="F710" s="181">
        <f>IFERROR(("20"&amp;LEFT(All_Opps[[#This Row],[Opportunity Name]],2))*1,"")</f>
        <v>2018</v>
      </c>
      <c r="G710" s="181" t="str">
        <f>MID(All_Opps[[#This Row],[Opportunity Name]],3,2)</f>
        <v>05</v>
      </c>
      <c r="H710" s="181" t="str">
        <f>LEFT(All_Opps[[#This Row],[Opportunity Name]],7)</f>
        <v>1805-07</v>
      </c>
      <c r="I710" s="181" t="str" cm="1">
        <f t="array" ref="I7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10" s="181" t="str">
        <f>YEAR(All_Opps[[#This Row],[Close_Date]])&amp;"-"&amp;TEXT(MONTH(All_Opps[[#This Row],[Close_Date]]),"00")</f>
        <v>2018-04</v>
      </c>
      <c r="K710" s="182">
        <f>All_Opps[[#This Row],[Created Date2]]*1</f>
        <v>43193</v>
      </c>
      <c r="L710" s="183">
        <f>YEAR(All_Opps[[#This Row],[Created_Date]])</f>
        <v>2018</v>
      </c>
      <c r="M710" s="184">
        <f>WEEKNUM(All_Opps[[#This Row],[Created_Date]],16)</f>
        <v>14</v>
      </c>
      <c r="N710" s="182">
        <f>All_Opps[[#This Row],[Close Date]]*1</f>
        <v>43203</v>
      </c>
      <c r="O710" s="185">
        <f>YEAR(All_Opps[[#This Row],[Close_Date]])</f>
        <v>2018</v>
      </c>
      <c r="P710" s="183">
        <f>MONTH(All_Opps[[#This Row],[Close Date]])</f>
        <v>4</v>
      </c>
      <c r="Q710" s="181">
        <f>WEEKNUM(All_Opps[[#This Row],[Close Date]],1)</f>
        <v>15</v>
      </c>
      <c r="R71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</v>
      </c>
      <c r="S710" s="4" t="s">
        <v>1729</v>
      </c>
      <c r="T710" s="4" t="s">
        <v>1730</v>
      </c>
      <c r="U710" s="68">
        <v>43203</v>
      </c>
      <c r="V710" s="347" t="s">
        <v>19</v>
      </c>
      <c r="W710" s="9">
        <v>57774</v>
      </c>
      <c r="X710" s="4" t="s">
        <v>13</v>
      </c>
      <c r="Y710" s="4" t="s">
        <v>328</v>
      </c>
      <c r="Z710" s="68">
        <v>43193</v>
      </c>
    </row>
    <row r="711" spans="1:26" ht="12.75" x14ac:dyDescent="0.35">
      <c r="A7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711" s="181" t="str">
        <f>IF(All_Opps[[#This Row],[WeekMod]]&lt;&gt;"",CONCATENATE(All_Opps[[#This Row],[Opp Year]],"-",TEXT(All_Opps[[#This Row],[WeekMod]],"00#")),"")</f>
        <v>2018-071</v>
      </c>
      <c r="C7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711" s="181" t="str">
        <f>CONCATENATE(All_Opps[[#This Row],[Opp Year]],"-",TEXT(All_Opps[[#This Row],[Week]],"00#"))</f>
        <v>2018-071</v>
      </c>
      <c r="E711" s="181">
        <f>IFERROR(VALUE(RIGHT(All_Opps[[#This Row],[Opportunity Name]],2)),"")</f>
        <v>4</v>
      </c>
      <c r="F711" s="181">
        <f>IFERROR(("20"&amp;LEFT(All_Opps[[#This Row],[Opportunity Name]],2))*1,"")</f>
        <v>2018</v>
      </c>
      <c r="G711" s="181" t="str">
        <f>MID(All_Opps[[#This Row],[Opportunity Name]],3,2)</f>
        <v>08</v>
      </c>
      <c r="H711" s="181" t="str">
        <f>LEFT(All_Opps[[#This Row],[Opportunity Name]],7)</f>
        <v>1808-09</v>
      </c>
      <c r="I711" s="181" t="str" cm="1">
        <f t="array" ref="I7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11" s="181" t="str">
        <f>YEAR(All_Opps[[#This Row],[Close_Date]])&amp;"-"&amp;TEXT(MONTH(All_Opps[[#This Row],[Close_Date]]),"00")</f>
        <v>2018-05</v>
      </c>
      <c r="K711" s="182">
        <f>All_Opps[[#This Row],[Created Date2]]*1</f>
        <v>43219</v>
      </c>
      <c r="L711" s="183">
        <f>YEAR(All_Opps[[#This Row],[Created_Date]])</f>
        <v>2018</v>
      </c>
      <c r="M711" s="184">
        <f>WEEKNUM(All_Opps[[#This Row],[Created_Date]],16)</f>
        <v>18</v>
      </c>
      <c r="N711" s="182">
        <f>All_Opps[[#This Row],[Close Date]]*1</f>
        <v>43229</v>
      </c>
      <c r="O711" s="185">
        <f>YEAR(All_Opps[[#This Row],[Close_Date]])</f>
        <v>2018</v>
      </c>
      <c r="P711" s="183">
        <f>MONTH(All_Opps[[#This Row],[Close Date]])</f>
        <v>5</v>
      </c>
      <c r="Q711" s="181">
        <f>WEEKNUM(All_Opps[[#This Row],[Close Date]],1)</f>
        <v>19</v>
      </c>
      <c r="R71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94</v>
      </c>
      <c r="S711" s="4" t="s">
        <v>1731</v>
      </c>
      <c r="T711" s="4" t="s">
        <v>1732</v>
      </c>
      <c r="U711" s="68">
        <v>43229</v>
      </c>
      <c r="V711" s="347" t="s">
        <v>19</v>
      </c>
      <c r="W711" s="9">
        <v>82874</v>
      </c>
      <c r="X711" s="4" t="s">
        <v>15</v>
      </c>
      <c r="Y711" s="4" t="s">
        <v>328</v>
      </c>
      <c r="Z711" s="68">
        <v>43219</v>
      </c>
    </row>
    <row r="712" spans="1:26" ht="12.75" x14ac:dyDescent="0.35">
      <c r="A7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712" s="181" t="str">
        <f>IF(All_Opps[[#This Row],[WeekMod]]&lt;&gt;"",CONCATENATE(All_Opps[[#This Row],[Opp Year]],"-",TEXT(All_Opps[[#This Row],[WeekMod]],"00#")),"")</f>
        <v>2018-070</v>
      </c>
      <c r="C7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712" s="181" t="str">
        <f>CONCATENATE(All_Opps[[#This Row],[Opp Year]],"-",TEXT(All_Opps[[#This Row],[Week]],"00#"))</f>
        <v>2018-070</v>
      </c>
      <c r="E712" s="181">
        <f>IFERROR(VALUE(RIGHT(All_Opps[[#This Row],[Opportunity Name]],2)),"")</f>
        <v>2</v>
      </c>
      <c r="F712" s="181">
        <f>IFERROR(("20"&amp;LEFT(All_Opps[[#This Row],[Opportunity Name]],2))*1,"")</f>
        <v>2018</v>
      </c>
      <c r="G712" s="181" t="str">
        <f>MID(All_Opps[[#This Row],[Opportunity Name]],3,2)</f>
        <v>06</v>
      </c>
      <c r="H712" s="181" t="str">
        <f>LEFT(All_Opps[[#This Row],[Opportunity Name]],7)</f>
        <v>1806-21</v>
      </c>
      <c r="I712" s="181" t="str" cm="1">
        <f t="array" ref="I7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12" s="181" t="str">
        <f>YEAR(All_Opps[[#This Row],[Close_Date]])&amp;"-"&amp;TEXT(MONTH(All_Opps[[#This Row],[Close_Date]]),"00")</f>
        <v>2018-05</v>
      </c>
      <c r="K712" s="182">
        <f>All_Opps[[#This Row],[Created Date2]]*1</f>
        <v>43222</v>
      </c>
      <c r="L712" s="183">
        <f>YEAR(All_Opps[[#This Row],[Created_Date]])</f>
        <v>2018</v>
      </c>
      <c r="M712" s="184">
        <f>WEEKNUM(All_Opps[[#This Row],[Created_Date]],16)</f>
        <v>18</v>
      </c>
      <c r="N712" s="182">
        <f>All_Opps[[#This Row],[Close Date]]*1</f>
        <v>43225</v>
      </c>
      <c r="O712" s="185">
        <f>YEAR(All_Opps[[#This Row],[Close_Date]])</f>
        <v>2018</v>
      </c>
      <c r="P712" s="183">
        <f>MONTH(All_Opps[[#This Row],[Close Date]])</f>
        <v>5</v>
      </c>
      <c r="Q712" s="181">
        <f>WEEKNUM(All_Opps[[#This Row],[Close Date]],1)</f>
        <v>18</v>
      </c>
      <c r="R71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</v>
      </c>
      <c r="S712" s="4" t="s">
        <v>1733</v>
      </c>
      <c r="T712" s="4" t="s">
        <v>1734</v>
      </c>
      <c r="U712" s="68">
        <v>43225</v>
      </c>
      <c r="V712" s="347" t="s">
        <v>19</v>
      </c>
      <c r="W712" s="341">
        <v>13287</v>
      </c>
      <c r="X712" s="4" t="s">
        <v>15</v>
      </c>
      <c r="Y712" s="4" t="s">
        <v>321</v>
      </c>
      <c r="Z712" s="68">
        <v>43222</v>
      </c>
    </row>
    <row r="713" spans="1:26" ht="12.75" x14ac:dyDescent="0.35">
      <c r="A713" s="20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713" s="206" t="str">
        <f>IF(All_Opps[[#This Row],[WeekMod]]&lt;&gt;"",CONCATENATE(All_Opps[[#This Row],[Opp Year]],"-",TEXT(All_Opps[[#This Row],[WeekMod]],"00#")),"")</f>
        <v>2018-068</v>
      </c>
      <c r="C713" s="20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713" s="206" t="str">
        <f>CONCATENATE(All_Opps[[#This Row],[Opp Year]],"-",TEXT(All_Opps[[#This Row],[Week]],"00#"))</f>
        <v>2018-068</v>
      </c>
      <c r="E713" s="206">
        <f>IFERROR(VALUE(RIGHT(All_Opps[[#This Row],[Opportunity Name]],2)),"")</f>
        <v>2</v>
      </c>
      <c r="F713" s="206">
        <f>IFERROR(("20"&amp;LEFT(All_Opps[[#This Row],[Opportunity Name]],2))*1,"")</f>
        <v>2018</v>
      </c>
      <c r="G713" s="206" t="str">
        <f>MID(All_Opps[[#This Row],[Opportunity Name]],3,2)</f>
        <v>08</v>
      </c>
      <c r="H713" s="206" t="str">
        <f>LEFT(All_Opps[[#This Row],[Opportunity Name]],7)</f>
        <v>1808-10</v>
      </c>
      <c r="I713" s="206" t="str" cm="1">
        <f t="array" ref="I7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13" s="206" t="str">
        <f>YEAR(All_Opps[[#This Row],[Close_Date]])&amp;"-"&amp;TEXT(MONTH(All_Opps[[#This Row],[Close_Date]]),"00")</f>
        <v>2018-04</v>
      </c>
      <c r="K713" s="207">
        <f>All_Opps[[#This Row],[Created Date2]]*1</f>
        <v>43195</v>
      </c>
      <c r="L713" s="208">
        <f>YEAR(All_Opps[[#This Row],[Created_Date]])</f>
        <v>2018</v>
      </c>
      <c r="M713" s="209">
        <f>WEEKNUM(All_Opps[[#This Row],[Created_Date]],16)</f>
        <v>14</v>
      </c>
      <c r="N713" s="207">
        <f>All_Opps[[#This Row],[Close Date]]*1</f>
        <v>43208</v>
      </c>
      <c r="O713" s="210">
        <f>YEAR(All_Opps[[#This Row],[Close_Date]])</f>
        <v>2018</v>
      </c>
      <c r="P713" s="208">
        <f>MONTH(All_Opps[[#This Row],[Close Date]])</f>
        <v>4</v>
      </c>
      <c r="Q713" s="206">
        <f>WEEKNUM(All_Opps[[#This Row],[Close Date]],1)</f>
        <v>16</v>
      </c>
      <c r="R713" s="20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118</v>
      </c>
      <c r="S713" s="41" t="s">
        <v>1735</v>
      </c>
      <c r="T713" s="41" t="s">
        <v>1736</v>
      </c>
      <c r="U713" s="70">
        <v>43208</v>
      </c>
      <c r="V713" s="352" t="s">
        <v>19</v>
      </c>
      <c r="W713" s="40">
        <v>18831</v>
      </c>
      <c r="X713" s="41" t="s">
        <v>15</v>
      </c>
      <c r="Y713" s="41" t="s">
        <v>1285</v>
      </c>
      <c r="Z713" s="70">
        <v>43195</v>
      </c>
    </row>
    <row r="714" spans="1:26" ht="12.75" x14ac:dyDescent="0.35">
      <c r="A7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714" s="181" t="str">
        <f>IF(All_Opps[[#This Row],[WeekMod]]&lt;&gt;"",CONCATENATE(All_Opps[[#This Row],[Opp Year]],"-",TEXT(All_Opps[[#This Row],[WeekMod]],"00#")),"")</f>
        <v>2018-067</v>
      </c>
      <c r="C7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714" s="181" t="str">
        <f>CONCATENATE(All_Opps[[#This Row],[Opp Year]],"-",TEXT(All_Opps[[#This Row],[Week]],"00#"))</f>
        <v>2018-067</v>
      </c>
      <c r="E714" s="181">
        <f>IFERROR(VALUE(RIGHT(All_Opps[[#This Row],[Opportunity Name]],2)),"")</f>
        <v>2</v>
      </c>
      <c r="F714" s="181">
        <f>IFERROR(("20"&amp;LEFT(All_Opps[[#This Row],[Opportunity Name]],2))*1,"")</f>
        <v>2018</v>
      </c>
      <c r="G714" s="181" t="str">
        <f>MID(All_Opps[[#This Row],[Opportunity Name]],3,2)</f>
        <v>11</v>
      </c>
      <c r="H714" s="181" t="str">
        <f>LEFT(All_Opps[[#This Row],[Opportunity Name]],7)</f>
        <v>1811 Fe</v>
      </c>
      <c r="I714" s="181" t="str" cm="1">
        <f t="array" ref="I7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14" s="181" t="str">
        <f>YEAR(All_Opps[[#This Row],[Close_Date]])&amp;"-"&amp;TEXT(MONTH(All_Opps[[#This Row],[Close_Date]]),"00")</f>
        <v>2018-04</v>
      </c>
      <c r="K714" s="182">
        <f>All_Opps[[#This Row],[Created Date2]]*1</f>
        <v>43173</v>
      </c>
      <c r="L714" s="183">
        <f>YEAR(All_Opps[[#This Row],[Created_Date]])</f>
        <v>2018</v>
      </c>
      <c r="M714" s="184">
        <f>WEEKNUM(All_Opps[[#This Row],[Created_Date]],16)</f>
        <v>11</v>
      </c>
      <c r="N714" s="182">
        <f>All_Opps[[#This Row],[Close Date]]*1</f>
        <v>43203</v>
      </c>
      <c r="O714" s="185">
        <f>YEAR(All_Opps[[#This Row],[Close_Date]])</f>
        <v>2018</v>
      </c>
      <c r="P714" s="183">
        <f>MONTH(All_Opps[[#This Row],[Close Date]])</f>
        <v>4</v>
      </c>
      <c r="Q714" s="181">
        <f>WEEKNUM(All_Opps[[#This Row],[Close Date]],1)</f>
        <v>15</v>
      </c>
      <c r="R7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14" s="4" t="s">
        <v>1737</v>
      </c>
      <c r="T714" s="4" t="s">
        <v>1738</v>
      </c>
      <c r="U714" s="68">
        <v>43203</v>
      </c>
      <c r="V714" s="347" t="s">
        <v>21</v>
      </c>
      <c r="W714" s="9">
        <v>41645</v>
      </c>
      <c r="X714" s="4" t="s">
        <v>175</v>
      </c>
      <c r="Y714" s="4" t="s">
        <v>328</v>
      </c>
      <c r="Z714" s="68">
        <v>43173</v>
      </c>
    </row>
    <row r="715" spans="1:26" ht="12.75" x14ac:dyDescent="0.35">
      <c r="A7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715" s="181" t="str">
        <f>IF(All_Opps[[#This Row],[WeekMod]]&lt;&gt;"",CONCATENATE(All_Opps[[#This Row],[Opp Year]],"-",TEXT(All_Opps[[#This Row],[WeekMod]],"00#")),"")</f>
        <v>2018-073</v>
      </c>
      <c r="C7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715" s="181" t="str">
        <f>CONCATENATE(All_Opps[[#This Row],[Opp Year]],"-",TEXT(All_Opps[[#This Row],[Week]],"00#"))</f>
        <v>2018-073</v>
      </c>
      <c r="E715" s="181">
        <f>IFERROR(VALUE(RIGHT(All_Opps[[#This Row],[Opportunity Name]],2)),"")</f>
        <v>2</v>
      </c>
      <c r="F715" s="181">
        <f>IFERROR(("20"&amp;LEFT(All_Opps[[#This Row],[Opportunity Name]],2))*1,"")</f>
        <v>2018</v>
      </c>
      <c r="G715" s="181" t="str">
        <f>MID(All_Opps[[#This Row],[Opportunity Name]],3,2)</f>
        <v>11</v>
      </c>
      <c r="H715" s="181" t="str">
        <f>LEFT(All_Opps[[#This Row],[Opportunity Name]],7)</f>
        <v>1811 Qu</v>
      </c>
      <c r="I715" s="181" t="str" cm="1">
        <f t="array" ref="I7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15" s="181" t="str">
        <f>YEAR(All_Opps[[#This Row],[Close_Date]])&amp;"-"&amp;TEXT(MONTH(All_Opps[[#This Row],[Close_Date]]),"00")</f>
        <v>2018-05</v>
      </c>
      <c r="K715" s="182">
        <f>All_Opps[[#This Row],[Created Date2]]*1</f>
        <v>43211</v>
      </c>
      <c r="L715" s="183">
        <f>YEAR(All_Opps[[#This Row],[Created_Date]])</f>
        <v>2018</v>
      </c>
      <c r="M715" s="184">
        <f>WEEKNUM(All_Opps[[#This Row],[Created_Date]],16)</f>
        <v>17</v>
      </c>
      <c r="N715" s="182">
        <f>All_Opps[[#This Row],[Close Date]]*1</f>
        <v>43241</v>
      </c>
      <c r="O715" s="185">
        <f>YEAR(All_Opps[[#This Row],[Close_Date]])</f>
        <v>2018</v>
      </c>
      <c r="P715" s="183">
        <f>MONTH(All_Opps[[#This Row],[Close Date]])</f>
        <v>5</v>
      </c>
      <c r="Q715" s="181">
        <f>WEEKNUM(All_Opps[[#This Row],[Close Date]],1)</f>
        <v>21</v>
      </c>
      <c r="R71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15" s="4" t="s">
        <v>1739</v>
      </c>
      <c r="T715" s="4" t="s">
        <v>1740</v>
      </c>
      <c r="U715" s="68">
        <v>43241</v>
      </c>
      <c r="V715" s="347" t="s">
        <v>18</v>
      </c>
      <c r="W715" s="9">
        <v>20282</v>
      </c>
      <c r="X715" s="4" t="s">
        <v>27</v>
      </c>
      <c r="Y715" s="4" t="s">
        <v>328</v>
      </c>
      <c r="Z715" s="68">
        <v>43211</v>
      </c>
    </row>
    <row r="716" spans="1:26" ht="12.75" x14ac:dyDescent="0.35">
      <c r="A7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716" s="181" t="str">
        <f>IF(All_Opps[[#This Row],[WeekMod]]&lt;&gt;"",CONCATENATE(All_Opps[[#This Row],[Opp Year]],"-",TEXT(All_Opps[[#This Row],[WeekMod]],"00#")),"")</f>
        <v>2018-066</v>
      </c>
      <c r="C7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716" s="181" t="str">
        <f>CONCATENATE(All_Opps[[#This Row],[Opp Year]],"-",TEXT(All_Opps[[#This Row],[Week]],"00#"))</f>
        <v>2018-066</v>
      </c>
      <c r="E716" s="181">
        <f>IFERROR(VALUE(RIGHT(All_Opps[[#This Row],[Opportunity Name]],2)),"")</f>
        <v>5</v>
      </c>
      <c r="F716" s="181">
        <f>IFERROR(("20"&amp;LEFT(All_Opps[[#This Row],[Opportunity Name]],2))*1,"")</f>
        <v>2018</v>
      </c>
      <c r="G716" s="181" t="str">
        <f>MID(All_Opps[[#This Row],[Opportunity Name]],3,2)</f>
        <v>12</v>
      </c>
      <c r="H716" s="181" t="str">
        <f>LEFT(All_Opps[[#This Row],[Opportunity Name]],7)</f>
        <v>1812-09</v>
      </c>
      <c r="I716" s="181" t="str" cm="1">
        <f t="array" ref="I7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16" s="181" t="str">
        <f>YEAR(All_Opps[[#This Row],[Close_Date]])&amp;"-"&amp;TEXT(MONTH(All_Opps[[#This Row],[Close_Date]]),"00")</f>
        <v>2018-04</v>
      </c>
      <c r="K716" s="182">
        <f>All_Opps[[#This Row],[Created Date2]]*1</f>
        <v>43191</v>
      </c>
      <c r="L716" s="183">
        <f>YEAR(All_Opps[[#This Row],[Created_Date]])</f>
        <v>2018</v>
      </c>
      <c r="M716" s="184">
        <f>WEEKNUM(All_Opps[[#This Row],[Created_Date]],16)</f>
        <v>14</v>
      </c>
      <c r="N716" s="182">
        <f>All_Opps[[#This Row],[Close Date]]*1</f>
        <v>43197</v>
      </c>
      <c r="O716" s="185">
        <f>YEAR(All_Opps[[#This Row],[Close_Date]])</f>
        <v>2018</v>
      </c>
      <c r="P716" s="183">
        <f>MONTH(All_Opps[[#This Row],[Close Date]])</f>
        <v>4</v>
      </c>
      <c r="Q716" s="181">
        <f>WEEKNUM(All_Opps[[#This Row],[Close Date]],1)</f>
        <v>14</v>
      </c>
      <c r="R71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244</v>
      </c>
      <c r="S716" s="4" t="s">
        <v>1741</v>
      </c>
      <c r="T716" s="4" t="s">
        <v>1742</v>
      </c>
      <c r="U716" s="68">
        <v>43197</v>
      </c>
      <c r="V716" s="347" t="s">
        <v>19</v>
      </c>
      <c r="W716" s="9">
        <v>53726</v>
      </c>
      <c r="X716" s="4" t="s">
        <v>10</v>
      </c>
      <c r="Y716" s="4" t="s">
        <v>1285</v>
      </c>
      <c r="Z716" s="68">
        <v>43191</v>
      </c>
    </row>
    <row r="717" spans="1:26" ht="12.75" x14ac:dyDescent="0.35">
      <c r="A7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717" s="181" t="str">
        <f>IF(All_Opps[[#This Row],[WeekMod]]&lt;&gt;"",CONCATENATE(All_Opps[[#This Row],[Opp Year]],"-",TEXT(All_Opps[[#This Row],[WeekMod]],"00#")),"")</f>
        <v>2018-071</v>
      </c>
      <c r="C7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717" s="181" t="str">
        <f>CONCATENATE(All_Opps[[#This Row],[Opp Year]],"-",TEXT(All_Opps[[#This Row],[Week]],"00#"))</f>
        <v>2018-071</v>
      </c>
      <c r="E717" s="181">
        <f>IFERROR(VALUE(RIGHT(All_Opps[[#This Row],[Opportunity Name]],2)),"")</f>
        <v>2</v>
      </c>
      <c r="F717" s="181">
        <f>IFERROR(("20"&amp;LEFT(All_Opps[[#This Row],[Opportunity Name]],2))*1,"")</f>
        <v>2018</v>
      </c>
      <c r="G717" s="181" t="str">
        <f>MID(All_Opps[[#This Row],[Opportunity Name]],3,2)</f>
        <v>10</v>
      </c>
      <c r="H717" s="181" t="str">
        <f>LEFT(All_Opps[[#This Row],[Opportunity Name]],7)</f>
        <v>1810 No</v>
      </c>
      <c r="I717" s="181" t="str" cm="1">
        <f t="array" ref="I7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17" s="181" t="str">
        <f>YEAR(All_Opps[[#This Row],[Close_Date]])&amp;"-"&amp;TEXT(MONTH(All_Opps[[#This Row],[Close_Date]]),"00")</f>
        <v>2018-05</v>
      </c>
      <c r="K717" s="182">
        <f>All_Opps[[#This Row],[Created Date2]]*1</f>
        <v>43198</v>
      </c>
      <c r="L717" s="183">
        <f>YEAR(All_Opps[[#This Row],[Created_Date]])</f>
        <v>2018</v>
      </c>
      <c r="M717" s="184">
        <f>WEEKNUM(All_Opps[[#This Row],[Created_Date]],16)</f>
        <v>15</v>
      </c>
      <c r="N717" s="182">
        <f>All_Opps[[#This Row],[Close Date]]*1</f>
        <v>43228</v>
      </c>
      <c r="O717" s="185">
        <f>YEAR(All_Opps[[#This Row],[Close_Date]])</f>
        <v>2018</v>
      </c>
      <c r="P717" s="183">
        <f>MONTH(All_Opps[[#This Row],[Close Date]])</f>
        <v>5</v>
      </c>
      <c r="Q717" s="181">
        <f>WEEKNUM(All_Opps[[#This Row],[Close Date]],1)</f>
        <v>19</v>
      </c>
      <c r="R7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17" s="4" t="s">
        <v>1743</v>
      </c>
      <c r="T717" s="4" t="s">
        <v>1744</v>
      </c>
      <c r="U717" s="68">
        <v>43228</v>
      </c>
      <c r="V717" s="347" t="s">
        <v>18</v>
      </c>
      <c r="W717" s="341">
        <v>11401</v>
      </c>
      <c r="X717" s="4" t="s">
        <v>13</v>
      </c>
      <c r="Y717" s="4" t="s">
        <v>1285</v>
      </c>
      <c r="Z717" s="68">
        <v>43198</v>
      </c>
    </row>
    <row r="718" spans="1:26" ht="12.75" x14ac:dyDescent="0.35">
      <c r="A7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718" s="181" t="str">
        <f>IF(All_Opps[[#This Row],[WeekMod]]&lt;&gt;"",CONCATENATE(All_Opps[[#This Row],[Opp Year]],"-",TEXT(All_Opps[[#This Row],[WeekMod]],"00#")),"")</f>
        <v>2018-072</v>
      </c>
      <c r="C7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718" s="181" t="str">
        <f>CONCATENATE(All_Opps[[#This Row],[Opp Year]],"-",TEXT(All_Opps[[#This Row],[Week]],"00#"))</f>
        <v>2018-072</v>
      </c>
      <c r="E718" s="181">
        <f>IFERROR(VALUE(RIGHT(All_Opps[[#This Row],[Opportunity Name]],2)),"")</f>
        <v>2</v>
      </c>
      <c r="F718" s="181">
        <f>IFERROR(("20"&amp;LEFT(All_Opps[[#This Row],[Opportunity Name]],2))*1,"")</f>
        <v>2018</v>
      </c>
      <c r="G718" s="181" t="str">
        <f>MID(All_Opps[[#This Row],[Opportunity Name]],3,2)</f>
        <v>08</v>
      </c>
      <c r="H718" s="181" t="str">
        <f>LEFT(All_Opps[[#This Row],[Opportunity Name]],7)</f>
        <v>1808 We</v>
      </c>
      <c r="I718" s="181" t="str" cm="1">
        <f t="array" ref="I7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18" s="181" t="str">
        <f>YEAR(All_Opps[[#This Row],[Close_Date]])&amp;"-"&amp;TEXT(MONTH(All_Opps[[#This Row],[Close_Date]]),"00")</f>
        <v>2018-05</v>
      </c>
      <c r="K718" s="182">
        <f>All_Opps[[#This Row],[Created Date2]]*1</f>
        <v>43209</v>
      </c>
      <c r="L718" s="183">
        <f>YEAR(All_Opps[[#This Row],[Created_Date]])</f>
        <v>2018</v>
      </c>
      <c r="M718" s="184">
        <f>WEEKNUM(All_Opps[[#This Row],[Created_Date]],16)</f>
        <v>16</v>
      </c>
      <c r="N718" s="182">
        <f>All_Opps[[#This Row],[Close Date]]*1</f>
        <v>43239</v>
      </c>
      <c r="O718" s="185">
        <f>YEAR(All_Opps[[#This Row],[Close_Date]])</f>
        <v>2018</v>
      </c>
      <c r="P718" s="183">
        <f>MONTH(All_Opps[[#This Row],[Close Date]])</f>
        <v>5</v>
      </c>
      <c r="Q718" s="181">
        <f>WEEKNUM(All_Opps[[#This Row],[Close Date]],1)</f>
        <v>20</v>
      </c>
      <c r="R71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18" s="4" t="s">
        <v>1745</v>
      </c>
      <c r="T718" s="4" t="s">
        <v>1746</v>
      </c>
      <c r="U718" s="68">
        <v>43239</v>
      </c>
      <c r="V718" s="347" t="s">
        <v>18</v>
      </c>
      <c r="W718" s="341">
        <v>19583</v>
      </c>
      <c r="X718" s="4" t="s">
        <v>6</v>
      </c>
      <c r="Y718" s="4" t="s">
        <v>1285</v>
      </c>
      <c r="Z718" s="68">
        <v>43209</v>
      </c>
    </row>
    <row r="719" spans="1:26" ht="12.75" x14ac:dyDescent="0.35">
      <c r="A7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719" s="181" t="str">
        <f>IF(All_Opps[[#This Row],[WeekMod]]&lt;&gt;"",CONCATENATE(All_Opps[[#This Row],[Opp Year]],"-",TEXT(All_Opps[[#This Row],[WeekMod]],"00#")),"")</f>
        <v>2019-016</v>
      </c>
      <c r="C7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719" s="181" t="str">
        <f>CONCATENATE(All_Opps[[#This Row],[Opp Year]],"-",TEXT(All_Opps[[#This Row],[Week]],"00#"))</f>
        <v>2019-016</v>
      </c>
      <c r="E719" s="181">
        <f>IFERROR(VALUE(RIGHT(All_Opps[[#This Row],[Opportunity Name]],2)),"")</f>
        <v>2</v>
      </c>
      <c r="F719" s="181">
        <f>IFERROR(("20"&amp;LEFT(All_Opps[[#This Row],[Opportunity Name]],2))*1,"")</f>
        <v>2019</v>
      </c>
      <c r="G719" s="181" t="str">
        <f>MID(All_Opps[[#This Row],[Opportunity Name]],3,2)</f>
        <v>07</v>
      </c>
      <c r="H719" s="181" t="str">
        <f>LEFT(All_Opps[[#This Row],[Opportunity Name]],7)</f>
        <v>1907 La</v>
      </c>
      <c r="I719" s="181" t="str" cm="1">
        <f t="array" ref="I7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19" s="181" t="str">
        <f>YEAR(All_Opps[[#This Row],[Close_Date]])&amp;"-"&amp;TEXT(MONTH(All_Opps[[#This Row],[Close_Date]]),"00")</f>
        <v>2018-04</v>
      </c>
      <c r="K719" s="182">
        <f>All_Opps[[#This Row],[Created Date2]]*1</f>
        <v>43175</v>
      </c>
      <c r="L719" s="183">
        <f>YEAR(All_Opps[[#This Row],[Created_Date]])</f>
        <v>2018</v>
      </c>
      <c r="M719" s="184">
        <f>WEEKNUM(All_Opps[[#This Row],[Created_Date]],16)</f>
        <v>11</v>
      </c>
      <c r="N719" s="182">
        <f>All_Opps[[#This Row],[Close Date]]*1</f>
        <v>43205</v>
      </c>
      <c r="O719" s="185">
        <f>YEAR(All_Opps[[#This Row],[Close_Date]])</f>
        <v>2018</v>
      </c>
      <c r="P719" s="183">
        <f>MONTH(All_Opps[[#This Row],[Close Date]])</f>
        <v>4</v>
      </c>
      <c r="Q719" s="181">
        <f>WEEKNUM(All_Opps[[#This Row],[Close Date]],1)</f>
        <v>16</v>
      </c>
      <c r="R7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19" s="4" t="s">
        <v>1747</v>
      </c>
      <c r="T719" s="4" t="s">
        <v>1748</v>
      </c>
      <c r="U719" s="68">
        <v>43205</v>
      </c>
      <c r="V719" s="347" t="s">
        <v>18</v>
      </c>
      <c r="W719" s="341">
        <v>53474</v>
      </c>
      <c r="X719" s="4" t="s">
        <v>11</v>
      </c>
      <c r="Y719" s="4" t="s">
        <v>321</v>
      </c>
      <c r="Z719" s="68">
        <v>43175</v>
      </c>
    </row>
    <row r="720" spans="1:26" ht="12.75" x14ac:dyDescent="0.35">
      <c r="A7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720" s="181" t="str">
        <f>IF(All_Opps[[#This Row],[WeekMod]]&lt;&gt;"",CONCATENATE(All_Opps[[#This Row],[Opp Year]],"-",TEXT(All_Opps[[#This Row],[WeekMod]],"00#")),"")</f>
        <v>2019-016</v>
      </c>
      <c r="C7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720" s="181" t="str">
        <f>CONCATENATE(All_Opps[[#This Row],[Opp Year]],"-",TEXT(All_Opps[[#This Row],[Week]],"00#"))</f>
        <v>2019-016</v>
      </c>
      <c r="E720" s="181">
        <f>IFERROR(VALUE(RIGHT(All_Opps[[#This Row],[Opportunity Name]],2)),"")</f>
        <v>4</v>
      </c>
      <c r="F720" s="181">
        <f>IFERROR(("20"&amp;LEFT(All_Opps[[#This Row],[Opportunity Name]],2))*1,"")</f>
        <v>2019</v>
      </c>
      <c r="G720" s="181" t="str">
        <f>MID(All_Opps[[#This Row],[Opportunity Name]],3,2)</f>
        <v>08</v>
      </c>
      <c r="H720" s="181" t="str">
        <f>LEFT(All_Opps[[#This Row],[Opportunity Name]],7)</f>
        <v>1908-03</v>
      </c>
      <c r="I720" s="181" t="str" cm="1">
        <f t="array" ref="I7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20" s="181" t="str">
        <f>YEAR(All_Opps[[#This Row],[Close_Date]])&amp;"-"&amp;TEXT(MONTH(All_Opps[[#This Row],[Close_Date]]),"00")</f>
        <v>2018-04</v>
      </c>
      <c r="K720" s="182">
        <f>All_Opps[[#This Row],[Created Date2]]*1</f>
        <v>43184</v>
      </c>
      <c r="L720" s="183">
        <f>YEAR(All_Opps[[#This Row],[Created_Date]])</f>
        <v>2018</v>
      </c>
      <c r="M720" s="184">
        <f>WEEKNUM(All_Opps[[#This Row],[Created_Date]],16)</f>
        <v>13</v>
      </c>
      <c r="N720" s="182">
        <f>All_Opps[[#This Row],[Close Date]]*1</f>
        <v>43208</v>
      </c>
      <c r="O720" s="185">
        <f>YEAR(All_Opps[[#This Row],[Close_Date]])</f>
        <v>2018</v>
      </c>
      <c r="P720" s="183">
        <f>MONTH(All_Opps[[#This Row],[Close Date]])</f>
        <v>4</v>
      </c>
      <c r="Q720" s="181">
        <f>WEEKNUM(All_Opps[[#This Row],[Close Date]],1)</f>
        <v>16</v>
      </c>
      <c r="R72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494</v>
      </c>
      <c r="S720" s="4" t="s">
        <v>1749</v>
      </c>
      <c r="T720" s="4" t="s">
        <v>1750</v>
      </c>
      <c r="U720" s="68">
        <v>43208</v>
      </c>
      <c r="V720" s="347" t="s">
        <v>19</v>
      </c>
      <c r="W720" s="9">
        <v>74058</v>
      </c>
      <c r="X720" s="4" t="s">
        <v>13</v>
      </c>
      <c r="Y720" s="4" t="s">
        <v>328</v>
      </c>
      <c r="Z720" s="68">
        <v>43184</v>
      </c>
    </row>
    <row r="721" spans="1:26" ht="12.75" x14ac:dyDescent="0.35">
      <c r="A7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721" s="181" t="str">
        <f>IF(All_Opps[[#This Row],[WeekMod]]&lt;&gt;"",CONCATENATE(All_Opps[[#This Row],[Opp Year]],"-",TEXT(All_Opps[[#This Row],[WeekMod]],"00#")),"")</f>
        <v>2018-066</v>
      </c>
      <c r="C7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721" s="181" t="str">
        <f>CONCATENATE(All_Opps[[#This Row],[Opp Year]],"-",TEXT(All_Opps[[#This Row],[Week]],"00#"))</f>
        <v>2018-066</v>
      </c>
      <c r="E721" s="181">
        <f>IFERROR(VALUE(RIGHT(All_Opps[[#This Row],[Opportunity Name]],2)),"")</f>
        <v>2</v>
      </c>
      <c r="F721" s="181">
        <f>IFERROR(("20"&amp;LEFT(All_Opps[[#This Row],[Opportunity Name]],2))*1,"")</f>
        <v>2018</v>
      </c>
      <c r="G721" s="181" t="str">
        <f>MID(All_Opps[[#This Row],[Opportunity Name]],3,2)</f>
        <v>10</v>
      </c>
      <c r="H721" s="181" t="str">
        <f>LEFT(All_Opps[[#This Row],[Opportunity Name]],7)</f>
        <v>1810-10</v>
      </c>
      <c r="I721" s="181" t="str" cm="1">
        <f t="array" ref="I7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21" s="181" t="str">
        <f>YEAR(All_Opps[[#This Row],[Close_Date]])&amp;"-"&amp;TEXT(MONTH(All_Opps[[#This Row],[Close_Date]]),"00")</f>
        <v>2018-04</v>
      </c>
      <c r="K721" s="182">
        <f>All_Opps[[#This Row],[Created Date2]]*1</f>
        <v>43185</v>
      </c>
      <c r="L721" s="183">
        <f>YEAR(All_Opps[[#This Row],[Created_Date]])</f>
        <v>2018</v>
      </c>
      <c r="M721" s="184">
        <f>WEEKNUM(All_Opps[[#This Row],[Created_Date]],16)</f>
        <v>13</v>
      </c>
      <c r="N721" s="182">
        <f>All_Opps[[#This Row],[Close Date]]*1</f>
        <v>43196</v>
      </c>
      <c r="O721" s="185">
        <f>YEAR(All_Opps[[#This Row],[Close_Date]])</f>
        <v>2018</v>
      </c>
      <c r="P721" s="183">
        <f>MONTH(All_Opps[[#This Row],[Close Date]])</f>
        <v>4</v>
      </c>
      <c r="Q721" s="181">
        <f>WEEKNUM(All_Opps[[#This Row],[Close Date]],1)</f>
        <v>14</v>
      </c>
      <c r="R72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189</v>
      </c>
      <c r="S721" s="4" t="s">
        <v>1751</v>
      </c>
      <c r="T721" s="4" t="s">
        <v>1752</v>
      </c>
      <c r="U721" s="68">
        <v>43196</v>
      </c>
      <c r="V721" s="347" t="s">
        <v>19</v>
      </c>
      <c r="W721" s="9">
        <v>15503</v>
      </c>
      <c r="X721" s="4" t="s">
        <v>161</v>
      </c>
      <c r="Y721" s="4" t="s">
        <v>328</v>
      </c>
      <c r="Z721" s="68">
        <v>43185</v>
      </c>
    </row>
    <row r="722" spans="1:26" ht="12.75" x14ac:dyDescent="0.35">
      <c r="A7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722" s="181" t="str">
        <f>IF(All_Opps[[#This Row],[WeekMod]]&lt;&gt;"",CONCATENATE(All_Opps[[#This Row],[Opp Year]],"-",TEXT(All_Opps[[#This Row],[WeekMod]],"00#")),"")</f>
        <v>2018-070</v>
      </c>
      <c r="C7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722" s="181" t="str">
        <f>CONCATENATE(All_Opps[[#This Row],[Opp Year]],"-",TEXT(All_Opps[[#This Row],[Week]],"00#"))</f>
        <v>2018-070</v>
      </c>
      <c r="E722" s="181">
        <f>IFERROR(VALUE(RIGHT(All_Opps[[#This Row],[Opportunity Name]],2)),"")</f>
        <v>3</v>
      </c>
      <c r="F722" s="181">
        <f>IFERROR(("20"&amp;LEFT(All_Opps[[#This Row],[Opportunity Name]],2))*1,"")</f>
        <v>2018</v>
      </c>
      <c r="G722" s="181" t="str">
        <f>MID(All_Opps[[#This Row],[Opportunity Name]],3,2)</f>
        <v>09</v>
      </c>
      <c r="H722" s="181" t="str">
        <f>LEFT(All_Opps[[#This Row],[Opportunity Name]],7)</f>
        <v>1809 Ur</v>
      </c>
      <c r="I722" s="181" t="str" cm="1">
        <f t="array" ref="I7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22" s="181" t="str">
        <f>YEAR(All_Opps[[#This Row],[Close_Date]])&amp;"-"&amp;TEXT(MONTH(All_Opps[[#This Row],[Close_Date]]),"00")</f>
        <v>2018-05</v>
      </c>
      <c r="K722" s="182">
        <f>All_Opps[[#This Row],[Created Date2]]*1</f>
        <v>43210</v>
      </c>
      <c r="L722" s="183">
        <f>YEAR(All_Opps[[#This Row],[Created_Date]])</f>
        <v>2018</v>
      </c>
      <c r="M722" s="184">
        <f>WEEKNUM(All_Opps[[#This Row],[Created_Date]],16)</f>
        <v>16</v>
      </c>
      <c r="N722" s="182">
        <f>All_Opps[[#This Row],[Close Date]]*1</f>
        <v>43221</v>
      </c>
      <c r="O722" s="185">
        <f>YEAR(All_Opps[[#This Row],[Close_Date]])</f>
        <v>2018</v>
      </c>
      <c r="P722" s="183">
        <f>MONTH(All_Opps[[#This Row],[Close Date]])</f>
        <v>5</v>
      </c>
      <c r="Q722" s="181">
        <f>WEEKNUM(All_Opps[[#This Row],[Close Date]],1)</f>
        <v>18</v>
      </c>
      <c r="R72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134</v>
      </c>
      <c r="S722" s="4" t="s">
        <v>1753</v>
      </c>
      <c r="T722" s="4" t="s">
        <v>1754</v>
      </c>
      <c r="U722" s="68">
        <v>43221</v>
      </c>
      <c r="V722" s="347" t="s">
        <v>19</v>
      </c>
      <c r="W722" s="9">
        <v>57860</v>
      </c>
      <c r="X722" s="4" t="s">
        <v>15</v>
      </c>
      <c r="Y722" s="4" t="s">
        <v>328</v>
      </c>
      <c r="Z722" s="68">
        <v>43210</v>
      </c>
    </row>
    <row r="723" spans="1:26" ht="12.75" x14ac:dyDescent="0.35">
      <c r="A7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723" s="181" t="str">
        <f>IF(All_Opps[[#This Row],[WeekMod]]&lt;&gt;"",CONCATENATE(All_Opps[[#This Row],[Opp Year]],"-",TEXT(All_Opps[[#This Row],[WeekMod]],"00#")),"")</f>
        <v>2018-068</v>
      </c>
      <c r="C7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723" s="181" t="str">
        <f>CONCATENATE(All_Opps[[#This Row],[Opp Year]],"-",TEXT(All_Opps[[#This Row],[Week]],"00#"))</f>
        <v>2018-068</v>
      </c>
      <c r="E723" s="181">
        <f>IFERROR(VALUE(RIGHT(All_Opps[[#This Row],[Opportunity Name]],2)),"")</f>
        <v>2</v>
      </c>
      <c r="F723" s="181">
        <f>IFERROR(("20"&amp;LEFT(All_Opps[[#This Row],[Opportunity Name]],2))*1,"")</f>
        <v>2018</v>
      </c>
      <c r="G723" s="181" t="str">
        <f>MID(All_Opps[[#This Row],[Opportunity Name]],3,2)</f>
        <v>08</v>
      </c>
      <c r="H723" s="181" t="str">
        <f>LEFT(All_Opps[[#This Row],[Opportunity Name]],7)</f>
        <v>1808-11</v>
      </c>
      <c r="I723" s="181" t="str" cm="1">
        <f t="array" ref="I7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23" s="181" t="str">
        <f>YEAR(All_Opps[[#This Row],[Close_Date]])&amp;"-"&amp;TEXT(MONTH(All_Opps[[#This Row],[Close_Date]]),"00")</f>
        <v>2018-04</v>
      </c>
      <c r="K723" s="182">
        <f>All_Opps[[#This Row],[Created Date2]]*1</f>
        <v>43210</v>
      </c>
      <c r="L723" s="183">
        <f>YEAR(All_Opps[[#This Row],[Created_Date]])</f>
        <v>2018</v>
      </c>
      <c r="M723" s="184">
        <f>WEEKNUM(All_Opps[[#This Row],[Created_Date]],16)</f>
        <v>16</v>
      </c>
      <c r="N723" s="182">
        <f>All_Opps[[#This Row],[Close Date]]*1</f>
        <v>43210</v>
      </c>
      <c r="O723" s="185">
        <f>YEAR(All_Opps[[#This Row],[Close_Date]])</f>
        <v>2018</v>
      </c>
      <c r="P723" s="183">
        <f>MONTH(All_Opps[[#This Row],[Close Date]])</f>
        <v>4</v>
      </c>
      <c r="Q723" s="181">
        <f>WEEKNUM(All_Opps[[#This Row],[Close Date]],1)</f>
        <v>16</v>
      </c>
      <c r="R72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103</v>
      </c>
      <c r="S723" s="4" t="s">
        <v>1755</v>
      </c>
      <c r="T723" s="4" t="s">
        <v>1756</v>
      </c>
      <c r="U723" s="68">
        <v>43210</v>
      </c>
      <c r="V723" s="347" t="s">
        <v>19</v>
      </c>
      <c r="W723" s="341">
        <v>38417</v>
      </c>
      <c r="X723" s="4" t="s">
        <v>5</v>
      </c>
      <c r="Y723" s="4" t="s">
        <v>321</v>
      </c>
      <c r="Z723" s="68">
        <v>43210</v>
      </c>
    </row>
    <row r="724" spans="1:26" ht="12.75" x14ac:dyDescent="0.35">
      <c r="A7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724" s="181" t="str">
        <f>IF(All_Opps[[#This Row],[WeekMod]]&lt;&gt;"",CONCATENATE(All_Opps[[#This Row],[Opp Year]],"-",TEXT(All_Opps[[#This Row],[WeekMod]],"00#")),"")</f>
        <v>2018-066</v>
      </c>
      <c r="C7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724" s="181" t="str">
        <f>CONCATENATE(All_Opps[[#This Row],[Opp Year]],"-",TEXT(All_Opps[[#This Row],[Week]],"00#"))</f>
        <v>2018-066</v>
      </c>
      <c r="E724" s="181">
        <f>IFERROR(VALUE(RIGHT(All_Opps[[#This Row],[Opportunity Name]],2)),"")</f>
        <v>4</v>
      </c>
      <c r="F724" s="181">
        <f>IFERROR(("20"&amp;LEFT(All_Opps[[#This Row],[Opportunity Name]],2))*1,"")</f>
        <v>2018</v>
      </c>
      <c r="G724" s="181" t="str">
        <f>MID(All_Opps[[#This Row],[Opportunity Name]],3,2)</f>
        <v>09</v>
      </c>
      <c r="H724" s="181" t="str">
        <f>LEFT(All_Opps[[#This Row],[Opportunity Name]],7)</f>
        <v>1809 Li</v>
      </c>
      <c r="I724" s="181" t="str" cm="1">
        <f t="array" ref="I7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24" s="181" t="str">
        <f>YEAR(All_Opps[[#This Row],[Close_Date]])&amp;"-"&amp;TEXT(MONTH(All_Opps[[#This Row],[Close_Date]]),"00")</f>
        <v>2018-04</v>
      </c>
      <c r="K724" s="182">
        <f>All_Opps[[#This Row],[Created Date2]]*1</f>
        <v>43166</v>
      </c>
      <c r="L724" s="183">
        <f>YEAR(All_Opps[[#This Row],[Created_Date]])</f>
        <v>2018</v>
      </c>
      <c r="M724" s="184">
        <f>WEEKNUM(All_Opps[[#This Row],[Created_Date]],16)</f>
        <v>10</v>
      </c>
      <c r="N724" s="182">
        <f>All_Opps[[#This Row],[Close Date]]*1</f>
        <v>43196</v>
      </c>
      <c r="O724" s="185">
        <f>YEAR(All_Opps[[#This Row],[Close_Date]])</f>
        <v>2018</v>
      </c>
      <c r="P724" s="183">
        <f>MONTH(All_Opps[[#This Row],[Close Date]])</f>
        <v>4</v>
      </c>
      <c r="Q724" s="181">
        <f>WEEKNUM(All_Opps[[#This Row],[Close Date]],1)</f>
        <v>14</v>
      </c>
      <c r="R72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24" s="4" t="s">
        <v>1757</v>
      </c>
      <c r="T724" s="4" t="s">
        <v>1758</v>
      </c>
      <c r="U724" s="68">
        <v>43196</v>
      </c>
      <c r="V724" s="347" t="s">
        <v>21</v>
      </c>
      <c r="W724" s="9">
        <v>111232</v>
      </c>
      <c r="X724" s="4" t="s">
        <v>159</v>
      </c>
      <c r="Y724" s="4" t="s">
        <v>328</v>
      </c>
      <c r="Z724" s="68">
        <v>43166</v>
      </c>
    </row>
    <row r="725" spans="1:26" ht="12.75" x14ac:dyDescent="0.35">
      <c r="A7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725" s="181" t="str">
        <f>IF(All_Opps[[#This Row],[WeekMod]]&lt;&gt;"",CONCATENATE(All_Opps[[#This Row],[Opp Year]],"-",TEXT(All_Opps[[#This Row],[WeekMod]],"00#")),"")</f>
        <v>2019-016</v>
      </c>
      <c r="C7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725" s="181" t="str">
        <f>CONCATENATE(All_Opps[[#This Row],[Opp Year]],"-",TEXT(All_Opps[[#This Row],[Week]],"00#"))</f>
        <v>2019-016</v>
      </c>
      <c r="E725" s="181">
        <f>IFERROR(VALUE(RIGHT(All_Opps[[#This Row],[Opportunity Name]],2)),"")</f>
        <v>2</v>
      </c>
      <c r="F725" s="181">
        <f>IFERROR(("20"&amp;LEFT(All_Opps[[#This Row],[Opportunity Name]],2))*1,"")</f>
        <v>2019</v>
      </c>
      <c r="G725" s="181" t="str">
        <f>MID(All_Opps[[#This Row],[Opportunity Name]],3,2)</f>
        <v>09</v>
      </c>
      <c r="H725" s="181" t="str">
        <f>LEFT(All_Opps[[#This Row],[Opportunity Name]],7)</f>
        <v>1909 Ro</v>
      </c>
      <c r="I725" s="181" t="str" cm="1">
        <f t="array" ref="I7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25" s="181" t="str">
        <f>YEAR(All_Opps[[#This Row],[Close_Date]])&amp;"-"&amp;TEXT(MONTH(All_Opps[[#This Row],[Close_Date]]),"00")</f>
        <v>2018-04</v>
      </c>
      <c r="K725" s="182">
        <f>All_Opps[[#This Row],[Created Date2]]*1</f>
        <v>43176</v>
      </c>
      <c r="L725" s="183">
        <f>YEAR(All_Opps[[#This Row],[Created_Date]])</f>
        <v>2018</v>
      </c>
      <c r="M725" s="184">
        <f>WEEKNUM(All_Opps[[#This Row],[Created_Date]],16)</f>
        <v>12</v>
      </c>
      <c r="N725" s="182">
        <f>All_Opps[[#This Row],[Close Date]]*1</f>
        <v>43206</v>
      </c>
      <c r="O725" s="185">
        <f>YEAR(All_Opps[[#This Row],[Close_Date]])</f>
        <v>2018</v>
      </c>
      <c r="P725" s="183">
        <f>MONTH(All_Opps[[#This Row],[Close Date]])</f>
        <v>4</v>
      </c>
      <c r="Q725" s="181">
        <f>WEEKNUM(All_Opps[[#This Row],[Close Date]],1)</f>
        <v>16</v>
      </c>
      <c r="R72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25" s="4" t="s">
        <v>1759</v>
      </c>
      <c r="T725" s="4" t="s">
        <v>1760</v>
      </c>
      <c r="U725" s="68">
        <v>43206</v>
      </c>
      <c r="V725" s="347" t="s">
        <v>18</v>
      </c>
      <c r="W725" s="9">
        <v>34711</v>
      </c>
      <c r="X725" s="4" t="s">
        <v>11</v>
      </c>
      <c r="Y725" s="4" t="s">
        <v>328</v>
      </c>
      <c r="Z725" s="68">
        <v>43176</v>
      </c>
    </row>
    <row r="726" spans="1:26" ht="12.75" x14ac:dyDescent="0.35">
      <c r="A7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726" s="181" t="str">
        <f>IF(All_Opps[[#This Row],[WeekMod]]&lt;&gt;"",CONCATENATE(All_Opps[[#This Row],[Opp Year]],"-",TEXT(All_Opps[[#This Row],[WeekMod]],"00#")),"")</f>
        <v>2018-072</v>
      </c>
      <c r="C7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726" s="181" t="str">
        <f>CONCATENATE(All_Opps[[#This Row],[Opp Year]],"-",TEXT(All_Opps[[#This Row],[Week]],"00#"))</f>
        <v>2018-072</v>
      </c>
      <c r="E726" s="181">
        <f>IFERROR(VALUE(RIGHT(All_Opps[[#This Row],[Opportunity Name]],2)),"")</f>
        <v>4</v>
      </c>
      <c r="F726" s="181">
        <f>IFERROR(("20"&amp;LEFT(All_Opps[[#This Row],[Opportunity Name]],2))*1,"")</f>
        <v>2018</v>
      </c>
      <c r="G726" s="181" t="str">
        <f>MID(All_Opps[[#This Row],[Opportunity Name]],3,2)</f>
        <v>12</v>
      </c>
      <c r="H726" s="181" t="str">
        <f>LEFT(All_Opps[[#This Row],[Opportunity Name]],7)</f>
        <v>1812 Fe</v>
      </c>
      <c r="I726" s="181" t="str" cm="1">
        <f t="array" ref="I7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26" s="181" t="str">
        <f>YEAR(All_Opps[[#This Row],[Close_Date]])&amp;"-"&amp;TEXT(MONTH(All_Opps[[#This Row],[Close_Date]]),"00")</f>
        <v>2018-05</v>
      </c>
      <c r="K726" s="182">
        <f>All_Opps[[#This Row],[Created Date2]]*1</f>
        <v>43231</v>
      </c>
      <c r="L726" s="183">
        <f>YEAR(All_Opps[[#This Row],[Created_Date]])</f>
        <v>2018</v>
      </c>
      <c r="M726" s="184">
        <f>WEEKNUM(All_Opps[[#This Row],[Created_Date]],16)</f>
        <v>19</v>
      </c>
      <c r="N726" s="182">
        <f>All_Opps[[#This Row],[Close Date]]*1</f>
        <v>43238</v>
      </c>
      <c r="O726" s="185">
        <f>YEAR(All_Opps[[#This Row],[Close_Date]])</f>
        <v>2018</v>
      </c>
      <c r="P726" s="183">
        <f>MONTH(All_Opps[[#This Row],[Close Date]])</f>
        <v>5</v>
      </c>
      <c r="Q726" s="181">
        <f>WEEKNUM(All_Opps[[#This Row],[Close Date]],1)</f>
        <v>20</v>
      </c>
      <c r="R72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26" s="4" t="s">
        <v>1761</v>
      </c>
      <c r="T726" s="4" t="s">
        <v>1762</v>
      </c>
      <c r="U726" s="68">
        <v>43238</v>
      </c>
      <c r="V726" s="347" t="s">
        <v>18</v>
      </c>
      <c r="W726" s="9">
        <v>48405</v>
      </c>
      <c r="X726" s="4" t="s">
        <v>13</v>
      </c>
      <c r="Y726" s="4" t="s">
        <v>328</v>
      </c>
      <c r="Z726" s="68">
        <v>43231</v>
      </c>
    </row>
    <row r="727" spans="1:26" ht="12.75" x14ac:dyDescent="0.35">
      <c r="A7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727" s="181" t="str">
        <f>IF(All_Opps[[#This Row],[WeekMod]]&lt;&gt;"",CONCATENATE(All_Opps[[#This Row],[Opp Year]],"-",TEXT(All_Opps[[#This Row],[WeekMod]],"00#")),"")</f>
        <v>2019-017</v>
      </c>
      <c r="C7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727" s="181" t="str">
        <f>CONCATENATE(All_Opps[[#This Row],[Opp Year]],"-",TEXT(All_Opps[[#This Row],[Week]],"00#"))</f>
        <v>2019-017</v>
      </c>
      <c r="E727" s="181">
        <f>IFERROR(VALUE(RIGHT(All_Opps[[#This Row],[Opportunity Name]],2)),"")</f>
        <v>2</v>
      </c>
      <c r="F727" s="181">
        <f>IFERROR(("20"&amp;LEFT(All_Opps[[#This Row],[Opportunity Name]],2))*1,"")</f>
        <v>2019</v>
      </c>
      <c r="G727" s="181" t="str">
        <f>MID(All_Opps[[#This Row],[Opportunity Name]],3,2)</f>
        <v>01</v>
      </c>
      <c r="H727" s="181" t="str">
        <f>LEFT(All_Opps[[#This Row],[Opportunity Name]],7)</f>
        <v>1901-05</v>
      </c>
      <c r="I727" s="181" t="str" cm="1">
        <f t="array" ref="I7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27" s="181" t="str">
        <f>YEAR(All_Opps[[#This Row],[Close_Date]])&amp;"-"&amp;TEXT(MONTH(All_Opps[[#This Row],[Close_Date]]),"00")</f>
        <v>2018-04</v>
      </c>
      <c r="K727" s="182">
        <f>All_Opps[[#This Row],[Created Date2]]*1</f>
        <v>43215</v>
      </c>
      <c r="L727" s="183">
        <f>YEAR(All_Opps[[#This Row],[Created_Date]])</f>
        <v>2018</v>
      </c>
      <c r="M727" s="184">
        <f>WEEKNUM(All_Opps[[#This Row],[Created_Date]],16)</f>
        <v>17</v>
      </c>
      <c r="N727" s="182">
        <f>All_Opps[[#This Row],[Close Date]]*1</f>
        <v>43216</v>
      </c>
      <c r="O727" s="185">
        <f>YEAR(All_Opps[[#This Row],[Close_Date]])</f>
        <v>2018</v>
      </c>
      <c r="P727" s="183">
        <f>MONTH(All_Opps[[#This Row],[Close Date]])</f>
        <v>4</v>
      </c>
      <c r="Q727" s="181">
        <f>WEEKNUM(All_Opps[[#This Row],[Close Date]],1)</f>
        <v>17</v>
      </c>
      <c r="R72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251</v>
      </c>
      <c r="S727" s="4" t="s">
        <v>1763</v>
      </c>
      <c r="T727" s="4" t="s">
        <v>1764</v>
      </c>
      <c r="U727" s="68">
        <v>43216</v>
      </c>
      <c r="V727" s="347" t="s">
        <v>19</v>
      </c>
      <c r="W727" s="341">
        <v>23292</v>
      </c>
      <c r="X727" s="4" t="s">
        <v>6</v>
      </c>
      <c r="Y727" s="4" t="s">
        <v>321</v>
      </c>
      <c r="Z727" s="68">
        <v>43215</v>
      </c>
    </row>
    <row r="728" spans="1:26" ht="12.75" x14ac:dyDescent="0.35">
      <c r="A7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728" s="181" t="str">
        <f>IF(All_Opps[[#This Row],[WeekMod]]&lt;&gt;"",CONCATENATE(All_Opps[[#This Row],[Opp Year]],"-",TEXT(All_Opps[[#This Row],[WeekMod]],"00#")),"")</f>
        <v>2018-074</v>
      </c>
      <c r="C7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728" s="181" t="str">
        <f>CONCATENATE(All_Opps[[#This Row],[Opp Year]],"-",TEXT(All_Opps[[#This Row],[Week]],"00#"))</f>
        <v>2018-074</v>
      </c>
      <c r="E728" s="181">
        <f>IFERROR(VALUE(RIGHT(All_Opps[[#This Row],[Opportunity Name]],2)),"")</f>
        <v>4</v>
      </c>
      <c r="F728" s="181">
        <f>IFERROR(("20"&amp;LEFT(All_Opps[[#This Row],[Opportunity Name]],2))*1,"")</f>
        <v>2018</v>
      </c>
      <c r="G728" s="181" t="str">
        <f>MID(All_Opps[[#This Row],[Opportunity Name]],3,2)</f>
        <v>12</v>
      </c>
      <c r="H728" s="181" t="str">
        <f>LEFT(All_Opps[[#This Row],[Opportunity Name]],7)</f>
        <v>1812 Ma</v>
      </c>
      <c r="I728" s="181" t="str" cm="1">
        <f t="array" ref="I7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28" s="181" t="str">
        <f>YEAR(All_Opps[[#This Row],[Close_Date]])&amp;"-"&amp;TEXT(MONTH(All_Opps[[#This Row],[Close_Date]]),"00")</f>
        <v>2018-05</v>
      </c>
      <c r="K728" s="182">
        <f>All_Opps[[#This Row],[Created Date2]]*1</f>
        <v>43219</v>
      </c>
      <c r="L728" s="183">
        <f>YEAR(All_Opps[[#This Row],[Created_Date]])</f>
        <v>2018</v>
      </c>
      <c r="M728" s="184">
        <f>WEEKNUM(All_Opps[[#This Row],[Created_Date]],16)</f>
        <v>18</v>
      </c>
      <c r="N728" s="182">
        <f>All_Opps[[#This Row],[Close Date]]*1</f>
        <v>43249</v>
      </c>
      <c r="O728" s="185">
        <f>YEAR(All_Opps[[#This Row],[Close_Date]])</f>
        <v>2018</v>
      </c>
      <c r="P728" s="183">
        <f>MONTH(All_Opps[[#This Row],[Close Date]])</f>
        <v>5</v>
      </c>
      <c r="Q728" s="181">
        <f>WEEKNUM(All_Opps[[#This Row],[Close Date]],1)</f>
        <v>22</v>
      </c>
      <c r="R72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28" s="4" t="s">
        <v>1765</v>
      </c>
      <c r="T728" s="4" t="s">
        <v>1766</v>
      </c>
      <c r="U728" s="68">
        <v>43249</v>
      </c>
      <c r="V728" s="347" t="s">
        <v>21</v>
      </c>
      <c r="W728" s="341">
        <v>60514</v>
      </c>
      <c r="X728" s="4" t="s">
        <v>5</v>
      </c>
      <c r="Y728" s="4" t="s">
        <v>321</v>
      </c>
      <c r="Z728" s="68">
        <v>43219</v>
      </c>
    </row>
    <row r="729" spans="1:26" ht="12.75" x14ac:dyDescent="0.35">
      <c r="A7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22</v>
      </c>
      <c r="B729" s="181" t="str">
        <f>IF(All_Opps[[#This Row],[WeekMod]]&lt;&gt;"",CONCATENATE(All_Opps[[#This Row],[Opp Year]],"-",TEXT(All_Opps[[#This Row],[WeekMod]],"00#")),"")</f>
        <v>2019-022</v>
      </c>
      <c r="C7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22</v>
      </c>
      <c r="D729" s="181" t="str">
        <f>CONCATENATE(All_Opps[[#This Row],[Opp Year]],"-",TEXT(All_Opps[[#This Row],[Week]],"00#"))</f>
        <v>2019-022</v>
      </c>
      <c r="E729" s="181">
        <f>IFERROR(VALUE(RIGHT(All_Opps[[#This Row],[Opportunity Name]],2)),"")</f>
        <v>2</v>
      </c>
      <c r="F729" s="181">
        <f>IFERROR(("20"&amp;LEFT(All_Opps[[#This Row],[Opportunity Name]],2))*1,"")</f>
        <v>2019</v>
      </c>
      <c r="G729" s="181" t="str">
        <f>MID(All_Opps[[#This Row],[Opportunity Name]],3,2)</f>
        <v>08</v>
      </c>
      <c r="H729" s="181" t="str">
        <f>LEFT(All_Opps[[#This Row],[Opportunity Name]],7)</f>
        <v>1908-04</v>
      </c>
      <c r="I729" s="181" t="str" cm="1">
        <f t="array" ref="I7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29" s="181" t="str">
        <f>YEAR(All_Opps[[#This Row],[Close_Date]])&amp;"-"&amp;TEXT(MONTH(All_Opps[[#This Row],[Close_Date]]),"00")</f>
        <v>2018-05</v>
      </c>
      <c r="K729" s="182">
        <f>All_Opps[[#This Row],[Created Date2]]*1</f>
        <v>43212</v>
      </c>
      <c r="L729" s="183">
        <f>YEAR(All_Opps[[#This Row],[Created_Date]])</f>
        <v>2018</v>
      </c>
      <c r="M729" s="184">
        <f>WEEKNUM(All_Opps[[#This Row],[Created_Date]],16)</f>
        <v>17</v>
      </c>
      <c r="N729" s="182">
        <f>All_Opps[[#This Row],[Close Date]]*1</f>
        <v>43249</v>
      </c>
      <c r="O729" s="185">
        <f>YEAR(All_Opps[[#This Row],[Close_Date]])</f>
        <v>2018</v>
      </c>
      <c r="P729" s="183">
        <f>MONTH(All_Opps[[#This Row],[Close Date]])</f>
        <v>5</v>
      </c>
      <c r="Q729" s="181">
        <f>WEEKNUM(All_Opps[[#This Row],[Close Date]],1)</f>
        <v>22</v>
      </c>
      <c r="R72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466</v>
      </c>
      <c r="S729" s="4" t="s">
        <v>1767</v>
      </c>
      <c r="T729" s="4" t="s">
        <v>1768</v>
      </c>
      <c r="U729" s="68">
        <v>43249</v>
      </c>
      <c r="V729" s="347" t="s">
        <v>19</v>
      </c>
      <c r="W729" s="341">
        <v>19330</v>
      </c>
      <c r="X729" s="4" t="s">
        <v>5</v>
      </c>
      <c r="Y729" s="4" t="s">
        <v>321</v>
      </c>
      <c r="Z729" s="68">
        <v>43212</v>
      </c>
    </row>
    <row r="730" spans="1:26" ht="12.75" x14ac:dyDescent="0.35">
      <c r="A7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730" s="181" t="str">
        <f>IF(All_Opps[[#This Row],[WeekMod]]&lt;&gt;"",CONCATENATE(All_Opps[[#This Row],[Opp Year]],"-",TEXT(All_Opps[[#This Row],[WeekMod]],"00#")),"")</f>
        <v>2018-072</v>
      </c>
      <c r="C7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730" s="181" t="str">
        <f>CONCATENATE(All_Opps[[#This Row],[Opp Year]],"-",TEXT(All_Opps[[#This Row],[Week]],"00#"))</f>
        <v>2018-072</v>
      </c>
      <c r="E730" s="181">
        <f>IFERROR(VALUE(RIGHT(All_Opps[[#This Row],[Opportunity Name]],2)),"")</f>
        <v>9</v>
      </c>
      <c r="F730" s="181">
        <f>IFERROR(("20"&amp;LEFT(All_Opps[[#This Row],[Opportunity Name]],2))*1,"")</f>
        <v>2018</v>
      </c>
      <c r="G730" s="181" t="str">
        <f>MID(All_Opps[[#This Row],[Opportunity Name]],3,2)</f>
        <v>12</v>
      </c>
      <c r="H730" s="181" t="str">
        <f>LEFT(All_Opps[[#This Row],[Opportunity Name]],7)</f>
        <v>1812 Ho</v>
      </c>
      <c r="I730" s="181" t="str" cm="1">
        <f t="array" ref="I7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30" s="181" t="str">
        <f>YEAR(All_Opps[[#This Row],[Close_Date]])&amp;"-"&amp;TEXT(MONTH(All_Opps[[#This Row],[Close_Date]]),"00")</f>
        <v>2018-05</v>
      </c>
      <c r="K730" s="182">
        <f>All_Opps[[#This Row],[Created Date2]]*1</f>
        <v>43205</v>
      </c>
      <c r="L730" s="183">
        <f>YEAR(All_Opps[[#This Row],[Created_Date]])</f>
        <v>2018</v>
      </c>
      <c r="M730" s="184">
        <f>WEEKNUM(All_Opps[[#This Row],[Created_Date]],16)</f>
        <v>16</v>
      </c>
      <c r="N730" s="182">
        <f>All_Opps[[#This Row],[Close Date]]*1</f>
        <v>43235</v>
      </c>
      <c r="O730" s="185">
        <f>YEAR(All_Opps[[#This Row],[Close_Date]])</f>
        <v>2018</v>
      </c>
      <c r="P730" s="183">
        <f>MONTH(All_Opps[[#This Row],[Close Date]])</f>
        <v>5</v>
      </c>
      <c r="Q730" s="181">
        <f>WEEKNUM(All_Opps[[#This Row],[Close Date]],1)</f>
        <v>20</v>
      </c>
      <c r="R73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30" s="4" t="s">
        <v>1769</v>
      </c>
      <c r="T730" s="4" t="s">
        <v>1770</v>
      </c>
      <c r="U730" s="68">
        <v>43235</v>
      </c>
      <c r="V730" s="347" t="s">
        <v>21</v>
      </c>
      <c r="W730" s="9">
        <v>60424</v>
      </c>
      <c r="X730" s="4" t="s">
        <v>12</v>
      </c>
      <c r="Y730" s="4" t="s">
        <v>328</v>
      </c>
      <c r="Z730" s="68">
        <v>43205</v>
      </c>
    </row>
    <row r="731" spans="1:26" ht="12.75" x14ac:dyDescent="0.35">
      <c r="A7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731" s="181" t="str">
        <f>IF(All_Opps[[#This Row],[WeekMod]]&lt;&gt;"",CONCATENATE(All_Opps[[#This Row],[Opp Year]],"-",TEXT(All_Opps[[#This Row],[WeekMod]],"00#")),"")</f>
        <v>2019-019</v>
      </c>
      <c r="C7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731" s="181" t="str">
        <f>CONCATENATE(All_Opps[[#This Row],[Opp Year]],"-",TEXT(All_Opps[[#This Row],[Week]],"00#"))</f>
        <v>2019-019</v>
      </c>
      <c r="E731" s="181">
        <f>IFERROR(VALUE(RIGHT(All_Opps[[#This Row],[Opportunity Name]],2)),"")</f>
        <v>2</v>
      </c>
      <c r="F731" s="181">
        <f>IFERROR(("20"&amp;LEFT(All_Opps[[#This Row],[Opportunity Name]],2))*1,"")</f>
        <v>2019</v>
      </c>
      <c r="G731" s="181" t="str">
        <f>MID(All_Opps[[#This Row],[Opportunity Name]],3,2)</f>
        <v>06</v>
      </c>
      <c r="H731" s="181" t="str">
        <f>LEFT(All_Opps[[#This Row],[Opportunity Name]],7)</f>
        <v>1906 Ra</v>
      </c>
      <c r="I731" s="181" t="str" cm="1">
        <f t="array" ref="I7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31" s="181" t="str">
        <f>YEAR(All_Opps[[#This Row],[Close_Date]])&amp;"-"&amp;TEXT(MONTH(All_Opps[[#This Row],[Close_Date]]),"00")</f>
        <v>2018-05</v>
      </c>
      <c r="K731" s="182">
        <f>All_Opps[[#This Row],[Created Date2]]*1</f>
        <v>43202</v>
      </c>
      <c r="L731" s="183">
        <f>YEAR(All_Opps[[#This Row],[Created_Date]])</f>
        <v>2018</v>
      </c>
      <c r="M731" s="184">
        <f>WEEKNUM(All_Opps[[#This Row],[Created_Date]],16)</f>
        <v>15</v>
      </c>
      <c r="N731" s="182">
        <f>All_Opps[[#This Row],[Close Date]]*1</f>
        <v>43232</v>
      </c>
      <c r="O731" s="185">
        <f>YEAR(All_Opps[[#This Row],[Close_Date]])</f>
        <v>2018</v>
      </c>
      <c r="P731" s="183">
        <f>MONTH(All_Opps[[#This Row],[Close Date]])</f>
        <v>5</v>
      </c>
      <c r="Q731" s="181">
        <f>WEEKNUM(All_Opps[[#This Row],[Close Date]],1)</f>
        <v>19</v>
      </c>
      <c r="R73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31" s="4" t="s">
        <v>1771</v>
      </c>
      <c r="T731" s="4" t="s">
        <v>1772</v>
      </c>
      <c r="U731" s="68">
        <v>43232</v>
      </c>
      <c r="V731" s="347" t="s">
        <v>18</v>
      </c>
      <c r="W731" s="341">
        <v>39925</v>
      </c>
      <c r="X731" s="4" t="s">
        <v>13</v>
      </c>
      <c r="Y731" s="4" t="s">
        <v>321</v>
      </c>
      <c r="Z731" s="68">
        <v>43202</v>
      </c>
    </row>
    <row r="732" spans="1:26" ht="12.75" x14ac:dyDescent="0.35">
      <c r="A7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732" s="181" t="str">
        <f>IF(All_Opps[[#This Row],[WeekMod]]&lt;&gt;"",CONCATENATE(All_Opps[[#This Row],[Opp Year]],"-",TEXT(All_Opps[[#This Row],[WeekMod]],"00#")),"")</f>
        <v>2018-074</v>
      </c>
      <c r="C7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732" s="181" t="str">
        <f>CONCATENATE(All_Opps[[#This Row],[Opp Year]],"-",TEXT(All_Opps[[#This Row],[Week]],"00#"))</f>
        <v>2018-074</v>
      </c>
      <c r="E732" s="181">
        <f>IFERROR(VALUE(RIGHT(All_Opps[[#This Row],[Opportunity Name]],2)),"")</f>
        <v>2</v>
      </c>
      <c r="F732" s="181">
        <f>IFERROR(("20"&amp;LEFT(All_Opps[[#This Row],[Opportunity Name]],2))*1,"")</f>
        <v>2018</v>
      </c>
      <c r="G732" s="181" t="str">
        <f>MID(All_Opps[[#This Row],[Opportunity Name]],3,2)</f>
        <v>09</v>
      </c>
      <c r="H732" s="181" t="str">
        <f>LEFT(All_Opps[[#This Row],[Opportunity Name]],7)</f>
        <v>1809 In</v>
      </c>
      <c r="I732" s="181" t="str" cm="1">
        <f t="array" ref="I7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32" s="181" t="str">
        <f>YEAR(All_Opps[[#This Row],[Close_Date]])&amp;"-"&amp;TEXT(MONTH(All_Opps[[#This Row],[Close_Date]]),"00")</f>
        <v>2018-06</v>
      </c>
      <c r="K732" s="182">
        <f>All_Opps[[#This Row],[Created Date2]]*1</f>
        <v>43223</v>
      </c>
      <c r="L732" s="183">
        <f>YEAR(All_Opps[[#This Row],[Created_Date]])</f>
        <v>2018</v>
      </c>
      <c r="M732" s="184">
        <f>WEEKNUM(All_Opps[[#This Row],[Created_Date]],16)</f>
        <v>18</v>
      </c>
      <c r="N732" s="182">
        <f>All_Opps[[#This Row],[Close Date]]*1</f>
        <v>43253</v>
      </c>
      <c r="O732" s="185">
        <f>YEAR(All_Opps[[#This Row],[Close_Date]])</f>
        <v>2018</v>
      </c>
      <c r="P732" s="183">
        <f>MONTH(All_Opps[[#This Row],[Close Date]])</f>
        <v>6</v>
      </c>
      <c r="Q732" s="181">
        <f>WEEKNUM(All_Opps[[#This Row],[Close Date]],1)</f>
        <v>22</v>
      </c>
      <c r="R7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32" s="4" t="s">
        <v>1773</v>
      </c>
      <c r="T732" s="4" t="s">
        <v>1774</v>
      </c>
      <c r="U732" s="68">
        <v>43253</v>
      </c>
      <c r="V732" s="347" t="s">
        <v>21</v>
      </c>
      <c r="W732" s="341">
        <v>14772</v>
      </c>
      <c r="X732" s="4" t="s">
        <v>27</v>
      </c>
      <c r="Y732" s="4" t="s">
        <v>321</v>
      </c>
      <c r="Z732" s="68">
        <v>43223</v>
      </c>
    </row>
    <row r="733" spans="1:26" ht="12.75" x14ac:dyDescent="0.35">
      <c r="A7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733" s="181" t="str">
        <f>IF(All_Opps[[#This Row],[WeekMod]]&lt;&gt;"",CONCATENATE(All_Opps[[#This Row],[Opp Year]],"-",TEXT(All_Opps[[#This Row],[WeekMod]],"00#")),"")</f>
        <v>2018-074</v>
      </c>
      <c r="C7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733" s="181" t="str">
        <f>CONCATENATE(All_Opps[[#This Row],[Opp Year]],"-",TEXT(All_Opps[[#This Row],[Week]],"00#"))</f>
        <v>2018-074</v>
      </c>
      <c r="E733" s="181">
        <f>IFERROR(VALUE(RIGHT(All_Opps[[#This Row],[Opportunity Name]],2)),"")</f>
        <v>2</v>
      </c>
      <c r="F733" s="181">
        <f>IFERROR(("20"&amp;LEFT(All_Opps[[#This Row],[Opportunity Name]],2))*1,"")</f>
        <v>2018</v>
      </c>
      <c r="G733" s="181" t="str">
        <f>MID(All_Opps[[#This Row],[Opportunity Name]],3,2)</f>
        <v>10</v>
      </c>
      <c r="H733" s="181" t="str">
        <f>LEFT(All_Opps[[#This Row],[Opportunity Name]],7)</f>
        <v>1810 An</v>
      </c>
      <c r="I733" s="181" t="str" cm="1">
        <f t="array" ref="I7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33" s="181" t="str">
        <f>YEAR(All_Opps[[#This Row],[Close_Date]])&amp;"-"&amp;TEXT(MONTH(All_Opps[[#This Row],[Close_Date]]),"00")</f>
        <v>2018-05</v>
      </c>
      <c r="K733" s="182">
        <f>All_Opps[[#This Row],[Created Date2]]*1</f>
        <v>43219</v>
      </c>
      <c r="L733" s="183">
        <f>YEAR(All_Opps[[#This Row],[Created_Date]])</f>
        <v>2018</v>
      </c>
      <c r="M733" s="184">
        <f>WEEKNUM(All_Opps[[#This Row],[Created_Date]],16)</f>
        <v>18</v>
      </c>
      <c r="N733" s="182">
        <f>All_Opps[[#This Row],[Close Date]]*1</f>
        <v>43249</v>
      </c>
      <c r="O733" s="185">
        <f>YEAR(All_Opps[[#This Row],[Close_Date]])</f>
        <v>2018</v>
      </c>
      <c r="P733" s="183">
        <f>MONTH(All_Opps[[#This Row],[Close Date]])</f>
        <v>5</v>
      </c>
      <c r="Q733" s="181">
        <f>WEEKNUM(All_Opps[[#This Row],[Close Date]],1)</f>
        <v>22</v>
      </c>
      <c r="R7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33" s="4" t="s">
        <v>1775</v>
      </c>
      <c r="T733" s="4" t="s">
        <v>1776</v>
      </c>
      <c r="U733" s="68">
        <v>43249</v>
      </c>
      <c r="V733" s="347" t="s">
        <v>18</v>
      </c>
      <c r="W733" s="341">
        <v>15326</v>
      </c>
      <c r="X733" s="4" t="s">
        <v>15</v>
      </c>
      <c r="Y733" s="4" t="s">
        <v>1285</v>
      </c>
      <c r="Z733" s="68">
        <v>43219</v>
      </c>
    </row>
    <row r="734" spans="1:26" ht="12.75" x14ac:dyDescent="0.35">
      <c r="A7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734" s="181" t="str">
        <f>IF(All_Opps[[#This Row],[WeekMod]]&lt;&gt;"",CONCATENATE(All_Opps[[#This Row],[Opp Year]],"-",TEXT(All_Opps[[#This Row],[WeekMod]],"00#")),"")</f>
        <v>2018-069</v>
      </c>
      <c r="C7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734" s="181" t="str">
        <f>CONCATENATE(All_Opps[[#This Row],[Opp Year]],"-",TEXT(All_Opps[[#This Row],[Week]],"00#"))</f>
        <v>2018-069</v>
      </c>
      <c r="E734" s="181">
        <f>IFERROR(VALUE(RIGHT(All_Opps[[#This Row],[Opportunity Name]],2)),"")</f>
        <v>2</v>
      </c>
      <c r="F734" s="181">
        <f>IFERROR(("20"&amp;LEFT(All_Opps[[#This Row],[Opportunity Name]],2))*1,"")</f>
        <v>2018</v>
      </c>
      <c r="G734" s="181" t="str">
        <f>MID(All_Opps[[#This Row],[Opportunity Name]],3,2)</f>
        <v>08</v>
      </c>
      <c r="H734" s="181" t="str">
        <f>LEFT(All_Opps[[#This Row],[Opportunity Name]],7)</f>
        <v>1808-12</v>
      </c>
      <c r="I734" s="181" t="str" cm="1">
        <f t="array" ref="I7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34" s="181" t="str">
        <f>YEAR(All_Opps[[#This Row],[Close_Date]])&amp;"-"&amp;TEXT(MONTH(All_Opps[[#This Row],[Close_Date]]),"00")</f>
        <v>2018-04</v>
      </c>
      <c r="K734" s="182">
        <f>All_Opps[[#This Row],[Created Date2]]*1</f>
        <v>43214</v>
      </c>
      <c r="L734" s="183">
        <f>YEAR(All_Opps[[#This Row],[Created_Date]])</f>
        <v>2018</v>
      </c>
      <c r="M734" s="184">
        <f>WEEKNUM(All_Opps[[#This Row],[Created_Date]],16)</f>
        <v>17</v>
      </c>
      <c r="N734" s="182">
        <f>All_Opps[[#This Row],[Close Date]]*1</f>
        <v>43216</v>
      </c>
      <c r="O734" s="185">
        <f>YEAR(All_Opps[[#This Row],[Close_Date]])</f>
        <v>2018</v>
      </c>
      <c r="P734" s="183">
        <f>MONTH(All_Opps[[#This Row],[Close Date]])</f>
        <v>4</v>
      </c>
      <c r="Q734" s="181">
        <f>WEEKNUM(All_Opps[[#This Row],[Close Date]],1)</f>
        <v>17</v>
      </c>
      <c r="R73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99</v>
      </c>
      <c r="S734" s="4" t="s">
        <v>1777</v>
      </c>
      <c r="T734" s="4" t="s">
        <v>1778</v>
      </c>
      <c r="U734" s="68">
        <v>43216</v>
      </c>
      <c r="V734" s="347" t="s">
        <v>19</v>
      </c>
      <c r="W734" s="9">
        <v>28804</v>
      </c>
      <c r="X734" s="4" t="s">
        <v>6</v>
      </c>
      <c r="Y734" s="4" t="s">
        <v>328</v>
      </c>
      <c r="Z734" s="68">
        <v>43214</v>
      </c>
    </row>
    <row r="735" spans="1:26" ht="12.75" x14ac:dyDescent="0.35">
      <c r="A7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735" s="181" t="str">
        <f>IF(All_Opps[[#This Row],[WeekMod]]&lt;&gt;"",CONCATENATE(All_Opps[[#This Row],[Opp Year]],"-",TEXT(All_Opps[[#This Row],[WeekMod]],"00#")),"")</f>
        <v>2018-070</v>
      </c>
      <c r="C7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735" s="181" t="str">
        <f>CONCATENATE(All_Opps[[#This Row],[Opp Year]],"-",TEXT(All_Opps[[#This Row],[Week]],"00#"))</f>
        <v>2018-070</v>
      </c>
      <c r="E735" s="181">
        <f>IFERROR(VALUE(RIGHT(All_Opps[[#This Row],[Opportunity Name]],2)),"")</f>
        <v>2</v>
      </c>
      <c r="F735" s="181">
        <f>IFERROR(("20"&amp;LEFT(All_Opps[[#This Row],[Opportunity Name]],2))*1,"")</f>
        <v>2018</v>
      </c>
      <c r="G735" s="181" t="str">
        <f>MID(All_Opps[[#This Row],[Opportunity Name]],3,2)</f>
        <v>10</v>
      </c>
      <c r="H735" s="181" t="str">
        <f>LEFT(All_Opps[[#This Row],[Opportunity Name]],7)</f>
        <v>1810-11</v>
      </c>
      <c r="I735" s="181" t="str" cm="1">
        <f t="array" ref="I7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35" s="181" t="str">
        <f>YEAR(All_Opps[[#This Row],[Close_Date]])&amp;"-"&amp;TEXT(MONTH(All_Opps[[#This Row],[Close_Date]]),"00")</f>
        <v>2018-05</v>
      </c>
      <c r="K735" s="182">
        <f>All_Opps[[#This Row],[Created Date2]]*1</f>
        <v>43221</v>
      </c>
      <c r="L735" s="183">
        <f>YEAR(All_Opps[[#This Row],[Created_Date]])</f>
        <v>2018</v>
      </c>
      <c r="M735" s="184">
        <f>WEEKNUM(All_Opps[[#This Row],[Created_Date]],16)</f>
        <v>18</v>
      </c>
      <c r="N735" s="182">
        <f>All_Opps[[#This Row],[Close Date]]*1</f>
        <v>43221</v>
      </c>
      <c r="O735" s="185">
        <f>YEAR(All_Opps[[#This Row],[Close_Date]])</f>
        <v>2018</v>
      </c>
      <c r="P735" s="183">
        <f>MONTH(All_Opps[[#This Row],[Close Date]])</f>
        <v>5</v>
      </c>
      <c r="Q735" s="181">
        <f>WEEKNUM(All_Opps[[#This Row],[Close Date]],1)</f>
        <v>18</v>
      </c>
      <c r="R73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153</v>
      </c>
      <c r="S735" s="4" t="s">
        <v>1779</v>
      </c>
      <c r="T735" s="4" t="s">
        <v>1780</v>
      </c>
      <c r="U735" s="68">
        <v>43221</v>
      </c>
      <c r="V735" s="347" t="s">
        <v>19</v>
      </c>
      <c r="W735" s="9">
        <v>35963</v>
      </c>
      <c r="X735" s="4" t="s">
        <v>11</v>
      </c>
      <c r="Y735" s="4" t="s">
        <v>328</v>
      </c>
      <c r="Z735" s="68">
        <v>43221</v>
      </c>
    </row>
    <row r="736" spans="1:26" ht="12.75" x14ac:dyDescent="0.35">
      <c r="A7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736" s="181" t="str">
        <f>IF(All_Opps[[#This Row],[WeekMod]]&lt;&gt;"",CONCATENATE(All_Opps[[#This Row],[Opp Year]],"-",TEXT(All_Opps[[#This Row],[WeekMod]],"00#")),"")</f>
        <v>2018-068</v>
      </c>
      <c r="C7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736" s="181" t="str">
        <f>CONCATENATE(All_Opps[[#This Row],[Opp Year]],"-",TEXT(All_Opps[[#This Row],[Week]],"00#"))</f>
        <v>2018-068</v>
      </c>
      <c r="E736" s="181">
        <f>IFERROR(VALUE(RIGHT(All_Opps[[#This Row],[Opportunity Name]],2)),"")</f>
        <v>2</v>
      </c>
      <c r="F736" s="181">
        <f>IFERROR(("20"&amp;LEFT(All_Opps[[#This Row],[Opportunity Name]],2))*1,"")</f>
        <v>2018</v>
      </c>
      <c r="G736" s="181" t="str">
        <f>MID(All_Opps[[#This Row],[Opportunity Name]],3,2)</f>
        <v>10</v>
      </c>
      <c r="H736" s="181" t="str">
        <f>LEFT(All_Opps[[#This Row],[Opportunity Name]],7)</f>
        <v>1810 Sa</v>
      </c>
      <c r="I736" s="181" t="str" cm="1">
        <f t="array" ref="I7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36" s="181" t="str">
        <f>YEAR(All_Opps[[#This Row],[Close_Date]])&amp;"-"&amp;TEXT(MONTH(All_Opps[[#This Row],[Close_Date]]),"00")</f>
        <v>2018-04</v>
      </c>
      <c r="K736" s="182">
        <f>All_Opps[[#This Row],[Created Date2]]*1</f>
        <v>43177</v>
      </c>
      <c r="L736" s="183">
        <f>YEAR(All_Opps[[#This Row],[Created_Date]])</f>
        <v>2018</v>
      </c>
      <c r="M736" s="184">
        <f>WEEKNUM(All_Opps[[#This Row],[Created_Date]],16)</f>
        <v>12</v>
      </c>
      <c r="N736" s="182">
        <f>All_Opps[[#This Row],[Close Date]]*1</f>
        <v>43207</v>
      </c>
      <c r="O736" s="185">
        <f>YEAR(All_Opps[[#This Row],[Close_Date]])</f>
        <v>2018</v>
      </c>
      <c r="P736" s="183">
        <f>MONTH(All_Opps[[#This Row],[Close Date]])</f>
        <v>4</v>
      </c>
      <c r="Q736" s="181">
        <f>WEEKNUM(All_Opps[[#This Row],[Close Date]],1)</f>
        <v>16</v>
      </c>
      <c r="R73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36" s="4" t="s">
        <v>1781</v>
      </c>
      <c r="T736" s="4" t="s">
        <v>1782</v>
      </c>
      <c r="U736" s="68">
        <v>43207</v>
      </c>
      <c r="V736" s="347" t="s">
        <v>21</v>
      </c>
      <c r="W736" s="341">
        <v>46977</v>
      </c>
      <c r="X736" s="4" t="s">
        <v>5</v>
      </c>
      <c r="Y736" s="4" t="s">
        <v>321</v>
      </c>
      <c r="Z736" s="68">
        <v>43177</v>
      </c>
    </row>
    <row r="737" spans="1:26" ht="12.75" x14ac:dyDescent="0.35">
      <c r="A7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737" s="181" t="str">
        <f>IF(All_Opps[[#This Row],[WeekMod]]&lt;&gt;"",CONCATENATE(All_Opps[[#This Row],[Opp Year]],"-",TEXT(All_Opps[[#This Row],[WeekMod]],"00#")),"")</f>
        <v>2018-070</v>
      </c>
      <c r="C7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737" s="181" t="str">
        <f>CONCATENATE(All_Opps[[#This Row],[Opp Year]],"-",TEXT(All_Opps[[#This Row],[Week]],"00#"))</f>
        <v>2018-070</v>
      </c>
      <c r="E737" s="181">
        <f>IFERROR(VALUE(RIGHT(All_Opps[[#This Row],[Opportunity Name]],2)),"")</f>
        <v>2</v>
      </c>
      <c r="F737" s="181">
        <f>IFERROR(("20"&amp;LEFT(All_Opps[[#This Row],[Opportunity Name]],2))*1,"")</f>
        <v>2018</v>
      </c>
      <c r="G737" s="181" t="str">
        <f>MID(All_Opps[[#This Row],[Opportunity Name]],3,2)</f>
        <v>08</v>
      </c>
      <c r="H737" s="181" t="str">
        <f>LEFT(All_Opps[[#This Row],[Opportunity Name]],7)</f>
        <v>1808-13</v>
      </c>
      <c r="I737" s="181" t="str" cm="1">
        <f t="array" ref="I7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37" s="181" t="str">
        <f>YEAR(All_Opps[[#This Row],[Close_Date]])&amp;"-"&amp;TEXT(MONTH(All_Opps[[#This Row],[Close_Date]]),"00")</f>
        <v>2018-05</v>
      </c>
      <c r="K737" s="182">
        <f>All_Opps[[#This Row],[Created Date2]]*1</f>
        <v>43223</v>
      </c>
      <c r="L737" s="183">
        <f>YEAR(All_Opps[[#This Row],[Created_Date]])</f>
        <v>2018</v>
      </c>
      <c r="M737" s="184">
        <f>WEEKNUM(All_Opps[[#This Row],[Created_Date]],16)</f>
        <v>18</v>
      </c>
      <c r="N737" s="182">
        <f>All_Opps[[#This Row],[Close Date]]*1</f>
        <v>43223</v>
      </c>
      <c r="O737" s="185">
        <f>YEAR(All_Opps[[#This Row],[Close_Date]])</f>
        <v>2018</v>
      </c>
      <c r="P737" s="183">
        <f>MONTH(All_Opps[[#This Row],[Close Date]])</f>
        <v>5</v>
      </c>
      <c r="Q737" s="181">
        <f>WEEKNUM(All_Opps[[#This Row],[Close Date]],1)</f>
        <v>18</v>
      </c>
      <c r="R73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90</v>
      </c>
      <c r="S737" s="4" t="s">
        <v>1783</v>
      </c>
      <c r="T737" s="4" t="s">
        <v>1784</v>
      </c>
      <c r="U737" s="68">
        <v>43223</v>
      </c>
      <c r="V737" s="347" t="s">
        <v>19</v>
      </c>
      <c r="W737" s="341">
        <v>49815</v>
      </c>
      <c r="X737" s="4" t="s">
        <v>11</v>
      </c>
      <c r="Y737" s="4" t="s">
        <v>321</v>
      </c>
      <c r="Z737" s="68">
        <v>43223</v>
      </c>
    </row>
    <row r="738" spans="1:26" ht="12.75" x14ac:dyDescent="0.35">
      <c r="A7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738" s="181" t="str">
        <f>IF(All_Opps[[#This Row],[WeekMod]]&lt;&gt;"",CONCATENATE(All_Opps[[#This Row],[Opp Year]],"-",TEXT(All_Opps[[#This Row],[WeekMod]],"00#")),"")</f>
        <v>2018-075</v>
      </c>
      <c r="C7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738" s="181" t="str">
        <f>CONCATENATE(All_Opps[[#This Row],[Opp Year]],"-",TEXT(All_Opps[[#This Row],[Week]],"00#"))</f>
        <v>2018-075</v>
      </c>
      <c r="E738" s="181">
        <f>IFERROR(VALUE(RIGHT(All_Opps[[#This Row],[Opportunity Name]],2)),"")</f>
        <v>6</v>
      </c>
      <c r="F738" s="181">
        <f>IFERROR(("20"&amp;LEFT(All_Opps[[#This Row],[Opportunity Name]],2))*1,"")</f>
        <v>2018</v>
      </c>
      <c r="G738" s="181" t="str">
        <f>MID(All_Opps[[#This Row],[Opportunity Name]],3,2)</f>
        <v>08</v>
      </c>
      <c r="H738" s="181" t="str">
        <f>LEFT(All_Opps[[#This Row],[Opportunity Name]],7)</f>
        <v>1808 Za</v>
      </c>
      <c r="I738" s="181" t="str" cm="1">
        <f t="array" ref="I7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38" s="181" t="str">
        <f>YEAR(All_Opps[[#This Row],[Close_Date]])&amp;"-"&amp;TEXT(MONTH(All_Opps[[#This Row],[Close_Date]]),"00")</f>
        <v>2018-06</v>
      </c>
      <c r="K738" s="182">
        <f>All_Opps[[#This Row],[Created Date2]]*1</f>
        <v>43225</v>
      </c>
      <c r="L738" s="183">
        <f>YEAR(All_Opps[[#This Row],[Created_Date]])</f>
        <v>2018</v>
      </c>
      <c r="M738" s="184">
        <f>WEEKNUM(All_Opps[[#This Row],[Created_Date]],16)</f>
        <v>19</v>
      </c>
      <c r="N738" s="182">
        <f>All_Opps[[#This Row],[Close Date]]*1</f>
        <v>43255</v>
      </c>
      <c r="O738" s="185">
        <f>YEAR(All_Opps[[#This Row],[Close_Date]])</f>
        <v>2018</v>
      </c>
      <c r="P738" s="183">
        <f>MONTH(All_Opps[[#This Row],[Close Date]])</f>
        <v>6</v>
      </c>
      <c r="Q738" s="181">
        <f>WEEKNUM(All_Opps[[#This Row],[Close Date]],1)</f>
        <v>23</v>
      </c>
      <c r="R73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38" s="4" t="s">
        <v>1785</v>
      </c>
      <c r="T738" s="4" t="s">
        <v>1786</v>
      </c>
      <c r="U738" s="68">
        <v>43255</v>
      </c>
      <c r="V738" s="347" t="s">
        <v>18</v>
      </c>
      <c r="W738" s="341">
        <v>36294</v>
      </c>
      <c r="X738" s="4" t="s">
        <v>6</v>
      </c>
      <c r="Y738" s="4" t="s">
        <v>321</v>
      </c>
      <c r="Z738" s="68">
        <v>43225</v>
      </c>
    </row>
    <row r="739" spans="1:26" ht="12.75" x14ac:dyDescent="0.35">
      <c r="A73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739" s="181" t="str">
        <f>IF(All_Opps[[#This Row],[WeekMod]]&lt;&gt;"",CONCATENATE(All_Opps[[#This Row],[Opp Year]],"-",TEXT(All_Opps[[#This Row],[WeekMod]],"00#")),"")</f>
        <v/>
      </c>
      <c r="C7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739" s="181" t="str">
        <f>CONCATENATE(All_Opps[[#This Row],[Opp Year]],"-",TEXT(All_Opps[[#This Row],[Week]],"00#"))</f>
        <v>2020-001</v>
      </c>
      <c r="E739" s="181">
        <f>IFERROR(VALUE(RIGHT(All_Opps[[#This Row],[Opportunity Name]],2)),"")</f>
        <v>6</v>
      </c>
      <c r="F739" s="181">
        <f>IFERROR(("20"&amp;LEFT(All_Opps[[#This Row],[Opportunity Name]],2))*1,"")</f>
        <v>2020</v>
      </c>
      <c r="G739" s="181" t="str">
        <f>MID(All_Opps[[#This Row],[Opportunity Name]],3,2)</f>
        <v>xx</v>
      </c>
      <c r="H739" s="181" t="str">
        <f>LEFT(All_Opps[[#This Row],[Opportunity Name]],7)</f>
        <v>20xx Th</v>
      </c>
      <c r="I739" s="181" t="str" cm="1">
        <f t="array" ref="I7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39" s="181" t="str">
        <f>YEAR(All_Opps[[#This Row],[Close_Date]])&amp;"-"&amp;TEXT(MONTH(All_Opps[[#This Row],[Close_Date]]),"00")</f>
        <v>2018-05</v>
      </c>
      <c r="K739" s="182">
        <f>All_Opps[[#This Row],[Created Date2]]*1</f>
        <v>43220</v>
      </c>
      <c r="L739" s="183">
        <f>YEAR(All_Opps[[#This Row],[Created_Date]])</f>
        <v>2018</v>
      </c>
      <c r="M739" s="184">
        <f>WEEKNUM(All_Opps[[#This Row],[Created_Date]],16)</f>
        <v>18</v>
      </c>
      <c r="N739" s="182">
        <f>All_Opps[[#This Row],[Close Date]]*1</f>
        <v>43250</v>
      </c>
      <c r="O739" s="185">
        <f>YEAR(All_Opps[[#This Row],[Close_Date]])</f>
        <v>2018</v>
      </c>
      <c r="P739" s="183">
        <f>MONTH(All_Opps[[#This Row],[Close Date]])</f>
        <v>5</v>
      </c>
      <c r="Q739" s="181">
        <f>WEEKNUM(All_Opps[[#This Row],[Close Date]],1)</f>
        <v>22</v>
      </c>
      <c r="R73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39" s="4" t="s">
        <v>1787</v>
      </c>
      <c r="T739" s="4" t="s">
        <v>1788</v>
      </c>
      <c r="U739" s="68">
        <v>43250</v>
      </c>
      <c r="V739" s="347" t="s">
        <v>18</v>
      </c>
      <c r="W739" s="341">
        <v>81842</v>
      </c>
      <c r="X739" s="4" t="s">
        <v>5</v>
      </c>
      <c r="Y739" s="4" t="s">
        <v>1285</v>
      </c>
      <c r="Z739" s="68">
        <v>43220</v>
      </c>
    </row>
    <row r="740" spans="1:26" ht="12.75" x14ac:dyDescent="0.35">
      <c r="A7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740" s="181" t="str">
        <f>IF(All_Opps[[#This Row],[WeekMod]]&lt;&gt;"",CONCATENATE(All_Opps[[#This Row],[Opp Year]],"-",TEXT(All_Opps[[#This Row],[WeekMod]],"00#")),"")</f>
        <v>2019-016</v>
      </c>
      <c r="C7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740" s="181" t="str">
        <f>CONCATENATE(All_Opps[[#This Row],[Opp Year]],"-",TEXT(All_Opps[[#This Row],[Week]],"00#"))</f>
        <v>2019-016</v>
      </c>
      <c r="E740" s="181">
        <f>IFERROR(VALUE(RIGHT(All_Opps[[#This Row],[Opportunity Name]],2)),"")</f>
        <v>2</v>
      </c>
      <c r="F740" s="181">
        <f>IFERROR(("20"&amp;LEFT(All_Opps[[#This Row],[Opportunity Name]],2))*1,"")</f>
        <v>2019</v>
      </c>
      <c r="G740" s="181" t="str">
        <f>MID(All_Opps[[#This Row],[Opportunity Name]],3,2)</f>
        <v>02</v>
      </c>
      <c r="H740" s="181" t="str">
        <f>LEFT(All_Opps[[#This Row],[Opportunity Name]],7)</f>
        <v>1902 Ra</v>
      </c>
      <c r="I740" s="181" t="str" cm="1">
        <f t="array" ref="I7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40" s="181" t="str">
        <f>YEAR(All_Opps[[#This Row],[Close_Date]])&amp;"-"&amp;TEXT(MONTH(All_Opps[[#This Row],[Close_Date]]),"00")</f>
        <v>2018-04</v>
      </c>
      <c r="K740" s="182">
        <f>All_Opps[[#This Row],[Created Date2]]*1</f>
        <v>43180</v>
      </c>
      <c r="L740" s="183">
        <f>YEAR(All_Opps[[#This Row],[Created_Date]])</f>
        <v>2018</v>
      </c>
      <c r="M740" s="184">
        <f>WEEKNUM(All_Opps[[#This Row],[Created_Date]],16)</f>
        <v>12</v>
      </c>
      <c r="N740" s="182">
        <f>All_Opps[[#This Row],[Close Date]]*1</f>
        <v>43210</v>
      </c>
      <c r="O740" s="185">
        <f>YEAR(All_Opps[[#This Row],[Close_Date]])</f>
        <v>2018</v>
      </c>
      <c r="P740" s="183">
        <f>MONTH(All_Opps[[#This Row],[Close Date]])</f>
        <v>4</v>
      </c>
      <c r="Q740" s="181">
        <f>WEEKNUM(All_Opps[[#This Row],[Close Date]],1)</f>
        <v>16</v>
      </c>
      <c r="R74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40" s="4" t="s">
        <v>1789</v>
      </c>
      <c r="T740" s="4" t="s">
        <v>1790</v>
      </c>
      <c r="U740" s="68">
        <v>43210</v>
      </c>
      <c r="V740" s="347" t="s">
        <v>21</v>
      </c>
      <c r="W740" s="341">
        <v>30664</v>
      </c>
      <c r="X740" s="4" t="s">
        <v>159</v>
      </c>
      <c r="Y740" s="4" t="s">
        <v>321</v>
      </c>
      <c r="Z740" s="68">
        <v>43180</v>
      </c>
    </row>
    <row r="741" spans="1:26" ht="12.75" x14ac:dyDescent="0.35">
      <c r="A7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741" s="181" t="str">
        <f>IF(All_Opps[[#This Row],[WeekMod]]&lt;&gt;"",CONCATENATE(All_Opps[[#This Row],[Opp Year]],"-",TEXT(All_Opps[[#This Row],[WeekMod]],"00#")),"")</f>
        <v>2018-071</v>
      </c>
      <c r="C7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741" s="181" t="str">
        <f>CONCATENATE(All_Opps[[#This Row],[Opp Year]],"-",TEXT(All_Opps[[#This Row],[Week]],"00#"))</f>
        <v>2018-071</v>
      </c>
      <c r="E741" s="181">
        <f>IFERROR(VALUE(RIGHT(All_Opps[[#This Row],[Opportunity Name]],2)),"")</f>
        <v>2</v>
      </c>
      <c r="F741" s="181">
        <f>IFERROR(("20"&amp;LEFT(All_Opps[[#This Row],[Opportunity Name]],2))*1,"")</f>
        <v>2018</v>
      </c>
      <c r="G741" s="181" t="str">
        <f>MID(All_Opps[[#This Row],[Opportunity Name]],3,2)</f>
        <v>11</v>
      </c>
      <c r="H741" s="181" t="str">
        <f>LEFT(All_Opps[[#This Row],[Opportunity Name]],7)</f>
        <v>1811 Mo</v>
      </c>
      <c r="I741" s="181" t="str" cm="1">
        <f t="array" ref="I7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41" s="181" t="str">
        <f>YEAR(All_Opps[[#This Row],[Close_Date]])&amp;"-"&amp;TEXT(MONTH(All_Opps[[#This Row],[Close_Date]]),"00")</f>
        <v>2018-05</v>
      </c>
      <c r="K741" s="182">
        <f>All_Opps[[#This Row],[Created Date2]]*1</f>
        <v>43200</v>
      </c>
      <c r="L741" s="183">
        <f>YEAR(All_Opps[[#This Row],[Created_Date]])</f>
        <v>2018</v>
      </c>
      <c r="M741" s="184">
        <f>WEEKNUM(All_Opps[[#This Row],[Created_Date]],16)</f>
        <v>15</v>
      </c>
      <c r="N741" s="182">
        <f>All_Opps[[#This Row],[Close Date]]*1</f>
        <v>43230</v>
      </c>
      <c r="O741" s="185">
        <f>YEAR(All_Opps[[#This Row],[Close_Date]])</f>
        <v>2018</v>
      </c>
      <c r="P741" s="183">
        <f>MONTH(All_Opps[[#This Row],[Close Date]])</f>
        <v>5</v>
      </c>
      <c r="Q741" s="181">
        <f>WEEKNUM(All_Opps[[#This Row],[Close Date]],1)</f>
        <v>19</v>
      </c>
      <c r="R74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41" s="4" t="s">
        <v>1791</v>
      </c>
      <c r="T741" s="4" t="s">
        <v>1792</v>
      </c>
      <c r="U741" s="68">
        <v>43230</v>
      </c>
      <c r="V741" s="347" t="s">
        <v>18</v>
      </c>
      <c r="W741" s="9">
        <v>18182</v>
      </c>
      <c r="X741" s="4" t="s">
        <v>27</v>
      </c>
      <c r="Y741" s="4" t="s">
        <v>328</v>
      </c>
      <c r="Z741" s="68">
        <v>43200</v>
      </c>
    </row>
    <row r="742" spans="1:26" ht="12.75" x14ac:dyDescent="0.35">
      <c r="A7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742" s="181" t="str">
        <f>IF(All_Opps[[#This Row],[WeekMod]]&lt;&gt;"",CONCATENATE(All_Opps[[#This Row],[Opp Year]],"-",TEXT(All_Opps[[#This Row],[WeekMod]],"00#")),"")</f>
        <v>2019-017</v>
      </c>
      <c r="C7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742" s="181" t="str">
        <f>CONCATENATE(All_Opps[[#This Row],[Opp Year]],"-",TEXT(All_Opps[[#This Row],[Week]],"00#"))</f>
        <v>2019-017</v>
      </c>
      <c r="E742" s="181">
        <f>IFERROR(VALUE(RIGHT(All_Opps[[#This Row],[Opportunity Name]],2)),"")</f>
        <v>6</v>
      </c>
      <c r="F742" s="181">
        <f>IFERROR(("20"&amp;LEFT(All_Opps[[#This Row],[Opportunity Name]],2))*1,"")</f>
        <v>2019</v>
      </c>
      <c r="G742" s="181" t="str">
        <f>MID(All_Opps[[#This Row],[Opportunity Name]],3,2)</f>
        <v>03</v>
      </c>
      <c r="H742" s="181" t="str">
        <f>LEFT(All_Opps[[#This Row],[Opportunity Name]],7)</f>
        <v>1903 Th</v>
      </c>
      <c r="I742" s="181" t="str" cm="1">
        <f t="array" ref="I7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42" s="181" t="str">
        <f>YEAR(All_Opps[[#This Row],[Close_Date]])&amp;"-"&amp;TEXT(MONTH(All_Opps[[#This Row],[Close_Date]]),"00")</f>
        <v>2018-04</v>
      </c>
      <c r="K742" s="182">
        <f>All_Opps[[#This Row],[Created Date2]]*1</f>
        <v>43187</v>
      </c>
      <c r="L742" s="183">
        <f>YEAR(All_Opps[[#This Row],[Created_Date]])</f>
        <v>2018</v>
      </c>
      <c r="M742" s="184">
        <f>WEEKNUM(All_Opps[[#This Row],[Created_Date]],16)</f>
        <v>13</v>
      </c>
      <c r="N742" s="182">
        <f>All_Opps[[#This Row],[Close Date]]*1</f>
        <v>43217</v>
      </c>
      <c r="O742" s="185">
        <f>YEAR(All_Opps[[#This Row],[Close_Date]])</f>
        <v>2018</v>
      </c>
      <c r="P742" s="183">
        <f>MONTH(All_Opps[[#This Row],[Close Date]])</f>
        <v>4</v>
      </c>
      <c r="Q742" s="181">
        <f>WEEKNUM(All_Opps[[#This Row],[Close Date]],1)</f>
        <v>17</v>
      </c>
      <c r="R74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42" s="4" t="s">
        <v>1793</v>
      </c>
      <c r="T742" s="4" t="s">
        <v>1794</v>
      </c>
      <c r="U742" s="68">
        <v>43217</v>
      </c>
      <c r="V742" s="347" t="s">
        <v>18</v>
      </c>
      <c r="W742" s="9">
        <v>80298</v>
      </c>
      <c r="X742" s="4" t="s">
        <v>13</v>
      </c>
      <c r="Y742" s="4" t="s">
        <v>328</v>
      </c>
      <c r="Z742" s="68">
        <v>43187</v>
      </c>
    </row>
    <row r="743" spans="1:26" ht="12.75" x14ac:dyDescent="0.35">
      <c r="A74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743" s="181" t="str">
        <f>IF(All_Opps[[#This Row],[WeekMod]]&lt;&gt;"",CONCATENATE(All_Opps[[#This Row],[Opp Year]],"-",TEXT(All_Opps[[#This Row],[WeekMod]],"00#")),"")</f>
        <v/>
      </c>
      <c r="C7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743" s="181" t="str">
        <f>CONCATENATE(All_Opps[[#This Row],[Opp Year]],"-",TEXT(All_Opps[[#This Row],[Week]],"00#"))</f>
        <v>2020-001</v>
      </c>
      <c r="E743" s="181">
        <f>IFERROR(VALUE(RIGHT(All_Opps[[#This Row],[Opportunity Name]],2)),"")</f>
        <v>40</v>
      </c>
      <c r="F743" s="181">
        <f>IFERROR(("20"&amp;LEFT(All_Opps[[#This Row],[Opportunity Name]],2))*1,"")</f>
        <v>2020</v>
      </c>
      <c r="G743" s="181" t="str">
        <f>MID(All_Opps[[#This Row],[Opportunity Name]],3,2)</f>
        <v>03</v>
      </c>
      <c r="H743" s="181" t="str">
        <f>LEFT(All_Opps[[#This Row],[Opportunity Name]],7)</f>
        <v>2003 Ra</v>
      </c>
      <c r="I743" s="181" t="str" cm="1">
        <f t="array" ref="I7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43" s="181" t="str">
        <f>YEAR(All_Opps[[#This Row],[Close_Date]])&amp;"-"&amp;TEXT(MONTH(All_Opps[[#This Row],[Close_Date]]),"00")</f>
        <v>2018-04</v>
      </c>
      <c r="K743" s="182">
        <f>All_Opps[[#This Row],[Created Date2]]*1</f>
        <v>43175</v>
      </c>
      <c r="L743" s="183">
        <f>YEAR(All_Opps[[#This Row],[Created_Date]])</f>
        <v>2018</v>
      </c>
      <c r="M743" s="184">
        <f>WEEKNUM(All_Opps[[#This Row],[Created_Date]],16)</f>
        <v>11</v>
      </c>
      <c r="N743" s="182">
        <f>All_Opps[[#This Row],[Close Date]]*1</f>
        <v>43205</v>
      </c>
      <c r="O743" s="185">
        <f>YEAR(All_Opps[[#This Row],[Close_Date]])</f>
        <v>2018</v>
      </c>
      <c r="P743" s="183">
        <f>MONTH(All_Opps[[#This Row],[Close Date]])</f>
        <v>4</v>
      </c>
      <c r="Q743" s="181">
        <f>WEEKNUM(All_Opps[[#This Row],[Close Date]],1)</f>
        <v>16</v>
      </c>
      <c r="R74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43" s="4" t="s">
        <v>1795</v>
      </c>
      <c r="T743" s="4" t="s">
        <v>1796</v>
      </c>
      <c r="U743" s="68">
        <v>43205</v>
      </c>
      <c r="V743" s="347" t="s">
        <v>21</v>
      </c>
      <c r="W743" s="9">
        <v>172850</v>
      </c>
      <c r="X743" s="4" t="s">
        <v>15</v>
      </c>
      <c r="Y743" s="4" t="s">
        <v>328</v>
      </c>
      <c r="Z743" s="68">
        <v>43175</v>
      </c>
    </row>
    <row r="744" spans="1:26" ht="12.75" x14ac:dyDescent="0.35">
      <c r="A7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744" s="181" t="str">
        <f>IF(All_Opps[[#This Row],[WeekMod]]&lt;&gt;"",CONCATENATE(All_Opps[[#This Row],[Opp Year]],"-",TEXT(All_Opps[[#This Row],[WeekMod]],"00#")),"")</f>
        <v>2019-020</v>
      </c>
      <c r="C7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744" s="181" t="str">
        <f>CONCATENATE(All_Opps[[#This Row],[Opp Year]],"-",TEXT(All_Opps[[#This Row],[Week]],"00#"))</f>
        <v>2019-020</v>
      </c>
      <c r="E744" s="181">
        <f>IFERROR(VALUE(RIGHT(All_Opps[[#This Row],[Opportunity Name]],2)),"")</f>
        <v>1</v>
      </c>
      <c r="F744" s="181">
        <f>IFERROR(("20"&amp;LEFT(All_Opps[[#This Row],[Opportunity Name]],2))*1,"")</f>
        <v>2019</v>
      </c>
      <c r="G744" s="181" t="str">
        <f>MID(All_Opps[[#This Row],[Opportunity Name]],3,2)</f>
        <v>01</v>
      </c>
      <c r="H744" s="181" t="str">
        <f>LEFT(All_Opps[[#This Row],[Opportunity Name]],7)</f>
        <v>1901 Oa</v>
      </c>
      <c r="I744" s="181" t="str" cm="1">
        <f t="array" ref="I7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44" s="181" t="str">
        <f>YEAR(All_Opps[[#This Row],[Close_Date]])&amp;"-"&amp;TEXT(MONTH(All_Opps[[#This Row],[Close_Date]]),"00")</f>
        <v>2018-05</v>
      </c>
      <c r="K744" s="182">
        <f>All_Opps[[#This Row],[Created Date2]]*1</f>
        <v>43204</v>
      </c>
      <c r="L744" s="183">
        <f>YEAR(All_Opps[[#This Row],[Created_Date]])</f>
        <v>2018</v>
      </c>
      <c r="M744" s="184">
        <f>WEEKNUM(All_Opps[[#This Row],[Created_Date]],16)</f>
        <v>16</v>
      </c>
      <c r="N744" s="182">
        <f>All_Opps[[#This Row],[Close Date]]*1</f>
        <v>43234</v>
      </c>
      <c r="O744" s="185">
        <f>YEAR(All_Opps[[#This Row],[Close_Date]])</f>
        <v>2018</v>
      </c>
      <c r="P744" s="183">
        <f>MONTH(All_Opps[[#This Row],[Close Date]])</f>
        <v>5</v>
      </c>
      <c r="Q744" s="181">
        <f>WEEKNUM(All_Opps[[#This Row],[Close Date]],1)</f>
        <v>20</v>
      </c>
      <c r="R74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44" s="4" t="s">
        <v>1797</v>
      </c>
      <c r="T744" s="4" t="s">
        <v>1798</v>
      </c>
      <c r="U744" s="68">
        <v>43234</v>
      </c>
      <c r="V744" s="347" t="s">
        <v>18</v>
      </c>
      <c r="W744" s="341">
        <v>11058</v>
      </c>
      <c r="X744" s="4" t="s">
        <v>6</v>
      </c>
      <c r="Y744" s="4" t="s">
        <v>1285</v>
      </c>
      <c r="Z744" s="68">
        <v>43204</v>
      </c>
    </row>
    <row r="745" spans="1:26" ht="12.75" x14ac:dyDescent="0.35">
      <c r="A7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745" s="181" t="str">
        <f>IF(All_Opps[[#This Row],[WeekMod]]&lt;&gt;"",CONCATENATE(All_Opps[[#This Row],[Opp Year]],"-",TEXT(All_Opps[[#This Row],[WeekMod]],"00#")),"")</f>
        <v>2019-023</v>
      </c>
      <c r="C7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745" s="181" t="str">
        <f>CONCATENATE(All_Opps[[#This Row],[Opp Year]],"-",TEXT(All_Opps[[#This Row],[Week]],"00#"))</f>
        <v>2019-023</v>
      </c>
      <c r="E745" s="181">
        <f>IFERROR(VALUE(RIGHT(All_Opps[[#This Row],[Opportunity Name]],2)),"")</f>
        <v>2</v>
      </c>
      <c r="F745" s="181">
        <f>IFERROR(("20"&amp;LEFT(All_Opps[[#This Row],[Opportunity Name]],2))*1,"")</f>
        <v>2019</v>
      </c>
      <c r="G745" s="181" t="str">
        <f>MID(All_Opps[[#This Row],[Opportunity Name]],3,2)</f>
        <v>01</v>
      </c>
      <c r="H745" s="181" t="str">
        <f>LEFT(All_Opps[[#This Row],[Opportunity Name]],7)</f>
        <v>1901 Mo</v>
      </c>
      <c r="I745" s="181" t="str" cm="1">
        <f t="array" ref="I7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45" s="181" t="str">
        <f>YEAR(All_Opps[[#This Row],[Close_Date]])&amp;"-"&amp;TEXT(MONTH(All_Opps[[#This Row],[Close_Date]]),"00")</f>
        <v>2018-06</v>
      </c>
      <c r="K745" s="182">
        <f>All_Opps[[#This Row],[Created Date2]]*1</f>
        <v>43228</v>
      </c>
      <c r="L745" s="183">
        <f>YEAR(All_Opps[[#This Row],[Created_Date]])</f>
        <v>2018</v>
      </c>
      <c r="M745" s="184">
        <f>WEEKNUM(All_Opps[[#This Row],[Created_Date]],16)</f>
        <v>19</v>
      </c>
      <c r="N745" s="182">
        <f>All_Opps[[#This Row],[Close Date]]*1</f>
        <v>43258</v>
      </c>
      <c r="O745" s="185">
        <f>YEAR(All_Opps[[#This Row],[Close_Date]])</f>
        <v>2018</v>
      </c>
      <c r="P745" s="183">
        <f>MONTH(All_Opps[[#This Row],[Close Date]])</f>
        <v>6</v>
      </c>
      <c r="Q745" s="181">
        <f>WEEKNUM(All_Opps[[#This Row],[Close Date]],1)</f>
        <v>23</v>
      </c>
      <c r="R74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45" s="4" t="s">
        <v>1799</v>
      </c>
      <c r="T745" s="4" t="s">
        <v>1800</v>
      </c>
      <c r="U745" s="68">
        <v>43258</v>
      </c>
      <c r="V745" s="347" t="s">
        <v>18</v>
      </c>
      <c r="W745" s="341">
        <v>40184</v>
      </c>
      <c r="X745" s="4" t="s">
        <v>159</v>
      </c>
      <c r="Y745" s="4" t="s">
        <v>1285</v>
      </c>
      <c r="Z745" s="68">
        <v>43228</v>
      </c>
    </row>
    <row r="746" spans="1:26" ht="12.75" x14ac:dyDescent="0.35">
      <c r="A7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746" s="181" t="str">
        <f>IF(All_Opps[[#This Row],[WeekMod]]&lt;&gt;"",CONCATENATE(All_Opps[[#This Row],[Opp Year]],"-",TEXT(All_Opps[[#This Row],[WeekMod]],"00#")),"")</f>
        <v>2019-020</v>
      </c>
      <c r="C7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746" s="181" t="str">
        <f>CONCATENATE(All_Opps[[#This Row],[Opp Year]],"-",TEXT(All_Opps[[#This Row],[Week]],"00#"))</f>
        <v>2019-020</v>
      </c>
      <c r="E746" s="181">
        <f>IFERROR(VALUE(RIGHT(All_Opps[[#This Row],[Opportunity Name]],2)),"")</f>
        <v>2</v>
      </c>
      <c r="F746" s="181">
        <f>IFERROR(("20"&amp;LEFT(All_Opps[[#This Row],[Opportunity Name]],2))*1,"")</f>
        <v>2019</v>
      </c>
      <c r="G746" s="181" t="str">
        <f>MID(All_Opps[[#This Row],[Opportunity Name]],3,2)</f>
        <v>09</v>
      </c>
      <c r="H746" s="181" t="str">
        <f>LEFT(All_Opps[[#This Row],[Opportunity Name]],7)</f>
        <v>1909 Wh</v>
      </c>
      <c r="I746" s="181" t="str" cm="1">
        <f t="array" ref="I7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46" s="181" t="str">
        <f>YEAR(All_Opps[[#This Row],[Close_Date]])&amp;"-"&amp;TEXT(MONTH(All_Opps[[#This Row],[Close_Date]]),"00")</f>
        <v>2018-05</v>
      </c>
      <c r="K746" s="182">
        <f>All_Opps[[#This Row],[Created Date2]]*1</f>
        <v>43205</v>
      </c>
      <c r="L746" s="183">
        <f>YEAR(All_Opps[[#This Row],[Created_Date]])</f>
        <v>2018</v>
      </c>
      <c r="M746" s="184">
        <f>WEEKNUM(All_Opps[[#This Row],[Created_Date]],16)</f>
        <v>16</v>
      </c>
      <c r="N746" s="182">
        <f>All_Opps[[#This Row],[Close Date]]*1</f>
        <v>43235</v>
      </c>
      <c r="O746" s="185">
        <f>YEAR(All_Opps[[#This Row],[Close_Date]])</f>
        <v>2018</v>
      </c>
      <c r="P746" s="183">
        <f>MONTH(All_Opps[[#This Row],[Close Date]])</f>
        <v>5</v>
      </c>
      <c r="Q746" s="181">
        <f>WEEKNUM(All_Opps[[#This Row],[Close Date]],1)</f>
        <v>20</v>
      </c>
      <c r="R74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46" s="4" t="s">
        <v>1801</v>
      </c>
      <c r="T746" s="4" t="s">
        <v>1802</v>
      </c>
      <c r="U746" s="68">
        <v>43235</v>
      </c>
      <c r="V746" s="347" t="s">
        <v>18</v>
      </c>
      <c r="W746" s="341">
        <v>27626</v>
      </c>
      <c r="X746" s="4" t="s">
        <v>12</v>
      </c>
      <c r="Y746" s="4" t="s">
        <v>321</v>
      </c>
      <c r="Z746" s="68">
        <v>43205</v>
      </c>
    </row>
    <row r="747" spans="1:26" ht="12.75" x14ac:dyDescent="0.35">
      <c r="A7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747" s="181" t="str">
        <f>IF(All_Opps[[#This Row],[WeekMod]]&lt;&gt;"",CONCATENATE(All_Opps[[#This Row],[Opp Year]],"-",TEXT(All_Opps[[#This Row],[WeekMod]],"00#")),"")</f>
        <v>2019-016</v>
      </c>
      <c r="C7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747" s="181" t="str">
        <f>CONCATENATE(All_Opps[[#This Row],[Opp Year]],"-",TEXT(All_Opps[[#This Row],[Week]],"00#"))</f>
        <v>2019-016</v>
      </c>
      <c r="E747" s="181">
        <f>IFERROR(VALUE(RIGHT(All_Opps[[#This Row],[Opportunity Name]],2)),"")</f>
        <v>2</v>
      </c>
      <c r="F747" s="181">
        <f>IFERROR(("20"&amp;LEFT(All_Opps[[#This Row],[Opportunity Name]],2))*1,"")</f>
        <v>2019</v>
      </c>
      <c r="G747" s="181" t="str">
        <f>MID(All_Opps[[#This Row],[Opportunity Name]],3,2)</f>
        <v>06</v>
      </c>
      <c r="H747" s="181" t="str">
        <f>LEFT(All_Opps[[#This Row],[Opportunity Name]],7)</f>
        <v>1906 Ur</v>
      </c>
      <c r="I747" s="181" t="str" cm="1">
        <f t="array" ref="I7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47" s="181" t="str">
        <f>YEAR(All_Opps[[#This Row],[Close_Date]])&amp;"-"&amp;TEXT(MONTH(All_Opps[[#This Row],[Close_Date]]),"00")</f>
        <v>2018-04</v>
      </c>
      <c r="K747" s="182">
        <f>All_Opps[[#This Row],[Created Date2]]*1</f>
        <v>43181</v>
      </c>
      <c r="L747" s="183">
        <f>YEAR(All_Opps[[#This Row],[Created_Date]])</f>
        <v>2018</v>
      </c>
      <c r="M747" s="184">
        <f>WEEKNUM(All_Opps[[#This Row],[Created_Date]],16)</f>
        <v>12</v>
      </c>
      <c r="N747" s="182">
        <f>All_Opps[[#This Row],[Close Date]]*1</f>
        <v>43211</v>
      </c>
      <c r="O747" s="185">
        <f>YEAR(All_Opps[[#This Row],[Close_Date]])</f>
        <v>2018</v>
      </c>
      <c r="P747" s="183">
        <f>MONTH(All_Opps[[#This Row],[Close Date]])</f>
        <v>4</v>
      </c>
      <c r="Q747" s="181">
        <f>WEEKNUM(All_Opps[[#This Row],[Close Date]],1)</f>
        <v>16</v>
      </c>
      <c r="R74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47" s="4" t="s">
        <v>1803</v>
      </c>
      <c r="T747" s="4" t="s">
        <v>1804</v>
      </c>
      <c r="U747" s="68">
        <v>43211</v>
      </c>
      <c r="V747" s="347" t="s">
        <v>21</v>
      </c>
      <c r="W747" s="341">
        <v>15188</v>
      </c>
      <c r="X747" s="4" t="s">
        <v>159</v>
      </c>
      <c r="Y747" s="4" t="s">
        <v>321</v>
      </c>
      <c r="Z747" s="68">
        <v>43181</v>
      </c>
    </row>
    <row r="748" spans="1:26" ht="12.75" x14ac:dyDescent="0.35">
      <c r="A7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748" s="181" t="str">
        <f>IF(All_Opps[[#This Row],[WeekMod]]&lt;&gt;"",CONCATENATE(All_Opps[[#This Row],[Opp Year]],"-",TEXT(All_Opps[[#This Row],[WeekMod]],"00#")),"")</f>
        <v>2018-076</v>
      </c>
      <c r="C7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748" s="181" t="str">
        <f>CONCATENATE(All_Opps[[#This Row],[Opp Year]],"-",TEXT(All_Opps[[#This Row],[Week]],"00#"))</f>
        <v>2018-076</v>
      </c>
      <c r="E748" s="181">
        <f>IFERROR(VALUE(RIGHT(All_Opps[[#This Row],[Opportunity Name]],2)),"")</f>
        <v>7</v>
      </c>
      <c r="F748" s="181">
        <f>IFERROR(("20"&amp;LEFT(All_Opps[[#This Row],[Opportunity Name]],2))*1,"")</f>
        <v>2018</v>
      </c>
      <c r="G748" s="181" t="str">
        <f>MID(All_Opps[[#This Row],[Opportunity Name]],3,2)</f>
        <v>12</v>
      </c>
      <c r="H748" s="181" t="str">
        <f>LEFT(All_Opps[[#This Row],[Opportunity Name]],7)</f>
        <v>1812 Os</v>
      </c>
      <c r="I748" s="181" t="str" cm="1">
        <f t="array" ref="I7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48" s="181" t="str">
        <f>YEAR(All_Opps[[#This Row],[Close_Date]])&amp;"-"&amp;TEXT(MONTH(All_Opps[[#This Row],[Close_Date]]),"00")</f>
        <v>2018-06</v>
      </c>
      <c r="K748" s="182">
        <f>All_Opps[[#This Row],[Created Date2]]*1</f>
        <v>43232</v>
      </c>
      <c r="L748" s="183">
        <f>YEAR(All_Opps[[#This Row],[Created_Date]])</f>
        <v>2018</v>
      </c>
      <c r="M748" s="184">
        <f>WEEKNUM(All_Opps[[#This Row],[Created_Date]],16)</f>
        <v>20</v>
      </c>
      <c r="N748" s="182">
        <f>All_Opps[[#This Row],[Close Date]]*1</f>
        <v>43262</v>
      </c>
      <c r="O748" s="185">
        <f>YEAR(All_Opps[[#This Row],[Close_Date]])</f>
        <v>2018</v>
      </c>
      <c r="P748" s="183">
        <f>MONTH(All_Opps[[#This Row],[Close Date]])</f>
        <v>6</v>
      </c>
      <c r="Q748" s="181">
        <f>WEEKNUM(All_Opps[[#This Row],[Close Date]],1)</f>
        <v>24</v>
      </c>
      <c r="R74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48" s="4" t="s">
        <v>1805</v>
      </c>
      <c r="T748" s="4" t="s">
        <v>1806</v>
      </c>
      <c r="U748" s="68">
        <v>43262</v>
      </c>
      <c r="V748" s="347" t="s">
        <v>21</v>
      </c>
      <c r="W748" s="341">
        <v>112269</v>
      </c>
      <c r="X748" s="4" t="s">
        <v>13</v>
      </c>
      <c r="Y748" s="4" t="s">
        <v>321</v>
      </c>
      <c r="Z748" s="68">
        <v>43232</v>
      </c>
    </row>
    <row r="749" spans="1:26" ht="12.75" x14ac:dyDescent="0.35">
      <c r="A7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749" s="181" t="str">
        <f>IF(All_Opps[[#This Row],[WeekMod]]&lt;&gt;"",CONCATENATE(All_Opps[[#This Row],[Opp Year]],"-",TEXT(All_Opps[[#This Row],[WeekMod]],"00#")),"")</f>
        <v>2018-074</v>
      </c>
      <c r="C7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749" s="181" t="str">
        <f>CONCATENATE(All_Opps[[#This Row],[Opp Year]],"-",TEXT(All_Opps[[#This Row],[Week]],"00#"))</f>
        <v>2018-074</v>
      </c>
      <c r="E749" s="181">
        <f>IFERROR(VALUE(RIGHT(All_Opps[[#This Row],[Opportunity Name]],2)),"")</f>
        <v>4</v>
      </c>
      <c r="F749" s="181">
        <f>IFERROR(("20"&amp;LEFT(All_Opps[[#This Row],[Opportunity Name]],2))*1,"")</f>
        <v>2018</v>
      </c>
      <c r="G749" s="181" t="str">
        <f>MID(All_Opps[[#This Row],[Opportunity Name]],3,2)</f>
        <v>07</v>
      </c>
      <c r="H749" s="181" t="str">
        <f>LEFT(All_Opps[[#This Row],[Opportunity Name]],7)</f>
        <v>1807 Vi</v>
      </c>
      <c r="I749" s="181" t="str" cm="1">
        <f t="array" ref="I7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49" s="181" t="str">
        <f>YEAR(All_Opps[[#This Row],[Close_Date]])&amp;"-"&amp;TEXT(MONTH(All_Opps[[#This Row],[Close_Date]]),"00")</f>
        <v>2018-06</v>
      </c>
      <c r="K749" s="182">
        <f>All_Opps[[#This Row],[Created Date2]]*1</f>
        <v>43223</v>
      </c>
      <c r="L749" s="183">
        <f>YEAR(All_Opps[[#This Row],[Created_Date]])</f>
        <v>2018</v>
      </c>
      <c r="M749" s="184">
        <f>WEEKNUM(All_Opps[[#This Row],[Created_Date]],16)</f>
        <v>18</v>
      </c>
      <c r="N749" s="182">
        <f>All_Opps[[#This Row],[Close Date]]*1</f>
        <v>43253</v>
      </c>
      <c r="O749" s="185">
        <f>YEAR(All_Opps[[#This Row],[Close_Date]])</f>
        <v>2018</v>
      </c>
      <c r="P749" s="183">
        <f>MONTH(All_Opps[[#This Row],[Close Date]])</f>
        <v>6</v>
      </c>
      <c r="Q749" s="181">
        <f>WEEKNUM(All_Opps[[#This Row],[Close Date]],1)</f>
        <v>22</v>
      </c>
      <c r="R74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49" s="4" t="s">
        <v>1807</v>
      </c>
      <c r="T749" s="4" t="s">
        <v>1808</v>
      </c>
      <c r="U749" s="68">
        <v>43253</v>
      </c>
      <c r="V749" s="347" t="s">
        <v>18</v>
      </c>
      <c r="W749" s="9">
        <v>40267</v>
      </c>
      <c r="X749" s="4" t="s">
        <v>6</v>
      </c>
      <c r="Y749" s="4" t="s">
        <v>328</v>
      </c>
      <c r="Z749" s="68">
        <v>43223</v>
      </c>
    </row>
    <row r="750" spans="1:26" ht="12.75" x14ac:dyDescent="0.35">
      <c r="A7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750" s="181" t="str">
        <f>IF(All_Opps[[#This Row],[WeekMod]]&lt;&gt;"",CONCATENATE(All_Opps[[#This Row],[Opp Year]],"-",TEXT(All_Opps[[#This Row],[WeekMod]],"00#")),"")</f>
        <v>2019-023</v>
      </c>
      <c r="C7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750" s="181" t="str">
        <f>CONCATENATE(All_Opps[[#This Row],[Opp Year]],"-",TEXT(All_Opps[[#This Row],[Week]],"00#"))</f>
        <v>2019-023</v>
      </c>
      <c r="E750" s="181">
        <f>IFERROR(VALUE(RIGHT(All_Opps[[#This Row],[Opportunity Name]],2)),"")</f>
        <v>2</v>
      </c>
      <c r="F750" s="181">
        <f>IFERROR(("20"&amp;LEFT(All_Opps[[#This Row],[Opportunity Name]],2))*1,"")</f>
        <v>2019</v>
      </c>
      <c r="G750" s="181" t="str">
        <f>MID(All_Opps[[#This Row],[Opportunity Name]],3,2)</f>
        <v>04</v>
      </c>
      <c r="H750" s="181" t="str">
        <f>LEFT(All_Opps[[#This Row],[Opportunity Name]],7)</f>
        <v>1904 Ho</v>
      </c>
      <c r="I750" s="181" t="str" cm="1">
        <f t="array" ref="I7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50" s="181" t="str">
        <f>YEAR(All_Opps[[#This Row],[Close_Date]])&amp;"-"&amp;TEXT(MONTH(All_Opps[[#This Row],[Close_Date]]),"00")</f>
        <v>2018-06</v>
      </c>
      <c r="K750" s="182">
        <f>All_Opps[[#This Row],[Created Date2]]*1</f>
        <v>43227</v>
      </c>
      <c r="L750" s="183">
        <f>YEAR(All_Opps[[#This Row],[Created_Date]])</f>
        <v>2018</v>
      </c>
      <c r="M750" s="184">
        <f>WEEKNUM(All_Opps[[#This Row],[Created_Date]],16)</f>
        <v>19</v>
      </c>
      <c r="N750" s="182">
        <f>All_Opps[[#This Row],[Close Date]]*1</f>
        <v>43257</v>
      </c>
      <c r="O750" s="185">
        <f>YEAR(All_Opps[[#This Row],[Close_Date]])</f>
        <v>2018</v>
      </c>
      <c r="P750" s="183">
        <f>MONTH(All_Opps[[#This Row],[Close Date]])</f>
        <v>6</v>
      </c>
      <c r="Q750" s="181">
        <f>WEEKNUM(All_Opps[[#This Row],[Close Date]],1)</f>
        <v>23</v>
      </c>
      <c r="R75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50" s="4" t="s">
        <v>1809</v>
      </c>
      <c r="T750" s="4" t="s">
        <v>1810</v>
      </c>
      <c r="U750" s="68">
        <v>43257</v>
      </c>
      <c r="V750" s="347" t="s">
        <v>21</v>
      </c>
      <c r="W750" s="341">
        <v>19229</v>
      </c>
      <c r="X750" s="4" t="s">
        <v>6</v>
      </c>
      <c r="Y750" s="4" t="s">
        <v>321</v>
      </c>
      <c r="Z750" s="68">
        <v>43227</v>
      </c>
    </row>
    <row r="751" spans="1:26" ht="12.75" x14ac:dyDescent="0.35">
      <c r="A7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751" s="181" t="str">
        <f>IF(All_Opps[[#This Row],[WeekMod]]&lt;&gt;"",CONCATENATE(All_Opps[[#This Row],[Opp Year]],"-",TEXT(All_Opps[[#This Row],[WeekMod]],"00#")),"")</f>
        <v>2018-070</v>
      </c>
      <c r="C7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751" s="181" t="str">
        <f>CONCATENATE(All_Opps[[#This Row],[Opp Year]],"-",TEXT(All_Opps[[#This Row],[Week]],"00#"))</f>
        <v>2018-070</v>
      </c>
      <c r="E751" s="181">
        <f>IFERROR(VALUE(RIGHT(All_Opps[[#This Row],[Opportunity Name]],2)),"")</f>
        <v>2</v>
      </c>
      <c r="F751" s="181">
        <f>IFERROR(("20"&amp;LEFT(All_Opps[[#This Row],[Opportunity Name]],2))*1,"")</f>
        <v>2018</v>
      </c>
      <c r="G751" s="181" t="str">
        <f>MID(All_Opps[[#This Row],[Opportunity Name]],3,2)</f>
        <v>08</v>
      </c>
      <c r="H751" s="181" t="str">
        <f>LEFT(All_Opps[[#This Row],[Opportunity Name]],7)</f>
        <v>1808 We</v>
      </c>
      <c r="I751" s="181" t="str" cm="1">
        <f t="array" ref="I7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51" s="181" t="str">
        <f>YEAR(All_Opps[[#This Row],[Close_Date]])&amp;"-"&amp;TEXT(MONTH(All_Opps[[#This Row],[Close_Date]]),"00")</f>
        <v>2018-05</v>
      </c>
      <c r="K751" s="182">
        <f>All_Opps[[#This Row],[Created Date2]]*1</f>
        <v>43192</v>
      </c>
      <c r="L751" s="183">
        <f>YEAR(All_Opps[[#This Row],[Created_Date]])</f>
        <v>2018</v>
      </c>
      <c r="M751" s="184">
        <f>WEEKNUM(All_Opps[[#This Row],[Created_Date]],16)</f>
        <v>14</v>
      </c>
      <c r="N751" s="182">
        <f>All_Opps[[#This Row],[Close Date]]*1</f>
        <v>43222</v>
      </c>
      <c r="O751" s="185">
        <f>YEAR(All_Opps[[#This Row],[Close_Date]])</f>
        <v>2018</v>
      </c>
      <c r="P751" s="183">
        <f>MONTH(All_Opps[[#This Row],[Close Date]])</f>
        <v>5</v>
      </c>
      <c r="Q751" s="181">
        <f>WEEKNUM(All_Opps[[#This Row],[Close Date]],1)</f>
        <v>18</v>
      </c>
      <c r="R7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51" s="4" t="s">
        <v>1811</v>
      </c>
      <c r="T751" s="4" t="s">
        <v>1812</v>
      </c>
      <c r="U751" s="68">
        <v>43222</v>
      </c>
      <c r="V751" s="347" t="s">
        <v>18</v>
      </c>
      <c r="W751" s="341">
        <v>21981</v>
      </c>
      <c r="X751" s="4" t="s">
        <v>15</v>
      </c>
      <c r="Y751" s="4" t="s">
        <v>321</v>
      </c>
      <c r="Z751" s="68">
        <v>43192</v>
      </c>
    </row>
    <row r="752" spans="1:26" ht="12.75" x14ac:dyDescent="0.35">
      <c r="A7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752" s="181" t="str">
        <f>IF(All_Opps[[#This Row],[WeekMod]]&lt;&gt;"",CONCATENATE(All_Opps[[#This Row],[Opp Year]],"-",TEXT(All_Opps[[#This Row],[WeekMod]],"00#")),"")</f>
        <v>2018-070</v>
      </c>
      <c r="C7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752" s="181" t="str">
        <f>CONCATENATE(All_Opps[[#This Row],[Opp Year]],"-",TEXT(All_Opps[[#This Row],[Week]],"00#"))</f>
        <v>2018-070</v>
      </c>
      <c r="E752" s="181">
        <f>IFERROR(VALUE(RIGHT(All_Opps[[#This Row],[Opportunity Name]],2)),"")</f>
        <v>4</v>
      </c>
      <c r="F752" s="181">
        <f>IFERROR(("20"&amp;LEFT(All_Opps[[#This Row],[Opportunity Name]],2))*1,"")</f>
        <v>2018</v>
      </c>
      <c r="G752" s="181" t="str">
        <f>MID(All_Opps[[#This Row],[Opportunity Name]],3,2)</f>
        <v>08</v>
      </c>
      <c r="H752" s="181" t="str">
        <f>LEFT(All_Opps[[#This Row],[Opportunity Name]],7)</f>
        <v>1808 Vo</v>
      </c>
      <c r="I752" s="181" t="str" cm="1">
        <f t="array" ref="I7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52" s="181" t="str">
        <f>YEAR(All_Opps[[#This Row],[Close_Date]])&amp;"-"&amp;TEXT(MONTH(All_Opps[[#This Row],[Close_Date]]),"00")</f>
        <v>2018-05</v>
      </c>
      <c r="K752" s="182">
        <f>All_Opps[[#This Row],[Created Date2]]*1</f>
        <v>43192</v>
      </c>
      <c r="L752" s="183">
        <f>YEAR(All_Opps[[#This Row],[Created_Date]])</f>
        <v>2018</v>
      </c>
      <c r="M752" s="184">
        <f>WEEKNUM(All_Opps[[#This Row],[Created_Date]],16)</f>
        <v>14</v>
      </c>
      <c r="N752" s="182">
        <f>All_Opps[[#This Row],[Close Date]]*1</f>
        <v>43222</v>
      </c>
      <c r="O752" s="185">
        <f>YEAR(All_Opps[[#This Row],[Close_Date]])</f>
        <v>2018</v>
      </c>
      <c r="P752" s="183">
        <f>MONTH(All_Opps[[#This Row],[Close Date]])</f>
        <v>5</v>
      </c>
      <c r="Q752" s="181">
        <f>WEEKNUM(All_Opps[[#This Row],[Close Date]],1)</f>
        <v>18</v>
      </c>
      <c r="R75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52" s="4" t="s">
        <v>1813</v>
      </c>
      <c r="T752" s="4" t="s">
        <v>1814</v>
      </c>
      <c r="U752" s="68">
        <v>43222</v>
      </c>
      <c r="V752" s="347" t="s">
        <v>18</v>
      </c>
      <c r="W752" s="341">
        <v>39455</v>
      </c>
      <c r="X752" s="4" t="s">
        <v>6</v>
      </c>
      <c r="Y752" s="4" t="s">
        <v>321</v>
      </c>
      <c r="Z752" s="68">
        <v>43192</v>
      </c>
    </row>
    <row r="753" spans="1:26" ht="12.75" x14ac:dyDescent="0.35">
      <c r="A7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753" s="181" t="str">
        <f>IF(All_Opps[[#This Row],[WeekMod]]&lt;&gt;"",CONCATENATE(All_Opps[[#This Row],[Opp Year]],"-",TEXT(All_Opps[[#This Row],[WeekMod]],"00#")),"")</f>
        <v>2019-020</v>
      </c>
      <c r="C7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753" s="181" t="str">
        <f>CONCATENATE(All_Opps[[#This Row],[Opp Year]],"-",TEXT(All_Opps[[#This Row],[Week]],"00#"))</f>
        <v>2019-020</v>
      </c>
      <c r="E753" s="181">
        <f>IFERROR(VALUE(RIGHT(All_Opps[[#This Row],[Opportunity Name]],2)),"")</f>
        <v>2</v>
      </c>
      <c r="F753" s="181">
        <f>IFERROR(("20"&amp;LEFT(All_Opps[[#This Row],[Opportunity Name]],2))*1,"")</f>
        <v>2019</v>
      </c>
      <c r="G753" s="181" t="str">
        <f>MID(All_Opps[[#This Row],[Opportunity Name]],3,2)</f>
        <v>06</v>
      </c>
      <c r="H753" s="181" t="str">
        <f>LEFT(All_Opps[[#This Row],[Opportunity Name]],7)</f>
        <v>1906-03</v>
      </c>
      <c r="I753" s="181" t="str" cm="1">
        <f t="array" ref="I7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53" s="181" t="str">
        <f>YEAR(All_Opps[[#This Row],[Close_Date]])&amp;"-"&amp;TEXT(MONTH(All_Opps[[#This Row],[Close_Date]]),"00")</f>
        <v>2018-05</v>
      </c>
      <c r="K753" s="182">
        <f>All_Opps[[#This Row],[Created Date2]]*1</f>
        <v>43218</v>
      </c>
      <c r="L753" s="183">
        <f>YEAR(All_Opps[[#This Row],[Created_Date]])</f>
        <v>2018</v>
      </c>
      <c r="M753" s="184">
        <f>WEEKNUM(All_Opps[[#This Row],[Created_Date]],16)</f>
        <v>18</v>
      </c>
      <c r="N753" s="182">
        <f>All_Opps[[#This Row],[Close Date]]*1</f>
        <v>43234</v>
      </c>
      <c r="O753" s="185">
        <f>YEAR(All_Opps[[#This Row],[Close_Date]])</f>
        <v>2018</v>
      </c>
      <c r="P753" s="183">
        <f>MONTH(All_Opps[[#This Row],[Close Date]])</f>
        <v>5</v>
      </c>
      <c r="Q753" s="181">
        <f>WEEKNUM(All_Opps[[#This Row],[Close Date]],1)</f>
        <v>20</v>
      </c>
      <c r="R75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399</v>
      </c>
      <c r="S753" s="4" t="s">
        <v>1815</v>
      </c>
      <c r="T753" s="4" t="s">
        <v>1816</v>
      </c>
      <c r="U753" s="68">
        <v>43234</v>
      </c>
      <c r="V753" s="347" t="s">
        <v>19</v>
      </c>
      <c r="W753" s="342">
        <v>77845</v>
      </c>
      <c r="X753" s="4" t="s">
        <v>16</v>
      </c>
      <c r="Y753" s="4" t="s">
        <v>1285</v>
      </c>
      <c r="Z753" s="68">
        <v>43218</v>
      </c>
    </row>
    <row r="754" spans="1:26" ht="12.75" x14ac:dyDescent="0.35">
      <c r="A7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754" s="181" t="str">
        <f>IF(All_Opps[[#This Row],[WeekMod]]&lt;&gt;"",CONCATENATE(All_Opps[[#This Row],[Opp Year]],"-",TEXT(All_Opps[[#This Row],[WeekMod]],"00#")),"")</f>
        <v>2019-017</v>
      </c>
      <c r="C7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754" s="181" t="str">
        <f>CONCATENATE(All_Opps[[#This Row],[Opp Year]],"-",TEXT(All_Opps[[#This Row],[Week]],"00#"))</f>
        <v>2019-017</v>
      </c>
      <c r="E754" s="181">
        <f>IFERROR(VALUE(RIGHT(All_Opps[[#This Row],[Opportunity Name]],2)),"")</f>
        <v>4</v>
      </c>
      <c r="F754" s="181">
        <f>IFERROR(("20"&amp;LEFT(All_Opps[[#This Row],[Opportunity Name]],2))*1,"")</f>
        <v>2019</v>
      </c>
      <c r="G754" s="181" t="str">
        <f>MID(All_Opps[[#This Row],[Opportunity Name]],3,2)</f>
        <v>06</v>
      </c>
      <c r="H754" s="181" t="str">
        <f>LEFT(All_Opps[[#This Row],[Opportunity Name]],7)</f>
        <v>1906-04</v>
      </c>
      <c r="I754" s="181" t="str" cm="1">
        <f t="array" ref="I7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54" s="181" t="str">
        <f>YEAR(All_Opps[[#This Row],[Close_Date]])&amp;"-"&amp;TEXT(MONTH(All_Opps[[#This Row],[Close_Date]]),"00")</f>
        <v>2018-04</v>
      </c>
      <c r="K754" s="182">
        <f>All_Opps[[#This Row],[Created Date2]]*1</f>
        <v>43165</v>
      </c>
      <c r="L754" s="183">
        <f>YEAR(All_Opps[[#This Row],[Created_Date]])</f>
        <v>2018</v>
      </c>
      <c r="M754" s="184">
        <f>WEEKNUM(All_Opps[[#This Row],[Created_Date]],16)</f>
        <v>10</v>
      </c>
      <c r="N754" s="182">
        <f>All_Opps[[#This Row],[Close Date]]*1</f>
        <v>43216</v>
      </c>
      <c r="O754" s="185">
        <f>YEAR(All_Opps[[#This Row],[Close_Date]])</f>
        <v>2018</v>
      </c>
      <c r="P754" s="183">
        <f>MONTH(All_Opps[[#This Row],[Close Date]])</f>
        <v>4</v>
      </c>
      <c r="Q754" s="181">
        <f>WEEKNUM(All_Opps[[#This Row],[Close Date]],1)</f>
        <v>17</v>
      </c>
      <c r="R75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452</v>
      </c>
      <c r="S754" s="4" t="s">
        <v>1817</v>
      </c>
      <c r="T754" s="4" t="s">
        <v>1818</v>
      </c>
      <c r="U754" s="68">
        <v>43216</v>
      </c>
      <c r="V754" s="347" t="s">
        <v>19</v>
      </c>
      <c r="W754" s="9">
        <v>58340</v>
      </c>
      <c r="X754" s="4" t="s">
        <v>13</v>
      </c>
      <c r="Y754" s="4" t="s">
        <v>328</v>
      </c>
      <c r="Z754" s="68">
        <v>43165</v>
      </c>
    </row>
    <row r="755" spans="1:26" ht="12.75" x14ac:dyDescent="0.35">
      <c r="A7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755" s="181" t="str">
        <f>IF(All_Opps[[#This Row],[WeekMod]]&lt;&gt;"",CONCATENATE(All_Opps[[#This Row],[Opp Year]],"-",TEXT(All_Opps[[#This Row],[WeekMod]],"00#")),"")</f>
        <v>2018-074</v>
      </c>
      <c r="C7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755" s="181" t="str">
        <f>CONCATENATE(All_Opps[[#This Row],[Opp Year]],"-",TEXT(All_Opps[[#This Row],[Week]],"00#"))</f>
        <v>2018-074</v>
      </c>
      <c r="E755" s="181">
        <f>IFERROR(VALUE(RIGHT(All_Opps[[#This Row],[Opportunity Name]],2)),"")</f>
        <v>2</v>
      </c>
      <c r="F755" s="181">
        <f>IFERROR(("20"&amp;LEFT(All_Opps[[#This Row],[Opportunity Name]],2))*1,"")</f>
        <v>2018</v>
      </c>
      <c r="G755" s="181" t="str">
        <f>MID(All_Opps[[#This Row],[Opportunity Name]],3,2)</f>
        <v>10</v>
      </c>
      <c r="H755" s="181" t="str">
        <f>LEFT(All_Opps[[#This Row],[Opportunity Name]],7)</f>
        <v>1810-12</v>
      </c>
      <c r="I755" s="181" t="str" cm="1">
        <f t="array" ref="I7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55" s="181" t="str">
        <f>YEAR(All_Opps[[#This Row],[Close_Date]])&amp;"-"&amp;TEXT(MONTH(All_Opps[[#This Row],[Close_Date]]),"00")</f>
        <v>2018-05</v>
      </c>
      <c r="K755" s="182">
        <f>All_Opps[[#This Row],[Created Date2]]*1</f>
        <v>43243</v>
      </c>
      <c r="L755" s="183">
        <f>YEAR(All_Opps[[#This Row],[Created_Date]])</f>
        <v>2018</v>
      </c>
      <c r="M755" s="184">
        <f>WEEKNUM(All_Opps[[#This Row],[Created_Date]],16)</f>
        <v>21</v>
      </c>
      <c r="N755" s="182">
        <f>All_Opps[[#This Row],[Close Date]]*1</f>
        <v>43250</v>
      </c>
      <c r="O755" s="185">
        <f>YEAR(All_Opps[[#This Row],[Close_Date]])</f>
        <v>2018</v>
      </c>
      <c r="P755" s="183">
        <f>MONTH(All_Opps[[#This Row],[Close Date]])</f>
        <v>5</v>
      </c>
      <c r="Q755" s="181">
        <f>WEEKNUM(All_Opps[[#This Row],[Close Date]],1)</f>
        <v>22</v>
      </c>
      <c r="R75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131</v>
      </c>
      <c r="S755" s="4" t="s">
        <v>1819</v>
      </c>
      <c r="T755" s="4" t="s">
        <v>1820</v>
      </c>
      <c r="U755" s="68">
        <v>43250</v>
      </c>
      <c r="V755" s="347" t="s">
        <v>19</v>
      </c>
      <c r="W755" s="341">
        <v>49739</v>
      </c>
      <c r="X755" s="4" t="s">
        <v>6</v>
      </c>
      <c r="Y755" s="4" t="s">
        <v>321</v>
      </c>
      <c r="Z755" s="68">
        <v>43243</v>
      </c>
    </row>
    <row r="756" spans="1:26" ht="12.75" x14ac:dyDescent="0.35">
      <c r="A7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756" s="181" t="str">
        <f>IF(All_Opps[[#This Row],[WeekMod]]&lt;&gt;"",CONCATENATE(All_Opps[[#This Row],[Opp Year]],"-",TEXT(All_Opps[[#This Row],[WeekMod]],"00#")),"")</f>
        <v>2018-069</v>
      </c>
      <c r="C7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756" s="181" t="str">
        <f>CONCATENATE(All_Opps[[#This Row],[Opp Year]],"-",TEXT(All_Opps[[#This Row],[Week]],"00#"))</f>
        <v>2018-069</v>
      </c>
      <c r="E756" s="181">
        <f>IFERROR(VALUE(RIGHT(All_Opps[[#This Row],[Opportunity Name]],2)),"")</f>
        <v>2</v>
      </c>
      <c r="F756" s="181">
        <f>IFERROR(("20"&amp;LEFT(All_Opps[[#This Row],[Opportunity Name]],2))*1,"")</f>
        <v>2018</v>
      </c>
      <c r="G756" s="181" t="str">
        <f>MID(All_Opps[[#This Row],[Opportunity Name]],3,2)</f>
        <v>08</v>
      </c>
      <c r="H756" s="181" t="str">
        <f>LEFT(All_Opps[[#This Row],[Opportunity Name]],7)</f>
        <v>1808-14</v>
      </c>
      <c r="I756" s="181" t="str" cm="1">
        <f t="array" ref="I7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56" s="181" t="str">
        <f>YEAR(All_Opps[[#This Row],[Close_Date]])&amp;"-"&amp;TEXT(MONTH(All_Opps[[#This Row],[Close_Date]]),"00")</f>
        <v>2018-04</v>
      </c>
      <c r="K756" s="182">
        <f>All_Opps[[#This Row],[Created Date2]]*1</f>
        <v>43217</v>
      </c>
      <c r="L756" s="183">
        <f>YEAR(All_Opps[[#This Row],[Created_Date]])</f>
        <v>2018</v>
      </c>
      <c r="M756" s="184">
        <f>WEEKNUM(All_Opps[[#This Row],[Created_Date]],16)</f>
        <v>17</v>
      </c>
      <c r="N756" s="182">
        <f>All_Opps[[#This Row],[Close Date]]*1</f>
        <v>43218</v>
      </c>
      <c r="O756" s="185">
        <f>YEAR(All_Opps[[#This Row],[Close_Date]])</f>
        <v>2018</v>
      </c>
      <c r="P756" s="183">
        <f>MONTH(All_Opps[[#This Row],[Close Date]])</f>
        <v>4</v>
      </c>
      <c r="Q756" s="181">
        <f>WEEKNUM(All_Opps[[#This Row],[Close Date]],1)</f>
        <v>17</v>
      </c>
      <c r="R75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96</v>
      </c>
      <c r="S756" s="4" t="s">
        <v>1821</v>
      </c>
      <c r="T756" s="4" t="s">
        <v>1822</v>
      </c>
      <c r="U756" s="68">
        <v>43218</v>
      </c>
      <c r="V756" s="347" t="s">
        <v>19</v>
      </c>
      <c r="W756" s="9">
        <v>31867</v>
      </c>
      <c r="X756" s="4" t="s">
        <v>13</v>
      </c>
      <c r="Y756" s="4" t="s">
        <v>328</v>
      </c>
      <c r="Z756" s="68">
        <v>43217</v>
      </c>
    </row>
    <row r="757" spans="1:26" ht="12.75" x14ac:dyDescent="0.35">
      <c r="A7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757" s="181" t="str">
        <f>IF(All_Opps[[#This Row],[WeekMod]]&lt;&gt;"",CONCATENATE(All_Opps[[#This Row],[Opp Year]],"-",TEXT(All_Opps[[#This Row],[WeekMod]],"00#")),"")</f>
        <v>2018-077</v>
      </c>
      <c r="C7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757" s="181" t="str">
        <f>CONCATENATE(All_Opps[[#This Row],[Opp Year]],"-",TEXT(All_Opps[[#This Row],[Week]],"00#"))</f>
        <v>2018-077</v>
      </c>
      <c r="E757" s="181">
        <f>IFERROR(VALUE(RIGHT(All_Opps[[#This Row],[Opportunity Name]],2)),"")</f>
        <v>2</v>
      </c>
      <c r="F757" s="181">
        <f>IFERROR(("20"&amp;LEFT(All_Opps[[#This Row],[Opportunity Name]],2))*1,"")</f>
        <v>2018</v>
      </c>
      <c r="G757" s="181" t="str">
        <f>MID(All_Opps[[#This Row],[Opportunity Name]],3,2)</f>
        <v>12</v>
      </c>
      <c r="H757" s="181" t="str">
        <f>LEFT(All_Opps[[#This Row],[Opportunity Name]],7)</f>
        <v>1812 Qu</v>
      </c>
      <c r="I757" s="181" t="str" cm="1">
        <f t="array" ref="I7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57" s="181" t="str">
        <f>YEAR(All_Opps[[#This Row],[Close_Date]])&amp;"-"&amp;TEXT(MONTH(All_Opps[[#This Row],[Close_Date]]),"00")</f>
        <v>2018-06</v>
      </c>
      <c r="K757" s="182">
        <f>All_Opps[[#This Row],[Created Date2]]*1</f>
        <v>43240</v>
      </c>
      <c r="L757" s="183">
        <f>YEAR(All_Opps[[#This Row],[Created_Date]])</f>
        <v>2018</v>
      </c>
      <c r="M757" s="184">
        <f>WEEKNUM(All_Opps[[#This Row],[Created_Date]],16)</f>
        <v>21</v>
      </c>
      <c r="N757" s="182">
        <f>All_Opps[[#This Row],[Close Date]]*1</f>
        <v>43270</v>
      </c>
      <c r="O757" s="185">
        <f>YEAR(All_Opps[[#This Row],[Close_Date]])</f>
        <v>2018</v>
      </c>
      <c r="P757" s="183">
        <f>MONTH(All_Opps[[#This Row],[Close Date]])</f>
        <v>6</v>
      </c>
      <c r="Q757" s="181">
        <f>WEEKNUM(All_Opps[[#This Row],[Close Date]],1)</f>
        <v>25</v>
      </c>
      <c r="R75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57" s="4" t="s">
        <v>1823</v>
      </c>
      <c r="T757" s="4" t="s">
        <v>1824</v>
      </c>
      <c r="U757" s="68">
        <v>43270</v>
      </c>
      <c r="V757" s="347" t="s">
        <v>21</v>
      </c>
      <c r="W757" s="9">
        <v>90814</v>
      </c>
      <c r="X757" s="4" t="s">
        <v>181</v>
      </c>
      <c r="Y757" s="4" t="s">
        <v>328</v>
      </c>
      <c r="Z757" s="68">
        <v>43240</v>
      </c>
    </row>
    <row r="758" spans="1:26" ht="12.75" x14ac:dyDescent="0.35">
      <c r="A7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758" s="181" t="str">
        <f>IF(All_Opps[[#This Row],[WeekMod]]&lt;&gt;"",CONCATENATE(All_Opps[[#This Row],[Opp Year]],"-",TEXT(All_Opps[[#This Row],[WeekMod]],"00#")),"")</f>
        <v>2018-070</v>
      </c>
      <c r="C7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758" s="181" t="str">
        <f>CONCATENATE(All_Opps[[#This Row],[Opp Year]],"-",TEXT(All_Opps[[#This Row],[Week]],"00#"))</f>
        <v>2018-070</v>
      </c>
      <c r="E758" s="181">
        <f>IFERROR(VALUE(RIGHT(All_Opps[[#This Row],[Opportunity Name]],2)),"")</f>
        <v>5</v>
      </c>
      <c r="F758" s="181">
        <f>IFERROR(("20"&amp;LEFT(All_Opps[[#This Row],[Opportunity Name]],2))*1,"")</f>
        <v>2018</v>
      </c>
      <c r="G758" s="181" t="str">
        <f>MID(All_Opps[[#This Row],[Opportunity Name]],3,2)</f>
        <v>12</v>
      </c>
      <c r="H758" s="181" t="str">
        <f>LEFT(All_Opps[[#This Row],[Opportunity Name]],7)</f>
        <v>1812 Va</v>
      </c>
      <c r="I758" s="181" t="str" cm="1">
        <f t="array" ref="I7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58" s="181" t="str">
        <f>YEAR(All_Opps[[#This Row],[Close_Date]])&amp;"-"&amp;TEXT(MONTH(All_Opps[[#This Row],[Close_Date]]),"00")</f>
        <v>2018-04</v>
      </c>
      <c r="K758" s="182">
        <f>All_Opps[[#This Row],[Created Date2]]*1</f>
        <v>43190</v>
      </c>
      <c r="L758" s="183">
        <f>YEAR(All_Opps[[#This Row],[Created_Date]])</f>
        <v>2018</v>
      </c>
      <c r="M758" s="184">
        <f>WEEKNUM(All_Opps[[#This Row],[Created_Date]],16)</f>
        <v>14</v>
      </c>
      <c r="N758" s="182">
        <f>All_Opps[[#This Row],[Close Date]]*1</f>
        <v>43220</v>
      </c>
      <c r="O758" s="185">
        <f>YEAR(All_Opps[[#This Row],[Close_Date]])</f>
        <v>2018</v>
      </c>
      <c r="P758" s="183">
        <f>MONTH(All_Opps[[#This Row],[Close Date]])</f>
        <v>4</v>
      </c>
      <c r="Q758" s="181">
        <f>WEEKNUM(All_Opps[[#This Row],[Close Date]],1)</f>
        <v>18</v>
      </c>
      <c r="R7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58" s="4" t="s">
        <v>1825</v>
      </c>
      <c r="T758" s="4" t="s">
        <v>1826</v>
      </c>
      <c r="U758" s="68">
        <v>43220</v>
      </c>
      <c r="V758" s="347" t="s">
        <v>21</v>
      </c>
      <c r="W758" s="9">
        <v>108068</v>
      </c>
      <c r="X758" s="4" t="s">
        <v>13</v>
      </c>
      <c r="Y758" s="4" t="s">
        <v>328</v>
      </c>
      <c r="Z758" s="68">
        <v>43190</v>
      </c>
    </row>
    <row r="759" spans="1:26" ht="12.75" x14ac:dyDescent="0.35">
      <c r="A7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759" s="181" t="str">
        <f>IF(All_Opps[[#This Row],[WeekMod]]&lt;&gt;"",CONCATENATE(All_Opps[[#This Row],[Opp Year]],"-",TEXT(All_Opps[[#This Row],[WeekMod]],"00#")),"")</f>
        <v>2018-071</v>
      </c>
      <c r="C7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759" s="181" t="str">
        <f>CONCATENATE(All_Opps[[#This Row],[Opp Year]],"-",TEXT(All_Opps[[#This Row],[Week]],"00#"))</f>
        <v>2018-071</v>
      </c>
      <c r="E759" s="181">
        <f>IFERROR(VALUE(RIGHT(All_Opps[[#This Row],[Opportunity Name]],2)),"")</f>
        <v>2</v>
      </c>
      <c r="F759" s="181">
        <f>IFERROR(("20"&amp;LEFT(All_Opps[[#This Row],[Opportunity Name]],2))*1,"")</f>
        <v>2018</v>
      </c>
      <c r="G759" s="181" t="str">
        <f>MID(All_Opps[[#This Row],[Opportunity Name]],3,2)</f>
        <v>06</v>
      </c>
      <c r="H759" s="181" t="str">
        <f>LEFT(All_Opps[[#This Row],[Opportunity Name]],7)</f>
        <v>1806 As</v>
      </c>
      <c r="I759" s="181" t="str" cm="1">
        <f t="array" ref="I7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59" s="181" t="str">
        <f>YEAR(All_Opps[[#This Row],[Close_Date]])&amp;"-"&amp;TEXT(MONTH(All_Opps[[#This Row],[Close_Date]]),"00")</f>
        <v>2018-05</v>
      </c>
      <c r="K759" s="182">
        <f>All_Opps[[#This Row],[Created Date2]]*1</f>
        <v>43199</v>
      </c>
      <c r="L759" s="183">
        <f>YEAR(All_Opps[[#This Row],[Created_Date]])</f>
        <v>2018</v>
      </c>
      <c r="M759" s="184">
        <f>WEEKNUM(All_Opps[[#This Row],[Created_Date]],16)</f>
        <v>15</v>
      </c>
      <c r="N759" s="182">
        <f>All_Opps[[#This Row],[Close Date]]*1</f>
        <v>43229</v>
      </c>
      <c r="O759" s="185">
        <f>YEAR(All_Opps[[#This Row],[Close_Date]])</f>
        <v>2018</v>
      </c>
      <c r="P759" s="183">
        <f>MONTH(All_Opps[[#This Row],[Close Date]])</f>
        <v>5</v>
      </c>
      <c r="Q759" s="181">
        <f>WEEKNUM(All_Opps[[#This Row],[Close Date]],1)</f>
        <v>19</v>
      </c>
      <c r="R7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59" s="4" t="s">
        <v>1827</v>
      </c>
      <c r="T759" s="4" t="s">
        <v>1828</v>
      </c>
      <c r="U759" s="68">
        <v>43229</v>
      </c>
      <c r="V759" s="347" t="s">
        <v>18</v>
      </c>
      <c r="W759" s="341">
        <v>24198</v>
      </c>
      <c r="X759" s="4" t="s">
        <v>159</v>
      </c>
      <c r="Y759" s="4" t="s">
        <v>321</v>
      </c>
      <c r="Z759" s="68">
        <v>43199</v>
      </c>
    </row>
    <row r="760" spans="1:26" ht="12.75" x14ac:dyDescent="0.35">
      <c r="A7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760" s="181" t="str">
        <f>IF(All_Opps[[#This Row],[WeekMod]]&lt;&gt;"",CONCATENATE(All_Opps[[#This Row],[Opp Year]],"-",TEXT(All_Opps[[#This Row],[WeekMod]],"00#")),"")</f>
        <v>2019-021</v>
      </c>
      <c r="C7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760" s="181" t="str">
        <f>CONCATENATE(All_Opps[[#This Row],[Opp Year]],"-",TEXT(All_Opps[[#This Row],[Week]],"00#"))</f>
        <v>2019-021</v>
      </c>
      <c r="E760" s="181">
        <f>IFERROR(VALUE(RIGHT(All_Opps[[#This Row],[Opportunity Name]],2)),"")</f>
        <v>2</v>
      </c>
      <c r="F760" s="181">
        <f>IFERROR(("20"&amp;LEFT(All_Opps[[#This Row],[Opportunity Name]],2))*1,"")</f>
        <v>2019</v>
      </c>
      <c r="G760" s="181" t="str">
        <f>MID(All_Opps[[#This Row],[Opportunity Name]],3,2)</f>
        <v>06</v>
      </c>
      <c r="H760" s="181" t="str">
        <f>LEFT(All_Opps[[#This Row],[Opportunity Name]],7)</f>
        <v>1906 Ea</v>
      </c>
      <c r="I760" s="181" t="str" cm="1">
        <f t="array" ref="I7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60" s="181" t="str">
        <f>YEAR(All_Opps[[#This Row],[Close_Date]])&amp;"-"&amp;TEXT(MONTH(All_Opps[[#This Row],[Close_Date]]),"00")</f>
        <v>2018-05</v>
      </c>
      <c r="K760" s="182">
        <f>All_Opps[[#This Row],[Created Date2]]*1</f>
        <v>43214</v>
      </c>
      <c r="L760" s="183">
        <f>YEAR(All_Opps[[#This Row],[Created_Date]])</f>
        <v>2018</v>
      </c>
      <c r="M760" s="184">
        <f>WEEKNUM(All_Opps[[#This Row],[Created_Date]],16)</f>
        <v>17</v>
      </c>
      <c r="N760" s="182">
        <f>All_Opps[[#This Row],[Close Date]]*1</f>
        <v>43244</v>
      </c>
      <c r="O760" s="185">
        <f>YEAR(All_Opps[[#This Row],[Close_Date]])</f>
        <v>2018</v>
      </c>
      <c r="P760" s="183">
        <f>MONTH(All_Opps[[#This Row],[Close Date]])</f>
        <v>5</v>
      </c>
      <c r="Q760" s="181">
        <f>WEEKNUM(All_Opps[[#This Row],[Close Date]],1)</f>
        <v>21</v>
      </c>
      <c r="R7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60" s="4" t="s">
        <v>1829</v>
      </c>
      <c r="T760" s="4" t="s">
        <v>1830</v>
      </c>
      <c r="U760" s="68">
        <v>43244</v>
      </c>
      <c r="V760" s="347" t="s">
        <v>21</v>
      </c>
      <c r="W760" s="341">
        <v>33099</v>
      </c>
      <c r="X760" s="4" t="s">
        <v>16</v>
      </c>
      <c r="Y760" s="4" t="s">
        <v>321</v>
      </c>
      <c r="Z760" s="68">
        <v>43214</v>
      </c>
    </row>
    <row r="761" spans="1:26" ht="12.75" x14ac:dyDescent="0.35">
      <c r="A7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761" s="181" t="str">
        <f>IF(All_Opps[[#This Row],[WeekMod]]&lt;&gt;"",CONCATENATE(All_Opps[[#This Row],[Opp Year]],"-",TEXT(All_Opps[[#This Row],[WeekMod]],"00#")),"")</f>
        <v>2019-019</v>
      </c>
      <c r="C7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761" s="181" t="str">
        <f>CONCATENATE(All_Opps[[#This Row],[Opp Year]],"-",TEXT(All_Opps[[#This Row],[Week]],"00#"))</f>
        <v>2019-019</v>
      </c>
      <c r="E761" s="181">
        <f>IFERROR(VALUE(RIGHT(All_Opps[[#This Row],[Opportunity Name]],2)),"")</f>
        <v>2</v>
      </c>
      <c r="F761" s="181">
        <f>IFERROR(("20"&amp;LEFT(All_Opps[[#This Row],[Opportunity Name]],2))*1,"")</f>
        <v>2019</v>
      </c>
      <c r="G761" s="181" t="str">
        <f>MID(All_Opps[[#This Row],[Opportunity Name]],3,2)</f>
        <v>06</v>
      </c>
      <c r="H761" s="181" t="str">
        <f>LEFT(All_Opps[[#This Row],[Opportunity Name]],7)</f>
        <v>1906 Oa</v>
      </c>
      <c r="I761" s="181" t="str" cm="1">
        <f t="array" ref="I7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61" s="181" t="str">
        <f>YEAR(All_Opps[[#This Row],[Close_Date]])&amp;"-"&amp;TEXT(MONTH(All_Opps[[#This Row],[Close_Date]]),"00")</f>
        <v>2018-05</v>
      </c>
      <c r="K761" s="182">
        <f>All_Opps[[#This Row],[Created Date2]]*1</f>
        <v>43199</v>
      </c>
      <c r="L761" s="183">
        <f>YEAR(All_Opps[[#This Row],[Created_Date]])</f>
        <v>2018</v>
      </c>
      <c r="M761" s="184">
        <f>WEEKNUM(All_Opps[[#This Row],[Created_Date]],16)</f>
        <v>15</v>
      </c>
      <c r="N761" s="182">
        <f>All_Opps[[#This Row],[Close Date]]*1</f>
        <v>43229</v>
      </c>
      <c r="O761" s="185">
        <f>YEAR(All_Opps[[#This Row],[Close_Date]])</f>
        <v>2018</v>
      </c>
      <c r="P761" s="183">
        <f>MONTH(All_Opps[[#This Row],[Close Date]])</f>
        <v>5</v>
      </c>
      <c r="Q761" s="181">
        <f>WEEKNUM(All_Opps[[#This Row],[Close Date]],1)</f>
        <v>19</v>
      </c>
      <c r="R76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61" s="4" t="s">
        <v>1831</v>
      </c>
      <c r="T761" s="4" t="s">
        <v>1832</v>
      </c>
      <c r="U761" s="68">
        <v>43229</v>
      </c>
      <c r="V761" s="347" t="s">
        <v>21</v>
      </c>
      <c r="W761" s="341">
        <v>33872</v>
      </c>
      <c r="X761" s="4" t="s">
        <v>5</v>
      </c>
      <c r="Y761" s="4" t="s">
        <v>321</v>
      </c>
      <c r="Z761" s="68">
        <v>43199</v>
      </c>
    </row>
    <row r="762" spans="1:26" ht="12.75" x14ac:dyDescent="0.35">
      <c r="A7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762" s="181" t="str">
        <f>IF(All_Opps[[#This Row],[WeekMod]]&lt;&gt;"",CONCATENATE(All_Opps[[#This Row],[Opp Year]],"-",TEXT(All_Opps[[#This Row],[WeekMod]],"00#")),"")</f>
        <v>2018-076</v>
      </c>
      <c r="C7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762" s="181" t="str">
        <f>CONCATENATE(All_Opps[[#This Row],[Opp Year]],"-",TEXT(All_Opps[[#This Row],[Week]],"00#"))</f>
        <v>2018-076</v>
      </c>
      <c r="E762" s="181">
        <f>IFERROR(VALUE(RIGHT(All_Opps[[#This Row],[Opportunity Name]],2)),"")</f>
        <v>4</v>
      </c>
      <c r="F762" s="181">
        <f>IFERROR(("20"&amp;LEFT(All_Opps[[#This Row],[Opportunity Name]],2))*1,"")</f>
        <v>2018</v>
      </c>
      <c r="G762" s="181" t="str">
        <f>MID(All_Opps[[#This Row],[Opportunity Name]],3,2)</f>
        <v>12</v>
      </c>
      <c r="H762" s="181" t="str">
        <f>LEFT(All_Opps[[#This Row],[Opportunity Name]],7)</f>
        <v>1812 Br</v>
      </c>
      <c r="I762" s="181" t="str" cm="1">
        <f t="array" ref="I7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62" s="181" t="str">
        <f>YEAR(All_Opps[[#This Row],[Close_Date]])&amp;"-"&amp;TEXT(MONTH(All_Opps[[#This Row],[Close_Date]]),"00")</f>
        <v>2018-06</v>
      </c>
      <c r="K762" s="182">
        <f>All_Opps[[#This Row],[Created Date2]]*1</f>
        <v>43235</v>
      </c>
      <c r="L762" s="183">
        <f>YEAR(All_Opps[[#This Row],[Created_Date]])</f>
        <v>2018</v>
      </c>
      <c r="M762" s="184">
        <f>WEEKNUM(All_Opps[[#This Row],[Created_Date]],16)</f>
        <v>20</v>
      </c>
      <c r="N762" s="182">
        <f>All_Opps[[#This Row],[Close Date]]*1</f>
        <v>43265</v>
      </c>
      <c r="O762" s="185">
        <f>YEAR(All_Opps[[#This Row],[Close_Date]])</f>
        <v>2018</v>
      </c>
      <c r="P762" s="183">
        <f>MONTH(All_Opps[[#This Row],[Close Date]])</f>
        <v>6</v>
      </c>
      <c r="Q762" s="181">
        <f>WEEKNUM(All_Opps[[#This Row],[Close Date]],1)</f>
        <v>24</v>
      </c>
      <c r="R76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62" s="4" t="s">
        <v>1833</v>
      </c>
      <c r="T762" s="4" t="s">
        <v>1834</v>
      </c>
      <c r="U762" s="68">
        <v>43265</v>
      </c>
      <c r="V762" s="347" t="s">
        <v>18</v>
      </c>
      <c r="W762" s="341">
        <v>79453</v>
      </c>
      <c r="X762" s="4" t="s">
        <v>11</v>
      </c>
      <c r="Y762" s="4" t="s">
        <v>321</v>
      </c>
      <c r="Z762" s="68">
        <v>43235</v>
      </c>
    </row>
    <row r="763" spans="1:26" ht="12.75" x14ac:dyDescent="0.35">
      <c r="A7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763" s="181" t="str">
        <f>IF(All_Opps[[#This Row],[WeekMod]]&lt;&gt;"",CONCATENATE(All_Opps[[#This Row],[Opp Year]],"-",TEXT(All_Opps[[#This Row],[WeekMod]],"00#")),"")</f>
        <v>2018-075</v>
      </c>
      <c r="C7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763" s="181" t="str">
        <f>CONCATENATE(All_Opps[[#This Row],[Opp Year]],"-",TEXT(All_Opps[[#This Row],[Week]],"00#"))</f>
        <v>2018-075</v>
      </c>
      <c r="E763" s="181">
        <f>IFERROR(VALUE(RIGHT(All_Opps[[#This Row],[Opportunity Name]],2)),"")</f>
        <v>2</v>
      </c>
      <c r="F763" s="181">
        <f>IFERROR(("20"&amp;LEFT(All_Opps[[#This Row],[Opportunity Name]],2))*1,"")</f>
        <v>2018</v>
      </c>
      <c r="G763" s="181" t="str">
        <f>MID(All_Opps[[#This Row],[Opportunity Name]],3,2)</f>
        <v>07</v>
      </c>
      <c r="H763" s="181" t="str">
        <f>LEFT(All_Opps[[#This Row],[Opportunity Name]],7)</f>
        <v>1807 Fe</v>
      </c>
      <c r="I763" s="181" t="str" cm="1">
        <f t="array" ref="I7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63" s="181" t="str">
        <f>YEAR(All_Opps[[#This Row],[Close_Date]])&amp;"-"&amp;TEXT(MONTH(All_Opps[[#This Row],[Close_Date]]),"00")</f>
        <v>2018-06</v>
      </c>
      <c r="K763" s="182">
        <f>All_Opps[[#This Row],[Created Date2]]*1</f>
        <v>43229</v>
      </c>
      <c r="L763" s="183">
        <f>YEAR(All_Opps[[#This Row],[Created_Date]])</f>
        <v>2018</v>
      </c>
      <c r="M763" s="184">
        <f>WEEKNUM(All_Opps[[#This Row],[Created_Date]],16)</f>
        <v>19</v>
      </c>
      <c r="N763" s="182">
        <f>All_Opps[[#This Row],[Close Date]]*1</f>
        <v>43259</v>
      </c>
      <c r="O763" s="185">
        <f>YEAR(All_Opps[[#This Row],[Close_Date]])</f>
        <v>2018</v>
      </c>
      <c r="P763" s="183">
        <f>MONTH(All_Opps[[#This Row],[Close Date]])</f>
        <v>6</v>
      </c>
      <c r="Q763" s="181">
        <f>WEEKNUM(All_Opps[[#This Row],[Close Date]],1)</f>
        <v>23</v>
      </c>
      <c r="R76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63" s="4" t="s">
        <v>1835</v>
      </c>
      <c r="T763" s="4" t="s">
        <v>1836</v>
      </c>
      <c r="U763" s="68">
        <v>43259</v>
      </c>
      <c r="V763" s="347" t="s">
        <v>18</v>
      </c>
      <c r="W763" s="341">
        <v>34726</v>
      </c>
      <c r="X763" s="4" t="s">
        <v>15</v>
      </c>
      <c r="Y763" s="4" t="s">
        <v>321</v>
      </c>
      <c r="Z763" s="68">
        <v>43229</v>
      </c>
    </row>
    <row r="764" spans="1:26" ht="12.75" x14ac:dyDescent="0.35">
      <c r="A7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764" s="181" t="str">
        <f>IF(All_Opps[[#This Row],[WeekMod]]&lt;&gt;"",CONCATENATE(All_Opps[[#This Row],[Opp Year]],"-",TEXT(All_Opps[[#This Row],[WeekMod]],"00#")),"")</f>
        <v>2019-018</v>
      </c>
      <c r="C7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764" s="181" t="str">
        <f>CONCATENATE(All_Opps[[#This Row],[Opp Year]],"-",TEXT(All_Opps[[#This Row],[Week]],"00#"))</f>
        <v>2019-018</v>
      </c>
      <c r="E764" s="181">
        <f>IFERROR(VALUE(RIGHT(All_Opps[[#This Row],[Opportunity Name]],2)),"")</f>
        <v>2</v>
      </c>
      <c r="F764" s="181">
        <f>IFERROR(("20"&amp;LEFT(All_Opps[[#This Row],[Opportunity Name]],2))*1,"")</f>
        <v>2019</v>
      </c>
      <c r="G764" s="181" t="str">
        <f>MID(All_Opps[[#This Row],[Opportunity Name]],3,2)</f>
        <v>09</v>
      </c>
      <c r="H764" s="181" t="str">
        <f>LEFT(All_Opps[[#This Row],[Opportunity Name]],7)</f>
        <v>1909-02</v>
      </c>
      <c r="I764" s="181" t="str" cm="1">
        <f t="array" ref="I7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64" s="181" t="str">
        <f>YEAR(All_Opps[[#This Row],[Close_Date]])&amp;"-"&amp;TEXT(MONTH(All_Opps[[#This Row],[Close_Date]]),"00")</f>
        <v>2018-05</v>
      </c>
      <c r="K764" s="182">
        <f>All_Opps[[#This Row],[Created Date2]]*1</f>
        <v>43220</v>
      </c>
      <c r="L764" s="183">
        <f>YEAR(All_Opps[[#This Row],[Created_Date]])</f>
        <v>2018</v>
      </c>
      <c r="M764" s="184">
        <f>WEEKNUM(All_Opps[[#This Row],[Created_Date]],16)</f>
        <v>18</v>
      </c>
      <c r="N764" s="182">
        <f>All_Opps[[#This Row],[Close Date]]*1</f>
        <v>43225</v>
      </c>
      <c r="O764" s="185">
        <f>YEAR(All_Opps[[#This Row],[Close_Date]])</f>
        <v>2018</v>
      </c>
      <c r="P764" s="183">
        <f>MONTH(All_Opps[[#This Row],[Close Date]])</f>
        <v>5</v>
      </c>
      <c r="Q764" s="181">
        <f>WEEKNUM(All_Opps[[#This Row],[Close Date]],1)</f>
        <v>18</v>
      </c>
      <c r="R76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489</v>
      </c>
      <c r="S764" s="4" t="s">
        <v>1837</v>
      </c>
      <c r="T764" s="4" t="s">
        <v>1838</v>
      </c>
      <c r="U764" s="68">
        <v>43225</v>
      </c>
      <c r="V764" s="347" t="s">
        <v>19</v>
      </c>
      <c r="W764" s="9">
        <v>35436</v>
      </c>
      <c r="X764" s="4" t="s">
        <v>13</v>
      </c>
      <c r="Y764" s="4" t="s">
        <v>328</v>
      </c>
      <c r="Z764" s="68">
        <v>43220</v>
      </c>
    </row>
    <row r="765" spans="1:26" ht="12.75" x14ac:dyDescent="0.35">
      <c r="A7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765" s="181" t="str">
        <f>IF(All_Opps[[#This Row],[WeekMod]]&lt;&gt;"",CONCATENATE(All_Opps[[#This Row],[Opp Year]],"-",TEXT(All_Opps[[#This Row],[WeekMod]],"00#")),"")</f>
        <v>2019-019</v>
      </c>
      <c r="C7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765" s="181" t="str">
        <f>CONCATENATE(All_Opps[[#This Row],[Opp Year]],"-",TEXT(All_Opps[[#This Row],[Week]],"00#"))</f>
        <v>2019-019</v>
      </c>
      <c r="E765" s="181">
        <f>IFERROR(VALUE(RIGHT(All_Opps[[#This Row],[Opportunity Name]],2)),"")</f>
        <v>2</v>
      </c>
      <c r="F765" s="181">
        <f>IFERROR(("20"&amp;LEFT(All_Opps[[#This Row],[Opportunity Name]],2))*1,"")</f>
        <v>2019</v>
      </c>
      <c r="G765" s="181" t="str">
        <f>MID(All_Opps[[#This Row],[Opportunity Name]],3,2)</f>
        <v>07</v>
      </c>
      <c r="H765" s="181" t="str">
        <f>LEFT(All_Opps[[#This Row],[Opportunity Name]],7)</f>
        <v>1907 So</v>
      </c>
      <c r="I765" s="181" t="str" cm="1">
        <f t="array" ref="I7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65" s="181" t="str">
        <f>YEAR(All_Opps[[#This Row],[Close_Date]])&amp;"-"&amp;TEXT(MONTH(All_Opps[[#This Row],[Close_Date]]),"00")</f>
        <v>2018-05</v>
      </c>
      <c r="K765" s="182">
        <f>All_Opps[[#This Row],[Created Date2]]*1</f>
        <v>43199</v>
      </c>
      <c r="L765" s="183">
        <f>YEAR(All_Opps[[#This Row],[Created_Date]])</f>
        <v>2018</v>
      </c>
      <c r="M765" s="184">
        <f>WEEKNUM(All_Opps[[#This Row],[Created_Date]],16)</f>
        <v>15</v>
      </c>
      <c r="N765" s="182">
        <f>All_Opps[[#This Row],[Close Date]]*1</f>
        <v>43229</v>
      </c>
      <c r="O765" s="185">
        <f>YEAR(All_Opps[[#This Row],[Close_Date]])</f>
        <v>2018</v>
      </c>
      <c r="P765" s="183">
        <f>MONTH(All_Opps[[#This Row],[Close Date]])</f>
        <v>5</v>
      </c>
      <c r="Q765" s="181">
        <f>WEEKNUM(All_Opps[[#This Row],[Close Date]],1)</f>
        <v>19</v>
      </c>
      <c r="R76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65" s="4" t="s">
        <v>1839</v>
      </c>
      <c r="T765" s="4" t="s">
        <v>1840</v>
      </c>
      <c r="U765" s="68">
        <v>43229</v>
      </c>
      <c r="V765" s="347" t="s">
        <v>18</v>
      </c>
      <c r="W765" s="341">
        <v>40361</v>
      </c>
      <c r="X765" s="4" t="s">
        <v>13</v>
      </c>
      <c r="Y765" s="4" t="s">
        <v>1285</v>
      </c>
      <c r="Z765" s="68">
        <v>43199</v>
      </c>
    </row>
    <row r="766" spans="1:26" ht="12.75" x14ac:dyDescent="0.35">
      <c r="A7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766" s="181" t="str">
        <f>IF(All_Opps[[#This Row],[WeekMod]]&lt;&gt;"",CONCATENATE(All_Opps[[#This Row],[Opp Year]],"-",TEXT(All_Opps[[#This Row],[WeekMod]],"00#")),"")</f>
        <v>2018-078</v>
      </c>
      <c r="C7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766" s="181" t="str">
        <f>CONCATENATE(All_Opps[[#This Row],[Opp Year]],"-",TEXT(All_Opps[[#This Row],[Week]],"00#"))</f>
        <v>2018-078</v>
      </c>
      <c r="E766" s="181">
        <f>IFERROR(VALUE(RIGHT(All_Opps[[#This Row],[Opportunity Name]],2)),"")</f>
        <v>3</v>
      </c>
      <c r="F766" s="181">
        <f>IFERROR(("20"&amp;LEFT(All_Opps[[#This Row],[Opportunity Name]],2))*1,"")</f>
        <v>2018</v>
      </c>
      <c r="G766" s="181" t="str">
        <f>MID(All_Opps[[#This Row],[Opportunity Name]],3,2)</f>
        <v>08</v>
      </c>
      <c r="H766" s="181" t="str">
        <f>LEFT(All_Opps[[#This Row],[Opportunity Name]],7)</f>
        <v>1808-15</v>
      </c>
      <c r="I766" s="181" t="str" cm="1">
        <f t="array" ref="I7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66" s="181" t="str">
        <f>YEAR(All_Opps[[#This Row],[Close_Date]])&amp;"-"&amp;TEXT(MONTH(All_Opps[[#This Row],[Close_Date]]),"00")</f>
        <v>2018-06</v>
      </c>
      <c r="K766" s="182">
        <f>All_Opps[[#This Row],[Created Date2]]*1</f>
        <v>43269</v>
      </c>
      <c r="L766" s="183">
        <f>YEAR(All_Opps[[#This Row],[Created_Date]])</f>
        <v>2018</v>
      </c>
      <c r="M766" s="184">
        <f>WEEKNUM(All_Opps[[#This Row],[Created_Date]],16)</f>
        <v>25</v>
      </c>
      <c r="N766" s="182">
        <f>All_Opps[[#This Row],[Close Date]]*1</f>
        <v>43277</v>
      </c>
      <c r="O766" s="185">
        <f>YEAR(All_Opps[[#This Row],[Close_Date]])</f>
        <v>2018</v>
      </c>
      <c r="P766" s="183">
        <f>MONTH(All_Opps[[#This Row],[Close Date]])</f>
        <v>6</v>
      </c>
      <c r="Q766" s="181">
        <f>WEEKNUM(All_Opps[[#This Row],[Close Date]],1)</f>
        <v>26</v>
      </c>
      <c r="R76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44</v>
      </c>
      <c r="S766" s="4" t="s">
        <v>1841</v>
      </c>
      <c r="T766" s="4" t="s">
        <v>1842</v>
      </c>
      <c r="U766" s="68">
        <v>43277</v>
      </c>
      <c r="V766" s="347" t="s">
        <v>19</v>
      </c>
      <c r="W766" s="9">
        <v>14475</v>
      </c>
      <c r="X766" s="4" t="s">
        <v>6</v>
      </c>
      <c r="Y766" s="4" t="s">
        <v>328</v>
      </c>
      <c r="Z766" s="68">
        <v>43269</v>
      </c>
    </row>
    <row r="767" spans="1:26" ht="12.75" x14ac:dyDescent="0.35">
      <c r="A7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767" s="181" t="str">
        <f>IF(All_Opps[[#This Row],[WeekMod]]&lt;&gt;"",CONCATENATE(All_Opps[[#This Row],[Opp Year]],"-",TEXT(All_Opps[[#This Row],[WeekMod]],"00#")),"")</f>
        <v>2019-026</v>
      </c>
      <c r="C7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767" s="181" t="str">
        <f>CONCATENATE(All_Opps[[#This Row],[Opp Year]],"-",TEXT(All_Opps[[#This Row],[Week]],"00#"))</f>
        <v>2019-026</v>
      </c>
      <c r="E767" s="181">
        <f>IFERROR(VALUE(RIGHT(All_Opps[[#This Row],[Opportunity Name]],2)),"")</f>
        <v>1</v>
      </c>
      <c r="F767" s="181">
        <f>IFERROR(("20"&amp;LEFT(All_Opps[[#This Row],[Opportunity Name]],2))*1,"")</f>
        <v>2019</v>
      </c>
      <c r="G767" s="181" t="str">
        <f>MID(All_Opps[[#This Row],[Opportunity Name]],3,2)</f>
        <v>06</v>
      </c>
      <c r="H767" s="181" t="str">
        <f>LEFT(All_Opps[[#This Row],[Opportunity Name]],7)</f>
        <v>1906 Ev</v>
      </c>
      <c r="I767" s="181" t="str" cm="1">
        <f t="array" ref="I7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67" s="181" t="str">
        <f>YEAR(All_Opps[[#This Row],[Close_Date]])&amp;"-"&amp;TEXT(MONTH(All_Opps[[#This Row],[Close_Date]]),"00")</f>
        <v>2018-06</v>
      </c>
      <c r="K767" s="182">
        <f>All_Opps[[#This Row],[Created Date2]]*1</f>
        <v>43251</v>
      </c>
      <c r="L767" s="183">
        <f>YEAR(All_Opps[[#This Row],[Created_Date]])</f>
        <v>2018</v>
      </c>
      <c r="M767" s="184">
        <f>WEEKNUM(All_Opps[[#This Row],[Created_Date]],16)</f>
        <v>22</v>
      </c>
      <c r="N767" s="182">
        <f>All_Opps[[#This Row],[Close Date]]*1</f>
        <v>43281</v>
      </c>
      <c r="O767" s="185">
        <f>YEAR(All_Opps[[#This Row],[Close_Date]])</f>
        <v>2018</v>
      </c>
      <c r="P767" s="183">
        <f>MONTH(All_Opps[[#This Row],[Close Date]])</f>
        <v>6</v>
      </c>
      <c r="Q767" s="181">
        <f>WEEKNUM(All_Opps[[#This Row],[Close Date]],1)</f>
        <v>26</v>
      </c>
      <c r="R76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67" s="4" t="s">
        <v>1843</v>
      </c>
      <c r="T767" s="4" t="s">
        <v>1844</v>
      </c>
      <c r="U767" s="68">
        <v>43281</v>
      </c>
      <c r="V767" s="347" t="s">
        <v>21</v>
      </c>
      <c r="W767" s="9">
        <v>23689</v>
      </c>
      <c r="X767" s="4" t="s">
        <v>6</v>
      </c>
      <c r="Y767" s="4" t="s">
        <v>328</v>
      </c>
      <c r="Z767" s="68">
        <v>43251</v>
      </c>
    </row>
    <row r="768" spans="1:26" ht="12.75" x14ac:dyDescent="0.35">
      <c r="A7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768" s="181" t="str">
        <f>IF(All_Opps[[#This Row],[WeekMod]]&lt;&gt;"",CONCATENATE(All_Opps[[#This Row],[Opp Year]],"-",TEXT(All_Opps[[#This Row],[WeekMod]],"00#")),"")</f>
        <v>2019-023</v>
      </c>
      <c r="C7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768" s="181" t="str">
        <f>CONCATENATE(All_Opps[[#This Row],[Opp Year]],"-",TEXT(All_Opps[[#This Row],[Week]],"00#"))</f>
        <v>2019-023</v>
      </c>
      <c r="E768" s="181">
        <f>IFERROR(VALUE(RIGHT(All_Opps[[#This Row],[Opportunity Name]],2)),"")</f>
        <v>2</v>
      </c>
      <c r="F768" s="181">
        <f>IFERROR(("20"&amp;LEFT(All_Opps[[#This Row],[Opportunity Name]],2))*1,"")</f>
        <v>2019</v>
      </c>
      <c r="G768" s="181" t="str">
        <f>MID(All_Opps[[#This Row],[Opportunity Name]],3,2)</f>
        <v>08</v>
      </c>
      <c r="H768" s="181" t="str">
        <f>LEFT(All_Opps[[#This Row],[Opportunity Name]],7)</f>
        <v>1908 Ev</v>
      </c>
      <c r="I768" s="181" t="str" cm="1">
        <f t="array" ref="I7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68" s="181" t="str">
        <f>YEAR(All_Opps[[#This Row],[Close_Date]])&amp;"-"&amp;TEXT(MONTH(All_Opps[[#This Row],[Close_Date]]),"00")</f>
        <v>2018-06</v>
      </c>
      <c r="K768" s="182">
        <f>All_Opps[[#This Row],[Created Date2]]*1</f>
        <v>43227</v>
      </c>
      <c r="L768" s="183">
        <f>YEAR(All_Opps[[#This Row],[Created_Date]])</f>
        <v>2018</v>
      </c>
      <c r="M768" s="184">
        <f>WEEKNUM(All_Opps[[#This Row],[Created_Date]],16)</f>
        <v>19</v>
      </c>
      <c r="N768" s="182">
        <f>All_Opps[[#This Row],[Close Date]]*1</f>
        <v>43257</v>
      </c>
      <c r="O768" s="185">
        <f>YEAR(All_Opps[[#This Row],[Close_Date]])</f>
        <v>2018</v>
      </c>
      <c r="P768" s="183">
        <f>MONTH(All_Opps[[#This Row],[Close Date]])</f>
        <v>6</v>
      </c>
      <c r="Q768" s="181">
        <f>WEEKNUM(All_Opps[[#This Row],[Close Date]],1)</f>
        <v>23</v>
      </c>
      <c r="R76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68" s="4" t="s">
        <v>1845</v>
      </c>
      <c r="T768" s="4" t="s">
        <v>1846</v>
      </c>
      <c r="U768" s="68">
        <v>43257</v>
      </c>
      <c r="V768" s="347" t="s">
        <v>18</v>
      </c>
      <c r="W768" s="341">
        <v>19993</v>
      </c>
      <c r="X768" s="4" t="s">
        <v>6</v>
      </c>
      <c r="Y768" s="4" t="s">
        <v>321</v>
      </c>
      <c r="Z768" s="68">
        <v>43227</v>
      </c>
    </row>
    <row r="769" spans="1:26" ht="12.75" x14ac:dyDescent="0.35">
      <c r="A7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769" s="181" t="str">
        <f>IF(All_Opps[[#This Row],[WeekMod]]&lt;&gt;"",CONCATENATE(All_Opps[[#This Row],[Opp Year]],"-",TEXT(All_Opps[[#This Row],[WeekMod]],"00#")),"")</f>
        <v>2018-073</v>
      </c>
      <c r="C7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769" s="181" t="str">
        <f>CONCATENATE(All_Opps[[#This Row],[Opp Year]],"-",TEXT(All_Opps[[#This Row],[Week]],"00#"))</f>
        <v>2018-073</v>
      </c>
      <c r="E769" s="181">
        <f>IFERROR(VALUE(RIGHT(All_Opps[[#This Row],[Opportunity Name]],2)),"")</f>
        <v>2</v>
      </c>
      <c r="F769" s="181">
        <f>IFERROR(("20"&amp;LEFT(All_Opps[[#This Row],[Opportunity Name]],2))*1,"")</f>
        <v>2018</v>
      </c>
      <c r="G769" s="181" t="str">
        <f>MID(All_Opps[[#This Row],[Opportunity Name]],3,2)</f>
        <v>09</v>
      </c>
      <c r="H769" s="181" t="str">
        <f>LEFT(All_Opps[[#This Row],[Opportunity Name]],7)</f>
        <v>1809 Fe</v>
      </c>
      <c r="I769" s="181" t="str" cm="1">
        <f t="array" ref="I7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69" s="181" t="str">
        <f>YEAR(All_Opps[[#This Row],[Close_Date]])&amp;"-"&amp;TEXT(MONTH(All_Opps[[#This Row],[Close_Date]]),"00")</f>
        <v>2018-05</v>
      </c>
      <c r="K769" s="182">
        <f>All_Opps[[#This Row],[Created Date2]]*1</f>
        <v>43216</v>
      </c>
      <c r="L769" s="183">
        <f>YEAR(All_Opps[[#This Row],[Created_Date]])</f>
        <v>2018</v>
      </c>
      <c r="M769" s="184">
        <f>WEEKNUM(All_Opps[[#This Row],[Created_Date]],16)</f>
        <v>17</v>
      </c>
      <c r="N769" s="182">
        <f>All_Opps[[#This Row],[Close Date]]*1</f>
        <v>43246</v>
      </c>
      <c r="O769" s="185">
        <f>YEAR(All_Opps[[#This Row],[Close_Date]])</f>
        <v>2018</v>
      </c>
      <c r="P769" s="183">
        <f>MONTH(All_Opps[[#This Row],[Close Date]])</f>
        <v>5</v>
      </c>
      <c r="Q769" s="181">
        <f>WEEKNUM(All_Opps[[#This Row],[Close Date]],1)</f>
        <v>21</v>
      </c>
      <c r="R76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69" s="4" t="s">
        <v>1847</v>
      </c>
      <c r="T769" s="4" t="s">
        <v>1848</v>
      </c>
      <c r="U769" s="68">
        <v>43246</v>
      </c>
      <c r="V769" s="347" t="s">
        <v>18</v>
      </c>
      <c r="W769" s="341">
        <v>34026</v>
      </c>
      <c r="X769" s="4" t="s">
        <v>15</v>
      </c>
      <c r="Y769" s="4" t="s">
        <v>1285</v>
      </c>
      <c r="Z769" s="68">
        <v>43216</v>
      </c>
    </row>
    <row r="770" spans="1:26" ht="12.75" x14ac:dyDescent="0.35">
      <c r="A7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770" s="181" t="str">
        <f>IF(All_Opps[[#This Row],[WeekMod]]&lt;&gt;"",CONCATENATE(All_Opps[[#This Row],[Opp Year]],"-",TEXT(All_Opps[[#This Row],[WeekMod]],"00#")),"")</f>
        <v>2018-079</v>
      </c>
      <c r="C7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770" s="181" t="str">
        <f>CONCATENATE(All_Opps[[#This Row],[Opp Year]],"-",TEXT(All_Opps[[#This Row],[Week]],"00#"))</f>
        <v>2018-079</v>
      </c>
      <c r="E770" s="181">
        <f>IFERROR(VALUE(RIGHT(All_Opps[[#This Row],[Opportunity Name]],2)),"")</f>
        <v>1</v>
      </c>
      <c r="F770" s="181">
        <f>IFERROR(("20"&amp;LEFT(All_Opps[[#This Row],[Opportunity Name]],2))*1,"")</f>
        <v>2018</v>
      </c>
      <c r="G770" s="181" t="str">
        <f>MID(All_Opps[[#This Row],[Opportunity Name]],3,2)</f>
        <v>10</v>
      </c>
      <c r="H770" s="181" t="str">
        <f>LEFT(All_Opps[[#This Row],[Opportunity Name]],7)</f>
        <v>1810-14</v>
      </c>
      <c r="I770" s="181" t="str" cm="1">
        <f t="array" ref="I7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70" s="181" t="str">
        <f>YEAR(All_Opps[[#This Row],[Close_Date]])&amp;"-"&amp;TEXT(MONTH(All_Opps[[#This Row],[Close_Date]]),"00")</f>
        <v>2018-07</v>
      </c>
      <c r="K770" s="182">
        <f>All_Opps[[#This Row],[Created Date2]]*1</f>
        <v>43278</v>
      </c>
      <c r="L770" s="183">
        <f>YEAR(All_Opps[[#This Row],[Created_Date]])</f>
        <v>2018</v>
      </c>
      <c r="M770" s="184">
        <f>WEEKNUM(All_Opps[[#This Row],[Created_Date]],16)</f>
        <v>26</v>
      </c>
      <c r="N770" s="182">
        <f>All_Opps[[#This Row],[Close Date]]*1</f>
        <v>43282</v>
      </c>
      <c r="O770" s="185">
        <f>YEAR(All_Opps[[#This Row],[Close_Date]])</f>
        <v>2018</v>
      </c>
      <c r="P770" s="183">
        <f>MONTH(All_Opps[[#This Row],[Close Date]])</f>
        <v>7</v>
      </c>
      <c r="Q770" s="181">
        <f>WEEKNUM(All_Opps[[#This Row],[Close Date]],1)</f>
        <v>27</v>
      </c>
      <c r="R77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96</v>
      </c>
      <c r="S770" s="4" t="s">
        <v>1849</v>
      </c>
      <c r="T770" s="4" t="s">
        <v>1850</v>
      </c>
      <c r="U770" s="68">
        <v>43282</v>
      </c>
      <c r="V770" s="347" t="s">
        <v>19</v>
      </c>
      <c r="W770" s="9">
        <v>17682</v>
      </c>
      <c r="X770" s="4" t="s">
        <v>13</v>
      </c>
      <c r="Y770" s="4" t="s">
        <v>328</v>
      </c>
      <c r="Z770" s="68">
        <v>43278</v>
      </c>
    </row>
    <row r="771" spans="1:26" ht="12.75" x14ac:dyDescent="0.35">
      <c r="A7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771" s="181" t="str">
        <f>IF(All_Opps[[#This Row],[WeekMod]]&lt;&gt;"",CONCATENATE(All_Opps[[#This Row],[Opp Year]],"-",TEXT(All_Opps[[#This Row],[WeekMod]],"00#")),"")</f>
        <v>2018-078</v>
      </c>
      <c r="C7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771" s="181" t="str">
        <f>CONCATENATE(All_Opps[[#This Row],[Opp Year]],"-",TEXT(All_Opps[[#This Row],[Week]],"00#"))</f>
        <v>2018-078</v>
      </c>
      <c r="E771" s="181">
        <f>IFERROR(VALUE(RIGHT(All_Opps[[#This Row],[Opportunity Name]],2)),"")</f>
        <v>1</v>
      </c>
      <c r="F771" s="181">
        <f>IFERROR(("20"&amp;LEFT(All_Opps[[#This Row],[Opportunity Name]],2))*1,"")</f>
        <v>2018</v>
      </c>
      <c r="G771" s="181" t="str">
        <f>MID(All_Opps[[#This Row],[Opportunity Name]],3,2)</f>
        <v>10</v>
      </c>
      <c r="H771" s="181" t="str">
        <f>LEFT(All_Opps[[#This Row],[Opportunity Name]],7)</f>
        <v>1810-13</v>
      </c>
      <c r="I771" s="181" t="str" cm="1">
        <f t="array" ref="I7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71" s="181" t="str">
        <f>YEAR(All_Opps[[#This Row],[Close_Date]])&amp;"-"&amp;TEXT(MONTH(All_Opps[[#This Row],[Close_Date]]),"00")</f>
        <v>2018-06</v>
      </c>
      <c r="K771" s="182">
        <f>All_Opps[[#This Row],[Created Date2]]*1</f>
        <v>43277</v>
      </c>
      <c r="L771" s="183">
        <f>YEAR(All_Opps[[#This Row],[Created_Date]])</f>
        <v>2018</v>
      </c>
      <c r="M771" s="184">
        <f>WEEKNUM(All_Opps[[#This Row],[Created_Date]],16)</f>
        <v>26</v>
      </c>
      <c r="N771" s="182">
        <f>All_Opps[[#This Row],[Close Date]]*1</f>
        <v>43281</v>
      </c>
      <c r="O771" s="185">
        <f>YEAR(All_Opps[[#This Row],[Close_Date]])</f>
        <v>2018</v>
      </c>
      <c r="P771" s="183">
        <f>MONTH(All_Opps[[#This Row],[Close Date]])</f>
        <v>6</v>
      </c>
      <c r="Q771" s="181">
        <f>WEEKNUM(All_Opps[[#This Row],[Close Date]],1)</f>
        <v>26</v>
      </c>
      <c r="R77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97</v>
      </c>
      <c r="S771" s="4" t="s">
        <v>1851</v>
      </c>
      <c r="T771" s="4" t="s">
        <v>1852</v>
      </c>
      <c r="U771" s="68">
        <v>43281</v>
      </c>
      <c r="V771" s="347" t="s">
        <v>19</v>
      </c>
      <c r="W771" s="9">
        <v>16357</v>
      </c>
      <c r="X771" s="4" t="s">
        <v>13</v>
      </c>
      <c r="Y771" s="4" t="s">
        <v>328</v>
      </c>
      <c r="Z771" s="68">
        <v>43277</v>
      </c>
    </row>
    <row r="772" spans="1:26" ht="12.75" x14ac:dyDescent="0.35">
      <c r="A7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772" s="181" t="str">
        <f>IF(All_Opps[[#This Row],[WeekMod]]&lt;&gt;"",CONCATENATE(All_Opps[[#This Row],[Opp Year]],"-",TEXT(All_Opps[[#This Row],[WeekMod]],"00#")),"")</f>
        <v>2018-073</v>
      </c>
      <c r="C7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772" s="181" t="str">
        <f>CONCATENATE(All_Opps[[#This Row],[Opp Year]],"-",TEXT(All_Opps[[#This Row],[Week]],"00#"))</f>
        <v>2018-073</v>
      </c>
      <c r="E772" s="181">
        <f>IFERROR(VALUE(RIGHT(All_Opps[[#This Row],[Opportunity Name]],2)),"")</f>
        <v>5</v>
      </c>
      <c r="F772" s="181">
        <f>IFERROR(("20"&amp;LEFT(All_Opps[[#This Row],[Opportunity Name]],2))*1,"")</f>
        <v>2018</v>
      </c>
      <c r="G772" s="181" t="str">
        <f>MID(All_Opps[[#This Row],[Opportunity Name]],3,2)</f>
        <v>08</v>
      </c>
      <c r="H772" s="181" t="str">
        <f>LEFT(All_Opps[[#This Row],[Opportunity Name]],7)</f>
        <v>1808 St</v>
      </c>
      <c r="I772" s="181" t="str" cm="1">
        <f t="array" ref="I7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72" s="181" t="str">
        <f>YEAR(All_Opps[[#This Row],[Close_Date]])&amp;"-"&amp;TEXT(MONTH(All_Opps[[#This Row],[Close_Date]]),"00")</f>
        <v>2018-05</v>
      </c>
      <c r="K772" s="182">
        <f>All_Opps[[#This Row],[Created Date2]]*1</f>
        <v>43213</v>
      </c>
      <c r="L772" s="183">
        <f>YEAR(All_Opps[[#This Row],[Created_Date]])</f>
        <v>2018</v>
      </c>
      <c r="M772" s="184">
        <f>WEEKNUM(All_Opps[[#This Row],[Created_Date]],16)</f>
        <v>17</v>
      </c>
      <c r="N772" s="182">
        <f>All_Opps[[#This Row],[Close Date]]*1</f>
        <v>43243</v>
      </c>
      <c r="O772" s="185">
        <f>YEAR(All_Opps[[#This Row],[Close_Date]])</f>
        <v>2018</v>
      </c>
      <c r="P772" s="183">
        <f>MONTH(All_Opps[[#This Row],[Close Date]])</f>
        <v>5</v>
      </c>
      <c r="Q772" s="181">
        <f>WEEKNUM(All_Opps[[#This Row],[Close Date]],1)</f>
        <v>21</v>
      </c>
      <c r="R77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72" s="4" t="s">
        <v>1853</v>
      </c>
      <c r="T772" s="4" t="s">
        <v>1854</v>
      </c>
      <c r="U772" s="68">
        <v>43243</v>
      </c>
      <c r="V772" s="347" t="s">
        <v>18</v>
      </c>
      <c r="W772" s="9">
        <v>57502</v>
      </c>
      <c r="X772" s="4" t="s">
        <v>13</v>
      </c>
      <c r="Y772" s="4" t="s">
        <v>328</v>
      </c>
      <c r="Z772" s="68">
        <v>43213</v>
      </c>
    </row>
    <row r="773" spans="1:26" ht="12.75" x14ac:dyDescent="0.35">
      <c r="A7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773" s="181" t="str">
        <f>IF(All_Opps[[#This Row],[WeekMod]]&lt;&gt;"",CONCATENATE(All_Opps[[#This Row],[Opp Year]],"-",TEXT(All_Opps[[#This Row],[WeekMod]],"00#")),"")</f>
        <v>2018-078</v>
      </c>
      <c r="C7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773" s="181" t="str">
        <f>CONCATENATE(All_Opps[[#This Row],[Opp Year]],"-",TEXT(All_Opps[[#This Row],[Week]],"00#"))</f>
        <v>2018-078</v>
      </c>
      <c r="E773" s="181">
        <f>IFERROR(VALUE(RIGHT(All_Opps[[#This Row],[Opportunity Name]],2)),"")</f>
        <v>4</v>
      </c>
      <c r="F773" s="181">
        <f>IFERROR(("20"&amp;LEFT(All_Opps[[#This Row],[Opportunity Name]],2))*1,"")</f>
        <v>2018</v>
      </c>
      <c r="G773" s="181" t="str">
        <f>MID(All_Opps[[#This Row],[Opportunity Name]],3,2)</f>
        <v>12</v>
      </c>
      <c r="H773" s="181" t="str">
        <f>LEFT(All_Opps[[#This Row],[Opportunity Name]],7)</f>
        <v>1812-10</v>
      </c>
      <c r="I773" s="181" t="str" cm="1">
        <f t="array" ref="I7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73" s="181" t="str">
        <f>YEAR(All_Opps[[#This Row],[Close_Date]])&amp;"-"&amp;TEXT(MONTH(All_Opps[[#This Row],[Close_Date]]),"00")</f>
        <v>2018-06</v>
      </c>
      <c r="K773" s="182">
        <f>All_Opps[[#This Row],[Created Date2]]*1</f>
        <v>43271</v>
      </c>
      <c r="L773" s="183">
        <f>YEAR(All_Opps[[#This Row],[Created_Date]])</f>
        <v>2018</v>
      </c>
      <c r="M773" s="184">
        <f>WEEKNUM(All_Opps[[#This Row],[Created_Date]],16)</f>
        <v>25</v>
      </c>
      <c r="N773" s="182">
        <f>All_Opps[[#This Row],[Close Date]]*1</f>
        <v>43276</v>
      </c>
      <c r="O773" s="185">
        <f>YEAR(All_Opps[[#This Row],[Close_Date]])</f>
        <v>2018</v>
      </c>
      <c r="P773" s="183">
        <f>MONTH(All_Opps[[#This Row],[Close Date]])</f>
        <v>6</v>
      </c>
      <c r="Q773" s="181">
        <f>WEEKNUM(All_Opps[[#This Row],[Close Date]],1)</f>
        <v>26</v>
      </c>
      <c r="R77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164</v>
      </c>
      <c r="S773" s="4" t="s">
        <v>1855</v>
      </c>
      <c r="T773" s="4" t="s">
        <v>1856</v>
      </c>
      <c r="U773" s="68">
        <v>43276</v>
      </c>
      <c r="V773" s="347" t="s">
        <v>19</v>
      </c>
      <c r="W773" s="9">
        <v>95215</v>
      </c>
      <c r="X773" s="4" t="s">
        <v>11</v>
      </c>
      <c r="Y773" s="4" t="s">
        <v>328</v>
      </c>
      <c r="Z773" s="68">
        <v>43271</v>
      </c>
    </row>
    <row r="774" spans="1:26" ht="12.75" x14ac:dyDescent="0.35">
      <c r="A7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774" s="181" t="str">
        <f>IF(All_Opps[[#This Row],[WeekMod]]&lt;&gt;"",CONCATENATE(All_Opps[[#This Row],[Opp Year]],"-",TEXT(All_Opps[[#This Row],[WeekMod]],"00#")),"")</f>
        <v>2019-028</v>
      </c>
      <c r="C7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774" s="181" t="str">
        <f>CONCATENATE(All_Opps[[#This Row],[Opp Year]],"-",TEXT(All_Opps[[#This Row],[Week]],"00#"))</f>
        <v>2019-028</v>
      </c>
      <c r="E774" s="181">
        <f>IFERROR(VALUE(RIGHT(All_Opps[[#This Row],[Opportunity Name]],2)),"")</f>
        <v>2</v>
      </c>
      <c r="F774" s="181">
        <f>IFERROR(("20"&amp;LEFT(All_Opps[[#This Row],[Opportunity Name]],2))*1,"")</f>
        <v>2019</v>
      </c>
      <c r="G774" s="181" t="str">
        <f>MID(All_Opps[[#This Row],[Opportunity Name]],3,2)</f>
        <v>09</v>
      </c>
      <c r="H774" s="181" t="str">
        <f>LEFT(All_Opps[[#This Row],[Opportunity Name]],7)</f>
        <v>1909-03</v>
      </c>
      <c r="I774" s="181" t="str" cm="1">
        <f t="array" ref="I7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74" s="181" t="str">
        <f>YEAR(All_Opps[[#This Row],[Close_Date]])&amp;"-"&amp;TEXT(MONTH(All_Opps[[#This Row],[Close_Date]]),"00")</f>
        <v>2018-07</v>
      </c>
      <c r="K774" s="182">
        <f>All_Opps[[#This Row],[Created Date2]]*1</f>
        <v>43287</v>
      </c>
      <c r="L774" s="183">
        <f>YEAR(All_Opps[[#This Row],[Created_Date]])</f>
        <v>2018</v>
      </c>
      <c r="M774" s="184">
        <f>WEEKNUM(All_Opps[[#This Row],[Created_Date]],16)</f>
        <v>27</v>
      </c>
      <c r="N774" s="182">
        <f>All_Opps[[#This Row],[Close Date]]*1</f>
        <v>43290</v>
      </c>
      <c r="O774" s="185">
        <f>YEAR(All_Opps[[#This Row],[Close_Date]])</f>
        <v>2018</v>
      </c>
      <c r="P774" s="183">
        <f>MONTH(All_Opps[[#This Row],[Close Date]])</f>
        <v>7</v>
      </c>
      <c r="Q774" s="181">
        <f>WEEKNUM(All_Opps[[#This Row],[Close Date]],1)</f>
        <v>28</v>
      </c>
      <c r="R77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422</v>
      </c>
      <c r="S774" s="4" t="s">
        <v>1857</v>
      </c>
      <c r="T774" s="4" t="s">
        <v>1858</v>
      </c>
      <c r="U774" s="68">
        <v>43290</v>
      </c>
      <c r="V774" s="347" t="s">
        <v>19</v>
      </c>
      <c r="W774" s="9">
        <v>93535</v>
      </c>
      <c r="X774" s="4" t="s">
        <v>161</v>
      </c>
      <c r="Y774" s="4" t="s">
        <v>328</v>
      </c>
      <c r="Z774" s="68">
        <v>43287</v>
      </c>
    </row>
    <row r="775" spans="1:26" ht="12.75" x14ac:dyDescent="0.35">
      <c r="A7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775" s="181" t="str">
        <f>IF(All_Opps[[#This Row],[WeekMod]]&lt;&gt;"",CONCATENATE(All_Opps[[#This Row],[Opp Year]],"-",TEXT(All_Opps[[#This Row],[WeekMod]],"00#")),"")</f>
        <v>2018-078</v>
      </c>
      <c r="C7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775" s="181" t="str">
        <f>CONCATENATE(All_Opps[[#This Row],[Opp Year]],"-",TEXT(All_Opps[[#This Row],[Week]],"00#"))</f>
        <v>2018-078</v>
      </c>
      <c r="E775" s="181">
        <f>IFERROR(VALUE(RIGHT(All_Opps[[#This Row],[Opportunity Name]],2)),"")</f>
        <v>2</v>
      </c>
      <c r="F775" s="181">
        <f>IFERROR(("20"&amp;LEFT(All_Opps[[#This Row],[Opportunity Name]],2))*1,"")</f>
        <v>2018</v>
      </c>
      <c r="G775" s="181" t="str">
        <f>MID(All_Opps[[#This Row],[Opportunity Name]],3,2)</f>
        <v>09</v>
      </c>
      <c r="H775" s="181" t="str">
        <f>LEFT(All_Opps[[#This Row],[Opportunity Name]],7)</f>
        <v>1809-15</v>
      </c>
      <c r="I775" s="181" t="str" cm="1">
        <f t="array" ref="I7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75" s="181" t="str">
        <f>YEAR(All_Opps[[#This Row],[Close_Date]])&amp;"-"&amp;TEXT(MONTH(All_Opps[[#This Row],[Close_Date]]),"00")</f>
        <v>2018-06</v>
      </c>
      <c r="K775" s="182">
        <f>All_Opps[[#This Row],[Created Date2]]*1</f>
        <v>43260</v>
      </c>
      <c r="L775" s="183">
        <f>YEAR(All_Opps[[#This Row],[Created_Date]])</f>
        <v>2018</v>
      </c>
      <c r="M775" s="184">
        <f>WEEKNUM(All_Opps[[#This Row],[Created_Date]],16)</f>
        <v>24</v>
      </c>
      <c r="N775" s="182">
        <f>All_Opps[[#This Row],[Close Date]]*1</f>
        <v>43280</v>
      </c>
      <c r="O775" s="185">
        <f>YEAR(All_Opps[[#This Row],[Close_Date]])</f>
        <v>2018</v>
      </c>
      <c r="P775" s="183">
        <f>MONTH(All_Opps[[#This Row],[Close Date]])</f>
        <v>6</v>
      </c>
      <c r="Q775" s="181">
        <f>WEEKNUM(All_Opps[[#This Row],[Close Date]],1)</f>
        <v>26</v>
      </c>
      <c r="R77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84</v>
      </c>
      <c r="S775" s="4" t="s">
        <v>1859</v>
      </c>
      <c r="T775" s="4" t="s">
        <v>1860</v>
      </c>
      <c r="U775" s="68">
        <v>43280</v>
      </c>
      <c r="V775" s="347" t="s">
        <v>19</v>
      </c>
      <c r="W775" s="341">
        <v>16512</v>
      </c>
      <c r="X775" s="4" t="s">
        <v>15</v>
      </c>
      <c r="Y775" s="4" t="s">
        <v>321</v>
      </c>
      <c r="Z775" s="68">
        <v>43260</v>
      </c>
    </row>
    <row r="776" spans="1:26" ht="12.75" x14ac:dyDescent="0.35">
      <c r="A7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776" s="181" t="str">
        <f>IF(All_Opps[[#This Row],[WeekMod]]&lt;&gt;"",CONCATENATE(All_Opps[[#This Row],[Opp Year]],"-",TEXT(All_Opps[[#This Row],[WeekMod]],"00#")),"")</f>
        <v>2019-025</v>
      </c>
      <c r="C7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776" s="181" t="str">
        <f>CONCATENATE(All_Opps[[#This Row],[Opp Year]],"-",TEXT(All_Opps[[#This Row],[Week]],"00#"))</f>
        <v>2019-025</v>
      </c>
      <c r="E776" s="181">
        <f>IFERROR(VALUE(RIGHT(All_Opps[[#This Row],[Opportunity Name]],2)),"")</f>
        <v>2</v>
      </c>
      <c r="F776" s="181">
        <f>IFERROR(("20"&amp;LEFT(All_Opps[[#This Row],[Opportunity Name]],2))*1,"")</f>
        <v>2019</v>
      </c>
      <c r="G776" s="181" t="str">
        <f>MID(All_Opps[[#This Row],[Opportunity Name]],3,2)</f>
        <v>01</v>
      </c>
      <c r="H776" s="181" t="str">
        <f>LEFT(All_Opps[[#This Row],[Opportunity Name]],7)</f>
        <v>1901 No</v>
      </c>
      <c r="I776" s="181" t="str" cm="1">
        <f t="array" ref="I7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76" s="181" t="str">
        <f>YEAR(All_Opps[[#This Row],[Close_Date]])&amp;"-"&amp;TEXT(MONTH(All_Opps[[#This Row],[Close_Date]]),"00")</f>
        <v>2018-06</v>
      </c>
      <c r="K776" s="182">
        <f>All_Opps[[#This Row],[Created Date2]]*1</f>
        <v>43241</v>
      </c>
      <c r="L776" s="183">
        <f>YEAR(All_Opps[[#This Row],[Created_Date]])</f>
        <v>2018</v>
      </c>
      <c r="M776" s="184">
        <f>WEEKNUM(All_Opps[[#This Row],[Created_Date]],16)</f>
        <v>21</v>
      </c>
      <c r="N776" s="182">
        <f>All_Opps[[#This Row],[Close Date]]*1</f>
        <v>43271</v>
      </c>
      <c r="O776" s="185">
        <f>YEAR(All_Opps[[#This Row],[Close_Date]])</f>
        <v>2018</v>
      </c>
      <c r="P776" s="183">
        <f>MONTH(All_Opps[[#This Row],[Close Date]])</f>
        <v>6</v>
      </c>
      <c r="Q776" s="181">
        <f>WEEKNUM(All_Opps[[#This Row],[Close Date]],1)</f>
        <v>25</v>
      </c>
      <c r="R7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76" s="4" t="s">
        <v>1861</v>
      </c>
      <c r="T776" s="4" t="s">
        <v>1862</v>
      </c>
      <c r="U776" s="68">
        <v>43271</v>
      </c>
      <c r="V776" s="347" t="s">
        <v>18</v>
      </c>
      <c r="W776" s="9">
        <v>21902</v>
      </c>
      <c r="X776" s="4" t="s">
        <v>13</v>
      </c>
      <c r="Y776" s="4" t="s">
        <v>328</v>
      </c>
      <c r="Z776" s="68">
        <v>43241</v>
      </c>
    </row>
    <row r="777" spans="1:26" ht="12.75" x14ac:dyDescent="0.35">
      <c r="A7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777" s="181" t="str">
        <f>IF(All_Opps[[#This Row],[WeekMod]]&lt;&gt;"",CONCATENATE(All_Opps[[#This Row],[Opp Year]],"-",TEXT(All_Opps[[#This Row],[WeekMod]],"00#")),"")</f>
        <v>2019-021</v>
      </c>
      <c r="C7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777" s="181" t="str">
        <f>CONCATENATE(All_Opps[[#This Row],[Opp Year]],"-",TEXT(All_Opps[[#This Row],[Week]],"00#"))</f>
        <v>2019-021</v>
      </c>
      <c r="E777" s="181">
        <f>IFERROR(VALUE(RIGHT(All_Opps[[#This Row],[Opportunity Name]],2)),"")</f>
        <v>2</v>
      </c>
      <c r="F777" s="181">
        <f>IFERROR(("20"&amp;LEFT(All_Opps[[#This Row],[Opportunity Name]],2))*1,"")</f>
        <v>2019</v>
      </c>
      <c r="G777" s="181" t="str">
        <f>MID(All_Opps[[#This Row],[Opportunity Name]],3,2)</f>
        <v>02</v>
      </c>
      <c r="H777" s="181" t="str">
        <f>LEFT(All_Opps[[#This Row],[Opportunity Name]],7)</f>
        <v>1902 In</v>
      </c>
      <c r="I777" s="181" t="str" cm="1">
        <f t="array" ref="I7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77" s="181" t="str">
        <f>YEAR(All_Opps[[#This Row],[Close_Date]])&amp;"-"&amp;TEXT(MONTH(All_Opps[[#This Row],[Close_Date]]),"00")</f>
        <v>2018-05</v>
      </c>
      <c r="K777" s="182">
        <f>All_Opps[[#This Row],[Created Date2]]*1</f>
        <v>43215</v>
      </c>
      <c r="L777" s="183">
        <f>YEAR(All_Opps[[#This Row],[Created_Date]])</f>
        <v>2018</v>
      </c>
      <c r="M777" s="184">
        <f>WEEKNUM(All_Opps[[#This Row],[Created_Date]],16)</f>
        <v>17</v>
      </c>
      <c r="N777" s="182">
        <f>All_Opps[[#This Row],[Close Date]]*1</f>
        <v>43245</v>
      </c>
      <c r="O777" s="185">
        <f>YEAR(All_Opps[[#This Row],[Close_Date]])</f>
        <v>2018</v>
      </c>
      <c r="P777" s="183">
        <f>MONTH(All_Opps[[#This Row],[Close Date]])</f>
        <v>5</v>
      </c>
      <c r="Q777" s="181">
        <f>WEEKNUM(All_Opps[[#This Row],[Close Date]],1)</f>
        <v>21</v>
      </c>
      <c r="R77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77" s="4" t="s">
        <v>1863</v>
      </c>
      <c r="T777" s="4" t="s">
        <v>1864</v>
      </c>
      <c r="U777" s="68">
        <v>43245</v>
      </c>
      <c r="V777" s="347" t="s">
        <v>18</v>
      </c>
      <c r="W777" s="341">
        <v>24741</v>
      </c>
      <c r="X777" s="4" t="s">
        <v>161</v>
      </c>
      <c r="Y777" s="4" t="s">
        <v>321</v>
      </c>
      <c r="Z777" s="68">
        <v>43215</v>
      </c>
    </row>
    <row r="778" spans="1:26" ht="12.75" x14ac:dyDescent="0.35">
      <c r="A7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778" s="181" t="str">
        <f>IF(All_Opps[[#This Row],[WeekMod]]&lt;&gt;"",CONCATENATE(All_Opps[[#This Row],[Opp Year]],"-",TEXT(All_Opps[[#This Row],[WeekMod]],"00#")),"")</f>
        <v>2019-024</v>
      </c>
      <c r="C7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778" s="181" t="str">
        <f>CONCATENATE(All_Opps[[#This Row],[Opp Year]],"-",TEXT(All_Opps[[#This Row],[Week]],"00#"))</f>
        <v>2019-024</v>
      </c>
      <c r="E778" s="181">
        <f>IFERROR(VALUE(RIGHT(All_Opps[[#This Row],[Opportunity Name]],2)),"")</f>
        <v>2</v>
      </c>
      <c r="F778" s="181">
        <f>IFERROR(("20"&amp;LEFT(All_Opps[[#This Row],[Opportunity Name]],2))*1,"")</f>
        <v>2019</v>
      </c>
      <c r="G778" s="181" t="str">
        <f>MID(All_Opps[[#This Row],[Opportunity Name]],3,2)</f>
        <v>09</v>
      </c>
      <c r="H778" s="181" t="str">
        <f>LEFT(All_Opps[[#This Row],[Opportunity Name]],7)</f>
        <v>1909 Br</v>
      </c>
      <c r="I778" s="181" t="str" cm="1">
        <f t="array" ref="I7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78" s="181" t="str">
        <f>YEAR(All_Opps[[#This Row],[Close_Date]])&amp;"-"&amp;TEXT(MONTH(All_Opps[[#This Row],[Close_Date]]),"00")</f>
        <v>2018-06</v>
      </c>
      <c r="K778" s="182">
        <f>All_Opps[[#This Row],[Created Date2]]*1</f>
        <v>43237</v>
      </c>
      <c r="L778" s="183">
        <f>YEAR(All_Opps[[#This Row],[Created_Date]])</f>
        <v>2018</v>
      </c>
      <c r="M778" s="184">
        <f>WEEKNUM(All_Opps[[#This Row],[Created_Date]],16)</f>
        <v>20</v>
      </c>
      <c r="N778" s="182">
        <f>All_Opps[[#This Row],[Close Date]]*1</f>
        <v>43267</v>
      </c>
      <c r="O778" s="185">
        <f>YEAR(All_Opps[[#This Row],[Close_Date]])</f>
        <v>2018</v>
      </c>
      <c r="P778" s="183">
        <f>MONTH(All_Opps[[#This Row],[Close Date]])</f>
        <v>6</v>
      </c>
      <c r="Q778" s="181">
        <f>WEEKNUM(All_Opps[[#This Row],[Close Date]],1)</f>
        <v>24</v>
      </c>
      <c r="R77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78" s="4" t="s">
        <v>1865</v>
      </c>
      <c r="T778" s="4" t="s">
        <v>1866</v>
      </c>
      <c r="U778" s="68">
        <v>43267</v>
      </c>
      <c r="V778" s="347" t="s">
        <v>18</v>
      </c>
      <c r="W778" s="341">
        <v>36686</v>
      </c>
      <c r="X778" s="4" t="s">
        <v>5</v>
      </c>
      <c r="Y778" s="4" t="s">
        <v>1285</v>
      </c>
      <c r="Z778" s="68">
        <v>43237</v>
      </c>
    </row>
    <row r="779" spans="1:26" ht="12.75" x14ac:dyDescent="0.35">
      <c r="A77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779" s="181" t="str">
        <f>IF(All_Opps[[#This Row],[WeekMod]]&lt;&gt;"",CONCATENATE(All_Opps[[#This Row],[Opp Year]],"-",TEXT(All_Opps[[#This Row],[WeekMod]],"00#")),"")</f>
        <v/>
      </c>
      <c r="C7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779" s="181" t="str">
        <f>CONCATENATE(All_Opps[[#This Row],[Opp Year]],"-",TEXT(All_Opps[[#This Row],[Week]],"00#"))</f>
        <v>2022-001</v>
      </c>
      <c r="E779" s="181">
        <f>IFERROR(VALUE(RIGHT(All_Opps[[#This Row],[Opportunity Name]],2)),"")</f>
        <v>2</v>
      </c>
      <c r="F779" s="181">
        <f>IFERROR(("20"&amp;LEFT(All_Opps[[#This Row],[Opportunity Name]],2))*1,"")</f>
        <v>2022</v>
      </c>
      <c r="G779" s="181" t="str">
        <f>MID(All_Opps[[#This Row],[Opportunity Name]],3,2)</f>
        <v>06</v>
      </c>
      <c r="H779" s="181" t="str">
        <f>LEFT(All_Opps[[#This Row],[Opportunity Name]],7)</f>
        <v>2206-17</v>
      </c>
      <c r="I779" s="181" t="str" cm="1">
        <f t="array" ref="I7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779" s="181" t="str">
        <f>YEAR(All_Opps[[#This Row],[Close_Date]])&amp;"-"&amp;TEXT(MONTH(All_Opps[[#This Row],[Close_Date]]),"00")</f>
        <v>2018-06</v>
      </c>
      <c r="K779" s="182">
        <f>All_Opps[[#This Row],[Created Date2]]*1</f>
        <v>43269</v>
      </c>
      <c r="L779" s="183">
        <f>YEAR(All_Opps[[#This Row],[Created_Date]])</f>
        <v>2018</v>
      </c>
      <c r="M779" s="184">
        <f>WEEKNUM(All_Opps[[#This Row],[Created_Date]],16)</f>
        <v>25</v>
      </c>
      <c r="N779" s="182">
        <f>All_Opps[[#This Row],[Close Date]]*1</f>
        <v>43275</v>
      </c>
      <c r="O779" s="185">
        <f>YEAR(All_Opps[[#This Row],[Close_Date]])</f>
        <v>2018</v>
      </c>
      <c r="P779" s="183">
        <f>MONTH(All_Opps[[#This Row],[Close Date]])</f>
        <v>6</v>
      </c>
      <c r="Q779" s="181">
        <f>WEEKNUM(All_Opps[[#This Row],[Close Date]],1)</f>
        <v>26</v>
      </c>
      <c r="R77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79" s="4" t="s">
        <v>1867</v>
      </c>
      <c r="T779" s="4" t="s">
        <v>1868</v>
      </c>
      <c r="U779" s="68">
        <v>43275</v>
      </c>
      <c r="V779" s="347" t="s">
        <v>20</v>
      </c>
      <c r="W779" s="341">
        <v>56409</v>
      </c>
      <c r="X779" s="4" t="s">
        <v>15</v>
      </c>
      <c r="Y779" s="4" t="s">
        <v>321</v>
      </c>
      <c r="Z779" s="68">
        <v>43269</v>
      </c>
    </row>
    <row r="780" spans="1:26" ht="12.75" x14ac:dyDescent="0.35">
      <c r="A7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780" s="181" t="str">
        <f>IF(All_Opps[[#This Row],[WeekMod]]&lt;&gt;"",CONCATENATE(All_Opps[[#This Row],[Opp Year]],"-",TEXT(All_Opps[[#This Row],[WeekMod]],"00#")),"")</f>
        <v>2019-025</v>
      </c>
      <c r="C7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780" s="181" t="str">
        <f>CONCATENATE(All_Opps[[#This Row],[Opp Year]],"-",TEXT(All_Opps[[#This Row],[Week]],"00#"))</f>
        <v>2019-025</v>
      </c>
      <c r="E780" s="181">
        <f>IFERROR(VALUE(RIGHT(All_Opps[[#This Row],[Opportunity Name]],2)),"")</f>
        <v>2</v>
      </c>
      <c r="F780" s="181">
        <f>IFERROR(("20"&amp;LEFT(All_Opps[[#This Row],[Opportunity Name]],2))*1,"")</f>
        <v>2019</v>
      </c>
      <c r="G780" s="181" t="str">
        <f>MID(All_Opps[[#This Row],[Opportunity Name]],3,2)</f>
        <v>06</v>
      </c>
      <c r="H780" s="181" t="str">
        <f>LEFT(All_Opps[[#This Row],[Opportunity Name]],7)</f>
        <v>1906-05</v>
      </c>
      <c r="I780" s="181" t="str" cm="1">
        <f t="array" ref="I7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80" s="181" t="str">
        <f>YEAR(All_Opps[[#This Row],[Close_Date]])&amp;"-"&amp;TEXT(MONTH(All_Opps[[#This Row],[Close_Date]]),"00")</f>
        <v>2018-06</v>
      </c>
      <c r="K780" s="182">
        <f>All_Opps[[#This Row],[Created Date2]]*1</f>
        <v>43262</v>
      </c>
      <c r="L780" s="183">
        <f>YEAR(All_Opps[[#This Row],[Created_Date]])</f>
        <v>2018</v>
      </c>
      <c r="M780" s="184">
        <f>WEEKNUM(All_Opps[[#This Row],[Created_Date]],16)</f>
        <v>24</v>
      </c>
      <c r="N780" s="182">
        <f>All_Opps[[#This Row],[Close Date]]*1</f>
        <v>43268</v>
      </c>
      <c r="O780" s="185">
        <f>YEAR(All_Opps[[#This Row],[Close_Date]])</f>
        <v>2018</v>
      </c>
      <c r="P780" s="183">
        <f>MONTH(All_Opps[[#This Row],[Close Date]])</f>
        <v>6</v>
      </c>
      <c r="Q780" s="181">
        <f>WEEKNUM(All_Opps[[#This Row],[Close Date]],1)</f>
        <v>25</v>
      </c>
      <c r="R78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355</v>
      </c>
      <c r="S780" s="4" t="s">
        <v>1869</v>
      </c>
      <c r="T780" s="4" t="s">
        <v>1870</v>
      </c>
      <c r="U780" s="68">
        <v>43268</v>
      </c>
      <c r="V780" s="347" t="s">
        <v>19</v>
      </c>
      <c r="W780" s="9">
        <v>57504</v>
      </c>
      <c r="X780" s="4" t="s">
        <v>11</v>
      </c>
      <c r="Y780" s="4" t="s">
        <v>328</v>
      </c>
      <c r="Z780" s="68">
        <v>43262</v>
      </c>
    </row>
    <row r="781" spans="1:26" ht="12.75" x14ac:dyDescent="0.35">
      <c r="A7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781" s="181" t="str">
        <f>IF(All_Opps[[#This Row],[WeekMod]]&lt;&gt;"",CONCATENATE(All_Opps[[#This Row],[Opp Year]],"-",TEXT(All_Opps[[#This Row],[WeekMod]],"00#")),"")</f>
        <v>2018-076</v>
      </c>
      <c r="C7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781" s="181" t="str">
        <f>CONCATENATE(All_Opps[[#This Row],[Opp Year]],"-",TEXT(All_Opps[[#This Row],[Week]],"00#"))</f>
        <v>2018-076</v>
      </c>
      <c r="E781" s="181">
        <f>IFERROR(VALUE(RIGHT(All_Opps[[#This Row],[Opportunity Name]],2)),"")</f>
        <v>2</v>
      </c>
      <c r="F781" s="181">
        <f>IFERROR(("20"&amp;LEFT(All_Opps[[#This Row],[Opportunity Name]],2))*1,"")</f>
        <v>2018</v>
      </c>
      <c r="G781" s="181" t="str">
        <f>MID(All_Opps[[#This Row],[Opportunity Name]],3,2)</f>
        <v>08</v>
      </c>
      <c r="H781" s="181" t="str">
        <f>LEFT(All_Opps[[#This Row],[Opportunity Name]],7)</f>
        <v>1808 Ev</v>
      </c>
      <c r="I781" s="181" t="str" cm="1">
        <f t="array" ref="I7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81" s="181" t="str">
        <f>YEAR(All_Opps[[#This Row],[Close_Date]])&amp;"-"&amp;TEXT(MONTH(All_Opps[[#This Row],[Close_Date]]),"00")</f>
        <v>2018-06</v>
      </c>
      <c r="K781" s="182">
        <f>All_Opps[[#This Row],[Created Date2]]*1</f>
        <v>43236</v>
      </c>
      <c r="L781" s="183">
        <f>YEAR(All_Opps[[#This Row],[Created_Date]])</f>
        <v>2018</v>
      </c>
      <c r="M781" s="184">
        <f>WEEKNUM(All_Opps[[#This Row],[Created_Date]],16)</f>
        <v>20</v>
      </c>
      <c r="N781" s="182">
        <f>All_Opps[[#This Row],[Close Date]]*1</f>
        <v>43266</v>
      </c>
      <c r="O781" s="185">
        <f>YEAR(All_Opps[[#This Row],[Close_Date]])</f>
        <v>2018</v>
      </c>
      <c r="P781" s="183">
        <f>MONTH(All_Opps[[#This Row],[Close Date]])</f>
        <v>6</v>
      </c>
      <c r="Q781" s="181">
        <f>WEEKNUM(All_Opps[[#This Row],[Close Date]],1)</f>
        <v>24</v>
      </c>
      <c r="R78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81" s="4" t="s">
        <v>1871</v>
      </c>
      <c r="T781" s="4" t="s">
        <v>1872</v>
      </c>
      <c r="U781" s="68">
        <v>43266</v>
      </c>
      <c r="V781" s="347" t="s">
        <v>18</v>
      </c>
      <c r="W781" s="341">
        <v>41351</v>
      </c>
      <c r="X781" s="4" t="s">
        <v>13</v>
      </c>
      <c r="Y781" s="4" t="s">
        <v>321</v>
      </c>
      <c r="Z781" s="68">
        <v>43236</v>
      </c>
    </row>
    <row r="782" spans="1:26" ht="12.75" x14ac:dyDescent="0.35">
      <c r="A7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782" s="181" t="str">
        <f>IF(All_Opps[[#This Row],[WeekMod]]&lt;&gt;"",CONCATENATE(All_Opps[[#This Row],[Opp Year]],"-",TEXT(All_Opps[[#This Row],[WeekMod]],"00#")),"")</f>
        <v>2018-073</v>
      </c>
      <c r="C7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782" s="181" t="str">
        <f>CONCATENATE(All_Opps[[#This Row],[Opp Year]],"-",TEXT(All_Opps[[#This Row],[Week]],"00#"))</f>
        <v>2018-073</v>
      </c>
      <c r="E782" s="181">
        <f>IFERROR(VALUE(RIGHT(All_Opps[[#This Row],[Opportunity Name]],2)),"")</f>
        <v>2</v>
      </c>
      <c r="F782" s="181">
        <f>IFERROR(("20"&amp;LEFT(All_Opps[[#This Row],[Opportunity Name]],2))*1,"")</f>
        <v>2018</v>
      </c>
      <c r="G782" s="181" t="str">
        <f>MID(All_Opps[[#This Row],[Opportunity Name]],3,2)</f>
        <v>06</v>
      </c>
      <c r="H782" s="181" t="str">
        <f>LEFT(All_Opps[[#This Row],[Opportunity Name]],7)</f>
        <v>1806-22</v>
      </c>
      <c r="I782" s="181" t="str" cm="1">
        <f t="array" ref="I7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82" s="181" t="str">
        <f>YEAR(All_Opps[[#This Row],[Close_Date]])&amp;"-"&amp;TEXT(MONTH(All_Opps[[#This Row],[Close_Date]]),"00")</f>
        <v>2018-05</v>
      </c>
      <c r="K782" s="182">
        <f>All_Opps[[#This Row],[Created Date2]]*1</f>
        <v>43240</v>
      </c>
      <c r="L782" s="183">
        <f>YEAR(All_Opps[[#This Row],[Created_Date]])</f>
        <v>2018</v>
      </c>
      <c r="M782" s="184">
        <f>WEEKNUM(All_Opps[[#This Row],[Created_Date]],16)</f>
        <v>21</v>
      </c>
      <c r="N782" s="182">
        <f>All_Opps[[#This Row],[Close Date]]*1</f>
        <v>43240</v>
      </c>
      <c r="O782" s="185">
        <f>YEAR(All_Opps[[#This Row],[Close_Date]])</f>
        <v>2018</v>
      </c>
      <c r="P782" s="183">
        <f>MONTH(All_Opps[[#This Row],[Close Date]])</f>
        <v>5</v>
      </c>
      <c r="Q782" s="181">
        <f>WEEKNUM(All_Opps[[#This Row],[Close Date]],1)</f>
        <v>21</v>
      </c>
      <c r="R78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</v>
      </c>
      <c r="S782" s="4" t="s">
        <v>1873</v>
      </c>
      <c r="T782" s="4" t="s">
        <v>1874</v>
      </c>
      <c r="U782" s="68">
        <v>43240</v>
      </c>
      <c r="V782" s="347" t="s">
        <v>19</v>
      </c>
      <c r="W782" s="9">
        <v>25810</v>
      </c>
      <c r="X782" s="4" t="s">
        <v>11</v>
      </c>
      <c r="Y782" s="4" t="s">
        <v>1285</v>
      </c>
      <c r="Z782" s="68">
        <v>43240</v>
      </c>
    </row>
    <row r="783" spans="1:26" ht="12.75" x14ac:dyDescent="0.35">
      <c r="A7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783" s="181" t="str">
        <f>IF(All_Opps[[#This Row],[WeekMod]]&lt;&gt;"",CONCATENATE(All_Opps[[#This Row],[Opp Year]],"-",TEXT(All_Opps[[#This Row],[WeekMod]],"00#")),"")</f>
        <v>2019-020</v>
      </c>
      <c r="C7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783" s="181" t="str">
        <f>CONCATENATE(All_Opps[[#This Row],[Opp Year]],"-",TEXT(All_Opps[[#This Row],[Week]],"00#"))</f>
        <v>2019-020</v>
      </c>
      <c r="E783" s="181">
        <f>IFERROR(VALUE(RIGHT(All_Opps[[#This Row],[Opportunity Name]],2)),"")</f>
        <v>1</v>
      </c>
      <c r="F783" s="181">
        <f>IFERROR(("20"&amp;LEFT(All_Opps[[#This Row],[Opportunity Name]],2))*1,"")</f>
        <v>2019</v>
      </c>
      <c r="G783" s="181" t="str">
        <f>MID(All_Opps[[#This Row],[Opportunity Name]],3,2)</f>
        <v>01</v>
      </c>
      <c r="H783" s="181" t="str">
        <f>LEFT(All_Opps[[#This Row],[Opportunity Name]],7)</f>
        <v>1901 Qu</v>
      </c>
      <c r="I783" s="181" t="str" cm="1">
        <f t="array" ref="I7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83" s="181" t="str">
        <f>YEAR(All_Opps[[#This Row],[Close_Date]])&amp;"-"&amp;TEXT(MONTH(All_Opps[[#This Row],[Close_Date]]),"00")</f>
        <v>2018-05</v>
      </c>
      <c r="K783" s="182">
        <f>All_Opps[[#This Row],[Created Date2]]*1</f>
        <v>43207</v>
      </c>
      <c r="L783" s="183">
        <f>YEAR(All_Opps[[#This Row],[Created_Date]])</f>
        <v>2018</v>
      </c>
      <c r="M783" s="184">
        <f>WEEKNUM(All_Opps[[#This Row],[Created_Date]],16)</f>
        <v>16</v>
      </c>
      <c r="N783" s="182">
        <f>All_Opps[[#This Row],[Close Date]]*1</f>
        <v>43237</v>
      </c>
      <c r="O783" s="185">
        <f>YEAR(All_Opps[[#This Row],[Close_Date]])</f>
        <v>2018</v>
      </c>
      <c r="P783" s="183">
        <f>MONTH(All_Opps[[#This Row],[Close Date]])</f>
        <v>5</v>
      </c>
      <c r="Q783" s="181">
        <f>WEEKNUM(All_Opps[[#This Row],[Close Date]],1)</f>
        <v>20</v>
      </c>
      <c r="R78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83" s="4" t="s">
        <v>1875</v>
      </c>
      <c r="T783" s="4" t="s">
        <v>1876</v>
      </c>
      <c r="U783" s="68">
        <v>43237</v>
      </c>
      <c r="V783" s="347" t="s">
        <v>18</v>
      </c>
      <c r="W783" s="9">
        <v>6310</v>
      </c>
      <c r="X783" s="4" t="s">
        <v>5</v>
      </c>
      <c r="Y783" s="4" t="s">
        <v>328</v>
      </c>
      <c r="Z783" s="68">
        <v>43207</v>
      </c>
    </row>
    <row r="784" spans="1:26" ht="12.75" x14ac:dyDescent="0.35">
      <c r="A7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784" s="181" t="str">
        <f>IF(All_Opps[[#This Row],[WeekMod]]&lt;&gt;"",CONCATENATE(All_Opps[[#This Row],[Opp Year]],"-",TEXT(All_Opps[[#This Row],[WeekMod]],"00#")),"")</f>
        <v>2018-080</v>
      </c>
      <c r="C7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784" s="181" t="str">
        <f>CONCATENATE(All_Opps[[#This Row],[Opp Year]],"-",TEXT(All_Opps[[#This Row],[Week]],"00#"))</f>
        <v>2018-080</v>
      </c>
      <c r="E784" s="181">
        <f>IFERROR(VALUE(RIGHT(All_Opps[[#This Row],[Opportunity Name]],2)),"")</f>
        <v>2</v>
      </c>
      <c r="F784" s="181">
        <f>IFERROR(("20"&amp;LEFT(All_Opps[[#This Row],[Opportunity Name]],2))*1,"")</f>
        <v>2018</v>
      </c>
      <c r="G784" s="181" t="str">
        <f>MID(All_Opps[[#This Row],[Opportunity Name]],3,2)</f>
        <v>12</v>
      </c>
      <c r="H784" s="181" t="str">
        <f>LEFT(All_Opps[[#This Row],[Opportunity Name]],7)</f>
        <v>1812-11</v>
      </c>
      <c r="I784" s="181" t="str" cm="1">
        <f t="array" ref="I7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84" s="181" t="str">
        <f>YEAR(All_Opps[[#This Row],[Close_Date]])&amp;"-"&amp;TEXT(MONTH(All_Opps[[#This Row],[Close_Date]]),"00")</f>
        <v>2018-07</v>
      </c>
      <c r="K784" s="182">
        <f>All_Opps[[#This Row],[Created Date2]]*1</f>
        <v>43294</v>
      </c>
      <c r="L784" s="183">
        <f>YEAR(All_Opps[[#This Row],[Created_Date]])</f>
        <v>2018</v>
      </c>
      <c r="M784" s="184">
        <f>WEEKNUM(All_Opps[[#This Row],[Created_Date]],16)</f>
        <v>28</v>
      </c>
      <c r="N784" s="182">
        <f>All_Opps[[#This Row],[Close Date]]*1</f>
        <v>43294</v>
      </c>
      <c r="O784" s="185">
        <f>YEAR(All_Opps[[#This Row],[Close_Date]])</f>
        <v>2018</v>
      </c>
      <c r="P784" s="183">
        <f>MONTH(All_Opps[[#This Row],[Close Date]])</f>
        <v>7</v>
      </c>
      <c r="Q784" s="181">
        <f>WEEKNUM(All_Opps[[#This Row],[Close Date]],1)</f>
        <v>28</v>
      </c>
      <c r="R78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141</v>
      </c>
      <c r="S784" s="4" t="s">
        <v>1877</v>
      </c>
      <c r="T784" s="4" t="s">
        <v>1878</v>
      </c>
      <c r="U784" s="68">
        <v>43294</v>
      </c>
      <c r="V784" s="347" t="s">
        <v>19</v>
      </c>
      <c r="W784" s="9">
        <v>24645</v>
      </c>
      <c r="X784" s="4" t="s">
        <v>13</v>
      </c>
      <c r="Y784" s="4" t="s">
        <v>328</v>
      </c>
      <c r="Z784" s="68">
        <v>43294</v>
      </c>
    </row>
    <row r="785" spans="1:26" ht="12.75" x14ac:dyDescent="0.35">
      <c r="A7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785" s="181" t="str">
        <f>IF(All_Opps[[#This Row],[WeekMod]]&lt;&gt;"",CONCATENATE(All_Opps[[#This Row],[Opp Year]],"-",TEXT(All_Opps[[#This Row],[WeekMod]],"00#")),"")</f>
        <v>2019-028</v>
      </c>
      <c r="C7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785" s="181" t="str">
        <f>CONCATENATE(All_Opps[[#This Row],[Opp Year]],"-",TEXT(All_Opps[[#This Row],[Week]],"00#"))</f>
        <v>2019-028</v>
      </c>
      <c r="E785" s="181">
        <f>IFERROR(VALUE(RIGHT(All_Opps[[#This Row],[Opportunity Name]],2)),"")</f>
        <v>2</v>
      </c>
      <c r="F785" s="181">
        <f>IFERROR(("20"&amp;LEFT(All_Opps[[#This Row],[Opportunity Name]],2))*1,"")</f>
        <v>2019</v>
      </c>
      <c r="G785" s="181" t="str">
        <f>MID(All_Opps[[#This Row],[Opportunity Name]],3,2)</f>
        <v>05</v>
      </c>
      <c r="H785" s="181" t="str">
        <f>LEFT(All_Opps[[#This Row],[Opportunity Name]],7)</f>
        <v>1905 Vi</v>
      </c>
      <c r="I785" s="181" t="str" cm="1">
        <f t="array" ref="I7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85" s="181" t="str">
        <f>YEAR(All_Opps[[#This Row],[Close_Date]])&amp;"-"&amp;TEXT(MONTH(All_Opps[[#This Row],[Close_Date]]),"00")</f>
        <v>2018-07</v>
      </c>
      <c r="K785" s="182">
        <f>All_Opps[[#This Row],[Created Date2]]*1</f>
        <v>43261</v>
      </c>
      <c r="L785" s="183">
        <f>YEAR(All_Opps[[#This Row],[Created_Date]])</f>
        <v>2018</v>
      </c>
      <c r="M785" s="184">
        <f>WEEKNUM(All_Opps[[#This Row],[Created_Date]],16)</f>
        <v>24</v>
      </c>
      <c r="N785" s="182">
        <f>All_Opps[[#This Row],[Close Date]]*1</f>
        <v>43291</v>
      </c>
      <c r="O785" s="185">
        <f>YEAR(All_Opps[[#This Row],[Close_Date]])</f>
        <v>2018</v>
      </c>
      <c r="P785" s="183">
        <f>MONTH(All_Opps[[#This Row],[Close Date]])</f>
        <v>7</v>
      </c>
      <c r="Q785" s="181">
        <f>WEEKNUM(All_Opps[[#This Row],[Close Date]],1)</f>
        <v>28</v>
      </c>
      <c r="R78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85" s="4" t="s">
        <v>1879</v>
      </c>
      <c r="T785" s="4" t="s">
        <v>1880</v>
      </c>
      <c r="U785" s="68">
        <v>43291</v>
      </c>
      <c r="V785" s="347" t="s">
        <v>18</v>
      </c>
      <c r="W785" s="341">
        <v>16489</v>
      </c>
      <c r="X785" s="4" t="s">
        <v>13</v>
      </c>
      <c r="Y785" s="4" t="s">
        <v>321</v>
      </c>
      <c r="Z785" s="68">
        <v>43261</v>
      </c>
    </row>
    <row r="786" spans="1:26" ht="12.75" x14ac:dyDescent="0.35">
      <c r="A7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786" s="181" t="str">
        <f>IF(All_Opps[[#This Row],[WeekMod]]&lt;&gt;"",CONCATENATE(All_Opps[[#This Row],[Opp Year]],"-",TEXT(All_Opps[[#This Row],[WeekMod]],"00#")),"")</f>
        <v>2018-075</v>
      </c>
      <c r="C7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786" s="181" t="str">
        <f>CONCATENATE(All_Opps[[#This Row],[Opp Year]],"-",TEXT(All_Opps[[#This Row],[Week]],"00#"))</f>
        <v>2018-075</v>
      </c>
      <c r="E786" s="181">
        <f>IFERROR(VALUE(RIGHT(All_Opps[[#This Row],[Opportunity Name]],2)),"")</f>
        <v>4</v>
      </c>
      <c r="F786" s="181">
        <f>IFERROR(("20"&amp;LEFT(All_Opps[[#This Row],[Opportunity Name]],2))*1,"")</f>
        <v>2018</v>
      </c>
      <c r="G786" s="181" t="str">
        <f>MID(All_Opps[[#This Row],[Opportunity Name]],3,2)</f>
        <v>10</v>
      </c>
      <c r="H786" s="181" t="str">
        <f>LEFT(All_Opps[[#This Row],[Opportunity Name]],7)</f>
        <v>1810-15</v>
      </c>
      <c r="I786" s="181" t="str" cm="1">
        <f t="array" ref="I7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86" s="181" t="str">
        <f>YEAR(All_Opps[[#This Row],[Close_Date]])&amp;"-"&amp;TEXT(MONTH(All_Opps[[#This Row],[Close_Date]]),"00")</f>
        <v>2018-06</v>
      </c>
      <c r="K786" s="182">
        <f>All_Opps[[#This Row],[Created Date2]]*1</f>
        <v>43246</v>
      </c>
      <c r="L786" s="183">
        <f>YEAR(All_Opps[[#This Row],[Created_Date]])</f>
        <v>2018</v>
      </c>
      <c r="M786" s="184">
        <f>WEEKNUM(All_Opps[[#This Row],[Created_Date]],16)</f>
        <v>22</v>
      </c>
      <c r="N786" s="182">
        <f>All_Opps[[#This Row],[Close Date]]*1</f>
        <v>43259</v>
      </c>
      <c r="O786" s="185">
        <f>YEAR(All_Opps[[#This Row],[Close_Date]])</f>
        <v>2018</v>
      </c>
      <c r="P786" s="183">
        <f>MONTH(All_Opps[[#This Row],[Close Date]])</f>
        <v>6</v>
      </c>
      <c r="Q786" s="181">
        <f>WEEKNUM(All_Opps[[#This Row],[Close Date]],1)</f>
        <v>23</v>
      </c>
      <c r="R78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128</v>
      </c>
      <c r="S786" s="4" t="s">
        <v>1881</v>
      </c>
      <c r="T786" s="4" t="s">
        <v>1882</v>
      </c>
      <c r="U786" s="68">
        <v>43259</v>
      </c>
      <c r="V786" s="347" t="s">
        <v>19</v>
      </c>
      <c r="W786" s="9">
        <v>71119</v>
      </c>
      <c r="X786" s="4" t="s">
        <v>159</v>
      </c>
      <c r="Y786" s="4" t="s">
        <v>328</v>
      </c>
      <c r="Z786" s="68">
        <v>43246</v>
      </c>
    </row>
    <row r="787" spans="1:26" ht="12.75" x14ac:dyDescent="0.35">
      <c r="A7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787" s="181" t="str">
        <f>IF(All_Opps[[#This Row],[WeekMod]]&lt;&gt;"",CONCATENATE(All_Opps[[#This Row],[Opp Year]],"-",TEXT(All_Opps[[#This Row],[WeekMod]],"00#")),"")</f>
        <v>2018-081</v>
      </c>
      <c r="C7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787" s="181" t="str">
        <f>CONCATENATE(All_Opps[[#This Row],[Opp Year]],"-",TEXT(All_Opps[[#This Row],[Week]],"00#"))</f>
        <v>2018-081</v>
      </c>
      <c r="E787" s="181">
        <f>IFERROR(VALUE(RIGHT(All_Opps[[#This Row],[Opportunity Name]],2)),"")</f>
        <v>1</v>
      </c>
      <c r="F787" s="181">
        <f>IFERROR(("20"&amp;LEFT(All_Opps[[#This Row],[Opportunity Name]],2))*1,"")</f>
        <v>2018</v>
      </c>
      <c r="G787" s="181" t="str">
        <f>MID(All_Opps[[#This Row],[Opportunity Name]],3,2)</f>
        <v>07</v>
      </c>
      <c r="H787" s="181" t="str">
        <f>LEFT(All_Opps[[#This Row],[Opportunity Name]],7)</f>
        <v>1807 Ra</v>
      </c>
      <c r="I787" s="181" t="str" cm="1">
        <f t="array" ref="I7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87" s="181" t="str">
        <f>YEAR(All_Opps[[#This Row],[Close_Date]])&amp;"-"&amp;TEXT(MONTH(All_Opps[[#This Row],[Close_Date]]),"00")</f>
        <v>2018-07</v>
      </c>
      <c r="K787" s="182">
        <f>All_Opps[[#This Row],[Created Date2]]*1</f>
        <v>43271</v>
      </c>
      <c r="L787" s="183">
        <f>YEAR(All_Opps[[#This Row],[Created_Date]])</f>
        <v>2018</v>
      </c>
      <c r="M787" s="184">
        <f>WEEKNUM(All_Opps[[#This Row],[Created_Date]],16)</f>
        <v>25</v>
      </c>
      <c r="N787" s="182">
        <f>All_Opps[[#This Row],[Close Date]]*1</f>
        <v>43301</v>
      </c>
      <c r="O787" s="185">
        <f>YEAR(All_Opps[[#This Row],[Close_Date]])</f>
        <v>2018</v>
      </c>
      <c r="P787" s="183">
        <f>MONTH(All_Opps[[#This Row],[Close Date]])</f>
        <v>7</v>
      </c>
      <c r="Q787" s="181">
        <f>WEEKNUM(All_Opps[[#This Row],[Close Date]],1)</f>
        <v>29</v>
      </c>
      <c r="R78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87" s="4" t="s">
        <v>1883</v>
      </c>
      <c r="T787" s="4" t="s">
        <v>1884</v>
      </c>
      <c r="U787" s="68">
        <v>43301</v>
      </c>
      <c r="V787" s="347" t="s">
        <v>18</v>
      </c>
      <c r="W787" s="341">
        <v>32611</v>
      </c>
      <c r="X787" s="4" t="s">
        <v>6</v>
      </c>
      <c r="Y787" s="4" t="s">
        <v>321</v>
      </c>
      <c r="Z787" s="68">
        <v>43271</v>
      </c>
    </row>
    <row r="788" spans="1:26" ht="12.75" x14ac:dyDescent="0.35">
      <c r="A7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788" s="181" t="str">
        <f>IF(All_Opps[[#This Row],[WeekMod]]&lt;&gt;"",CONCATENATE(All_Opps[[#This Row],[Opp Year]],"-",TEXT(All_Opps[[#This Row],[WeekMod]],"00#")),"")</f>
        <v>2019-025</v>
      </c>
      <c r="C7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788" s="181" t="str">
        <f>CONCATENATE(All_Opps[[#This Row],[Opp Year]],"-",TEXT(All_Opps[[#This Row],[Week]],"00#"))</f>
        <v>2019-025</v>
      </c>
      <c r="E788" s="181">
        <f>IFERROR(VALUE(RIGHT(All_Opps[[#This Row],[Opportunity Name]],2)),"")</f>
        <v>2</v>
      </c>
      <c r="F788" s="181">
        <f>IFERROR(("20"&amp;LEFT(All_Opps[[#This Row],[Opportunity Name]],2))*1,"")</f>
        <v>2019</v>
      </c>
      <c r="G788" s="181" t="str">
        <f>MID(All_Opps[[#This Row],[Opportunity Name]],3,2)</f>
        <v>06</v>
      </c>
      <c r="H788" s="181" t="str">
        <f>LEFT(All_Opps[[#This Row],[Opportunity Name]],7)</f>
        <v>1906 Th</v>
      </c>
      <c r="I788" s="181" t="str" cm="1">
        <f t="array" ref="I7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88" s="181" t="str">
        <f>YEAR(All_Opps[[#This Row],[Close_Date]])&amp;"-"&amp;TEXT(MONTH(All_Opps[[#This Row],[Close_Date]]),"00")</f>
        <v>2018-06</v>
      </c>
      <c r="K788" s="182">
        <f>All_Opps[[#This Row],[Created Date2]]*1</f>
        <v>43242</v>
      </c>
      <c r="L788" s="183">
        <f>YEAR(All_Opps[[#This Row],[Created_Date]])</f>
        <v>2018</v>
      </c>
      <c r="M788" s="184">
        <f>WEEKNUM(All_Opps[[#This Row],[Created_Date]],16)</f>
        <v>21</v>
      </c>
      <c r="N788" s="182">
        <f>All_Opps[[#This Row],[Close Date]]*1</f>
        <v>43272</v>
      </c>
      <c r="O788" s="185">
        <f>YEAR(All_Opps[[#This Row],[Close_Date]])</f>
        <v>2018</v>
      </c>
      <c r="P788" s="183">
        <f>MONTH(All_Opps[[#This Row],[Close Date]])</f>
        <v>6</v>
      </c>
      <c r="Q788" s="181">
        <f>WEEKNUM(All_Opps[[#This Row],[Close Date]],1)</f>
        <v>25</v>
      </c>
      <c r="R78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88" s="4" t="s">
        <v>1885</v>
      </c>
      <c r="T788" s="4" t="s">
        <v>1886</v>
      </c>
      <c r="U788" s="68">
        <v>43272</v>
      </c>
      <c r="V788" s="347" t="s">
        <v>18</v>
      </c>
      <c r="W788" s="9">
        <v>33738</v>
      </c>
      <c r="X788" s="4" t="s">
        <v>16</v>
      </c>
      <c r="Y788" s="4" t="s">
        <v>328</v>
      </c>
      <c r="Z788" s="68">
        <v>43242</v>
      </c>
    </row>
    <row r="789" spans="1:26" ht="12.75" x14ac:dyDescent="0.35">
      <c r="A789" s="23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789" s="231" t="str">
        <f>IF(All_Opps[[#This Row],[WeekMod]]&lt;&gt;"",CONCATENATE(All_Opps[[#This Row],[Opp Year]],"-",TEXT(All_Opps[[#This Row],[WeekMod]],"00#")),"")</f>
        <v>2019-024</v>
      </c>
      <c r="C789" s="23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789" s="231" t="str">
        <f>CONCATENATE(All_Opps[[#This Row],[Opp Year]],"-",TEXT(All_Opps[[#This Row],[Week]],"00#"))</f>
        <v>2019-024</v>
      </c>
      <c r="E789" s="231">
        <f>IFERROR(VALUE(RIGHT(All_Opps[[#This Row],[Opportunity Name]],2)),"")</f>
        <v>2</v>
      </c>
      <c r="F789" s="231">
        <f>IFERROR(("20"&amp;LEFT(All_Opps[[#This Row],[Opportunity Name]],2))*1,"")</f>
        <v>2019</v>
      </c>
      <c r="G789" s="231" t="str">
        <f>MID(All_Opps[[#This Row],[Opportunity Name]],3,2)</f>
        <v>06</v>
      </c>
      <c r="H789" s="231" t="str">
        <f>LEFT(All_Opps[[#This Row],[Opportunity Name]],7)</f>
        <v>1906-06</v>
      </c>
      <c r="I789" s="231" t="str" cm="1">
        <f t="array" ref="I7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89" s="231" t="str">
        <f>YEAR(All_Opps[[#This Row],[Close_Date]])&amp;"-"&amp;TEXT(MONTH(All_Opps[[#This Row],[Close_Date]]),"00")</f>
        <v>2018-06</v>
      </c>
      <c r="K789" s="232">
        <f>All_Opps[[#This Row],[Created Date2]]*1</f>
        <v>43262</v>
      </c>
      <c r="L789" s="233">
        <f>YEAR(All_Opps[[#This Row],[Created_Date]])</f>
        <v>2018</v>
      </c>
      <c r="M789" s="234">
        <f>WEEKNUM(All_Opps[[#This Row],[Created_Date]],16)</f>
        <v>24</v>
      </c>
      <c r="N789" s="232">
        <f>All_Opps[[#This Row],[Close Date]]*1</f>
        <v>43262</v>
      </c>
      <c r="O789" s="235">
        <f>YEAR(All_Opps[[#This Row],[Close_Date]])</f>
        <v>2018</v>
      </c>
      <c r="P789" s="233">
        <f>MONTH(All_Opps[[#This Row],[Close Date]])</f>
        <v>6</v>
      </c>
      <c r="Q789" s="231">
        <f>WEEKNUM(All_Opps[[#This Row],[Close Date]],1)</f>
        <v>24</v>
      </c>
      <c r="R789" s="23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355</v>
      </c>
      <c r="S789" s="23" t="s">
        <v>1887</v>
      </c>
      <c r="T789" s="23" t="s">
        <v>1888</v>
      </c>
      <c r="U789" s="27">
        <v>43262</v>
      </c>
      <c r="V789" s="357" t="s">
        <v>19</v>
      </c>
      <c r="W789" s="24">
        <v>19015</v>
      </c>
      <c r="X789" s="23" t="s">
        <v>13</v>
      </c>
      <c r="Y789" s="23" t="s">
        <v>1285</v>
      </c>
      <c r="Z789" s="27">
        <v>43262</v>
      </c>
    </row>
    <row r="790" spans="1:26" ht="12.75" x14ac:dyDescent="0.35">
      <c r="A7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790" s="181" t="str">
        <f>IF(All_Opps[[#This Row],[WeekMod]]&lt;&gt;"",CONCATENATE(All_Opps[[#This Row],[Opp Year]],"-",TEXT(All_Opps[[#This Row],[WeekMod]],"00#")),"")</f>
        <v>2018-079</v>
      </c>
      <c r="C7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790" s="181" t="str">
        <f>CONCATENATE(All_Opps[[#This Row],[Opp Year]],"-",TEXT(All_Opps[[#This Row],[Week]],"00#"))</f>
        <v>2018-079</v>
      </c>
      <c r="E790" s="181">
        <f>IFERROR(VALUE(RIGHT(All_Opps[[#This Row],[Opportunity Name]],2)),"")</f>
        <v>3</v>
      </c>
      <c r="F790" s="181">
        <f>IFERROR(("20"&amp;LEFT(All_Opps[[#This Row],[Opportunity Name]],2))*1,"")</f>
        <v>2018</v>
      </c>
      <c r="G790" s="181" t="str">
        <f>MID(All_Opps[[#This Row],[Opportunity Name]],3,2)</f>
        <v>06</v>
      </c>
      <c r="H790" s="181" t="str">
        <f>LEFT(All_Opps[[#This Row],[Opportunity Name]],7)</f>
        <v>1806 Be</v>
      </c>
      <c r="I790" s="181" t="str" cm="1">
        <f t="array" ref="I7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90" s="181" t="str">
        <f>YEAR(All_Opps[[#This Row],[Close_Date]])&amp;"-"&amp;TEXT(MONTH(All_Opps[[#This Row],[Close_Date]]),"00")</f>
        <v>2018-07</v>
      </c>
      <c r="K790" s="182">
        <f>All_Opps[[#This Row],[Created Date2]]*1</f>
        <v>43257</v>
      </c>
      <c r="L790" s="183">
        <f>YEAR(All_Opps[[#This Row],[Created_Date]])</f>
        <v>2018</v>
      </c>
      <c r="M790" s="184">
        <f>WEEKNUM(All_Opps[[#This Row],[Created_Date]],16)</f>
        <v>23</v>
      </c>
      <c r="N790" s="182">
        <f>All_Opps[[#This Row],[Close Date]]*1</f>
        <v>43287</v>
      </c>
      <c r="O790" s="185">
        <f>YEAR(All_Opps[[#This Row],[Close_Date]])</f>
        <v>2018</v>
      </c>
      <c r="P790" s="183">
        <f>MONTH(All_Opps[[#This Row],[Close Date]])</f>
        <v>7</v>
      </c>
      <c r="Q790" s="181">
        <f>WEEKNUM(All_Opps[[#This Row],[Close Date]],1)</f>
        <v>27</v>
      </c>
      <c r="R7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90" s="4" t="s">
        <v>1889</v>
      </c>
      <c r="T790" s="4" t="s">
        <v>1890</v>
      </c>
      <c r="U790" s="68">
        <v>43287</v>
      </c>
      <c r="V790" s="347" t="s">
        <v>21</v>
      </c>
      <c r="W790" s="341">
        <v>29343</v>
      </c>
      <c r="X790" s="4" t="s">
        <v>6</v>
      </c>
      <c r="Y790" s="4" t="s">
        <v>321</v>
      </c>
      <c r="Z790" s="68">
        <v>43257</v>
      </c>
    </row>
    <row r="791" spans="1:26" ht="12.75" x14ac:dyDescent="0.35">
      <c r="A7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791" s="181" t="str">
        <f>IF(All_Opps[[#This Row],[WeekMod]]&lt;&gt;"",CONCATENATE(All_Opps[[#This Row],[Opp Year]],"-",TEXT(All_Opps[[#This Row],[WeekMod]],"00#")),"")</f>
        <v>2019-027</v>
      </c>
      <c r="C7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791" s="181" t="str">
        <f>CONCATENATE(All_Opps[[#This Row],[Opp Year]],"-",TEXT(All_Opps[[#This Row],[Week]],"00#"))</f>
        <v>2019-027</v>
      </c>
      <c r="E791" s="181">
        <f>IFERROR(VALUE(RIGHT(All_Opps[[#This Row],[Opportunity Name]],2)),"")</f>
        <v>40</v>
      </c>
      <c r="F791" s="181">
        <f>IFERROR(("20"&amp;LEFT(All_Opps[[#This Row],[Opportunity Name]],2))*1,"")</f>
        <v>2019</v>
      </c>
      <c r="G791" s="181" t="str">
        <f>MID(All_Opps[[#This Row],[Opportunity Name]],3,2)</f>
        <v>03</v>
      </c>
      <c r="H791" s="181" t="str">
        <f>LEFT(All_Opps[[#This Row],[Opportunity Name]],7)</f>
        <v>1903 Fe</v>
      </c>
      <c r="I791" s="181" t="str" cm="1">
        <f t="array" ref="I7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91" s="181" t="str">
        <f>YEAR(All_Opps[[#This Row],[Close_Date]])&amp;"-"&amp;TEXT(MONTH(All_Opps[[#This Row],[Close_Date]]),"00")</f>
        <v>2018-07</v>
      </c>
      <c r="K791" s="182">
        <f>All_Opps[[#This Row],[Created Date2]]*1</f>
        <v>43254</v>
      </c>
      <c r="L791" s="183">
        <f>YEAR(All_Opps[[#This Row],[Created_Date]])</f>
        <v>2018</v>
      </c>
      <c r="M791" s="184">
        <f>WEEKNUM(All_Opps[[#This Row],[Created_Date]],16)</f>
        <v>23</v>
      </c>
      <c r="N791" s="182">
        <f>All_Opps[[#This Row],[Close Date]]*1</f>
        <v>43284</v>
      </c>
      <c r="O791" s="185">
        <f>YEAR(All_Opps[[#This Row],[Close_Date]])</f>
        <v>2018</v>
      </c>
      <c r="P791" s="183">
        <f>MONTH(All_Opps[[#This Row],[Close Date]])</f>
        <v>7</v>
      </c>
      <c r="Q791" s="181">
        <f>WEEKNUM(All_Opps[[#This Row],[Close Date]],1)</f>
        <v>27</v>
      </c>
      <c r="R79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91" s="4" t="s">
        <v>1891</v>
      </c>
      <c r="T791" s="4" t="s">
        <v>1892</v>
      </c>
      <c r="U791" s="68">
        <v>43284</v>
      </c>
      <c r="V791" s="347" t="s">
        <v>21</v>
      </c>
      <c r="W791" s="9">
        <v>271842</v>
      </c>
      <c r="X791" s="4" t="s">
        <v>11</v>
      </c>
      <c r="Y791" s="4" t="s">
        <v>328</v>
      </c>
      <c r="Z791" s="68">
        <v>43254</v>
      </c>
    </row>
    <row r="792" spans="1:26" ht="12.75" x14ac:dyDescent="0.35">
      <c r="A7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792" s="181" t="str">
        <f>IF(All_Opps[[#This Row],[WeekMod]]&lt;&gt;"",CONCATENATE(All_Opps[[#This Row],[Opp Year]],"-",TEXT(All_Opps[[#This Row],[WeekMod]],"00#")),"")</f>
        <v>2018-079</v>
      </c>
      <c r="C7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792" s="181" t="str">
        <f>CONCATENATE(All_Opps[[#This Row],[Opp Year]],"-",TEXT(All_Opps[[#This Row],[Week]],"00#"))</f>
        <v>2018-079</v>
      </c>
      <c r="E792" s="181">
        <f>IFERROR(VALUE(RIGHT(All_Opps[[#This Row],[Opportunity Name]],2)),"")</f>
        <v>6</v>
      </c>
      <c r="F792" s="181">
        <f>IFERROR(("20"&amp;LEFT(All_Opps[[#This Row],[Opportunity Name]],2))*1,"")</f>
        <v>2018</v>
      </c>
      <c r="G792" s="181" t="str">
        <f>MID(All_Opps[[#This Row],[Opportunity Name]],3,2)</f>
        <v>06</v>
      </c>
      <c r="H792" s="181" t="str">
        <f>LEFT(All_Opps[[#This Row],[Opportunity Name]],7)</f>
        <v>1806 Ur</v>
      </c>
      <c r="I792" s="181" t="str" cm="1">
        <f t="array" ref="I7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92" s="181" t="str">
        <f>YEAR(All_Opps[[#This Row],[Close_Date]])&amp;"-"&amp;TEXT(MONTH(All_Opps[[#This Row],[Close_Date]]),"00")</f>
        <v>2018-07</v>
      </c>
      <c r="K792" s="182">
        <f>All_Opps[[#This Row],[Created Date2]]*1</f>
        <v>43255</v>
      </c>
      <c r="L792" s="183">
        <f>YEAR(All_Opps[[#This Row],[Created_Date]])</f>
        <v>2018</v>
      </c>
      <c r="M792" s="184">
        <f>WEEKNUM(All_Opps[[#This Row],[Created_Date]],16)</f>
        <v>23</v>
      </c>
      <c r="N792" s="182">
        <f>All_Opps[[#This Row],[Close Date]]*1</f>
        <v>43285</v>
      </c>
      <c r="O792" s="185">
        <f>YEAR(All_Opps[[#This Row],[Close_Date]])</f>
        <v>2018</v>
      </c>
      <c r="P792" s="183">
        <f>MONTH(All_Opps[[#This Row],[Close Date]])</f>
        <v>7</v>
      </c>
      <c r="Q792" s="181">
        <f>WEEKNUM(All_Opps[[#This Row],[Close Date]],1)</f>
        <v>27</v>
      </c>
      <c r="R79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92" s="4" t="s">
        <v>1893</v>
      </c>
      <c r="T792" s="4" t="s">
        <v>1894</v>
      </c>
      <c r="U792" s="68">
        <v>43285</v>
      </c>
      <c r="V792" s="347" t="s">
        <v>18</v>
      </c>
      <c r="W792" s="341">
        <v>48781</v>
      </c>
      <c r="X792" s="4" t="s">
        <v>15</v>
      </c>
      <c r="Y792" s="4" t="s">
        <v>1285</v>
      </c>
      <c r="Z792" s="68">
        <v>43255</v>
      </c>
    </row>
    <row r="793" spans="1:26" ht="12.75" x14ac:dyDescent="0.35">
      <c r="A7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793" s="181" t="str">
        <f>IF(All_Opps[[#This Row],[WeekMod]]&lt;&gt;"",CONCATENATE(All_Opps[[#This Row],[Opp Year]],"-",TEXT(All_Opps[[#This Row],[WeekMod]],"00#")),"")</f>
        <v>2018-082</v>
      </c>
      <c r="C7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793" s="181" t="str">
        <f>CONCATENATE(All_Opps[[#This Row],[Opp Year]],"-",TEXT(All_Opps[[#This Row],[Week]],"00#"))</f>
        <v>2018-082</v>
      </c>
      <c r="E793" s="181">
        <f>IFERROR(VALUE(RIGHT(All_Opps[[#This Row],[Opportunity Name]],2)),"")</f>
        <v>2</v>
      </c>
      <c r="F793" s="181">
        <f>IFERROR(("20"&amp;LEFT(All_Opps[[#This Row],[Opportunity Name]],2))*1,"")</f>
        <v>2018</v>
      </c>
      <c r="G793" s="181" t="str">
        <f>MID(All_Opps[[#This Row],[Opportunity Name]],3,2)</f>
        <v>12</v>
      </c>
      <c r="H793" s="181" t="str">
        <f>LEFT(All_Opps[[#This Row],[Opportunity Name]],7)</f>
        <v>1812 Ta</v>
      </c>
      <c r="I793" s="181" t="str" cm="1">
        <f t="array" ref="I7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93" s="181" t="str">
        <f>YEAR(All_Opps[[#This Row],[Close_Date]])&amp;"-"&amp;TEXT(MONTH(All_Opps[[#This Row],[Close_Date]]),"00")</f>
        <v>2018-07</v>
      </c>
      <c r="K793" s="182">
        <f>All_Opps[[#This Row],[Created Date2]]*1</f>
        <v>43273</v>
      </c>
      <c r="L793" s="183">
        <f>YEAR(All_Opps[[#This Row],[Created_Date]])</f>
        <v>2018</v>
      </c>
      <c r="M793" s="184">
        <f>WEEKNUM(All_Opps[[#This Row],[Created_Date]],16)</f>
        <v>25</v>
      </c>
      <c r="N793" s="182">
        <f>All_Opps[[#This Row],[Close Date]]*1</f>
        <v>43303</v>
      </c>
      <c r="O793" s="185">
        <f>YEAR(All_Opps[[#This Row],[Close_Date]])</f>
        <v>2018</v>
      </c>
      <c r="P793" s="183">
        <f>MONTH(All_Opps[[#This Row],[Close Date]])</f>
        <v>7</v>
      </c>
      <c r="Q793" s="181">
        <f>WEEKNUM(All_Opps[[#This Row],[Close Date]],1)</f>
        <v>30</v>
      </c>
      <c r="R7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93" s="4" t="s">
        <v>1895</v>
      </c>
      <c r="T793" s="4" t="s">
        <v>1896</v>
      </c>
      <c r="U793" s="68">
        <v>43303</v>
      </c>
      <c r="V793" s="347" t="s">
        <v>18</v>
      </c>
      <c r="W793" s="341">
        <v>48648</v>
      </c>
      <c r="X793" s="4" t="s">
        <v>15</v>
      </c>
      <c r="Y793" s="4" t="s">
        <v>1285</v>
      </c>
      <c r="Z793" s="68">
        <v>43273</v>
      </c>
    </row>
    <row r="794" spans="1:26" ht="12.75" x14ac:dyDescent="0.35">
      <c r="A7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794" s="181" t="str">
        <f>IF(All_Opps[[#This Row],[WeekMod]]&lt;&gt;"",CONCATENATE(All_Opps[[#This Row],[Opp Year]],"-",TEXT(All_Opps[[#This Row],[WeekMod]],"00#")),"")</f>
        <v>2019-029</v>
      </c>
      <c r="C7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794" s="181" t="str">
        <f>CONCATENATE(All_Opps[[#This Row],[Opp Year]],"-",TEXT(All_Opps[[#This Row],[Week]],"00#"))</f>
        <v>2019-029</v>
      </c>
      <c r="E794" s="181">
        <f>IFERROR(VALUE(RIGHT(All_Opps[[#This Row],[Opportunity Name]],2)),"")</f>
        <v>2</v>
      </c>
      <c r="F794" s="181">
        <f>IFERROR(("20"&amp;LEFT(All_Opps[[#This Row],[Opportunity Name]],2))*1,"")</f>
        <v>2019</v>
      </c>
      <c r="G794" s="181" t="str">
        <f>MID(All_Opps[[#This Row],[Opportunity Name]],3,2)</f>
        <v>01</v>
      </c>
      <c r="H794" s="181" t="str">
        <f>LEFT(All_Opps[[#This Row],[Opportunity Name]],7)</f>
        <v>1901-06</v>
      </c>
      <c r="I794" s="181" t="str" cm="1">
        <f t="array" ref="I7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94" s="181" t="str">
        <f>YEAR(All_Opps[[#This Row],[Close_Date]])&amp;"-"&amp;TEXT(MONTH(All_Opps[[#This Row],[Close_Date]]),"00")</f>
        <v>2018-07</v>
      </c>
      <c r="K794" s="182">
        <f>All_Opps[[#This Row],[Created Date2]]*1</f>
        <v>43300</v>
      </c>
      <c r="L794" s="183">
        <f>YEAR(All_Opps[[#This Row],[Created_Date]])</f>
        <v>2018</v>
      </c>
      <c r="M794" s="184">
        <f>WEEKNUM(All_Opps[[#This Row],[Created_Date]],16)</f>
        <v>29</v>
      </c>
      <c r="N794" s="182">
        <f>All_Opps[[#This Row],[Close Date]]*1</f>
        <v>43301</v>
      </c>
      <c r="O794" s="185">
        <f>YEAR(All_Opps[[#This Row],[Close_Date]])</f>
        <v>2018</v>
      </c>
      <c r="P794" s="183">
        <f>MONTH(All_Opps[[#This Row],[Close Date]])</f>
        <v>7</v>
      </c>
      <c r="Q794" s="181">
        <f>WEEKNUM(All_Opps[[#This Row],[Close Date]],1)</f>
        <v>29</v>
      </c>
      <c r="R79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166</v>
      </c>
      <c r="S794" s="4" t="s">
        <v>1897</v>
      </c>
      <c r="T794" s="4" t="s">
        <v>1898</v>
      </c>
      <c r="U794" s="68">
        <v>43301</v>
      </c>
      <c r="V794" s="347" t="s">
        <v>19</v>
      </c>
      <c r="W794" s="341">
        <v>29996</v>
      </c>
      <c r="X794" s="4" t="s">
        <v>11</v>
      </c>
      <c r="Y794" s="4" t="s">
        <v>321</v>
      </c>
      <c r="Z794" s="68">
        <v>43300</v>
      </c>
    </row>
    <row r="795" spans="1:26" ht="12.75" x14ac:dyDescent="0.35">
      <c r="A7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795" s="181" t="str">
        <f>IF(All_Opps[[#This Row],[WeekMod]]&lt;&gt;"",CONCATENATE(All_Opps[[#This Row],[Opp Year]],"-",TEXT(All_Opps[[#This Row],[WeekMod]],"00#")),"")</f>
        <v>2019-025</v>
      </c>
      <c r="C7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795" s="181" t="str">
        <f>CONCATENATE(All_Opps[[#This Row],[Opp Year]],"-",TEXT(All_Opps[[#This Row],[Week]],"00#"))</f>
        <v>2019-025</v>
      </c>
      <c r="E795" s="181">
        <f>IFERROR(VALUE(RIGHT(All_Opps[[#This Row],[Opportunity Name]],2)),"")</f>
        <v>5</v>
      </c>
      <c r="F795" s="181">
        <f>IFERROR(("20"&amp;LEFT(All_Opps[[#This Row],[Opportunity Name]],2))*1,"")</f>
        <v>2019</v>
      </c>
      <c r="G795" s="181" t="str">
        <f>MID(All_Opps[[#This Row],[Opportunity Name]],3,2)</f>
        <v>06</v>
      </c>
      <c r="H795" s="181" t="str">
        <f>LEFT(All_Opps[[#This Row],[Opportunity Name]],7)</f>
        <v>1906-07</v>
      </c>
      <c r="I795" s="181" t="str" cm="1">
        <f t="array" ref="I7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795" s="181" t="str">
        <f>YEAR(All_Opps[[#This Row],[Close_Date]])&amp;"-"&amp;TEXT(MONTH(All_Opps[[#This Row],[Close_Date]]),"00")</f>
        <v>2018-06</v>
      </c>
      <c r="K795" s="182">
        <f>All_Opps[[#This Row],[Created Date2]]*1</f>
        <v>43243</v>
      </c>
      <c r="L795" s="183">
        <f>YEAR(All_Opps[[#This Row],[Created_Date]])</f>
        <v>2018</v>
      </c>
      <c r="M795" s="184">
        <f>WEEKNUM(All_Opps[[#This Row],[Created_Date]],16)</f>
        <v>21</v>
      </c>
      <c r="N795" s="182">
        <f>All_Opps[[#This Row],[Close Date]]*1</f>
        <v>43274</v>
      </c>
      <c r="O795" s="185">
        <f>YEAR(All_Opps[[#This Row],[Close_Date]])</f>
        <v>2018</v>
      </c>
      <c r="P795" s="183">
        <f>MONTH(All_Opps[[#This Row],[Close Date]])</f>
        <v>6</v>
      </c>
      <c r="Q795" s="181">
        <f>WEEKNUM(All_Opps[[#This Row],[Close Date]],1)</f>
        <v>25</v>
      </c>
      <c r="R79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374</v>
      </c>
      <c r="S795" s="4" t="s">
        <v>1899</v>
      </c>
      <c r="T795" s="4" t="s">
        <v>1900</v>
      </c>
      <c r="U795" s="68">
        <v>43274</v>
      </c>
      <c r="V795" s="347" t="s">
        <v>19</v>
      </c>
      <c r="W795" s="9">
        <v>62685</v>
      </c>
      <c r="X795" s="4" t="s">
        <v>13</v>
      </c>
      <c r="Y795" s="4" t="s">
        <v>328</v>
      </c>
      <c r="Z795" s="68">
        <v>43243</v>
      </c>
    </row>
    <row r="796" spans="1:26" ht="12.75" x14ac:dyDescent="0.35">
      <c r="A7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83</v>
      </c>
      <c r="B796" s="181" t="str">
        <f>IF(All_Opps[[#This Row],[WeekMod]]&lt;&gt;"",CONCATENATE(All_Opps[[#This Row],[Opp Year]],"-",TEXT(All_Opps[[#This Row],[WeekMod]],"00#")),"")</f>
        <v>2018-083</v>
      </c>
      <c r="C7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83</v>
      </c>
      <c r="D796" s="181" t="str">
        <f>CONCATENATE(All_Opps[[#This Row],[Opp Year]],"-",TEXT(All_Opps[[#This Row],[Week]],"00#"))</f>
        <v>2018-083</v>
      </c>
      <c r="E796" s="181">
        <f>IFERROR(VALUE(RIGHT(All_Opps[[#This Row],[Opportunity Name]],2)),"")</f>
        <v>11</v>
      </c>
      <c r="F796" s="181">
        <f>IFERROR(("20"&amp;LEFT(All_Opps[[#This Row],[Opportunity Name]],2))*1,"")</f>
        <v>2018</v>
      </c>
      <c r="G796" s="181" t="str">
        <f>MID(All_Opps[[#This Row],[Opportunity Name]],3,2)</f>
        <v>12</v>
      </c>
      <c r="H796" s="181" t="str">
        <f>LEFT(All_Opps[[#This Row],[Opportunity Name]],7)</f>
        <v>1812 Vi</v>
      </c>
      <c r="I796" s="181" t="str" cm="1">
        <f t="array" ref="I7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96" s="181" t="str">
        <f>YEAR(All_Opps[[#This Row],[Close_Date]])&amp;"-"&amp;TEXT(MONTH(All_Opps[[#This Row],[Close_Date]]),"00")</f>
        <v>2018-07</v>
      </c>
      <c r="K796" s="182">
        <f>All_Opps[[#This Row],[Created Date2]]*1</f>
        <v>43281</v>
      </c>
      <c r="L796" s="183">
        <f>YEAR(All_Opps[[#This Row],[Created_Date]])</f>
        <v>2018</v>
      </c>
      <c r="M796" s="184">
        <f>WEEKNUM(All_Opps[[#This Row],[Created_Date]],16)</f>
        <v>27</v>
      </c>
      <c r="N796" s="182">
        <f>All_Opps[[#This Row],[Close Date]]*1</f>
        <v>43311</v>
      </c>
      <c r="O796" s="185">
        <f>YEAR(All_Opps[[#This Row],[Close_Date]])</f>
        <v>2018</v>
      </c>
      <c r="P796" s="183">
        <f>MONTH(All_Opps[[#This Row],[Close Date]])</f>
        <v>7</v>
      </c>
      <c r="Q796" s="181">
        <f>WEEKNUM(All_Opps[[#This Row],[Close Date]],1)</f>
        <v>31</v>
      </c>
      <c r="R79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96" s="4" t="s">
        <v>1901</v>
      </c>
      <c r="T796" s="4" t="s">
        <v>1902</v>
      </c>
      <c r="U796" s="68">
        <v>43311</v>
      </c>
      <c r="V796" s="347" t="s">
        <v>18</v>
      </c>
      <c r="W796" s="341">
        <v>146417</v>
      </c>
      <c r="X796" s="4" t="s">
        <v>159</v>
      </c>
      <c r="Y796" s="4" t="s">
        <v>321</v>
      </c>
      <c r="Z796" s="68">
        <v>43281</v>
      </c>
    </row>
    <row r="797" spans="1:26" ht="12.75" x14ac:dyDescent="0.35">
      <c r="A7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83</v>
      </c>
      <c r="B797" s="181" t="str">
        <f>IF(All_Opps[[#This Row],[WeekMod]]&lt;&gt;"",CONCATENATE(All_Opps[[#This Row],[Opp Year]],"-",TEXT(All_Opps[[#This Row],[WeekMod]],"00#")),"")</f>
        <v>2018-083</v>
      </c>
      <c r="C7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83</v>
      </c>
      <c r="D797" s="181" t="str">
        <f>CONCATENATE(All_Opps[[#This Row],[Opp Year]],"-",TEXT(All_Opps[[#This Row],[Week]],"00#"))</f>
        <v>2018-083</v>
      </c>
      <c r="E797" s="181">
        <f>IFERROR(VALUE(RIGHT(All_Opps[[#This Row],[Opportunity Name]],2)),"")</f>
        <v>2</v>
      </c>
      <c r="F797" s="181">
        <f>IFERROR(("20"&amp;LEFT(All_Opps[[#This Row],[Opportunity Name]],2))*1,"")</f>
        <v>2018</v>
      </c>
      <c r="G797" s="181" t="str">
        <f>MID(All_Opps[[#This Row],[Opportunity Name]],3,2)</f>
        <v>08</v>
      </c>
      <c r="H797" s="181" t="str">
        <f>LEFT(All_Opps[[#This Row],[Opportunity Name]],7)</f>
        <v>1808 Ha</v>
      </c>
      <c r="I797" s="181" t="str" cm="1">
        <f t="array" ref="I7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97" s="181" t="str">
        <f>YEAR(All_Opps[[#This Row],[Close_Date]])&amp;"-"&amp;TEXT(MONTH(All_Opps[[#This Row],[Close_Date]]),"00")</f>
        <v>2018-07</v>
      </c>
      <c r="K797" s="182">
        <f>All_Opps[[#This Row],[Created Date2]]*1</f>
        <v>43280</v>
      </c>
      <c r="L797" s="183">
        <f>YEAR(All_Opps[[#This Row],[Created_Date]])</f>
        <v>2018</v>
      </c>
      <c r="M797" s="184">
        <f>WEEKNUM(All_Opps[[#This Row],[Created_Date]],16)</f>
        <v>26</v>
      </c>
      <c r="N797" s="182">
        <f>All_Opps[[#This Row],[Close Date]]*1</f>
        <v>43310</v>
      </c>
      <c r="O797" s="185">
        <f>YEAR(All_Opps[[#This Row],[Close_Date]])</f>
        <v>2018</v>
      </c>
      <c r="P797" s="183">
        <f>MONTH(All_Opps[[#This Row],[Close Date]])</f>
        <v>7</v>
      </c>
      <c r="Q797" s="181">
        <f>WEEKNUM(All_Opps[[#This Row],[Close Date]],1)</f>
        <v>31</v>
      </c>
      <c r="R79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97" s="4" t="s">
        <v>1903</v>
      </c>
      <c r="T797" s="4" t="s">
        <v>1904</v>
      </c>
      <c r="U797" s="68">
        <v>43310</v>
      </c>
      <c r="V797" s="347" t="s">
        <v>18</v>
      </c>
      <c r="W797" s="341">
        <v>26963</v>
      </c>
      <c r="X797" s="4" t="s">
        <v>13</v>
      </c>
      <c r="Y797" s="4" t="s">
        <v>321</v>
      </c>
      <c r="Z797" s="68">
        <v>43280</v>
      </c>
    </row>
    <row r="798" spans="1:26" ht="12.75" x14ac:dyDescent="0.35">
      <c r="A7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798" s="181" t="str">
        <f>IF(All_Opps[[#This Row],[WeekMod]]&lt;&gt;"",CONCATENATE(All_Opps[[#This Row],[Opp Year]],"-",TEXT(All_Opps[[#This Row],[WeekMod]],"00#")),"")</f>
        <v>2018-078</v>
      </c>
      <c r="C7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798" s="181" t="str">
        <f>CONCATENATE(All_Opps[[#This Row],[Opp Year]],"-",TEXT(All_Opps[[#This Row],[Week]],"00#"))</f>
        <v>2018-078</v>
      </c>
      <c r="E798" s="181">
        <f>IFERROR(VALUE(RIGHT(All_Opps[[#This Row],[Opportunity Name]],2)),"")</f>
        <v>4</v>
      </c>
      <c r="F798" s="181">
        <f>IFERROR(("20"&amp;LEFT(All_Opps[[#This Row],[Opportunity Name]],2))*1,"")</f>
        <v>2018</v>
      </c>
      <c r="G798" s="181" t="str">
        <f>MID(All_Opps[[#This Row],[Opportunity Name]],3,2)</f>
        <v>10</v>
      </c>
      <c r="H798" s="181" t="str">
        <f>LEFT(All_Opps[[#This Row],[Opportunity Name]],7)</f>
        <v>1810 Be</v>
      </c>
      <c r="I798" s="181" t="str" cm="1">
        <f t="array" ref="I7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98" s="181" t="str">
        <f>YEAR(All_Opps[[#This Row],[Close_Date]])&amp;"-"&amp;TEXT(MONTH(All_Opps[[#This Row],[Close_Date]]),"00")</f>
        <v>2018-06</v>
      </c>
      <c r="K798" s="182">
        <f>All_Opps[[#This Row],[Created Date2]]*1</f>
        <v>43250</v>
      </c>
      <c r="L798" s="183">
        <f>YEAR(All_Opps[[#This Row],[Created_Date]])</f>
        <v>2018</v>
      </c>
      <c r="M798" s="184">
        <f>WEEKNUM(All_Opps[[#This Row],[Created_Date]],16)</f>
        <v>22</v>
      </c>
      <c r="N798" s="182">
        <f>All_Opps[[#This Row],[Close Date]]*1</f>
        <v>43280</v>
      </c>
      <c r="O798" s="185">
        <f>YEAR(All_Opps[[#This Row],[Close_Date]])</f>
        <v>2018</v>
      </c>
      <c r="P798" s="183">
        <f>MONTH(All_Opps[[#This Row],[Close Date]])</f>
        <v>6</v>
      </c>
      <c r="Q798" s="181">
        <f>WEEKNUM(All_Opps[[#This Row],[Close Date]],1)</f>
        <v>26</v>
      </c>
      <c r="R7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98" s="4" t="s">
        <v>1905</v>
      </c>
      <c r="T798" s="4" t="s">
        <v>1906</v>
      </c>
      <c r="U798" s="68">
        <v>43280</v>
      </c>
      <c r="V798" s="347" t="s">
        <v>18</v>
      </c>
      <c r="W798" s="341">
        <v>18491</v>
      </c>
      <c r="X798" s="4" t="s">
        <v>11</v>
      </c>
      <c r="Y798" s="4" t="s">
        <v>321</v>
      </c>
      <c r="Z798" s="68">
        <v>43250</v>
      </c>
    </row>
    <row r="799" spans="1:26" ht="12.75" x14ac:dyDescent="0.35">
      <c r="A7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799" s="181" t="str">
        <f>IF(All_Opps[[#This Row],[WeekMod]]&lt;&gt;"",CONCATENATE(All_Opps[[#This Row],[Opp Year]],"-",TEXT(All_Opps[[#This Row],[WeekMod]],"00#")),"")</f>
        <v>2019-031</v>
      </c>
      <c r="C7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799" s="181" t="str">
        <f>CONCATENATE(All_Opps[[#This Row],[Opp Year]],"-",TEXT(All_Opps[[#This Row],[Week]],"00#"))</f>
        <v>2019-031</v>
      </c>
      <c r="E799" s="181">
        <f>IFERROR(VALUE(RIGHT(All_Opps[[#This Row],[Opportunity Name]],2)),"")</f>
        <v>2</v>
      </c>
      <c r="F799" s="181">
        <f>IFERROR(("20"&amp;LEFT(All_Opps[[#This Row],[Opportunity Name]],2))*1,"")</f>
        <v>2019</v>
      </c>
      <c r="G799" s="181" t="str">
        <f>MID(All_Opps[[#This Row],[Opportunity Name]],3,2)</f>
        <v>07</v>
      </c>
      <c r="H799" s="181" t="str">
        <f>LEFT(All_Opps[[#This Row],[Opportunity Name]],7)</f>
        <v>1907 Ya</v>
      </c>
      <c r="I799" s="181" t="str" cm="1">
        <f t="array" ref="I7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799" s="181" t="str">
        <f>YEAR(All_Opps[[#This Row],[Close_Date]])&amp;"-"&amp;TEXT(MONTH(All_Opps[[#This Row],[Close_Date]]),"00")</f>
        <v>2018-08</v>
      </c>
      <c r="K799" s="182">
        <f>All_Opps[[#This Row],[Created Date2]]*1</f>
        <v>43285</v>
      </c>
      <c r="L799" s="183">
        <f>YEAR(All_Opps[[#This Row],[Created_Date]])</f>
        <v>2018</v>
      </c>
      <c r="M799" s="184">
        <f>WEEKNUM(All_Opps[[#This Row],[Created_Date]],16)</f>
        <v>27</v>
      </c>
      <c r="N799" s="182">
        <f>All_Opps[[#This Row],[Close Date]]*1</f>
        <v>43315</v>
      </c>
      <c r="O799" s="185">
        <f>YEAR(All_Opps[[#This Row],[Close_Date]])</f>
        <v>2018</v>
      </c>
      <c r="P799" s="183">
        <f>MONTH(All_Opps[[#This Row],[Close Date]])</f>
        <v>8</v>
      </c>
      <c r="Q799" s="181">
        <f>WEEKNUM(All_Opps[[#This Row],[Close Date]],1)</f>
        <v>31</v>
      </c>
      <c r="R79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799" s="4" t="s">
        <v>1907</v>
      </c>
      <c r="T799" s="4" t="s">
        <v>1908</v>
      </c>
      <c r="U799" s="68">
        <v>43315</v>
      </c>
      <c r="V799" s="347" t="s">
        <v>18</v>
      </c>
      <c r="W799" s="341">
        <v>28525</v>
      </c>
      <c r="X799" s="4" t="s">
        <v>15</v>
      </c>
      <c r="Y799" s="4" t="s">
        <v>1285</v>
      </c>
      <c r="Z799" s="68">
        <v>43285</v>
      </c>
    </row>
    <row r="800" spans="1:26" ht="12.75" x14ac:dyDescent="0.35">
      <c r="A8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800" s="181" t="str">
        <f>IF(All_Opps[[#This Row],[WeekMod]]&lt;&gt;"",CONCATENATE(All_Opps[[#This Row],[Opp Year]],"-",TEXT(All_Opps[[#This Row],[WeekMod]],"00#")),"")</f>
        <v>2019-025</v>
      </c>
      <c r="C8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800" s="181" t="str">
        <f>CONCATENATE(All_Opps[[#This Row],[Opp Year]],"-",TEXT(All_Opps[[#This Row],[Week]],"00#"))</f>
        <v>2019-025</v>
      </c>
      <c r="E800" s="181">
        <f>IFERROR(VALUE(RIGHT(All_Opps[[#This Row],[Opportunity Name]],2)),"")</f>
        <v>9</v>
      </c>
      <c r="F800" s="181">
        <f>IFERROR(("20"&amp;LEFT(All_Opps[[#This Row],[Opportunity Name]],2))*1,"")</f>
        <v>2019</v>
      </c>
      <c r="G800" s="181" t="str">
        <f>MID(All_Opps[[#This Row],[Opportunity Name]],3,2)</f>
        <v>07</v>
      </c>
      <c r="H800" s="181" t="str">
        <f>LEFT(All_Opps[[#This Row],[Opportunity Name]],7)</f>
        <v>1907 Gr</v>
      </c>
      <c r="I800" s="181" t="str" cm="1">
        <f t="array" ref="I8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00" s="181" t="str">
        <f>YEAR(All_Opps[[#This Row],[Close_Date]])&amp;"-"&amp;TEXT(MONTH(All_Opps[[#This Row],[Close_Date]]),"00")</f>
        <v>2018-06</v>
      </c>
      <c r="K800" s="182">
        <f>All_Opps[[#This Row],[Created Date2]]*1</f>
        <v>43239</v>
      </c>
      <c r="L800" s="183">
        <f>YEAR(All_Opps[[#This Row],[Created_Date]])</f>
        <v>2018</v>
      </c>
      <c r="M800" s="184">
        <f>WEEKNUM(All_Opps[[#This Row],[Created_Date]],16)</f>
        <v>21</v>
      </c>
      <c r="N800" s="182">
        <f>All_Opps[[#This Row],[Close Date]]*1</f>
        <v>43269</v>
      </c>
      <c r="O800" s="185">
        <f>YEAR(All_Opps[[#This Row],[Close_Date]])</f>
        <v>2018</v>
      </c>
      <c r="P800" s="183">
        <f>MONTH(All_Opps[[#This Row],[Close Date]])</f>
        <v>6</v>
      </c>
      <c r="Q800" s="181">
        <f>WEEKNUM(All_Opps[[#This Row],[Close Date]],1)</f>
        <v>25</v>
      </c>
      <c r="R80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00" s="4" t="s">
        <v>1909</v>
      </c>
      <c r="T800" s="4" t="s">
        <v>1910</v>
      </c>
      <c r="U800" s="68">
        <v>43269</v>
      </c>
      <c r="V800" s="347" t="s">
        <v>18</v>
      </c>
      <c r="W800" s="341">
        <v>72955</v>
      </c>
      <c r="X800" s="4" t="s">
        <v>6</v>
      </c>
      <c r="Y800" s="4" t="s">
        <v>321</v>
      </c>
      <c r="Z800" s="68">
        <v>43239</v>
      </c>
    </row>
    <row r="801" spans="1:26" ht="12.75" x14ac:dyDescent="0.35">
      <c r="A8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801" s="181" t="str">
        <f>IF(All_Opps[[#This Row],[WeekMod]]&lt;&gt;"",CONCATENATE(All_Opps[[#This Row],[Opp Year]],"-",TEXT(All_Opps[[#This Row],[WeekMod]],"00#")),"")</f>
        <v>2018-075</v>
      </c>
      <c r="C8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801" s="181" t="str">
        <f>CONCATENATE(All_Opps[[#This Row],[Opp Year]],"-",TEXT(All_Opps[[#This Row],[Week]],"00#"))</f>
        <v>2018-075</v>
      </c>
      <c r="E801" s="181">
        <f>IFERROR(VALUE(RIGHT(All_Opps[[#This Row],[Opportunity Name]],2)),"")</f>
        <v>2</v>
      </c>
      <c r="F801" s="181">
        <f>IFERROR(("20"&amp;LEFT(All_Opps[[#This Row],[Opportunity Name]],2))*1,"")</f>
        <v>2018</v>
      </c>
      <c r="G801" s="181" t="str">
        <f>MID(All_Opps[[#This Row],[Opportunity Name]],3,2)</f>
        <v>07</v>
      </c>
      <c r="H801" s="181" t="str">
        <f>LEFT(All_Opps[[#This Row],[Opportunity Name]],7)</f>
        <v>1807 Ko</v>
      </c>
      <c r="I801" s="181" t="str" cm="1">
        <f t="array" ref="I8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01" s="181" t="str">
        <f>YEAR(All_Opps[[#This Row],[Close_Date]])&amp;"-"&amp;TEXT(MONTH(All_Opps[[#This Row],[Close_Date]]),"00")</f>
        <v>2018-06</v>
      </c>
      <c r="K801" s="182">
        <f>All_Opps[[#This Row],[Created Date2]]*1</f>
        <v>43229</v>
      </c>
      <c r="L801" s="183">
        <f>YEAR(All_Opps[[#This Row],[Created_Date]])</f>
        <v>2018</v>
      </c>
      <c r="M801" s="184">
        <f>WEEKNUM(All_Opps[[#This Row],[Created_Date]],16)</f>
        <v>19</v>
      </c>
      <c r="N801" s="182">
        <f>All_Opps[[#This Row],[Close Date]]*1</f>
        <v>43259</v>
      </c>
      <c r="O801" s="185">
        <f>YEAR(All_Opps[[#This Row],[Close_Date]])</f>
        <v>2018</v>
      </c>
      <c r="P801" s="183">
        <f>MONTH(All_Opps[[#This Row],[Close Date]])</f>
        <v>6</v>
      </c>
      <c r="Q801" s="181">
        <f>WEEKNUM(All_Opps[[#This Row],[Close Date]],1)</f>
        <v>23</v>
      </c>
      <c r="R8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01" s="4" t="s">
        <v>1911</v>
      </c>
      <c r="T801" s="4" t="s">
        <v>1912</v>
      </c>
      <c r="U801" s="68">
        <v>43259</v>
      </c>
      <c r="V801" s="347" t="s">
        <v>18</v>
      </c>
      <c r="W801" s="341">
        <v>32853</v>
      </c>
      <c r="X801" s="4" t="s">
        <v>15</v>
      </c>
      <c r="Y801" s="4" t="s">
        <v>1285</v>
      </c>
      <c r="Z801" s="68">
        <v>43229</v>
      </c>
    </row>
    <row r="802" spans="1:26" ht="12.75" x14ac:dyDescent="0.35">
      <c r="A8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802" s="181" t="str">
        <f>IF(All_Opps[[#This Row],[WeekMod]]&lt;&gt;"",CONCATENATE(All_Opps[[#This Row],[Opp Year]],"-",TEXT(All_Opps[[#This Row],[WeekMod]],"00#")),"")</f>
        <v>2019-031</v>
      </c>
      <c r="C8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802" s="181" t="str">
        <f>CONCATENATE(All_Opps[[#This Row],[Opp Year]],"-",TEXT(All_Opps[[#This Row],[Week]],"00#"))</f>
        <v>2019-031</v>
      </c>
      <c r="E802" s="181">
        <f>IFERROR(VALUE(RIGHT(All_Opps[[#This Row],[Opportunity Name]],2)),"")</f>
        <v>9</v>
      </c>
      <c r="F802" s="181">
        <f>IFERROR(("20"&amp;LEFT(All_Opps[[#This Row],[Opportunity Name]],2))*1,"")</f>
        <v>2019</v>
      </c>
      <c r="G802" s="181" t="str">
        <f>MID(All_Opps[[#This Row],[Opportunity Name]],3,2)</f>
        <v>07</v>
      </c>
      <c r="H802" s="181" t="str">
        <f>LEFT(All_Opps[[#This Row],[Opportunity Name]],7)</f>
        <v>1907 Li</v>
      </c>
      <c r="I802" s="181" t="str" cm="1">
        <f t="array" ref="I8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02" s="181" t="str">
        <f>YEAR(All_Opps[[#This Row],[Close_Date]])&amp;"-"&amp;TEXT(MONTH(All_Opps[[#This Row],[Close_Date]]),"00")</f>
        <v>2018-07</v>
      </c>
      <c r="K802" s="182">
        <f>All_Opps[[#This Row],[Created Date2]]*1</f>
        <v>43280</v>
      </c>
      <c r="L802" s="183">
        <f>YEAR(All_Opps[[#This Row],[Created_Date]])</f>
        <v>2018</v>
      </c>
      <c r="M802" s="184">
        <f>WEEKNUM(All_Opps[[#This Row],[Created_Date]],16)</f>
        <v>26</v>
      </c>
      <c r="N802" s="182">
        <f>All_Opps[[#This Row],[Close Date]]*1</f>
        <v>43310</v>
      </c>
      <c r="O802" s="185">
        <f>YEAR(All_Opps[[#This Row],[Close_Date]])</f>
        <v>2018</v>
      </c>
      <c r="P802" s="183">
        <f>MONTH(All_Opps[[#This Row],[Close Date]])</f>
        <v>7</v>
      </c>
      <c r="Q802" s="181">
        <f>WEEKNUM(All_Opps[[#This Row],[Close Date]],1)</f>
        <v>31</v>
      </c>
      <c r="R80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02" s="4" t="s">
        <v>1913</v>
      </c>
      <c r="T802" s="4" t="s">
        <v>1914</v>
      </c>
      <c r="U802" s="68">
        <v>43310</v>
      </c>
      <c r="V802" s="347" t="s">
        <v>18</v>
      </c>
      <c r="W802" s="341">
        <v>103106</v>
      </c>
      <c r="X802" s="4" t="s">
        <v>11</v>
      </c>
      <c r="Y802" s="4" t="s">
        <v>1285</v>
      </c>
      <c r="Z802" s="68">
        <v>43280</v>
      </c>
    </row>
    <row r="803" spans="1:26" ht="12.75" x14ac:dyDescent="0.35">
      <c r="A8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83</v>
      </c>
      <c r="B803" s="181" t="str">
        <f>IF(All_Opps[[#This Row],[WeekMod]]&lt;&gt;"",CONCATENATE(All_Opps[[#This Row],[Opp Year]],"-",TEXT(All_Opps[[#This Row],[WeekMod]],"00#")),"")</f>
        <v>2018-083</v>
      </c>
      <c r="C8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83</v>
      </c>
      <c r="D803" s="181" t="str">
        <f>CONCATENATE(All_Opps[[#This Row],[Opp Year]],"-",TEXT(All_Opps[[#This Row],[Week]],"00#"))</f>
        <v>2018-083</v>
      </c>
      <c r="E803" s="181">
        <f>IFERROR(VALUE(RIGHT(All_Opps[[#This Row],[Opportunity Name]],2)),"")</f>
        <v>2</v>
      </c>
      <c r="F803" s="181">
        <f>IFERROR(("20"&amp;LEFT(All_Opps[[#This Row],[Opportunity Name]],2))*1,"")</f>
        <v>2018</v>
      </c>
      <c r="G803" s="181" t="str">
        <f>MID(All_Opps[[#This Row],[Opportunity Name]],3,2)</f>
        <v>11</v>
      </c>
      <c r="H803" s="181" t="str">
        <f>LEFT(All_Opps[[#This Row],[Opportunity Name]],7)</f>
        <v>1811 No</v>
      </c>
      <c r="I803" s="181" t="str" cm="1">
        <f t="array" ref="I8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03" s="181" t="str">
        <f>YEAR(All_Opps[[#This Row],[Close_Date]])&amp;"-"&amp;TEXT(MONTH(All_Opps[[#This Row],[Close_Date]]),"00")</f>
        <v>2018-07</v>
      </c>
      <c r="K803" s="182">
        <f>All_Opps[[#This Row],[Created Date2]]*1</f>
        <v>43280</v>
      </c>
      <c r="L803" s="183">
        <f>YEAR(All_Opps[[#This Row],[Created_Date]])</f>
        <v>2018</v>
      </c>
      <c r="M803" s="184">
        <f>WEEKNUM(All_Opps[[#This Row],[Created_Date]],16)</f>
        <v>26</v>
      </c>
      <c r="N803" s="182">
        <f>All_Opps[[#This Row],[Close Date]]*1</f>
        <v>43310</v>
      </c>
      <c r="O803" s="185">
        <f>YEAR(All_Opps[[#This Row],[Close_Date]])</f>
        <v>2018</v>
      </c>
      <c r="P803" s="183">
        <f>MONTH(All_Opps[[#This Row],[Close Date]])</f>
        <v>7</v>
      </c>
      <c r="Q803" s="181">
        <f>WEEKNUM(All_Opps[[#This Row],[Close Date]],1)</f>
        <v>31</v>
      </c>
      <c r="R8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03" s="4" t="s">
        <v>1915</v>
      </c>
      <c r="T803" s="4" t="s">
        <v>1916</v>
      </c>
      <c r="U803" s="68">
        <v>43310</v>
      </c>
      <c r="V803" s="347" t="s">
        <v>18</v>
      </c>
      <c r="W803" s="341">
        <v>22943</v>
      </c>
      <c r="X803" s="4" t="s">
        <v>159</v>
      </c>
      <c r="Y803" s="4" t="s">
        <v>1285</v>
      </c>
      <c r="Z803" s="68">
        <v>43280</v>
      </c>
    </row>
    <row r="804" spans="1:26" ht="12.75" x14ac:dyDescent="0.35">
      <c r="A8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804" s="181" t="str">
        <f>IF(All_Opps[[#This Row],[WeekMod]]&lt;&gt;"",CONCATENATE(All_Opps[[#This Row],[Opp Year]],"-",TEXT(All_Opps[[#This Row],[WeekMod]],"00#")),"")</f>
        <v>2018-079</v>
      </c>
      <c r="C8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804" s="181" t="str">
        <f>CONCATENATE(All_Opps[[#This Row],[Opp Year]],"-",TEXT(All_Opps[[#This Row],[Week]],"00#"))</f>
        <v>2018-079</v>
      </c>
      <c r="E804" s="181">
        <f>IFERROR(VALUE(RIGHT(All_Opps[[#This Row],[Opportunity Name]],2)),"")</f>
        <v>2</v>
      </c>
      <c r="F804" s="181">
        <f>IFERROR(("20"&amp;LEFT(All_Opps[[#This Row],[Opportunity Name]],2))*1,"")</f>
        <v>2018</v>
      </c>
      <c r="G804" s="181" t="str">
        <f>MID(All_Opps[[#This Row],[Opportunity Name]],3,2)</f>
        <v>09</v>
      </c>
      <c r="H804" s="181" t="str">
        <f>LEFT(All_Opps[[#This Row],[Opportunity Name]],7)</f>
        <v>1809-16</v>
      </c>
      <c r="I804" s="181" t="str" cm="1">
        <f t="array" ref="I8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04" s="181" t="str">
        <f>YEAR(All_Opps[[#This Row],[Close_Date]])&amp;"-"&amp;TEXT(MONTH(All_Opps[[#This Row],[Close_Date]]),"00")</f>
        <v>2018-07</v>
      </c>
      <c r="K804" s="182">
        <f>All_Opps[[#This Row],[Created Date2]]*1</f>
        <v>43271</v>
      </c>
      <c r="L804" s="183">
        <f>YEAR(All_Opps[[#This Row],[Created_Date]])</f>
        <v>2018</v>
      </c>
      <c r="M804" s="184">
        <f>WEEKNUM(All_Opps[[#This Row],[Created_Date]],16)</f>
        <v>25</v>
      </c>
      <c r="N804" s="182">
        <f>All_Opps[[#This Row],[Close Date]]*1</f>
        <v>43284</v>
      </c>
      <c r="O804" s="185">
        <f>YEAR(All_Opps[[#This Row],[Close_Date]])</f>
        <v>2018</v>
      </c>
      <c r="P804" s="183">
        <f>MONTH(All_Opps[[#This Row],[Close Date]])</f>
        <v>7</v>
      </c>
      <c r="Q804" s="181">
        <f>WEEKNUM(All_Opps[[#This Row],[Close Date]],1)</f>
        <v>27</v>
      </c>
      <c r="R80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73</v>
      </c>
      <c r="S804" s="4" t="s">
        <v>1917</v>
      </c>
      <c r="T804" s="4" t="s">
        <v>1918</v>
      </c>
      <c r="U804" s="68">
        <v>43284</v>
      </c>
      <c r="V804" s="347" t="s">
        <v>19</v>
      </c>
      <c r="W804" s="9">
        <v>60541</v>
      </c>
      <c r="X804" s="4" t="s">
        <v>13</v>
      </c>
      <c r="Y804" s="4" t="s">
        <v>328</v>
      </c>
      <c r="Z804" s="68">
        <v>43271</v>
      </c>
    </row>
    <row r="805" spans="1:26" ht="12.75" x14ac:dyDescent="0.35">
      <c r="A8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805" s="181" t="str">
        <f>IF(All_Opps[[#This Row],[WeekMod]]&lt;&gt;"",CONCATENATE(All_Opps[[#This Row],[Opp Year]],"-",TEXT(All_Opps[[#This Row],[WeekMod]],"00#")),"")</f>
        <v>2018-076</v>
      </c>
      <c r="C8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805" s="181" t="str">
        <f>CONCATENATE(All_Opps[[#This Row],[Opp Year]],"-",TEXT(All_Opps[[#This Row],[Week]],"00#"))</f>
        <v>2018-076</v>
      </c>
      <c r="E805" s="181">
        <f>IFERROR(VALUE(RIGHT(All_Opps[[#This Row],[Opportunity Name]],2)),"")</f>
        <v>2</v>
      </c>
      <c r="F805" s="181">
        <f>IFERROR(("20"&amp;LEFT(All_Opps[[#This Row],[Opportunity Name]],2))*1,"")</f>
        <v>2018</v>
      </c>
      <c r="G805" s="181" t="str">
        <f>MID(All_Opps[[#This Row],[Opportunity Name]],3,2)</f>
        <v>10</v>
      </c>
      <c r="H805" s="181" t="str">
        <f>LEFT(All_Opps[[#This Row],[Opportunity Name]],7)</f>
        <v>1810-16</v>
      </c>
      <c r="I805" s="181" t="str" cm="1">
        <f t="array" ref="I8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05" s="181" t="str">
        <f>YEAR(All_Opps[[#This Row],[Close_Date]])&amp;"-"&amp;TEXT(MONTH(All_Opps[[#This Row],[Close_Date]]),"00")</f>
        <v>2018-06</v>
      </c>
      <c r="K805" s="182">
        <f>All_Opps[[#This Row],[Created Date2]]*1</f>
        <v>43263</v>
      </c>
      <c r="L805" s="183">
        <f>YEAR(All_Opps[[#This Row],[Created_Date]])</f>
        <v>2018</v>
      </c>
      <c r="M805" s="184">
        <f>WEEKNUM(All_Opps[[#This Row],[Created_Date]],16)</f>
        <v>24</v>
      </c>
      <c r="N805" s="182">
        <f>All_Opps[[#This Row],[Close Date]]*1</f>
        <v>43263</v>
      </c>
      <c r="O805" s="185">
        <f>YEAR(All_Opps[[#This Row],[Close_Date]])</f>
        <v>2018</v>
      </c>
      <c r="P805" s="183">
        <f>MONTH(All_Opps[[#This Row],[Close Date]])</f>
        <v>6</v>
      </c>
      <c r="Q805" s="181">
        <f>WEEKNUM(All_Opps[[#This Row],[Close Date]],1)</f>
        <v>24</v>
      </c>
      <c r="R80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111</v>
      </c>
      <c r="S805" s="4" t="s">
        <v>1919</v>
      </c>
      <c r="T805" s="4" t="s">
        <v>1920</v>
      </c>
      <c r="U805" s="68">
        <v>43263</v>
      </c>
      <c r="V805" s="347" t="s">
        <v>19</v>
      </c>
      <c r="W805" s="9">
        <v>59280</v>
      </c>
      <c r="X805" s="4" t="s">
        <v>11</v>
      </c>
      <c r="Y805" s="4" t="s">
        <v>328</v>
      </c>
      <c r="Z805" s="68">
        <v>43263</v>
      </c>
    </row>
    <row r="806" spans="1:26" ht="12.75" x14ac:dyDescent="0.35">
      <c r="A8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806" s="181" t="str">
        <f>IF(All_Opps[[#This Row],[WeekMod]]&lt;&gt;"",CONCATENATE(All_Opps[[#This Row],[Opp Year]],"-",TEXT(All_Opps[[#This Row],[WeekMod]],"00#")),"")</f>
        <v>2019-030</v>
      </c>
      <c r="C8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806" s="181" t="str">
        <f>CONCATENATE(All_Opps[[#This Row],[Opp Year]],"-",TEXT(All_Opps[[#This Row],[Week]],"00#"))</f>
        <v>2019-030</v>
      </c>
      <c r="E806" s="181" t="str">
        <f>IFERROR(VALUE(RIGHT(All_Opps[[#This Row],[Opportunity Name]],2)),"")</f>
        <v/>
      </c>
      <c r="F806" s="181">
        <f>IFERROR(("20"&amp;LEFT(All_Opps[[#This Row],[Opportunity Name]],2))*1,"")</f>
        <v>2019</v>
      </c>
      <c r="G806" s="181" t="str">
        <f>MID(All_Opps[[#This Row],[Opportunity Name]],3,2)</f>
        <v>07</v>
      </c>
      <c r="H806" s="181" t="str">
        <f>LEFT(All_Opps[[#This Row],[Opportunity Name]],7)</f>
        <v>1907 Ro</v>
      </c>
      <c r="I806" s="181" t="str" cm="1">
        <f t="array" ref="I8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06" s="181" t="str">
        <f>YEAR(All_Opps[[#This Row],[Close_Date]])&amp;"-"&amp;TEXT(MONTH(All_Opps[[#This Row],[Close_Date]]),"00")</f>
        <v>2018-07</v>
      </c>
      <c r="K806" s="182">
        <f>All_Opps[[#This Row],[Created Date2]]*1</f>
        <v>43275</v>
      </c>
      <c r="L806" s="183">
        <f>YEAR(All_Opps[[#This Row],[Created_Date]])</f>
        <v>2018</v>
      </c>
      <c r="M806" s="184">
        <f>WEEKNUM(All_Opps[[#This Row],[Created_Date]],16)</f>
        <v>26</v>
      </c>
      <c r="N806" s="182">
        <f>All_Opps[[#This Row],[Close Date]]*1</f>
        <v>43305</v>
      </c>
      <c r="O806" s="185">
        <f>YEAR(All_Opps[[#This Row],[Close_Date]])</f>
        <v>2018</v>
      </c>
      <c r="P806" s="183">
        <f>MONTH(All_Opps[[#This Row],[Close Date]])</f>
        <v>7</v>
      </c>
      <c r="Q806" s="181">
        <f>WEEKNUM(All_Opps[[#This Row],[Close Date]],1)</f>
        <v>30</v>
      </c>
      <c r="R8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06" s="4" t="s">
        <v>1921</v>
      </c>
      <c r="T806" s="4" t="s">
        <v>1922</v>
      </c>
      <c r="U806" s="68">
        <v>43305</v>
      </c>
      <c r="V806" s="347" t="s">
        <v>18</v>
      </c>
      <c r="W806" s="9">
        <v>48639</v>
      </c>
      <c r="X806" s="4" t="s">
        <v>13</v>
      </c>
      <c r="Y806" s="4" t="s">
        <v>328</v>
      </c>
      <c r="Z806" s="68">
        <v>43275</v>
      </c>
    </row>
    <row r="807" spans="1:26" ht="12.75" x14ac:dyDescent="0.35">
      <c r="A8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807" s="181" t="str">
        <f>IF(All_Opps[[#This Row],[WeekMod]]&lt;&gt;"",CONCATENATE(All_Opps[[#This Row],[Opp Year]],"-",TEXT(All_Opps[[#This Row],[WeekMod]],"00#")),"")</f>
        <v>2018-078</v>
      </c>
      <c r="C8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807" s="181" t="str">
        <f>CONCATENATE(All_Opps[[#This Row],[Opp Year]],"-",TEXT(All_Opps[[#This Row],[Week]],"00#"))</f>
        <v>2018-078</v>
      </c>
      <c r="E807" s="181">
        <f>IFERROR(VALUE(RIGHT(All_Opps[[#This Row],[Opportunity Name]],2)),"")</f>
        <v>4</v>
      </c>
      <c r="F807" s="181">
        <f>IFERROR(("20"&amp;LEFT(All_Opps[[#This Row],[Opportunity Name]],2))*1,"")</f>
        <v>2018</v>
      </c>
      <c r="G807" s="181" t="str">
        <f>MID(All_Opps[[#This Row],[Opportunity Name]],3,2)</f>
        <v>08</v>
      </c>
      <c r="H807" s="181" t="str">
        <f>LEFT(All_Opps[[#This Row],[Opportunity Name]],7)</f>
        <v>1808 Br</v>
      </c>
      <c r="I807" s="181" t="str" cm="1">
        <f t="array" ref="I8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07" s="181" t="str">
        <f>YEAR(All_Opps[[#This Row],[Close_Date]])&amp;"-"&amp;TEXT(MONTH(All_Opps[[#This Row],[Close_Date]]),"00")</f>
        <v>2018-06</v>
      </c>
      <c r="K807" s="182">
        <f>All_Opps[[#This Row],[Created Date2]]*1</f>
        <v>43246</v>
      </c>
      <c r="L807" s="183">
        <f>YEAR(All_Opps[[#This Row],[Created_Date]])</f>
        <v>2018</v>
      </c>
      <c r="M807" s="184">
        <f>WEEKNUM(All_Opps[[#This Row],[Created_Date]],16)</f>
        <v>22</v>
      </c>
      <c r="N807" s="182">
        <f>All_Opps[[#This Row],[Close Date]]*1</f>
        <v>43276</v>
      </c>
      <c r="O807" s="185">
        <f>YEAR(All_Opps[[#This Row],[Close_Date]])</f>
        <v>2018</v>
      </c>
      <c r="P807" s="183">
        <f>MONTH(All_Opps[[#This Row],[Close Date]])</f>
        <v>6</v>
      </c>
      <c r="Q807" s="181">
        <f>WEEKNUM(All_Opps[[#This Row],[Close Date]],1)</f>
        <v>26</v>
      </c>
      <c r="R8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07" s="4" t="s">
        <v>1923</v>
      </c>
      <c r="T807" s="4" t="s">
        <v>1924</v>
      </c>
      <c r="U807" s="68">
        <v>43276</v>
      </c>
      <c r="V807" s="347" t="s">
        <v>18</v>
      </c>
      <c r="W807" s="9">
        <v>24793</v>
      </c>
      <c r="X807" s="4" t="s">
        <v>161</v>
      </c>
      <c r="Y807" s="4" t="s">
        <v>328</v>
      </c>
      <c r="Z807" s="68">
        <v>43246</v>
      </c>
    </row>
    <row r="808" spans="1:26" ht="12.75" x14ac:dyDescent="0.35">
      <c r="A8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808" s="181" t="str">
        <f>IF(All_Opps[[#This Row],[WeekMod]]&lt;&gt;"",CONCATENATE(All_Opps[[#This Row],[Opp Year]],"-",TEXT(All_Opps[[#This Row],[WeekMod]],"00#")),"")</f>
        <v>2019-028</v>
      </c>
      <c r="C8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808" s="181" t="str">
        <f>CONCATENATE(All_Opps[[#This Row],[Opp Year]],"-",TEXT(All_Opps[[#This Row],[Week]],"00#"))</f>
        <v>2019-028</v>
      </c>
      <c r="E808" s="181">
        <f>IFERROR(VALUE(RIGHT(All_Opps[[#This Row],[Opportunity Name]],2)),"")</f>
        <v>2</v>
      </c>
      <c r="F808" s="181">
        <f>IFERROR(("20"&amp;LEFT(All_Opps[[#This Row],[Opportunity Name]],2))*1,"")</f>
        <v>2019</v>
      </c>
      <c r="G808" s="181" t="str">
        <f>MID(All_Opps[[#This Row],[Opportunity Name]],3,2)</f>
        <v>08</v>
      </c>
      <c r="H808" s="181" t="str">
        <f>LEFT(All_Opps[[#This Row],[Opportunity Name]],7)</f>
        <v>1908-05</v>
      </c>
      <c r="I808" s="181" t="str" cm="1">
        <f t="array" ref="I8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808" s="181" t="str">
        <f>YEAR(All_Opps[[#This Row],[Close_Date]])&amp;"-"&amp;TEXT(MONTH(All_Opps[[#This Row],[Close_Date]]),"00")</f>
        <v>2018-07</v>
      </c>
      <c r="K808" s="182">
        <f>All_Opps[[#This Row],[Created Date2]]*1</f>
        <v>43295</v>
      </c>
      <c r="L808" s="183">
        <f>YEAR(All_Opps[[#This Row],[Created_Date]])</f>
        <v>2018</v>
      </c>
      <c r="M808" s="184">
        <f>WEEKNUM(All_Opps[[#This Row],[Created_Date]],16)</f>
        <v>29</v>
      </c>
      <c r="N808" s="182">
        <f>All_Opps[[#This Row],[Close Date]]*1</f>
        <v>43295</v>
      </c>
      <c r="O808" s="185">
        <f>YEAR(All_Opps[[#This Row],[Close_Date]])</f>
        <v>2018</v>
      </c>
      <c r="P808" s="183">
        <f>MONTH(All_Opps[[#This Row],[Close Date]])</f>
        <v>7</v>
      </c>
      <c r="Q808" s="181">
        <f>WEEKNUM(All_Opps[[#This Row],[Close Date]],1)</f>
        <v>28</v>
      </c>
      <c r="R80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08" s="4" t="s">
        <v>1925</v>
      </c>
      <c r="T808" s="4" t="s">
        <v>1926</v>
      </c>
      <c r="U808" s="68">
        <v>43295</v>
      </c>
      <c r="V808" s="347" t="s">
        <v>20</v>
      </c>
      <c r="W808" s="341">
        <v>7849</v>
      </c>
      <c r="X808" s="4" t="s">
        <v>175</v>
      </c>
      <c r="Y808" s="4" t="s">
        <v>1285</v>
      </c>
      <c r="Z808" s="68">
        <v>43295</v>
      </c>
    </row>
    <row r="809" spans="1:26" ht="12.75" x14ac:dyDescent="0.35">
      <c r="A8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809" s="181" t="str">
        <f>IF(All_Opps[[#This Row],[WeekMod]]&lt;&gt;"",CONCATENATE(All_Opps[[#This Row],[Opp Year]],"-",TEXT(All_Opps[[#This Row],[WeekMod]],"00#")),"")</f>
        <v>2019-032</v>
      </c>
      <c r="C8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809" s="181" t="str">
        <f>CONCATENATE(All_Opps[[#This Row],[Opp Year]],"-",TEXT(All_Opps[[#This Row],[Week]],"00#"))</f>
        <v>2019-032</v>
      </c>
      <c r="E809" s="181">
        <f>IFERROR(VALUE(RIGHT(All_Opps[[#This Row],[Opportunity Name]],2)),"")</f>
        <v>7</v>
      </c>
      <c r="F809" s="181">
        <f>IFERROR(("20"&amp;LEFT(All_Opps[[#This Row],[Opportunity Name]],2))*1,"")</f>
        <v>2019</v>
      </c>
      <c r="G809" s="181" t="str">
        <f>MID(All_Opps[[#This Row],[Opportunity Name]],3,2)</f>
        <v>06</v>
      </c>
      <c r="H809" s="181" t="str">
        <f>LEFT(All_Opps[[#This Row],[Opportunity Name]],7)</f>
        <v>1906 Ev</v>
      </c>
      <c r="I809" s="181" t="str" cm="1">
        <f t="array" ref="I8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09" s="181" t="str">
        <f>YEAR(All_Opps[[#This Row],[Close_Date]])&amp;"-"&amp;TEXT(MONTH(All_Opps[[#This Row],[Close_Date]]),"00")</f>
        <v>2018-08</v>
      </c>
      <c r="K809" s="182">
        <f>All_Opps[[#This Row],[Created Date2]]*1</f>
        <v>43289</v>
      </c>
      <c r="L809" s="183">
        <f>YEAR(All_Opps[[#This Row],[Created_Date]])</f>
        <v>2018</v>
      </c>
      <c r="M809" s="184">
        <f>WEEKNUM(All_Opps[[#This Row],[Created_Date]],16)</f>
        <v>28</v>
      </c>
      <c r="N809" s="182">
        <f>All_Opps[[#This Row],[Close Date]]*1</f>
        <v>43319</v>
      </c>
      <c r="O809" s="185">
        <f>YEAR(All_Opps[[#This Row],[Close_Date]])</f>
        <v>2018</v>
      </c>
      <c r="P809" s="183">
        <f>MONTH(All_Opps[[#This Row],[Close Date]])</f>
        <v>8</v>
      </c>
      <c r="Q809" s="181">
        <f>WEEKNUM(All_Opps[[#This Row],[Close Date]],1)</f>
        <v>32</v>
      </c>
      <c r="R80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09" s="4" t="s">
        <v>1927</v>
      </c>
      <c r="T809" s="4" t="s">
        <v>1928</v>
      </c>
      <c r="U809" s="68">
        <v>43319</v>
      </c>
      <c r="V809" s="347" t="s">
        <v>18</v>
      </c>
      <c r="W809" s="9">
        <v>85620</v>
      </c>
      <c r="X809" s="4" t="s">
        <v>13</v>
      </c>
      <c r="Y809" s="4" t="s">
        <v>328</v>
      </c>
      <c r="Z809" s="68">
        <v>43289</v>
      </c>
    </row>
    <row r="810" spans="1:26" ht="12.75" x14ac:dyDescent="0.35">
      <c r="A8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810" s="181" t="str">
        <f>IF(All_Opps[[#This Row],[WeekMod]]&lt;&gt;"",CONCATENATE(All_Opps[[#This Row],[Opp Year]],"-",TEXT(All_Opps[[#This Row],[WeekMod]],"00#")),"")</f>
        <v>2018-082</v>
      </c>
      <c r="C8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810" s="181" t="str">
        <f>CONCATENATE(All_Opps[[#This Row],[Opp Year]],"-",TEXT(All_Opps[[#This Row],[Week]],"00#"))</f>
        <v>2018-082</v>
      </c>
      <c r="E810" s="181">
        <f>IFERROR(VALUE(RIGHT(All_Opps[[#This Row],[Opportunity Name]],2)),"")</f>
        <v>2</v>
      </c>
      <c r="F810" s="181">
        <f>IFERROR(("20"&amp;LEFT(All_Opps[[#This Row],[Opportunity Name]],2))*1,"")</f>
        <v>2018</v>
      </c>
      <c r="G810" s="181" t="str">
        <f>MID(All_Opps[[#This Row],[Opportunity Name]],3,2)</f>
        <v>10</v>
      </c>
      <c r="H810" s="181" t="str">
        <f>LEFT(All_Opps[[#This Row],[Opportunity Name]],7)</f>
        <v>1810-17</v>
      </c>
      <c r="I810" s="181" t="str" cm="1">
        <f t="array" ref="I8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10" s="181" t="str">
        <f>YEAR(All_Opps[[#This Row],[Close_Date]])&amp;"-"&amp;TEXT(MONTH(All_Opps[[#This Row],[Close_Date]]),"00")</f>
        <v>2018-07</v>
      </c>
      <c r="K810" s="182">
        <f>All_Opps[[#This Row],[Created Date2]]*1</f>
        <v>43307</v>
      </c>
      <c r="L810" s="183">
        <f>YEAR(All_Opps[[#This Row],[Created_Date]])</f>
        <v>2018</v>
      </c>
      <c r="M810" s="184">
        <f>WEEKNUM(All_Opps[[#This Row],[Created_Date]],16)</f>
        <v>30</v>
      </c>
      <c r="N810" s="182">
        <f>All_Opps[[#This Row],[Close Date]]*1</f>
        <v>43307</v>
      </c>
      <c r="O810" s="185">
        <f>YEAR(All_Opps[[#This Row],[Close_Date]])</f>
        <v>2018</v>
      </c>
      <c r="P810" s="183">
        <f>MONTH(All_Opps[[#This Row],[Close Date]])</f>
        <v>7</v>
      </c>
      <c r="Q810" s="181">
        <f>WEEKNUM(All_Opps[[#This Row],[Close Date]],1)</f>
        <v>30</v>
      </c>
      <c r="R81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67</v>
      </c>
      <c r="S810" s="4" t="s">
        <v>1929</v>
      </c>
      <c r="T810" s="4" t="s">
        <v>1930</v>
      </c>
      <c r="U810" s="68">
        <v>43307</v>
      </c>
      <c r="V810" s="347" t="s">
        <v>19</v>
      </c>
      <c r="W810" s="9">
        <v>39838</v>
      </c>
      <c r="X810" s="4" t="s">
        <v>161</v>
      </c>
      <c r="Y810" s="4" t="s">
        <v>1285</v>
      </c>
      <c r="Z810" s="68">
        <v>43307</v>
      </c>
    </row>
    <row r="811" spans="1:26" ht="12.75" x14ac:dyDescent="0.35">
      <c r="A8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811" s="181" t="str">
        <f>IF(All_Opps[[#This Row],[WeekMod]]&lt;&gt;"",CONCATENATE(All_Opps[[#This Row],[Opp Year]],"-",TEXT(All_Opps[[#This Row],[WeekMod]],"00#")),"")</f>
        <v>2019-029</v>
      </c>
      <c r="C8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811" s="181" t="str">
        <f>CONCATENATE(All_Opps[[#This Row],[Opp Year]],"-",TEXT(All_Opps[[#This Row],[Week]],"00#"))</f>
        <v>2019-029</v>
      </c>
      <c r="E811" s="181">
        <f>IFERROR(VALUE(RIGHT(All_Opps[[#This Row],[Opportunity Name]],2)),"")</f>
        <v>2</v>
      </c>
      <c r="F811" s="181">
        <f>IFERROR(("20"&amp;LEFT(All_Opps[[#This Row],[Opportunity Name]],2))*1,"")</f>
        <v>2019</v>
      </c>
      <c r="G811" s="181" t="str">
        <f>MID(All_Opps[[#This Row],[Opportunity Name]],3,2)</f>
        <v>06</v>
      </c>
      <c r="H811" s="181" t="str">
        <f>LEFT(All_Opps[[#This Row],[Opportunity Name]],7)</f>
        <v>1906-08</v>
      </c>
      <c r="I811" s="181" t="str" cm="1">
        <f t="array" ref="I8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11" s="181" t="str">
        <f>YEAR(All_Opps[[#This Row],[Close_Date]])&amp;"-"&amp;TEXT(MONTH(All_Opps[[#This Row],[Close_Date]]),"00")</f>
        <v>2018-07</v>
      </c>
      <c r="K811" s="182">
        <f>All_Opps[[#This Row],[Created Date2]]*1</f>
        <v>43287</v>
      </c>
      <c r="L811" s="183">
        <f>YEAR(All_Opps[[#This Row],[Created_Date]])</f>
        <v>2018</v>
      </c>
      <c r="M811" s="184">
        <f>WEEKNUM(All_Opps[[#This Row],[Created_Date]],16)</f>
        <v>27</v>
      </c>
      <c r="N811" s="182">
        <f>All_Opps[[#This Row],[Close Date]]*1</f>
        <v>43297</v>
      </c>
      <c r="O811" s="185">
        <f>YEAR(All_Opps[[#This Row],[Close_Date]])</f>
        <v>2018</v>
      </c>
      <c r="P811" s="183">
        <f>MONTH(All_Opps[[#This Row],[Close Date]])</f>
        <v>7</v>
      </c>
      <c r="Q811" s="181">
        <f>WEEKNUM(All_Opps[[#This Row],[Close Date]],1)</f>
        <v>29</v>
      </c>
      <c r="R81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330</v>
      </c>
      <c r="S811" s="4" t="s">
        <v>1931</v>
      </c>
      <c r="T811" s="4" t="s">
        <v>1932</v>
      </c>
      <c r="U811" s="68">
        <v>43297</v>
      </c>
      <c r="V811" s="347" t="s">
        <v>19</v>
      </c>
      <c r="W811" s="9">
        <v>33291</v>
      </c>
      <c r="X811" s="4" t="s">
        <v>181</v>
      </c>
      <c r="Y811" s="4" t="s">
        <v>1285</v>
      </c>
      <c r="Z811" s="68">
        <v>43287</v>
      </c>
    </row>
    <row r="812" spans="1:26" ht="12.75" x14ac:dyDescent="0.35">
      <c r="A8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812" s="181" t="str">
        <f>IF(All_Opps[[#This Row],[WeekMod]]&lt;&gt;"",CONCATENATE(All_Opps[[#This Row],[Opp Year]],"-",TEXT(All_Opps[[#This Row],[WeekMod]],"00#")),"")</f>
        <v>2018-080</v>
      </c>
      <c r="C8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812" s="181" t="str">
        <f>CONCATENATE(All_Opps[[#This Row],[Opp Year]],"-",TEXT(All_Opps[[#This Row],[Week]],"00#"))</f>
        <v>2018-080</v>
      </c>
      <c r="E812" s="181">
        <f>IFERROR(VALUE(RIGHT(All_Opps[[#This Row],[Opportunity Name]],2)),"")</f>
        <v>2</v>
      </c>
      <c r="F812" s="181">
        <f>IFERROR(("20"&amp;LEFT(All_Opps[[#This Row],[Opportunity Name]],2))*1,"")</f>
        <v>2018</v>
      </c>
      <c r="G812" s="181" t="str">
        <f>MID(All_Opps[[#This Row],[Opportunity Name]],3,2)</f>
        <v>10</v>
      </c>
      <c r="H812" s="181" t="str">
        <f>LEFT(All_Opps[[#This Row],[Opportunity Name]],7)</f>
        <v>1810 Os</v>
      </c>
      <c r="I812" s="181" t="str" cm="1">
        <f t="array" ref="I8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12" s="181" t="str">
        <f>YEAR(All_Opps[[#This Row],[Close_Date]])&amp;"-"&amp;TEXT(MONTH(All_Opps[[#This Row],[Close_Date]]),"00")</f>
        <v>2018-07</v>
      </c>
      <c r="K812" s="182">
        <f>All_Opps[[#This Row],[Created Date2]]*1</f>
        <v>43262</v>
      </c>
      <c r="L812" s="183">
        <f>YEAR(All_Opps[[#This Row],[Created_Date]])</f>
        <v>2018</v>
      </c>
      <c r="M812" s="184">
        <f>WEEKNUM(All_Opps[[#This Row],[Created_Date]],16)</f>
        <v>24</v>
      </c>
      <c r="N812" s="182">
        <f>All_Opps[[#This Row],[Close Date]]*1</f>
        <v>43292</v>
      </c>
      <c r="O812" s="185">
        <f>YEAR(All_Opps[[#This Row],[Close_Date]])</f>
        <v>2018</v>
      </c>
      <c r="P812" s="183">
        <f>MONTH(All_Opps[[#This Row],[Close Date]])</f>
        <v>7</v>
      </c>
      <c r="Q812" s="181">
        <f>WEEKNUM(All_Opps[[#This Row],[Close Date]],1)</f>
        <v>28</v>
      </c>
      <c r="R8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12" s="4" t="s">
        <v>1933</v>
      </c>
      <c r="T812" s="4" t="s">
        <v>1934</v>
      </c>
      <c r="U812" s="68">
        <v>43292</v>
      </c>
      <c r="V812" s="347" t="s">
        <v>18</v>
      </c>
      <c r="W812" s="341">
        <v>23100</v>
      </c>
      <c r="X812" s="4" t="s">
        <v>13</v>
      </c>
      <c r="Y812" s="4" t="s">
        <v>1285</v>
      </c>
      <c r="Z812" s="68">
        <v>43262</v>
      </c>
    </row>
    <row r="813" spans="1:26" ht="12.75" x14ac:dyDescent="0.35">
      <c r="A8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813" s="181" t="str">
        <f>IF(All_Opps[[#This Row],[WeekMod]]&lt;&gt;"",CONCATENATE(All_Opps[[#This Row],[Opp Year]],"-",TEXT(All_Opps[[#This Row],[WeekMod]],"00#")),"")</f>
        <v>2018-080</v>
      </c>
      <c r="C8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813" s="181" t="str">
        <f>CONCATENATE(All_Opps[[#This Row],[Opp Year]],"-",TEXT(All_Opps[[#This Row],[Week]],"00#"))</f>
        <v>2018-080</v>
      </c>
      <c r="E813" s="181">
        <f>IFERROR(VALUE(RIGHT(All_Opps[[#This Row],[Opportunity Name]],2)),"")</f>
        <v>2</v>
      </c>
      <c r="F813" s="181">
        <f>IFERROR(("20"&amp;LEFT(All_Opps[[#This Row],[Opportunity Name]],2))*1,"")</f>
        <v>2018</v>
      </c>
      <c r="G813" s="181" t="str">
        <f>MID(All_Opps[[#This Row],[Opportunity Name]],3,2)</f>
        <v>10</v>
      </c>
      <c r="H813" s="181" t="str">
        <f>LEFT(All_Opps[[#This Row],[Opportunity Name]],7)</f>
        <v>1810 Ya</v>
      </c>
      <c r="I813" s="181" t="str" cm="1">
        <f t="array" ref="I8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13" s="181" t="str">
        <f>YEAR(All_Opps[[#This Row],[Close_Date]])&amp;"-"&amp;TEXT(MONTH(All_Opps[[#This Row],[Close_Date]]),"00")</f>
        <v>2018-07</v>
      </c>
      <c r="K813" s="182">
        <f>All_Opps[[#This Row],[Created Date2]]*1</f>
        <v>43262</v>
      </c>
      <c r="L813" s="183">
        <f>YEAR(All_Opps[[#This Row],[Created_Date]])</f>
        <v>2018</v>
      </c>
      <c r="M813" s="184">
        <f>WEEKNUM(All_Opps[[#This Row],[Created_Date]],16)</f>
        <v>24</v>
      </c>
      <c r="N813" s="182">
        <f>All_Opps[[#This Row],[Close Date]]*1</f>
        <v>43292</v>
      </c>
      <c r="O813" s="185">
        <f>YEAR(All_Opps[[#This Row],[Close_Date]])</f>
        <v>2018</v>
      </c>
      <c r="P813" s="183">
        <f>MONTH(All_Opps[[#This Row],[Close Date]])</f>
        <v>7</v>
      </c>
      <c r="Q813" s="181">
        <f>WEEKNUM(All_Opps[[#This Row],[Close Date]],1)</f>
        <v>28</v>
      </c>
      <c r="R81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13" s="4" t="s">
        <v>1935</v>
      </c>
      <c r="T813" s="4" t="s">
        <v>1936</v>
      </c>
      <c r="U813" s="68">
        <v>43292</v>
      </c>
      <c r="V813" s="347" t="s">
        <v>18</v>
      </c>
      <c r="W813" s="9">
        <v>14328</v>
      </c>
      <c r="X813" s="4" t="s">
        <v>6</v>
      </c>
      <c r="Y813" s="4" t="s">
        <v>328</v>
      </c>
      <c r="Z813" s="68">
        <v>43262</v>
      </c>
    </row>
    <row r="814" spans="1:26" ht="12.75" x14ac:dyDescent="0.35">
      <c r="A8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814" s="181" t="str">
        <f>IF(All_Opps[[#This Row],[WeekMod]]&lt;&gt;"",CONCATENATE(All_Opps[[#This Row],[Opp Year]],"-",TEXT(All_Opps[[#This Row],[WeekMod]],"00#")),"")</f>
        <v>2019-033</v>
      </c>
      <c r="C8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814" s="181" t="str">
        <f>CONCATENATE(All_Opps[[#This Row],[Opp Year]],"-",TEXT(All_Opps[[#This Row],[Week]],"00#"))</f>
        <v>2019-033</v>
      </c>
      <c r="E814" s="181">
        <f>IFERROR(VALUE(RIGHT(All_Opps[[#This Row],[Opportunity Name]],2)),"")</f>
        <v>2</v>
      </c>
      <c r="F814" s="181">
        <f>IFERROR(("20"&amp;LEFT(All_Opps[[#This Row],[Opportunity Name]],2))*1,"")</f>
        <v>2019</v>
      </c>
      <c r="G814" s="181" t="str">
        <f>MID(All_Opps[[#This Row],[Opportunity Name]],3,2)</f>
        <v>08</v>
      </c>
      <c r="H814" s="181" t="str">
        <f>LEFT(All_Opps[[#This Row],[Opportunity Name]],7)</f>
        <v>1908 Ho</v>
      </c>
      <c r="I814" s="181" t="str" cm="1">
        <f t="array" ref="I8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14" s="181" t="str">
        <f>YEAR(All_Opps[[#This Row],[Close_Date]])&amp;"-"&amp;TEXT(MONTH(All_Opps[[#This Row],[Close_Date]]),"00")</f>
        <v>2018-08</v>
      </c>
      <c r="K814" s="182">
        <f>All_Opps[[#This Row],[Created Date2]]*1</f>
        <v>43294</v>
      </c>
      <c r="L814" s="183">
        <f>YEAR(All_Opps[[#This Row],[Created_Date]])</f>
        <v>2018</v>
      </c>
      <c r="M814" s="184">
        <f>WEEKNUM(All_Opps[[#This Row],[Created_Date]],16)</f>
        <v>28</v>
      </c>
      <c r="N814" s="182">
        <f>All_Opps[[#This Row],[Close Date]]*1</f>
        <v>43324</v>
      </c>
      <c r="O814" s="185">
        <f>YEAR(All_Opps[[#This Row],[Close_Date]])</f>
        <v>2018</v>
      </c>
      <c r="P814" s="183">
        <f>MONTH(All_Opps[[#This Row],[Close Date]])</f>
        <v>8</v>
      </c>
      <c r="Q814" s="181">
        <f>WEEKNUM(All_Opps[[#This Row],[Close Date]],1)</f>
        <v>33</v>
      </c>
      <c r="R8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14" s="4" t="s">
        <v>1937</v>
      </c>
      <c r="T814" s="4" t="s">
        <v>1938</v>
      </c>
      <c r="U814" s="68">
        <v>43324</v>
      </c>
      <c r="V814" s="347" t="s">
        <v>18</v>
      </c>
      <c r="W814" s="341">
        <v>22032</v>
      </c>
      <c r="X814" s="4" t="s">
        <v>5</v>
      </c>
      <c r="Y814" s="4" t="s">
        <v>1285</v>
      </c>
      <c r="Z814" s="68">
        <v>43294</v>
      </c>
    </row>
    <row r="815" spans="1:26" ht="12.75" x14ac:dyDescent="0.35">
      <c r="A8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815" s="181" t="str">
        <f>IF(All_Opps[[#This Row],[WeekMod]]&lt;&gt;"",CONCATENATE(All_Opps[[#This Row],[Opp Year]],"-",TEXT(All_Opps[[#This Row],[WeekMod]],"00#")),"")</f>
        <v>2019-025</v>
      </c>
      <c r="C8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815" s="181" t="str">
        <f>CONCATENATE(All_Opps[[#This Row],[Opp Year]],"-",TEXT(All_Opps[[#This Row],[Week]],"00#"))</f>
        <v>2019-025</v>
      </c>
      <c r="E815" s="181">
        <f>IFERROR(VALUE(RIGHT(All_Opps[[#This Row],[Opportunity Name]],2)),"")</f>
        <v>4</v>
      </c>
      <c r="F815" s="181">
        <f>IFERROR(("20"&amp;LEFT(All_Opps[[#This Row],[Opportunity Name]],2))*1,"")</f>
        <v>2019</v>
      </c>
      <c r="G815" s="181" t="str">
        <f>MID(All_Opps[[#This Row],[Opportunity Name]],3,2)</f>
        <v>12</v>
      </c>
      <c r="H815" s="181" t="str">
        <f>LEFT(All_Opps[[#This Row],[Opportunity Name]],7)</f>
        <v>1912 No</v>
      </c>
      <c r="I815" s="181" t="str" cm="1">
        <f t="array" ref="I8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15" s="181" t="str">
        <f>YEAR(All_Opps[[#This Row],[Close_Date]])&amp;"-"&amp;TEXT(MONTH(All_Opps[[#This Row],[Close_Date]]),"00")</f>
        <v>2018-06</v>
      </c>
      <c r="K815" s="182">
        <f>All_Opps[[#This Row],[Created Date2]]*1</f>
        <v>43244</v>
      </c>
      <c r="L815" s="183">
        <f>YEAR(All_Opps[[#This Row],[Created_Date]])</f>
        <v>2018</v>
      </c>
      <c r="M815" s="184">
        <f>WEEKNUM(All_Opps[[#This Row],[Created_Date]],16)</f>
        <v>21</v>
      </c>
      <c r="N815" s="182">
        <f>All_Opps[[#This Row],[Close Date]]*1</f>
        <v>43274</v>
      </c>
      <c r="O815" s="185">
        <f>YEAR(All_Opps[[#This Row],[Close_Date]])</f>
        <v>2018</v>
      </c>
      <c r="P815" s="183">
        <f>MONTH(All_Opps[[#This Row],[Close Date]])</f>
        <v>6</v>
      </c>
      <c r="Q815" s="181">
        <f>WEEKNUM(All_Opps[[#This Row],[Close Date]],1)</f>
        <v>25</v>
      </c>
      <c r="R81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15" s="4" t="s">
        <v>1939</v>
      </c>
      <c r="T815" s="4" t="s">
        <v>1940</v>
      </c>
      <c r="U815" s="68">
        <v>43274</v>
      </c>
      <c r="V815" s="347" t="s">
        <v>18</v>
      </c>
      <c r="W815" s="341">
        <v>141897</v>
      </c>
      <c r="X815" s="4" t="s">
        <v>13</v>
      </c>
      <c r="Y815" s="4" t="s">
        <v>1285</v>
      </c>
      <c r="Z815" s="68">
        <v>43244</v>
      </c>
    </row>
    <row r="816" spans="1:26" ht="12.75" x14ac:dyDescent="0.35">
      <c r="A8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816" s="181" t="str">
        <f>IF(All_Opps[[#This Row],[WeekMod]]&lt;&gt;"",CONCATENATE(All_Opps[[#This Row],[Opp Year]],"-",TEXT(All_Opps[[#This Row],[WeekMod]],"00#")),"")</f>
        <v>2019-026</v>
      </c>
      <c r="C8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816" s="181" t="str">
        <f>CONCATENATE(All_Opps[[#This Row],[Opp Year]],"-",TEXT(All_Opps[[#This Row],[Week]],"00#"))</f>
        <v>2019-026</v>
      </c>
      <c r="E816" s="181">
        <f>IFERROR(VALUE(RIGHT(All_Opps[[#This Row],[Opportunity Name]],2)),"")</f>
        <v>10</v>
      </c>
      <c r="F816" s="181">
        <f>IFERROR(("20"&amp;LEFT(All_Opps[[#This Row],[Opportunity Name]],2))*1,"")</f>
        <v>2019</v>
      </c>
      <c r="G816" s="181" t="str">
        <f>MID(All_Opps[[#This Row],[Opportunity Name]],3,2)</f>
        <v>06</v>
      </c>
      <c r="H816" s="181" t="str">
        <f>LEFT(All_Opps[[#This Row],[Opportunity Name]],7)</f>
        <v>1906 Va</v>
      </c>
      <c r="I816" s="181" t="str" cm="1">
        <f t="array" ref="I8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16" s="181" t="str">
        <f>YEAR(All_Opps[[#This Row],[Close_Date]])&amp;"-"&amp;TEXT(MONTH(All_Opps[[#This Row],[Close_Date]]),"00")</f>
        <v>2018-06</v>
      </c>
      <c r="K816" s="182">
        <f>All_Opps[[#This Row],[Created Date2]]*1</f>
        <v>43249</v>
      </c>
      <c r="L816" s="183">
        <f>YEAR(All_Opps[[#This Row],[Created_Date]])</f>
        <v>2018</v>
      </c>
      <c r="M816" s="184">
        <f>WEEKNUM(All_Opps[[#This Row],[Created_Date]],16)</f>
        <v>22</v>
      </c>
      <c r="N816" s="182">
        <f>All_Opps[[#This Row],[Close Date]]*1</f>
        <v>43279</v>
      </c>
      <c r="O816" s="185">
        <f>YEAR(All_Opps[[#This Row],[Close_Date]])</f>
        <v>2018</v>
      </c>
      <c r="P816" s="183">
        <f>MONTH(All_Opps[[#This Row],[Close Date]])</f>
        <v>6</v>
      </c>
      <c r="Q816" s="181">
        <f>WEEKNUM(All_Opps[[#This Row],[Close Date]],1)</f>
        <v>26</v>
      </c>
      <c r="R8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16" s="4" t="s">
        <v>1941</v>
      </c>
      <c r="T816" s="4" t="s">
        <v>1942</v>
      </c>
      <c r="U816" s="68">
        <v>43279</v>
      </c>
      <c r="V816" s="347" t="s">
        <v>18</v>
      </c>
      <c r="W816" s="9">
        <v>123397</v>
      </c>
      <c r="X816" s="4" t="s">
        <v>10</v>
      </c>
      <c r="Y816" s="4" t="s">
        <v>328</v>
      </c>
      <c r="Z816" s="68">
        <v>43249</v>
      </c>
    </row>
    <row r="817" spans="1:26" ht="12.75" x14ac:dyDescent="0.35">
      <c r="A8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84</v>
      </c>
      <c r="B817" s="181" t="str">
        <f>IF(All_Opps[[#This Row],[WeekMod]]&lt;&gt;"",CONCATENATE(All_Opps[[#This Row],[Opp Year]],"-",TEXT(All_Opps[[#This Row],[WeekMod]],"00#")),"")</f>
        <v>2018-084</v>
      </c>
      <c r="C8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84</v>
      </c>
      <c r="D817" s="181" t="str">
        <f>CONCATENATE(All_Opps[[#This Row],[Opp Year]],"-",TEXT(All_Opps[[#This Row],[Week]],"00#"))</f>
        <v>2018-084</v>
      </c>
      <c r="E817" s="181">
        <f>IFERROR(VALUE(RIGHT(All_Opps[[#This Row],[Opportunity Name]],2)),"")</f>
        <v>2</v>
      </c>
      <c r="F817" s="181">
        <f>IFERROR(("20"&amp;LEFT(All_Opps[[#This Row],[Opportunity Name]],2))*1,"")</f>
        <v>2018</v>
      </c>
      <c r="G817" s="181" t="str">
        <f>MID(All_Opps[[#This Row],[Opportunity Name]],3,2)</f>
        <v>07</v>
      </c>
      <c r="H817" s="181" t="str">
        <f>LEFT(All_Opps[[#This Row],[Opportunity Name]],7)</f>
        <v>1807 Mo</v>
      </c>
      <c r="I817" s="181" t="str" cm="1">
        <f t="array" ref="I8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17" s="181" t="str">
        <f>YEAR(All_Opps[[#This Row],[Close_Date]])&amp;"-"&amp;TEXT(MONTH(All_Opps[[#This Row],[Close_Date]]),"00")</f>
        <v>2018-08</v>
      </c>
      <c r="K817" s="182">
        <f>All_Opps[[#This Row],[Created Date2]]*1</f>
        <v>43292</v>
      </c>
      <c r="L817" s="183">
        <f>YEAR(All_Opps[[#This Row],[Created_Date]])</f>
        <v>2018</v>
      </c>
      <c r="M817" s="184">
        <f>WEEKNUM(All_Opps[[#This Row],[Created_Date]],16)</f>
        <v>28</v>
      </c>
      <c r="N817" s="182">
        <f>All_Opps[[#This Row],[Close Date]]*1</f>
        <v>43322</v>
      </c>
      <c r="O817" s="185">
        <f>YEAR(All_Opps[[#This Row],[Close_Date]])</f>
        <v>2018</v>
      </c>
      <c r="P817" s="183">
        <f>MONTH(All_Opps[[#This Row],[Close Date]])</f>
        <v>8</v>
      </c>
      <c r="Q817" s="181">
        <f>WEEKNUM(All_Opps[[#This Row],[Close Date]],1)</f>
        <v>32</v>
      </c>
      <c r="R8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17" s="4" t="s">
        <v>1943</v>
      </c>
      <c r="T817" s="4" t="s">
        <v>1944</v>
      </c>
      <c r="U817" s="68">
        <v>43322</v>
      </c>
      <c r="V817" s="347" t="s">
        <v>18</v>
      </c>
      <c r="W817" s="341">
        <v>10877</v>
      </c>
      <c r="X817" s="4" t="s">
        <v>13</v>
      </c>
      <c r="Y817" s="4" t="s">
        <v>321</v>
      </c>
      <c r="Z817" s="68">
        <v>43292</v>
      </c>
    </row>
    <row r="818" spans="1:26" ht="12.75" x14ac:dyDescent="0.35">
      <c r="A8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818" s="181" t="str">
        <f>IF(All_Opps[[#This Row],[WeekMod]]&lt;&gt;"",CONCATENATE(All_Opps[[#This Row],[Opp Year]],"-",TEXT(All_Opps[[#This Row],[WeekMod]],"00#")),"")</f>
        <v>2019-033</v>
      </c>
      <c r="C8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818" s="181" t="str">
        <f>CONCATENATE(All_Opps[[#This Row],[Opp Year]],"-",TEXT(All_Opps[[#This Row],[Week]],"00#"))</f>
        <v>2019-033</v>
      </c>
      <c r="E818" s="181">
        <f>IFERROR(VALUE(RIGHT(All_Opps[[#This Row],[Opportunity Name]],2)),"")</f>
        <v>1</v>
      </c>
      <c r="F818" s="181">
        <f>IFERROR(("20"&amp;LEFT(All_Opps[[#This Row],[Opportunity Name]],2))*1,"")</f>
        <v>2019</v>
      </c>
      <c r="G818" s="181" t="str">
        <f>MID(All_Opps[[#This Row],[Opportunity Name]],3,2)</f>
        <v>08</v>
      </c>
      <c r="H818" s="181" t="str">
        <f>LEFT(All_Opps[[#This Row],[Opportunity Name]],7)</f>
        <v>1908 Va</v>
      </c>
      <c r="I818" s="181" t="str" cm="1">
        <f t="array" ref="I8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18" s="181" t="str">
        <f>YEAR(All_Opps[[#This Row],[Close_Date]])&amp;"-"&amp;TEXT(MONTH(All_Opps[[#This Row],[Close_Date]]),"00")</f>
        <v>2018-08</v>
      </c>
      <c r="K818" s="182">
        <f>All_Opps[[#This Row],[Created Date2]]*1</f>
        <v>43296</v>
      </c>
      <c r="L818" s="183">
        <f>YEAR(All_Opps[[#This Row],[Created_Date]])</f>
        <v>2018</v>
      </c>
      <c r="M818" s="184">
        <f>WEEKNUM(All_Opps[[#This Row],[Created_Date]],16)</f>
        <v>29</v>
      </c>
      <c r="N818" s="182">
        <f>All_Opps[[#This Row],[Close Date]]*1</f>
        <v>43326</v>
      </c>
      <c r="O818" s="185">
        <f>YEAR(All_Opps[[#This Row],[Close_Date]])</f>
        <v>2018</v>
      </c>
      <c r="P818" s="183">
        <f>MONTH(All_Opps[[#This Row],[Close Date]])</f>
        <v>8</v>
      </c>
      <c r="Q818" s="181">
        <f>WEEKNUM(All_Opps[[#This Row],[Close Date]],1)</f>
        <v>33</v>
      </c>
      <c r="R81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18" s="4" t="s">
        <v>1945</v>
      </c>
      <c r="T818" s="4" t="s">
        <v>1946</v>
      </c>
      <c r="U818" s="68">
        <v>43326</v>
      </c>
      <c r="V818" s="347" t="s">
        <v>21</v>
      </c>
      <c r="W818" s="341">
        <v>19667</v>
      </c>
      <c r="X818" s="4" t="s">
        <v>12</v>
      </c>
      <c r="Y818" s="4" t="s">
        <v>321</v>
      </c>
      <c r="Z818" s="68">
        <v>43296</v>
      </c>
    </row>
    <row r="819" spans="1:26" ht="12.75" x14ac:dyDescent="0.35">
      <c r="A8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819" s="181" t="str">
        <f>IF(All_Opps[[#This Row],[WeekMod]]&lt;&gt;"",CONCATENATE(All_Opps[[#This Row],[Opp Year]],"-",TEXT(All_Opps[[#This Row],[WeekMod]],"00#")),"")</f>
        <v>2019-029</v>
      </c>
      <c r="C8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819" s="181" t="str">
        <f>CONCATENATE(All_Opps[[#This Row],[Opp Year]],"-",TEXT(All_Opps[[#This Row],[Week]],"00#"))</f>
        <v>2019-029</v>
      </c>
      <c r="E819" s="181">
        <f>IFERROR(VALUE(RIGHT(All_Opps[[#This Row],[Opportunity Name]],2)),"")</f>
        <v>5</v>
      </c>
      <c r="F819" s="181">
        <f>IFERROR(("20"&amp;LEFT(All_Opps[[#This Row],[Opportunity Name]],2))*1,"")</f>
        <v>2019</v>
      </c>
      <c r="G819" s="181" t="str">
        <f>MID(All_Opps[[#This Row],[Opportunity Name]],3,2)</f>
        <v>05</v>
      </c>
      <c r="H819" s="181" t="str">
        <f>LEFT(All_Opps[[#This Row],[Opportunity Name]],7)</f>
        <v>1905-03</v>
      </c>
      <c r="I819" s="181" t="str" cm="1">
        <f t="array" ref="I8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19" s="181" t="str">
        <f>YEAR(All_Opps[[#This Row],[Close_Date]])&amp;"-"&amp;TEXT(MONTH(All_Opps[[#This Row],[Close_Date]]),"00")</f>
        <v>2018-07</v>
      </c>
      <c r="K819" s="182">
        <f>All_Opps[[#This Row],[Created Date2]]*1</f>
        <v>43282</v>
      </c>
      <c r="L819" s="183">
        <f>YEAR(All_Opps[[#This Row],[Created_Date]])</f>
        <v>2018</v>
      </c>
      <c r="M819" s="184">
        <f>WEEKNUM(All_Opps[[#This Row],[Created_Date]],16)</f>
        <v>27</v>
      </c>
      <c r="N819" s="182">
        <f>All_Opps[[#This Row],[Close Date]]*1</f>
        <v>43298</v>
      </c>
      <c r="O819" s="185">
        <f>YEAR(All_Opps[[#This Row],[Close_Date]])</f>
        <v>2018</v>
      </c>
      <c r="P819" s="183">
        <f>MONTH(All_Opps[[#This Row],[Close Date]])</f>
        <v>7</v>
      </c>
      <c r="Q819" s="181">
        <f>WEEKNUM(All_Opps[[#This Row],[Close Date]],1)</f>
        <v>29</v>
      </c>
      <c r="R81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304</v>
      </c>
      <c r="S819" s="4" t="s">
        <v>1947</v>
      </c>
      <c r="T819" s="4" t="s">
        <v>1948</v>
      </c>
      <c r="U819" s="68">
        <v>43298</v>
      </c>
      <c r="V819" s="347" t="s">
        <v>19</v>
      </c>
      <c r="W819" s="341">
        <v>130335</v>
      </c>
      <c r="X819" s="4" t="s">
        <v>13</v>
      </c>
      <c r="Y819" s="4" t="s">
        <v>321</v>
      </c>
      <c r="Z819" s="68">
        <v>43282</v>
      </c>
    </row>
    <row r="820" spans="1:26" ht="12.75" x14ac:dyDescent="0.35">
      <c r="A8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820" s="181" t="str">
        <f>IF(All_Opps[[#This Row],[WeekMod]]&lt;&gt;"",CONCATENATE(All_Opps[[#This Row],[Opp Year]],"-",TEXT(All_Opps[[#This Row],[WeekMod]],"00#")),"")</f>
        <v>2019-027</v>
      </c>
      <c r="C8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820" s="181" t="str">
        <f>CONCATENATE(All_Opps[[#This Row],[Opp Year]],"-",TEXT(All_Opps[[#This Row],[Week]],"00#"))</f>
        <v>2019-027</v>
      </c>
      <c r="E820" s="181">
        <f>IFERROR(VALUE(RIGHT(All_Opps[[#This Row],[Opportunity Name]],2)),"")</f>
        <v>3</v>
      </c>
      <c r="F820" s="181">
        <f>IFERROR(("20"&amp;LEFT(All_Opps[[#This Row],[Opportunity Name]],2))*1,"")</f>
        <v>2019</v>
      </c>
      <c r="G820" s="181" t="str">
        <f>MID(All_Opps[[#This Row],[Opportunity Name]],3,2)</f>
        <v>07</v>
      </c>
      <c r="H820" s="181" t="str">
        <f>LEFT(All_Opps[[#This Row],[Opportunity Name]],7)</f>
        <v>1907 Li</v>
      </c>
      <c r="I820" s="181" t="str" cm="1">
        <f t="array" ref="I8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20" s="181" t="str">
        <f>YEAR(All_Opps[[#This Row],[Close_Date]])&amp;"-"&amp;TEXT(MONTH(All_Opps[[#This Row],[Close_Date]]),"00")</f>
        <v>2018-07</v>
      </c>
      <c r="K820" s="182">
        <f>All_Opps[[#This Row],[Created Date2]]*1</f>
        <v>43252</v>
      </c>
      <c r="L820" s="183">
        <f>YEAR(All_Opps[[#This Row],[Created_Date]])</f>
        <v>2018</v>
      </c>
      <c r="M820" s="184">
        <f>WEEKNUM(All_Opps[[#This Row],[Created_Date]],16)</f>
        <v>22</v>
      </c>
      <c r="N820" s="182">
        <f>All_Opps[[#This Row],[Close Date]]*1</f>
        <v>43282</v>
      </c>
      <c r="O820" s="185">
        <f>YEAR(All_Opps[[#This Row],[Close_Date]])</f>
        <v>2018</v>
      </c>
      <c r="P820" s="183">
        <f>MONTH(All_Opps[[#This Row],[Close Date]])</f>
        <v>7</v>
      </c>
      <c r="Q820" s="181">
        <f>WEEKNUM(All_Opps[[#This Row],[Close Date]],1)</f>
        <v>27</v>
      </c>
      <c r="R8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20" s="4" t="s">
        <v>1949</v>
      </c>
      <c r="T820" s="4" t="s">
        <v>1950</v>
      </c>
      <c r="U820" s="68">
        <v>43282</v>
      </c>
      <c r="V820" s="347" t="s">
        <v>21</v>
      </c>
      <c r="W820" s="341">
        <v>25888</v>
      </c>
      <c r="X820" s="4" t="s">
        <v>6</v>
      </c>
      <c r="Y820" s="4" t="s">
        <v>321</v>
      </c>
      <c r="Z820" s="68">
        <v>43252</v>
      </c>
    </row>
    <row r="821" spans="1:26" ht="12.75" x14ac:dyDescent="0.35">
      <c r="A8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821" s="181" t="str">
        <f>IF(All_Opps[[#This Row],[WeekMod]]&lt;&gt;"",CONCATENATE(All_Opps[[#This Row],[Opp Year]],"-",TEXT(All_Opps[[#This Row],[WeekMod]],"00#")),"")</f>
        <v>2019-031</v>
      </c>
      <c r="C8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821" s="181" t="str">
        <f>CONCATENATE(All_Opps[[#This Row],[Opp Year]],"-",TEXT(All_Opps[[#This Row],[Week]],"00#"))</f>
        <v>2019-031</v>
      </c>
      <c r="E821" s="181">
        <f>IFERROR(VALUE(RIGHT(All_Opps[[#This Row],[Opportunity Name]],2)),"")</f>
        <v>2</v>
      </c>
      <c r="F821" s="181">
        <f>IFERROR(("20"&amp;LEFT(All_Opps[[#This Row],[Opportunity Name]],2))*1,"")</f>
        <v>2019</v>
      </c>
      <c r="G821" s="181" t="str">
        <f>MID(All_Opps[[#This Row],[Opportunity Name]],3,2)</f>
        <v>05</v>
      </c>
      <c r="H821" s="181" t="str">
        <f>LEFT(All_Opps[[#This Row],[Opportunity Name]],7)</f>
        <v>1905-02</v>
      </c>
      <c r="I821" s="181" t="str" cm="1">
        <f t="array" ref="I8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21" s="181" t="str">
        <f>YEAR(All_Opps[[#This Row],[Close_Date]])&amp;"-"&amp;TEXT(MONTH(All_Opps[[#This Row],[Close_Date]]),"00")</f>
        <v>2018-07</v>
      </c>
      <c r="K821" s="182">
        <f>All_Opps[[#This Row],[Created Date2]]*1</f>
        <v>43308</v>
      </c>
      <c r="L821" s="183">
        <f>YEAR(All_Opps[[#This Row],[Created_Date]])</f>
        <v>2018</v>
      </c>
      <c r="M821" s="184">
        <f>WEEKNUM(All_Opps[[#This Row],[Created_Date]],16)</f>
        <v>30</v>
      </c>
      <c r="N821" s="182">
        <f>All_Opps[[#This Row],[Close Date]]*1</f>
        <v>43310</v>
      </c>
      <c r="O821" s="185">
        <f>YEAR(All_Opps[[#This Row],[Close_Date]])</f>
        <v>2018</v>
      </c>
      <c r="P821" s="183">
        <f>MONTH(All_Opps[[#This Row],[Close Date]])</f>
        <v>7</v>
      </c>
      <c r="Q821" s="181">
        <f>WEEKNUM(All_Opps[[#This Row],[Close Date]],1)</f>
        <v>31</v>
      </c>
      <c r="R82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278</v>
      </c>
      <c r="S821" s="4" t="s">
        <v>1951</v>
      </c>
      <c r="T821" s="4" t="s">
        <v>1952</v>
      </c>
      <c r="U821" s="68">
        <v>43310</v>
      </c>
      <c r="V821" s="347" t="s">
        <v>19</v>
      </c>
      <c r="W821" s="342">
        <v>33049</v>
      </c>
      <c r="X821" s="4" t="s">
        <v>5</v>
      </c>
      <c r="Y821" s="4" t="s">
        <v>1285</v>
      </c>
      <c r="Z821" s="68">
        <v>43308</v>
      </c>
    </row>
    <row r="822" spans="1:26" ht="12.75" x14ac:dyDescent="0.35">
      <c r="A8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822" s="181" t="str">
        <f>IF(All_Opps[[#This Row],[WeekMod]]&lt;&gt;"",CONCATENATE(All_Opps[[#This Row],[Opp Year]],"-",TEXT(All_Opps[[#This Row],[WeekMod]],"00#")),"")</f>
        <v>2018-081</v>
      </c>
      <c r="C8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822" s="181" t="str">
        <f>CONCATENATE(All_Opps[[#This Row],[Opp Year]],"-",TEXT(All_Opps[[#This Row],[Week]],"00#"))</f>
        <v>2018-081</v>
      </c>
      <c r="E822" s="181">
        <f>IFERROR(VALUE(RIGHT(All_Opps[[#This Row],[Opportunity Name]],2)),"")</f>
        <v>1</v>
      </c>
      <c r="F822" s="181">
        <f>IFERROR(("20"&amp;LEFT(All_Opps[[#This Row],[Opportunity Name]],2))*1,"")</f>
        <v>2018</v>
      </c>
      <c r="G822" s="181" t="str">
        <f>MID(All_Opps[[#This Row],[Opportunity Name]],3,2)</f>
        <v>08</v>
      </c>
      <c r="H822" s="181" t="str">
        <f>LEFT(All_Opps[[#This Row],[Opportunity Name]],7)</f>
        <v>1808-16</v>
      </c>
      <c r="I822" s="181" t="str" cm="1">
        <f t="array" ref="I8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22" s="181" t="str">
        <f>YEAR(All_Opps[[#This Row],[Close_Date]])&amp;"-"&amp;TEXT(MONTH(All_Opps[[#This Row],[Close_Date]]),"00")</f>
        <v>2018-07</v>
      </c>
      <c r="K822" s="182">
        <f>All_Opps[[#This Row],[Created Date2]]*1</f>
        <v>43301</v>
      </c>
      <c r="L822" s="183">
        <f>YEAR(All_Opps[[#This Row],[Created_Date]])</f>
        <v>2018</v>
      </c>
      <c r="M822" s="184">
        <f>WEEKNUM(All_Opps[[#This Row],[Created_Date]],16)</f>
        <v>29</v>
      </c>
      <c r="N822" s="182">
        <f>All_Opps[[#This Row],[Close Date]]*1</f>
        <v>43301</v>
      </c>
      <c r="O822" s="185">
        <f>YEAR(All_Opps[[#This Row],[Close_Date]])</f>
        <v>2018</v>
      </c>
      <c r="P822" s="183">
        <f>MONTH(All_Opps[[#This Row],[Close Date]])</f>
        <v>7</v>
      </c>
      <c r="Q822" s="181">
        <f>WEEKNUM(All_Opps[[#This Row],[Close Date]],1)</f>
        <v>29</v>
      </c>
      <c r="R82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</v>
      </c>
      <c r="S822" s="4" t="s">
        <v>1953</v>
      </c>
      <c r="T822" s="4" t="s">
        <v>1954</v>
      </c>
      <c r="U822" s="68">
        <v>43301</v>
      </c>
      <c r="V822" s="347" t="s">
        <v>19</v>
      </c>
      <c r="W822" s="9">
        <v>3674</v>
      </c>
      <c r="X822" s="4" t="s">
        <v>24</v>
      </c>
      <c r="Y822" s="4" t="s">
        <v>328</v>
      </c>
      <c r="Z822" s="68">
        <v>43301</v>
      </c>
    </row>
    <row r="823" spans="1:26" ht="12.75" x14ac:dyDescent="0.35">
      <c r="A8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823" s="181" t="str">
        <f>IF(All_Opps[[#This Row],[WeekMod]]&lt;&gt;"",CONCATENATE(All_Opps[[#This Row],[Opp Year]],"-",TEXT(All_Opps[[#This Row],[WeekMod]],"00#")),"")</f>
        <v>2018-078</v>
      </c>
      <c r="C8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823" s="181" t="str">
        <f>CONCATENATE(All_Opps[[#This Row],[Opp Year]],"-",TEXT(All_Opps[[#This Row],[Week]],"00#"))</f>
        <v>2018-078</v>
      </c>
      <c r="E823" s="181">
        <f>IFERROR(VALUE(RIGHT(All_Opps[[#This Row],[Opportunity Name]],2)),"")</f>
        <v>1</v>
      </c>
      <c r="F823" s="181">
        <f>IFERROR(("20"&amp;LEFT(All_Opps[[#This Row],[Opportunity Name]],2))*1,"")</f>
        <v>2018</v>
      </c>
      <c r="G823" s="181" t="str">
        <f>MID(All_Opps[[#This Row],[Opportunity Name]],3,2)</f>
        <v>08</v>
      </c>
      <c r="H823" s="181" t="str">
        <f>LEFT(All_Opps[[#This Row],[Opportunity Name]],7)</f>
        <v>1808-16</v>
      </c>
      <c r="I823" s="181" t="str" cm="1">
        <f t="array" ref="I8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23" s="181" t="str">
        <f>YEAR(All_Opps[[#This Row],[Close_Date]])&amp;"-"&amp;TEXT(MONTH(All_Opps[[#This Row],[Close_Date]]),"00")</f>
        <v>2018-06</v>
      </c>
      <c r="K823" s="182">
        <f>All_Opps[[#This Row],[Created Date2]]*1</f>
        <v>43281</v>
      </c>
      <c r="L823" s="183">
        <f>YEAR(All_Opps[[#This Row],[Created_Date]])</f>
        <v>2018</v>
      </c>
      <c r="M823" s="184">
        <f>WEEKNUM(All_Opps[[#This Row],[Created_Date]],16)</f>
        <v>27</v>
      </c>
      <c r="N823" s="182">
        <f>All_Opps[[#This Row],[Close Date]]*1</f>
        <v>43281</v>
      </c>
      <c r="O823" s="185">
        <f>YEAR(All_Opps[[#This Row],[Close_Date]])</f>
        <v>2018</v>
      </c>
      <c r="P823" s="183">
        <f>MONTH(All_Opps[[#This Row],[Close Date]])</f>
        <v>6</v>
      </c>
      <c r="Q823" s="181">
        <f>WEEKNUM(All_Opps[[#This Row],[Close Date]],1)</f>
        <v>26</v>
      </c>
      <c r="R82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</v>
      </c>
      <c r="S823" s="4" t="s">
        <v>1955</v>
      </c>
      <c r="T823" s="4" t="s">
        <v>1956</v>
      </c>
      <c r="U823" s="68">
        <v>43281</v>
      </c>
      <c r="V823" s="347" t="s">
        <v>19</v>
      </c>
      <c r="W823" s="9">
        <v>4482</v>
      </c>
      <c r="X823" s="4" t="s">
        <v>13</v>
      </c>
      <c r="Y823" s="4" t="s">
        <v>328</v>
      </c>
      <c r="Z823" s="68">
        <v>43281</v>
      </c>
    </row>
    <row r="824" spans="1:26" ht="12.75" x14ac:dyDescent="0.35">
      <c r="A8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84</v>
      </c>
      <c r="B824" s="181" t="str">
        <f>IF(All_Opps[[#This Row],[WeekMod]]&lt;&gt;"",CONCATENATE(All_Opps[[#This Row],[Opp Year]],"-",TEXT(All_Opps[[#This Row],[WeekMod]],"00#")),"")</f>
        <v>2018-084</v>
      </c>
      <c r="C8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84</v>
      </c>
      <c r="D824" s="181" t="str">
        <f>CONCATENATE(All_Opps[[#This Row],[Opp Year]],"-",TEXT(All_Opps[[#This Row],[Week]],"00#"))</f>
        <v>2018-084</v>
      </c>
      <c r="E824" s="181">
        <f>IFERROR(VALUE(RIGHT(All_Opps[[#This Row],[Opportunity Name]],2)),"")</f>
        <v>1</v>
      </c>
      <c r="F824" s="181">
        <f>IFERROR(("20"&amp;LEFT(All_Opps[[#This Row],[Opportunity Name]],2))*1,"")</f>
        <v>2018</v>
      </c>
      <c r="G824" s="181" t="str">
        <f>MID(All_Opps[[#This Row],[Opportunity Name]],3,2)</f>
        <v>08</v>
      </c>
      <c r="H824" s="181" t="str">
        <f>LEFT(All_Opps[[#This Row],[Opportunity Name]],7)</f>
        <v>1808-16</v>
      </c>
      <c r="I824" s="181" t="str" cm="1">
        <f t="array" ref="I8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24" s="181" t="str">
        <f>YEAR(All_Opps[[#This Row],[Close_Date]])&amp;"-"&amp;TEXT(MONTH(All_Opps[[#This Row],[Close_Date]]),"00")</f>
        <v>2018-08</v>
      </c>
      <c r="K824" s="182">
        <f>All_Opps[[#This Row],[Created Date2]]*1</f>
        <v>43321</v>
      </c>
      <c r="L824" s="183">
        <f>YEAR(All_Opps[[#This Row],[Created_Date]])</f>
        <v>2018</v>
      </c>
      <c r="M824" s="184">
        <f>WEEKNUM(All_Opps[[#This Row],[Created_Date]],16)</f>
        <v>32</v>
      </c>
      <c r="N824" s="182">
        <f>All_Opps[[#This Row],[Close Date]]*1</f>
        <v>43321</v>
      </c>
      <c r="O824" s="185">
        <f>YEAR(All_Opps[[#This Row],[Close_Date]])</f>
        <v>2018</v>
      </c>
      <c r="P824" s="183">
        <f>MONTH(All_Opps[[#This Row],[Close Date]])</f>
        <v>8</v>
      </c>
      <c r="Q824" s="181">
        <f>WEEKNUM(All_Opps[[#This Row],[Close Date]],1)</f>
        <v>32</v>
      </c>
      <c r="R82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24" s="4" t="s">
        <v>1957</v>
      </c>
      <c r="T824" s="4" t="s">
        <v>1958</v>
      </c>
      <c r="U824" s="68">
        <v>43321</v>
      </c>
      <c r="V824" s="347" t="s">
        <v>19</v>
      </c>
      <c r="W824" s="9">
        <v>4877</v>
      </c>
      <c r="X824" s="4" t="s">
        <v>24</v>
      </c>
      <c r="Y824" s="4" t="s">
        <v>328</v>
      </c>
      <c r="Z824" s="68">
        <v>43321</v>
      </c>
    </row>
    <row r="825" spans="1:26" ht="12.75" x14ac:dyDescent="0.35">
      <c r="A8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83</v>
      </c>
      <c r="B825" s="181" t="str">
        <f>IF(All_Opps[[#This Row],[WeekMod]]&lt;&gt;"",CONCATENATE(All_Opps[[#This Row],[Opp Year]],"-",TEXT(All_Opps[[#This Row],[WeekMod]],"00#")),"")</f>
        <v>2018-083</v>
      </c>
      <c r="C8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83</v>
      </c>
      <c r="D825" s="181" t="str">
        <f>CONCATENATE(All_Opps[[#This Row],[Opp Year]],"-",TEXT(All_Opps[[#This Row],[Week]],"00#"))</f>
        <v>2018-083</v>
      </c>
      <c r="E825" s="181">
        <f>IFERROR(VALUE(RIGHT(All_Opps[[#This Row],[Opportunity Name]],2)),"")</f>
        <v>1</v>
      </c>
      <c r="F825" s="181">
        <f>IFERROR(("20"&amp;LEFT(All_Opps[[#This Row],[Opportunity Name]],2))*1,"")</f>
        <v>2018</v>
      </c>
      <c r="G825" s="181" t="str">
        <f>MID(All_Opps[[#This Row],[Opportunity Name]],3,2)</f>
        <v>08</v>
      </c>
      <c r="H825" s="181" t="str">
        <f>LEFT(All_Opps[[#This Row],[Opportunity Name]],7)</f>
        <v>1808-16</v>
      </c>
      <c r="I825" s="181" t="str" cm="1">
        <f t="array" ref="I8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25" s="181" t="str">
        <f>YEAR(All_Opps[[#This Row],[Close_Date]])&amp;"-"&amp;TEXT(MONTH(All_Opps[[#This Row],[Close_Date]]),"00")</f>
        <v>2018-07</v>
      </c>
      <c r="K825" s="182">
        <f>All_Opps[[#This Row],[Created Date2]]*1</f>
        <v>43310</v>
      </c>
      <c r="L825" s="183">
        <f>YEAR(All_Opps[[#This Row],[Created_Date]])</f>
        <v>2018</v>
      </c>
      <c r="M825" s="184">
        <f>WEEKNUM(All_Opps[[#This Row],[Created_Date]],16)</f>
        <v>31</v>
      </c>
      <c r="N825" s="182">
        <f>All_Opps[[#This Row],[Close Date]]*1</f>
        <v>43310</v>
      </c>
      <c r="O825" s="185">
        <f>YEAR(All_Opps[[#This Row],[Close_Date]])</f>
        <v>2018</v>
      </c>
      <c r="P825" s="183">
        <f>MONTH(All_Opps[[#This Row],[Close Date]])</f>
        <v>7</v>
      </c>
      <c r="Q825" s="181">
        <f>WEEKNUM(All_Opps[[#This Row],[Close Date]],1)</f>
        <v>31</v>
      </c>
      <c r="R82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</v>
      </c>
      <c r="S825" s="4" t="s">
        <v>1959</v>
      </c>
      <c r="T825" s="4" t="s">
        <v>1960</v>
      </c>
      <c r="U825" s="68">
        <v>43310</v>
      </c>
      <c r="V825" s="347" t="s">
        <v>19</v>
      </c>
      <c r="W825" s="9">
        <v>4509</v>
      </c>
      <c r="X825" s="4" t="s">
        <v>159</v>
      </c>
      <c r="Y825" s="4" t="s">
        <v>328</v>
      </c>
      <c r="Z825" s="68">
        <v>43310</v>
      </c>
    </row>
    <row r="826" spans="1:26" ht="12.75" x14ac:dyDescent="0.35">
      <c r="A8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85</v>
      </c>
      <c r="B826" s="181" t="str">
        <f>IF(All_Opps[[#This Row],[WeekMod]]&lt;&gt;"",CONCATENATE(All_Opps[[#This Row],[Opp Year]],"-",TEXT(All_Opps[[#This Row],[WeekMod]],"00#")),"")</f>
        <v>2018-085</v>
      </c>
      <c r="C8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85</v>
      </c>
      <c r="D826" s="181" t="str">
        <f>CONCATENATE(All_Opps[[#This Row],[Opp Year]],"-",TEXT(All_Opps[[#This Row],[Week]],"00#"))</f>
        <v>2018-085</v>
      </c>
      <c r="E826" s="181">
        <f>IFERROR(VALUE(RIGHT(All_Opps[[#This Row],[Opportunity Name]],2)),"")</f>
        <v>1</v>
      </c>
      <c r="F826" s="181">
        <f>IFERROR(("20"&amp;LEFT(All_Opps[[#This Row],[Opportunity Name]],2))*1,"")</f>
        <v>2018</v>
      </c>
      <c r="G826" s="181" t="str">
        <f>MID(All_Opps[[#This Row],[Opportunity Name]],3,2)</f>
        <v>08</v>
      </c>
      <c r="H826" s="181" t="str">
        <f>LEFT(All_Opps[[#This Row],[Opportunity Name]],7)</f>
        <v>1808-16</v>
      </c>
      <c r="I826" s="181" t="str" cm="1">
        <f t="array" ref="I8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26" s="181" t="str">
        <f>YEAR(All_Opps[[#This Row],[Close_Date]])&amp;"-"&amp;TEXT(MONTH(All_Opps[[#This Row],[Close_Date]]),"00")</f>
        <v>2018-08</v>
      </c>
      <c r="K826" s="182">
        <f>All_Opps[[#This Row],[Created Date2]]*1</f>
        <v>43328</v>
      </c>
      <c r="L826" s="183">
        <f>YEAR(All_Opps[[#This Row],[Created_Date]])</f>
        <v>2018</v>
      </c>
      <c r="M826" s="184">
        <f>WEEKNUM(All_Opps[[#This Row],[Created_Date]],16)</f>
        <v>33</v>
      </c>
      <c r="N826" s="182">
        <f>All_Opps[[#This Row],[Close Date]]*1</f>
        <v>43328</v>
      </c>
      <c r="O826" s="185">
        <f>YEAR(All_Opps[[#This Row],[Close_Date]])</f>
        <v>2018</v>
      </c>
      <c r="P826" s="183">
        <f>MONTH(All_Opps[[#This Row],[Close Date]])</f>
        <v>8</v>
      </c>
      <c r="Q826" s="181">
        <f>WEEKNUM(All_Opps[[#This Row],[Close Date]],1)</f>
        <v>33</v>
      </c>
      <c r="R82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26" s="4" t="s">
        <v>1961</v>
      </c>
      <c r="T826" s="4" t="s">
        <v>1962</v>
      </c>
      <c r="U826" s="68">
        <v>43328</v>
      </c>
      <c r="V826" s="347" t="s">
        <v>19</v>
      </c>
      <c r="W826" s="9">
        <v>5298</v>
      </c>
      <c r="X826" s="4" t="s">
        <v>159</v>
      </c>
      <c r="Y826" s="4" t="s">
        <v>328</v>
      </c>
      <c r="Z826" s="68">
        <v>43328</v>
      </c>
    </row>
    <row r="827" spans="1:26" ht="12.75" x14ac:dyDescent="0.35">
      <c r="A8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827" s="181" t="str">
        <f>IF(All_Opps[[#This Row],[WeekMod]]&lt;&gt;"",CONCATENATE(All_Opps[[#This Row],[Opp Year]],"-",TEXT(All_Opps[[#This Row],[WeekMod]],"00#")),"")</f>
        <v>2018-078</v>
      </c>
      <c r="C8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827" s="181" t="str">
        <f>CONCATENATE(All_Opps[[#This Row],[Opp Year]],"-",TEXT(All_Opps[[#This Row],[Week]],"00#"))</f>
        <v>2018-078</v>
      </c>
      <c r="E827" s="181">
        <f>IFERROR(VALUE(RIGHT(All_Opps[[#This Row],[Opportunity Name]],2)),"")</f>
        <v>1</v>
      </c>
      <c r="F827" s="181">
        <f>IFERROR(("20"&amp;LEFT(All_Opps[[#This Row],[Opportunity Name]],2))*1,"")</f>
        <v>2018</v>
      </c>
      <c r="G827" s="181" t="str">
        <f>MID(All_Opps[[#This Row],[Opportunity Name]],3,2)</f>
        <v>08</v>
      </c>
      <c r="H827" s="181" t="str">
        <f>LEFT(All_Opps[[#This Row],[Opportunity Name]],7)</f>
        <v>1808-16</v>
      </c>
      <c r="I827" s="181" t="str" cm="1">
        <f t="array" ref="I8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27" s="181" t="str">
        <f>YEAR(All_Opps[[#This Row],[Close_Date]])&amp;"-"&amp;TEXT(MONTH(All_Opps[[#This Row],[Close_Date]]),"00")</f>
        <v>2018-06</v>
      </c>
      <c r="K827" s="182">
        <f>All_Opps[[#This Row],[Created Date2]]*1</f>
        <v>43276</v>
      </c>
      <c r="L827" s="183">
        <f>YEAR(All_Opps[[#This Row],[Created_Date]])</f>
        <v>2018</v>
      </c>
      <c r="M827" s="184">
        <f>WEEKNUM(All_Opps[[#This Row],[Created_Date]],16)</f>
        <v>26</v>
      </c>
      <c r="N827" s="182">
        <f>All_Opps[[#This Row],[Close Date]]*1</f>
        <v>43276</v>
      </c>
      <c r="O827" s="185">
        <f>YEAR(All_Opps[[#This Row],[Close_Date]])</f>
        <v>2018</v>
      </c>
      <c r="P827" s="183">
        <f>MONTH(All_Opps[[#This Row],[Close Date]])</f>
        <v>6</v>
      </c>
      <c r="Q827" s="181">
        <f>WEEKNUM(All_Opps[[#This Row],[Close Date]],1)</f>
        <v>26</v>
      </c>
      <c r="R82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</v>
      </c>
      <c r="S827" s="4" t="s">
        <v>1963</v>
      </c>
      <c r="T827" s="4" t="s">
        <v>1964</v>
      </c>
      <c r="U827" s="68">
        <v>43276</v>
      </c>
      <c r="V827" s="347" t="s">
        <v>19</v>
      </c>
      <c r="W827" s="9">
        <v>5162</v>
      </c>
      <c r="X827" s="4" t="s">
        <v>13</v>
      </c>
      <c r="Y827" s="4" t="s">
        <v>328</v>
      </c>
      <c r="Z827" s="68">
        <v>43276</v>
      </c>
    </row>
    <row r="828" spans="1:26" ht="12.75" x14ac:dyDescent="0.35">
      <c r="A8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828" s="181" t="str">
        <f>IF(All_Opps[[#This Row],[WeekMod]]&lt;&gt;"",CONCATENATE(All_Opps[[#This Row],[Opp Year]],"-",TEXT(All_Opps[[#This Row],[WeekMod]],"00#")),"")</f>
        <v>2019-031</v>
      </c>
      <c r="C8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828" s="181" t="str">
        <f>CONCATENATE(All_Opps[[#This Row],[Opp Year]],"-",TEXT(All_Opps[[#This Row],[Week]],"00#"))</f>
        <v>2019-031</v>
      </c>
      <c r="E828" s="181">
        <f>IFERROR(VALUE(RIGHT(All_Opps[[#This Row],[Opportunity Name]],2)),"")</f>
        <v>2</v>
      </c>
      <c r="F828" s="181">
        <f>IFERROR(("20"&amp;LEFT(All_Opps[[#This Row],[Opportunity Name]],2))*1,"")</f>
        <v>2019</v>
      </c>
      <c r="G828" s="181" t="str">
        <f>MID(All_Opps[[#This Row],[Opportunity Name]],3,2)</f>
        <v>06</v>
      </c>
      <c r="H828" s="181" t="str">
        <f>LEFT(All_Opps[[#This Row],[Opportunity Name]],7)</f>
        <v>1906-09</v>
      </c>
      <c r="I828" s="181" t="str" cm="1">
        <f t="array" ref="I8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28" s="181" t="str">
        <f>YEAR(All_Opps[[#This Row],[Close_Date]])&amp;"-"&amp;TEXT(MONTH(All_Opps[[#This Row],[Close_Date]]),"00")</f>
        <v>2018-08</v>
      </c>
      <c r="K828" s="182">
        <f>All_Opps[[#This Row],[Created Date2]]*1</f>
        <v>43313</v>
      </c>
      <c r="L828" s="183">
        <f>YEAR(All_Opps[[#This Row],[Created_Date]])</f>
        <v>2018</v>
      </c>
      <c r="M828" s="184">
        <f>WEEKNUM(All_Opps[[#This Row],[Created_Date]],16)</f>
        <v>31</v>
      </c>
      <c r="N828" s="182">
        <f>All_Opps[[#This Row],[Close Date]]*1</f>
        <v>43313</v>
      </c>
      <c r="O828" s="185">
        <f>YEAR(All_Opps[[#This Row],[Close_Date]])</f>
        <v>2018</v>
      </c>
      <c r="P828" s="183">
        <f>MONTH(All_Opps[[#This Row],[Close Date]])</f>
        <v>8</v>
      </c>
      <c r="Q828" s="181">
        <f>WEEKNUM(All_Opps[[#This Row],[Close Date]],1)</f>
        <v>31</v>
      </c>
      <c r="R82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304</v>
      </c>
      <c r="S828" s="4" t="s">
        <v>1965</v>
      </c>
      <c r="T828" s="4" t="s">
        <v>1966</v>
      </c>
      <c r="U828" s="68">
        <v>43313</v>
      </c>
      <c r="V828" s="347" t="s">
        <v>19</v>
      </c>
      <c r="W828" s="341">
        <v>41464</v>
      </c>
      <c r="X828" s="4" t="s">
        <v>161</v>
      </c>
      <c r="Y828" s="4" t="s">
        <v>321</v>
      </c>
      <c r="Z828" s="68">
        <v>43313</v>
      </c>
    </row>
    <row r="829" spans="1:26" ht="12.75" x14ac:dyDescent="0.35">
      <c r="A8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84</v>
      </c>
      <c r="B829" s="181" t="str">
        <f>IF(All_Opps[[#This Row],[WeekMod]]&lt;&gt;"",CONCATENATE(All_Opps[[#This Row],[Opp Year]],"-",TEXT(All_Opps[[#This Row],[WeekMod]],"00#")),"")</f>
        <v>2018-084</v>
      </c>
      <c r="C8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84</v>
      </c>
      <c r="D829" s="181" t="str">
        <f>CONCATENATE(All_Opps[[#This Row],[Opp Year]],"-",TEXT(All_Opps[[#This Row],[Week]],"00#"))</f>
        <v>2018-084</v>
      </c>
      <c r="E829" s="181">
        <f>IFERROR(VALUE(RIGHT(All_Opps[[#This Row],[Opportunity Name]],2)),"")</f>
        <v>1</v>
      </c>
      <c r="F829" s="181">
        <f>IFERROR(("20"&amp;LEFT(All_Opps[[#This Row],[Opportunity Name]],2))*1,"")</f>
        <v>2018</v>
      </c>
      <c r="G829" s="181" t="str">
        <f>MID(All_Opps[[#This Row],[Opportunity Name]],3,2)</f>
        <v>08</v>
      </c>
      <c r="H829" s="181" t="str">
        <f>LEFT(All_Opps[[#This Row],[Opportunity Name]],7)</f>
        <v>1808-16</v>
      </c>
      <c r="I829" s="181" t="str" cm="1">
        <f t="array" ref="I8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29" s="181" t="str">
        <f>YEAR(All_Opps[[#This Row],[Close_Date]])&amp;"-"&amp;TEXT(MONTH(All_Opps[[#This Row],[Close_Date]]),"00")</f>
        <v>2018-08</v>
      </c>
      <c r="K829" s="182">
        <f>All_Opps[[#This Row],[Created Date2]]*1</f>
        <v>43354</v>
      </c>
      <c r="L829" s="183">
        <f>YEAR(All_Opps[[#This Row],[Created_Date]])</f>
        <v>2018</v>
      </c>
      <c r="M829" s="184">
        <f>WEEKNUM(All_Opps[[#This Row],[Created_Date]],16)</f>
        <v>37</v>
      </c>
      <c r="N829" s="182">
        <f>All_Opps[[#This Row],[Close Date]]*1</f>
        <v>43322</v>
      </c>
      <c r="O829" s="185">
        <f>YEAR(All_Opps[[#This Row],[Close_Date]])</f>
        <v>2018</v>
      </c>
      <c r="P829" s="183">
        <f>MONTH(All_Opps[[#This Row],[Close Date]])</f>
        <v>8</v>
      </c>
      <c r="Q829" s="181">
        <f>WEEKNUM(All_Opps[[#This Row],[Close Date]],1)</f>
        <v>32</v>
      </c>
      <c r="R82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29" s="4" t="s">
        <v>1967</v>
      </c>
      <c r="T829" s="4" t="s">
        <v>1968</v>
      </c>
      <c r="U829" s="68">
        <v>43322</v>
      </c>
      <c r="V829" s="347" t="s">
        <v>19</v>
      </c>
      <c r="W829" s="9">
        <v>7930</v>
      </c>
      <c r="X829" s="4" t="s">
        <v>13</v>
      </c>
      <c r="Y829" s="4" t="s">
        <v>328</v>
      </c>
      <c r="Z829" s="68">
        <v>43354</v>
      </c>
    </row>
    <row r="830" spans="1:26" ht="12.75" x14ac:dyDescent="0.35">
      <c r="A8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830" s="181" t="str">
        <f>IF(All_Opps[[#This Row],[WeekMod]]&lt;&gt;"",CONCATENATE(All_Opps[[#This Row],[Opp Year]],"-",TEXT(All_Opps[[#This Row],[WeekMod]],"00#")),"")</f>
        <v>2018-082</v>
      </c>
      <c r="C8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830" s="181" t="str">
        <f>CONCATENATE(All_Opps[[#This Row],[Opp Year]],"-",TEXT(All_Opps[[#This Row],[Week]],"00#"))</f>
        <v>2018-082</v>
      </c>
      <c r="E830" s="181">
        <f>IFERROR(VALUE(RIGHT(All_Opps[[#This Row],[Opportunity Name]],2)),"")</f>
        <v>2</v>
      </c>
      <c r="F830" s="181">
        <f>IFERROR(("20"&amp;LEFT(All_Opps[[#This Row],[Opportunity Name]],2))*1,"")</f>
        <v>2018</v>
      </c>
      <c r="G830" s="181" t="str">
        <f>MID(All_Opps[[#This Row],[Opportunity Name]],3,2)</f>
        <v>12</v>
      </c>
      <c r="H830" s="181" t="str">
        <f>LEFT(All_Opps[[#This Row],[Opportunity Name]],7)</f>
        <v>1812 Sa</v>
      </c>
      <c r="I830" s="181" t="str" cm="1">
        <f t="array" ref="I8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30" s="181" t="str">
        <f>YEAR(All_Opps[[#This Row],[Close_Date]])&amp;"-"&amp;TEXT(MONTH(All_Opps[[#This Row],[Close_Date]]),"00")</f>
        <v>2018-07</v>
      </c>
      <c r="K830" s="182">
        <f>All_Opps[[#This Row],[Created Date2]]*1</f>
        <v>43278</v>
      </c>
      <c r="L830" s="183">
        <f>YEAR(All_Opps[[#This Row],[Created_Date]])</f>
        <v>2018</v>
      </c>
      <c r="M830" s="184">
        <f>WEEKNUM(All_Opps[[#This Row],[Created_Date]],16)</f>
        <v>26</v>
      </c>
      <c r="N830" s="182">
        <f>All_Opps[[#This Row],[Close Date]]*1</f>
        <v>43308</v>
      </c>
      <c r="O830" s="185">
        <f>YEAR(All_Opps[[#This Row],[Close_Date]])</f>
        <v>2018</v>
      </c>
      <c r="P830" s="183">
        <f>MONTH(All_Opps[[#This Row],[Close Date]])</f>
        <v>7</v>
      </c>
      <c r="Q830" s="181">
        <f>WEEKNUM(All_Opps[[#This Row],[Close Date]],1)</f>
        <v>30</v>
      </c>
      <c r="R83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30" s="4" t="s">
        <v>1969</v>
      </c>
      <c r="T830" s="4" t="s">
        <v>1970</v>
      </c>
      <c r="U830" s="68">
        <v>43308</v>
      </c>
      <c r="V830" s="347" t="s">
        <v>18</v>
      </c>
      <c r="W830" s="341">
        <v>21393</v>
      </c>
      <c r="X830" s="4" t="s">
        <v>11</v>
      </c>
      <c r="Y830" s="4" t="s">
        <v>1285</v>
      </c>
      <c r="Z830" s="68">
        <v>43278</v>
      </c>
    </row>
    <row r="831" spans="1:26" ht="12.75" x14ac:dyDescent="0.35">
      <c r="A831" s="23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831" s="231" t="str">
        <f>IF(All_Opps[[#This Row],[WeekMod]]&lt;&gt;"",CONCATENATE(All_Opps[[#This Row],[Opp Year]],"-",TEXT(All_Opps[[#This Row],[WeekMod]],"00#")),"")</f>
        <v>2019-030</v>
      </c>
      <c r="C831" s="23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831" s="231" t="str">
        <f>CONCATENATE(All_Opps[[#This Row],[Opp Year]],"-",TEXT(All_Opps[[#This Row],[Week]],"00#"))</f>
        <v>2019-030</v>
      </c>
      <c r="E831" s="231">
        <f>IFERROR(VALUE(RIGHT(All_Opps[[#This Row],[Opportunity Name]],2)),"")</f>
        <v>2</v>
      </c>
      <c r="F831" s="231">
        <f>IFERROR(("20"&amp;LEFT(All_Opps[[#This Row],[Opportunity Name]],2))*1,"")</f>
        <v>2019</v>
      </c>
      <c r="G831" s="231" t="str">
        <f>MID(All_Opps[[#This Row],[Opportunity Name]],3,2)</f>
        <v>01</v>
      </c>
      <c r="H831" s="231" t="str">
        <f>LEFT(All_Opps[[#This Row],[Opportunity Name]],7)</f>
        <v>1901-07</v>
      </c>
      <c r="I831" s="231" t="str" cm="1">
        <f t="array" ref="I8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31" s="231" t="str">
        <f>YEAR(All_Opps[[#This Row],[Close_Date]])&amp;"-"&amp;TEXT(MONTH(All_Opps[[#This Row],[Close_Date]]),"00")</f>
        <v>2018-07</v>
      </c>
      <c r="K831" s="232">
        <f>All_Opps[[#This Row],[Created Date2]]*1</f>
        <v>43287</v>
      </c>
      <c r="L831" s="233">
        <f>YEAR(All_Opps[[#This Row],[Created_Date]])</f>
        <v>2018</v>
      </c>
      <c r="M831" s="234">
        <f>WEEKNUM(All_Opps[[#This Row],[Created_Date]],16)</f>
        <v>27</v>
      </c>
      <c r="N831" s="232">
        <f>All_Opps[[#This Row],[Close Date]]*1</f>
        <v>43305</v>
      </c>
      <c r="O831" s="235">
        <f>YEAR(All_Opps[[#This Row],[Close_Date]])</f>
        <v>2018</v>
      </c>
      <c r="P831" s="233">
        <f>MONTH(All_Opps[[#This Row],[Close Date]])</f>
        <v>7</v>
      </c>
      <c r="Q831" s="231">
        <f>WEEKNUM(All_Opps[[#This Row],[Close Date]],1)</f>
        <v>30</v>
      </c>
      <c r="R831" s="23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179</v>
      </c>
      <c r="S831" s="23" t="s">
        <v>1971</v>
      </c>
      <c r="T831" s="23" t="s">
        <v>1972</v>
      </c>
      <c r="U831" s="27">
        <v>43305</v>
      </c>
      <c r="V831" s="357" t="s">
        <v>19</v>
      </c>
      <c r="W831" s="24">
        <v>27750</v>
      </c>
      <c r="X831" s="23" t="s">
        <v>13</v>
      </c>
      <c r="Y831" s="23" t="s">
        <v>1285</v>
      </c>
      <c r="Z831" s="27">
        <v>43287</v>
      </c>
    </row>
    <row r="832" spans="1:26" ht="12.75" x14ac:dyDescent="0.35">
      <c r="A8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832" s="181" t="str">
        <f>IF(All_Opps[[#This Row],[WeekMod]]&lt;&gt;"",CONCATENATE(All_Opps[[#This Row],[Opp Year]],"-",TEXT(All_Opps[[#This Row],[WeekMod]],"00#")),"")</f>
        <v>2018-080</v>
      </c>
      <c r="C8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832" s="181" t="str">
        <f>CONCATENATE(All_Opps[[#This Row],[Opp Year]],"-",TEXT(All_Opps[[#This Row],[Week]],"00#"))</f>
        <v>2018-080</v>
      </c>
      <c r="E832" s="181">
        <f>IFERROR(VALUE(RIGHT(All_Opps[[#This Row],[Opportunity Name]],2)),"")</f>
        <v>2</v>
      </c>
      <c r="F832" s="181">
        <f>IFERROR(("20"&amp;LEFT(All_Opps[[#This Row],[Opportunity Name]],2))*1,"")</f>
        <v>2018</v>
      </c>
      <c r="G832" s="181" t="str">
        <f>MID(All_Opps[[#This Row],[Opportunity Name]],3,2)</f>
        <v>08</v>
      </c>
      <c r="H832" s="181" t="str">
        <f>LEFT(All_Opps[[#This Row],[Opportunity Name]],7)</f>
        <v>1808 Mo</v>
      </c>
      <c r="I832" s="181" t="str" cm="1">
        <f t="array" ref="I8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32" s="181" t="str">
        <f>YEAR(All_Opps[[#This Row],[Close_Date]])&amp;"-"&amp;TEXT(MONTH(All_Opps[[#This Row],[Close_Date]]),"00")</f>
        <v>2018-07</v>
      </c>
      <c r="K832" s="182">
        <f>All_Opps[[#This Row],[Created Date2]]*1</f>
        <v>43263</v>
      </c>
      <c r="L832" s="183">
        <f>YEAR(All_Opps[[#This Row],[Created_Date]])</f>
        <v>2018</v>
      </c>
      <c r="M832" s="184">
        <f>WEEKNUM(All_Opps[[#This Row],[Created_Date]],16)</f>
        <v>24</v>
      </c>
      <c r="N832" s="182">
        <f>All_Opps[[#This Row],[Close Date]]*1</f>
        <v>43293</v>
      </c>
      <c r="O832" s="185">
        <f>YEAR(All_Opps[[#This Row],[Close_Date]])</f>
        <v>2018</v>
      </c>
      <c r="P832" s="183">
        <f>MONTH(All_Opps[[#This Row],[Close Date]])</f>
        <v>7</v>
      </c>
      <c r="Q832" s="181">
        <f>WEEKNUM(All_Opps[[#This Row],[Close Date]],1)</f>
        <v>28</v>
      </c>
      <c r="R8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32" s="4" t="s">
        <v>1973</v>
      </c>
      <c r="T832" s="4" t="s">
        <v>1974</v>
      </c>
      <c r="U832" s="68">
        <v>43293</v>
      </c>
      <c r="V832" s="347" t="s">
        <v>18</v>
      </c>
      <c r="W832" s="341">
        <v>14079</v>
      </c>
      <c r="X832" s="4" t="s">
        <v>6</v>
      </c>
      <c r="Y832" s="4" t="s">
        <v>1285</v>
      </c>
      <c r="Z832" s="68">
        <v>43263</v>
      </c>
    </row>
    <row r="833" spans="1:26" ht="12.75" x14ac:dyDescent="0.35">
      <c r="A8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84</v>
      </c>
      <c r="B833" s="181" t="str">
        <f>IF(All_Opps[[#This Row],[WeekMod]]&lt;&gt;"",CONCATENATE(All_Opps[[#This Row],[Opp Year]],"-",TEXT(All_Opps[[#This Row],[WeekMod]],"00#")),"")</f>
        <v>2018-084</v>
      </c>
      <c r="C8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84</v>
      </c>
      <c r="D833" s="181" t="str">
        <f>CONCATENATE(All_Opps[[#This Row],[Opp Year]],"-",TEXT(All_Opps[[#This Row],[Week]],"00#"))</f>
        <v>2018-084</v>
      </c>
      <c r="E833" s="181">
        <f>IFERROR(VALUE(RIGHT(All_Opps[[#This Row],[Opportunity Name]],2)),"")</f>
        <v>3</v>
      </c>
      <c r="F833" s="181">
        <f>IFERROR(("20"&amp;LEFT(All_Opps[[#This Row],[Opportunity Name]],2))*1,"")</f>
        <v>2018</v>
      </c>
      <c r="G833" s="181" t="str">
        <f>MID(All_Opps[[#This Row],[Opportunity Name]],3,2)</f>
        <v>09</v>
      </c>
      <c r="H833" s="181" t="str">
        <f>LEFT(All_Opps[[#This Row],[Opportunity Name]],7)</f>
        <v>1809 In</v>
      </c>
      <c r="I833" s="181" t="str" cm="1">
        <f t="array" ref="I8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33" s="181" t="str">
        <f>YEAR(All_Opps[[#This Row],[Close_Date]])&amp;"-"&amp;TEXT(MONTH(All_Opps[[#This Row],[Close_Date]]),"00")</f>
        <v>2018-08</v>
      </c>
      <c r="K833" s="182">
        <f>All_Opps[[#This Row],[Created Date2]]*1</f>
        <v>43291</v>
      </c>
      <c r="L833" s="183">
        <f>YEAR(All_Opps[[#This Row],[Created_Date]])</f>
        <v>2018</v>
      </c>
      <c r="M833" s="184">
        <f>WEEKNUM(All_Opps[[#This Row],[Created_Date]],16)</f>
        <v>28</v>
      </c>
      <c r="N833" s="182">
        <f>All_Opps[[#This Row],[Close Date]]*1</f>
        <v>43321</v>
      </c>
      <c r="O833" s="185">
        <f>YEAR(All_Opps[[#This Row],[Close_Date]])</f>
        <v>2018</v>
      </c>
      <c r="P833" s="183">
        <f>MONTH(All_Opps[[#This Row],[Close Date]])</f>
        <v>8</v>
      </c>
      <c r="Q833" s="181">
        <f>WEEKNUM(All_Opps[[#This Row],[Close Date]],1)</f>
        <v>32</v>
      </c>
      <c r="R8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33" s="4" t="s">
        <v>1975</v>
      </c>
      <c r="T833" s="4" t="s">
        <v>1976</v>
      </c>
      <c r="U833" s="68">
        <v>43321</v>
      </c>
      <c r="V833" s="347" t="s">
        <v>18</v>
      </c>
      <c r="W833" s="341">
        <v>40166</v>
      </c>
      <c r="X833" s="4" t="s">
        <v>11</v>
      </c>
      <c r="Y833" s="4" t="s">
        <v>321</v>
      </c>
      <c r="Z833" s="68">
        <v>43291</v>
      </c>
    </row>
    <row r="834" spans="1:26" ht="12.75" x14ac:dyDescent="0.35">
      <c r="A8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834" s="181" t="str">
        <f>IF(All_Opps[[#This Row],[WeekMod]]&lt;&gt;"",CONCATENATE(All_Opps[[#This Row],[Opp Year]],"-",TEXT(All_Opps[[#This Row],[WeekMod]],"00#")),"")</f>
        <v>2019-031</v>
      </c>
      <c r="C8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834" s="181" t="str">
        <f>CONCATENATE(All_Opps[[#This Row],[Opp Year]],"-",TEXT(All_Opps[[#This Row],[Week]],"00#"))</f>
        <v>2019-031</v>
      </c>
      <c r="E834" s="181">
        <f>IFERROR(VALUE(RIGHT(All_Opps[[#This Row],[Opportunity Name]],2)),"")</f>
        <v>6</v>
      </c>
      <c r="F834" s="181">
        <f>IFERROR(("20"&amp;LEFT(All_Opps[[#This Row],[Opportunity Name]],2))*1,"")</f>
        <v>2019</v>
      </c>
      <c r="G834" s="181" t="str">
        <f>MID(All_Opps[[#This Row],[Opportunity Name]],3,2)</f>
        <v>08</v>
      </c>
      <c r="H834" s="181" t="str">
        <f>LEFT(All_Opps[[#This Row],[Opportunity Name]],7)</f>
        <v>1908-06</v>
      </c>
      <c r="I834" s="181" t="str" cm="1">
        <f t="array" ref="I8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34" s="181" t="str">
        <f>YEAR(All_Opps[[#This Row],[Close_Date]])&amp;"-"&amp;TEXT(MONTH(All_Opps[[#This Row],[Close_Date]]),"00")</f>
        <v>2018-08</v>
      </c>
      <c r="K834" s="182">
        <f>All_Opps[[#This Row],[Created Date2]]*1</f>
        <v>43275</v>
      </c>
      <c r="L834" s="183">
        <f>YEAR(All_Opps[[#This Row],[Created_Date]])</f>
        <v>2018</v>
      </c>
      <c r="M834" s="184">
        <f>WEEKNUM(All_Opps[[#This Row],[Created_Date]],16)</f>
        <v>26</v>
      </c>
      <c r="N834" s="182">
        <f>All_Opps[[#This Row],[Close Date]]*1</f>
        <v>43316</v>
      </c>
      <c r="O834" s="185">
        <f>YEAR(All_Opps[[#This Row],[Close_Date]])</f>
        <v>2018</v>
      </c>
      <c r="P834" s="183">
        <f>MONTH(All_Opps[[#This Row],[Close Date]])</f>
        <v>8</v>
      </c>
      <c r="Q834" s="181">
        <f>WEEKNUM(All_Opps[[#This Row],[Close Date]],1)</f>
        <v>31</v>
      </c>
      <c r="R83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403</v>
      </c>
      <c r="S834" s="4" t="s">
        <v>1977</v>
      </c>
      <c r="T834" s="4" t="s">
        <v>1978</v>
      </c>
      <c r="U834" s="68">
        <v>43316</v>
      </c>
      <c r="V834" s="347" t="s">
        <v>19</v>
      </c>
      <c r="W834" s="9">
        <v>87647</v>
      </c>
      <c r="X834" s="4" t="s">
        <v>15</v>
      </c>
      <c r="Y834" s="4" t="s">
        <v>328</v>
      </c>
      <c r="Z834" s="68">
        <v>43275</v>
      </c>
    </row>
    <row r="835" spans="1:26" ht="12.75" x14ac:dyDescent="0.35">
      <c r="A8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835" s="181" t="str">
        <f>IF(All_Opps[[#This Row],[WeekMod]]&lt;&gt;"",CONCATENATE(All_Opps[[#This Row],[Opp Year]],"-",TEXT(All_Opps[[#This Row],[WeekMod]],"00#")),"")</f>
        <v>2018-078</v>
      </c>
      <c r="C8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835" s="181" t="str">
        <f>CONCATENATE(All_Opps[[#This Row],[Opp Year]],"-",TEXT(All_Opps[[#This Row],[Week]],"00#"))</f>
        <v>2018-078</v>
      </c>
      <c r="E835" s="181">
        <f>IFERROR(VALUE(RIGHT(All_Opps[[#This Row],[Opportunity Name]],2)),"")</f>
        <v>2</v>
      </c>
      <c r="F835" s="181">
        <f>IFERROR(("20"&amp;LEFT(All_Opps[[#This Row],[Opportunity Name]],2))*1,"")</f>
        <v>2018</v>
      </c>
      <c r="G835" s="181" t="str">
        <f>MID(All_Opps[[#This Row],[Opportunity Name]],3,2)</f>
        <v>11</v>
      </c>
      <c r="H835" s="181" t="str">
        <f>LEFT(All_Opps[[#This Row],[Opportunity Name]],7)</f>
        <v>1811-02</v>
      </c>
      <c r="I835" s="181" t="str" cm="1">
        <f t="array" ref="I8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35" s="181" t="str">
        <f>YEAR(All_Opps[[#This Row],[Close_Date]])&amp;"-"&amp;TEXT(MONTH(All_Opps[[#This Row],[Close_Date]]),"00")</f>
        <v>2018-06</v>
      </c>
      <c r="K835" s="182">
        <f>All_Opps[[#This Row],[Created Date2]]*1</f>
        <v>43271</v>
      </c>
      <c r="L835" s="183">
        <f>YEAR(All_Opps[[#This Row],[Created_Date]])</f>
        <v>2018</v>
      </c>
      <c r="M835" s="184">
        <f>WEEKNUM(All_Opps[[#This Row],[Created_Date]],16)</f>
        <v>25</v>
      </c>
      <c r="N835" s="182">
        <f>All_Opps[[#This Row],[Close Date]]*1</f>
        <v>43278</v>
      </c>
      <c r="O835" s="185">
        <f>YEAR(All_Opps[[#This Row],[Close_Date]])</f>
        <v>2018</v>
      </c>
      <c r="P835" s="183">
        <f>MONTH(All_Opps[[#This Row],[Close Date]])</f>
        <v>6</v>
      </c>
      <c r="Q835" s="181">
        <f>WEEKNUM(All_Opps[[#This Row],[Close Date]],1)</f>
        <v>26</v>
      </c>
      <c r="R83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134</v>
      </c>
      <c r="S835" s="4" t="s">
        <v>1979</v>
      </c>
      <c r="T835" s="4" t="s">
        <v>1980</v>
      </c>
      <c r="U835" s="68">
        <v>43278</v>
      </c>
      <c r="V835" s="347" t="s">
        <v>19</v>
      </c>
      <c r="W835" s="341">
        <v>24193</v>
      </c>
      <c r="X835" s="4" t="s">
        <v>15</v>
      </c>
      <c r="Y835" s="4" t="s">
        <v>321</v>
      </c>
      <c r="Z835" s="68">
        <v>43271</v>
      </c>
    </row>
    <row r="836" spans="1:26" ht="12.75" x14ac:dyDescent="0.35">
      <c r="A836" s="23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836" s="231" t="str">
        <f>IF(All_Opps[[#This Row],[WeekMod]]&lt;&gt;"",CONCATENATE(All_Opps[[#This Row],[Opp Year]],"-",TEXT(All_Opps[[#This Row],[WeekMod]],"00#")),"")</f>
        <v>2019-034</v>
      </c>
      <c r="C836" s="23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836" s="231" t="str">
        <f>CONCATENATE(All_Opps[[#This Row],[Opp Year]],"-",TEXT(All_Opps[[#This Row],[Week]],"00#"))</f>
        <v>2019-034</v>
      </c>
      <c r="E836" s="231">
        <f>IFERROR(VALUE(RIGHT(All_Opps[[#This Row],[Opportunity Name]],2)),"")</f>
        <v>6</v>
      </c>
      <c r="F836" s="231">
        <f>IFERROR(("20"&amp;LEFT(All_Opps[[#This Row],[Opportunity Name]],2))*1,"")</f>
        <v>2019</v>
      </c>
      <c r="G836" s="231" t="str">
        <f>MID(All_Opps[[#This Row],[Opportunity Name]],3,2)</f>
        <v>05</v>
      </c>
      <c r="H836" s="231" t="str">
        <f>LEFT(All_Opps[[#This Row],[Opportunity Name]],7)</f>
        <v>1905-04</v>
      </c>
      <c r="I836" s="231" t="str" cm="1">
        <f t="array" ref="I8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36" s="231" t="str">
        <f>YEAR(All_Opps[[#This Row],[Close_Date]])&amp;"-"&amp;TEXT(MONTH(All_Opps[[#This Row],[Close_Date]]),"00")</f>
        <v>2018-08</v>
      </c>
      <c r="K836" s="232">
        <f>All_Opps[[#This Row],[Created Date2]]*1</f>
        <v>43311</v>
      </c>
      <c r="L836" s="233">
        <f>YEAR(All_Opps[[#This Row],[Created_Date]])</f>
        <v>2018</v>
      </c>
      <c r="M836" s="234">
        <f>WEEKNUM(All_Opps[[#This Row],[Created_Date]],16)</f>
        <v>31</v>
      </c>
      <c r="N836" s="232">
        <f>All_Opps[[#This Row],[Close Date]]*1</f>
        <v>43333</v>
      </c>
      <c r="O836" s="235">
        <f>YEAR(All_Opps[[#This Row],[Close_Date]])</f>
        <v>2018</v>
      </c>
      <c r="P836" s="233">
        <f>MONTH(All_Opps[[#This Row],[Close Date]])</f>
        <v>8</v>
      </c>
      <c r="Q836" s="231">
        <f>WEEKNUM(All_Opps[[#This Row],[Close Date]],1)</f>
        <v>34</v>
      </c>
      <c r="R836" s="23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275</v>
      </c>
      <c r="S836" s="23" t="s">
        <v>1981</v>
      </c>
      <c r="T836" s="23" t="s">
        <v>1982</v>
      </c>
      <c r="U836" s="27">
        <v>43333</v>
      </c>
      <c r="V836" s="357" t="s">
        <v>19</v>
      </c>
      <c r="W836" s="24">
        <v>60384</v>
      </c>
      <c r="X836" s="23" t="s">
        <v>161</v>
      </c>
      <c r="Y836" s="23" t="s">
        <v>1285</v>
      </c>
      <c r="Z836" s="27">
        <v>43311</v>
      </c>
    </row>
    <row r="837" spans="1:26" ht="12.75" x14ac:dyDescent="0.35">
      <c r="A8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837" s="181" t="str">
        <f>IF(All_Opps[[#This Row],[WeekMod]]&lt;&gt;"",CONCATENATE(All_Opps[[#This Row],[Opp Year]],"-",TEXT(All_Opps[[#This Row],[WeekMod]],"00#")),"")</f>
        <v>2019-034</v>
      </c>
      <c r="C8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837" s="181" t="str">
        <f>CONCATENATE(All_Opps[[#This Row],[Opp Year]],"-",TEXT(All_Opps[[#This Row],[Week]],"00#"))</f>
        <v>2019-034</v>
      </c>
      <c r="E837" s="181">
        <f>IFERROR(VALUE(RIGHT(All_Opps[[#This Row],[Opportunity Name]],2)),"")</f>
        <v>2</v>
      </c>
      <c r="F837" s="181">
        <f>IFERROR(("20"&amp;LEFT(All_Opps[[#This Row],[Opportunity Name]],2))*1,"")</f>
        <v>2019</v>
      </c>
      <c r="G837" s="181" t="str">
        <f>MID(All_Opps[[#This Row],[Opportunity Name]],3,2)</f>
        <v>05</v>
      </c>
      <c r="H837" s="181" t="str">
        <f>LEFT(All_Opps[[#This Row],[Opportunity Name]],7)</f>
        <v>1905-05</v>
      </c>
      <c r="I837" s="181" t="str" cm="1">
        <f t="array" ref="I8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37" s="181" t="str">
        <f>YEAR(All_Opps[[#This Row],[Close_Date]])&amp;"-"&amp;TEXT(MONTH(All_Opps[[#This Row],[Close_Date]]),"00")</f>
        <v>2018-08</v>
      </c>
      <c r="K837" s="182">
        <f>All_Opps[[#This Row],[Created Date2]]*1</f>
        <v>43333</v>
      </c>
      <c r="L837" s="183">
        <f>YEAR(All_Opps[[#This Row],[Created_Date]])</f>
        <v>2018</v>
      </c>
      <c r="M837" s="184">
        <f>WEEKNUM(All_Opps[[#This Row],[Created_Date]],16)</f>
        <v>34</v>
      </c>
      <c r="N837" s="182">
        <f>All_Opps[[#This Row],[Close Date]]*1</f>
        <v>43335</v>
      </c>
      <c r="O837" s="185">
        <f>YEAR(All_Opps[[#This Row],[Close_Date]])</f>
        <v>2018</v>
      </c>
      <c r="P837" s="183">
        <f>MONTH(All_Opps[[#This Row],[Close Date]])</f>
        <v>8</v>
      </c>
      <c r="Q837" s="181">
        <f>WEEKNUM(All_Opps[[#This Row],[Close Date]],1)</f>
        <v>34</v>
      </c>
      <c r="R83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253</v>
      </c>
      <c r="S837" s="4" t="s">
        <v>1983</v>
      </c>
      <c r="T837" s="4" t="s">
        <v>1984</v>
      </c>
      <c r="U837" s="68">
        <v>43335</v>
      </c>
      <c r="V837" s="347" t="s">
        <v>19</v>
      </c>
      <c r="W837" s="9">
        <v>21858</v>
      </c>
      <c r="X837" s="4" t="s">
        <v>13</v>
      </c>
      <c r="Y837" s="4" t="s">
        <v>1285</v>
      </c>
      <c r="Z837" s="68">
        <v>43333</v>
      </c>
    </row>
    <row r="838" spans="1:26" ht="12.75" x14ac:dyDescent="0.35">
      <c r="A8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84</v>
      </c>
      <c r="B838" s="181" t="str">
        <f>IF(All_Opps[[#This Row],[WeekMod]]&lt;&gt;"",CONCATENATE(All_Opps[[#This Row],[Opp Year]],"-",TEXT(All_Opps[[#This Row],[WeekMod]],"00#")),"")</f>
        <v>2018-084</v>
      </c>
      <c r="C8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84</v>
      </c>
      <c r="D838" s="181" t="str">
        <f>CONCATENATE(All_Opps[[#This Row],[Opp Year]],"-",TEXT(All_Opps[[#This Row],[Week]],"00#"))</f>
        <v>2018-084</v>
      </c>
      <c r="E838" s="181">
        <f>IFERROR(VALUE(RIGHT(All_Opps[[#This Row],[Opportunity Name]],2)),"")</f>
        <v>2</v>
      </c>
      <c r="F838" s="181">
        <f>IFERROR(("20"&amp;LEFT(All_Opps[[#This Row],[Opportunity Name]],2))*1,"")</f>
        <v>2018</v>
      </c>
      <c r="G838" s="181" t="str">
        <f>MID(All_Opps[[#This Row],[Opportunity Name]],3,2)</f>
        <v>08</v>
      </c>
      <c r="H838" s="181" t="str">
        <f>LEFT(All_Opps[[#This Row],[Opportunity Name]],7)</f>
        <v>1808 Ha</v>
      </c>
      <c r="I838" s="181" t="str" cm="1">
        <f t="array" ref="I8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38" s="181" t="str">
        <f>YEAR(All_Opps[[#This Row],[Close_Date]])&amp;"-"&amp;TEXT(MONTH(All_Opps[[#This Row],[Close_Date]]),"00")</f>
        <v>2018-08</v>
      </c>
      <c r="K838" s="182">
        <f>All_Opps[[#This Row],[Created Date2]]*1</f>
        <v>43293</v>
      </c>
      <c r="L838" s="183">
        <f>YEAR(All_Opps[[#This Row],[Created_Date]])</f>
        <v>2018</v>
      </c>
      <c r="M838" s="184">
        <f>WEEKNUM(All_Opps[[#This Row],[Created_Date]],16)</f>
        <v>28</v>
      </c>
      <c r="N838" s="182">
        <f>All_Opps[[#This Row],[Close Date]]*1</f>
        <v>43323</v>
      </c>
      <c r="O838" s="185">
        <f>YEAR(All_Opps[[#This Row],[Close_Date]])</f>
        <v>2018</v>
      </c>
      <c r="P838" s="183">
        <f>MONTH(All_Opps[[#This Row],[Close Date]])</f>
        <v>8</v>
      </c>
      <c r="Q838" s="181">
        <f>WEEKNUM(All_Opps[[#This Row],[Close Date]],1)</f>
        <v>32</v>
      </c>
      <c r="R83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38" s="4" t="s">
        <v>1985</v>
      </c>
      <c r="T838" s="4" t="s">
        <v>1986</v>
      </c>
      <c r="U838" s="68">
        <v>43323</v>
      </c>
      <c r="V838" s="347" t="s">
        <v>18</v>
      </c>
      <c r="W838" s="9">
        <v>42306</v>
      </c>
      <c r="X838" s="4" t="s">
        <v>29</v>
      </c>
      <c r="Y838" s="4" t="s">
        <v>328</v>
      </c>
      <c r="Z838" s="68">
        <v>43293</v>
      </c>
    </row>
    <row r="839" spans="1:26" ht="12.75" x14ac:dyDescent="0.35">
      <c r="A8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839" s="181" t="str">
        <f>IF(All_Opps[[#This Row],[WeekMod]]&lt;&gt;"",CONCATENATE(All_Opps[[#This Row],[Opp Year]],"-",TEXT(All_Opps[[#This Row],[WeekMod]],"00#")),"")</f>
        <v>2019-032</v>
      </c>
      <c r="C8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839" s="181" t="str">
        <f>CONCATENATE(All_Opps[[#This Row],[Opp Year]],"-",TEXT(All_Opps[[#This Row],[Week]],"00#"))</f>
        <v>2019-032</v>
      </c>
      <c r="E839" s="181">
        <f>IFERROR(VALUE(RIGHT(All_Opps[[#This Row],[Opportunity Name]],2)),"")</f>
        <v>5</v>
      </c>
      <c r="F839" s="181">
        <f>IFERROR(("20"&amp;LEFT(All_Opps[[#This Row],[Opportunity Name]],2))*1,"")</f>
        <v>2019</v>
      </c>
      <c r="G839" s="181" t="str">
        <f>MID(All_Opps[[#This Row],[Opportunity Name]],3,2)</f>
        <v>06</v>
      </c>
      <c r="H839" s="181" t="str">
        <f>LEFT(All_Opps[[#This Row],[Opportunity Name]],7)</f>
        <v>1906-30</v>
      </c>
      <c r="I839" s="181" t="str" cm="1">
        <f t="array" ref="I8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39" s="181" t="str">
        <f>YEAR(All_Opps[[#This Row],[Close_Date]])&amp;"-"&amp;TEXT(MONTH(All_Opps[[#This Row],[Close_Date]]),"00")</f>
        <v>2018-08</v>
      </c>
      <c r="K839" s="182">
        <f>All_Opps[[#This Row],[Created Date2]]*1</f>
        <v>43321</v>
      </c>
      <c r="L839" s="183">
        <f>YEAR(All_Opps[[#This Row],[Created_Date]])</f>
        <v>2018</v>
      </c>
      <c r="M839" s="184">
        <f>WEEKNUM(All_Opps[[#This Row],[Created_Date]],16)</f>
        <v>32</v>
      </c>
      <c r="N839" s="182">
        <f>All_Opps[[#This Row],[Close Date]]*1</f>
        <v>43323</v>
      </c>
      <c r="O839" s="185">
        <f>YEAR(All_Opps[[#This Row],[Close_Date]])</f>
        <v>2018</v>
      </c>
      <c r="P839" s="183">
        <f>MONTH(All_Opps[[#This Row],[Close Date]])</f>
        <v>8</v>
      </c>
      <c r="Q839" s="181">
        <f>WEEKNUM(All_Opps[[#This Row],[Close Date]],1)</f>
        <v>32</v>
      </c>
      <c r="R83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296</v>
      </c>
      <c r="S839" s="4" t="s">
        <v>1987</v>
      </c>
      <c r="T839" s="4" t="s">
        <v>1988</v>
      </c>
      <c r="U839" s="68">
        <v>43323</v>
      </c>
      <c r="V839" s="347" t="s">
        <v>19</v>
      </c>
      <c r="W839" s="9">
        <v>65327</v>
      </c>
      <c r="X839" s="4" t="s">
        <v>10</v>
      </c>
      <c r="Y839" s="4" t="s">
        <v>328</v>
      </c>
      <c r="Z839" s="68">
        <v>43321</v>
      </c>
    </row>
    <row r="840" spans="1:26" ht="12.75" x14ac:dyDescent="0.35">
      <c r="A8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840" s="181" t="str">
        <f>IF(All_Opps[[#This Row],[WeekMod]]&lt;&gt;"",CONCATENATE(All_Opps[[#This Row],[Opp Year]],"-",TEXT(All_Opps[[#This Row],[WeekMod]],"00#")),"")</f>
        <v>2019-027</v>
      </c>
      <c r="C8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840" s="181" t="str">
        <f>CONCATENATE(All_Opps[[#This Row],[Opp Year]],"-",TEXT(All_Opps[[#This Row],[Week]],"00#"))</f>
        <v>2019-027</v>
      </c>
      <c r="E840" s="181">
        <f>IFERROR(VALUE(RIGHT(All_Opps[[#This Row],[Opportunity Name]],2)),"")</f>
        <v>2</v>
      </c>
      <c r="F840" s="181">
        <f>IFERROR(("20"&amp;LEFT(All_Opps[[#This Row],[Opportunity Name]],2))*1,"")</f>
        <v>2019</v>
      </c>
      <c r="G840" s="181" t="str">
        <f>MID(All_Opps[[#This Row],[Opportunity Name]],3,2)</f>
        <v>06</v>
      </c>
      <c r="H840" s="181" t="str">
        <f>LEFT(All_Opps[[#This Row],[Opportunity Name]],7)</f>
        <v>1906-10</v>
      </c>
      <c r="I840" s="181" t="str" cm="1">
        <f t="array" ref="I8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40" s="181" t="str">
        <f>YEAR(All_Opps[[#This Row],[Close_Date]])&amp;"-"&amp;TEXT(MONTH(All_Opps[[#This Row],[Close_Date]]),"00")</f>
        <v>2018-07</v>
      </c>
      <c r="K840" s="182">
        <f>All_Opps[[#This Row],[Created Date2]]*1</f>
        <v>43285</v>
      </c>
      <c r="L840" s="183">
        <f>YEAR(All_Opps[[#This Row],[Created_Date]])</f>
        <v>2018</v>
      </c>
      <c r="M840" s="184">
        <f>WEEKNUM(All_Opps[[#This Row],[Created_Date]],16)</f>
        <v>27</v>
      </c>
      <c r="N840" s="182">
        <f>All_Opps[[#This Row],[Close Date]]*1</f>
        <v>43287</v>
      </c>
      <c r="O840" s="185">
        <f>YEAR(All_Opps[[#This Row],[Close_Date]])</f>
        <v>2018</v>
      </c>
      <c r="P840" s="183">
        <f>MONTH(All_Opps[[#This Row],[Close Date]])</f>
        <v>7</v>
      </c>
      <c r="Q840" s="181">
        <f>WEEKNUM(All_Opps[[#This Row],[Close Date]],1)</f>
        <v>27</v>
      </c>
      <c r="R84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332</v>
      </c>
      <c r="S840" s="4" t="s">
        <v>1989</v>
      </c>
      <c r="T840" s="4" t="s">
        <v>1990</v>
      </c>
      <c r="U840" s="68">
        <v>43287</v>
      </c>
      <c r="V840" s="347" t="s">
        <v>19</v>
      </c>
      <c r="W840" s="341">
        <v>48624</v>
      </c>
      <c r="X840" s="4" t="s">
        <v>13</v>
      </c>
      <c r="Y840" s="4" t="s">
        <v>321</v>
      </c>
      <c r="Z840" s="68">
        <v>43285</v>
      </c>
    </row>
    <row r="841" spans="1:26" ht="12.75" x14ac:dyDescent="0.35">
      <c r="A8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841" s="181" t="str">
        <f>IF(All_Opps[[#This Row],[WeekMod]]&lt;&gt;"",CONCATENATE(All_Opps[[#This Row],[Opp Year]],"-",TEXT(All_Opps[[#This Row],[WeekMod]],"00#")),"")</f>
        <v>2019-032</v>
      </c>
      <c r="C8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841" s="181" t="str">
        <f>CONCATENATE(All_Opps[[#This Row],[Opp Year]],"-",TEXT(All_Opps[[#This Row],[Week]],"00#"))</f>
        <v>2019-032</v>
      </c>
      <c r="E841" s="181">
        <f>IFERROR(VALUE(RIGHT(All_Opps[[#This Row],[Opportunity Name]],2)),"")</f>
        <v>2</v>
      </c>
      <c r="F841" s="181">
        <f>IFERROR(("20"&amp;LEFT(All_Opps[[#This Row],[Opportunity Name]],2))*1,"")</f>
        <v>2019</v>
      </c>
      <c r="G841" s="181" t="str">
        <f>MID(All_Opps[[#This Row],[Opportunity Name]],3,2)</f>
        <v>09</v>
      </c>
      <c r="H841" s="181" t="str">
        <f>LEFT(All_Opps[[#This Row],[Opportunity Name]],7)</f>
        <v>1909 Sa</v>
      </c>
      <c r="I841" s="181" t="str" cm="1">
        <f t="array" ref="I8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41" s="181" t="str">
        <f>YEAR(All_Opps[[#This Row],[Close_Date]])&amp;"-"&amp;TEXT(MONTH(All_Opps[[#This Row],[Close_Date]]),"00")</f>
        <v>2018-08</v>
      </c>
      <c r="K841" s="182">
        <f>All_Opps[[#This Row],[Created Date2]]*1</f>
        <v>43288</v>
      </c>
      <c r="L841" s="183">
        <f>YEAR(All_Opps[[#This Row],[Created_Date]])</f>
        <v>2018</v>
      </c>
      <c r="M841" s="184">
        <f>WEEKNUM(All_Opps[[#This Row],[Created_Date]],16)</f>
        <v>28</v>
      </c>
      <c r="N841" s="182">
        <f>All_Opps[[#This Row],[Close Date]]*1</f>
        <v>43318</v>
      </c>
      <c r="O841" s="185">
        <f>YEAR(All_Opps[[#This Row],[Close_Date]])</f>
        <v>2018</v>
      </c>
      <c r="P841" s="183">
        <f>MONTH(All_Opps[[#This Row],[Close Date]])</f>
        <v>8</v>
      </c>
      <c r="Q841" s="181">
        <f>WEEKNUM(All_Opps[[#This Row],[Close Date]],1)</f>
        <v>32</v>
      </c>
      <c r="R84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41" s="4" t="s">
        <v>1991</v>
      </c>
      <c r="T841" s="4" t="s">
        <v>1992</v>
      </c>
      <c r="U841" s="68">
        <v>43318</v>
      </c>
      <c r="V841" s="347" t="s">
        <v>18</v>
      </c>
      <c r="W841" s="341">
        <v>18867</v>
      </c>
      <c r="X841" s="4" t="s">
        <v>29</v>
      </c>
      <c r="Y841" s="4" t="s">
        <v>1285</v>
      </c>
      <c r="Z841" s="68">
        <v>43288</v>
      </c>
    </row>
    <row r="842" spans="1:26" ht="12.75" x14ac:dyDescent="0.35">
      <c r="A8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842" s="181" t="str">
        <f>IF(All_Opps[[#This Row],[WeekMod]]&lt;&gt;"",CONCATENATE(All_Opps[[#This Row],[Opp Year]],"-",TEXT(All_Opps[[#This Row],[WeekMod]],"00#")),"")</f>
        <v>2019-028</v>
      </c>
      <c r="C8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842" s="181" t="str">
        <f>CONCATENATE(All_Opps[[#This Row],[Opp Year]],"-",TEXT(All_Opps[[#This Row],[Week]],"00#"))</f>
        <v>2019-028</v>
      </c>
      <c r="E842" s="181">
        <f>IFERROR(VALUE(RIGHT(All_Opps[[#This Row],[Opportunity Name]],2)),"")</f>
        <v>2</v>
      </c>
      <c r="F842" s="181">
        <f>IFERROR(("20"&amp;LEFT(All_Opps[[#This Row],[Opportunity Name]],2))*1,"")</f>
        <v>2019</v>
      </c>
      <c r="G842" s="181" t="str">
        <f>MID(All_Opps[[#This Row],[Opportunity Name]],3,2)</f>
        <v>09</v>
      </c>
      <c r="H842" s="181" t="str">
        <f>LEFT(All_Opps[[#This Row],[Opportunity Name]],7)</f>
        <v>1909-04</v>
      </c>
      <c r="I842" s="181" t="str" cm="1">
        <f t="array" ref="I8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42" s="181" t="str">
        <f>YEAR(All_Opps[[#This Row],[Close_Date]])&amp;"-"&amp;TEXT(MONTH(All_Opps[[#This Row],[Close_Date]]),"00")</f>
        <v>2018-07</v>
      </c>
      <c r="K842" s="182">
        <f>All_Opps[[#This Row],[Created Date2]]*1</f>
        <v>43286</v>
      </c>
      <c r="L842" s="183">
        <f>YEAR(All_Opps[[#This Row],[Created_Date]])</f>
        <v>2018</v>
      </c>
      <c r="M842" s="184">
        <f>WEEKNUM(All_Opps[[#This Row],[Created_Date]],16)</f>
        <v>27</v>
      </c>
      <c r="N842" s="182">
        <f>All_Opps[[#This Row],[Close Date]]*1</f>
        <v>43291</v>
      </c>
      <c r="O842" s="185">
        <f>YEAR(All_Opps[[#This Row],[Close_Date]])</f>
        <v>2018</v>
      </c>
      <c r="P842" s="183">
        <f>MONTH(All_Opps[[#This Row],[Close Date]])</f>
        <v>7</v>
      </c>
      <c r="Q842" s="181">
        <f>WEEKNUM(All_Opps[[#This Row],[Close Date]],1)</f>
        <v>28</v>
      </c>
      <c r="R84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423</v>
      </c>
      <c r="S842" s="4" t="s">
        <v>1993</v>
      </c>
      <c r="T842" s="4" t="s">
        <v>1994</v>
      </c>
      <c r="U842" s="68">
        <v>43291</v>
      </c>
      <c r="V842" s="347" t="s">
        <v>19</v>
      </c>
      <c r="W842" s="341">
        <v>31167</v>
      </c>
      <c r="X842" s="4" t="s">
        <v>5</v>
      </c>
      <c r="Y842" s="4" t="s">
        <v>321</v>
      </c>
      <c r="Z842" s="68">
        <v>43286</v>
      </c>
    </row>
    <row r="843" spans="1:26" ht="12.75" x14ac:dyDescent="0.35">
      <c r="A8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843" s="181" t="str">
        <f>IF(All_Opps[[#This Row],[WeekMod]]&lt;&gt;"",CONCATENATE(All_Opps[[#This Row],[Opp Year]],"-",TEXT(All_Opps[[#This Row],[WeekMod]],"00#")),"")</f>
        <v>2019-034</v>
      </c>
      <c r="C8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843" s="181" t="str">
        <f>CONCATENATE(All_Opps[[#This Row],[Opp Year]],"-",TEXT(All_Opps[[#This Row],[Week]],"00#"))</f>
        <v>2019-034</v>
      </c>
      <c r="E843" s="181">
        <f>IFERROR(VALUE(RIGHT(All_Opps[[#This Row],[Opportunity Name]],2)),"")</f>
        <v>2</v>
      </c>
      <c r="F843" s="181">
        <f>IFERROR(("20"&amp;LEFT(All_Opps[[#This Row],[Opportunity Name]],2))*1,"")</f>
        <v>2019</v>
      </c>
      <c r="G843" s="181" t="str">
        <f>MID(All_Opps[[#This Row],[Opportunity Name]],3,2)</f>
        <v>05</v>
      </c>
      <c r="H843" s="181" t="str">
        <f>LEFT(All_Opps[[#This Row],[Opportunity Name]],7)</f>
        <v>1905-06</v>
      </c>
      <c r="I843" s="181" t="str" cm="1">
        <f t="array" ref="I8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43" s="181" t="str">
        <f>YEAR(All_Opps[[#This Row],[Close_Date]])&amp;"-"&amp;TEXT(MONTH(All_Opps[[#This Row],[Close_Date]]),"00")</f>
        <v>2018-08</v>
      </c>
      <c r="K843" s="182">
        <f>All_Opps[[#This Row],[Created Date2]]*1</f>
        <v>43330</v>
      </c>
      <c r="L843" s="183">
        <f>YEAR(All_Opps[[#This Row],[Created_Date]])</f>
        <v>2018</v>
      </c>
      <c r="M843" s="184">
        <f>WEEKNUM(All_Opps[[#This Row],[Created_Date]],16)</f>
        <v>34</v>
      </c>
      <c r="N843" s="182">
        <f>All_Opps[[#This Row],[Close Date]]*1</f>
        <v>43336</v>
      </c>
      <c r="O843" s="185">
        <f>YEAR(All_Opps[[#This Row],[Close_Date]])</f>
        <v>2018</v>
      </c>
      <c r="P843" s="183">
        <f>MONTH(All_Opps[[#This Row],[Close Date]])</f>
        <v>8</v>
      </c>
      <c r="Q843" s="181">
        <f>WEEKNUM(All_Opps[[#This Row],[Close Date]],1)</f>
        <v>34</v>
      </c>
      <c r="R84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256</v>
      </c>
      <c r="S843" s="4" t="s">
        <v>1995</v>
      </c>
      <c r="T843" s="4" t="s">
        <v>1996</v>
      </c>
      <c r="U843" s="68">
        <v>43336</v>
      </c>
      <c r="V843" s="347" t="s">
        <v>19</v>
      </c>
      <c r="W843" s="342">
        <v>21580</v>
      </c>
      <c r="X843" s="4" t="s">
        <v>13</v>
      </c>
      <c r="Y843" s="4" t="s">
        <v>1285</v>
      </c>
      <c r="Z843" s="68">
        <v>43330</v>
      </c>
    </row>
    <row r="844" spans="1:26" ht="12.75" x14ac:dyDescent="0.35">
      <c r="A8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844" s="181" t="str">
        <f>IF(All_Opps[[#This Row],[WeekMod]]&lt;&gt;"",CONCATENATE(All_Opps[[#This Row],[Opp Year]],"-",TEXT(All_Opps[[#This Row],[WeekMod]],"00#")),"")</f>
        <v>2019-030</v>
      </c>
      <c r="C8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844" s="181" t="str">
        <f>CONCATENATE(All_Opps[[#This Row],[Opp Year]],"-",TEXT(All_Opps[[#This Row],[Week]],"00#"))</f>
        <v>2019-030</v>
      </c>
      <c r="E844" s="181">
        <f>IFERROR(VALUE(RIGHT(All_Opps[[#This Row],[Opportunity Name]],2)),"")</f>
        <v>4</v>
      </c>
      <c r="F844" s="181">
        <f>IFERROR(("20"&amp;LEFT(All_Opps[[#This Row],[Opportunity Name]],2))*1,"")</f>
        <v>2019</v>
      </c>
      <c r="G844" s="181" t="str">
        <f>MID(All_Opps[[#This Row],[Opportunity Name]],3,2)</f>
        <v>06</v>
      </c>
      <c r="H844" s="181" t="str">
        <f>LEFT(All_Opps[[#This Row],[Opportunity Name]],7)</f>
        <v>1906-11</v>
      </c>
      <c r="I844" s="181" t="str" cm="1">
        <f t="array" ref="I8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44" s="181" t="str">
        <f>YEAR(All_Opps[[#This Row],[Close_Date]])&amp;"-"&amp;TEXT(MONTH(All_Opps[[#This Row],[Close_Date]]),"00")</f>
        <v>2018-07</v>
      </c>
      <c r="K844" s="182">
        <f>All_Opps[[#This Row],[Created Date2]]*1</f>
        <v>43243</v>
      </c>
      <c r="L844" s="183">
        <f>YEAR(All_Opps[[#This Row],[Created_Date]])</f>
        <v>2018</v>
      </c>
      <c r="M844" s="184">
        <f>WEEKNUM(All_Opps[[#This Row],[Created_Date]],16)</f>
        <v>21</v>
      </c>
      <c r="N844" s="182">
        <f>All_Opps[[#This Row],[Close Date]]*1</f>
        <v>43306</v>
      </c>
      <c r="O844" s="185">
        <f>YEAR(All_Opps[[#This Row],[Close_Date]])</f>
        <v>2018</v>
      </c>
      <c r="P844" s="183">
        <f>MONTH(All_Opps[[#This Row],[Close Date]])</f>
        <v>7</v>
      </c>
      <c r="Q844" s="181">
        <f>WEEKNUM(All_Opps[[#This Row],[Close Date]],1)</f>
        <v>30</v>
      </c>
      <c r="R84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374</v>
      </c>
      <c r="S844" s="4" t="s">
        <v>1997</v>
      </c>
      <c r="T844" s="4" t="s">
        <v>1998</v>
      </c>
      <c r="U844" s="68">
        <v>43306</v>
      </c>
      <c r="V844" s="347" t="s">
        <v>19</v>
      </c>
      <c r="W844" s="9">
        <v>177466</v>
      </c>
      <c r="X844" s="4" t="s">
        <v>11</v>
      </c>
      <c r="Y844" s="4" t="s">
        <v>328</v>
      </c>
      <c r="Z844" s="68">
        <v>43243</v>
      </c>
    </row>
    <row r="845" spans="1:26" ht="12.75" x14ac:dyDescent="0.35">
      <c r="A8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845" s="181" t="str">
        <f>IF(All_Opps[[#This Row],[WeekMod]]&lt;&gt;"",CONCATENATE(All_Opps[[#This Row],[Opp Year]],"-",TEXT(All_Opps[[#This Row],[WeekMod]],"00#")),"")</f>
        <v>2019-034</v>
      </c>
      <c r="C8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845" s="181" t="str">
        <f>CONCATENATE(All_Opps[[#This Row],[Opp Year]],"-",TEXT(All_Opps[[#This Row],[Week]],"00#"))</f>
        <v>2019-034</v>
      </c>
      <c r="E845" s="181">
        <f>IFERROR(VALUE(RIGHT(All_Opps[[#This Row],[Opportunity Name]],2)),"")</f>
        <v>2</v>
      </c>
      <c r="F845" s="181">
        <f>IFERROR(("20"&amp;LEFT(All_Opps[[#This Row],[Opportunity Name]],2))*1,"")</f>
        <v>2019</v>
      </c>
      <c r="G845" s="181" t="str">
        <f>MID(All_Opps[[#This Row],[Opportunity Name]],3,2)</f>
        <v>08</v>
      </c>
      <c r="H845" s="181" t="str">
        <f>LEFT(All_Opps[[#This Row],[Opportunity Name]],7)</f>
        <v>1908-07</v>
      </c>
      <c r="I845" s="181" t="str" cm="1">
        <f t="array" ref="I8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45" s="181" t="str">
        <f>YEAR(All_Opps[[#This Row],[Close_Date]])&amp;"-"&amp;TEXT(MONTH(All_Opps[[#This Row],[Close_Date]]),"00")</f>
        <v>2018-08</v>
      </c>
      <c r="K845" s="182">
        <f>All_Opps[[#This Row],[Created Date2]]*1</f>
        <v>43317</v>
      </c>
      <c r="L845" s="183">
        <f>YEAR(All_Opps[[#This Row],[Created_Date]])</f>
        <v>2018</v>
      </c>
      <c r="M845" s="184">
        <f>WEEKNUM(All_Opps[[#This Row],[Created_Date]],16)</f>
        <v>32</v>
      </c>
      <c r="N845" s="182">
        <f>All_Opps[[#This Row],[Close Date]]*1</f>
        <v>43333</v>
      </c>
      <c r="O845" s="185">
        <f>YEAR(All_Opps[[#This Row],[Close_Date]])</f>
        <v>2018</v>
      </c>
      <c r="P845" s="183">
        <f>MONTH(All_Opps[[#This Row],[Close Date]])</f>
        <v>8</v>
      </c>
      <c r="Q845" s="181">
        <f>WEEKNUM(All_Opps[[#This Row],[Close Date]],1)</f>
        <v>34</v>
      </c>
      <c r="R84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361</v>
      </c>
      <c r="S845" s="4" t="s">
        <v>1999</v>
      </c>
      <c r="T845" s="4" t="s">
        <v>2000</v>
      </c>
      <c r="U845" s="68">
        <v>43333</v>
      </c>
      <c r="V845" s="347" t="s">
        <v>19</v>
      </c>
      <c r="W845" s="9">
        <v>23570</v>
      </c>
      <c r="X845" s="4" t="s">
        <v>6</v>
      </c>
      <c r="Y845" s="4" t="s">
        <v>328</v>
      </c>
      <c r="Z845" s="68">
        <v>43317</v>
      </c>
    </row>
    <row r="846" spans="1:26" ht="12.75" x14ac:dyDescent="0.35">
      <c r="A8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846" s="181" t="str">
        <f>IF(All_Opps[[#This Row],[WeekMod]]&lt;&gt;"",CONCATENATE(All_Opps[[#This Row],[Opp Year]],"-",TEXT(All_Opps[[#This Row],[WeekMod]],"00#")),"")</f>
        <v>2019-029</v>
      </c>
      <c r="C8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846" s="181" t="str">
        <f>CONCATENATE(All_Opps[[#This Row],[Opp Year]],"-",TEXT(All_Opps[[#This Row],[Week]],"00#"))</f>
        <v>2019-029</v>
      </c>
      <c r="E846" s="181">
        <f>IFERROR(VALUE(RIGHT(All_Opps[[#This Row],[Opportunity Name]],2)),"")</f>
        <v>2</v>
      </c>
      <c r="F846" s="181">
        <f>IFERROR(("20"&amp;LEFT(All_Opps[[#This Row],[Opportunity Name]],2))*1,"")</f>
        <v>2019</v>
      </c>
      <c r="G846" s="181" t="str">
        <f>MID(All_Opps[[#This Row],[Opportunity Name]],3,2)</f>
        <v>06</v>
      </c>
      <c r="H846" s="181" t="str">
        <f>LEFT(All_Opps[[#This Row],[Opportunity Name]],7)</f>
        <v>1906-12</v>
      </c>
      <c r="I846" s="181" t="str" cm="1">
        <f t="array" ref="I8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46" s="181" t="str">
        <f>YEAR(All_Opps[[#This Row],[Close_Date]])&amp;"-"&amp;TEXT(MONTH(All_Opps[[#This Row],[Close_Date]]),"00")</f>
        <v>2018-07</v>
      </c>
      <c r="K846" s="182">
        <f>All_Opps[[#This Row],[Created Date2]]*1</f>
        <v>43301</v>
      </c>
      <c r="L846" s="183">
        <f>YEAR(All_Opps[[#This Row],[Created_Date]])</f>
        <v>2018</v>
      </c>
      <c r="M846" s="184">
        <f>WEEKNUM(All_Opps[[#This Row],[Created_Date]],16)</f>
        <v>29</v>
      </c>
      <c r="N846" s="182">
        <f>All_Opps[[#This Row],[Close Date]]*1</f>
        <v>43302</v>
      </c>
      <c r="O846" s="185">
        <f>YEAR(All_Opps[[#This Row],[Close_Date]])</f>
        <v>2018</v>
      </c>
      <c r="P846" s="183">
        <f>MONTH(All_Opps[[#This Row],[Close Date]])</f>
        <v>7</v>
      </c>
      <c r="Q846" s="181">
        <f>WEEKNUM(All_Opps[[#This Row],[Close Date]],1)</f>
        <v>29</v>
      </c>
      <c r="R84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316</v>
      </c>
      <c r="S846" s="4" t="s">
        <v>2001</v>
      </c>
      <c r="T846" s="4" t="s">
        <v>2002</v>
      </c>
      <c r="U846" s="68">
        <v>43302</v>
      </c>
      <c r="V846" s="347" t="s">
        <v>19</v>
      </c>
      <c r="W846" s="9">
        <v>33135</v>
      </c>
      <c r="X846" s="4" t="s">
        <v>176</v>
      </c>
      <c r="Y846" s="4" t="s">
        <v>328</v>
      </c>
      <c r="Z846" s="68">
        <v>43301</v>
      </c>
    </row>
    <row r="847" spans="1:26" ht="12.75" x14ac:dyDescent="0.35">
      <c r="A8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847" s="181" t="str">
        <f>IF(All_Opps[[#This Row],[WeekMod]]&lt;&gt;"",CONCATENATE(All_Opps[[#This Row],[Opp Year]],"-",TEXT(All_Opps[[#This Row],[WeekMod]],"00#")),"")</f>
        <v>2018-079</v>
      </c>
      <c r="C8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847" s="181" t="str">
        <f>CONCATENATE(All_Opps[[#This Row],[Opp Year]],"-",TEXT(All_Opps[[#This Row],[Week]],"00#"))</f>
        <v>2018-079</v>
      </c>
      <c r="E847" s="181">
        <f>IFERROR(VALUE(RIGHT(All_Opps[[#This Row],[Opportunity Name]],2)),"")</f>
        <v>2</v>
      </c>
      <c r="F847" s="181">
        <f>IFERROR(("20"&amp;LEFT(All_Opps[[#This Row],[Opportunity Name]],2))*1,"")</f>
        <v>2018</v>
      </c>
      <c r="G847" s="181" t="str">
        <f>MID(All_Opps[[#This Row],[Opportunity Name]],3,2)</f>
        <v>12</v>
      </c>
      <c r="H847" s="181" t="str">
        <f>LEFT(All_Opps[[#This Row],[Opportunity Name]],7)</f>
        <v>1812 As</v>
      </c>
      <c r="I847" s="181" t="str" cm="1">
        <f t="array" ref="I8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47" s="181" t="str">
        <f>YEAR(All_Opps[[#This Row],[Close_Date]])&amp;"-"&amp;TEXT(MONTH(All_Opps[[#This Row],[Close_Date]]),"00")</f>
        <v>2018-07</v>
      </c>
      <c r="K847" s="182">
        <f>All_Opps[[#This Row],[Created Date2]]*1</f>
        <v>43258</v>
      </c>
      <c r="L847" s="183">
        <f>YEAR(All_Opps[[#This Row],[Created_Date]])</f>
        <v>2018</v>
      </c>
      <c r="M847" s="184">
        <f>WEEKNUM(All_Opps[[#This Row],[Created_Date]],16)</f>
        <v>23</v>
      </c>
      <c r="N847" s="182">
        <f>All_Opps[[#This Row],[Close Date]]*1</f>
        <v>43288</v>
      </c>
      <c r="O847" s="185">
        <f>YEAR(All_Opps[[#This Row],[Close_Date]])</f>
        <v>2018</v>
      </c>
      <c r="P847" s="183">
        <f>MONTH(All_Opps[[#This Row],[Close Date]])</f>
        <v>7</v>
      </c>
      <c r="Q847" s="181">
        <f>WEEKNUM(All_Opps[[#This Row],[Close Date]],1)</f>
        <v>27</v>
      </c>
      <c r="R84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47" s="4" t="s">
        <v>2003</v>
      </c>
      <c r="T847" s="4" t="s">
        <v>2004</v>
      </c>
      <c r="U847" s="68">
        <v>43288</v>
      </c>
      <c r="V847" s="347" t="s">
        <v>18</v>
      </c>
      <c r="W847" s="341">
        <v>26927</v>
      </c>
      <c r="X847" s="4" t="s">
        <v>155</v>
      </c>
      <c r="Y847" s="4" t="s">
        <v>1285</v>
      </c>
      <c r="Z847" s="68">
        <v>43258</v>
      </c>
    </row>
    <row r="848" spans="1:26" ht="12.75" x14ac:dyDescent="0.35">
      <c r="A8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848" s="181" t="str">
        <f>IF(All_Opps[[#This Row],[WeekMod]]&lt;&gt;"",CONCATENATE(All_Opps[[#This Row],[Opp Year]],"-",TEXT(All_Opps[[#This Row],[WeekMod]],"00#")),"")</f>
        <v>2019-031</v>
      </c>
      <c r="C8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848" s="181" t="str">
        <f>CONCATENATE(All_Opps[[#This Row],[Opp Year]],"-",TEXT(All_Opps[[#This Row],[Week]],"00#"))</f>
        <v>2019-031</v>
      </c>
      <c r="E848" s="181">
        <f>IFERROR(VALUE(RIGHT(All_Opps[[#This Row],[Opportunity Name]],2)),"")</f>
        <v>2</v>
      </c>
      <c r="F848" s="181">
        <f>IFERROR(("20"&amp;LEFT(All_Opps[[#This Row],[Opportunity Name]],2))*1,"")</f>
        <v>2019</v>
      </c>
      <c r="G848" s="181" t="str">
        <f>MID(All_Opps[[#This Row],[Opportunity Name]],3,2)</f>
        <v>06</v>
      </c>
      <c r="H848" s="181" t="str">
        <f>LEFT(All_Opps[[#This Row],[Opportunity Name]],7)</f>
        <v>1906-13</v>
      </c>
      <c r="I848" s="181" t="str" cm="1">
        <f t="array" ref="I8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48" s="181" t="str">
        <f>YEAR(All_Opps[[#This Row],[Close_Date]])&amp;"-"&amp;TEXT(MONTH(All_Opps[[#This Row],[Close_Date]]),"00")</f>
        <v>2018-08</v>
      </c>
      <c r="K848" s="182">
        <f>All_Opps[[#This Row],[Created Date2]]*1</f>
        <v>43310</v>
      </c>
      <c r="L848" s="183">
        <f>YEAR(All_Opps[[#This Row],[Created_Date]])</f>
        <v>2018</v>
      </c>
      <c r="M848" s="184">
        <f>WEEKNUM(All_Opps[[#This Row],[Created_Date]],16)</f>
        <v>31</v>
      </c>
      <c r="N848" s="182">
        <f>All_Opps[[#This Row],[Close Date]]*1</f>
        <v>43313</v>
      </c>
      <c r="O848" s="185">
        <f>YEAR(All_Opps[[#This Row],[Close_Date]])</f>
        <v>2018</v>
      </c>
      <c r="P848" s="183">
        <f>MONTH(All_Opps[[#This Row],[Close Date]])</f>
        <v>8</v>
      </c>
      <c r="Q848" s="181">
        <f>WEEKNUM(All_Opps[[#This Row],[Close Date]],1)</f>
        <v>31</v>
      </c>
      <c r="R8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307</v>
      </c>
      <c r="S848" s="4" t="s">
        <v>2005</v>
      </c>
      <c r="T848" s="4" t="s">
        <v>2006</v>
      </c>
      <c r="U848" s="68">
        <v>43313</v>
      </c>
      <c r="V848" s="347" t="s">
        <v>19</v>
      </c>
      <c r="W848" s="341">
        <v>30935</v>
      </c>
      <c r="X848" s="4" t="s">
        <v>13</v>
      </c>
      <c r="Y848" s="4" t="s">
        <v>321</v>
      </c>
      <c r="Z848" s="68">
        <v>43310</v>
      </c>
    </row>
    <row r="849" spans="1:26" ht="12.75" x14ac:dyDescent="0.35">
      <c r="A8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849" s="181" t="str">
        <f>IF(All_Opps[[#This Row],[WeekMod]]&lt;&gt;"",CONCATENATE(All_Opps[[#This Row],[Opp Year]],"-",TEXT(All_Opps[[#This Row],[WeekMod]],"00#")),"")</f>
        <v>2019-030</v>
      </c>
      <c r="C8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849" s="181" t="str">
        <f>CONCATENATE(All_Opps[[#This Row],[Opp Year]],"-",TEXT(All_Opps[[#This Row],[Week]],"00#"))</f>
        <v>2019-030</v>
      </c>
      <c r="E849" s="181">
        <f>IFERROR(VALUE(RIGHT(All_Opps[[#This Row],[Opportunity Name]],2)),"")</f>
        <v>4</v>
      </c>
      <c r="F849" s="181">
        <f>IFERROR(("20"&amp;LEFT(All_Opps[[#This Row],[Opportunity Name]],2))*1,"")</f>
        <v>2019</v>
      </c>
      <c r="G849" s="181" t="str">
        <f>MID(All_Opps[[#This Row],[Opportunity Name]],3,2)</f>
        <v>12</v>
      </c>
      <c r="H849" s="181" t="str">
        <f>LEFT(All_Opps[[#This Row],[Opportunity Name]],7)</f>
        <v>1912-01</v>
      </c>
      <c r="I849" s="181" t="str" cm="1">
        <f t="array" ref="I8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49" s="181" t="str">
        <f>YEAR(All_Opps[[#This Row],[Close_Date]])&amp;"-"&amp;TEXT(MONTH(All_Opps[[#This Row],[Close_Date]]),"00")</f>
        <v>2018-07</v>
      </c>
      <c r="K849" s="182">
        <f>All_Opps[[#This Row],[Created Date2]]*1</f>
        <v>43303</v>
      </c>
      <c r="L849" s="183">
        <f>YEAR(All_Opps[[#This Row],[Created_Date]])</f>
        <v>2018</v>
      </c>
      <c r="M849" s="184">
        <f>WEEKNUM(All_Opps[[#This Row],[Created_Date]],16)</f>
        <v>30</v>
      </c>
      <c r="N849" s="182">
        <f>All_Opps[[#This Row],[Close Date]]*1</f>
        <v>43309</v>
      </c>
      <c r="O849" s="185">
        <f>YEAR(All_Opps[[#This Row],[Close_Date]])</f>
        <v>2018</v>
      </c>
      <c r="P849" s="183">
        <f>MONTH(All_Opps[[#This Row],[Close Date]])</f>
        <v>7</v>
      </c>
      <c r="Q849" s="181">
        <f>WEEKNUM(All_Opps[[#This Row],[Close Date]],1)</f>
        <v>30</v>
      </c>
      <c r="R84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497</v>
      </c>
      <c r="S849" s="4" t="s">
        <v>2007</v>
      </c>
      <c r="T849" s="4" t="s">
        <v>2008</v>
      </c>
      <c r="U849" s="68">
        <v>43309</v>
      </c>
      <c r="V849" s="347" t="s">
        <v>19</v>
      </c>
      <c r="W849" s="9">
        <v>36202</v>
      </c>
      <c r="X849" s="4" t="s">
        <v>11</v>
      </c>
      <c r="Y849" s="4" t="s">
        <v>1285</v>
      </c>
      <c r="Z849" s="68">
        <v>43303</v>
      </c>
    </row>
    <row r="850" spans="1:26" ht="12.75" x14ac:dyDescent="0.35">
      <c r="A8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88</v>
      </c>
      <c r="B850" s="181" t="str">
        <f>IF(All_Opps[[#This Row],[WeekMod]]&lt;&gt;"",CONCATENATE(All_Opps[[#This Row],[Opp Year]],"-",TEXT(All_Opps[[#This Row],[WeekMod]],"00#")),"")</f>
        <v>2018-088</v>
      </c>
      <c r="C8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88</v>
      </c>
      <c r="D850" s="181" t="str">
        <f>CONCATENATE(All_Opps[[#This Row],[Opp Year]],"-",TEXT(All_Opps[[#This Row],[Week]],"00#"))</f>
        <v>2018-088</v>
      </c>
      <c r="E850" s="181">
        <f>IFERROR(VALUE(RIGHT(All_Opps[[#This Row],[Opportunity Name]],2)),"")</f>
        <v>2</v>
      </c>
      <c r="F850" s="181">
        <f>IFERROR(("20"&amp;LEFT(All_Opps[[#This Row],[Opportunity Name]],2))*1,"")</f>
        <v>2018</v>
      </c>
      <c r="G850" s="181" t="str">
        <f>MID(All_Opps[[#This Row],[Opportunity Name]],3,2)</f>
        <v>09</v>
      </c>
      <c r="H850" s="181" t="str">
        <f>LEFT(All_Opps[[#This Row],[Opportunity Name]],7)</f>
        <v>1809-17</v>
      </c>
      <c r="I850" s="181" t="str" cm="1">
        <f t="array" ref="I8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50" s="181" t="str">
        <f>YEAR(All_Opps[[#This Row],[Close_Date]])&amp;"-"&amp;TEXT(MONTH(All_Opps[[#This Row],[Close_Date]]),"00")</f>
        <v>2018-09</v>
      </c>
      <c r="K850" s="182">
        <f>All_Opps[[#This Row],[Created Date2]]*1</f>
        <v>43348</v>
      </c>
      <c r="L850" s="183">
        <f>YEAR(All_Opps[[#This Row],[Created_Date]])</f>
        <v>2018</v>
      </c>
      <c r="M850" s="184">
        <f>WEEKNUM(All_Opps[[#This Row],[Created_Date]],16)</f>
        <v>36</v>
      </c>
      <c r="N850" s="182">
        <f>All_Opps[[#This Row],[Close Date]]*1</f>
        <v>43348</v>
      </c>
      <c r="O850" s="185">
        <f>YEAR(All_Opps[[#This Row],[Close_Date]])</f>
        <v>2018</v>
      </c>
      <c r="P850" s="183">
        <f>MONTH(All_Opps[[#This Row],[Close Date]])</f>
        <v>9</v>
      </c>
      <c r="Q850" s="181">
        <f>WEEKNUM(All_Opps[[#This Row],[Close Date]],1)</f>
        <v>36</v>
      </c>
      <c r="R85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50" s="4" t="s">
        <v>2009</v>
      </c>
      <c r="T850" s="4" t="s">
        <v>2010</v>
      </c>
      <c r="U850" s="68">
        <v>43348</v>
      </c>
      <c r="V850" s="347" t="s">
        <v>19</v>
      </c>
      <c r="W850" s="9">
        <v>30082</v>
      </c>
      <c r="X850" s="4" t="s">
        <v>15</v>
      </c>
      <c r="Y850" s="4" t="s">
        <v>328</v>
      </c>
      <c r="Z850" s="68">
        <v>43348</v>
      </c>
    </row>
    <row r="851" spans="1:26" ht="12.75" x14ac:dyDescent="0.35">
      <c r="A85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851" s="181" t="str">
        <f>IF(All_Opps[[#This Row],[WeekMod]]&lt;&gt;"",CONCATENATE(All_Opps[[#This Row],[Opp Year]],"-",TEXT(All_Opps[[#This Row],[WeekMod]],"00#")),"")</f>
        <v/>
      </c>
      <c r="C8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851" s="181" t="str">
        <f>CONCATENATE(All_Opps[[#This Row],[Opp Year]],"-",TEXT(All_Opps[[#This Row],[Week]],"00#"))</f>
        <v>2020-001</v>
      </c>
      <c r="E851" s="181">
        <f>IFERROR(VALUE(RIGHT(All_Opps[[#This Row],[Opportunity Name]],2)),"")</f>
        <v>6</v>
      </c>
      <c r="F851" s="181">
        <f>IFERROR(("20"&amp;LEFT(All_Opps[[#This Row],[Opportunity Name]],2))*1,"")</f>
        <v>2020</v>
      </c>
      <c r="G851" s="181" t="str">
        <f>MID(All_Opps[[#This Row],[Opportunity Name]],3,2)</f>
        <v>05</v>
      </c>
      <c r="H851" s="181" t="str">
        <f>LEFT(All_Opps[[#This Row],[Opportunity Name]],7)</f>
        <v>2005 Ur</v>
      </c>
      <c r="I851" s="181" t="str" cm="1">
        <f t="array" ref="I8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51" s="181" t="str">
        <f>YEAR(All_Opps[[#This Row],[Close_Date]])&amp;"-"&amp;TEXT(MONTH(All_Opps[[#This Row],[Close_Date]]),"00")</f>
        <v>2018-08</v>
      </c>
      <c r="K851" s="182">
        <f>All_Opps[[#This Row],[Created Date2]]*1</f>
        <v>43312</v>
      </c>
      <c r="L851" s="183">
        <f>YEAR(All_Opps[[#This Row],[Created_Date]])</f>
        <v>2018</v>
      </c>
      <c r="M851" s="184">
        <f>WEEKNUM(All_Opps[[#This Row],[Created_Date]],16)</f>
        <v>31</v>
      </c>
      <c r="N851" s="182">
        <f>All_Opps[[#This Row],[Close Date]]*1</f>
        <v>43342</v>
      </c>
      <c r="O851" s="185">
        <f>YEAR(All_Opps[[#This Row],[Close_Date]])</f>
        <v>2018</v>
      </c>
      <c r="P851" s="183">
        <f>MONTH(All_Opps[[#This Row],[Close Date]])</f>
        <v>8</v>
      </c>
      <c r="Q851" s="181">
        <f>WEEKNUM(All_Opps[[#This Row],[Close Date]],1)</f>
        <v>35</v>
      </c>
      <c r="R8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51" s="4" t="s">
        <v>2011</v>
      </c>
      <c r="T851" s="4" t="s">
        <v>2012</v>
      </c>
      <c r="U851" s="68">
        <v>43342</v>
      </c>
      <c r="V851" s="347" t="s">
        <v>18</v>
      </c>
      <c r="W851" s="341">
        <v>53850</v>
      </c>
      <c r="X851" s="4" t="s">
        <v>159</v>
      </c>
      <c r="Y851" s="4" t="s">
        <v>1285</v>
      </c>
      <c r="Z851" s="68">
        <v>43312</v>
      </c>
    </row>
    <row r="852" spans="1:26" ht="12.75" x14ac:dyDescent="0.35">
      <c r="A8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85</v>
      </c>
      <c r="B852" s="181" t="str">
        <f>IF(All_Opps[[#This Row],[WeekMod]]&lt;&gt;"",CONCATENATE(All_Opps[[#This Row],[Opp Year]],"-",TEXT(All_Opps[[#This Row],[WeekMod]],"00#")),"")</f>
        <v>2018-085</v>
      </c>
      <c r="C8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85</v>
      </c>
      <c r="D852" s="181" t="str">
        <f>CONCATENATE(All_Opps[[#This Row],[Opp Year]],"-",TEXT(All_Opps[[#This Row],[Week]],"00#"))</f>
        <v>2018-085</v>
      </c>
      <c r="E852" s="181">
        <f>IFERROR(VALUE(RIGHT(All_Opps[[#This Row],[Opportunity Name]],2)),"")</f>
        <v>1</v>
      </c>
      <c r="F852" s="181">
        <f>IFERROR(("20"&amp;LEFT(All_Opps[[#This Row],[Opportunity Name]],2))*1,"")</f>
        <v>2018</v>
      </c>
      <c r="G852" s="181" t="str">
        <f>MID(All_Opps[[#This Row],[Opportunity Name]],3,2)</f>
        <v>08</v>
      </c>
      <c r="H852" s="181" t="str">
        <f>LEFT(All_Opps[[#This Row],[Opportunity Name]],7)</f>
        <v>1808 We</v>
      </c>
      <c r="I852" s="181" t="str" cm="1">
        <f t="array" ref="I8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52" s="181" t="str">
        <f>YEAR(All_Opps[[#This Row],[Close_Date]])&amp;"-"&amp;TEXT(MONTH(All_Opps[[#This Row],[Close_Date]]),"00")</f>
        <v>2018-08</v>
      </c>
      <c r="K852" s="182">
        <f>All_Opps[[#This Row],[Created Date2]]*1</f>
        <v>43299</v>
      </c>
      <c r="L852" s="183">
        <f>YEAR(All_Opps[[#This Row],[Created_Date]])</f>
        <v>2018</v>
      </c>
      <c r="M852" s="184">
        <f>WEEKNUM(All_Opps[[#This Row],[Created_Date]],16)</f>
        <v>29</v>
      </c>
      <c r="N852" s="182">
        <f>All_Opps[[#This Row],[Close Date]]*1</f>
        <v>43329</v>
      </c>
      <c r="O852" s="185">
        <f>YEAR(All_Opps[[#This Row],[Close_Date]])</f>
        <v>2018</v>
      </c>
      <c r="P852" s="183">
        <f>MONTH(All_Opps[[#This Row],[Close Date]])</f>
        <v>8</v>
      </c>
      <c r="Q852" s="181">
        <f>WEEKNUM(All_Opps[[#This Row],[Close Date]],1)</f>
        <v>33</v>
      </c>
      <c r="R85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52" s="4" t="s">
        <v>2013</v>
      </c>
      <c r="T852" s="4" t="s">
        <v>2014</v>
      </c>
      <c r="U852" s="68">
        <v>43329</v>
      </c>
      <c r="V852" s="347" t="s">
        <v>18</v>
      </c>
      <c r="W852" s="341">
        <v>16335</v>
      </c>
      <c r="X852" s="4" t="s">
        <v>6</v>
      </c>
      <c r="Y852" s="4" t="s">
        <v>1285</v>
      </c>
      <c r="Z852" s="68">
        <v>43299</v>
      </c>
    </row>
    <row r="853" spans="1:26" ht="12.75" x14ac:dyDescent="0.35">
      <c r="A8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853" s="181" t="str">
        <f>IF(All_Opps[[#This Row],[WeekMod]]&lt;&gt;"",CONCATENATE(All_Opps[[#This Row],[Opp Year]],"-",TEXT(All_Opps[[#This Row],[WeekMod]],"00#")),"")</f>
        <v>2019-029</v>
      </c>
      <c r="C8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853" s="181" t="str">
        <f>CONCATENATE(All_Opps[[#This Row],[Opp Year]],"-",TEXT(All_Opps[[#This Row],[Week]],"00#"))</f>
        <v>2019-029</v>
      </c>
      <c r="E853" s="181">
        <f>IFERROR(VALUE(RIGHT(All_Opps[[#This Row],[Opportunity Name]],2)),"")</f>
        <v>2</v>
      </c>
      <c r="F853" s="181">
        <f>IFERROR(("20"&amp;LEFT(All_Opps[[#This Row],[Opportunity Name]],2))*1,"")</f>
        <v>2019</v>
      </c>
      <c r="G853" s="181" t="str">
        <f>MID(All_Opps[[#This Row],[Opportunity Name]],3,2)</f>
        <v>09</v>
      </c>
      <c r="H853" s="181" t="str">
        <f>LEFT(All_Opps[[#This Row],[Opportunity Name]],7)</f>
        <v>1909-05</v>
      </c>
      <c r="I853" s="181" t="str" cm="1">
        <f t="array" ref="I8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853" s="181" t="str">
        <f>YEAR(All_Opps[[#This Row],[Close_Date]])&amp;"-"&amp;TEXT(MONTH(All_Opps[[#This Row],[Close_Date]]),"00")</f>
        <v>2018-07</v>
      </c>
      <c r="K853" s="182">
        <f>All_Opps[[#This Row],[Created Date2]]*1</f>
        <v>43288</v>
      </c>
      <c r="L853" s="183">
        <f>YEAR(All_Opps[[#This Row],[Created_Date]])</f>
        <v>2018</v>
      </c>
      <c r="M853" s="184">
        <f>WEEKNUM(All_Opps[[#This Row],[Created_Date]],16)</f>
        <v>28</v>
      </c>
      <c r="N853" s="182">
        <f>All_Opps[[#This Row],[Close Date]]*1</f>
        <v>43299</v>
      </c>
      <c r="O853" s="185">
        <f>YEAR(All_Opps[[#This Row],[Close_Date]])</f>
        <v>2018</v>
      </c>
      <c r="P853" s="183">
        <f>MONTH(All_Opps[[#This Row],[Close Date]])</f>
        <v>7</v>
      </c>
      <c r="Q853" s="181">
        <f>WEEKNUM(All_Opps[[#This Row],[Close Date]],1)</f>
        <v>29</v>
      </c>
      <c r="R85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53" s="4" t="s">
        <v>2015</v>
      </c>
      <c r="T853" s="4" t="s">
        <v>2016</v>
      </c>
      <c r="U853" s="68">
        <v>43299</v>
      </c>
      <c r="V853" s="347" t="s">
        <v>20</v>
      </c>
      <c r="W853" s="341">
        <v>64249</v>
      </c>
      <c r="X853" s="4" t="s">
        <v>13</v>
      </c>
      <c r="Y853" s="4" t="s">
        <v>321</v>
      </c>
      <c r="Z853" s="68">
        <v>43288</v>
      </c>
    </row>
    <row r="854" spans="1:26" ht="12.75" x14ac:dyDescent="0.35">
      <c r="A8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854" s="181" t="str">
        <f>IF(All_Opps[[#This Row],[WeekMod]]&lt;&gt;"",CONCATENATE(All_Opps[[#This Row],[Opp Year]],"-",TEXT(All_Opps[[#This Row],[WeekMod]],"00#")),"")</f>
        <v>2019-033</v>
      </c>
      <c r="C8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854" s="181" t="str">
        <f>CONCATENATE(All_Opps[[#This Row],[Opp Year]],"-",TEXT(All_Opps[[#This Row],[Week]],"00#"))</f>
        <v>2019-033</v>
      </c>
      <c r="E854" s="181">
        <f>IFERROR(VALUE(RIGHT(All_Opps[[#This Row],[Opportunity Name]],2)),"")</f>
        <v>4</v>
      </c>
      <c r="F854" s="181">
        <f>IFERROR(("20"&amp;LEFT(All_Opps[[#This Row],[Opportunity Name]],2))*1,"")</f>
        <v>2019</v>
      </c>
      <c r="G854" s="181" t="str">
        <f>MID(All_Opps[[#This Row],[Opportunity Name]],3,2)</f>
        <v>07</v>
      </c>
      <c r="H854" s="181" t="str">
        <f>LEFT(All_Opps[[#This Row],[Opportunity Name]],7)</f>
        <v>1907-06</v>
      </c>
      <c r="I854" s="181" t="str" cm="1">
        <f t="array" ref="I8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54" s="181" t="str">
        <f>YEAR(All_Opps[[#This Row],[Close_Date]])&amp;"-"&amp;TEXT(MONTH(All_Opps[[#This Row],[Close_Date]]),"00")</f>
        <v>2018-08</v>
      </c>
      <c r="K854" s="182">
        <f>All_Opps[[#This Row],[Created Date2]]*1</f>
        <v>43315</v>
      </c>
      <c r="L854" s="183">
        <f>YEAR(All_Opps[[#This Row],[Created_Date]])</f>
        <v>2018</v>
      </c>
      <c r="M854" s="184">
        <f>WEEKNUM(All_Opps[[#This Row],[Created_Date]],16)</f>
        <v>31</v>
      </c>
      <c r="N854" s="182">
        <f>All_Opps[[#This Row],[Close Date]]*1</f>
        <v>43327</v>
      </c>
      <c r="O854" s="185">
        <f>YEAR(All_Opps[[#This Row],[Close_Date]])</f>
        <v>2018</v>
      </c>
      <c r="P854" s="183">
        <f>MONTH(All_Opps[[#This Row],[Close Date]])</f>
        <v>8</v>
      </c>
      <c r="Q854" s="181">
        <f>WEEKNUM(All_Opps[[#This Row],[Close Date]],1)</f>
        <v>33</v>
      </c>
      <c r="R85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332</v>
      </c>
      <c r="S854" s="4" t="s">
        <v>2017</v>
      </c>
      <c r="T854" s="4" t="s">
        <v>2018</v>
      </c>
      <c r="U854" s="68">
        <v>43327</v>
      </c>
      <c r="V854" s="347" t="s">
        <v>19</v>
      </c>
      <c r="W854" s="9">
        <v>41250</v>
      </c>
      <c r="X854" s="4" t="s">
        <v>6</v>
      </c>
      <c r="Y854" s="4" t="s">
        <v>1285</v>
      </c>
      <c r="Z854" s="68">
        <v>43315</v>
      </c>
    </row>
    <row r="855" spans="1:26" ht="12.75" x14ac:dyDescent="0.35">
      <c r="A8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85</v>
      </c>
      <c r="B855" s="181" t="str">
        <f>IF(All_Opps[[#This Row],[WeekMod]]&lt;&gt;"",CONCATENATE(All_Opps[[#This Row],[Opp Year]],"-",TEXT(All_Opps[[#This Row],[WeekMod]],"00#")),"")</f>
        <v>2018-085</v>
      </c>
      <c r="C8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85</v>
      </c>
      <c r="D855" s="181" t="str">
        <f>CONCATENATE(All_Opps[[#This Row],[Opp Year]],"-",TEXT(All_Opps[[#This Row],[Week]],"00#"))</f>
        <v>2018-085</v>
      </c>
      <c r="E855" s="181">
        <f>IFERROR(VALUE(RIGHT(All_Opps[[#This Row],[Opportunity Name]],2)),"")</f>
        <v>2</v>
      </c>
      <c r="F855" s="181">
        <f>IFERROR(("20"&amp;LEFT(All_Opps[[#This Row],[Opportunity Name]],2))*1,"")</f>
        <v>2018</v>
      </c>
      <c r="G855" s="181" t="str">
        <f>MID(All_Opps[[#This Row],[Opportunity Name]],3,2)</f>
        <v>12</v>
      </c>
      <c r="H855" s="181" t="str">
        <f>LEFT(All_Opps[[#This Row],[Opportunity Name]],7)</f>
        <v>1812 Pe</v>
      </c>
      <c r="I855" s="181" t="str" cm="1">
        <f t="array" ref="I8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55" s="181" t="str">
        <f>YEAR(All_Opps[[#This Row],[Close_Date]])&amp;"-"&amp;TEXT(MONTH(All_Opps[[#This Row],[Close_Date]]),"00")</f>
        <v>2018-08</v>
      </c>
      <c r="K855" s="182">
        <f>All_Opps[[#This Row],[Created Date2]]*1</f>
        <v>43295</v>
      </c>
      <c r="L855" s="183">
        <f>YEAR(All_Opps[[#This Row],[Created_Date]])</f>
        <v>2018</v>
      </c>
      <c r="M855" s="184">
        <f>WEEKNUM(All_Opps[[#This Row],[Created_Date]],16)</f>
        <v>29</v>
      </c>
      <c r="N855" s="182">
        <f>All_Opps[[#This Row],[Close Date]]*1</f>
        <v>43325</v>
      </c>
      <c r="O855" s="185">
        <f>YEAR(All_Opps[[#This Row],[Close_Date]])</f>
        <v>2018</v>
      </c>
      <c r="P855" s="183">
        <f>MONTH(All_Opps[[#This Row],[Close Date]])</f>
        <v>8</v>
      </c>
      <c r="Q855" s="181">
        <f>WEEKNUM(All_Opps[[#This Row],[Close Date]],1)</f>
        <v>33</v>
      </c>
      <c r="R85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55" s="4" t="s">
        <v>2019</v>
      </c>
      <c r="T855" s="4" t="s">
        <v>2020</v>
      </c>
      <c r="U855" s="68">
        <v>43325</v>
      </c>
      <c r="V855" s="347" t="s">
        <v>18</v>
      </c>
      <c r="W855" s="9">
        <v>71357</v>
      </c>
      <c r="X855" s="4" t="s">
        <v>11</v>
      </c>
      <c r="Y855" s="4" t="s">
        <v>328</v>
      </c>
      <c r="Z855" s="68">
        <v>43295</v>
      </c>
    </row>
    <row r="856" spans="1:26" ht="12.75" x14ac:dyDescent="0.35">
      <c r="A8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856" s="181" t="str">
        <f>IF(All_Opps[[#This Row],[WeekMod]]&lt;&gt;"",CONCATENATE(All_Opps[[#This Row],[Opp Year]],"-",TEXT(All_Opps[[#This Row],[WeekMod]],"00#")),"")</f>
        <v>2019-033</v>
      </c>
      <c r="C8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856" s="181" t="str">
        <f>CONCATENATE(All_Opps[[#This Row],[Opp Year]],"-",TEXT(All_Opps[[#This Row],[Week]],"00#"))</f>
        <v>2019-033</v>
      </c>
      <c r="E856" s="181">
        <f>IFERROR(VALUE(RIGHT(All_Opps[[#This Row],[Opportunity Name]],2)),"")</f>
        <v>2</v>
      </c>
      <c r="F856" s="181">
        <f>IFERROR(("20"&amp;LEFT(All_Opps[[#This Row],[Opportunity Name]],2))*1,"")</f>
        <v>2019</v>
      </c>
      <c r="G856" s="181" t="str">
        <f>MID(All_Opps[[#This Row],[Opportunity Name]],3,2)</f>
        <v>09</v>
      </c>
      <c r="H856" s="181" t="str">
        <f>LEFT(All_Opps[[#This Row],[Opportunity Name]],7)</f>
        <v>1909-06</v>
      </c>
      <c r="I856" s="181" t="str" cm="1">
        <f t="array" ref="I8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56" s="181" t="str">
        <f>YEAR(All_Opps[[#This Row],[Close_Date]])&amp;"-"&amp;TEXT(MONTH(All_Opps[[#This Row],[Close_Date]]),"00")</f>
        <v>2018-08</v>
      </c>
      <c r="K856" s="182">
        <f>All_Opps[[#This Row],[Created Date2]]*1</f>
        <v>43323</v>
      </c>
      <c r="L856" s="183">
        <f>YEAR(All_Opps[[#This Row],[Created_Date]])</f>
        <v>2018</v>
      </c>
      <c r="M856" s="184">
        <f>WEEKNUM(All_Opps[[#This Row],[Created_Date]],16)</f>
        <v>33</v>
      </c>
      <c r="N856" s="182">
        <f>All_Opps[[#This Row],[Close Date]]*1</f>
        <v>43330</v>
      </c>
      <c r="O856" s="185">
        <f>YEAR(All_Opps[[#This Row],[Close_Date]])</f>
        <v>2018</v>
      </c>
      <c r="P856" s="183">
        <f>MONTH(All_Opps[[#This Row],[Close Date]])</f>
        <v>8</v>
      </c>
      <c r="Q856" s="181">
        <f>WEEKNUM(All_Opps[[#This Row],[Close Date]],1)</f>
        <v>33</v>
      </c>
      <c r="R85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386</v>
      </c>
      <c r="S856" s="4" t="s">
        <v>2021</v>
      </c>
      <c r="T856" s="4" t="s">
        <v>2022</v>
      </c>
      <c r="U856" s="68">
        <v>43330</v>
      </c>
      <c r="V856" s="347" t="s">
        <v>19</v>
      </c>
      <c r="W856" s="341">
        <v>39155</v>
      </c>
      <c r="X856" s="4" t="s">
        <v>15</v>
      </c>
      <c r="Y856" s="4" t="s">
        <v>321</v>
      </c>
      <c r="Z856" s="68">
        <v>43323</v>
      </c>
    </row>
    <row r="857" spans="1:26" ht="12.75" x14ac:dyDescent="0.35">
      <c r="A8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857" s="181" t="str">
        <f>IF(All_Opps[[#This Row],[WeekMod]]&lt;&gt;"",CONCATENATE(All_Opps[[#This Row],[Opp Year]],"-",TEXT(All_Opps[[#This Row],[WeekMod]],"00#")),"")</f>
        <v>2019-035</v>
      </c>
      <c r="C8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857" s="181" t="str">
        <f>CONCATENATE(All_Opps[[#This Row],[Opp Year]],"-",TEXT(All_Opps[[#This Row],[Week]],"00#"))</f>
        <v>2019-035</v>
      </c>
      <c r="E857" s="181">
        <f>IFERROR(VALUE(RIGHT(All_Opps[[#This Row],[Opportunity Name]],2)),"")</f>
        <v>5</v>
      </c>
      <c r="F857" s="181">
        <f>IFERROR(("20"&amp;LEFT(All_Opps[[#This Row],[Opportunity Name]],2))*1,"")</f>
        <v>2019</v>
      </c>
      <c r="G857" s="181" t="str">
        <f>MID(All_Opps[[#This Row],[Opportunity Name]],3,2)</f>
        <v>05</v>
      </c>
      <c r="H857" s="181" t="str">
        <f>LEFT(All_Opps[[#This Row],[Opportunity Name]],7)</f>
        <v>1905 Ro</v>
      </c>
      <c r="I857" s="181" t="str" cm="1">
        <f t="array" ref="I8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57" s="181" t="str">
        <f>YEAR(All_Opps[[#This Row],[Close_Date]])&amp;"-"&amp;TEXT(MONTH(All_Opps[[#This Row],[Close_Date]]),"00")</f>
        <v>2018-08</v>
      </c>
      <c r="K857" s="182">
        <f>All_Opps[[#This Row],[Created Date2]]*1</f>
        <v>43312</v>
      </c>
      <c r="L857" s="183">
        <f>YEAR(All_Opps[[#This Row],[Created_Date]])</f>
        <v>2018</v>
      </c>
      <c r="M857" s="184">
        <f>WEEKNUM(All_Opps[[#This Row],[Created_Date]],16)</f>
        <v>31</v>
      </c>
      <c r="N857" s="182">
        <f>All_Opps[[#This Row],[Close Date]]*1</f>
        <v>43342</v>
      </c>
      <c r="O857" s="185">
        <f>YEAR(All_Opps[[#This Row],[Close_Date]])</f>
        <v>2018</v>
      </c>
      <c r="P857" s="183">
        <f>MONTH(All_Opps[[#This Row],[Close Date]])</f>
        <v>8</v>
      </c>
      <c r="Q857" s="181">
        <f>WEEKNUM(All_Opps[[#This Row],[Close Date]],1)</f>
        <v>35</v>
      </c>
      <c r="R85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57" s="4" t="s">
        <v>2023</v>
      </c>
      <c r="T857" s="4" t="s">
        <v>2024</v>
      </c>
      <c r="U857" s="68">
        <v>43342</v>
      </c>
      <c r="V857" s="347" t="s">
        <v>21</v>
      </c>
      <c r="W857" s="9">
        <v>131576</v>
      </c>
      <c r="X857" s="4" t="s">
        <v>13</v>
      </c>
      <c r="Y857" s="4" t="s">
        <v>328</v>
      </c>
      <c r="Z857" s="68">
        <v>43312</v>
      </c>
    </row>
    <row r="858" spans="1:26" ht="12.75" x14ac:dyDescent="0.35">
      <c r="A8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858" s="181" t="str">
        <f>IF(All_Opps[[#This Row],[WeekMod]]&lt;&gt;"",CONCATENATE(All_Opps[[#This Row],[Opp Year]],"-",TEXT(All_Opps[[#This Row],[WeekMod]],"00#")),"")</f>
        <v>2019-037</v>
      </c>
      <c r="C8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858" s="181" t="str">
        <f>CONCATENATE(All_Opps[[#This Row],[Opp Year]],"-",TEXT(All_Opps[[#This Row],[Week]],"00#"))</f>
        <v>2019-037</v>
      </c>
      <c r="E858" s="181">
        <f>IFERROR(VALUE(RIGHT(All_Opps[[#This Row],[Opportunity Name]],2)),"")</f>
        <v>6</v>
      </c>
      <c r="F858" s="181">
        <f>IFERROR(("20"&amp;LEFT(All_Opps[[#This Row],[Opportunity Name]],2))*1,"")</f>
        <v>2019</v>
      </c>
      <c r="G858" s="181" t="str">
        <f>MID(All_Opps[[#This Row],[Opportunity Name]],3,2)</f>
        <v>09</v>
      </c>
      <c r="H858" s="181" t="str">
        <f>LEFT(All_Opps[[#This Row],[Opportunity Name]],7)</f>
        <v>1909 Li</v>
      </c>
      <c r="I858" s="181" t="str" cm="1">
        <f t="array" ref="I8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58" s="181" t="str">
        <f>YEAR(All_Opps[[#This Row],[Close_Date]])&amp;"-"&amp;TEXT(MONTH(All_Opps[[#This Row],[Close_Date]]),"00")</f>
        <v>2018-09</v>
      </c>
      <c r="K858" s="182">
        <f>All_Opps[[#This Row],[Created Date2]]*1</f>
        <v>43325</v>
      </c>
      <c r="L858" s="183">
        <f>YEAR(All_Opps[[#This Row],[Created_Date]])</f>
        <v>2018</v>
      </c>
      <c r="M858" s="184">
        <f>WEEKNUM(All_Opps[[#This Row],[Created_Date]],16)</f>
        <v>33</v>
      </c>
      <c r="N858" s="182">
        <f>All_Opps[[#This Row],[Close Date]]*1</f>
        <v>43355</v>
      </c>
      <c r="O858" s="185">
        <f>YEAR(All_Opps[[#This Row],[Close_Date]])</f>
        <v>2018</v>
      </c>
      <c r="P858" s="183">
        <f>MONTH(All_Opps[[#This Row],[Close Date]])</f>
        <v>9</v>
      </c>
      <c r="Q858" s="181">
        <f>WEEKNUM(All_Opps[[#This Row],[Close Date]],1)</f>
        <v>37</v>
      </c>
      <c r="R8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58" s="4" t="s">
        <v>2025</v>
      </c>
      <c r="T858" s="4" t="s">
        <v>2026</v>
      </c>
      <c r="U858" s="68">
        <v>43355</v>
      </c>
      <c r="V858" s="347" t="s">
        <v>18</v>
      </c>
      <c r="W858" s="341">
        <v>85323</v>
      </c>
      <c r="X858" s="4" t="s">
        <v>10</v>
      </c>
      <c r="Y858" s="4" t="s">
        <v>1285</v>
      </c>
      <c r="Z858" s="68">
        <v>43325</v>
      </c>
    </row>
    <row r="859" spans="1:26" ht="12.75" x14ac:dyDescent="0.35">
      <c r="A8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859" s="181" t="str">
        <f>IF(All_Opps[[#This Row],[WeekMod]]&lt;&gt;"",CONCATENATE(All_Opps[[#This Row],[Opp Year]],"-",TEXT(All_Opps[[#This Row],[WeekMod]],"00#")),"")</f>
        <v>2019-037</v>
      </c>
      <c r="C8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859" s="181" t="str">
        <f>CONCATENATE(All_Opps[[#This Row],[Opp Year]],"-",TEXT(All_Opps[[#This Row],[Week]],"00#"))</f>
        <v>2019-037</v>
      </c>
      <c r="E859" s="181">
        <f>IFERROR(VALUE(RIGHT(All_Opps[[#This Row],[Opportunity Name]],2)),"")</f>
        <v>8</v>
      </c>
      <c r="F859" s="181">
        <f>IFERROR(("20"&amp;LEFT(All_Opps[[#This Row],[Opportunity Name]],2))*1,"")</f>
        <v>2019</v>
      </c>
      <c r="G859" s="181" t="str">
        <f>MID(All_Opps[[#This Row],[Opportunity Name]],3,2)</f>
        <v>07</v>
      </c>
      <c r="H859" s="181" t="str">
        <f>LEFT(All_Opps[[#This Row],[Opportunity Name]],7)</f>
        <v>1907 Gr</v>
      </c>
      <c r="I859" s="181" t="str" cm="1">
        <f t="array" ref="I8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59" s="181" t="str">
        <f>YEAR(All_Opps[[#This Row],[Close_Date]])&amp;"-"&amp;TEXT(MONTH(All_Opps[[#This Row],[Close_Date]]),"00")</f>
        <v>2018-09</v>
      </c>
      <c r="K859" s="182">
        <f>All_Opps[[#This Row],[Created Date2]]*1</f>
        <v>43327</v>
      </c>
      <c r="L859" s="183">
        <f>YEAR(All_Opps[[#This Row],[Created_Date]])</f>
        <v>2018</v>
      </c>
      <c r="M859" s="184">
        <f>WEEKNUM(All_Opps[[#This Row],[Created_Date]],16)</f>
        <v>33</v>
      </c>
      <c r="N859" s="182">
        <f>All_Opps[[#This Row],[Close Date]]*1</f>
        <v>43357</v>
      </c>
      <c r="O859" s="185">
        <f>YEAR(All_Opps[[#This Row],[Close_Date]])</f>
        <v>2018</v>
      </c>
      <c r="P859" s="183">
        <f>MONTH(All_Opps[[#This Row],[Close Date]])</f>
        <v>9</v>
      </c>
      <c r="Q859" s="181">
        <f>WEEKNUM(All_Opps[[#This Row],[Close Date]],1)</f>
        <v>37</v>
      </c>
      <c r="R8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59" s="4" t="s">
        <v>2027</v>
      </c>
      <c r="T859" s="4" t="s">
        <v>2028</v>
      </c>
      <c r="U859" s="68">
        <v>43357</v>
      </c>
      <c r="V859" s="347" t="s">
        <v>18</v>
      </c>
      <c r="W859" s="341">
        <v>236304</v>
      </c>
      <c r="X859" s="4" t="s">
        <v>11</v>
      </c>
      <c r="Y859" s="4" t="s">
        <v>1285</v>
      </c>
      <c r="Z859" s="68">
        <v>43327</v>
      </c>
    </row>
    <row r="860" spans="1:26" ht="12.75" x14ac:dyDescent="0.35">
      <c r="A8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860" s="181" t="str">
        <f>IF(All_Opps[[#This Row],[WeekMod]]&lt;&gt;"",CONCATENATE(All_Opps[[#This Row],[Opp Year]],"-",TEXT(All_Opps[[#This Row],[WeekMod]],"00#")),"")</f>
        <v>2019-032</v>
      </c>
      <c r="C8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860" s="181" t="str">
        <f>CONCATENATE(All_Opps[[#This Row],[Opp Year]],"-",TEXT(All_Opps[[#This Row],[Week]],"00#"))</f>
        <v>2019-032</v>
      </c>
      <c r="E860" s="181">
        <f>IFERROR(VALUE(RIGHT(All_Opps[[#This Row],[Opportunity Name]],2)),"")</f>
        <v>2</v>
      </c>
      <c r="F860" s="181">
        <f>IFERROR(("20"&amp;LEFT(All_Opps[[#This Row],[Opportunity Name]],2))*1,"")</f>
        <v>2019</v>
      </c>
      <c r="G860" s="181" t="str">
        <f>MID(All_Opps[[#This Row],[Opportunity Name]],3,2)</f>
        <v>09</v>
      </c>
      <c r="H860" s="181" t="str">
        <f>LEFT(All_Opps[[#This Row],[Opportunity Name]],7)</f>
        <v>1909 Pe</v>
      </c>
      <c r="I860" s="181" t="str" cm="1">
        <f t="array" ref="I8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60" s="181" t="str">
        <f>YEAR(All_Opps[[#This Row],[Close_Date]])&amp;"-"&amp;TEXT(MONTH(All_Opps[[#This Row],[Close_Date]]),"00")</f>
        <v>2018-08</v>
      </c>
      <c r="K860" s="182">
        <f>All_Opps[[#This Row],[Created Date2]]*1</f>
        <v>43291</v>
      </c>
      <c r="L860" s="183">
        <f>YEAR(All_Opps[[#This Row],[Created_Date]])</f>
        <v>2018</v>
      </c>
      <c r="M860" s="184">
        <f>WEEKNUM(All_Opps[[#This Row],[Created_Date]],16)</f>
        <v>28</v>
      </c>
      <c r="N860" s="182">
        <f>All_Opps[[#This Row],[Close Date]]*1</f>
        <v>43321</v>
      </c>
      <c r="O860" s="185">
        <f>YEAR(All_Opps[[#This Row],[Close_Date]])</f>
        <v>2018</v>
      </c>
      <c r="P860" s="183">
        <f>MONTH(All_Opps[[#This Row],[Close Date]])</f>
        <v>8</v>
      </c>
      <c r="Q860" s="181">
        <f>WEEKNUM(All_Opps[[#This Row],[Close Date]],1)</f>
        <v>32</v>
      </c>
      <c r="R8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60" s="4" t="s">
        <v>2029</v>
      </c>
      <c r="T860" s="4" t="s">
        <v>2030</v>
      </c>
      <c r="U860" s="68">
        <v>43321</v>
      </c>
      <c r="V860" s="347" t="s">
        <v>18</v>
      </c>
      <c r="W860" s="341">
        <v>32292</v>
      </c>
      <c r="X860" s="4" t="s">
        <v>13</v>
      </c>
      <c r="Y860" s="4" t="s">
        <v>1285</v>
      </c>
      <c r="Z860" s="68">
        <v>43291</v>
      </c>
    </row>
    <row r="861" spans="1:26" ht="12.75" x14ac:dyDescent="0.35">
      <c r="A8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85</v>
      </c>
      <c r="B861" s="181" t="str">
        <f>IF(All_Opps[[#This Row],[WeekMod]]&lt;&gt;"",CONCATENATE(All_Opps[[#This Row],[Opp Year]],"-",TEXT(All_Opps[[#This Row],[WeekMod]],"00#")),"")</f>
        <v>2018-085</v>
      </c>
      <c r="C8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85</v>
      </c>
      <c r="D861" s="181" t="str">
        <f>CONCATENATE(All_Opps[[#This Row],[Opp Year]],"-",TEXT(All_Opps[[#This Row],[Week]],"00#"))</f>
        <v>2018-085</v>
      </c>
      <c r="E861" s="181">
        <f>IFERROR(VALUE(RIGHT(All_Opps[[#This Row],[Opportunity Name]],2)),"")</f>
        <v>2</v>
      </c>
      <c r="F861" s="181">
        <f>IFERROR(("20"&amp;LEFT(All_Opps[[#This Row],[Opportunity Name]],2))*1,"")</f>
        <v>2018</v>
      </c>
      <c r="G861" s="181" t="str">
        <f>MID(All_Opps[[#This Row],[Opportunity Name]],3,2)</f>
        <v>09</v>
      </c>
      <c r="H861" s="181" t="str">
        <f>LEFT(All_Opps[[#This Row],[Opportunity Name]],7)</f>
        <v>1809 Ya</v>
      </c>
      <c r="I861" s="181" t="str" cm="1">
        <f t="array" ref="I8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61" s="181" t="str">
        <f>YEAR(All_Opps[[#This Row],[Close_Date]])&amp;"-"&amp;TEXT(MONTH(All_Opps[[#This Row],[Close_Date]]),"00")</f>
        <v>2018-08</v>
      </c>
      <c r="K861" s="182">
        <f>All_Opps[[#This Row],[Created Date2]]*1</f>
        <v>43297</v>
      </c>
      <c r="L861" s="183">
        <f>YEAR(All_Opps[[#This Row],[Created_Date]])</f>
        <v>2018</v>
      </c>
      <c r="M861" s="184">
        <f>WEEKNUM(All_Opps[[#This Row],[Created_Date]],16)</f>
        <v>29</v>
      </c>
      <c r="N861" s="182">
        <f>All_Opps[[#This Row],[Close Date]]*1</f>
        <v>43327</v>
      </c>
      <c r="O861" s="185">
        <f>YEAR(All_Opps[[#This Row],[Close_Date]])</f>
        <v>2018</v>
      </c>
      <c r="P861" s="183">
        <f>MONTH(All_Opps[[#This Row],[Close Date]])</f>
        <v>8</v>
      </c>
      <c r="Q861" s="181">
        <f>WEEKNUM(All_Opps[[#This Row],[Close Date]],1)</f>
        <v>33</v>
      </c>
      <c r="R86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61" s="4" t="s">
        <v>2031</v>
      </c>
      <c r="T861" s="4" t="s">
        <v>2032</v>
      </c>
      <c r="U861" s="68">
        <v>43327</v>
      </c>
      <c r="V861" s="347" t="s">
        <v>18</v>
      </c>
      <c r="W861" s="341">
        <v>26691</v>
      </c>
      <c r="X861" s="4" t="s">
        <v>15</v>
      </c>
      <c r="Y861" s="4" t="s">
        <v>1285</v>
      </c>
      <c r="Z861" s="68">
        <v>43297</v>
      </c>
    </row>
    <row r="862" spans="1:26" ht="12.75" x14ac:dyDescent="0.35">
      <c r="A8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862" s="181" t="str">
        <f>IF(All_Opps[[#This Row],[WeekMod]]&lt;&gt;"",CONCATENATE(All_Opps[[#This Row],[Opp Year]],"-",TEXT(All_Opps[[#This Row],[WeekMod]],"00#")),"")</f>
        <v>2019-038</v>
      </c>
      <c r="C8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862" s="181" t="str">
        <f>CONCATENATE(All_Opps[[#This Row],[Opp Year]],"-",TEXT(All_Opps[[#This Row],[Week]],"00#"))</f>
        <v>2019-038</v>
      </c>
      <c r="E862" s="181">
        <f>IFERROR(VALUE(RIGHT(All_Opps[[#This Row],[Opportunity Name]],2)),"")</f>
        <v>2</v>
      </c>
      <c r="F862" s="181">
        <f>IFERROR(("20"&amp;LEFT(All_Opps[[#This Row],[Opportunity Name]],2))*1,"")</f>
        <v>2019</v>
      </c>
      <c r="G862" s="181" t="str">
        <f>MID(All_Opps[[#This Row],[Opportunity Name]],3,2)</f>
        <v>07</v>
      </c>
      <c r="H862" s="181" t="str">
        <f>LEFT(All_Opps[[#This Row],[Opportunity Name]],7)</f>
        <v>1907 Ev</v>
      </c>
      <c r="I862" s="181" t="str" cm="1">
        <f t="array" ref="I8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62" s="181" t="str">
        <f>YEAR(All_Opps[[#This Row],[Close_Date]])&amp;"-"&amp;TEXT(MONTH(All_Opps[[#This Row],[Close_Date]]),"00")</f>
        <v>2018-09</v>
      </c>
      <c r="K862" s="182">
        <f>All_Opps[[#This Row],[Created Date2]]*1</f>
        <v>43331</v>
      </c>
      <c r="L862" s="183">
        <f>YEAR(All_Opps[[#This Row],[Created_Date]])</f>
        <v>2018</v>
      </c>
      <c r="M862" s="184">
        <f>WEEKNUM(All_Opps[[#This Row],[Created_Date]],16)</f>
        <v>34</v>
      </c>
      <c r="N862" s="182">
        <f>All_Opps[[#This Row],[Close Date]]*1</f>
        <v>43361</v>
      </c>
      <c r="O862" s="185">
        <f>YEAR(All_Opps[[#This Row],[Close_Date]])</f>
        <v>2018</v>
      </c>
      <c r="P862" s="183">
        <f>MONTH(All_Opps[[#This Row],[Close Date]])</f>
        <v>9</v>
      </c>
      <c r="Q862" s="181">
        <f>WEEKNUM(All_Opps[[#This Row],[Close Date]],1)</f>
        <v>38</v>
      </c>
      <c r="R86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62" s="4" t="s">
        <v>2033</v>
      </c>
      <c r="T862" s="4" t="s">
        <v>2034</v>
      </c>
      <c r="U862" s="68">
        <v>43361</v>
      </c>
      <c r="V862" s="347" t="s">
        <v>21</v>
      </c>
      <c r="W862" s="341">
        <v>27730</v>
      </c>
      <c r="X862" s="4" t="s">
        <v>15</v>
      </c>
      <c r="Y862" s="4" t="s">
        <v>321</v>
      </c>
      <c r="Z862" s="68">
        <v>43331</v>
      </c>
    </row>
    <row r="863" spans="1:26" ht="12.75" x14ac:dyDescent="0.35">
      <c r="A8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89</v>
      </c>
      <c r="B863" s="181" t="str">
        <f>IF(All_Opps[[#This Row],[WeekMod]]&lt;&gt;"",CONCATENATE(All_Opps[[#This Row],[Opp Year]],"-",TEXT(All_Opps[[#This Row],[WeekMod]],"00#")),"")</f>
        <v>2018-089</v>
      </c>
      <c r="C8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89</v>
      </c>
      <c r="D863" s="181" t="str">
        <f>CONCATENATE(All_Opps[[#This Row],[Opp Year]],"-",TEXT(All_Opps[[#This Row],[Week]],"00#"))</f>
        <v>2018-089</v>
      </c>
      <c r="E863" s="181">
        <f>IFERROR(VALUE(RIGHT(All_Opps[[#This Row],[Opportunity Name]],2)),"")</f>
        <v>4</v>
      </c>
      <c r="F863" s="181">
        <f>IFERROR(("20"&amp;LEFT(All_Opps[[#This Row],[Opportunity Name]],2))*1,"")</f>
        <v>2018</v>
      </c>
      <c r="G863" s="181" t="str">
        <f>MID(All_Opps[[#This Row],[Opportunity Name]],3,2)</f>
        <v>12</v>
      </c>
      <c r="H863" s="181" t="str">
        <f>LEFT(All_Opps[[#This Row],[Opportunity Name]],7)</f>
        <v>1812 Ev</v>
      </c>
      <c r="I863" s="181" t="str" cm="1">
        <f t="array" ref="I8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63" s="181" t="str">
        <f>YEAR(All_Opps[[#This Row],[Close_Date]])&amp;"-"&amp;TEXT(MONTH(All_Opps[[#This Row],[Close_Date]]),"00")</f>
        <v>2018-09</v>
      </c>
      <c r="K863" s="182">
        <f>All_Opps[[#This Row],[Created Date2]]*1</f>
        <v>43325</v>
      </c>
      <c r="L863" s="183">
        <f>YEAR(All_Opps[[#This Row],[Created_Date]])</f>
        <v>2018</v>
      </c>
      <c r="M863" s="184">
        <f>WEEKNUM(All_Opps[[#This Row],[Created_Date]],16)</f>
        <v>33</v>
      </c>
      <c r="N863" s="182">
        <f>All_Opps[[#This Row],[Close Date]]*1</f>
        <v>43355</v>
      </c>
      <c r="O863" s="185">
        <f>YEAR(All_Opps[[#This Row],[Close_Date]])</f>
        <v>2018</v>
      </c>
      <c r="P863" s="183">
        <f>MONTH(All_Opps[[#This Row],[Close Date]])</f>
        <v>9</v>
      </c>
      <c r="Q863" s="181">
        <f>WEEKNUM(All_Opps[[#This Row],[Close Date]],1)</f>
        <v>37</v>
      </c>
      <c r="R86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63" s="4" t="s">
        <v>2035</v>
      </c>
      <c r="T863" s="4" t="s">
        <v>2036</v>
      </c>
      <c r="U863" s="68">
        <v>43355</v>
      </c>
      <c r="V863" s="347" t="s">
        <v>18</v>
      </c>
      <c r="W863" s="341">
        <v>65033</v>
      </c>
      <c r="X863" s="4" t="s">
        <v>11</v>
      </c>
      <c r="Y863" s="4" t="s">
        <v>1285</v>
      </c>
      <c r="Z863" s="68">
        <v>43325</v>
      </c>
    </row>
    <row r="864" spans="1:26" ht="12.75" x14ac:dyDescent="0.35">
      <c r="A8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83</v>
      </c>
      <c r="B864" s="181" t="str">
        <f>IF(All_Opps[[#This Row],[WeekMod]]&lt;&gt;"",CONCATENATE(All_Opps[[#This Row],[Opp Year]],"-",TEXT(All_Opps[[#This Row],[WeekMod]],"00#")),"")</f>
        <v>2018-083</v>
      </c>
      <c r="C8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83</v>
      </c>
      <c r="D864" s="181" t="str">
        <f>CONCATENATE(All_Opps[[#This Row],[Opp Year]],"-",TEXT(All_Opps[[#This Row],[Week]],"00#"))</f>
        <v>2018-083</v>
      </c>
      <c r="E864" s="181">
        <f>IFERROR(VALUE(RIGHT(All_Opps[[#This Row],[Opportunity Name]],2)),"")</f>
        <v>4</v>
      </c>
      <c r="F864" s="181">
        <f>IFERROR(("20"&amp;LEFT(All_Opps[[#This Row],[Opportunity Name]],2))*1,"")</f>
        <v>2018</v>
      </c>
      <c r="G864" s="181" t="str">
        <f>MID(All_Opps[[#This Row],[Opportunity Name]],3,2)</f>
        <v>12</v>
      </c>
      <c r="H864" s="181" t="str">
        <f>LEFT(All_Opps[[#This Row],[Opportunity Name]],7)</f>
        <v>1812 Qu</v>
      </c>
      <c r="I864" s="181" t="str" cm="1">
        <f t="array" ref="I8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64" s="181" t="str">
        <f>YEAR(All_Opps[[#This Row],[Close_Date]])&amp;"-"&amp;TEXT(MONTH(All_Opps[[#This Row],[Close_Date]]),"00")</f>
        <v>2018-08</v>
      </c>
      <c r="K864" s="182">
        <f>All_Opps[[#This Row],[Created Date2]]*1</f>
        <v>43285</v>
      </c>
      <c r="L864" s="183">
        <f>YEAR(All_Opps[[#This Row],[Created_Date]])</f>
        <v>2018</v>
      </c>
      <c r="M864" s="184">
        <f>WEEKNUM(All_Opps[[#This Row],[Created_Date]],16)</f>
        <v>27</v>
      </c>
      <c r="N864" s="182">
        <f>All_Opps[[#This Row],[Close Date]]*1</f>
        <v>43315</v>
      </c>
      <c r="O864" s="185">
        <f>YEAR(All_Opps[[#This Row],[Close_Date]])</f>
        <v>2018</v>
      </c>
      <c r="P864" s="183">
        <f>MONTH(All_Opps[[#This Row],[Close Date]])</f>
        <v>8</v>
      </c>
      <c r="Q864" s="181">
        <f>WEEKNUM(All_Opps[[#This Row],[Close Date]],1)</f>
        <v>31</v>
      </c>
      <c r="R86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64" s="4" t="s">
        <v>2037</v>
      </c>
      <c r="T864" s="4" t="s">
        <v>2038</v>
      </c>
      <c r="U864" s="68">
        <v>43315</v>
      </c>
      <c r="V864" s="347" t="s">
        <v>18</v>
      </c>
      <c r="W864" s="341">
        <v>48474</v>
      </c>
      <c r="X864" s="4" t="s">
        <v>27</v>
      </c>
      <c r="Y864" s="4" t="s">
        <v>321</v>
      </c>
      <c r="Z864" s="68">
        <v>43285</v>
      </c>
    </row>
    <row r="865" spans="1:26" ht="12.75" x14ac:dyDescent="0.35">
      <c r="A8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865" s="181" t="str">
        <f>IF(All_Opps[[#This Row],[WeekMod]]&lt;&gt;"",CONCATENATE(All_Opps[[#This Row],[Opp Year]],"-",TEXT(All_Opps[[#This Row],[WeekMod]],"00#")),"")</f>
        <v>2019-031</v>
      </c>
      <c r="C8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865" s="181" t="str">
        <f>CONCATENATE(All_Opps[[#This Row],[Opp Year]],"-",TEXT(All_Opps[[#This Row],[Week]],"00#"))</f>
        <v>2019-031</v>
      </c>
      <c r="E865" s="181">
        <f>IFERROR(VALUE(RIGHT(All_Opps[[#This Row],[Opportunity Name]],2)),"")</f>
        <v>2</v>
      </c>
      <c r="F865" s="181">
        <f>IFERROR(("20"&amp;LEFT(All_Opps[[#This Row],[Opportunity Name]],2))*1,"")</f>
        <v>2019</v>
      </c>
      <c r="G865" s="181" t="str">
        <f>MID(All_Opps[[#This Row],[Opportunity Name]],3,2)</f>
        <v>01</v>
      </c>
      <c r="H865" s="181" t="str">
        <f>LEFT(All_Opps[[#This Row],[Opportunity Name]],7)</f>
        <v>1901 An</v>
      </c>
      <c r="I865" s="181" t="str" cm="1">
        <f t="array" ref="I8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65" s="181" t="str">
        <f>YEAR(All_Opps[[#This Row],[Close_Date]])&amp;"-"&amp;TEXT(MONTH(All_Opps[[#This Row],[Close_Date]]),"00")</f>
        <v>2018-07</v>
      </c>
      <c r="K865" s="182">
        <f>All_Opps[[#This Row],[Created Date2]]*1</f>
        <v>43280</v>
      </c>
      <c r="L865" s="183">
        <f>YEAR(All_Opps[[#This Row],[Created_Date]])</f>
        <v>2018</v>
      </c>
      <c r="M865" s="184">
        <f>WEEKNUM(All_Opps[[#This Row],[Created_Date]],16)</f>
        <v>26</v>
      </c>
      <c r="N865" s="182">
        <f>All_Opps[[#This Row],[Close Date]]*1</f>
        <v>43310</v>
      </c>
      <c r="O865" s="185">
        <f>YEAR(All_Opps[[#This Row],[Close_Date]])</f>
        <v>2018</v>
      </c>
      <c r="P865" s="183">
        <f>MONTH(All_Opps[[#This Row],[Close Date]])</f>
        <v>7</v>
      </c>
      <c r="Q865" s="181">
        <f>WEEKNUM(All_Opps[[#This Row],[Close Date]],1)</f>
        <v>31</v>
      </c>
      <c r="R86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65" s="4" t="s">
        <v>2039</v>
      </c>
      <c r="T865" s="4" t="s">
        <v>2040</v>
      </c>
      <c r="U865" s="68">
        <v>43310</v>
      </c>
      <c r="V865" s="347" t="s">
        <v>18</v>
      </c>
      <c r="W865" s="341">
        <v>20614</v>
      </c>
      <c r="X865" s="4" t="s">
        <v>181</v>
      </c>
      <c r="Y865" s="4" t="s">
        <v>321</v>
      </c>
      <c r="Z865" s="68">
        <v>43280</v>
      </c>
    </row>
    <row r="866" spans="1:26" ht="12.75" x14ac:dyDescent="0.35">
      <c r="A8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866" s="181" t="str">
        <f>IF(All_Opps[[#This Row],[WeekMod]]&lt;&gt;"",CONCATENATE(All_Opps[[#This Row],[Opp Year]],"-",TEXT(All_Opps[[#This Row],[WeekMod]],"00#")),"")</f>
        <v>2019-038</v>
      </c>
      <c r="C8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866" s="181" t="str">
        <f>CONCATENATE(All_Opps[[#This Row],[Opp Year]],"-",TEXT(All_Opps[[#This Row],[Week]],"00#"))</f>
        <v>2019-038</v>
      </c>
      <c r="E866" s="181">
        <f>IFERROR(VALUE(RIGHT(All_Opps[[#This Row],[Opportunity Name]],2)),"")</f>
        <v>8</v>
      </c>
      <c r="F866" s="181">
        <f>IFERROR(("20"&amp;LEFT(All_Opps[[#This Row],[Opportunity Name]],2))*1,"")</f>
        <v>2019</v>
      </c>
      <c r="G866" s="181" t="str">
        <f>MID(All_Opps[[#This Row],[Opportunity Name]],3,2)</f>
        <v>08</v>
      </c>
      <c r="H866" s="181" t="str">
        <f>LEFT(All_Opps[[#This Row],[Opportunity Name]],7)</f>
        <v>1908 Ur</v>
      </c>
      <c r="I866" s="181" t="str" cm="1">
        <f t="array" ref="I8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66" s="181" t="str">
        <f>YEAR(All_Opps[[#This Row],[Close_Date]])&amp;"-"&amp;TEXT(MONTH(All_Opps[[#This Row],[Close_Date]]),"00")</f>
        <v>2018-09</v>
      </c>
      <c r="K866" s="182">
        <f>All_Opps[[#This Row],[Created Date2]]*1</f>
        <v>43329</v>
      </c>
      <c r="L866" s="183">
        <f>YEAR(All_Opps[[#This Row],[Created_Date]])</f>
        <v>2018</v>
      </c>
      <c r="M866" s="184">
        <f>WEEKNUM(All_Opps[[#This Row],[Created_Date]],16)</f>
        <v>33</v>
      </c>
      <c r="N866" s="182">
        <f>All_Opps[[#This Row],[Close Date]]*1</f>
        <v>43359</v>
      </c>
      <c r="O866" s="185">
        <f>YEAR(All_Opps[[#This Row],[Close_Date]])</f>
        <v>2018</v>
      </c>
      <c r="P866" s="183">
        <f>MONTH(All_Opps[[#This Row],[Close Date]])</f>
        <v>9</v>
      </c>
      <c r="Q866" s="181">
        <f>WEEKNUM(All_Opps[[#This Row],[Close Date]],1)</f>
        <v>38</v>
      </c>
      <c r="R86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66" s="4" t="s">
        <v>2041</v>
      </c>
      <c r="T866" s="4" t="s">
        <v>2042</v>
      </c>
      <c r="U866" s="68">
        <v>43359</v>
      </c>
      <c r="V866" s="347" t="s">
        <v>18</v>
      </c>
      <c r="W866" s="341">
        <v>68942</v>
      </c>
      <c r="X866" s="4" t="s">
        <v>13</v>
      </c>
      <c r="Y866" s="4" t="s">
        <v>1285</v>
      </c>
      <c r="Z866" s="68">
        <v>43329</v>
      </c>
    </row>
    <row r="867" spans="1:26" ht="12.75" x14ac:dyDescent="0.35">
      <c r="A8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867" s="181" t="str">
        <f>IF(All_Opps[[#This Row],[WeekMod]]&lt;&gt;"",CONCATENATE(All_Opps[[#This Row],[Opp Year]],"-",TEXT(All_Opps[[#This Row],[WeekMod]],"00#")),"")</f>
        <v>2019-037</v>
      </c>
      <c r="C8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867" s="181" t="str">
        <f>CONCATENATE(All_Opps[[#This Row],[Opp Year]],"-",TEXT(All_Opps[[#This Row],[Week]],"00#"))</f>
        <v>2019-037</v>
      </c>
      <c r="E867" s="181">
        <f>IFERROR(VALUE(RIGHT(All_Opps[[#This Row],[Opportunity Name]],2)),"")</f>
        <v>2</v>
      </c>
      <c r="F867" s="181">
        <f>IFERROR(("20"&amp;LEFT(All_Opps[[#This Row],[Opportunity Name]],2))*1,"")</f>
        <v>2019</v>
      </c>
      <c r="G867" s="181" t="str">
        <f>MID(All_Opps[[#This Row],[Opportunity Name]],3,2)</f>
        <v>05</v>
      </c>
      <c r="H867" s="181" t="str">
        <f>LEFT(All_Opps[[#This Row],[Opportunity Name]],7)</f>
        <v>1905-08</v>
      </c>
      <c r="I867" s="181" t="str" cm="1">
        <f t="array" ref="I8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67" s="181" t="str">
        <f>YEAR(All_Opps[[#This Row],[Close_Date]])&amp;"-"&amp;TEXT(MONTH(All_Opps[[#This Row],[Close_Date]]),"00")</f>
        <v>2018-09</v>
      </c>
      <c r="K867" s="182">
        <f>All_Opps[[#This Row],[Created Date2]]*1</f>
        <v>43338</v>
      </c>
      <c r="L867" s="183">
        <f>YEAR(All_Opps[[#This Row],[Created_Date]])</f>
        <v>2018</v>
      </c>
      <c r="M867" s="184">
        <f>WEEKNUM(All_Opps[[#This Row],[Created_Date]],16)</f>
        <v>35</v>
      </c>
      <c r="N867" s="182">
        <f>All_Opps[[#This Row],[Close Date]]*1</f>
        <v>43355</v>
      </c>
      <c r="O867" s="185">
        <f>YEAR(All_Opps[[#This Row],[Close_Date]])</f>
        <v>2018</v>
      </c>
      <c r="P867" s="183">
        <f>MONTH(All_Opps[[#This Row],[Close Date]])</f>
        <v>9</v>
      </c>
      <c r="Q867" s="181">
        <f>WEEKNUM(All_Opps[[#This Row],[Close Date]],1)</f>
        <v>37</v>
      </c>
      <c r="R86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248</v>
      </c>
      <c r="S867" s="4" t="s">
        <v>2043</v>
      </c>
      <c r="T867" s="4" t="s">
        <v>2044</v>
      </c>
      <c r="U867" s="68">
        <v>43355</v>
      </c>
      <c r="V867" s="347" t="s">
        <v>19</v>
      </c>
      <c r="W867" s="9">
        <v>36310</v>
      </c>
      <c r="X867" s="4" t="s">
        <v>13</v>
      </c>
      <c r="Y867" s="4" t="s">
        <v>328</v>
      </c>
      <c r="Z867" s="68">
        <v>43338</v>
      </c>
    </row>
    <row r="868" spans="1:26" ht="12.75" x14ac:dyDescent="0.35">
      <c r="A8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868" s="181" t="str">
        <f>IF(All_Opps[[#This Row],[WeekMod]]&lt;&gt;"",CONCATENATE(All_Opps[[#This Row],[Opp Year]],"-",TEXT(All_Opps[[#This Row],[WeekMod]],"00#")),"")</f>
        <v>2019-032</v>
      </c>
      <c r="C8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868" s="181" t="str">
        <f>CONCATENATE(All_Opps[[#This Row],[Opp Year]],"-",TEXT(All_Opps[[#This Row],[Week]],"00#"))</f>
        <v>2019-032</v>
      </c>
      <c r="E868" s="181">
        <f>IFERROR(VALUE(RIGHT(All_Opps[[#This Row],[Opportunity Name]],2)),"")</f>
        <v>2</v>
      </c>
      <c r="F868" s="181">
        <f>IFERROR(("20"&amp;LEFT(All_Opps[[#This Row],[Opportunity Name]],2))*1,"")</f>
        <v>2019</v>
      </c>
      <c r="G868" s="181" t="str">
        <f>MID(All_Opps[[#This Row],[Opportunity Name]],3,2)</f>
        <v>07</v>
      </c>
      <c r="H868" s="181" t="str">
        <f>LEFT(All_Opps[[#This Row],[Opportunity Name]],7)</f>
        <v>1907 Ya</v>
      </c>
      <c r="I868" s="181" t="str" cm="1">
        <f t="array" ref="I8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68" s="181" t="str">
        <f>YEAR(All_Opps[[#This Row],[Close_Date]])&amp;"-"&amp;TEXT(MONTH(All_Opps[[#This Row],[Close_Date]]),"00")</f>
        <v>2018-08</v>
      </c>
      <c r="K868" s="182">
        <f>All_Opps[[#This Row],[Created Date2]]*1</f>
        <v>43292</v>
      </c>
      <c r="L868" s="183">
        <f>YEAR(All_Opps[[#This Row],[Created_Date]])</f>
        <v>2018</v>
      </c>
      <c r="M868" s="184">
        <f>WEEKNUM(All_Opps[[#This Row],[Created_Date]],16)</f>
        <v>28</v>
      </c>
      <c r="N868" s="182">
        <f>All_Opps[[#This Row],[Close Date]]*1</f>
        <v>43322</v>
      </c>
      <c r="O868" s="185">
        <f>YEAR(All_Opps[[#This Row],[Close_Date]])</f>
        <v>2018</v>
      </c>
      <c r="P868" s="183">
        <f>MONTH(All_Opps[[#This Row],[Close Date]])</f>
        <v>8</v>
      </c>
      <c r="Q868" s="181">
        <f>WEEKNUM(All_Opps[[#This Row],[Close Date]],1)</f>
        <v>32</v>
      </c>
      <c r="R86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68" s="4" t="s">
        <v>2045</v>
      </c>
      <c r="T868" s="4" t="s">
        <v>2046</v>
      </c>
      <c r="U868" s="68">
        <v>43322</v>
      </c>
      <c r="V868" s="347" t="s">
        <v>18</v>
      </c>
      <c r="W868" s="9">
        <v>24512</v>
      </c>
      <c r="X868" s="4" t="s">
        <v>15</v>
      </c>
      <c r="Y868" s="4" t="s">
        <v>328</v>
      </c>
      <c r="Z868" s="68">
        <v>43292</v>
      </c>
    </row>
    <row r="869" spans="1:26" ht="12.75" x14ac:dyDescent="0.35">
      <c r="A8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87</v>
      </c>
      <c r="B869" s="181" t="str">
        <f>IF(All_Opps[[#This Row],[WeekMod]]&lt;&gt;"",CONCATENATE(All_Opps[[#This Row],[Opp Year]],"-",TEXT(All_Opps[[#This Row],[WeekMod]],"00#")),"")</f>
        <v>2018-087</v>
      </c>
      <c r="C8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87</v>
      </c>
      <c r="D869" s="181" t="str">
        <f>CONCATENATE(All_Opps[[#This Row],[Opp Year]],"-",TEXT(All_Opps[[#This Row],[Week]],"00#"))</f>
        <v>2018-087</v>
      </c>
      <c r="E869" s="181">
        <f>IFERROR(VALUE(RIGHT(All_Opps[[#This Row],[Opportunity Name]],2)),"")</f>
        <v>2</v>
      </c>
      <c r="F869" s="181">
        <f>IFERROR(("20"&amp;LEFT(All_Opps[[#This Row],[Opportunity Name]],2))*1,"")</f>
        <v>2018</v>
      </c>
      <c r="G869" s="181" t="str">
        <f>MID(All_Opps[[#This Row],[Opportunity Name]],3,2)</f>
        <v>12</v>
      </c>
      <c r="H869" s="181" t="str">
        <f>LEFT(All_Opps[[#This Row],[Opportunity Name]],7)</f>
        <v>1812 Je</v>
      </c>
      <c r="I869" s="181" t="str" cm="1">
        <f t="array" ref="I8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69" s="181" t="str">
        <f>YEAR(All_Opps[[#This Row],[Close_Date]])&amp;"-"&amp;TEXT(MONTH(All_Opps[[#This Row],[Close_Date]]),"00")</f>
        <v>2018-08</v>
      </c>
      <c r="K869" s="182">
        <f>All_Opps[[#This Row],[Created Date2]]*1</f>
        <v>43310</v>
      </c>
      <c r="L869" s="183">
        <f>YEAR(All_Opps[[#This Row],[Created_Date]])</f>
        <v>2018</v>
      </c>
      <c r="M869" s="184">
        <f>WEEKNUM(All_Opps[[#This Row],[Created_Date]],16)</f>
        <v>31</v>
      </c>
      <c r="N869" s="182">
        <f>All_Opps[[#This Row],[Close Date]]*1</f>
        <v>43340</v>
      </c>
      <c r="O869" s="185">
        <f>YEAR(All_Opps[[#This Row],[Close_Date]])</f>
        <v>2018</v>
      </c>
      <c r="P869" s="183">
        <f>MONTH(All_Opps[[#This Row],[Close Date]])</f>
        <v>8</v>
      </c>
      <c r="Q869" s="181">
        <f>WEEKNUM(All_Opps[[#This Row],[Close Date]],1)</f>
        <v>35</v>
      </c>
      <c r="R86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69" s="4" t="s">
        <v>2047</v>
      </c>
      <c r="T869" s="4" t="s">
        <v>2048</v>
      </c>
      <c r="U869" s="68">
        <v>43340</v>
      </c>
      <c r="V869" s="347" t="s">
        <v>18</v>
      </c>
      <c r="W869" s="341">
        <v>33739</v>
      </c>
      <c r="X869" s="4" t="s">
        <v>13</v>
      </c>
      <c r="Y869" s="4" t="s">
        <v>321</v>
      </c>
      <c r="Z869" s="68">
        <v>43310</v>
      </c>
    </row>
    <row r="870" spans="1:26" ht="12.75" x14ac:dyDescent="0.35">
      <c r="A8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870" s="181" t="str">
        <f>IF(All_Opps[[#This Row],[WeekMod]]&lt;&gt;"",CONCATENATE(All_Opps[[#This Row],[Opp Year]],"-",TEXT(All_Opps[[#This Row],[WeekMod]],"00#")),"")</f>
        <v>2019-032</v>
      </c>
      <c r="C8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870" s="181" t="str">
        <f>CONCATENATE(All_Opps[[#This Row],[Opp Year]],"-",TEXT(All_Opps[[#This Row],[Week]],"00#"))</f>
        <v>2019-032</v>
      </c>
      <c r="E870" s="181">
        <f>IFERROR(VALUE(RIGHT(All_Opps[[#This Row],[Opportunity Name]],2)),"")</f>
        <v>2</v>
      </c>
      <c r="F870" s="181">
        <f>IFERROR(("20"&amp;LEFT(All_Opps[[#This Row],[Opportunity Name]],2))*1,"")</f>
        <v>2019</v>
      </c>
      <c r="G870" s="181" t="str">
        <f>MID(All_Opps[[#This Row],[Opportunity Name]],3,2)</f>
        <v>09</v>
      </c>
      <c r="H870" s="181" t="str">
        <f>LEFT(All_Opps[[#This Row],[Opportunity Name]],7)</f>
        <v>1909 Gr</v>
      </c>
      <c r="I870" s="181" t="str" cm="1">
        <f t="array" ref="I8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70" s="181" t="str">
        <f>YEAR(All_Opps[[#This Row],[Close_Date]])&amp;"-"&amp;TEXT(MONTH(All_Opps[[#This Row],[Close_Date]]),"00")</f>
        <v>2018-08</v>
      </c>
      <c r="K870" s="182">
        <f>All_Opps[[#This Row],[Created Date2]]*1</f>
        <v>43289</v>
      </c>
      <c r="L870" s="183">
        <f>YEAR(All_Opps[[#This Row],[Created_Date]])</f>
        <v>2018</v>
      </c>
      <c r="M870" s="184">
        <f>WEEKNUM(All_Opps[[#This Row],[Created_Date]],16)</f>
        <v>28</v>
      </c>
      <c r="N870" s="182">
        <f>All_Opps[[#This Row],[Close Date]]*1</f>
        <v>43319</v>
      </c>
      <c r="O870" s="185">
        <f>YEAR(All_Opps[[#This Row],[Close_Date]])</f>
        <v>2018</v>
      </c>
      <c r="P870" s="183">
        <f>MONTH(All_Opps[[#This Row],[Close Date]])</f>
        <v>8</v>
      </c>
      <c r="Q870" s="181">
        <f>WEEKNUM(All_Opps[[#This Row],[Close Date]],1)</f>
        <v>32</v>
      </c>
      <c r="R87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70" s="4" t="s">
        <v>2049</v>
      </c>
      <c r="T870" s="4" t="s">
        <v>2050</v>
      </c>
      <c r="U870" s="68">
        <v>43319</v>
      </c>
      <c r="V870" s="347" t="s">
        <v>18</v>
      </c>
      <c r="W870" s="341">
        <v>26345</v>
      </c>
      <c r="X870" s="4" t="s">
        <v>13</v>
      </c>
      <c r="Y870" s="4" t="s">
        <v>1285</v>
      </c>
      <c r="Z870" s="68">
        <v>43289</v>
      </c>
    </row>
    <row r="871" spans="1:26" ht="12.75" x14ac:dyDescent="0.35">
      <c r="A8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871" s="181" t="str">
        <f>IF(All_Opps[[#This Row],[WeekMod]]&lt;&gt;"",CONCATENATE(All_Opps[[#This Row],[Opp Year]],"-",TEXT(All_Opps[[#This Row],[WeekMod]],"00#")),"")</f>
        <v>2019-037</v>
      </c>
      <c r="C8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871" s="181" t="str">
        <f>CONCATENATE(All_Opps[[#This Row],[Opp Year]],"-",TEXT(All_Opps[[#This Row],[Week]],"00#"))</f>
        <v>2019-037</v>
      </c>
      <c r="E871" s="181">
        <f>IFERROR(VALUE(RIGHT(All_Opps[[#This Row],[Opportunity Name]],2)),"")</f>
        <v>2</v>
      </c>
      <c r="F871" s="181">
        <f>IFERROR(("20"&amp;LEFT(All_Opps[[#This Row],[Opportunity Name]],2))*1,"")</f>
        <v>2019</v>
      </c>
      <c r="G871" s="181" t="str">
        <f>MID(All_Opps[[#This Row],[Opportunity Name]],3,2)</f>
        <v>06</v>
      </c>
      <c r="H871" s="181" t="str">
        <f>LEFT(All_Opps[[#This Row],[Opportunity Name]],7)</f>
        <v>1906 Ki</v>
      </c>
      <c r="I871" s="181" t="str" cm="1">
        <f t="array" ref="I8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71" s="181" t="str">
        <f>YEAR(All_Opps[[#This Row],[Close_Date]])&amp;"-"&amp;TEXT(MONTH(All_Opps[[#This Row],[Close_Date]]),"00")</f>
        <v>2018-09</v>
      </c>
      <c r="K871" s="182">
        <f>All_Opps[[#This Row],[Created Date2]]*1</f>
        <v>43327</v>
      </c>
      <c r="L871" s="183">
        <f>YEAR(All_Opps[[#This Row],[Created_Date]])</f>
        <v>2018</v>
      </c>
      <c r="M871" s="184">
        <f>WEEKNUM(All_Opps[[#This Row],[Created_Date]],16)</f>
        <v>33</v>
      </c>
      <c r="N871" s="182">
        <f>All_Opps[[#This Row],[Close Date]]*1</f>
        <v>43357</v>
      </c>
      <c r="O871" s="185">
        <f>YEAR(All_Opps[[#This Row],[Close_Date]])</f>
        <v>2018</v>
      </c>
      <c r="P871" s="183">
        <f>MONTH(All_Opps[[#This Row],[Close Date]])</f>
        <v>9</v>
      </c>
      <c r="Q871" s="181">
        <f>WEEKNUM(All_Opps[[#This Row],[Close Date]],1)</f>
        <v>37</v>
      </c>
      <c r="R87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71" s="4" t="s">
        <v>2051</v>
      </c>
      <c r="T871" s="4" t="s">
        <v>2052</v>
      </c>
      <c r="U871" s="68">
        <v>43357</v>
      </c>
      <c r="V871" s="347" t="s">
        <v>18</v>
      </c>
      <c r="W871" s="9">
        <v>30592</v>
      </c>
      <c r="X871" s="4" t="s">
        <v>11</v>
      </c>
      <c r="Y871" s="4" t="s">
        <v>328</v>
      </c>
      <c r="Z871" s="68">
        <v>43327</v>
      </c>
    </row>
    <row r="872" spans="1:26" ht="12.75" x14ac:dyDescent="0.35">
      <c r="A8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872" s="181" t="str">
        <f>IF(All_Opps[[#This Row],[WeekMod]]&lt;&gt;"",CONCATENATE(All_Opps[[#This Row],[Opp Year]],"-",TEXT(All_Opps[[#This Row],[WeekMod]],"00#")),"")</f>
        <v>2019-030</v>
      </c>
      <c r="C8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872" s="181" t="str">
        <f>CONCATENATE(All_Opps[[#This Row],[Opp Year]],"-",TEXT(All_Opps[[#This Row],[Week]],"00#"))</f>
        <v>2019-030</v>
      </c>
      <c r="E872" s="181">
        <f>IFERROR(VALUE(RIGHT(All_Opps[[#This Row],[Opportunity Name]],2)),"")</f>
        <v>2</v>
      </c>
      <c r="F872" s="181">
        <f>IFERROR(("20"&amp;LEFT(All_Opps[[#This Row],[Opportunity Name]],2))*1,"")</f>
        <v>2019</v>
      </c>
      <c r="G872" s="181" t="str">
        <f>MID(All_Opps[[#This Row],[Opportunity Name]],3,2)</f>
        <v>02</v>
      </c>
      <c r="H872" s="181" t="str">
        <f>LEFT(All_Opps[[#This Row],[Opportunity Name]],7)</f>
        <v>1902 Sa</v>
      </c>
      <c r="I872" s="181" t="str" cm="1">
        <f t="array" ref="I8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72" s="181" t="str">
        <f>YEAR(All_Opps[[#This Row],[Close_Date]])&amp;"-"&amp;TEXT(MONTH(All_Opps[[#This Row],[Close_Date]]),"00")</f>
        <v>2018-07</v>
      </c>
      <c r="K872" s="182">
        <f>All_Opps[[#This Row],[Created Date2]]*1</f>
        <v>43279</v>
      </c>
      <c r="L872" s="183">
        <f>YEAR(All_Opps[[#This Row],[Created_Date]])</f>
        <v>2018</v>
      </c>
      <c r="M872" s="184">
        <f>WEEKNUM(All_Opps[[#This Row],[Created_Date]],16)</f>
        <v>26</v>
      </c>
      <c r="N872" s="182">
        <f>All_Opps[[#This Row],[Close Date]]*1</f>
        <v>43309</v>
      </c>
      <c r="O872" s="185">
        <f>YEAR(All_Opps[[#This Row],[Close_Date]])</f>
        <v>2018</v>
      </c>
      <c r="P872" s="183">
        <f>MONTH(All_Opps[[#This Row],[Close Date]])</f>
        <v>7</v>
      </c>
      <c r="Q872" s="181">
        <f>WEEKNUM(All_Opps[[#This Row],[Close Date]],1)</f>
        <v>30</v>
      </c>
      <c r="R87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72" s="4" t="s">
        <v>2053</v>
      </c>
      <c r="T872" s="4" t="s">
        <v>2054</v>
      </c>
      <c r="U872" s="68">
        <v>43309</v>
      </c>
      <c r="V872" s="347" t="s">
        <v>18</v>
      </c>
      <c r="W872" s="341">
        <v>52706</v>
      </c>
      <c r="X872" s="4" t="s">
        <v>11</v>
      </c>
      <c r="Y872" s="4" t="s">
        <v>1285</v>
      </c>
      <c r="Z872" s="68">
        <v>43279</v>
      </c>
    </row>
    <row r="873" spans="1:26" ht="12.75" x14ac:dyDescent="0.35">
      <c r="A87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873" s="181" t="str">
        <f>IF(All_Opps[[#This Row],[WeekMod]]&lt;&gt;"",CONCATENATE(All_Opps[[#This Row],[Opp Year]],"-",TEXT(All_Opps[[#This Row],[WeekMod]],"00#")),"")</f>
        <v/>
      </c>
      <c r="C8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873" s="181" t="str">
        <f>CONCATENATE(All_Opps[[#This Row],[Opp Year]],"-",TEXT(All_Opps[[#This Row],[Week]],"00#"))</f>
        <v>2020-001</v>
      </c>
      <c r="E873" s="181">
        <f>IFERROR(VALUE(RIGHT(All_Opps[[#This Row],[Opportunity Name]],2)),"")</f>
        <v>2</v>
      </c>
      <c r="F873" s="181">
        <f>IFERROR(("20"&amp;LEFT(All_Opps[[#This Row],[Opportunity Name]],2))*1,"")</f>
        <v>2020</v>
      </c>
      <c r="G873" s="181" t="str">
        <f>MID(All_Opps[[#This Row],[Opportunity Name]],3,2)</f>
        <v>20</v>
      </c>
      <c r="H873" s="181" t="str">
        <f>LEFT(All_Opps[[#This Row],[Opportunity Name]],7)</f>
        <v>2020 Mo</v>
      </c>
      <c r="I873" s="181" t="str" cm="1">
        <f t="array" ref="I8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73" s="181" t="str">
        <f>YEAR(All_Opps[[#This Row],[Close_Date]])&amp;"-"&amp;TEXT(MONTH(All_Opps[[#This Row],[Close_Date]]),"00")</f>
        <v>2018-08</v>
      </c>
      <c r="K873" s="182">
        <f>All_Opps[[#This Row],[Created Date2]]*1</f>
        <v>43287</v>
      </c>
      <c r="L873" s="183">
        <f>YEAR(All_Opps[[#This Row],[Created_Date]])</f>
        <v>2018</v>
      </c>
      <c r="M873" s="184">
        <f>WEEKNUM(All_Opps[[#This Row],[Created_Date]],16)</f>
        <v>27</v>
      </c>
      <c r="N873" s="182">
        <f>All_Opps[[#This Row],[Close Date]]*1</f>
        <v>43317</v>
      </c>
      <c r="O873" s="185">
        <f>YEAR(All_Opps[[#This Row],[Close_Date]])</f>
        <v>2018</v>
      </c>
      <c r="P873" s="183">
        <f>MONTH(All_Opps[[#This Row],[Close Date]])</f>
        <v>8</v>
      </c>
      <c r="Q873" s="181">
        <f>WEEKNUM(All_Opps[[#This Row],[Close Date]],1)</f>
        <v>32</v>
      </c>
      <c r="R87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73" s="4" t="s">
        <v>2055</v>
      </c>
      <c r="T873" s="4" t="s">
        <v>2056</v>
      </c>
      <c r="U873" s="68">
        <v>43317</v>
      </c>
      <c r="V873" s="347" t="s">
        <v>21</v>
      </c>
      <c r="W873" s="9">
        <v>67823</v>
      </c>
      <c r="X873" s="4" t="s">
        <v>13</v>
      </c>
      <c r="Y873" s="4" t="s">
        <v>328</v>
      </c>
      <c r="Z873" s="68">
        <v>43287</v>
      </c>
    </row>
    <row r="874" spans="1:26" ht="12.75" x14ac:dyDescent="0.35">
      <c r="A8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874" s="181" t="str">
        <f>IF(All_Opps[[#This Row],[WeekMod]]&lt;&gt;"",CONCATENATE(All_Opps[[#This Row],[Opp Year]],"-",TEXT(All_Opps[[#This Row],[WeekMod]],"00#")),"")</f>
        <v>2018-090</v>
      </c>
      <c r="C8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874" s="181" t="str">
        <f>CONCATENATE(All_Opps[[#This Row],[Opp Year]],"-",TEXT(All_Opps[[#This Row],[Week]],"00#"))</f>
        <v>2018-090</v>
      </c>
      <c r="E874" s="181">
        <f>IFERROR(VALUE(RIGHT(All_Opps[[#This Row],[Opportunity Name]],2)),"")</f>
        <v>2</v>
      </c>
      <c r="F874" s="181">
        <f>IFERROR(("20"&amp;LEFT(All_Opps[[#This Row],[Opportunity Name]],2))*1,"")</f>
        <v>2018</v>
      </c>
      <c r="G874" s="181" t="str">
        <f>MID(All_Opps[[#This Row],[Opportunity Name]],3,2)</f>
        <v>12</v>
      </c>
      <c r="H874" s="181" t="str">
        <f>LEFT(All_Opps[[#This Row],[Opportunity Name]],7)</f>
        <v>1812 Ea</v>
      </c>
      <c r="I874" s="181" t="str" cm="1">
        <f t="array" ref="I8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74" s="181" t="str">
        <f>YEAR(All_Opps[[#This Row],[Close_Date]])&amp;"-"&amp;TEXT(MONTH(All_Opps[[#This Row],[Close_Date]]),"00")</f>
        <v>2018-09</v>
      </c>
      <c r="K874" s="182">
        <f>All_Opps[[#This Row],[Created Date2]]*1</f>
        <v>43334</v>
      </c>
      <c r="L874" s="183">
        <f>YEAR(All_Opps[[#This Row],[Created_Date]])</f>
        <v>2018</v>
      </c>
      <c r="M874" s="184">
        <f>WEEKNUM(All_Opps[[#This Row],[Created_Date]],16)</f>
        <v>34</v>
      </c>
      <c r="N874" s="182">
        <f>All_Opps[[#This Row],[Close Date]]*1</f>
        <v>43364</v>
      </c>
      <c r="O874" s="185">
        <f>YEAR(All_Opps[[#This Row],[Close_Date]])</f>
        <v>2018</v>
      </c>
      <c r="P874" s="183">
        <f>MONTH(All_Opps[[#This Row],[Close Date]])</f>
        <v>9</v>
      </c>
      <c r="Q874" s="181">
        <f>WEEKNUM(All_Opps[[#This Row],[Close Date]],1)</f>
        <v>38</v>
      </c>
      <c r="R87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74" s="4" t="s">
        <v>2057</v>
      </c>
      <c r="T874" s="4" t="s">
        <v>2058</v>
      </c>
      <c r="U874" s="68">
        <v>43364</v>
      </c>
      <c r="V874" s="347" t="s">
        <v>18</v>
      </c>
      <c r="W874" s="341">
        <v>28050</v>
      </c>
      <c r="X874" s="4" t="s">
        <v>7</v>
      </c>
      <c r="Y874" s="4" t="s">
        <v>321</v>
      </c>
      <c r="Z874" s="68">
        <v>43334</v>
      </c>
    </row>
    <row r="875" spans="1:26" ht="12.75" x14ac:dyDescent="0.35">
      <c r="A8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875" s="181" t="str">
        <f>IF(All_Opps[[#This Row],[WeekMod]]&lt;&gt;"",CONCATENATE(All_Opps[[#This Row],[Opp Year]],"-",TEXT(All_Opps[[#This Row],[WeekMod]],"00#")),"")</f>
        <v>2019-035</v>
      </c>
      <c r="C8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875" s="181" t="str">
        <f>CONCATENATE(All_Opps[[#This Row],[Opp Year]],"-",TEXT(All_Opps[[#This Row],[Week]],"00#"))</f>
        <v>2019-035</v>
      </c>
      <c r="E875" s="181">
        <f>IFERROR(VALUE(RIGHT(All_Opps[[#This Row],[Opportunity Name]],2)),"")</f>
        <v>8</v>
      </c>
      <c r="F875" s="181">
        <f>IFERROR(("20"&amp;LEFT(All_Opps[[#This Row],[Opportunity Name]],2))*1,"")</f>
        <v>2019</v>
      </c>
      <c r="G875" s="181" t="str">
        <f>MID(All_Opps[[#This Row],[Opportunity Name]],3,2)</f>
        <v>06</v>
      </c>
      <c r="H875" s="181" t="str">
        <f>LEFT(All_Opps[[#This Row],[Opportunity Name]],7)</f>
        <v>1906-14</v>
      </c>
      <c r="I875" s="181" t="str" cm="1">
        <f t="array" ref="I8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75" s="181" t="str">
        <f>YEAR(All_Opps[[#This Row],[Close_Date]])&amp;"-"&amp;TEXT(MONTH(All_Opps[[#This Row],[Close_Date]]),"00")</f>
        <v>2018-08</v>
      </c>
      <c r="K875" s="182">
        <f>All_Opps[[#This Row],[Created Date2]]*1</f>
        <v>43335</v>
      </c>
      <c r="L875" s="183">
        <f>YEAR(All_Opps[[#This Row],[Created_Date]])</f>
        <v>2018</v>
      </c>
      <c r="M875" s="184">
        <f>WEEKNUM(All_Opps[[#This Row],[Created_Date]],16)</f>
        <v>34</v>
      </c>
      <c r="N875" s="182">
        <f>All_Opps[[#This Row],[Close Date]]*1</f>
        <v>43339</v>
      </c>
      <c r="O875" s="185">
        <f>YEAR(All_Opps[[#This Row],[Close_Date]])</f>
        <v>2018</v>
      </c>
      <c r="P875" s="183">
        <f>MONTH(All_Opps[[#This Row],[Close Date]])</f>
        <v>8</v>
      </c>
      <c r="Q875" s="181">
        <f>WEEKNUM(All_Opps[[#This Row],[Close Date]],1)</f>
        <v>35</v>
      </c>
      <c r="R87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282</v>
      </c>
      <c r="S875" s="4" t="s">
        <v>2059</v>
      </c>
      <c r="T875" s="4" t="s">
        <v>2060</v>
      </c>
      <c r="U875" s="68">
        <v>43339</v>
      </c>
      <c r="V875" s="347" t="s">
        <v>19</v>
      </c>
      <c r="W875" s="342">
        <v>81636</v>
      </c>
      <c r="X875" s="4" t="s">
        <v>27</v>
      </c>
      <c r="Y875" s="4" t="s">
        <v>1285</v>
      </c>
      <c r="Z875" s="68">
        <v>43335</v>
      </c>
    </row>
    <row r="876" spans="1:26" ht="12.75" x14ac:dyDescent="0.35">
      <c r="A87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876" s="181" t="str">
        <f>IF(All_Opps[[#This Row],[WeekMod]]&lt;&gt;"",CONCATENATE(All_Opps[[#This Row],[Opp Year]],"-",TEXT(All_Opps[[#This Row],[WeekMod]],"00#")),"")</f>
        <v/>
      </c>
      <c r="C8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876" s="181" t="str">
        <f>CONCATENATE(All_Opps[[#This Row],[Opp Year]],"-",TEXT(All_Opps[[#This Row],[Week]],"00#"))</f>
        <v>2020-001</v>
      </c>
      <c r="E876" s="181">
        <f>IFERROR(VALUE(RIGHT(All_Opps[[#This Row],[Opportunity Name]],2)),"")</f>
        <v>6</v>
      </c>
      <c r="F876" s="181">
        <f>IFERROR(("20"&amp;LEFT(All_Opps[[#This Row],[Opportunity Name]],2))*1,"")</f>
        <v>2020</v>
      </c>
      <c r="G876" s="181" t="str">
        <f>MID(All_Opps[[#This Row],[Opportunity Name]],3,2)</f>
        <v>20</v>
      </c>
      <c r="H876" s="181" t="str">
        <f>LEFT(All_Opps[[#This Row],[Opportunity Name]],7)</f>
        <v>2020 So</v>
      </c>
      <c r="I876" s="181" t="str" cm="1">
        <f t="array" ref="I8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76" s="181" t="str">
        <f>YEAR(All_Opps[[#This Row],[Close_Date]])&amp;"-"&amp;TEXT(MONTH(All_Opps[[#This Row],[Close_Date]]),"00")</f>
        <v>2018-09</v>
      </c>
      <c r="K876" s="182">
        <f>All_Opps[[#This Row],[Created Date2]]*1</f>
        <v>43325</v>
      </c>
      <c r="L876" s="183">
        <f>YEAR(All_Opps[[#This Row],[Created_Date]])</f>
        <v>2018</v>
      </c>
      <c r="M876" s="184">
        <f>WEEKNUM(All_Opps[[#This Row],[Created_Date]],16)</f>
        <v>33</v>
      </c>
      <c r="N876" s="182">
        <f>All_Opps[[#This Row],[Close Date]]*1</f>
        <v>43355</v>
      </c>
      <c r="O876" s="185">
        <f>YEAR(All_Opps[[#This Row],[Close_Date]])</f>
        <v>2018</v>
      </c>
      <c r="P876" s="183">
        <f>MONTH(All_Opps[[#This Row],[Close Date]])</f>
        <v>9</v>
      </c>
      <c r="Q876" s="181">
        <f>WEEKNUM(All_Opps[[#This Row],[Close Date]],1)</f>
        <v>37</v>
      </c>
      <c r="R8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76" s="4" t="s">
        <v>2061</v>
      </c>
      <c r="T876" s="4" t="s">
        <v>2062</v>
      </c>
      <c r="U876" s="68">
        <v>43355</v>
      </c>
      <c r="V876" s="347" t="s">
        <v>21</v>
      </c>
      <c r="W876" s="9">
        <v>94603</v>
      </c>
      <c r="X876" s="4" t="s">
        <v>15</v>
      </c>
      <c r="Y876" s="4" t="s">
        <v>328</v>
      </c>
      <c r="Z876" s="68">
        <v>43325</v>
      </c>
    </row>
    <row r="877" spans="1:26" ht="12.75" x14ac:dyDescent="0.35">
      <c r="A8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877" s="181" t="str">
        <f>IF(All_Opps[[#This Row],[WeekMod]]&lt;&gt;"",CONCATENATE(All_Opps[[#This Row],[Opp Year]],"-",TEXT(All_Opps[[#This Row],[WeekMod]],"00#")),"")</f>
        <v>2019-033</v>
      </c>
      <c r="C8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877" s="181" t="str">
        <f>CONCATENATE(All_Opps[[#This Row],[Opp Year]],"-",TEXT(All_Opps[[#This Row],[Week]],"00#"))</f>
        <v>2019-033</v>
      </c>
      <c r="E877" s="181">
        <f>IFERROR(VALUE(RIGHT(All_Opps[[#This Row],[Opportunity Name]],2)),"")</f>
        <v>7</v>
      </c>
      <c r="F877" s="181">
        <f>IFERROR(("20"&amp;LEFT(All_Opps[[#This Row],[Opportunity Name]],2))*1,"")</f>
        <v>2019</v>
      </c>
      <c r="G877" s="181" t="str">
        <f>MID(All_Opps[[#This Row],[Opportunity Name]],3,2)</f>
        <v>06</v>
      </c>
      <c r="H877" s="181" t="str">
        <f>LEFT(All_Opps[[#This Row],[Opportunity Name]],7)</f>
        <v>1906 Sa</v>
      </c>
      <c r="I877" s="181" t="str" cm="1">
        <f t="array" ref="I8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77" s="181" t="str">
        <f>YEAR(All_Opps[[#This Row],[Close_Date]])&amp;"-"&amp;TEXT(MONTH(All_Opps[[#This Row],[Close_Date]]),"00")</f>
        <v>2018-08</v>
      </c>
      <c r="K877" s="182">
        <f>All_Opps[[#This Row],[Created Date2]]*1</f>
        <v>43296</v>
      </c>
      <c r="L877" s="183">
        <f>YEAR(All_Opps[[#This Row],[Created_Date]])</f>
        <v>2018</v>
      </c>
      <c r="M877" s="184">
        <f>WEEKNUM(All_Opps[[#This Row],[Created_Date]],16)</f>
        <v>29</v>
      </c>
      <c r="N877" s="182">
        <f>All_Opps[[#This Row],[Close Date]]*1</f>
        <v>43326</v>
      </c>
      <c r="O877" s="185">
        <f>YEAR(All_Opps[[#This Row],[Close_Date]])</f>
        <v>2018</v>
      </c>
      <c r="P877" s="183">
        <f>MONTH(All_Opps[[#This Row],[Close Date]])</f>
        <v>8</v>
      </c>
      <c r="Q877" s="181">
        <f>WEEKNUM(All_Opps[[#This Row],[Close Date]],1)</f>
        <v>33</v>
      </c>
      <c r="R87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77" s="4" t="s">
        <v>2063</v>
      </c>
      <c r="T877" s="4" t="s">
        <v>2064</v>
      </c>
      <c r="U877" s="68">
        <v>43326</v>
      </c>
      <c r="V877" s="347" t="s">
        <v>18</v>
      </c>
      <c r="W877" s="341">
        <v>54647</v>
      </c>
      <c r="X877" s="4" t="s">
        <v>11</v>
      </c>
      <c r="Y877" s="4" t="s">
        <v>321</v>
      </c>
      <c r="Z877" s="68">
        <v>43296</v>
      </c>
    </row>
    <row r="878" spans="1:26" ht="12.75" x14ac:dyDescent="0.35">
      <c r="A8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85</v>
      </c>
      <c r="B878" s="181" t="str">
        <f>IF(All_Opps[[#This Row],[WeekMod]]&lt;&gt;"",CONCATENATE(All_Opps[[#This Row],[Opp Year]],"-",TEXT(All_Opps[[#This Row],[WeekMod]],"00#")),"")</f>
        <v>2018-085</v>
      </c>
      <c r="C8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85</v>
      </c>
      <c r="D878" s="181" t="str">
        <f>CONCATENATE(All_Opps[[#This Row],[Opp Year]],"-",TEXT(All_Opps[[#This Row],[Week]],"00#"))</f>
        <v>2018-085</v>
      </c>
      <c r="E878" s="181">
        <f>IFERROR(VALUE(RIGHT(All_Opps[[#This Row],[Opportunity Name]],2)),"")</f>
        <v>1</v>
      </c>
      <c r="F878" s="181">
        <f>IFERROR(("20"&amp;LEFT(All_Opps[[#This Row],[Opportunity Name]],2))*1,"")</f>
        <v>2018</v>
      </c>
      <c r="G878" s="181" t="str">
        <f>MID(All_Opps[[#This Row],[Opportunity Name]],3,2)</f>
        <v>10</v>
      </c>
      <c r="H878" s="181" t="str">
        <f>LEFT(All_Opps[[#This Row],[Opportunity Name]],7)</f>
        <v>1810 Vi</v>
      </c>
      <c r="I878" s="181" t="str" cm="1">
        <f t="array" ref="I8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78" s="181" t="str">
        <f>YEAR(All_Opps[[#This Row],[Close_Date]])&amp;"-"&amp;TEXT(MONTH(All_Opps[[#This Row],[Close_Date]]),"00")</f>
        <v>2018-08</v>
      </c>
      <c r="K878" s="182">
        <f>All_Opps[[#This Row],[Created Date2]]*1</f>
        <v>43300</v>
      </c>
      <c r="L878" s="183">
        <f>YEAR(All_Opps[[#This Row],[Created_Date]])</f>
        <v>2018</v>
      </c>
      <c r="M878" s="184">
        <f>WEEKNUM(All_Opps[[#This Row],[Created_Date]],16)</f>
        <v>29</v>
      </c>
      <c r="N878" s="182">
        <f>All_Opps[[#This Row],[Close Date]]*1</f>
        <v>43330</v>
      </c>
      <c r="O878" s="185">
        <f>YEAR(All_Opps[[#This Row],[Close_Date]])</f>
        <v>2018</v>
      </c>
      <c r="P878" s="183">
        <f>MONTH(All_Opps[[#This Row],[Close Date]])</f>
        <v>8</v>
      </c>
      <c r="Q878" s="181">
        <f>WEEKNUM(All_Opps[[#This Row],[Close Date]],1)</f>
        <v>33</v>
      </c>
      <c r="R87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78" s="4" t="s">
        <v>2065</v>
      </c>
      <c r="T878" s="4" t="s">
        <v>2066</v>
      </c>
      <c r="U878" s="68">
        <v>43330</v>
      </c>
      <c r="V878" s="347" t="s">
        <v>18</v>
      </c>
      <c r="W878" s="341">
        <v>4215</v>
      </c>
      <c r="X878" s="4" t="s">
        <v>10</v>
      </c>
      <c r="Y878" s="4" t="s">
        <v>321</v>
      </c>
      <c r="Z878" s="68">
        <v>43300</v>
      </c>
    </row>
    <row r="879" spans="1:26" ht="12.75" x14ac:dyDescent="0.35">
      <c r="A8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88</v>
      </c>
      <c r="B879" s="181" t="str">
        <f>IF(All_Opps[[#This Row],[WeekMod]]&lt;&gt;"",CONCATENATE(All_Opps[[#This Row],[Opp Year]],"-",TEXT(All_Opps[[#This Row],[WeekMod]],"00#")),"")</f>
        <v>2018-088</v>
      </c>
      <c r="C8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88</v>
      </c>
      <c r="D879" s="181" t="str">
        <f>CONCATENATE(All_Opps[[#This Row],[Opp Year]],"-",TEXT(All_Opps[[#This Row],[Week]],"00#"))</f>
        <v>2018-088</v>
      </c>
      <c r="E879" s="181">
        <f>IFERROR(VALUE(RIGHT(All_Opps[[#This Row],[Opportunity Name]],2)),"")</f>
        <v>3</v>
      </c>
      <c r="F879" s="181">
        <f>IFERROR(("20"&amp;LEFT(All_Opps[[#This Row],[Opportunity Name]],2))*1,"")</f>
        <v>2018</v>
      </c>
      <c r="G879" s="181" t="str">
        <f>MID(All_Opps[[#This Row],[Opportunity Name]],3,2)</f>
        <v>08</v>
      </c>
      <c r="H879" s="181" t="str">
        <f>LEFT(All_Opps[[#This Row],[Opportunity Name]],7)</f>
        <v>1808 Ha</v>
      </c>
      <c r="I879" s="181" t="str" cm="1">
        <f t="array" ref="I8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79" s="181" t="str">
        <f>YEAR(All_Opps[[#This Row],[Close_Date]])&amp;"-"&amp;TEXT(MONTH(All_Opps[[#This Row],[Close_Date]]),"00")</f>
        <v>2018-09</v>
      </c>
      <c r="K879" s="182">
        <f>All_Opps[[#This Row],[Created Date2]]*1</f>
        <v>43315</v>
      </c>
      <c r="L879" s="183">
        <f>YEAR(All_Opps[[#This Row],[Created_Date]])</f>
        <v>2018</v>
      </c>
      <c r="M879" s="184">
        <f>WEEKNUM(All_Opps[[#This Row],[Created_Date]],16)</f>
        <v>31</v>
      </c>
      <c r="N879" s="182">
        <f>All_Opps[[#This Row],[Close Date]]*1</f>
        <v>43345</v>
      </c>
      <c r="O879" s="185">
        <f>YEAR(All_Opps[[#This Row],[Close_Date]])</f>
        <v>2018</v>
      </c>
      <c r="P879" s="183">
        <f>MONTH(All_Opps[[#This Row],[Close Date]])</f>
        <v>9</v>
      </c>
      <c r="Q879" s="181">
        <f>WEEKNUM(All_Opps[[#This Row],[Close Date]],1)</f>
        <v>36</v>
      </c>
      <c r="R87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79" s="4" t="s">
        <v>2067</v>
      </c>
      <c r="T879" s="4" t="s">
        <v>2068</v>
      </c>
      <c r="U879" s="68">
        <v>43345</v>
      </c>
      <c r="V879" s="347" t="s">
        <v>18</v>
      </c>
      <c r="W879" s="341">
        <v>14671</v>
      </c>
      <c r="X879" s="4" t="s">
        <v>5</v>
      </c>
      <c r="Y879" s="4" t="s">
        <v>321</v>
      </c>
      <c r="Z879" s="68">
        <v>43315</v>
      </c>
    </row>
    <row r="880" spans="1:26" ht="12.75" x14ac:dyDescent="0.35">
      <c r="A8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87</v>
      </c>
      <c r="B880" s="181" t="str">
        <f>IF(All_Opps[[#This Row],[WeekMod]]&lt;&gt;"",CONCATENATE(All_Opps[[#This Row],[Opp Year]],"-",TEXT(All_Opps[[#This Row],[WeekMod]],"00#")),"")</f>
        <v>2018-087</v>
      </c>
      <c r="C8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87</v>
      </c>
      <c r="D880" s="181" t="str">
        <f>CONCATENATE(All_Opps[[#This Row],[Opp Year]],"-",TEXT(All_Opps[[#This Row],[Week]],"00#"))</f>
        <v>2018-087</v>
      </c>
      <c r="E880" s="181">
        <f>IFERROR(VALUE(RIGHT(All_Opps[[#This Row],[Opportunity Name]],2)),"")</f>
        <v>2</v>
      </c>
      <c r="F880" s="181">
        <f>IFERROR(("20"&amp;LEFT(All_Opps[[#This Row],[Opportunity Name]],2))*1,"")</f>
        <v>2018</v>
      </c>
      <c r="G880" s="181" t="str">
        <f>MID(All_Opps[[#This Row],[Opportunity Name]],3,2)</f>
        <v>12</v>
      </c>
      <c r="H880" s="181" t="str">
        <f>LEFT(All_Opps[[#This Row],[Opportunity Name]],7)</f>
        <v>1812 As</v>
      </c>
      <c r="I880" s="181" t="str" cm="1">
        <f t="array" ref="I8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80" s="181" t="str">
        <f>YEAR(All_Opps[[#This Row],[Close_Date]])&amp;"-"&amp;TEXT(MONTH(All_Opps[[#This Row],[Close_Date]]),"00")</f>
        <v>2018-08</v>
      </c>
      <c r="K880" s="182">
        <f>All_Opps[[#This Row],[Created Date2]]*1</f>
        <v>43313</v>
      </c>
      <c r="L880" s="183">
        <f>YEAR(All_Opps[[#This Row],[Created_Date]])</f>
        <v>2018</v>
      </c>
      <c r="M880" s="184">
        <f>WEEKNUM(All_Opps[[#This Row],[Created_Date]],16)</f>
        <v>31</v>
      </c>
      <c r="N880" s="182">
        <f>All_Opps[[#This Row],[Close Date]]*1</f>
        <v>43343</v>
      </c>
      <c r="O880" s="185">
        <f>YEAR(All_Opps[[#This Row],[Close_Date]])</f>
        <v>2018</v>
      </c>
      <c r="P880" s="183">
        <f>MONTH(All_Opps[[#This Row],[Close Date]])</f>
        <v>8</v>
      </c>
      <c r="Q880" s="181">
        <f>WEEKNUM(All_Opps[[#This Row],[Close Date]],1)</f>
        <v>35</v>
      </c>
      <c r="R88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80" s="4" t="s">
        <v>2069</v>
      </c>
      <c r="T880" s="4" t="s">
        <v>2004</v>
      </c>
      <c r="U880" s="68">
        <v>43343</v>
      </c>
      <c r="V880" s="347" t="s">
        <v>18</v>
      </c>
      <c r="W880" s="9">
        <v>14048</v>
      </c>
      <c r="X880" s="4" t="s">
        <v>13</v>
      </c>
      <c r="Y880" s="4" t="s">
        <v>328</v>
      </c>
      <c r="Z880" s="68">
        <v>43313</v>
      </c>
    </row>
    <row r="881" spans="1:26" ht="12.75" x14ac:dyDescent="0.35">
      <c r="A8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881" s="181" t="str">
        <f>IF(All_Opps[[#This Row],[WeekMod]]&lt;&gt;"",CONCATENATE(All_Opps[[#This Row],[Opp Year]],"-",TEXT(All_Opps[[#This Row],[WeekMod]],"00#")),"")</f>
        <v>2019-035</v>
      </c>
      <c r="C8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881" s="181" t="str">
        <f>CONCATENATE(All_Opps[[#This Row],[Opp Year]],"-",TEXT(All_Opps[[#This Row],[Week]],"00#"))</f>
        <v>2019-035</v>
      </c>
      <c r="E881" s="181">
        <f>IFERROR(VALUE(RIGHT(All_Opps[[#This Row],[Opportunity Name]],2)),"")</f>
        <v>3</v>
      </c>
      <c r="F881" s="181">
        <f>IFERROR(("20"&amp;LEFT(All_Opps[[#This Row],[Opportunity Name]],2))*1,"")</f>
        <v>2019</v>
      </c>
      <c r="G881" s="181" t="str">
        <f>MID(All_Opps[[#This Row],[Opportunity Name]],3,2)</f>
        <v>07</v>
      </c>
      <c r="H881" s="181" t="str">
        <f>LEFT(All_Opps[[#This Row],[Opportunity Name]],7)</f>
        <v>1907 Ev</v>
      </c>
      <c r="I881" s="181" t="str" cm="1">
        <f t="array" ref="I8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81" s="181" t="str">
        <f>YEAR(All_Opps[[#This Row],[Close_Date]])&amp;"-"&amp;TEXT(MONTH(All_Opps[[#This Row],[Close_Date]]),"00")</f>
        <v>2018-08</v>
      </c>
      <c r="K881" s="182">
        <f>All_Opps[[#This Row],[Created Date2]]*1</f>
        <v>43310</v>
      </c>
      <c r="L881" s="183">
        <f>YEAR(All_Opps[[#This Row],[Created_Date]])</f>
        <v>2018</v>
      </c>
      <c r="M881" s="184">
        <f>WEEKNUM(All_Opps[[#This Row],[Created_Date]],16)</f>
        <v>31</v>
      </c>
      <c r="N881" s="182">
        <f>All_Opps[[#This Row],[Close Date]]*1</f>
        <v>43340</v>
      </c>
      <c r="O881" s="185">
        <f>YEAR(All_Opps[[#This Row],[Close_Date]])</f>
        <v>2018</v>
      </c>
      <c r="P881" s="183">
        <f>MONTH(All_Opps[[#This Row],[Close Date]])</f>
        <v>8</v>
      </c>
      <c r="Q881" s="181">
        <f>WEEKNUM(All_Opps[[#This Row],[Close Date]],1)</f>
        <v>35</v>
      </c>
      <c r="R88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81" s="4" t="s">
        <v>2070</v>
      </c>
      <c r="T881" s="4" t="s">
        <v>2071</v>
      </c>
      <c r="U881" s="68">
        <v>43340</v>
      </c>
      <c r="V881" s="347" t="s">
        <v>18</v>
      </c>
      <c r="W881" s="341">
        <v>35310</v>
      </c>
      <c r="X881" s="4" t="s">
        <v>15</v>
      </c>
      <c r="Y881" s="4" t="s">
        <v>321</v>
      </c>
      <c r="Z881" s="68">
        <v>43310</v>
      </c>
    </row>
    <row r="882" spans="1:26" ht="12.75" x14ac:dyDescent="0.35">
      <c r="A8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882" s="181" t="str">
        <f>IF(All_Opps[[#This Row],[WeekMod]]&lt;&gt;"",CONCATENATE(All_Opps[[#This Row],[Opp Year]],"-",TEXT(All_Opps[[#This Row],[WeekMod]],"00#")),"")</f>
        <v>2019-035</v>
      </c>
      <c r="C8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882" s="181" t="str">
        <f>CONCATENATE(All_Opps[[#This Row],[Opp Year]],"-",TEXT(All_Opps[[#This Row],[Week]],"00#"))</f>
        <v>2019-035</v>
      </c>
      <c r="E882" s="181">
        <f>IFERROR(VALUE(RIGHT(All_Opps[[#This Row],[Opportunity Name]],2)),"")</f>
        <v>6</v>
      </c>
      <c r="F882" s="181">
        <f>IFERROR(("20"&amp;LEFT(All_Opps[[#This Row],[Opportunity Name]],2))*1,"")</f>
        <v>2019</v>
      </c>
      <c r="G882" s="181" t="str">
        <f>MID(All_Opps[[#This Row],[Opportunity Name]],3,2)</f>
        <v>03</v>
      </c>
      <c r="H882" s="181" t="str">
        <f>LEFT(All_Opps[[#This Row],[Opportunity Name]],7)</f>
        <v>1903-02</v>
      </c>
      <c r="I882" s="181" t="str" cm="1">
        <f t="array" ref="I8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82" s="181" t="str">
        <f>YEAR(All_Opps[[#This Row],[Close_Date]])&amp;"-"&amp;TEXT(MONTH(All_Opps[[#This Row],[Close_Date]]),"00")</f>
        <v>2018-08</v>
      </c>
      <c r="K882" s="182">
        <f>All_Opps[[#This Row],[Created Date2]]*1</f>
        <v>43321</v>
      </c>
      <c r="L882" s="183">
        <f>YEAR(All_Opps[[#This Row],[Created_Date]])</f>
        <v>2018</v>
      </c>
      <c r="M882" s="184">
        <f>WEEKNUM(All_Opps[[#This Row],[Created_Date]],16)</f>
        <v>32</v>
      </c>
      <c r="N882" s="182">
        <f>All_Opps[[#This Row],[Close Date]]*1</f>
        <v>43342</v>
      </c>
      <c r="O882" s="185">
        <f>YEAR(All_Opps[[#This Row],[Close_Date]])</f>
        <v>2018</v>
      </c>
      <c r="P882" s="183">
        <f>MONTH(All_Opps[[#This Row],[Close Date]])</f>
        <v>8</v>
      </c>
      <c r="Q882" s="181">
        <f>WEEKNUM(All_Opps[[#This Row],[Close Date]],1)</f>
        <v>35</v>
      </c>
      <c r="R88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204</v>
      </c>
      <c r="S882" s="4" t="s">
        <v>2072</v>
      </c>
      <c r="T882" s="4" t="s">
        <v>2073</v>
      </c>
      <c r="U882" s="68">
        <v>43342</v>
      </c>
      <c r="V882" s="347" t="s">
        <v>19</v>
      </c>
      <c r="W882" s="341">
        <v>43559</v>
      </c>
      <c r="X882" s="4" t="s">
        <v>5</v>
      </c>
      <c r="Y882" s="4" t="s">
        <v>321</v>
      </c>
      <c r="Z882" s="68">
        <v>43321</v>
      </c>
    </row>
    <row r="883" spans="1:26" ht="12.75" x14ac:dyDescent="0.35">
      <c r="A8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86</v>
      </c>
      <c r="B883" s="181" t="str">
        <f>IF(All_Opps[[#This Row],[WeekMod]]&lt;&gt;"",CONCATENATE(All_Opps[[#This Row],[Opp Year]],"-",TEXT(All_Opps[[#This Row],[WeekMod]],"00#")),"")</f>
        <v>2018-086</v>
      </c>
      <c r="C8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86</v>
      </c>
      <c r="D883" s="181" t="str">
        <f>CONCATENATE(All_Opps[[#This Row],[Opp Year]],"-",TEXT(All_Opps[[#This Row],[Week]],"00#"))</f>
        <v>2018-086</v>
      </c>
      <c r="E883" s="181">
        <f>IFERROR(VALUE(RIGHT(All_Opps[[#This Row],[Opportunity Name]],2)),"")</f>
        <v>2</v>
      </c>
      <c r="F883" s="181">
        <f>IFERROR(("20"&amp;LEFT(All_Opps[[#This Row],[Opportunity Name]],2))*1,"")</f>
        <v>2018</v>
      </c>
      <c r="G883" s="181" t="str">
        <f>MID(All_Opps[[#This Row],[Opportunity Name]],3,2)</f>
        <v>10</v>
      </c>
      <c r="H883" s="181" t="str">
        <f>LEFT(All_Opps[[#This Row],[Opportunity Name]],7)</f>
        <v>1810-18</v>
      </c>
      <c r="I883" s="181" t="str" cm="1">
        <f t="array" ref="I8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83" s="181" t="str">
        <f>YEAR(All_Opps[[#This Row],[Close_Date]])&amp;"-"&amp;TEXT(MONTH(All_Opps[[#This Row],[Close_Date]]),"00")</f>
        <v>2018-08</v>
      </c>
      <c r="K883" s="182">
        <f>All_Opps[[#This Row],[Created Date2]]*1</f>
        <v>43325</v>
      </c>
      <c r="L883" s="183">
        <f>YEAR(All_Opps[[#This Row],[Created_Date]])</f>
        <v>2018</v>
      </c>
      <c r="M883" s="184">
        <f>WEEKNUM(All_Opps[[#This Row],[Created_Date]],16)</f>
        <v>33</v>
      </c>
      <c r="N883" s="182">
        <f>All_Opps[[#This Row],[Close Date]]*1</f>
        <v>43331</v>
      </c>
      <c r="O883" s="185">
        <f>YEAR(All_Opps[[#This Row],[Close_Date]])</f>
        <v>2018</v>
      </c>
      <c r="P883" s="183">
        <f>MONTH(All_Opps[[#This Row],[Close Date]])</f>
        <v>8</v>
      </c>
      <c r="Q883" s="181">
        <f>WEEKNUM(All_Opps[[#This Row],[Close Date]],1)</f>
        <v>34</v>
      </c>
      <c r="R88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49</v>
      </c>
      <c r="S883" s="4" t="s">
        <v>2074</v>
      </c>
      <c r="T883" s="4" t="s">
        <v>2075</v>
      </c>
      <c r="U883" s="68">
        <v>43331</v>
      </c>
      <c r="V883" s="347" t="s">
        <v>19</v>
      </c>
      <c r="W883" s="341">
        <v>34760</v>
      </c>
      <c r="X883" s="4" t="s">
        <v>15</v>
      </c>
      <c r="Y883" s="4" t="s">
        <v>321</v>
      </c>
      <c r="Z883" s="68">
        <v>43325</v>
      </c>
    </row>
    <row r="884" spans="1:26" ht="12.75" x14ac:dyDescent="0.35">
      <c r="A8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884" s="181" t="str">
        <f>IF(All_Opps[[#This Row],[WeekMod]]&lt;&gt;"",CONCATENATE(All_Opps[[#This Row],[Opp Year]],"-",TEXT(All_Opps[[#This Row],[WeekMod]],"00#")),"")</f>
        <v>2019-039</v>
      </c>
      <c r="C8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884" s="181" t="str">
        <f>CONCATENATE(All_Opps[[#This Row],[Opp Year]],"-",TEXT(All_Opps[[#This Row],[Week]],"00#"))</f>
        <v>2019-039</v>
      </c>
      <c r="E884" s="181">
        <f>IFERROR(VALUE(RIGHT(All_Opps[[#This Row],[Opportunity Name]],2)),"")</f>
        <v>10</v>
      </c>
      <c r="F884" s="181">
        <f>IFERROR(("20"&amp;LEFT(All_Opps[[#This Row],[Opportunity Name]],2))*1,"")</f>
        <v>2019</v>
      </c>
      <c r="G884" s="181" t="str">
        <f>MID(All_Opps[[#This Row],[Opportunity Name]],3,2)</f>
        <v>03</v>
      </c>
      <c r="H884" s="181" t="str">
        <f>LEFT(All_Opps[[#This Row],[Opportunity Name]],7)</f>
        <v>1903-03</v>
      </c>
      <c r="I884" s="181" t="str" cm="1">
        <f t="array" ref="I8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84" s="181" t="str">
        <f>YEAR(All_Opps[[#This Row],[Close_Date]])&amp;"-"&amp;TEXT(MONTH(All_Opps[[#This Row],[Close_Date]]),"00")</f>
        <v>2018-09</v>
      </c>
      <c r="K884" s="182">
        <f>All_Opps[[#This Row],[Created Date2]]*1</f>
        <v>43306</v>
      </c>
      <c r="L884" s="183">
        <f>YEAR(All_Opps[[#This Row],[Created_Date]])</f>
        <v>2018</v>
      </c>
      <c r="M884" s="184">
        <f>WEEKNUM(All_Opps[[#This Row],[Created_Date]],16)</f>
        <v>30</v>
      </c>
      <c r="N884" s="182">
        <f>All_Opps[[#This Row],[Close Date]]*1</f>
        <v>43369</v>
      </c>
      <c r="O884" s="185">
        <f>YEAR(All_Opps[[#This Row],[Close_Date]])</f>
        <v>2018</v>
      </c>
      <c r="P884" s="183">
        <f>MONTH(All_Opps[[#This Row],[Close Date]])</f>
        <v>9</v>
      </c>
      <c r="Q884" s="181">
        <f>WEEKNUM(All_Opps[[#This Row],[Close Date]],1)</f>
        <v>39</v>
      </c>
      <c r="R88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219</v>
      </c>
      <c r="S884" s="4" t="s">
        <v>2076</v>
      </c>
      <c r="T884" s="4" t="s">
        <v>2077</v>
      </c>
      <c r="U884" s="68">
        <v>43369</v>
      </c>
      <c r="V884" s="347" t="s">
        <v>19</v>
      </c>
      <c r="W884" s="341">
        <v>71580</v>
      </c>
      <c r="X884" s="4" t="s">
        <v>13</v>
      </c>
      <c r="Y884" s="4" t="s">
        <v>321</v>
      </c>
      <c r="Z884" s="68">
        <v>43306</v>
      </c>
    </row>
    <row r="885" spans="1:26" ht="12.75" x14ac:dyDescent="0.35">
      <c r="A8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885" s="181" t="str">
        <f>IF(All_Opps[[#This Row],[WeekMod]]&lt;&gt;"",CONCATENATE(All_Opps[[#This Row],[Opp Year]],"-",TEXT(All_Opps[[#This Row],[WeekMod]],"00#")),"")</f>
        <v>2019-036</v>
      </c>
      <c r="C8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885" s="181" t="str">
        <f>CONCATENATE(All_Opps[[#This Row],[Opp Year]],"-",TEXT(All_Opps[[#This Row],[Week]],"00#"))</f>
        <v>2019-036</v>
      </c>
      <c r="E885" s="181">
        <f>IFERROR(VALUE(RIGHT(All_Opps[[#This Row],[Opportunity Name]],2)),"")</f>
        <v>4</v>
      </c>
      <c r="F885" s="181">
        <f>IFERROR(("20"&amp;LEFT(All_Opps[[#This Row],[Opportunity Name]],2))*1,"")</f>
        <v>2019</v>
      </c>
      <c r="G885" s="181" t="str">
        <f>MID(All_Opps[[#This Row],[Opportunity Name]],3,2)</f>
        <v>08</v>
      </c>
      <c r="H885" s="181" t="str">
        <f>LEFT(All_Opps[[#This Row],[Opportunity Name]],7)</f>
        <v>1908-08</v>
      </c>
      <c r="I885" s="181" t="str" cm="1">
        <f t="array" ref="I8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85" s="181" t="str">
        <f>YEAR(All_Opps[[#This Row],[Close_Date]])&amp;"-"&amp;TEXT(MONTH(All_Opps[[#This Row],[Close_Date]]),"00")</f>
        <v>2018-09</v>
      </c>
      <c r="K885" s="182">
        <f>All_Opps[[#This Row],[Created Date2]]*1</f>
        <v>43315</v>
      </c>
      <c r="L885" s="183">
        <f>YEAR(All_Opps[[#This Row],[Created_Date]])</f>
        <v>2018</v>
      </c>
      <c r="M885" s="184">
        <f>WEEKNUM(All_Opps[[#This Row],[Created_Date]],16)</f>
        <v>31</v>
      </c>
      <c r="N885" s="182">
        <f>All_Opps[[#This Row],[Close Date]]*1</f>
        <v>43347</v>
      </c>
      <c r="O885" s="185">
        <f>YEAR(All_Opps[[#This Row],[Close_Date]])</f>
        <v>2018</v>
      </c>
      <c r="P885" s="183">
        <f>MONTH(All_Opps[[#This Row],[Close Date]])</f>
        <v>9</v>
      </c>
      <c r="Q885" s="181">
        <f>WEEKNUM(All_Opps[[#This Row],[Close Date]],1)</f>
        <v>36</v>
      </c>
      <c r="R88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363</v>
      </c>
      <c r="S885" s="4" t="s">
        <v>2078</v>
      </c>
      <c r="T885" s="4" t="s">
        <v>2079</v>
      </c>
      <c r="U885" s="68">
        <v>43347</v>
      </c>
      <c r="V885" s="347" t="s">
        <v>19</v>
      </c>
      <c r="W885" s="9">
        <v>60636</v>
      </c>
      <c r="X885" s="4" t="s">
        <v>15</v>
      </c>
      <c r="Y885" s="4" t="s">
        <v>328</v>
      </c>
      <c r="Z885" s="68">
        <v>43315</v>
      </c>
    </row>
    <row r="886" spans="1:26" ht="12.75" x14ac:dyDescent="0.35">
      <c r="A8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84</v>
      </c>
      <c r="B886" s="181" t="str">
        <f>IF(All_Opps[[#This Row],[WeekMod]]&lt;&gt;"",CONCATENATE(All_Opps[[#This Row],[Opp Year]],"-",TEXT(All_Opps[[#This Row],[WeekMod]],"00#")),"")</f>
        <v>2018-084</v>
      </c>
      <c r="C8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84</v>
      </c>
      <c r="D886" s="181" t="str">
        <f>CONCATENATE(All_Opps[[#This Row],[Opp Year]],"-",TEXT(All_Opps[[#This Row],[Week]],"00#"))</f>
        <v>2018-084</v>
      </c>
      <c r="E886" s="181">
        <f>IFERROR(VALUE(RIGHT(All_Opps[[#This Row],[Opportunity Name]],2)),"")</f>
        <v>3</v>
      </c>
      <c r="F886" s="181">
        <f>IFERROR(("20"&amp;LEFT(All_Opps[[#This Row],[Opportunity Name]],2))*1,"")</f>
        <v>2018</v>
      </c>
      <c r="G886" s="181" t="str">
        <f>MID(All_Opps[[#This Row],[Opportunity Name]],3,2)</f>
        <v>10</v>
      </c>
      <c r="H886" s="181" t="str">
        <f>LEFT(All_Opps[[#This Row],[Opportunity Name]],7)</f>
        <v>1810-19</v>
      </c>
      <c r="I886" s="181" t="str" cm="1">
        <f t="array" ref="I8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86" s="181" t="str">
        <f>YEAR(All_Opps[[#This Row],[Close_Date]])&amp;"-"&amp;TEXT(MONTH(All_Opps[[#This Row],[Close_Date]]),"00")</f>
        <v>2018-08</v>
      </c>
      <c r="K886" s="182">
        <f>All_Opps[[#This Row],[Created Date2]]*1</f>
        <v>43305</v>
      </c>
      <c r="L886" s="183">
        <f>YEAR(All_Opps[[#This Row],[Created_Date]])</f>
        <v>2018</v>
      </c>
      <c r="M886" s="184">
        <f>WEEKNUM(All_Opps[[#This Row],[Created_Date]],16)</f>
        <v>30</v>
      </c>
      <c r="N886" s="182">
        <f>All_Opps[[#This Row],[Close Date]]*1</f>
        <v>43320</v>
      </c>
      <c r="O886" s="185">
        <f>YEAR(All_Opps[[#This Row],[Close_Date]])</f>
        <v>2018</v>
      </c>
      <c r="P886" s="183">
        <f>MONTH(All_Opps[[#This Row],[Close Date]])</f>
        <v>8</v>
      </c>
      <c r="Q886" s="181">
        <f>WEEKNUM(All_Opps[[#This Row],[Close Date]],1)</f>
        <v>32</v>
      </c>
      <c r="R88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69</v>
      </c>
      <c r="S886" s="4" t="s">
        <v>2080</v>
      </c>
      <c r="T886" s="4" t="s">
        <v>2081</v>
      </c>
      <c r="U886" s="68">
        <v>43320</v>
      </c>
      <c r="V886" s="347" t="s">
        <v>19</v>
      </c>
      <c r="W886" s="9">
        <v>70733</v>
      </c>
      <c r="X886" s="4" t="s">
        <v>13</v>
      </c>
      <c r="Y886" s="4" t="s">
        <v>1285</v>
      </c>
      <c r="Z886" s="68">
        <v>43305</v>
      </c>
    </row>
    <row r="887" spans="1:26" ht="12.75" x14ac:dyDescent="0.35">
      <c r="A8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887" s="181" t="str">
        <f>IF(All_Opps[[#This Row],[WeekMod]]&lt;&gt;"",CONCATENATE(All_Opps[[#This Row],[Opp Year]],"-",TEXT(All_Opps[[#This Row],[WeekMod]],"00#")),"")</f>
        <v>2019-038</v>
      </c>
      <c r="C8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887" s="181" t="str">
        <f>CONCATENATE(All_Opps[[#This Row],[Opp Year]],"-",TEXT(All_Opps[[#This Row],[Week]],"00#"))</f>
        <v>2019-038</v>
      </c>
      <c r="E887" s="181">
        <f>IFERROR(VALUE(RIGHT(All_Opps[[#This Row],[Opportunity Name]],2)),"")</f>
        <v>4</v>
      </c>
      <c r="F887" s="181">
        <f>IFERROR(("20"&amp;LEFT(All_Opps[[#This Row],[Opportunity Name]],2))*1,"")</f>
        <v>2019</v>
      </c>
      <c r="G887" s="181" t="str">
        <f>MID(All_Opps[[#This Row],[Opportunity Name]],3,2)</f>
        <v>09</v>
      </c>
      <c r="H887" s="181" t="str">
        <f>LEFT(All_Opps[[#This Row],[Opportunity Name]],7)</f>
        <v>1909 Pe</v>
      </c>
      <c r="I887" s="181" t="str" cm="1">
        <f t="array" ref="I8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87" s="181" t="str">
        <f>YEAR(All_Opps[[#This Row],[Close_Date]])&amp;"-"&amp;TEXT(MONTH(All_Opps[[#This Row],[Close_Date]]),"00")</f>
        <v>2018-09</v>
      </c>
      <c r="K887" s="182">
        <f>All_Opps[[#This Row],[Created Date2]]*1</f>
        <v>43334</v>
      </c>
      <c r="L887" s="183">
        <f>YEAR(All_Opps[[#This Row],[Created_Date]])</f>
        <v>2018</v>
      </c>
      <c r="M887" s="184">
        <f>WEEKNUM(All_Opps[[#This Row],[Created_Date]],16)</f>
        <v>34</v>
      </c>
      <c r="N887" s="182">
        <f>All_Opps[[#This Row],[Close Date]]*1</f>
        <v>43364</v>
      </c>
      <c r="O887" s="185">
        <f>YEAR(All_Opps[[#This Row],[Close_Date]])</f>
        <v>2018</v>
      </c>
      <c r="P887" s="183">
        <f>MONTH(All_Opps[[#This Row],[Close Date]])</f>
        <v>9</v>
      </c>
      <c r="Q887" s="181">
        <f>WEEKNUM(All_Opps[[#This Row],[Close Date]],1)</f>
        <v>38</v>
      </c>
      <c r="R88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87" s="4" t="s">
        <v>2082</v>
      </c>
      <c r="T887" s="4" t="s">
        <v>2083</v>
      </c>
      <c r="U887" s="68">
        <v>43364</v>
      </c>
      <c r="V887" s="347" t="s">
        <v>18</v>
      </c>
      <c r="W887" s="341">
        <v>40900</v>
      </c>
      <c r="X887" s="4" t="s">
        <v>6</v>
      </c>
      <c r="Y887" s="4" t="s">
        <v>1285</v>
      </c>
      <c r="Z887" s="68">
        <v>43334</v>
      </c>
    </row>
    <row r="888" spans="1:26" ht="12.75" x14ac:dyDescent="0.35">
      <c r="A8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888" s="181" t="str">
        <f>IF(All_Opps[[#This Row],[WeekMod]]&lt;&gt;"",CONCATENATE(All_Opps[[#This Row],[Opp Year]],"-",TEXT(All_Opps[[#This Row],[WeekMod]],"00#")),"")</f>
        <v>2019-035</v>
      </c>
      <c r="C8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888" s="181" t="str">
        <f>CONCATENATE(All_Opps[[#This Row],[Opp Year]],"-",TEXT(All_Opps[[#This Row],[Week]],"00#"))</f>
        <v>2019-035</v>
      </c>
      <c r="E888" s="181">
        <f>IFERROR(VALUE(RIGHT(All_Opps[[#This Row],[Opportunity Name]],2)),"")</f>
        <v>2</v>
      </c>
      <c r="F888" s="181">
        <f>IFERROR(("20"&amp;LEFT(All_Opps[[#This Row],[Opportunity Name]],2))*1,"")</f>
        <v>2019</v>
      </c>
      <c r="G888" s="181" t="str">
        <f>MID(All_Opps[[#This Row],[Opportunity Name]],3,2)</f>
        <v>05</v>
      </c>
      <c r="H888" s="181" t="str">
        <f>LEFT(All_Opps[[#This Row],[Opportunity Name]],7)</f>
        <v>1905 Sa</v>
      </c>
      <c r="I888" s="181" t="str" cm="1">
        <f t="array" ref="I8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88" s="181" t="str">
        <f>YEAR(All_Opps[[#This Row],[Close_Date]])&amp;"-"&amp;TEXT(MONTH(All_Opps[[#This Row],[Close_Date]]),"00")</f>
        <v>2018-08</v>
      </c>
      <c r="K888" s="182">
        <f>All_Opps[[#This Row],[Created Date2]]*1</f>
        <v>43311</v>
      </c>
      <c r="L888" s="183">
        <f>YEAR(All_Opps[[#This Row],[Created_Date]])</f>
        <v>2018</v>
      </c>
      <c r="M888" s="184">
        <f>WEEKNUM(All_Opps[[#This Row],[Created_Date]],16)</f>
        <v>31</v>
      </c>
      <c r="N888" s="182">
        <f>All_Opps[[#This Row],[Close Date]]*1</f>
        <v>43341</v>
      </c>
      <c r="O888" s="185">
        <f>YEAR(All_Opps[[#This Row],[Close_Date]])</f>
        <v>2018</v>
      </c>
      <c r="P888" s="183">
        <f>MONTH(All_Opps[[#This Row],[Close Date]])</f>
        <v>8</v>
      </c>
      <c r="Q888" s="181">
        <f>WEEKNUM(All_Opps[[#This Row],[Close Date]],1)</f>
        <v>35</v>
      </c>
      <c r="R88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88" s="4" t="s">
        <v>2084</v>
      </c>
      <c r="T888" s="4" t="s">
        <v>2085</v>
      </c>
      <c r="U888" s="68">
        <v>43341</v>
      </c>
      <c r="V888" s="347" t="s">
        <v>18</v>
      </c>
      <c r="W888" s="341">
        <v>29273</v>
      </c>
      <c r="X888" s="4" t="s">
        <v>15</v>
      </c>
      <c r="Y888" s="4" t="s">
        <v>1285</v>
      </c>
      <c r="Z888" s="68">
        <v>43311</v>
      </c>
    </row>
    <row r="889" spans="1:26" ht="12.75" x14ac:dyDescent="0.35">
      <c r="A8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83</v>
      </c>
      <c r="B889" s="181" t="str">
        <f>IF(All_Opps[[#This Row],[WeekMod]]&lt;&gt;"",CONCATENATE(All_Opps[[#This Row],[Opp Year]],"-",TEXT(All_Opps[[#This Row],[WeekMod]],"00#")),"")</f>
        <v>2018-083</v>
      </c>
      <c r="C8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83</v>
      </c>
      <c r="D889" s="181" t="str">
        <f>CONCATENATE(All_Opps[[#This Row],[Opp Year]],"-",TEXT(All_Opps[[#This Row],[Week]],"00#"))</f>
        <v>2018-083</v>
      </c>
      <c r="E889" s="181">
        <f>IFERROR(VALUE(RIGHT(All_Opps[[#This Row],[Opportunity Name]],2)),"")</f>
        <v>3</v>
      </c>
      <c r="F889" s="181">
        <f>IFERROR(("20"&amp;LEFT(All_Opps[[#This Row],[Opportunity Name]],2))*1,"")</f>
        <v>2018</v>
      </c>
      <c r="G889" s="181" t="str">
        <f>MID(All_Opps[[#This Row],[Opportunity Name]],3,2)</f>
        <v>10</v>
      </c>
      <c r="H889" s="181" t="str">
        <f>LEFT(All_Opps[[#This Row],[Opportunity Name]],7)</f>
        <v>1810 Ta</v>
      </c>
      <c r="I889" s="181" t="str" cm="1">
        <f t="array" ref="I8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89" s="181" t="str">
        <f>YEAR(All_Opps[[#This Row],[Close_Date]])&amp;"-"&amp;TEXT(MONTH(All_Opps[[#This Row],[Close_Date]]),"00")</f>
        <v>2018-07</v>
      </c>
      <c r="K889" s="182">
        <f>All_Opps[[#This Row],[Created Date2]]*1</f>
        <v>43282</v>
      </c>
      <c r="L889" s="183">
        <f>YEAR(All_Opps[[#This Row],[Created_Date]])</f>
        <v>2018</v>
      </c>
      <c r="M889" s="184">
        <f>WEEKNUM(All_Opps[[#This Row],[Created_Date]],16)</f>
        <v>27</v>
      </c>
      <c r="N889" s="182">
        <f>All_Opps[[#This Row],[Close Date]]*1</f>
        <v>43312</v>
      </c>
      <c r="O889" s="185">
        <f>YEAR(All_Opps[[#This Row],[Close_Date]])</f>
        <v>2018</v>
      </c>
      <c r="P889" s="183">
        <f>MONTH(All_Opps[[#This Row],[Close Date]])</f>
        <v>7</v>
      </c>
      <c r="Q889" s="181">
        <f>WEEKNUM(All_Opps[[#This Row],[Close Date]],1)</f>
        <v>31</v>
      </c>
      <c r="R88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89" s="4" t="s">
        <v>2086</v>
      </c>
      <c r="T889" s="4" t="s">
        <v>2087</v>
      </c>
      <c r="U889" s="68">
        <v>43312</v>
      </c>
      <c r="V889" s="347" t="s">
        <v>18</v>
      </c>
      <c r="W889" s="341">
        <v>65299</v>
      </c>
      <c r="X889" s="4" t="s">
        <v>7</v>
      </c>
      <c r="Y889" s="4" t="s">
        <v>1285</v>
      </c>
      <c r="Z889" s="68">
        <v>43282</v>
      </c>
    </row>
    <row r="890" spans="1:26" ht="12.75" x14ac:dyDescent="0.35">
      <c r="A8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890" s="181" t="str">
        <f>IF(All_Opps[[#This Row],[WeekMod]]&lt;&gt;"",CONCATENATE(All_Opps[[#This Row],[Opp Year]],"-",TEXT(All_Opps[[#This Row],[WeekMod]],"00#")),"")</f>
        <v>2019-036</v>
      </c>
      <c r="C8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890" s="181" t="str">
        <f>CONCATENATE(All_Opps[[#This Row],[Opp Year]],"-",TEXT(All_Opps[[#This Row],[Week]],"00#"))</f>
        <v>2019-036</v>
      </c>
      <c r="E890" s="181">
        <f>IFERROR(VALUE(RIGHT(All_Opps[[#This Row],[Opportunity Name]],2)),"")</f>
        <v>2</v>
      </c>
      <c r="F890" s="181">
        <f>IFERROR(("20"&amp;LEFT(All_Opps[[#This Row],[Opportunity Name]],2))*1,"")</f>
        <v>2019</v>
      </c>
      <c r="G890" s="181" t="str">
        <f>MID(All_Opps[[#This Row],[Opportunity Name]],3,2)</f>
        <v>02</v>
      </c>
      <c r="H890" s="181" t="str">
        <f>LEFT(All_Opps[[#This Row],[Opportunity Name]],7)</f>
        <v>1902 Pr</v>
      </c>
      <c r="I890" s="181" t="str" cm="1">
        <f t="array" ref="I8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90" s="181" t="str">
        <f>YEAR(All_Opps[[#This Row],[Close_Date]])&amp;"-"&amp;TEXT(MONTH(All_Opps[[#This Row],[Close_Date]]),"00")</f>
        <v>2018-09</v>
      </c>
      <c r="K890" s="182">
        <f>All_Opps[[#This Row],[Created Date2]]*1</f>
        <v>43315</v>
      </c>
      <c r="L890" s="183">
        <f>YEAR(All_Opps[[#This Row],[Created_Date]])</f>
        <v>2018</v>
      </c>
      <c r="M890" s="184">
        <f>WEEKNUM(All_Opps[[#This Row],[Created_Date]],16)</f>
        <v>31</v>
      </c>
      <c r="N890" s="182">
        <f>All_Opps[[#This Row],[Close Date]]*1</f>
        <v>43345</v>
      </c>
      <c r="O890" s="185">
        <f>YEAR(All_Opps[[#This Row],[Close_Date]])</f>
        <v>2018</v>
      </c>
      <c r="P890" s="183">
        <f>MONTH(All_Opps[[#This Row],[Close Date]])</f>
        <v>9</v>
      </c>
      <c r="Q890" s="181">
        <f>WEEKNUM(All_Opps[[#This Row],[Close Date]],1)</f>
        <v>36</v>
      </c>
      <c r="R8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90" s="4" t="s">
        <v>2088</v>
      </c>
      <c r="T890" s="4" t="s">
        <v>2089</v>
      </c>
      <c r="U890" s="68">
        <v>43345</v>
      </c>
      <c r="V890" s="347" t="s">
        <v>18</v>
      </c>
      <c r="W890" s="341">
        <v>15967</v>
      </c>
      <c r="X890" s="4" t="s">
        <v>13</v>
      </c>
      <c r="Y890" s="4" t="s">
        <v>321</v>
      </c>
      <c r="Z890" s="68">
        <v>43315</v>
      </c>
    </row>
    <row r="891" spans="1:26" ht="12.75" x14ac:dyDescent="0.35">
      <c r="A8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88</v>
      </c>
      <c r="B891" s="181" t="str">
        <f>IF(All_Opps[[#This Row],[WeekMod]]&lt;&gt;"",CONCATENATE(All_Opps[[#This Row],[Opp Year]],"-",TEXT(All_Opps[[#This Row],[WeekMod]],"00#")),"")</f>
        <v>2018-088</v>
      </c>
      <c r="C8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88</v>
      </c>
      <c r="D891" s="181" t="str">
        <f>CONCATENATE(All_Opps[[#This Row],[Opp Year]],"-",TEXT(All_Opps[[#This Row],[Week]],"00#"))</f>
        <v>2018-088</v>
      </c>
      <c r="E891" s="181">
        <f>IFERROR(VALUE(RIGHT(All_Opps[[#This Row],[Opportunity Name]],2)),"")</f>
        <v>2</v>
      </c>
      <c r="F891" s="181">
        <f>IFERROR(("20"&amp;LEFT(All_Opps[[#This Row],[Opportunity Name]],2))*1,"")</f>
        <v>2018</v>
      </c>
      <c r="G891" s="181" t="str">
        <f>MID(All_Opps[[#This Row],[Opportunity Name]],3,2)</f>
        <v>12</v>
      </c>
      <c r="H891" s="181" t="str">
        <f>LEFT(All_Opps[[#This Row],[Opportunity Name]],7)</f>
        <v>1812-12</v>
      </c>
      <c r="I891" s="181" t="str" cm="1">
        <f t="array" ref="I8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91" s="181" t="str">
        <f>YEAR(All_Opps[[#This Row],[Close_Date]])&amp;"-"&amp;TEXT(MONTH(All_Opps[[#This Row],[Close_Date]]),"00")</f>
        <v>2018-09</v>
      </c>
      <c r="K891" s="182">
        <f>All_Opps[[#This Row],[Created Date2]]*1</f>
        <v>43340</v>
      </c>
      <c r="L891" s="183">
        <f>YEAR(All_Opps[[#This Row],[Created_Date]])</f>
        <v>2018</v>
      </c>
      <c r="M891" s="184">
        <f>WEEKNUM(All_Opps[[#This Row],[Created_Date]],16)</f>
        <v>35</v>
      </c>
      <c r="N891" s="182">
        <f>All_Opps[[#This Row],[Close Date]]*1</f>
        <v>43346</v>
      </c>
      <c r="O891" s="185">
        <f>YEAR(All_Opps[[#This Row],[Close_Date]])</f>
        <v>2018</v>
      </c>
      <c r="P891" s="183">
        <f>MONTH(All_Opps[[#This Row],[Close Date]])</f>
        <v>9</v>
      </c>
      <c r="Q891" s="181">
        <f>WEEKNUM(All_Opps[[#This Row],[Close Date]],1)</f>
        <v>36</v>
      </c>
      <c r="R89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95</v>
      </c>
      <c r="S891" s="4" t="s">
        <v>2090</v>
      </c>
      <c r="T891" s="4" t="s">
        <v>2091</v>
      </c>
      <c r="U891" s="68">
        <v>43346</v>
      </c>
      <c r="V891" s="347" t="s">
        <v>19</v>
      </c>
      <c r="W891" s="9">
        <v>14479</v>
      </c>
      <c r="X891" s="4" t="s">
        <v>29</v>
      </c>
      <c r="Y891" s="4" t="s">
        <v>328</v>
      </c>
      <c r="Z891" s="68">
        <v>43340</v>
      </c>
    </row>
    <row r="892" spans="1:26" ht="12.75" x14ac:dyDescent="0.35">
      <c r="A8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892" s="181" t="str">
        <f>IF(All_Opps[[#This Row],[WeekMod]]&lt;&gt;"",CONCATENATE(All_Opps[[#This Row],[Opp Year]],"-",TEXT(All_Opps[[#This Row],[WeekMod]],"00#")),"")</f>
        <v>2019-034</v>
      </c>
      <c r="C8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892" s="181" t="str">
        <f>CONCATENATE(All_Opps[[#This Row],[Opp Year]],"-",TEXT(All_Opps[[#This Row],[Week]],"00#"))</f>
        <v>2019-034</v>
      </c>
      <c r="E892" s="181">
        <f>IFERROR(VALUE(RIGHT(All_Opps[[#This Row],[Opportunity Name]],2)),"")</f>
        <v>12</v>
      </c>
      <c r="F892" s="181">
        <f>IFERROR(("20"&amp;LEFT(All_Opps[[#This Row],[Opportunity Name]],2))*1,"")</f>
        <v>2019</v>
      </c>
      <c r="G892" s="181" t="str">
        <f>MID(All_Opps[[#This Row],[Opportunity Name]],3,2)</f>
        <v>06</v>
      </c>
      <c r="H892" s="181" t="str">
        <f>LEFT(All_Opps[[#This Row],[Opportunity Name]],7)</f>
        <v>1906-16</v>
      </c>
      <c r="I892" s="181" t="str" cm="1">
        <f t="array" ref="I8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92" s="181" t="str">
        <f>YEAR(All_Opps[[#This Row],[Close_Date]])&amp;"-"&amp;TEXT(MONTH(All_Opps[[#This Row],[Close_Date]]),"00")</f>
        <v>2018-08</v>
      </c>
      <c r="K892" s="182">
        <f>All_Opps[[#This Row],[Created Date2]]*1</f>
        <v>43248</v>
      </c>
      <c r="L892" s="183">
        <f>YEAR(All_Opps[[#This Row],[Created_Date]])</f>
        <v>2018</v>
      </c>
      <c r="M892" s="184">
        <f>WEEKNUM(All_Opps[[#This Row],[Created_Date]],16)</f>
        <v>22</v>
      </c>
      <c r="N892" s="182">
        <f>All_Opps[[#This Row],[Close Date]]*1</f>
        <v>43331</v>
      </c>
      <c r="O892" s="185">
        <f>YEAR(All_Opps[[#This Row],[Close_Date]])</f>
        <v>2018</v>
      </c>
      <c r="P892" s="183">
        <f>MONTH(All_Opps[[#This Row],[Close Date]])</f>
        <v>8</v>
      </c>
      <c r="Q892" s="181">
        <f>WEEKNUM(All_Opps[[#This Row],[Close Date]],1)</f>
        <v>34</v>
      </c>
      <c r="R89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369</v>
      </c>
      <c r="S892" s="4" t="s">
        <v>2092</v>
      </c>
      <c r="T892" s="4" t="s">
        <v>2093</v>
      </c>
      <c r="U892" s="68">
        <v>43331</v>
      </c>
      <c r="V892" s="347" t="s">
        <v>19</v>
      </c>
      <c r="W892" s="9">
        <v>193021</v>
      </c>
      <c r="X892" s="4" t="s">
        <v>13</v>
      </c>
      <c r="Y892" s="4" t="s">
        <v>328</v>
      </c>
      <c r="Z892" s="68">
        <v>43248</v>
      </c>
    </row>
    <row r="893" spans="1:26" ht="12.75" x14ac:dyDescent="0.35">
      <c r="A8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893" s="181" t="str">
        <f>IF(All_Opps[[#This Row],[WeekMod]]&lt;&gt;"",CONCATENATE(All_Opps[[#This Row],[Opp Year]],"-",TEXT(All_Opps[[#This Row],[WeekMod]],"00#")),"")</f>
        <v>2019-036</v>
      </c>
      <c r="C8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893" s="181" t="str">
        <f>CONCATENATE(All_Opps[[#This Row],[Opp Year]],"-",TEXT(All_Opps[[#This Row],[Week]],"00#"))</f>
        <v>2019-036</v>
      </c>
      <c r="E893" s="181">
        <f>IFERROR(VALUE(RIGHT(All_Opps[[#This Row],[Opportunity Name]],2)),"")</f>
        <v>4</v>
      </c>
      <c r="F893" s="181">
        <f>IFERROR(("20"&amp;LEFT(All_Opps[[#This Row],[Opportunity Name]],2))*1,"")</f>
        <v>2019</v>
      </c>
      <c r="G893" s="181" t="str">
        <f>MID(All_Opps[[#This Row],[Opportunity Name]],3,2)</f>
        <v>08</v>
      </c>
      <c r="H893" s="181" t="str">
        <f>LEFT(All_Opps[[#This Row],[Opportunity Name]],7)</f>
        <v>1908 Ya</v>
      </c>
      <c r="I893" s="181" t="str" cm="1">
        <f t="array" ref="I8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93" s="181" t="str">
        <f>YEAR(All_Opps[[#This Row],[Close_Date]])&amp;"-"&amp;TEXT(MONTH(All_Opps[[#This Row],[Close_Date]]),"00")</f>
        <v>2018-09</v>
      </c>
      <c r="K893" s="182">
        <f>All_Opps[[#This Row],[Created Date2]]*1</f>
        <v>43321</v>
      </c>
      <c r="L893" s="183">
        <f>YEAR(All_Opps[[#This Row],[Created_Date]])</f>
        <v>2018</v>
      </c>
      <c r="M893" s="184">
        <f>WEEKNUM(All_Opps[[#This Row],[Created_Date]],16)</f>
        <v>32</v>
      </c>
      <c r="N893" s="182">
        <f>All_Opps[[#This Row],[Close Date]]*1</f>
        <v>43351</v>
      </c>
      <c r="O893" s="185">
        <f>YEAR(All_Opps[[#This Row],[Close_Date]])</f>
        <v>2018</v>
      </c>
      <c r="P893" s="183">
        <f>MONTH(All_Opps[[#This Row],[Close Date]])</f>
        <v>9</v>
      </c>
      <c r="Q893" s="181">
        <f>WEEKNUM(All_Opps[[#This Row],[Close Date]],1)</f>
        <v>36</v>
      </c>
      <c r="R8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93" s="4" t="s">
        <v>2094</v>
      </c>
      <c r="T893" s="4" t="s">
        <v>2095</v>
      </c>
      <c r="U893" s="68">
        <v>43351</v>
      </c>
      <c r="V893" s="347" t="s">
        <v>18</v>
      </c>
      <c r="W893" s="341">
        <v>58679</v>
      </c>
      <c r="X893" s="4" t="s">
        <v>5</v>
      </c>
      <c r="Y893" s="4" t="s">
        <v>321</v>
      </c>
      <c r="Z893" s="68">
        <v>43321</v>
      </c>
    </row>
    <row r="894" spans="1:26" ht="12.75" x14ac:dyDescent="0.35">
      <c r="A8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894" s="181" t="str">
        <f>IF(All_Opps[[#This Row],[WeekMod]]&lt;&gt;"",CONCATENATE(All_Opps[[#This Row],[Opp Year]],"-",TEXT(All_Opps[[#This Row],[WeekMod]],"00#")),"")</f>
        <v>2019-032</v>
      </c>
      <c r="C8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894" s="181" t="str">
        <f>CONCATENATE(All_Opps[[#This Row],[Opp Year]],"-",TEXT(All_Opps[[#This Row],[Week]],"00#"))</f>
        <v>2019-032</v>
      </c>
      <c r="E894" s="181">
        <f>IFERROR(VALUE(RIGHT(All_Opps[[#This Row],[Opportunity Name]],2)),"")</f>
        <v>14</v>
      </c>
      <c r="F894" s="181">
        <f>IFERROR(("20"&amp;LEFT(All_Opps[[#This Row],[Opportunity Name]],2))*1,"")</f>
        <v>2019</v>
      </c>
      <c r="G894" s="181" t="str">
        <f>MID(All_Opps[[#This Row],[Opportunity Name]],3,2)</f>
        <v>XX</v>
      </c>
      <c r="H894" s="181" t="str">
        <f>LEFT(All_Opps[[#This Row],[Opportunity Name]],7)</f>
        <v>19XX Pr</v>
      </c>
      <c r="I894" s="181" t="str" cm="1">
        <f t="array" ref="I8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94" s="181" t="str">
        <f>YEAR(All_Opps[[#This Row],[Close_Date]])&amp;"-"&amp;TEXT(MONTH(All_Opps[[#This Row],[Close_Date]]),"00")</f>
        <v>2018-08</v>
      </c>
      <c r="K894" s="182">
        <f>All_Opps[[#This Row],[Created Date2]]*1</f>
        <v>43287</v>
      </c>
      <c r="L894" s="183">
        <f>YEAR(All_Opps[[#This Row],[Created_Date]])</f>
        <v>2018</v>
      </c>
      <c r="M894" s="184">
        <f>WEEKNUM(All_Opps[[#This Row],[Created_Date]],16)</f>
        <v>27</v>
      </c>
      <c r="N894" s="182">
        <f>All_Opps[[#This Row],[Close Date]]*1</f>
        <v>43317</v>
      </c>
      <c r="O894" s="185">
        <f>YEAR(All_Opps[[#This Row],[Close_Date]])</f>
        <v>2018</v>
      </c>
      <c r="P894" s="183">
        <f>MONTH(All_Opps[[#This Row],[Close Date]])</f>
        <v>8</v>
      </c>
      <c r="Q894" s="181">
        <f>WEEKNUM(All_Opps[[#This Row],[Close Date]],1)</f>
        <v>32</v>
      </c>
      <c r="R89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94" s="4" t="s">
        <v>2096</v>
      </c>
      <c r="T894" s="4" t="s">
        <v>2097</v>
      </c>
      <c r="U894" s="68">
        <v>43317</v>
      </c>
      <c r="V894" s="347" t="s">
        <v>18</v>
      </c>
      <c r="W894" s="341">
        <v>181624</v>
      </c>
      <c r="X894" s="4" t="s">
        <v>161</v>
      </c>
      <c r="Y894" s="4" t="s">
        <v>1285</v>
      </c>
      <c r="Z894" s="68">
        <v>43287</v>
      </c>
    </row>
    <row r="895" spans="1:26" ht="12.75" x14ac:dyDescent="0.35">
      <c r="A8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87</v>
      </c>
      <c r="B895" s="181" t="str">
        <f>IF(All_Opps[[#This Row],[WeekMod]]&lt;&gt;"",CONCATENATE(All_Opps[[#This Row],[Opp Year]],"-",TEXT(All_Opps[[#This Row],[WeekMod]],"00#")),"")</f>
        <v>2018-087</v>
      </c>
      <c r="C8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87</v>
      </c>
      <c r="D895" s="181" t="str">
        <f>CONCATENATE(All_Opps[[#This Row],[Opp Year]],"-",TEXT(All_Opps[[#This Row],[Week]],"00#"))</f>
        <v>2018-087</v>
      </c>
      <c r="E895" s="181">
        <f>IFERROR(VALUE(RIGHT(All_Opps[[#This Row],[Opportunity Name]],2)),"")</f>
        <v>2</v>
      </c>
      <c r="F895" s="181">
        <f>IFERROR(("20"&amp;LEFT(All_Opps[[#This Row],[Opportunity Name]],2))*1,"")</f>
        <v>2018</v>
      </c>
      <c r="G895" s="181" t="str">
        <f>MID(All_Opps[[#This Row],[Opportunity Name]],3,2)</f>
        <v>09</v>
      </c>
      <c r="H895" s="181" t="str">
        <f>LEFT(All_Opps[[#This Row],[Opportunity Name]],7)</f>
        <v>1809 Th</v>
      </c>
      <c r="I895" s="181" t="str" cm="1">
        <f t="array" ref="I8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95" s="181" t="str">
        <f>YEAR(All_Opps[[#This Row],[Close_Date]])&amp;"-"&amp;TEXT(MONTH(All_Opps[[#This Row],[Close_Date]]),"00")</f>
        <v>2018-08</v>
      </c>
      <c r="K895" s="182">
        <f>All_Opps[[#This Row],[Created Date2]]*1</f>
        <v>43308</v>
      </c>
      <c r="L895" s="183">
        <f>YEAR(All_Opps[[#This Row],[Created_Date]])</f>
        <v>2018</v>
      </c>
      <c r="M895" s="184">
        <f>WEEKNUM(All_Opps[[#This Row],[Created_Date]],16)</f>
        <v>30</v>
      </c>
      <c r="N895" s="182">
        <f>All_Opps[[#This Row],[Close Date]]*1</f>
        <v>43338</v>
      </c>
      <c r="O895" s="185">
        <f>YEAR(All_Opps[[#This Row],[Close_Date]])</f>
        <v>2018</v>
      </c>
      <c r="P895" s="183">
        <f>MONTH(All_Opps[[#This Row],[Close Date]])</f>
        <v>8</v>
      </c>
      <c r="Q895" s="181">
        <f>WEEKNUM(All_Opps[[#This Row],[Close Date]],1)</f>
        <v>35</v>
      </c>
      <c r="R89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95" s="4" t="s">
        <v>2098</v>
      </c>
      <c r="T895" s="4" t="s">
        <v>2099</v>
      </c>
      <c r="U895" s="68">
        <v>43338</v>
      </c>
      <c r="V895" s="347" t="s">
        <v>18</v>
      </c>
      <c r="W895" s="341">
        <v>16166</v>
      </c>
      <c r="X895" s="4" t="s">
        <v>13</v>
      </c>
      <c r="Y895" s="4" t="s">
        <v>321</v>
      </c>
      <c r="Z895" s="68">
        <v>43308</v>
      </c>
    </row>
    <row r="896" spans="1:26" ht="12.75" x14ac:dyDescent="0.35">
      <c r="A8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896" s="181" t="str">
        <f>IF(All_Opps[[#This Row],[WeekMod]]&lt;&gt;"",CONCATENATE(All_Opps[[#This Row],[Opp Year]],"-",TEXT(All_Opps[[#This Row],[WeekMod]],"00#")),"")</f>
        <v>2019-034</v>
      </c>
      <c r="C8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896" s="181" t="str">
        <f>CONCATENATE(All_Opps[[#This Row],[Opp Year]],"-",TEXT(All_Opps[[#This Row],[Week]],"00#"))</f>
        <v>2019-034</v>
      </c>
      <c r="E896" s="181">
        <f>IFERROR(VALUE(RIGHT(All_Opps[[#This Row],[Opportunity Name]],2)),"")</f>
        <v>2</v>
      </c>
      <c r="F896" s="181">
        <f>IFERROR(("20"&amp;LEFT(All_Opps[[#This Row],[Opportunity Name]],2))*1,"")</f>
        <v>2019</v>
      </c>
      <c r="G896" s="181" t="str">
        <f>MID(All_Opps[[#This Row],[Opportunity Name]],3,2)</f>
        <v>05</v>
      </c>
      <c r="H896" s="181" t="str">
        <f>LEFT(All_Opps[[#This Row],[Opportunity Name]],7)</f>
        <v>1905-09</v>
      </c>
      <c r="I896" s="181" t="str" cm="1">
        <f t="array" ref="I8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96" s="181" t="str">
        <f>YEAR(All_Opps[[#This Row],[Close_Date]])&amp;"-"&amp;TEXT(MONTH(All_Opps[[#This Row],[Close_Date]]),"00")</f>
        <v>2018-08</v>
      </c>
      <c r="K896" s="182">
        <f>All_Opps[[#This Row],[Created Date2]]*1</f>
        <v>43311</v>
      </c>
      <c r="L896" s="183">
        <f>YEAR(All_Opps[[#This Row],[Created_Date]])</f>
        <v>2018</v>
      </c>
      <c r="M896" s="184">
        <f>WEEKNUM(All_Opps[[#This Row],[Created_Date]],16)</f>
        <v>31</v>
      </c>
      <c r="N896" s="182">
        <f>All_Opps[[#This Row],[Close Date]]*1</f>
        <v>43332</v>
      </c>
      <c r="O896" s="185">
        <f>YEAR(All_Opps[[#This Row],[Close_Date]])</f>
        <v>2018</v>
      </c>
      <c r="P896" s="183">
        <f>MONTH(All_Opps[[#This Row],[Close Date]])</f>
        <v>8</v>
      </c>
      <c r="Q896" s="181">
        <f>WEEKNUM(All_Opps[[#This Row],[Close Date]],1)</f>
        <v>34</v>
      </c>
      <c r="R89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275</v>
      </c>
      <c r="S896" s="4" t="s">
        <v>2100</v>
      </c>
      <c r="T896" s="4" t="s">
        <v>2101</v>
      </c>
      <c r="U896" s="68">
        <v>43332</v>
      </c>
      <c r="V896" s="347" t="s">
        <v>19</v>
      </c>
      <c r="W896" s="342">
        <v>34091</v>
      </c>
      <c r="X896" s="4" t="s">
        <v>11</v>
      </c>
      <c r="Y896" s="4" t="s">
        <v>1285</v>
      </c>
      <c r="Z896" s="68">
        <v>43311</v>
      </c>
    </row>
    <row r="897" spans="1:26" ht="12.75" x14ac:dyDescent="0.35">
      <c r="A8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897" s="181" t="str">
        <f>IF(All_Opps[[#This Row],[WeekMod]]&lt;&gt;"",CONCATENATE(All_Opps[[#This Row],[Opp Year]],"-",TEXT(All_Opps[[#This Row],[WeekMod]],"00#")),"")</f>
        <v>2019-038</v>
      </c>
      <c r="C8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897" s="181" t="str">
        <f>CONCATENATE(All_Opps[[#This Row],[Opp Year]],"-",TEXT(All_Opps[[#This Row],[Week]],"00#"))</f>
        <v>2019-038</v>
      </c>
      <c r="E897" s="181">
        <f>IFERROR(VALUE(RIGHT(All_Opps[[#This Row],[Opportunity Name]],2)),"")</f>
        <v>2</v>
      </c>
      <c r="F897" s="181">
        <f>IFERROR(("20"&amp;LEFT(All_Opps[[#This Row],[Opportunity Name]],2))*1,"")</f>
        <v>2019</v>
      </c>
      <c r="G897" s="181" t="str">
        <f>MID(All_Opps[[#This Row],[Opportunity Name]],3,2)</f>
        <v>05</v>
      </c>
      <c r="H897" s="181" t="str">
        <f>LEFT(All_Opps[[#This Row],[Opportunity Name]],7)</f>
        <v>1905-10</v>
      </c>
      <c r="I897" s="181" t="str" cm="1">
        <f t="array" ref="I8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97" s="181" t="str">
        <f>YEAR(All_Opps[[#This Row],[Close_Date]])&amp;"-"&amp;TEXT(MONTH(All_Opps[[#This Row],[Close_Date]]),"00")</f>
        <v>2018-09</v>
      </c>
      <c r="K897" s="182">
        <f>All_Opps[[#This Row],[Created Date2]]*1</f>
        <v>43350</v>
      </c>
      <c r="L897" s="183">
        <f>YEAR(All_Opps[[#This Row],[Created_Date]])</f>
        <v>2018</v>
      </c>
      <c r="M897" s="184">
        <f>WEEKNUM(All_Opps[[#This Row],[Created_Date]],16)</f>
        <v>36</v>
      </c>
      <c r="N897" s="182">
        <f>All_Opps[[#This Row],[Close Date]]*1</f>
        <v>43363</v>
      </c>
      <c r="O897" s="185">
        <f>YEAR(All_Opps[[#This Row],[Close_Date]])</f>
        <v>2018</v>
      </c>
      <c r="P897" s="183">
        <f>MONTH(All_Opps[[#This Row],[Close Date]])</f>
        <v>9</v>
      </c>
      <c r="Q897" s="181">
        <f>WEEKNUM(All_Opps[[#This Row],[Close Date]],1)</f>
        <v>38</v>
      </c>
      <c r="R89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236</v>
      </c>
      <c r="S897" s="4" t="s">
        <v>2102</v>
      </c>
      <c r="T897" s="4" t="s">
        <v>2103</v>
      </c>
      <c r="U897" s="68">
        <v>43363</v>
      </c>
      <c r="V897" s="347" t="s">
        <v>19</v>
      </c>
      <c r="W897" s="341">
        <v>15422</v>
      </c>
      <c r="X897" s="4" t="s">
        <v>5</v>
      </c>
      <c r="Y897" s="4" t="s">
        <v>321</v>
      </c>
      <c r="Z897" s="68">
        <v>43350</v>
      </c>
    </row>
    <row r="898" spans="1:26" ht="12.75" x14ac:dyDescent="0.35">
      <c r="A8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898" s="181" t="str">
        <f>IF(All_Opps[[#This Row],[WeekMod]]&lt;&gt;"",CONCATENATE(All_Opps[[#This Row],[Opp Year]],"-",TEXT(All_Opps[[#This Row],[WeekMod]],"00#")),"")</f>
        <v>2019-033</v>
      </c>
      <c r="C8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898" s="181" t="str">
        <f>CONCATENATE(All_Opps[[#This Row],[Opp Year]],"-",TEXT(All_Opps[[#This Row],[Week]],"00#"))</f>
        <v>2019-033</v>
      </c>
      <c r="E898" s="181">
        <f>IFERROR(VALUE(RIGHT(All_Opps[[#This Row],[Opportunity Name]],2)),"")</f>
        <v>2</v>
      </c>
      <c r="F898" s="181">
        <f>IFERROR(("20"&amp;LEFT(All_Opps[[#This Row],[Opportunity Name]],2))*1,"")</f>
        <v>2019</v>
      </c>
      <c r="G898" s="181" t="str">
        <f>MID(All_Opps[[#This Row],[Opportunity Name]],3,2)</f>
        <v>06</v>
      </c>
      <c r="H898" s="181" t="str">
        <f>LEFT(All_Opps[[#This Row],[Opportunity Name]],7)</f>
        <v>1906-15</v>
      </c>
      <c r="I898" s="181" t="str" cm="1">
        <f t="array" ref="I8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898" s="181" t="str">
        <f>YEAR(All_Opps[[#This Row],[Close_Date]])&amp;"-"&amp;TEXT(MONTH(All_Opps[[#This Row],[Close_Date]]),"00")</f>
        <v>2018-08</v>
      </c>
      <c r="K898" s="182">
        <f>All_Opps[[#This Row],[Created Date2]]*1</f>
        <v>43324</v>
      </c>
      <c r="L898" s="183">
        <f>YEAR(All_Opps[[#This Row],[Created_Date]])</f>
        <v>2018</v>
      </c>
      <c r="M898" s="184">
        <f>WEEKNUM(All_Opps[[#This Row],[Created_Date]],16)</f>
        <v>33</v>
      </c>
      <c r="N898" s="182">
        <f>All_Opps[[#This Row],[Close Date]]*1</f>
        <v>43324</v>
      </c>
      <c r="O898" s="185">
        <f>YEAR(All_Opps[[#This Row],[Close_Date]])</f>
        <v>2018</v>
      </c>
      <c r="P898" s="183">
        <f>MONTH(All_Opps[[#This Row],[Close Date]])</f>
        <v>8</v>
      </c>
      <c r="Q898" s="181">
        <f>WEEKNUM(All_Opps[[#This Row],[Close Date]],1)</f>
        <v>33</v>
      </c>
      <c r="R89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293</v>
      </c>
      <c r="S898" s="4" t="s">
        <v>2104</v>
      </c>
      <c r="T898" s="4" t="s">
        <v>2105</v>
      </c>
      <c r="U898" s="68">
        <v>43324</v>
      </c>
      <c r="V898" s="347" t="s">
        <v>19</v>
      </c>
      <c r="W898" s="9">
        <v>24655</v>
      </c>
      <c r="X898" s="4" t="s">
        <v>13</v>
      </c>
      <c r="Y898" s="4" t="s">
        <v>1285</v>
      </c>
      <c r="Z898" s="68">
        <v>43324</v>
      </c>
    </row>
    <row r="899" spans="1:26" ht="12.75" x14ac:dyDescent="0.35">
      <c r="A8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899" s="181" t="str">
        <f>IF(All_Opps[[#This Row],[WeekMod]]&lt;&gt;"",CONCATENATE(All_Opps[[#This Row],[Opp Year]],"-",TEXT(All_Opps[[#This Row],[WeekMod]],"00#")),"")</f>
        <v>2019-036</v>
      </c>
      <c r="C8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899" s="181" t="str">
        <f>CONCATENATE(All_Opps[[#This Row],[Opp Year]],"-",TEXT(All_Opps[[#This Row],[Week]],"00#"))</f>
        <v>2019-036</v>
      </c>
      <c r="E899" s="181">
        <f>IFERROR(VALUE(RIGHT(All_Opps[[#This Row],[Opportunity Name]],2)),"")</f>
        <v>5</v>
      </c>
      <c r="F899" s="181">
        <f>IFERROR(("20"&amp;LEFT(All_Opps[[#This Row],[Opportunity Name]],2))*1,"")</f>
        <v>2019</v>
      </c>
      <c r="G899" s="181" t="str">
        <f>MID(All_Opps[[#This Row],[Opportunity Name]],3,2)</f>
        <v>06</v>
      </c>
      <c r="H899" s="181" t="str">
        <f>LEFT(All_Opps[[#This Row],[Opportunity Name]],7)</f>
        <v>1906 Tr</v>
      </c>
      <c r="I899" s="181" t="str" cm="1">
        <f t="array" ref="I8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899" s="181" t="str">
        <f>YEAR(All_Opps[[#This Row],[Close_Date]])&amp;"-"&amp;TEXT(MONTH(All_Opps[[#This Row],[Close_Date]]),"00")</f>
        <v>2018-09</v>
      </c>
      <c r="K899" s="182">
        <f>All_Opps[[#This Row],[Created Date2]]*1</f>
        <v>43321</v>
      </c>
      <c r="L899" s="183">
        <f>YEAR(All_Opps[[#This Row],[Created_Date]])</f>
        <v>2018</v>
      </c>
      <c r="M899" s="184">
        <f>WEEKNUM(All_Opps[[#This Row],[Created_Date]],16)</f>
        <v>32</v>
      </c>
      <c r="N899" s="182">
        <f>All_Opps[[#This Row],[Close Date]]*1</f>
        <v>43351</v>
      </c>
      <c r="O899" s="185">
        <f>YEAR(All_Opps[[#This Row],[Close_Date]])</f>
        <v>2018</v>
      </c>
      <c r="P899" s="183">
        <f>MONTH(All_Opps[[#This Row],[Close Date]])</f>
        <v>9</v>
      </c>
      <c r="Q899" s="181">
        <f>WEEKNUM(All_Opps[[#This Row],[Close Date]],1)</f>
        <v>36</v>
      </c>
      <c r="R89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899" s="4" t="s">
        <v>2106</v>
      </c>
      <c r="T899" s="4" t="s">
        <v>2107</v>
      </c>
      <c r="U899" s="68">
        <v>43351</v>
      </c>
      <c r="V899" s="347" t="s">
        <v>21</v>
      </c>
      <c r="W899" s="341">
        <v>100576</v>
      </c>
      <c r="X899" s="4" t="s">
        <v>12</v>
      </c>
      <c r="Y899" s="4" t="s">
        <v>321</v>
      </c>
      <c r="Z899" s="68">
        <v>43321</v>
      </c>
    </row>
    <row r="900" spans="1:26" ht="12.75" x14ac:dyDescent="0.35">
      <c r="A9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87</v>
      </c>
      <c r="B900" s="181" t="str">
        <f>IF(All_Opps[[#This Row],[WeekMod]]&lt;&gt;"",CONCATENATE(All_Opps[[#This Row],[Opp Year]],"-",TEXT(All_Opps[[#This Row],[WeekMod]],"00#")),"")</f>
        <v>2018-087</v>
      </c>
      <c r="C9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87</v>
      </c>
      <c r="D900" s="181" t="str">
        <f>CONCATENATE(All_Opps[[#This Row],[Opp Year]],"-",TEXT(All_Opps[[#This Row],[Week]],"00#"))</f>
        <v>2018-087</v>
      </c>
      <c r="E900" s="181">
        <f>IFERROR(VALUE(RIGHT(All_Opps[[#This Row],[Opportunity Name]],2)),"")</f>
        <v>2</v>
      </c>
      <c r="F900" s="181">
        <f>IFERROR(("20"&amp;LEFT(All_Opps[[#This Row],[Opportunity Name]],2))*1,"")</f>
        <v>2018</v>
      </c>
      <c r="G900" s="181" t="str">
        <f>MID(All_Opps[[#This Row],[Opportunity Name]],3,2)</f>
        <v>06</v>
      </c>
      <c r="H900" s="181" t="str">
        <f>LEFT(All_Opps[[#This Row],[Opportunity Name]],7)</f>
        <v>1806 Fe</v>
      </c>
      <c r="I900" s="181" t="str" cm="1">
        <f t="array" ref="I9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00" s="181" t="str">
        <f>YEAR(All_Opps[[#This Row],[Close_Date]])&amp;"-"&amp;TEXT(MONTH(All_Opps[[#This Row],[Close_Date]]),"00")</f>
        <v>2018-08</v>
      </c>
      <c r="K900" s="182">
        <f>All_Opps[[#This Row],[Created Date2]]*1</f>
        <v>43310</v>
      </c>
      <c r="L900" s="183">
        <f>YEAR(All_Opps[[#This Row],[Created_Date]])</f>
        <v>2018</v>
      </c>
      <c r="M900" s="184">
        <f>WEEKNUM(All_Opps[[#This Row],[Created_Date]],16)</f>
        <v>31</v>
      </c>
      <c r="N900" s="182">
        <f>All_Opps[[#This Row],[Close Date]]*1</f>
        <v>43340</v>
      </c>
      <c r="O900" s="185">
        <f>YEAR(All_Opps[[#This Row],[Close_Date]])</f>
        <v>2018</v>
      </c>
      <c r="P900" s="183">
        <f>MONTH(All_Opps[[#This Row],[Close Date]])</f>
        <v>8</v>
      </c>
      <c r="Q900" s="181">
        <f>WEEKNUM(All_Opps[[#This Row],[Close Date]],1)</f>
        <v>35</v>
      </c>
      <c r="R90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00" s="4" t="s">
        <v>2108</v>
      </c>
      <c r="T900" s="4" t="s">
        <v>2109</v>
      </c>
      <c r="U900" s="68">
        <v>43340</v>
      </c>
      <c r="V900" s="347" t="s">
        <v>18</v>
      </c>
      <c r="W900" s="341">
        <v>16422</v>
      </c>
      <c r="X900" s="4" t="s">
        <v>13</v>
      </c>
      <c r="Y900" s="4" t="s">
        <v>1285</v>
      </c>
      <c r="Z900" s="68">
        <v>43310</v>
      </c>
    </row>
    <row r="901" spans="1:26" ht="12.75" x14ac:dyDescent="0.35">
      <c r="A9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901" s="181" t="str">
        <f>IF(All_Opps[[#This Row],[WeekMod]]&lt;&gt;"",CONCATENATE(All_Opps[[#This Row],[Opp Year]],"-",TEXT(All_Opps[[#This Row],[WeekMod]],"00#")),"")</f>
        <v>2019-032</v>
      </c>
      <c r="C9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901" s="181" t="str">
        <f>CONCATENATE(All_Opps[[#This Row],[Opp Year]],"-",TEXT(All_Opps[[#This Row],[Week]],"00#"))</f>
        <v>2019-032</v>
      </c>
      <c r="E901" s="181">
        <f>IFERROR(VALUE(RIGHT(All_Opps[[#This Row],[Opportunity Name]],2)),"")</f>
        <v>4</v>
      </c>
      <c r="F901" s="181">
        <f>IFERROR(("20"&amp;LEFT(All_Opps[[#This Row],[Opportunity Name]],2))*1,"")</f>
        <v>2019</v>
      </c>
      <c r="G901" s="181" t="str">
        <f>MID(All_Opps[[#This Row],[Opportunity Name]],3,2)</f>
        <v>01</v>
      </c>
      <c r="H901" s="181" t="str">
        <f>LEFT(All_Opps[[#This Row],[Opportunity Name]],7)</f>
        <v>1901-08</v>
      </c>
      <c r="I901" s="181" t="str" cm="1">
        <f t="array" ref="I9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01" s="181" t="str">
        <f>YEAR(All_Opps[[#This Row],[Close_Date]])&amp;"-"&amp;TEXT(MONTH(All_Opps[[#This Row],[Close_Date]]),"00")</f>
        <v>2018-08</v>
      </c>
      <c r="K901" s="182">
        <f>All_Opps[[#This Row],[Created Date2]]*1</f>
        <v>43313</v>
      </c>
      <c r="L901" s="183">
        <f>YEAR(All_Opps[[#This Row],[Created_Date]])</f>
        <v>2018</v>
      </c>
      <c r="M901" s="184">
        <f>WEEKNUM(All_Opps[[#This Row],[Created_Date]],16)</f>
        <v>31</v>
      </c>
      <c r="N901" s="182">
        <f>All_Opps[[#This Row],[Close Date]]*1</f>
        <v>43320</v>
      </c>
      <c r="O901" s="185">
        <f>YEAR(All_Opps[[#This Row],[Close_Date]])</f>
        <v>2018</v>
      </c>
      <c r="P901" s="183">
        <f>MONTH(All_Opps[[#This Row],[Close Date]])</f>
        <v>8</v>
      </c>
      <c r="Q901" s="181">
        <f>WEEKNUM(All_Opps[[#This Row],[Close Date]],1)</f>
        <v>32</v>
      </c>
      <c r="R90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153</v>
      </c>
      <c r="S901" s="4" t="s">
        <v>2110</v>
      </c>
      <c r="T901" s="4" t="s">
        <v>2111</v>
      </c>
      <c r="U901" s="68">
        <v>43320</v>
      </c>
      <c r="V901" s="347" t="s">
        <v>19</v>
      </c>
      <c r="W901" s="341">
        <v>53432</v>
      </c>
      <c r="X901" s="4" t="s">
        <v>161</v>
      </c>
      <c r="Y901" s="4" t="s">
        <v>321</v>
      </c>
      <c r="Z901" s="68">
        <v>43313</v>
      </c>
    </row>
    <row r="902" spans="1:26" ht="12.75" x14ac:dyDescent="0.35">
      <c r="A902" s="20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902" s="206" t="str">
        <f>IF(All_Opps[[#This Row],[WeekMod]]&lt;&gt;"",CONCATENATE(All_Opps[[#This Row],[Opp Year]],"-",TEXT(All_Opps[[#This Row],[WeekMod]],"00#")),"")</f>
        <v>2019-040</v>
      </c>
      <c r="C902" s="20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902" s="206" t="str">
        <f>CONCATENATE(All_Opps[[#This Row],[Opp Year]],"-",TEXT(All_Opps[[#This Row],[Week]],"00#"))</f>
        <v>2019-040</v>
      </c>
      <c r="E902" s="206">
        <f>IFERROR(VALUE(RIGHT(All_Opps[[#This Row],[Opportunity Name]],2)),"")</f>
        <v>2</v>
      </c>
      <c r="F902" s="206">
        <f>IFERROR(("20"&amp;LEFT(All_Opps[[#This Row],[Opportunity Name]],2))*1,"")</f>
        <v>2019</v>
      </c>
      <c r="G902" s="206" t="str">
        <f>MID(All_Opps[[#This Row],[Opportunity Name]],3,2)</f>
        <v>09</v>
      </c>
      <c r="H902" s="206" t="str">
        <f>LEFT(All_Opps[[#This Row],[Opportunity Name]],7)</f>
        <v>1909-07</v>
      </c>
      <c r="I902" s="206" t="str" cm="1">
        <f t="array" ref="I9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02" s="206" t="str">
        <f>YEAR(All_Opps[[#This Row],[Close_Date]])&amp;"-"&amp;TEXT(MONTH(All_Opps[[#This Row],[Close_Date]]),"00")</f>
        <v>2018-10</v>
      </c>
      <c r="K902" s="207">
        <f>All_Opps[[#This Row],[Created Date2]]*1</f>
        <v>43360</v>
      </c>
      <c r="L902" s="208">
        <f>YEAR(All_Opps[[#This Row],[Created_Date]])</f>
        <v>2018</v>
      </c>
      <c r="M902" s="209">
        <f>WEEKNUM(All_Opps[[#This Row],[Created_Date]],16)</f>
        <v>38</v>
      </c>
      <c r="N902" s="207">
        <f>All_Opps[[#This Row],[Close Date]]*1</f>
        <v>43375</v>
      </c>
      <c r="O902" s="210">
        <f>YEAR(All_Opps[[#This Row],[Close_Date]])</f>
        <v>2018</v>
      </c>
      <c r="P902" s="208">
        <f>MONTH(All_Opps[[#This Row],[Close Date]])</f>
        <v>10</v>
      </c>
      <c r="Q902" s="206">
        <f>WEEKNUM(All_Opps[[#This Row],[Close Date]],1)</f>
        <v>40</v>
      </c>
      <c r="R902" s="20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349</v>
      </c>
      <c r="S902" s="41" t="s">
        <v>2112</v>
      </c>
      <c r="T902" s="41" t="s">
        <v>2113</v>
      </c>
      <c r="U902" s="70">
        <v>43375</v>
      </c>
      <c r="V902" s="352" t="s">
        <v>19</v>
      </c>
      <c r="W902" s="40">
        <v>33362</v>
      </c>
      <c r="X902" s="41" t="s">
        <v>13</v>
      </c>
      <c r="Y902" s="41" t="s">
        <v>1285</v>
      </c>
      <c r="Z902" s="70">
        <v>43360</v>
      </c>
    </row>
    <row r="903" spans="1:26" ht="12.75" x14ac:dyDescent="0.35">
      <c r="A9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903" s="181" t="str">
        <f>IF(All_Opps[[#This Row],[WeekMod]]&lt;&gt;"",CONCATENATE(All_Opps[[#This Row],[Opp Year]],"-",TEXT(All_Opps[[#This Row],[WeekMod]],"00#")),"")</f>
        <v>2019-037</v>
      </c>
      <c r="C9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903" s="181" t="str">
        <f>CONCATENATE(All_Opps[[#This Row],[Opp Year]],"-",TEXT(All_Opps[[#This Row],[Week]],"00#"))</f>
        <v>2019-037</v>
      </c>
      <c r="E903" s="181">
        <f>IFERROR(VALUE(RIGHT(All_Opps[[#This Row],[Opportunity Name]],2)),"")</f>
        <v>2</v>
      </c>
      <c r="F903" s="181">
        <f>IFERROR(("20"&amp;LEFT(All_Opps[[#This Row],[Opportunity Name]],2))*1,"")</f>
        <v>2019</v>
      </c>
      <c r="G903" s="181" t="str">
        <f>MID(All_Opps[[#This Row],[Opportunity Name]],3,2)</f>
        <v>01</v>
      </c>
      <c r="H903" s="181" t="str">
        <f>LEFT(All_Opps[[#This Row],[Opportunity Name]],7)</f>
        <v>1901-10</v>
      </c>
      <c r="I903" s="181" t="str" cm="1">
        <f t="array" ref="I9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03" s="181" t="str">
        <f>YEAR(All_Opps[[#This Row],[Close_Date]])&amp;"-"&amp;TEXT(MONTH(All_Opps[[#This Row],[Close_Date]]),"00")</f>
        <v>2018-09</v>
      </c>
      <c r="K903" s="182">
        <f>All_Opps[[#This Row],[Created Date2]]*1</f>
        <v>43299</v>
      </c>
      <c r="L903" s="183">
        <f>YEAR(All_Opps[[#This Row],[Created_Date]])</f>
        <v>2018</v>
      </c>
      <c r="M903" s="184">
        <f>WEEKNUM(All_Opps[[#This Row],[Created_Date]],16)</f>
        <v>29</v>
      </c>
      <c r="N903" s="182">
        <f>All_Opps[[#This Row],[Close Date]]*1</f>
        <v>43355</v>
      </c>
      <c r="O903" s="185">
        <f>YEAR(All_Opps[[#This Row],[Close_Date]])</f>
        <v>2018</v>
      </c>
      <c r="P903" s="183">
        <f>MONTH(All_Opps[[#This Row],[Close Date]])</f>
        <v>9</v>
      </c>
      <c r="Q903" s="181">
        <f>WEEKNUM(All_Opps[[#This Row],[Close Date]],1)</f>
        <v>37</v>
      </c>
      <c r="R90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167</v>
      </c>
      <c r="S903" s="4" t="s">
        <v>2114</v>
      </c>
      <c r="T903" s="4" t="s">
        <v>2115</v>
      </c>
      <c r="U903" s="68">
        <v>43355</v>
      </c>
      <c r="V903" s="347" t="s">
        <v>19</v>
      </c>
      <c r="W903" s="9">
        <v>24773</v>
      </c>
      <c r="X903" s="4" t="s">
        <v>6</v>
      </c>
      <c r="Y903" s="4" t="s">
        <v>328</v>
      </c>
      <c r="Z903" s="68">
        <v>43299</v>
      </c>
    </row>
    <row r="904" spans="1:26" ht="12.75" x14ac:dyDescent="0.35">
      <c r="A9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904" s="181" t="str">
        <f>IF(All_Opps[[#This Row],[WeekMod]]&lt;&gt;"",CONCATENATE(All_Opps[[#This Row],[Opp Year]],"-",TEXT(All_Opps[[#This Row],[WeekMod]],"00#")),"")</f>
        <v>2019-033</v>
      </c>
      <c r="C9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904" s="181" t="str">
        <f>CONCATENATE(All_Opps[[#This Row],[Opp Year]],"-",TEXT(All_Opps[[#This Row],[Week]],"00#"))</f>
        <v>2019-033</v>
      </c>
      <c r="E904" s="181">
        <f>IFERROR(VALUE(RIGHT(All_Opps[[#This Row],[Opportunity Name]],2)),"")</f>
        <v>10</v>
      </c>
      <c r="F904" s="181">
        <f>IFERROR(("20"&amp;LEFT(All_Opps[[#This Row],[Opportunity Name]],2))*1,"")</f>
        <v>2019</v>
      </c>
      <c r="G904" s="181" t="str">
        <f>MID(All_Opps[[#This Row],[Opportunity Name]],3,2)</f>
        <v>08</v>
      </c>
      <c r="H904" s="181" t="str">
        <f>LEFT(All_Opps[[#This Row],[Opportunity Name]],7)</f>
        <v>1908 Za</v>
      </c>
      <c r="I904" s="181" t="str" cm="1">
        <f t="array" ref="I9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04" s="181" t="str">
        <f>YEAR(All_Opps[[#This Row],[Close_Date]])&amp;"-"&amp;TEXT(MONTH(All_Opps[[#This Row],[Close_Date]]),"00")</f>
        <v>2018-08</v>
      </c>
      <c r="K904" s="182">
        <f>All_Opps[[#This Row],[Created Date2]]*1</f>
        <v>43295</v>
      </c>
      <c r="L904" s="183">
        <f>YEAR(All_Opps[[#This Row],[Created_Date]])</f>
        <v>2018</v>
      </c>
      <c r="M904" s="184">
        <f>WEEKNUM(All_Opps[[#This Row],[Created_Date]],16)</f>
        <v>29</v>
      </c>
      <c r="N904" s="182">
        <f>All_Opps[[#This Row],[Close Date]]*1</f>
        <v>43325</v>
      </c>
      <c r="O904" s="185">
        <f>YEAR(All_Opps[[#This Row],[Close_Date]])</f>
        <v>2018</v>
      </c>
      <c r="P904" s="183">
        <f>MONTH(All_Opps[[#This Row],[Close Date]])</f>
        <v>8</v>
      </c>
      <c r="Q904" s="181">
        <f>WEEKNUM(All_Opps[[#This Row],[Close Date]],1)</f>
        <v>33</v>
      </c>
      <c r="R90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04" s="4" t="s">
        <v>2116</v>
      </c>
      <c r="T904" s="4" t="s">
        <v>2117</v>
      </c>
      <c r="U904" s="68">
        <v>43325</v>
      </c>
      <c r="V904" s="347" t="s">
        <v>21</v>
      </c>
      <c r="W904" s="341">
        <v>247192</v>
      </c>
      <c r="X904" s="4" t="s">
        <v>15</v>
      </c>
      <c r="Y904" s="4" t="s">
        <v>321</v>
      </c>
      <c r="Z904" s="68">
        <v>43295</v>
      </c>
    </row>
    <row r="905" spans="1:26" ht="12.75" x14ac:dyDescent="0.35">
      <c r="A9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92</v>
      </c>
      <c r="B905" s="181" t="str">
        <f>IF(All_Opps[[#This Row],[WeekMod]]&lt;&gt;"",CONCATENATE(All_Opps[[#This Row],[Opp Year]],"-",TEXT(All_Opps[[#This Row],[WeekMod]],"00#")),"")</f>
        <v>2018-092</v>
      </c>
      <c r="C9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92</v>
      </c>
      <c r="D905" s="181" t="str">
        <f>CONCATENATE(All_Opps[[#This Row],[Opp Year]],"-",TEXT(All_Opps[[#This Row],[Week]],"00#"))</f>
        <v>2018-092</v>
      </c>
      <c r="E905" s="181">
        <f>IFERROR(VALUE(RIGHT(All_Opps[[#This Row],[Opportunity Name]],2)),"")</f>
        <v>4</v>
      </c>
      <c r="F905" s="181">
        <f>IFERROR(("20"&amp;LEFT(All_Opps[[#This Row],[Opportunity Name]],2))*1,"")</f>
        <v>2018</v>
      </c>
      <c r="G905" s="181" t="str">
        <f>MID(All_Opps[[#This Row],[Opportunity Name]],3,2)</f>
        <v>12</v>
      </c>
      <c r="H905" s="181" t="str">
        <f>LEFT(All_Opps[[#This Row],[Opportunity Name]],7)</f>
        <v>1812 Vo</v>
      </c>
      <c r="I905" s="181" t="str" cm="1">
        <f t="array" ref="I9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05" s="181" t="str">
        <f>YEAR(All_Opps[[#This Row],[Close_Date]])&amp;"-"&amp;TEXT(MONTH(All_Opps[[#This Row],[Close_Date]]),"00")</f>
        <v>2018-10</v>
      </c>
      <c r="K905" s="182">
        <f>All_Opps[[#This Row],[Created Date2]]*1</f>
        <v>43346</v>
      </c>
      <c r="L905" s="183">
        <f>YEAR(All_Opps[[#This Row],[Created_Date]])</f>
        <v>2018</v>
      </c>
      <c r="M905" s="184">
        <f>WEEKNUM(All_Opps[[#This Row],[Created_Date]],16)</f>
        <v>36</v>
      </c>
      <c r="N905" s="182">
        <f>All_Opps[[#This Row],[Close Date]]*1</f>
        <v>43376</v>
      </c>
      <c r="O905" s="185">
        <f>YEAR(All_Opps[[#This Row],[Close_Date]])</f>
        <v>2018</v>
      </c>
      <c r="P905" s="183">
        <f>MONTH(All_Opps[[#This Row],[Close Date]])</f>
        <v>10</v>
      </c>
      <c r="Q905" s="181">
        <f>WEEKNUM(All_Opps[[#This Row],[Close Date]],1)</f>
        <v>40</v>
      </c>
      <c r="R90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05" s="4" t="s">
        <v>2118</v>
      </c>
      <c r="T905" s="4" t="s">
        <v>2119</v>
      </c>
      <c r="U905" s="68">
        <v>43376</v>
      </c>
      <c r="V905" s="347" t="s">
        <v>18</v>
      </c>
      <c r="W905" s="341">
        <v>13941</v>
      </c>
      <c r="X905" s="4" t="s">
        <v>161</v>
      </c>
      <c r="Y905" s="4" t="s">
        <v>321</v>
      </c>
      <c r="Z905" s="68">
        <v>43346</v>
      </c>
    </row>
    <row r="906" spans="1:26" ht="12.75" x14ac:dyDescent="0.35">
      <c r="A9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906" s="181" t="str">
        <f>IF(All_Opps[[#This Row],[WeekMod]]&lt;&gt;"",CONCATENATE(All_Opps[[#This Row],[Opp Year]],"-",TEXT(All_Opps[[#This Row],[WeekMod]],"00#")),"")</f>
        <v>2019-032</v>
      </c>
      <c r="C9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906" s="181" t="str">
        <f>CONCATENATE(All_Opps[[#This Row],[Opp Year]],"-",TEXT(All_Opps[[#This Row],[Week]],"00#"))</f>
        <v>2019-032</v>
      </c>
      <c r="E906" s="181">
        <f>IFERROR(VALUE(RIGHT(All_Opps[[#This Row],[Opportunity Name]],2)),"")</f>
        <v>4</v>
      </c>
      <c r="F906" s="181">
        <f>IFERROR(("20"&amp;LEFT(All_Opps[[#This Row],[Opportunity Name]],2))*1,"")</f>
        <v>2019</v>
      </c>
      <c r="G906" s="181" t="str">
        <f>MID(All_Opps[[#This Row],[Opportunity Name]],3,2)</f>
        <v>01</v>
      </c>
      <c r="H906" s="181" t="str">
        <f>LEFT(All_Opps[[#This Row],[Opportunity Name]],7)</f>
        <v>1901 Va</v>
      </c>
      <c r="I906" s="181" t="str" cm="1">
        <f t="array" ref="I9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06" s="181" t="str">
        <f>YEAR(All_Opps[[#This Row],[Close_Date]])&amp;"-"&amp;TEXT(MONTH(All_Opps[[#This Row],[Close_Date]]),"00")</f>
        <v>2018-08</v>
      </c>
      <c r="K906" s="182">
        <f>All_Opps[[#This Row],[Created Date2]]*1</f>
        <v>43290</v>
      </c>
      <c r="L906" s="183">
        <f>YEAR(All_Opps[[#This Row],[Created_Date]])</f>
        <v>2018</v>
      </c>
      <c r="M906" s="184">
        <f>WEEKNUM(All_Opps[[#This Row],[Created_Date]],16)</f>
        <v>28</v>
      </c>
      <c r="N906" s="182">
        <f>All_Opps[[#This Row],[Close Date]]*1</f>
        <v>43320</v>
      </c>
      <c r="O906" s="185">
        <f>YEAR(All_Opps[[#This Row],[Close_Date]])</f>
        <v>2018</v>
      </c>
      <c r="P906" s="183">
        <f>MONTH(All_Opps[[#This Row],[Close Date]])</f>
        <v>8</v>
      </c>
      <c r="Q906" s="181">
        <f>WEEKNUM(All_Opps[[#This Row],[Close Date]],1)</f>
        <v>32</v>
      </c>
      <c r="R9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06" s="4" t="s">
        <v>2120</v>
      </c>
      <c r="T906" s="4" t="s">
        <v>2121</v>
      </c>
      <c r="U906" s="68">
        <v>43320</v>
      </c>
      <c r="V906" s="347" t="s">
        <v>21</v>
      </c>
      <c r="W906" s="341">
        <v>31195</v>
      </c>
      <c r="X906" s="4" t="s">
        <v>13</v>
      </c>
      <c r="Y906" s="4" t="s">
        <v>321</v>
      </c>
      <c r="Z906" s="68">
        <v>43290</v>
      </c>
    </row>
    <row r="907" spans="1:26" ht="12.75" x14ac:dyDescent="0.35">
      <c r="A9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907" s="181" t="str">
        <f>IF(All_Opps[[#This Row],[WeekMod]]&lt;&gt;"",CONCATENATE(All_Opps[[#This Row],[Opp Year]],"-",TEXT(All_Opps[[#This Row],[WeekMod]],"00#")),"")</f>
        <v>2019-039</v>
      </c>
      <c r="C9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907" s="181" t="str">
        <f>CONCATENATE(All_Opps[[#This Row],[Opp Year]],"-",TEXT(All_Opps[[#This Row],[Week]],"00#"))</f>
        <v>2019-039</v>
      </c>
      <c r="E907" s="181">
        <f>IFERROR(VALUE(RIGHT(All_Opps[[#This Row],[Opportunity Name]],2)),"")</f>
        <v>2</v>
      </c>
      <c r="F907" s="181">
        <f>IFERROR(("20"&amp;LEFT(All_Opps[[#This Row],[Opportunity Name]],2))*1,"")</f>
        <v>2019</v>
      </c>
      <c r="G907" s="181" t="str">
        <f>MID(All_Opps[[#This Row],[Opportunity Name]],3,2)</f>
        <v>01</v>
      </c>
      <c r="H907" s="181" t="str">
        <f>LEFT(All_Opps[[#This Row],[Opportunity Name]],7)</f>
        <v>1901-09</v>
      </c>
      <c r="I907" s="181" t="str" cm="1">
        <f t="array" ref="I9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07" s="181" t="str">
        <f>YEAR(All_Opps[[#This Row],[Close_Date]])&amp;"-"&amp;TEXT(MONTH(All_Opps[[#This Row],[Close_Date]]),"00")</f>
        <v>2018-09</v>
      </c>
      <c r="K907" s="182">
        <f>All_Opps[[#This Row],[Created Date2]]*1</f>
        <v>43345</v>
      </c>
      <c r="L907" s="183">
        <f>YEAR(All_Opps[[#This Row],[Created_Date]])</f>
        <v>2018</v>
      </c>
      <c r="M907" s="184">
        <f>WEEKNUM(All_Opps[[#This Row],[Created_Date]],16)</f>
        <v>36</v>
      </c>
      <c r="N907" s="182">
        <f>All_Opps[[#This Row],[Close Date]]*1</f>
        <v>43366</v>
      </c>
      <c r="O907" s="185">
        <f>YEAR(All_Opps[[#This Row],[Close_Date]])</f>
        <v>2018</v>
      </c>
      <c r="P907" s="183">
        <f>MONTH(All_Opps[[#This Row],[Close Date]])</f>
        <v>9</v>
      </c>
      <c r="Q907" s="181">
        <f>WEEKNUM(All_Opps[[#This Row],[Close Date]],1)</f>
        <v>39</v>
      </c>
      <c r="R90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121</v>
      </c>
      <c r="S907" s="4" t="s">
        <v>2122</v>
      </c>
      <c r="T907" s="4" t="s">
        <v>2123</v>
      </c>
      <c r="U907" s="68">
        <v>43366</v>
      </c>
      <c r="V907" s="347" t="s">
        <v>19</v>
      </c>
      <c r="W907" s="341">
        <v>24071</v>
      </c>
      <c r="X907" s="4" t="s">
        <v>24</v>
      </c>
      <c r="Y907" s="4" t="s">
        <v>321</v>
      </c>
      <c r="Z907" s="68">
        <v>43345</v>
      </c>
    </row>
    <row r="908" spans="1:26" ht="12.75" x14ac:dyDescent="0.35">
      <c r="A9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908" s="181" t="str">
        <f>IF(All_Opps[[#This Row],[WeekMod]]&lt;&gt;"",CONCATENATE(All_Opps[[#This Row],[Opp Year]],"-",TEXT(All_Opps[[#This Row],[WeekMod]],"00#")),"")</f>
        <v>2019-033</v>
      </c>
      <c r="C9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908" s="181" t="str">
        <f>CONCATENATE(All_Opps[[#This Row],[Opp Year]],"-",TEXT(All_Opps[[#This Row],[Week]],"00#"))</f>
        <v>2019-033</v>
      </c>
      <c r="E908" s="181">
        <f>IFERROR(VALUE(RIGHT(All_Opps[[#This Row],[Opportunity Name]],2)),"")</f>
        <v>5</v>
      </c>
      <c r="F908" s="181">
        <f>IFERROR(("20"&amp;LEFT(All_Opps[[#This Row],[Opportunity Name]],2))*1,"")</f>
        <v>2019</v>
      </c>
      <c r="G908" s="181" t="str">
        <f>MID(All_Opps[[#This Row],[Opportunity Name]],3,2)</f>
        <v>06</v>
      </c>
      <c r="H908" s="181" t="str">
        <f>LEFT(All_Opps[[#This Row],[Opportunity Name]],7)</f>
        <v>1906-17</v>
      </c>
      <c r="I908" s="181" t="str" cm="1">
        <f t="array" ref="I9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08" s="181" t="str">
        <f>YEAR(All_Opps[[#This Row],[Close_Date]])&amp;"-"&amp;TEXT(MONTH(All_Opps[[#This Row],[Close_Date]]),"00")</f>
        <v>2018-08</v>
      </c>
      <c r="K908" s="182">
        <f>All_Opps[[#This Row],[Created Date2]]*1</f>
        <v>43321</v>
      </c>
      <c r="L908" s="183">
        <f>YEAR(All_Opps[[#This Row],[Created_Date]])</f>
        <v>2018</v>
      </c>
      <c r="M908" s="184">
        <f>WEEKNUM(All_Opps[[#This Row],[Created_Date]],16)</f>
        <v>32</v>
      </c>
      <c r="N908" s="182">
        <f>All_Opps[[#This Row],[Close Date]]*1</f>
        <v>43328</v>
      </c>
      <c r="O908" s="185">
        <f>YEAR(All_Opps[[#This Row],[Close_Date]])</f>
        <v>2018</v>
      </c>
      <c r="P908" s="183">
        <f>MONTH(All_Opps[[#This Row],[Close Date]])</f>
        <v>8</v>
      </c>
      <c r="Q908" s="181">
        <f>WEEKNUM(All_Opps[[#This Row],[Close Date]],1)</f>
        <v>33</v>
      </c>
      <c r="R90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296</v>
      </c>
      <c r="S908" s="4" t="s">
        <v>2124</v>
      </c>
      <c r="T908" s="4" t="s">
        <v>2125</v>
      </c>
      <c r="U908" s="68">
        <v>43328</v>
      </c>
      <c r="V908" s="347" t="s">
        <v>19</v>
      </c>
      <c r="W908" s="9">
        <v>180069</v>
      </c>
      <c r="X908" s="4" t="s">
        <v>11</v>
      </c>
      <c r="Y908" s="4" t="s">
        <v>328</v>
      </c>
      <c r="Z908" s="68">
        <v>43321</v>
      </c>
    </row>
    <row r="909" spans="1:26" ht="12.75" x14ac:dyDescent="0.35">
      <c r="A9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909" s="181" t="str">
        <f>IF(All_Opps[[#This Row],[WeekMod]]&lt;&gt;"",CONCATENATE(All_Opps[[#This Row],[Opp Year]],"-",TEXT(All_Opps[[#This Row],[WeekMod]],"00#")),"")</f>
        <v>2019-036</v>
      </c>
      <c r="C9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909" s="181" t="str">
        <f>CONCATENATE(All_Opps[[#This Row],[Opp Year]],"-",TEXT(All_Opps[[#This Row],[Week]],"00#"))</f>
        <v>2019-036</v>
      </c>
      <c r="E909" s="181">
        <f>IFERROR(VALUE(RIGHT(All_Opps[[#This Row],[Opportunity Name]],2)),"")</f>
        <v>3</v>
      </c>
      <c r="F909" s="181">
        <f>IFERROR(("20"&amp;LEFT(All_Opps[[#This Row],[Opportunity Name]],2))*1,"")</f>
        <v>2019</v>
      </c>
      <c r="G909" s="181" t="str">
        <f>MID(All_Opps[[#This Row],[Opportunity Name]],3,2)</f>
        <v>07</v>
      </c>
      <c r="H909" s="181" t="str">
        <f>LEFT(All_Opps[[#This Row],[Opportunity Name]],7)</f>
        <v>1907 Pr</v>
      </c>
      <c r="I909" s="181" t="str" cm="1">
        <f t="array" ref="I9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09" s="181" t="str">
        <f>YEAR(All_Opps[[#This Row],[Close_Date]])&amp;"-"&amp;TEXT(MONTH(All_Opps[[#This Row],[Close_Date]]),"00")</f>
        <v>2018-09</v>
      </c>
      <c r="K909" s="182">
        <f>All_Opps[[#This Row],[Created Date2]]*1</f>
        <v>43317</v>
      </c>
      <c r="L909" s="183">
        <f>YEAR(All_Opps[[#This Row],[Created_Date]])</f>
        <v>2018</v>
      </c>
      <c r="M909" s="184">
        <f>WEEKNUM(All_Opps[[#This Row],[Created_Date]],16)</f>
        <v>32</v>
      </c>
      <c r="N909" s="182">
        <f>All_Opps[[#This Row],[Close Date]]*1</f>
        <v>43347</v>
      </c>
      <c r="O909" s="185">
        <f>YEAR(All_Opps[[#This Row],[Close_Date]])</f>
        <v>2018</v>
      </c>
      <c r="P909" s="183">
        <f>MONTH(All_Opps[[#This Row],[Close Date]])</f>
        <v>9</v>
      </c>
      <c r="Q909" s="181">
        <f>WEEKNUM(All_Opps[[#This Row],[Close Date]],1)</f>
        <v>36</v>
      </c>
      <c r="R90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09" s="4" t="s">
        <v>2126</v>
      </c>
      <c r="T909" s="4" t="s">
        <v>2127</v>
      </c>
      <c r="U909" s="68">
        <v>43347</v>
      </c>
      <c r="V909" s="347" t="s">
        <v>18</v>
      </c>
      <c r="W909" s="341">
        <v>42959</v>
      </c>
      <c r="X909" s="4" t="s">
        <v>13</v>
      </c>
      <c r="Y909" s="4" t="s">
        <v>1285</v>
      </c>
      <c r="Z909" s="68">
        <v>43317</v>
      </c>
    </row>
    <row r="910" spans="1:26" ht="12.75" x14ac:dyDescent="0.35">
      <c r="A9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910" s="181" t="str">
        <f>IF(All_Opps[[#This Row],[WeekMod]]&lt;&gt;"",CONCATENATE(All_Opps[[#This Row],[Opp Year]],"-",TEXT(All_Opps[[#This Row],[WeekMod]],"00#")),"")</f>
        <v>2019-035</v>
      </c>
      <c r="C9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910" s="181" t="str">
        <f>CONCATENATE(All_Opps[[#This Row],[Opp Year]],"-",TEXT(All_Opps[[#This Row],[Week]],"00#"))</f>
        <v>2019-035</v>
      </c>
      <c r="E910" s="181">
        <f>IFERROR(VALUE(RIGHT(All_Opps[[#This Row],[Opportunity Name]],2)),"")</f>
        <v>2</v>
      </c>
      <c r="F910" s="181">
        <f>IFERROR(("20"&amp;LEFT(All_Opps[[#This Row],[Opportunity Name]],2))*1,"")</f>
        <v>2019</v>
      </c>
      <c r="G910" s="181" t="str">
        <f>MID(All_Opps[[#This Row],[Opportunity Name]],3,2)</f>
        <v>06</v>
      </c>
      <c r="H910" s="181" t="str">
        <f>LEFT(All_Opps[[#This Row],[Opportunity Name]],7)</f>
        <v>1906 Ko</v>
      </c>
      <c r="I910" s="181" t="str" cm="1">
        <f t="array" ref="I9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10" s="181" t="str">
        <f>YEAR(All_Opps[[#This Row],[Close_Date]])&amp;"-"&amp;TEXT(MONTH(All_Opps[[#This Row],[Close_Date]]),"00")</f>
        <v>2018-09</v>
      </c>
      <c r="K910" s="182">
        <f>All_Opps[[#This Row],[Created Date2]]*1</f>
        <v>43314</v>
      </c>
      <c r="L910" s="183">
        <f>YEAR(All_Opps[[#This Row],[Created_Date]])</f>
        <v>2018</v>
      </c>
      <c r="M910" s="184">
        <f>WEEKNUM(All_Opps[[#This Row],[Created_Date]],16)</f>
        <v>31</v>
      </c>
      <c r="N910" s="182">
        <f>All_Opps[[#This Row],[Close Date]]*1</f>
        <v>43344</v>
      </c>
      <c r="O910" s="185">
        <f>YEAR(All_Opps[[#This Row],[Close_Date]])</f>
        <v>2018</v>
      </c>
      <c r="P910" s="183">
        <f>MONTH(All_Opps[[#This Row],[Close Date]])</f>
        <v>9</v>
      </c>
      <c r="Q910" s="181">
        <f>WEEKNUM(All_Opps[[#This Row],[Close Date]],1)</f>
        <v>35</v>
      </c>
      <c r="R91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10" s="4" t="s">
        <v>2128</v>
      </c>
      <c r="T910" s="4" t="s">
        <v>2129</v>
      </c>
      <c r="U910" s="68">
        <v>43344</v>
      </c>
      <c r="V910" s="347" t="s">
        <v>18</v>
      </c>
      <c r="W910" s="341">
        <v>25137</v>
      </c>
      <c r="X910" s="4" t="s">
        <v>161</v>
      </c>
      <c r="Y910" s="4" t="s">
        <v>321</v>
      </c>
      <c r="Z910" s="68">
        <v>43314</v>
      </c>
    </row>
    <row r="911" spans="1:26" ht="12.75" x14ac:dyDescent="0.35">
      <c r="A9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911" s="181" t="str">
        <f>IF(All_Opps[[#This Row],[WeekMod]]&lt;&gt;"",CONCATENATE(All_Opps[[#This Row],[Opp Year]],"-",TEXT(All_Opps[[#This Row],[WeekMod]],"00#")),"")</f>
        <v>2019-041</v>
      </c>
      <c r="C9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911" s="181" t="str">
        <f>CONCATENATE(All_Opps[[#This Row],[Opp Year]],"-",TEXT(All_Opps[[#This Row],[Week]],"00#"))</f>
        <v>2019-041</v>
      </c>
      <c r="E911" s="181">
        <f>IFERROR(VALUE(RIGHT(All_Opps[[#This Row],[Opportunity Name]],2)),"")</f>
        <v>3</v>
      </c>
      <c r="F911" s="181">
        <f>IFERROR(("20"&amp;LEFT(All_Opps[[#This Row],[Opportunity Name]],2))*1,"")</f>
        <v>2019</v>
      </c>
      <c r="G911" s="181" t="str">
        <f>MID(All_Opps[[#This Row],[Opportunity Name]],3,2)</f>
        <v>05</v>
      </c>
      <c r="H911" s="181" t="str">
        <f>LEFT(All_Opps[[#This Row],[Opportunity Name]],7)</f>
        <v>1905 Ze</v>
      </c>
      <c r="I911" s="181" t="str" cm="1">
        <f t="array" ref="I9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11" s="181" t="str">
        <f>YEAR(All_Opps[[#This Row],[Close_Date]])&amp;"-"&amp;TEXT(MONTH(All_Opps[[#This Row],[Close_Date]]),"00")</f>
        <v>2018-10</v>
      </c>
      <c r="K911" s="182">
        <f>All_Opps[[#This Row],[Created Date2]]*1</f>
        <v>43352</v>
      </c>
      <c r="L911" s="183">
        <f>YEAR(All_Opps[[#This Row],[Created_Date]])</f>
        <v>2018</v>
      </c>
      <c r="M911" s="184">
        <f>WEEKNUM(All_Opps[[#This Row],[Created_Date]],16)</f>
        <v>37</v>
      </c>
      <c r="N911" s="182">
        <f>All_Opps[[#This Row],[Close Date]]*1</f>
        <v>43382</v>
      </c>
      <c r="O911" s="185">
        <f>YEAR(All_Opps[[#This Row],[Close_Date]])</f>
        <v>2018</v>
      </c>
      <c r="P911" s="183">
        <f>MONTH(All_Opps[[#This Row],[Close Date]])</f>
        <v>10</v>
      </c>
      <c r="Q911" s="181">
        <f>WEEKNUM(All_Opps[[#This Row],[Close Date]],1)</f>
        <v>41</v>
      </c>
      <c r="R91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11" s="4" t="s">
        <v>2130</v>
      </c>
      <c r="T911" s="4" t="s">
        <v>2131</v>
      </c>
      <c r="U911" s="68">
        <v>43382</v>
      </c>
      <c r="V911" s="347" t="s">
        <v>21</v>
      </c>
      <c r="W911" s="341">
        <v>38721</v>
      </c>
      <c r="X911" s="4" t="s">
        <v>5</v>
      </c>
      <c r="Y911" s="4" t="s">
        <v>321</v>
      </c>
      <c r="Z911" s="68">
        <v>43352</v>
      </c>
    </row>
    <row r="912" spans="1:26" ht="12.75" x14ac:dyDescent="0.35">
      <c r="A9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912" s="181" t="str">
        <f>IF(All_Opps[[#This Row],[WeekMod]]&lt;&gt;"",CONCATENATE(All_Opps[[#This Row],[Opp Year]],"-",TEXT(All_Opps[[#This Row],[WeekMod]],"00#")),"")</f>
        <v>2019-038</v>
      </c>
      <c r="C9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912" s="181" t="str">
        <f>CONCATENATE(All_Opps[[#This Row],[Opp Year]],"-",TEXT(All_Opps[[#This Row],[Week]],"00#"))</f>
        <v>2019-038</v>
      </c>
      <c r="E912" s="181">
        <f>IFERROR(VALUE(RIGHT(All_Opps[[#This Row],[Opportunity Name]],2)),"")</f>
        <v>3</v>
      </c>
      <c r="F912" s="181">
        <f>IFERROR(("20"&amp;LEFT(All_Opps[[#This Row],[Opportunity Name]],2))*1,"")</f>
        <v>2019</v>
      </c>
      <c r="G912" s="181" t="str">
        <f>MID(All_Opps[[#This Row],[Opportunity Name]],3,2)</f>
        <v>09</v>
      </c>
      <c r="H912" s="181" t="str">
        <f>LEFT(All_Opps[[#This Row],[Opportunity Name]],7)</f>
        <v>1909 Pr</v>
      </c>
      <c r="I912" s="181" t="str" cm="1">
        <f t="array" ref="I9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12" s="181" t="str">
        <f>YEAR(All_Opps[[#This Row],[Close_Date]])&amp;"-"&amp;TEXT(MONTH(All_Opps[[#This Row],[Close_Date]]),"00")</f>
        <v>2018-09</v>
      </c>
      <c r="K912" s="182">
        <f>All_Opps[[#This Row],[Created Date2]]*1</f>
        <v>43331</v>
      </c>
      <c r="L912" s="183">
        <f>YEAR(All_Opps[[#This Row],[Created_Date]])</f>
        <v>2018</v>
      </c>
      <c r="M912" s="184">
        <f>WEEKNUM(All_Opps[[#This Row],[Created_Date]],16)</f>
        <v>34</v>
      </c>
      <c r="N912" s="182">
        <f>All_Opps[[#This Row],[Close Date]]*1</f>
        <v>43361</v>
      </c>
      <c r="O912" s="185">
        <f>YEAR(All_Opps[[#This Row],[Close_Date]])</f>
        <v>2018</v>
      </c>
      <c r="P912" s="183">
        <f>MONTH(All_Opps[[#This Row],[Close Date]])</f>
        <v>9</v>
      </c>
      <c r="Q912" s="181">
        <f>WEEKNUM(All_Opps[[#This Row],[Close Date]],1)</f>
        <v>38</v>
      </c>
      <c r="R9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12" s="4" t="s">
        <v>2132</v>
      </c>
      <c r="T912" s="4" t="s">
        <v>2133</v>
      </c>
      <c r="U912" s="68">
        <v>43361</v>
      </c>
      <c r="V912" s="347" t="s">
        <v>18</v>
      </c>
      <c r="W912" s="341">
        <v>56428</v>
      </c>
      <c r="X912" s="4" t="s">
        <v>11</v>
      </c>
      <c r="Y912" s="4" t="s">
        <v>1285</v>
      </c>
      <c r="Z912" s="68">
        <v>43331</v>
      </c>
    </row>
    <row r="913" spans="1:26" ht="12.75" x14ac:dyDescent="0.35">
      <c r="A9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913" s="181" t="str">
        <f>IF(All_Opps[[#This Row],[WeekMod]]&lt;&gt;"",CONCATENATE(All_Opps[[#This Row],[Opp Year]],"-",TEXT(All_Opps[[#This Row],[WeekMod]],"00#")),"")</f>
        <v>2019-038</v>
      </c>
      <c r="C9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913" s="181" t="str">
        <f>CONCATENATE(All_Opps[[#This Row],[Opp Year]],"-",TEXT(All_Opps[[#This Row],[Week]],"00#"))</f>
        <v>2019-038</v>
      </c>
      <c r="E913" s="181">
        <f>IFERROR(VALUE(RIGHT(All_Opps[[#This Row],[Opportunity Name]],2)),"")</f>
        <v>2</v>
      </c>
      <c r="F913" s="181">
        <f>IFERROR(("20"&amp;LEFT(All_Opps[[#This Row],[Opportunity Name]],2))*1,"")</f>
        <v>2019</v>
      </c>
      <c r="G913" s="181" t="str">
        <f>MID(All_Opps[[#This Row],[Opportunity Name]],3,2)</f>
        <v>11</v>
      </c>
      <c r="H913" s="181" t="str">
        <f>LEFT(All_Opps[[#This Row],[Opportunity Name]],7)</f>
        <v>1911 Je</v>
      </c>
      <c r="I913" s="181" t="str" cm="1">
        <f t="array" ref="I9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13" s="181" t="str">
        <f>YEAR(All_Opps[[#This Row],[Close_Date]])&amp;"-"&amp;TEXT(MONTH(All_Opps[[#This Row],[Close_Date]]),"00")</f>
        <v>2018-09</v>
      </c>
      <c r="K913" s="182">
        <f>All_Opps[[#This Row],[Created Date2]]*1</f>
        <v>43332</v>
      </c>
      <c r="L913" s="183">
        <f>YEAR(All_Opps[[#This Row],[Created_Date]])</f>
        <v>2018</v>
      </c>
      <c r="M913" s="184">
        <f>WEEKNUM(All_Opps[[#This Row],[Created_Date]],16)</f>
        <v>34</v>
      </c>
      <c r="N913" s="182">
        <f>All_Opps[[#This Row],[Close Date]]*1</f>
        <v>43362</v>
      </c>
      <c r="O913" s="185">
        <f>YEAR(All_Opps[[#This Row],[Close_Date]])</f>
        <v>2018</v>
      </c>
      <c r="P913" s="183">
        <f>MONTH(All_Opps[[#This Row],[Close Date]])</f>
        <v>9</v>
      </c>
      <c r="Q913" s="181">
        <f>WEEKNUM(All_Opps[[#This Row],[Close Date]],1)</f>
        <v>38</v>
      </c>
      <c r="R91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13" s="4" t="s">
        <v>2134</v>
      </c>
      <c r="T913" s="4" t="s">
        <v>2135</v>
      </c>
      <c r="U913" s="68">
        <v>43362</v>
      </c>
      <c r="V913" s="347" t="s">
        <v>18</v>
      </c>
      <c r="W913" s="341">
        <v>30384</v>
      </c>
      <c r="X913" s="4" t="s">
        <v>11</v>
      </c>
      <c r="Y913" s="4" t="s">
        <v>321</v>
      </c>
      <c r="Z913" s="68">
        <v>43332</v>
      </c>
    </row>
    <row r="914" spans="1:26" ht="12.75" x14ac:dyDescent="0.35">
      <c r="A9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86</v>
      </c>
      <c r="B914" s="181" t="str">
        <f>IF(All_Opps[[#This Row],[WeekMod]]&lt;&gt;"",CONCATENATE(All_Opps[[#This Row],[Opp Year]],"-",TEXT(All_Opps[[#This Row],[WeekMod]],"00#")),"")</f>
        <v>2018-086</v>
      </c>
      <c r="C9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86</v>
      </c>
      <c r="D914" s="181" t="str">
        <f>CONCATENATE(All_Opps[[#This Row],[Opp Year]],"-",TEXT(All_Opps[[#This Row],[Week]],"00#"))</f>
        <v>2018-086</v>
      </c>
      <c r="E914" s="181">
        <f>IFERROR(VALUE(RIGHT(All_Opps[[#This Row],[Opportunity Name]],2)),"")</f>
        <v>2</v>
      </c>
      <c r="F914" s="181">
        <f>IFERROR(("20"&amp;LEFT(All_Opps[[#This Row],[Opportunity Name]],2))*1,"")</f>
        <v>2018</v>
      </c>
      <c r="G914" s="181" t="str">
        <f>MID(All_Opps[[#This Row],[Opportunity Name]],3,2)</f>
        <v>08</v>
      </c>
      <c r="H914" s="181" t="str">
        <f>LEFT(All_Opps[[#This Row],[Opportunity Name]],7)</f>
        <v>1808 Fe</v>
      </c>
      <c r="I914" s="181" t="str" cm="1">
        <f t="array" ref="I9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14" s="181" t="str">
        <f>YEAR(All_Opps[[#This Row],[Close_Date]])&amp;"-"&amp;TEXT(MONTH(All_Opps[[#This Row],[Close_Date]]),"00")</f>
        <v>2018-08</v>
      </c>
      <c r="K914" s="182">
        <f>All_Opps[[#This Row],[Created Date2]]*1</f>
        <v>43306</v>
      </c>
      <c r="L914" s="183">
        <f>YEAR(All_Opps[[#This Row],[Created_Date]])</f>
        <v>2018</v>
      </c>
      <c r="M914" s="184">
        <f>WEEKNUM(All_Opps[[#This Row],[Created_Date]],16)</f>
        <v>30</v>
      </c>
      <c r="N914" s="182">
        <f>All_Opps[[#This Row],[Close Date]]*1</f>
        <v>43336</v>
      </c>
      <c r="O914" s="185">
        <f>YEAR(All_Opps[[#This Row],[Close_Date]])</f>
        <v>2018</v>
      </c>
      <c r="P914" s="183">
        <f>MONTH(All_Opps[[#This Row],[Close Date]])</f>
        <v>8</v>
      </c>
      <c r="Q914" s="181">
        <f>WEEKNUM(All_Opps[[#This Row],[Close Date]],1)</f>
        <v>34</v>
      </c>
      <c r="R9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14" s="4" t="s">
        <v>2136</v>
      </c>
      <c r="T914" s="4" t="s">
        <v>2137</v>
      </c>
      <c r="U914" s="68">
        <v>43336</v>
      </c>
      <c r="V914" s="347" t="s">
        <v>18</v>
      </c>
      <c r="W914" s="341">
        <v>15576</v>
      </c>
      <c r="X914" s="4" t="s">
        <v>159</v>
      </c>
      <c r="Y914" s="4" t="s">
        <v>321</v>
      </c>
      <c r="Z914" s="68">
        <v>43306</v>
      </c>
    </row>
    <row r="915" spans="1:26" ht="12.75" x14ac:dyDescent="0.35">
      <c r="A9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915" s="181" t="str">
        <f>IF(All_Opps[[#This Row],[WeekMod]]&lt;&gt;"",CONCATENATE(All_Opps[[#This Row],[Opp Year]],"-",TEXT(All_Opps[[#This Row],[WeekMod]],"00#")),"")</f>
        <v>2019-034</v>
      </c>
      <c r="C9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915" s="181" t="str">
        <f>CONCATENATE(All_Opps[[#This Row],[Opp Year]],"-",TEXT(All_Opps[[#This Row],[Week]],"00#"))</f>
        <v>2019-034</v>
      </c>
      <c r="E915" s="181">
        <f>IFERROR(VALUE(RIGHT(All_Opps[[#This Row],[Opportunity Name]],2)),"")</f>
        <v>2</v>
      </c>
      <c r="F915" s="181">
        <f>IFERROR(("20"&amp;LEFT(All_Opps[[#This Row],[Opportunity Name]],2))*1,"")</f>
        <v>2019</v>
      </c>
      <c r="G915" s="181" t="str">
        <f>MID(All_Opps[[#This Row],[Opportunity Name]],3,2)</f>
        <v>02</v>
      </c>
      <c r="H915" s="181" t="str">
        <f>LEFT(All_Opps[[#This Row],[Opportunity Name]],7)</f>
        <v>1902 Ki</v>
      </c>
      <c r="I915" s="181" t="str" cm="1">
        <f t="array" ref="I9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15" s="181" t="str">
        <f>YEAR(All_Opps[[#This Row],[Close_Date]])&amp;"-"&amp;TEXT(MONTH(All_Opps[[#This Row],[Close_Date]]),"00")</f>
        <v>2018-08</v>
      </c>
      <c r="K915" s="182">
        <f>All_Opps[[#This Row],[Created Date2]]*1</f>
        <v>43305</v>
      </c>
      <c r="L915" s="183">
        <f>YEAR(All_Opps[[#This Row],[Created_Date]])</f>
        <v>2018</v>
      </c>
      <c r="M915" s="184">
        <f>WEEKNUM(All_Opps[[#This Row],[Created_Date]],16)</f>
        <v>30</v>
      </c>
      <c r="N915" s="182">
        <f>All_Opps[[#This Row],[Close Date]]*1</f>
        <v>43335</v>
      </c>
      <c r="O915" s="185">
        <f>YEAR(All_Opps[[#This Row],[Close_Date]])</f>
        <v>2018</v>
      </c>
      <c r="P915" s="183">
        <f>MONTH(All_Opps[[#This Row],[Close Date]])</f>
        <v>8</v>
      </c>
      <c r="Q915" s="181">
        <f>WEEKNUM(All_Opps[[#This Row],[Close Date]],1)</f>
        <v>34</v>
      </c>
      <c r="R91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15" s="4" t="s">
        <v>2138</v>
      </c>
      <c r="T915" s="4" t="s">
        <v>2139</v>
      </c>
      <c r="U915" s="68">
        <v>43335</v>
      </c>
      <c r="V915" s="347" t="s">
        <v>18</v>
      </c>
      <c r="W915" s="341">
        <v>20559</v>
      </c>
      <c r="X915" s="4" t="s">
        <v>6</v>
      </c>
      <c r="Y915" s="4" t="s">
        <v>1285</v>
      </c>
      <c r="Z915" s="68">
        <v>43305</v>
      </c>
    </row>
    <row r="916" spans="1:26" ht="12.75" x14ac:dyDescent="0.35">
      <c r="A9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916" s="181" t="str">
        <f>IF(All_Opps[[#This Row],[WeekMod]]&lt;&gt;"",CONCATENATE(All_Opps[[#This Row],[Opp Year]],"-",TEXT(All_Opps[[#This Row],[WeekMod]],"00#")),"")</f>
        <v>2019-034</v>
      </c>
      <c r="C9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916" s="181" t="str">
        <f>CONCATENATE(All_Opps[[#This Row],[Opp Year]],"-",TEXT(All_Opps[[#This Row],[Week]],"00#"))</f>
        <v>2019-034</v>
      </c>
      <c r="E916" s="181">
        <f>IFERROR(VALUE(RIGHT(All_Opps[[#This Row],[Opportunity Name]],2)),"")</f>
        <v>4</v>
      </c>
      <c r="F916" s="181">
        <f>IFERROR(("20"&amp;LEFT(All_Opps[[#This Row],[Opportunity Name]],2))*1,"")</f>
        <v>2019</v>
      </c>
      <c r="G916" s="181" t="str">
        <f>MID(All_Opps[[#This Row],[Opportunity Name]],3,2)</f>
        <v>01</v>
      </c>
      <c r="H916" s="181" t="str">
        <f>LEFT(All_Opps[[#This Row],[Opportunity Name]],7)</f>
        <v>1901-11</v>
      </c>
      <c r="I916" s="181" t="str" cm="1">
        <f t="array" ref="I9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16" s="181" t="str">
        <f>YEAR(All_Opps[[#This Row],[Close_Date]])&amp;"-"&amp;TEXT(MONTH(All_Opps[[#This Row],[Close_Date]]),"00")</f>
        <v>2018-08</v>
      </c>
      <c r="K916" s="182">
        <f>All_Opps[[#This Row],[Created Date2]]*1</f>
        <v>43326</v>
      </c>
      <c r="L916" s="183">
        <f>YEAR(All_Opps[[#This Row],[Created_Date]])</f>
        <v>2018</v>
      </c>
      <c r="M916" s="184">
        <f>WEEKNUM(All_Opps[[#This Row],[Created_Date]],16)</f>
        <v>33</v>
      </c>
      <c r="N916" s="182">
        <f>All_Opps[[#This Row],[Close Date]]*1</f>
        <v>43333</v>
      </c>
      <c r="O916" s="185">
        <f>YEAR(All_Opps[[#This Row],[Close_Date]])</f>
        <v>2018</v>
      </c>
      <c r="P916" s="183">
        <f>MONTH(All_Opps[[#This Row],[Close Date]])</f>
        <v>8</v>
      </c>
      <c r="Q916" s="181">
        <f>WEEKNUM(All_Opps[[#This Row],[Close Date]],1)</f>
        <v>34</v>
      </c>
      <c r="R91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140</v>
      </c>
      <c r="S916" s="4" t="s">
        <v>2140</v>
      </c>
      <c r="T916" s="4" t="s">
        <v>2141</v>
      </c>
      <c r="U916" s="68">
        <v>43333</v>
      </c>
      <c r="V916" s="347" t="s">
        <v>19</v>
      </c>
      <c r="W916" s="341">
        <v>46844</v>
      </c>
      <c r="X916" s="4" t="s">
        <v>24</v>
      </c>
      <c r="Y916" s="4" t="s">
        <v>321</v>
      </c>
      <c r="Z916" s="68">
        <v>43326</v>
      </c>
    </row>
    <row r="917" spans="1:26" ht="12.75" x14ac:dyDescent="0.35">
      <c r="A9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917" s="181" t="str">
        <f>IF(All_Opps[[#This Row],[WeekMod]]&lt;&gt;"",CONCATENATE(All_Opps[[#This Row],[Opp Year]],"-",TEXT(All_Opps[[#This Row],[WeekMod]],"00#")),"")</f>
        <v>2019-038</v>
      </c>
      <c r="C9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917" s="181" t="str">
        <f>CONCATENATE(All_Opps[[#This Row],[Opp Year]],"-",TEXT(All_Opps[[#This Row],[Week]],"00#"))</f>
        <v>2019-038</v>
      </c>
      <c r="E917" s="181">
        <f>IFERROR(VALUE(RIGHT(All_Opps[[#This Row],[Opportunity Name]],2)),"")</f>
        <v>2</v>
      </c>
      <c r="F917" s="181">
        <f>IFERROR(("20"&amp;LEFT(All_Opps[[#This Row],[Opportunity Name]],2))*1,"")</f>
        <v>2019</v>
      </c>
      <c r="G917" s="181" t="str">
        <f>MID(All_Opps[[#This Row],[Opportunity Name]],3,2)</f>
        <v>06</v>
      </c>
      <c r="H917" s="181" t="str">
        <f>LEFT(All_Opps[[#This Row],[Opportunity Name]],7)</f>
        <v>1906-18</v>
      </c>
      <c r="I917" s="181" t="str" cm="1">
        <f t="array" ref="I9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917" s="181" t="str">
        <f>YEAR(All_Opps[[#This Row],[Close_Date]])&amp;"-"&amp;TEXT(MONTH(All_Opps[[#This Row],[Close_Date]]),"00")</f>
        <v>2018-09</v>
      </c>
      <c r="K917" s="182">
        <f>All_Opps[[#This Row],[Created Date2]]*1</f>
        <v>43358</v>
      </c>
      <c r="L917" s="183">
        <f>YEAR(All_Opps[[#This Row],[Created_Date]])</f>
        <v>2018</v>
      </c>
      <c r="M917" s="184">
        <f>WEEKNUM(All_Opps[[#This Row],[Created_Date]],16)</f>
        <v>38</v>
      </c>
      <c r="N917" s="182">
        <f>All_Opps[[#This Row],[Close Date]]*1</f>
        <v>43364</v>
      </c>
      <c r="O917" s="185">
        <f>YEAR(All_Opps[[#This Row],[Close_Date]])</f>
        <v>2018</v>
      </c>
      <c r="P917" s="183">
        <f>MONTH(All_Opps[[#This Row],[Close Date]])</f>
        <v>9</v>
      </c>
      <c r="Q917" s="181">
        <f>WEEKNUM(All_Opps[[#This Row],[Close Date]],1)</f>
        <v>38</v>
      </c>
      <c r="R9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17" s="4" t="s">
        <v>2142</v>
      </c>
      <c r="T917" s="4" t="s">
        <v>2143</v>
      </c>
      <c r="U917" s="68">
        <v>43364</v>
      </c>
      <c r="V917" s="347" t="s">
        <v>20</v>
      </c>
      <c r="W917" s="9">
        <v>4342</v>
      </c>
      <c r="X917" s="4" t="s">
        <v>12</v>
      </c>
      <c r="Y917" s="4" t="s">
        <v>328</v>
      </c>
      <c r="Z917" s="68">
        <v>43358</v>
      </c>
    </row>
    <row r="918" spans="1:26" ht="12.75" x14ac:dyDescent="0.35">
      <c r="A9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918" s="181" t="str">
        <f>IF(All_Opps[[#This Row],[WeekMod]]&lt;&gt;"",CONCATENATE(All_Opps[[#This Row],[Opp Year]],"-",TEXT(All_Opps[[#This Row],[WeekMod]],"00#")),"")</f>
        <v>2019-040</v>
      </c>
      <c r="C9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918" s="181" t="str">
        <f>CONCATENATE(All_Opps[[#This Row],[Opp Year]],"-",TEXT(All_Opps[[#This Row],[Week]],"00#"))</f>
        <v>2019-040</v>
      </c>
      <c r="E918" s="181">
        <f>IFERROR(VALUE(RIGHT(All_Opps[[#This Row],[Opportunity Name]],2)),"")</f>
        <v>4</v>
      </c>
      <c r="F918" s="181">
        <f>IFERROR(("20"&amp;LEFT(All_Opps[[#This Row],[Opportunity Name]],2))*1,"")</f>
        <v>2019</v>
      </c>
      <c r="G918" s="181" t="str">
        <f>MID(All_Opps[[#This Row],[Opportunity Name]],3,2)</f>
        <v>08</v>
      </c>
      <c r="H918" s="181" t="str">
        <f>LEFT(All_Opps[[#This Row],[Opportunity Name]],7)</f>
        <v>1908-09</v>
      </c>
      <c r="I918" s="181" t="str" cm="1">
        <f t="array" ref="I9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18" s="181" t="str">
        <f>YEAR(All_Opps[[#This Row],[Close_Date]])&amp;"-"&amp;TEXT(MONTH(All_Opps[[#This Row],[Close_Date]]),"00")</f>
        <v>2018-10</v>
      </c>
      <c r="K918" s="182">
        <f>All_Opps[[#This Row],[Created Date2]]*1</f>
        <v>43298</v>
      </c>
      <c r="L918" s="183">
        <f>YEAR(All_Opps[[#This Row],[Created_Date]])</f>
        <v>2018</v>
      </c>
      <c r="M918" s="184">
        <f>WEEKNUM(All_Opps[[#This Row],[Created_Date]],16)</f>
        <v>29</v>
      </c>
      <c r="N918" s="182">
        <f>All_Opps[[#This Row],[Close Date]]*1</f>
        <v>43376</v>
      </c>
      <c r="O918" s="185">
        <f>YEAR(All_Opps[[#This Row],[Close_Date]])</f>
        <v>2018</v>
      </c>
      <c r="P918" s="183">
        <f>MONTH(All_Opps[[#This Row],[Close Date]])</f>
        <v>10</v>
      </c>
      <c r="Q918" s="181">
        <f>WEEKNUM(All_Opps[[#This Row],[Close Date]],1)</f>
        <v>40</v>
      </c>
      <c r="R91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380</v>
      </c>
      <c r="S918" s="4" t="s">
        <v>2144</v>
      </c>
      <c r="T918" s="4" t="s">
        <v>2145</v>
      </c>
      <c r="U918" s="68">
        <v>43376</v>
      </c>
      <c r="V918" s="347" t="s">
        <v>19</v>
      </c>
      <c r="W918" s="341">
        <v>76406</v>
      </c>
      <c r="X918" s="4" t="s">
        <v>13</v>
      </c>
      <c r="Y918" s="4" t="s">
        <v>321</v>
      </c>
      <c r="Z918" s="68">
        <v>43298</v>
      </c>
    </row>
    <row r="919" spans="1:26" ht="12.75" x14ac:dyDescent="0.35">
      <c r="A9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919" s="181" t="str">
        <f>IF(All_Opps[[#This Row],[WeekMod]]&lt;&gt;"",CONCATENATE(All_Opps[[#This Row],[Opp Year]],"-",TEXT(All_Opps[[#This Row],[WeekMod]],"00#")),"")</f>
        <v>2019-033</v>
      </c>
      <c r="C9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919" s="181" t="str">
        <f>CONCATENATE(All_Opps[[#This Row],[Opp Year]],"-",TEXT(All_Opps[[#This Row],[Week]],"00#"))</f>
        <v>2019-033</v>
      </c>
      <c r="E919" s="181">
        <f>IFERROR(VALUE(RIGHT(All_Opps[[#This Row],[Opportunity Name]],2)),"")</f>
        <v>2</v>
      </c>
      <c r="F919" s="181">
        <f>IFERROR(("20"&amp;LEFT(All_Opps[[#This Row],[Opportunity Name]],2))*1,"")</f>
        <v>2019</v>
      </c>
      <c r="G919" s="181" t="str">
        <f>MID(All_Opps[[#This Row],[Opportunity Name]],3,2)</f>
        <v>07</v>
      </c>
      <c r="H919" s="181" t="str">
        <f>LEFT(All_Opps[[#This Row],[Opportunity Name]],7)</f>
        <v>1907 Va</v>
      </c>
      <c r="I919" s="181" t="str" cm="1">
        <f t="array" ref="I9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19" s="181" t="str">
        <f>YEAR(All_Opps[[#This Row],[Close_Date]])&amp;"-"&amp;TEXT(MONTH(All_Opps[[#This Row],[Close_Date]]),"00")</f>
        <v>2018-08</v>
      </c>
      <c r="K919" s="182">
        <f>All_Opps[[#This Row],[Created Date2]]*1</f>
        <v>43297</v>
      </c>
      <c r="L919" s="183">
        <f>YEAR(All_Opps[[#This Row],[Created_Date]])</f>
        <v>2018</v>
      </c>
      <c r="M919" s="184">
        <f>WEEKNUM(All_Opps[[#This Row],[Created_Date]],16)</f>
        <v>29</v>
      </c>
      <c r="N919" s="182">
        <f>All_Opps[[#This Row],[Close Date]]*1</f>
        <v>43327</v>
      </c>
      <c r="O919" s="185">
        <f>YEAR(All_Opps[[#This Row],[Close_Date]])</f>
        <v>2018</v>
      </c>
      <c r="P919" s="183">
        <f>MONTH(All_Opps[[#This Row],[Close Date]])</f>
        <v>8</v>
      </c>
      <c r="Q919" s="181">
        <f>WEEKNUM(All_Opps[[#This Row],[Close Date]],1)</f>
        <v>33</v>
      </c>
      <c r="R9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19" s="4" t="s">
        <v>2146</v>
      </c>
      <c r="T919" s="4" t="s">
        <v>2147</v>
      </c>
      <c r="U919" s="68">
        <v>43327</v>
      </c>
      <c r="V919" s="347" t="s">
        <v>18</v>
      </c>
      <c r="W919" s="341">
        <v>21666</v>
      </c>
      <c r="X919" s="4" t="s">
        <v>15</v>
      </c>
      <c r="Y919" s="4" t="s">
        <v>321</v>
      </c>
      <c r="Z919" s="68">
        <v>43297</v>
      </c>
    </row>
    <row r="920" spans="1:26" ht="12.75" x14ac:dyDescent="0.35">
      <c r="A9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920" s="181" t="str">
        <f>IF(All_Opps[[#This Row],[WeekMod]]&lt;&gt;"",CONCATENATE(All_Opps[[#This Row],[Opp Year]],"-",TEXT(All_Opps[[#This Row],[WeekMod]],"00#")),"")</f>
        <v>2019-037</v>
      </c>
      <c r="C9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920" s="181" t="str">
        <f>CONCATENATE(All_Opps[[#This Row],[Opp Year]],"-",TEXT(All_Opps[[#This Row],[Week]],"00#"))</f>
        <v>2019-037</v>
      </c>
      <c r="E920" s="181">
        <f>IFERROR(VALUE(RIGHT(All_Opps[[#This Row],[Opportunity Name]],2)),"")</f>
        <v>2</v>
      </c>
      <c r="F920" s="181">
        <f>IFERROR(("20"&amp;LEFT(All_Opps[[#This Row],[Opportunity Name]],2))*1,"")</f>
        <v>2019</v>
      </c>
      <c r="G920" s="181" t="str">
        <f>MID(All_Opps[[#This Row],[Opportunity Name]],3,2)</f>
        <v>03</v>
      </c>
      <c r="H920" s="181" t="str">
        <f>LEFT(All_Opps[[#This Row],[Opportunity Name]],7)</f>
        <v>1903 Ki</v>
      </c>
      <c r="I920" s="181" t="str" cm="1">
        <f t="array" ref="I9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20" s="181" t="str">
        <f>YEAR(All_Opps[[#This Row],[Close_Date]])&amp;"-"&amp;TEXT(MONTH(All_Opps[[#This Row],[Close_Date]]),"00")</f>
        <v>2018-09</v>
      </c>
      <c r="K920" s="182">
        <f>All_Opps[[#This Row],[Created Date2]]*1</f>
        <v>43322</v>
      </c>
      <c r="L920" s="183">
        <f>YEAR(All_Opps[[#This Row],[Created_Date]])</f>
        <v>2018</v>
      </c>
      <c r="M920" s="184">
        <f>WEEKNUM(All_Opps[[#This Row],[Created_Date]],16)</f>
        <v>32</v>
      </c>
      <c r="N920" s="182">
        <f>All_Opps[[#This Row],[Close Date]]*1</f>
        <v>43352</v>
      </c>
      <c r="O920" s="185">
        <f>YEAR(All_Opps[[#This Row],[Close_Date]])</f>
        <v>2018</v>
      </c>
      <c r="P920" s="183">
        <f>MONTH(All_Opps[[#This Row],[Close Date]])</f>
        <v>9</v>
      </c>
      <c r="Q920" s="181">
        <f>WEEKNUM(All_Opps[[#This Row],[Close Date]],1)</f>
        <v>37</v>
      </c>
      <c r="R9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20" s="4" t="s">
        <v>2148</v>
      </c>
      <c r="T920" s="4" t="s">
        <v>2149</v>
      </c>
      <c r="U920" s="68">
        <v>43352</v>
      </c>
      <c r="V920" s="347" t="s">
        <v>18</v>
      </c>
      <c r="W920" s="341">
        <v>28809</v>
      </c>
      <c r="X920" s="4" t="s">
        <v>13</v>
      </c>
      <c r="Y920" s="4" t="s">
        <v>1285</v>
      </c>
      <c r="Z920" s="68">
        <v>43322</v>
      </c>
    </row>
    <row r="921" spans="1:26" ht="12.75" x14ac:dyDescent="0.35">
      <c r="A9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85</v>
      </c>
      <c r="B921" s="181" t="str">
        <f>IF(All_Opps[[#This Row],[WeekMod]]&lt;&gt;"",CONCATENATE(All_Opps[[#This Row],[Opp Year]],"-",TEXT(All_Opps[[#This Row],[WeekMod]],"00#")),"")</f>
        <v>2018-085</v>
      </c>
      <c r="C9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85</v>
      </c>
      <c r="D921" s="181" t="str">
        <f>CONCATENATE(All_Opps[[#This Row],[Opp Year]],"-",TEXT(All_Opps[[#This Row],[Week]],"00#"))</f>
        <v>2018-085</v>
      </c>
      <c r="E921" s="181">
        <f>IFERROR(VALUE(RIGHT(All_Opps[[#This Row],[Opportunity Name]],2)),"")</f>
        <v>6</v>
      </c>
      <c r="F921" s="181">
        <f>IFERROR(("20"&amp;LEFT(All_Opps[[#This Row],[Opportunity Name]],2))*1,"")</f>
        <v>2018</v>
      </c>
      <c r="G921" s="181" t="str">
        <f>MID(All_Opps[[#This Row],[Opportunity Name]],3,2)</f>
        <v>12</v>
      </c>
      <c r="H921" s="181" t="str">
        <f>LEFT(All_Opps[[#This Row],[Opportunity Name]],7)</f>
        <v>1812-13</v>
      </c>
      <c r="I921" s="181" t="str" cm="1">
        <f t="array" ref="I9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21" s="181" t="str">
        <f>YEAR(All_Opps[[#This Row],[Close_Date]])&amp;"-"&amp;TEXT(MONTH(All_Opps[[#This Row],[Close_Date]]),"00")</f>
        <v>2018-08</v>
      </c>
      <c r="K921" s="182">
        <f>All_Opps[[#This Row],[Created Date2]]*1</f>
        <v>43309</v>
      </c>
      <c r="L921" s="183">
        <f>YEAR(All_Opps[[#This Row],[Created_Date]])</f>
        <v>2018</v>
      </c>
      <c r="M921" s="184">
        <f>WEEKNUM(All_Opps[[#This Row],[Created_Date]],16)</f>
        <v>31</v>
      </c>
      <c r="N921" s="182">
        <f>All_Opps[[#This Row],[Close Date]]*1</f>
        <v>43329</v>
      </c>
      <c r="O921" s="185">
        <f>YEAR(All_Opps[[#This Row],[Close_Date]])</f>
        <v>2018</v>
      </c>
      <c r="P921" s="183">
        <f>MONTH(All_Opps[[#This Row],[Close Date]])</f>
        <v>8</v>
      </c>
      <c r="Q921" s="181">
        <f>WEEKNUM(All_Opps[[#This Row],[Close Date]],1)</f>
        <v>33</v>
      </c>
      <c r="R92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126</v>
      </c>
      <c r="S921" s="4" t="s">
        <v>2150</v>
      </c>
      <c r="T921" s="4" t="s">
        <v>2151</v>
      </c>
      <c r="U921" s="68">
        <v>43329</v>
      </c>
      <c r="V921" s="347" t="s">
        <v>19</v>
      </c>
      <c r="W921" s="9">
        <v>20503</v>
      </c>
      <c r="X921" s="4" t="s">
        <v>175</v>
      </c>
      <c r="Y921" s="4" t="s">
        <v>328</v>
      </c>
      <c r="Z921" s="68">
        <v>43309</v>
      </c>
    </row>
    <row r="922" spans="1:26" ht="12.75" x14ac:dyDescent="0.35">
      <c r="A9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922" s="181" t="str">
        <f>IF(All_Opps[[#This Row],[WeekMod]]&lt;&gt;"",CONCATENATE(All_Opps[[#This Row],[Opp Year]],"-",TEXT(All_Opps[[#This Row],[WeekMod]],"00#")),"")</f>
        <v>2019-036</v>
      </c>
      <c r="C9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922" s="181" t="str">
        <f>CONCATENATE(All_Opps[[#This Row],[Opp Year]],"-",TEXT(All_Opps[[#This Row],[Week]],"00#"))</f>
        <v>2019-036</v>
      </c>
      <c r="E922" s="181">
        <f>IFERROR(VALUE(RIGHT(All_Opps[[#This Row],[Opportunity Name]],2)),"")</f>
        <v>8</v>
      </c>
      <c r="F922" s="181">
        <f>IFERROR(("20"&amp;LEFT(All_Opps[[#This Row],[Opportunity Name]],2))*1,"")</f>
        <v>2019</v>
      </c>
      <c r="G922" s="181" t="str">
        <f>MID(All_Opps[[#This Row],[Opportunity Name]],3,2)</f>
        <v>09</v>
      </c>
      <c r="H922" s="181" t="str">
        <f>LEFT(All_Opps[[#This Row],[Opportunity Name]],7)</f>
        <v>1909-08</v>
      </c>
      <c r="I922" s="181" t="str" cm="1">
        <f t="array" ref="I9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22" s="181" t="str">
        <f>YEAR(All_Opps[[#This Row],[Close_Date]])&amp;"-"&amp;TEXT(MONTH(All_Opps[[#This Row],[Close_Date]]),"00")</f>
        <v>2018-09</v>
      </c>
      <c r="K922" s="182">
        <f>All_Opps[[#This Row],[Created Date2]]*1</f>
        <v>43342</v>
      </c>
      <c r="L922" s="183">
        <f>YEAR(All_Opps[[#This Row],[Created_Date]])</f>
        <v>2018</v>
      </c>
      <c r="M922" s="184">
        <f>WEEKNUM(All_Opps[[#This Row],[Created_Date]],16)</f>
        <v>35</v>
      </c>
      <c r="N922" s="182">
        <f>All_Opps[[#This Row],[Close Date]]*1</f>
        <v>43350</v>
      </c>
      <c r="O922" s="185">
        <f>YEAR(All_Opps[[#This Row],[Close_Date]])</f>
        <v>2018</v>
      </c>
      <c r="P922" s="183">
        <f>MONTH(All_Opps[[#This Row],[Close Date]])</f>
        <v>9</v>
      </c>
      <c r="Q922" s="181">
        <f>WEEKNUM(All_Opps[[#This Row],[Close Date]],1)</f>
        <v>36</v>
      </c>
      <c r="R92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367</v>
      </c>
      <c r="S922" s="4" t="s">
        <v>2152</v>
      </c>
      <c r="T922" s="4" t="s">
        <v>2153</v>
      </c>
      <c r="U922" s="68">
        <v>43350</v>
      </c>
      <c r="V922" s="347" t="s">
        <v>19</v>
      </c>
      <c r="W922" s="9">
        <v>103941</v>
      </c>
      <c r="X922" s="4" t="s">
        <v>161</v>
      </c>
      <c r="Y922" s="4" t="s">
        <v>328</v>
      </c>
      <c r="Z922" s="68">
        <v>43342</v>
      </c>
    </row>
    <row r="923" spans="1:26" ht="12.75" x14ac:dyDescent="0.35">
      <c r="A9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923" s="181" t="str">
        <f>IF(All_Opps[[#This Row],[WeekMod]]&lt;&gt;"",CONCATENATE(All_Opps[[#This Row],[Opp Year]],"-",TEXT(All_Opps[[#This Row],[WeekMod]],"00#")),"")</f>
        <v>2019-041</v>
      </c>
      <c r="C9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923" s="181" t="str">
        <f>CONCATENATE(All_Opps[[#This Row],[Opp Year]],"-",TEXT(All_Opps[[#This Row],[Week]],"00#"))</f>
        <v>2019-041</v>
      </c>
      <c r="E923" s="181">
        <f>IFERROR(VALUE(RIGHT(All_Opps[[#This Row],[Opportunity Name]],2)),"")</f>
        <v>3</v>
      </c>
      <c r="F923" s="181">
        <f>IFERROR(("20"&amp;LEFT(All_Opps[[#This Row],[Opportunity Name]],2))*1,"")</f>
        <v>2019</v>
      </c>
      <c r="G923" s="181" t="str">
        <f>MID(All_Opps[[#This Row],[Opportunity Name]],3,2)</f>
        <v>09</v>
      </c>
      <c r="H923" s="181" t="str">
        <f>LEFT(All_Opps[[#This Row],[Opportunity Name]],7)</f>
        <v>1909-09</v>
      </c>
      <c r="I923" s="181" t="str" cm="1">
        <f t="array" ref="I9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23" s="181" t="str">
        <f>YEAR(All_Opps[[#This Row],[Close_Date]])&amp;"-"&amp;TEXT(MONTH(All_Opps[[#This Row],[Close_Date]]),"00")</f>
        <v>2018-10</v>
      </c>
      <c r="K923" s="182">
        <f>All_Opps[[#This Row],[Created Date2]]*1</f>
        <v>43376</v>
      </c>
      <c r="L923" s="183">
        <f>YEAR(All_Opps[[#This Row],[Created_Date]])</f>
        <v>2018</v>
      </c>
      <c r="M923" s="184">
        <f>WEEKNUM(All_Opps[[#This Row],[Created_Date]],16)</f>
        <v>40</v>
      </c>
      <c r="N923" s="182">
        <f>All_Opps[[#This Row],[Close Date]]*1</f>
        <v>43382</v>
      </c>
      <c r="O923" s="185">
        <f>YEAR(All_Opps[[#This Row],[Close_Date]])</f>
        <v>2018</v>
      </c>
      <c r="P923" s="183">
        <f>MONTH(All_Opps[[#This Row],[Close Date]])</f>
        <v>10</v>
      </c>
      <c r="Q923" s="181">
        <f>WEEKNUM(All_Opps[[#This Row],[Close Date]],1)</f>
        <v>41</v>
      </c>
      <c r="R92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333</v>
      </c>
      <c r="S923" s="4" t="s">
        <v>2154</v>
      </c>
      <c r="T923" s="4" t="s">
        <v>2155</v>
      </c>
      <c r="U923" s="68">
        <v>43382</v>
      </c>
      <c r="V923" s="347" t="s">
        <v>19</v>
      </c>
      <c r="W923" s="9">
        <v>134563</v>
      </c>
      <c r="X923" s="4" t="s">
        <v>13</v>
      </c>
      <c r="Y923" s="4" t="s">
        <v>1285</v>
      </c>
      <c r="Z923" s="68">
        <v>43376</v>
      </c>
    </row>
    <row r="924" spans="1:26" ht="12.75" x14ac:dyDescent="0.35">
      <c r="A9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91</v>
      </c>
      <c r="B924" s="181" t="str">
        <f>IF(All_Opps[[#This Row],[WeekMod]]&lt;&gt;"",CONCATENATE(All_Opps[[#This Row],[Opp Year]],"-",TEXT(All_Opps[[#This Row],[WeekMod]],"00#")),"")</f>
        <v>2018-091</v>
      </c>
      <c r="C9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91</v>
      </c>
      <c r="D924" s="181" t="str">
        <f>CONCATENATE(All_Opps[[#This Row],[Opp Year]],"-",TEXT(All_Opps[[#This Row],[Week]],"00#"))</f>
        <v>2018-091</v>
      </c>
      <c r="E924" s="181">
        <f>IFERROR(VALUE(RIGHT(All_Opps[[#This Row],[Opportunity Name]],2)),"")</f>
        <v>1</v>
      </c>
      <c r="F924" s="181">
        <f>IFERROR(("20"&amp;LEFT(All_Opps[[#This Row],[Opportunity Name]],2))*1,"")</f>
        <v>2018</v>
      </c>
      <c r="G924" s="181" t="str">
        <f>MID(All_Opps[[#This Row],[Opportunity Name]],3,2)</f>
        <v>11</v>
      </c>
      <c r="H924" s="181" t="str">
        <f>LEFT(All_Opps[[#This Row],[Opportunity Name]],7)</f>
        <v>1811-03</v>
      </c>
      <c r="I924" s="181" t="str" cm="1">
        <f t="array" ref="I9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24" s="181" t="str">
        <f>YEAR(All_Opps[[#This Row],[Close_Date]])&amp;"-"&amp;TEXT(MONTH(All_Opps[[#This Row],[Close_Date]]),"00")</f>
        <v>2018-09</v>
      </c>
      <c r="K924" s="182">
        <f>All_Opps[[#This Row],[Created Date2]]*1</f>
        <v>43366</v>
      </c>
      <c r="L924" s="183">
        <f>YEAR(All_Opps[[#This Row],[Created_Date]])</f>
        <v>2018</v>
      </c>
      <c r="M924" s="184">
        <f>WEEKNUM(All_Opps[[#This Row],[Created_Date]],16)</f>
        <v>39</v>
      </c>
      <c r="N924" s="182">
        <f>All_Opps[[#This Row],[Close Date]]*1</f>
        <v>43366</v>
      </c>
      <c r="O924" s="185">
        <f>YEAR(All_Opps[[#This Row],[Close_Date]])</f>
        <v>2018</v>
      </c>
      <c r="P924" s="183">
        <f>MONTH(All_Opps[[#This Row],[Close Date]])</f>
        <v>9</v>
      </c>
      <c r="Q924" s="181">
        <f>WEEKNUM(All_Opps[[#This Row],[Close Date]],1)</f>
        <v>39</v>
      </c>
      <c r="R92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</v>
      </c>
      <c r="S924" s="4" t="s">
        <v>2156</v>
      </c>
      <c r="T924" s="4" t="s">
        <v>2157</v>
      </c>
      <c r="U924" s="68">
        <v>43366</v>
      </c>
      <c r="V924" s="347" t="s">
        <v>19</v>
      </c>
      <c r="W924" s="9">
        <v>2613</v>
      </c>
      <c r="X924" s="4" t="s">
        <v>15</v>
      </c>
      <c r="Y924" s="4" t="s">
        <v>328</v>
      </c>
      <c r="Z924" s="68">
        <v>43366</v>
      </c>
    </row>
    <row r="925" spans="1:26" ht="12.75" x14ac:dyDescent="0.35">
      <c r="A9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925" s="181" t="str">
        <f>IF(All_Opps[[#This Row],[WeekMod]]&lt;&gt;"",CONCATENATE(All_Opps[[#This Row],[Opp Year]],"-",TEXT(All_Opps[[#This Row],[WeekMod]],"00#")),"")</f>
        <v>2019-039</v>
      </c>
      <c r="C9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925" s="181" t="str">
        <f>CONCATENATE(All_Opps[[#This Row],[Opp Year]],"-",TEXT(All_Opps[[#This Row],[Week]],"00#"))</f>
        <v>2019-039</v>
      </c>
      <c r="E925" s="181">
        <f>IFERROR(VALUE(RIGHT(All_Opps[[#This Row],[Opportunity Name]],2)),"")</f>
        <v>1</v>
      </c>
      <c r="F925" s="181">
        <f>IFERROR(("20"&amp;LEFT(All_Opps[[#This Row],[Opportunity Name]],2))*1,"")</f>
        <v>2019</v>
      </c>
      <c r="G925" s="181" t="str">
        <f>MID(All_Opps[[#This Row],[Opportunity Name]],3,2)</f>
        <v>02</v>
      </c>
      <c r="H925" s="181" t="str">
        <f>LEFT(All_Opps[[#This Row],[Opportunity Name]],7)</f>
        <v>1902-02</v>
      </c>
      <c r="I925" s="181" t="str" cm="1">
        <f t="array" ref="I9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25" s="181" t="str">
        <f>YEAR(All_Opps[[#This Row],[Close_Date]])&amp;"-"&amp;TEXT(MONTH(All_Opps[[#This Row],[Close_Date]]),"00")</f>
        <v>2018-09</v>
      </c>
      <c r="K925" s="182">
        <f>All_Opps[[#This Row],[Created Date2]]*1</f>
        <v>43363</v>
      </c>
      <c r="L925" s="183">
        <f>YEAR(All_Opps[[#This Row],[Created_Date]])</f>
        <v>2018</v>
      </c>
      <c r="M925" s="184">
        <f>WEEKNUM(All_Opps[[#This Row],[Created_Date]],16)</f>
        <v>38</v>
      </c>
      <c r="N925" s="182">
        <f>All_Opps[[#This Row],[Close Date]]*1</f>
        <v>43369</v>
      </c>
      <c r="O925" s="185">
        <f>YEAR(All_Opps[[#This Row],[Close_Date]])</f>
        <v>2018</v>
      </c>
      <c r="P925" s="183">
        <f>MONTH(All_Opps[[#This Row],[Close Date]])</f>
        <v>9</v>
      </c>
      <c r="Q925" s="181">
        <f>WEEKNUM(All_Opps[[#This Row],[Close Date]],1)</f>
        <v>39</v>
      </c>
      <c r="R92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134</v>
      </c>
      <c r="S925" s="4" t="s">
        <v>2158</v>
      </c>
      <c r="T925" s="4" t="s">
        <v>2159</v>
      </c>
      <c r="U925" s="68">
        <v>43369</v>
      </c>
      <c r="V925" s="347" t="s">
        <v>19</v>
      </c>
      <c r="W925" s="9">
        <v>17758</v>
      </c>
      <c r="X925" s="4" t="s">
        <v>13</v>
      </c>
      <c r="Y925" s="4" t="s">
        <v>328</v>
      </c>
      <c r="Z925" s="68">
        <v>43363</v>
      </c>
    </row>
    <row r="926" spans="1:26" ht="12.75" x14ac:dyDescent="0.35">
      <c r="A9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88</v>
      </c>
      <c r="B926" s="181" t="str">
        <f>IF(All_Opps[[#This Row],[WeekMod]]&lt;&gt;"",CONCATENATE(All_Opps[[#This Row],[Opp Year]],"-",TEXT(All_Opps[[#This Row],[WeekMod]],"00#")),"")</f>
        <v>2018-088</v>
      </c>
      <c r="C9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88</v>
      </c>
      <c r="D926" s="181" t="str">
        <f>CONCATENATE(All_Opps[[#This Row],[Opp Year]],"-",TEXT(All_Opps[[#This Row],[Week]],"00#"))</f>
        <v>2018-088</v>
      </c>
      <c r="E926" s="181">
        <f>IFERROR(VALUE(RIGHT(All_Opps[[#This Row],[Opportunity Name]],2)),"")</f>
        <v>2</v>
      </c>
      <c r="F926" s="181">
        <f>IFERROR(("20"&amp;LEFT(All_Opps[[#This Row],[Opportunity Name]],2))*1,"")</f>
        <v>2018</v>
      </c>
      <c r="G926" s="181" t="str">
        <f>MID(All_Opps[[#This Row],[Opportunity Name]],3,2)</f>
        <v>12</v>
      </c>
      <c r="H926" s="181" t="str">
        <f>LEFT(All_Opps[[#This Row],[Opportunity Name]],7)</f>
        <v>1812-14</v>
      </c>
      <c r="I926" s="181" t="str" cm="1">
        <f t="array" ref="I9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26" s="181" t="str">
        <f>YEAR(All_Opps[[#This Row],[Close_Date]])&amp;"-"&amp;TEXT(MONTH(All_Opps[[#This Row],[Close_Date]]),"00")</f>
        <v>2018-09</v>
      </c>
      <c r="K926" s="182">
        <f>All_Opps[[#This Row],[Created Date2]]*1</f>
        <v>43341</v>
      </c>
      <c r="L926" s="183">
        <f>YEAR(All_Opps[[#This Row],[Created_Date]])</f>
        <v>2018</v>
      </c>
      <c r="M926" s="184">
        <f>WEEKNUM(All_Opps[[#This Row],[Created_Date]],16)</f>
        <v>35</v>
      </c>
      <c r="N926" s="182">
        <f>All_Opps[[#This Row],[Close Date]]*1</f>
        <v>43347</v>
      </c>
      <c r="O926" s="185">
        <f>YEAR(All_Opps[[#This Row],[Close_Date]])</f>
        <v>2018</v>
      </c>
      <c r="P926" s="183">
        <f>MONTH(All_Opps[[#This Row],[Close Date]])</f>
        <v>9</v>
      </c>
      <c r="Q926" s="181">
        <f>WEEKNUM(All_Opps[[#This Row],[Close Date]],1)</f>
        <v>36</v>
      </c>
      <c r="R92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94</v>
      </c>
      <c r="S926" s="4" t="s">
        <v>2160</v>
      </c>
      <c r="T926" s="4" t="s">
        <v>2161</v>
      </c>
      <c r="U926" s="68">
        <v>43347</v>
      </c>
      <c r="V926" s="347" t="s">
        <v>19</v>
      </c>
      <c r="W926" s="9">
        <v>33541</v>
      </c>
      <c r="X926" s="4" t="s">
        <v>6</v>
      </c>
      <c r="Y926" s="4" t="s">
        <v>1285</v>
      </c>
      <c r="Z926" s="68">
        <v>43341</v>
      </c>
    </row>
    <row r="927" spans="1:26" ht="12.75" x14ac:dyDescent="0.35">
      <c r="A9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927" s="181" t="str">
        <f>IF(All_Opps[[#This Row],[WeekMod]]&lt;&gt;"",CONCATENATE(All_Opps[[#This Row],[Opp Year]],"-",TEXT(All_Opps[[#This Row],[WeekMod]],"00#")),"")</f>
        <v>2019-041</v>
      </c>
      <c r="C9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927" s="181" t="str">
        <f>CONCATENATE(All_Opps[[#This Row],[Opp Year]],"-",TEXT(All_Opps[[#This Row],[Week]],"00#"))</f>
        <v>2019-041</v>
      </c>
      <c r="E927" s="181">
        <f>IFERROR(VALUE(RIGHT(All_Opps[[#This Row],[Opportunity Name]],2)),"")</f>
        <v>12</v>
      </c>
      <c r="F927" s="181">
        <f>IFERROR(("20"&amp;LEFT(All_Opps[[#This Row],[Opportunity Name]],2))*1,"")</f>
        <v>2019</v>
      </c>
      <c r="G927" s="181" t="str">
        <f>MID(All_Opps[[#This Row],[Opportunity Name]],3,2)</f>
        <v>07</v>
      </c>
      <c r="H927" s="181" t="str">
        <f>LEFT(All_Opps[[#This Row],[Opportunity Name]],7)</f>
        <v>1907 Ur</v>
      </c>
      <c r="I927" s="181" t="str" cm="1">
        <f t="array" ref="I9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27" s="181" t="str">
        <f>YEAR(All_Opps[[#This Row],[Close_Date]])&amp;"-"&amp;TEXT(MONTH(All_Opps[[#This Row],[Close_Date]]),"00")</f>
        <v>2018-10</v>
      </c>
      <c r="K927" s="182">
        <f>All_Opps[[#This Row],[Created Date2]]*1</f>
        <v>43352</v>
      </c>
      <c r="L927" s="183">
        <f>YEAR(All_Opps[[#This Row],[Created_Date]])</f>
        <v>2018</v>
      </c>
      <c r="M927" s="184">
        <f>WEEKNUM(All_Opps[[#This Row],[Created_Date]],16)</f>
        <v>37</v>
      </c>
      <c r="N927" s="182">
        <f>All_Opps[[#This Row],[Close Date]]*1</f>
        <v>43382</v>
      </c>
      <c r="O927" s="185">
        <f>YEAR(All_Opps[[#This Row],[Close_Date]])</f>
        <v>2018</v>
      </c>
      <c r="P927" s="183">
        <f>MONTH(All_Opps[[#This Row],[Close Date]])</f>
        <v>10</v>
      </c>
      <c r="Q927" s="181">
        <f>WEEKNUM(All_Opps[[#This Row],[Close Date]],1)</f>
        <v>41</v>
      </c>
      <c r="R92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27" s="4" t="s">
        <v>2162</v>
      </c>
      <c r="T927" s="4" t="s">
        <v>2163</v>
      </c>
      <c r="U927" s="68">
        <v>43382</v>
      </c>
      <c r="V927" s="347" t="s">
        <v>18</v>
      </c>
      <c r="W927" s="341">
        <v>130438</v>
      </c>
      <c r="X927" s="4" t="s">
        <v>15</v>
      </c>
      <c r="Y927" s="4" t="s">
        <v>1285</v>
      </c>
      <c r="Z927" s="68">
        <v>43352</v>
      </c>
    </row>
    <row r="928" spans="1:26" ht="12.75" x14ac:dyDescent="0.35">
      <c r="A9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93</v>
      </c>
      <c r="B928" s="181" t="str">
        <f>IF(All_Opps[[#This Row],[WeekMod]]&lt;&gt;"",CONCATENATE(All_Opps[[#This Row],[Opp Year]],"-",TEXT(All_Opps[[#This Row],[WeekMod]],"00#")),"")</f>
        <v>2018-093</v>
      </c>
      <c r="C9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93</v>
      </c>
      <c r="D928" s="181" t="str">
        <f>CONCATENATE(All_Opps[[#This Row],[Opp Year]],"-",TEXT(All_Opps[[#This Row],[Week]],"00#"))</f>
        <v>2018-093</v>
      </c>
      <c r="E928" s="181">
        <f>IFERROR(VALUE(RIGHT(All_Opps[[#This Row],[Opportunity Name]],2)),"")</f>
        <v>2</v>
      </c>
      <c r="F928" s="181">
        <f>IFERROR(("20"&amp;LEFT(All_Opps[[#This Row],[Opportunity Name]],2))*1,"")</f>
        <v>2018</v>
      </c>
      <c r="G928" s="181" t="str">
        <f>MID(All_Opps[[#This Row],[Opportunity Name]],3,2)</f>
        <v>11</v>
      </c>
      <c r="H928" s="181" t="str">
        <f>LEFT(All_Opps[[#This Row],[Opportunity Name]],7)</f>
        <v>1811-04</v>
      </c>
      <c r="I928" s="181" t="str" cm="1">
        <f t="array" ref="I9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28" s="181" t="str">
        <f>YEAR(All_Opps[[#This Row],[Close_Date]])&amp;"-"&amp;TEXT(MONTH(All_Opps[[#This Row],[Close_Date]]),"00")</f>
        <v>2018-10</v>
      </c>
      <c r="K928" s="182">
        <f>All_Opps[[#This Row],[Created Date2]]*1</f>
        <v>43385</v>
      </c>
      <c r="L928" s="183">
        <f>YEAR(All_Opps[[#This Row],[Created_Date]])</f>
        <v>2018</v>
      </c>
      <c r="M928" s="184">
        <f>WEEKNUM(All_Opps[[#This Row],[Created_Date]],16)</f>
        <v>41</v>
      </c>
      <c r="N928" s="182">
        <f>All_Opps[[#This Row],[Close Date]]*1</f>
        <v>43386</v>
      </c>
      <c r="O928" s="185">
        <f>YEAR(All_Opps[[#This Row],[Close_Date]])</f>
        <v>2018</v>
      </c>
      <c r="P928" s="183">
        <f>MONTH(All_Opps[[#This Row],[Close Date]])</f>
        <v>10</v>
      </c>
      <c r="Q928" s="181">
        <f>WEEKNUM(All_Opps[[#This Row],[Close Date]],1)</f>
        <v>41</v>
      </c>
      <c r="R92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</v>
      </c>
      <c r="S928" s="4" t="s">
        <v>2164</v>
      </c>
      <c r="T928" s="4" t="s">
        <v>2165</v>
      </c>
      <c r="U928" s="68">
        <v>43386</v>
      </c>
      <c r="V928" s="347" t="s">
        <v>19</v>
      </c>
      <c r="W928" s="9">
        <v>22368</v>
      </c>
      <c r="X928" s="4" t="s">
        <v>161</v>
      </c>
      <c r="Y928" s="4" t="s">
        <v>328</v>
      </c>
      <c r="Z928" s="68">
        <v>43385</v>
      </c>
    </row>
    <row r="929" spans="1:26" ht="12.75" x14ac:dyDescent="0.35">
      <c r="A9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92</v>
      </c>
      <c r="B929" s="181" t="str">
        <f>IF(All_Opps[[#This Row],[WeekMod]]&lt;&gt;"",CONCATENATE(All_Opps[[#This Row],[Opp Year]],"-",TEXT(All_Opps[[#This Row],[WeekMod]],"00#")),"")</f>
        <v>2018-092</v>
      </c>
      <c r="C9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92</v>
      </c>
      <c r="D929" s="181" t="str">
        <f>CONCATENATE(All_Opps[[#This Row],[Opp Year]],"-",TEXT(All_Opps[[#This Row],[Week]],"00#"))</f>
        <v>2018-092</v>
      </c>
      <c r="E929" s="181">
        <f>IFERROR(VALUE(RIGHT(All_Opps[[#This Row],[Opportunity Name]],2)),"")</f>
        <v>1</v>
      </c>
      <c r="F929" s="181">
        <f>IFERROR(("20"&amp;LEFT(All_Opps[[#This Row],[Opportunity Name]],2))*1,"")</f>
        <v>2018</v>
      </c>
      <c r="G929" s="181" t="str">
        <f>MID(All_Opps[[#This Row],[Opportunity Name]],3,2)</f>
        <v>10</v>
      </c>
      <c r="H929" s="181" t="str">
        <f>LEFT(All_Opps[[#This Row],[Opportunity Name]],7)</f>
        <v>1810 Fe</v>
      </c>
      <c r="I929" s="181" t="str" cm="1">
        <f t="array" ref="I9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29" s="181" t="str">
        <f>YEAR(All_Opps[[#This Row],[Close_Date]])&amp;"-"&amp;TEXT(MONTH(All_Opps[[#This Row],[Close_Date]]),"00")</f>
        <v>2018-10</v>
      </c>
      <c r="K929" s="182">
        <f>All_Opps[[#This Row],[Created Date2]]*1</f>
        <v>43345</v>
      </c>
      <c r="L929" s="183">
        <f>YEAR(All_Opps[[#This Row],[Created_Date]])</f>
        <v>2018</v>
      </c>
      <c r="M929" s="184">
        <f>WEEKNUM(All_Opps[[#This Row],[Created_Date]],16)</f>
        <v>36</v>
      </c>
      <c r="N929" s="182">
        <f>All_Opps[[#This Row],[Close Date]]*1</f>
        <v>43375</v>
      </c>
      <c r="O929" s="185">
        <f>YEAR(All_Opps[[#This Row],[Close_Date]])</f>
        <v>2018</v>
      </c>
      <c r="P929" s="183">
        <f>MONTH(All_Opps[[#This Row],[Close Date]])</f>
        <v>10</v>
      </c>
      <c r="Q929" s="181">
        <f>WEEKNUM(All_Opps[[#This Row],[Close Date]],1)</f>
        <v>40</v>
      </c>
      <c r="R92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29" s="4" t="s">
        <v>2166</v>
      </c>
      <c r="T929" s="4" t="s">
        <v>2167</v>
      </c>
      <c r="U929" s="68">
        <v>43375</v>
      </c>
      <c r="V929" s="347" t="s">
        <v>18</v>
      </c>
      <c r="W929" s="341">
        <v>6902</v>
      </c>
      <c r="X929" s="4" t="s">
        <v>161</v>
      </c>
      <c r="Y929" s="4" t="s">
        <v>1285</v>
      </c>
      <c r="Z929" s="68">
        <v>43345</v>
      </c>
    </row>
    <row r="930" spans="1:26" ht="12.75" x14ac:dyDescent="0.35">
      <c r="A9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930" s="181" t="str">
        <f>IF(All_Opps[[#This Row],[WeekMod]]&lt;&gt;"",CONCATENATE(All_Opps[[#This Row],[Opp Year]],"-",TEXT(All_Opps[[#This Row],[WeekMod]],"00#")),"")</f>
        <v>2019-036</v>
      </c>
      <c r="C9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930" s="181" t="str">
        <f>CONCATENATE(All_Opps[[#This Row],[Opp Year]],"-",TEXT(All_Opps[[#This Row],[Week]],"00#"))</f>
        <v>2019-036</v>
      </c>
      <c r="E930" s="181">
        <f>IFERROR(VALUE(RIGHT(All_Opps[[#This Row],[Opportunity Name]],2)),"")</f>
        <v>2</v>
      </c>
      <c r="F930" s="181">
        <f>IFERROR(("20"&amp;LEFT(All_Opps[[#This Row],[Opportunity Name]],2))*1,"")</f>
        <v>2019</v>
      </c>
      <c r="G930" s="181" t="str">
        <f>MID(All_Opps[[#This Row],[Opportunity Name]],3,2)</f>
        <v>05</v>
      </c>
      <c r="H930" s="181" t="str">
        <f>LEFT(All_Opps[[#This Row],[Opportunity Name]],7)</f>
        <v>1905 Vi</v>
      </c>
      <c r="I930" s="181" t="str" cm="1">
        <f t="array" ref="I9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30" s="181" t="str">
        <f>YEAR(All_Opps[[#This Row],[Close_Date]])&amp;"-"&amp;TEXT(MONTH(All_Opps[[#This Row],[Close_Date]]),"00")</f>
        <v>2018-09</v>
      </c>
      <c r="K930" s="182">
        <f>All_Opps[[#This Row],[Created Date2]]*1</f>
        <v>43321</v>
      </c>
      <c r="L930" s="183">
        <f>YEAR(All_Opps[[#This Row],[Created_Date]])</f>
        <v>2018</v>
      </c>
      <c r="M930" s="184">
        <f>WEEKNUM(All_Opps[[#This Row],[Created_Date]],16)</f>
        <v>32</v>
      </c>
      <c r="N930" s="182">
        <f>All_Opps[[#This Row],[Close Date]]*1</f>
        <v>43351</v>
      </c>
      <c r="O930" s="185">
        <f>YEAR(All_Opps[[#This Row],[Close_Date]])</f>
        <v>2018</v>
      </c>
      <c r="P930" s="183">
        <f>MONTH(All_Opps[[#This Row],[Close Date]])</f>
        <v>9</v>
      </c>
      <c r="Q930" s="181">
        <f>WEEKNUM(All_Opps[[#This Row],[Close Date]],1)</f>
        <v>36</v>
      </c>
      <c r="R93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30" s="4" t="s">
        <v>2168</v>
      </c>
      <c r="T930" s="4" t="s">
        <v>2169</v>
      </c>
      <c r="U930" s="68">
        <v>43351</v>
      </c>
      <c r="V930" s="347" t="s">
        <v>18</v>
      </c>
      <c r="W930" s="341">
        <v>24351</v>
      </c>
      <c r="X930" s="4" t="s">
        <v>16</v>
      </c>
      <c r="Y930" s="4" t="s">
        <v>321</v>
      </c>
      <c r="Z930" s="68">
        <v>43321</v>
      </c>
    </row>
    <row r="931" spans="1:26" ht="12.75" x14ac:dyDescent="0.35">
      <c r="A9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931" s="181" t="str">
        <f>IF(All_Opps[[#This Row],[WeekMod]]&lt;&gt;"",CONCATENATE(All_Opps[[#This Row],[Opp Year]],"-",TEXT(All_Opps[[#This Row],[WeekMod]],"00#")),"")</f>
        <v>2019-034</v>
      </c>
      <c r="C9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931" s="181" t="str">
        <f>CONCATENATE(All_Opps[[#This Row],[Opp Year]],"-",TEXT(All_Opps[[#This Row],[Week]],"00#"))</f>
        <v>2019-034</v>
      </c>
      <c r="E931" s="181">
        <f>IFERROR(VALUE(RIGHT(All_Opps[[#This Row],[Opportunity Name]],2)),"")</f>
        <v>2</v>
      </c>
      <c r="F931" s="181">
        <f>IFERROR(("20"&amp;LEFT(All_Opps[[#This Row],[Opportunity Name]],2))*1,"")</f>
        <v>2019</v>
      </c>
      <c r="G931" s="181" t="str">
        <f>MID(All_Opps[[#This Row],[Opportunity Name]],3,2)</f>
        <v>08</v>
      </c>
      <c r="H931" s="181" t="str">
        <f>LEFT(All_Opps[[#This Row],[Opportunity Name]],7)</f>
        <v>1908-10</v>
      </c>
      <c r="I931" s="181" t="str" cm="1">
        <f t="array" ref="I9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31" s="181" t="str">
        <f>YEAR(All_Opps[[#This Row],[Close_Date]])&amp;"-"&amp;TEXT(MONTH(All_Opps[[#This Row],[Close_Date]]),"00")</f>
        <v>2018-08</v>
      </c>
      <c r="K931" s="182">
        <f>All_Opps[[#This Row],[Created Date2]]*1</f>
        <v>43332</v>
      </c>
      <c r="L931" s="183">
        <f>YEAR(All_Opps[[#This Row],[Created_Date]])</f>
        <v>2018</v>
      </c>
      <c r="M931" s="184">
        <f>WEEKNUM(All_Opps[[#This Row],[Created_Date]],16)</f>
        <v>34</v>
      </c>
      <c r="N931" s="182">
        <f>All_Opps[[#This Row],[Close Date]]*1</f>
        <v>43335</v>
      </c>
      <c r="O931" s="185">
        <f>YEAR(All_Opps[[#This Row],[Close_Date]])</f>
        <v>2018</v>
      </c>
      <c r="P931" s="183">
        <f>MONTH(All_Opps[[#This Row],[Close Date]])</f>
        <v>8</v>
      </c>
      <c r="Q931" s="181">
        <f>WEEKNUM(All_Opps[[#This Row],[Close Date]],1)</f>
        <v>34</v>
      </c>
      <c r="R93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346</v>
      </c>
      <c r="S931" s="4" t="s">
        <v>2170</v>
      </c>
      <c r="T931" s="4" t="s">
        <v>2171</v>
      </c>
      <c r="U931" s="68">
        <v>43335</v>
      </c>
      <c r="V931" s="347" t="s">
        <v>19</v>
      </c>
      <c r="W931" s="341">
        <v>67215</v>
      </c>
      <c r="X931" s="4" t="s">
        <v>13</v>
      </c>
      <c r="Y931" s="4" t="s">
        <v>321</v>
      </c>
      <c r="Z931" s="68">
        <v>43332</v>
      </c>
    </row>
    <row r="932" spans="1:26" ht="12.75" x14ac:dyDescent="0.35">
      <c r="A9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87</v>
      </c>
      <c r="B932" s="181" t="str">
        <f>IF(All_Opps[[#This Row],[WeekMod]]&lt;&gt;"",CONCATENATE(All_Opps[[#This Row],[Opp Year]],"-",TEXT(All_Opps[[#This Row],[WeekMod]],"00#")),"")</f>
        <v>2018-087</v>
      </c>
      <c r="C9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87</v>
      </c>
      <c r="D932" s="181" t="str">
        <f>CONCATENATE(All_Opps[[#This Row],[Opp Year]],"-",TEXT(All_Opps[[#This Row],[Week]],"00#"))</f>
        <v>2018-087</v>
      </c>
      <c r="E932" s="181">
        <f>IFERROR(VALUE(RIGHT(All_Opps[[#This Row],[Opportunity Name]],2)),"")</f>
        <v>2</v>
      </c>
      <c r="F932" s="181">
        <f>IFERROR(("20"&amp;LEFT(All_Opps[[#This Row],[Opportunity Name]],2))*1,"")</f>
        <v>2018</v>
      </c>
      <c r="G932" s="181" t="str">
        <f>MID(All_Opps[[#This Row],[Opportunity Name]],3,2)</f>
        <v>12</v>
      </c>
      <c r="H932" s="181" t="str">
        <f>LEFT(All_Opps[[#This Row],[Opportunity Name]],7)</f>
        <v>1812 As</v>
      </c>
      <c r="I932" s="181" t="str" cm="1">
        <f t="array" ref="I9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32" s="181" t="str">
        <f>YEAR(All_Opps[[#This Row],[Close_Date]])&amp;"-"&amp;TEXT(MONTH(All_Opps[[#This Row],[Close_Date]]),"00")</f>
        <v>2018-08</v>
      </c>
      <c r="K932" s="182">
        <f>All_Opps[[#This Row],[Created Date2]]*1</f>
        <v>43312</v>
      </c>
      <c r="L932" s="183">
        <f>YEAR(All_Opps[[#This Row],[Created_Date]])</f>
        <v>2018</v>
      </c>
      <c r="M932" s="184">
        <f>WEEKNUM(All_Opps[[#This Row],[Created_Date]],16)</f>
        <v>31</v>
      </c>
      <c r="N932" s="182">
        <f>All_Opps[[#This Row],[Close Date]]*1</f>
        <v>43342</v>
      </c>
      <c r="O932" s="185">
        <f>YEAR(All_Opps[[#This Row],[Close_Date]])</f>
        <v>2018</v>
      </c>
      <c r="P932" s="183">
        <f>MONTH(All_Opps[[#This Row],[Close Date]])</f>
        <v>8</v>
      </c>
      <c r="Q932" s="181">
        <f>WEEKNUM(All_Opps[[#This Row],[Close Date]],1)</f>
        <v>35</v>
      </c>
      <c r="R9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32" s="4" t="s">
        <v>2172</v>
      </c>
      <c r="T932" s="4" t="s">
        <v>2173</v>
      </c>
      <c r="U932" s="68">
        <v>43342</v>
      </c>
      <c r="V932" s="347" t="s">
        <v>21</v>
      </c>
      <c r="W932" s="341">
        <v>17562</v>
      </c>
      <c r="X932" s="4" t="s">
        <v>6</v>
      </c>
      <c r="Y932" s="4" t="s">
        <v>321</v>
      </c>
      <c r="Z932" s="68">
        <v>43312</v>
      </c>
    </row>
    <row r="933" spans="1:26" ht="12.75" x14ac:dyDescent="0.35">
      <c r="A9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933" s="181" t="str">
        <f>IF(All_Opps[[#This Row],[WeekMod]]&lt;&gt;"",CONCATENATE(All_Opps[[#This Row],[Opp Year]],"-",TEXT(All_Opps[[#This Row],[WeekMod]],"00#")),"")</f>
        <v>2019-035</v>
      </c>
      <c r="C9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933" s="181" t="str">
        <f>CONCATENATE(All_Opps[[#This Row],[Opp Year]],"-",TEXT(All_Opps[[#This Row],[Week]],"00#"))</f>
        <v>2019-035</v>
      </c>
      <c r="E933" s="181">
        <f>IFERROR(VALUE(RIGHT(All_Opps[[#This Row],[Opportunity Name]],2)),"")</f>
        <v>4</v>
      </c>
      <c r="F933" s="181">
        <f>IFERROR(("20"&amp;LEFT(All_Opps[[#This Row],[Opportunity Name]],2))*1,"")</f>
        <v>2019</v>
      </c>
      <c r="G933" s="181" t="str">
        <f>MID(All_Opps[[#This Row],[Opportunity Name]],3,2)</f>
        <v>08</v>
      </c>
      <c r="H933" s="181" t="str">
        <f>LEFT(All_Opps[[#This Row],[Opportunity Name]],7)</f>
        <v>1908 Ta</v>
      </c>
      <c r="I933" s="181" t="str" cm="1">
        <f t="array" ref="I9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33" s="181" t="str">
        <f>YEAR(All_Opps[[#This Row],[Close_Date]])&amp;"-"&amp;TEXT(MONTH(All_Opps[[#This Row],[Close_Date]]),"00")</f>
        <v>2018-08</v>
      </c>
      <c r="K933" s="182">
        <f>All_Opps[[#This Row],[Created Date2]]*1</f>
        <v>43312</v>
      </c>
      <c r="L933" s="183">
        <f>YEAR(All_Opps[[#This Row],[Created_Date]])</f>
        <v>2018</v>
      </c>
      <c r="M933" s="184">
        <f>WEEKNUM(All_Opps[[#This Row],[Created_Date]],16)</f>
        <v>31</v>
      </c>
      <c r="N933" s="182">
        <f>All_Opps[[#This Row],[Close Date]]*1</f>
        <v>43342</v>
      </c>
      <c r="O933" s="185">
        <f>YEAR(All_Opps[[#This Row],[Close_Date]])</f>
        <v>2018</v>
      </c>
      <c r="P933" s="183">
        <f>MONTH(All_Opps[[#This Row],[Close Date]])</f>
        <v>8</v>
      </c>
      <c r="Q933" s="181">
        <f>WEEKNUM(All_Opps[[#This Row],[Close Date]],1)</f>
        <v>35</v>
      </c>
      <c r="R9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33" s="4" t="s">
        <v>2174</v>
      </c>
      <c r="T933" s="4" t="s">
        <v>2175</v>
      </c>
      <c r="U933" s="68">
        <v>43342</v>
      </c>
      <c r="V933" s="347" t="s">
        <v>18</v>
      </c>
      <c r="W933" s="341">
        <v>77496</v>
      </c>
      <c r="X933" s="4" t="s">
        <v>5</v>
      </c>
      <c r="Y933" s="4" t="s">
        <v>1285</v>
      </c>
      <c r="Z933" s="68">
        <v>43312</v>
      </c>
    </row>
    <row r="934" spans="1:26" ht="12.75" x14ac:dyDescent="0.35">
      <c r="A9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934" s="181" t="str">
        <f>IF(All_Opps[[#This Row],[WeekMod]]&lt;&gt;"",CONCATENATE(All_Opps[[#This Row],[Opp Year]],"-",TEXT(All_Opps[[#This Row],[WeekMod]],"00#")),"")</f>
        <v>2019-040</v>
      </c>
      <c r="C9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934" s="181" t="str">
        <f>CONCATENATE(All_Opps[[#This Row],[Opp Year]],"-",TEXT(All_Opps[[#This Row],[Week]],"00#"))</f>
        <v>2019-040</v>
      </c>
      <c r="E934" s="181">
        <f>IFERROR(VALUE(RIGHT(All_Opps[[#This Row],[Opportunity Name]],2)),"")</f>
        <v>8</v>
      </c>
      <c r="F934" s="181">
        <f>IFERROR(("20"&amp;LEFT(All_Opps[[#This Row],[Opportunity Name]],2))*1,"")</f>
        <v>2019</v>
      </c>
      <c r="G934" s="181" t="str">
        <f>MID(All_Opps[[#This Row],[Opportunity Name]],3,2)</f>
        <v>04</v>
      </c>
      <c r="H934" s="181" t="str">
        <f>LEFT(All_Opps[[#This Row],[Opportunity Name]],7)</f>
        <v>1904-01</v>
      </c>
      <c r="I934" s="181" t="str" cm="1">
        <f t="array" ref="I9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34" s="181" t="str">
        <f>YEAR(All_Opps[[#This Row],[Close_Date]])&amp;"-"&amp;TEXT(MONTH(All_Opps[[#This Row],[Close_Date]]),"00")</f>
        <v>2018-10</v>
      </c>
      <c r="K934" s="182">
        <f>All_Opps[[#This Row],[Created Date2]]*1</f>
        <v>43359</v>
      </c>
      <c r="L934" s="183">
        <f>YEAR(All_Opps[[#This Row],[Created_Date]])</f>
        <v>2018</v>
      </c>
      <c r="M934" s="184">
        <f>WEEKNUM(All_Opps[[#This Row],[Created_Date]],16)</f>
        <v>38</v>
      </c>
      <c r="N934" s="182">
        <f>All_Opps[[#This Row],[Close Date]]*1</f>
        <v>43376</v>
      </c>
      <c r="O934" s="185">
        <f>YEAR(All_Opps[[#This Row],[Close_Date]])</f>
        <v>2018</v>
      </c>
      <c r="P934" s="183">
        <f>MONTH(All_Opps[[#This Row],[Close Date]])</f>
        <v>10</v>
      </c>
      <c r="Q934" s="181">
        <f>WEEKNUM(All_Opps[[#This Row],[Close Date]],1)</f>
        <v>40</v>
      </c>
      <c r="R93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197</v>
      </c>
      <c r="S934" s="4" t="s">
        <v>2176</v>
      </c>
      <c r="T934" s="4" t="s">
        <v>2177</v>
      </c>
      <c r="U934" s="68">
        <v>43376</v>
      </c>
      <c r="V934" s="347" t="s">
        <v>19</v>
      </c>
      <c r="W934" s="341">
        <v>113008</v>
      </c>
      <c r="X934" s="4" t="s">
        <v>12</v>
      </c>
      <c r="Y934" s="4" t="s">
        <v>321</v>
      </c>
      <c r="Z934" s="68">
        <v>43359</v>
      </c>
    </row>
    <row r="935" spans="1:26" ht="12.75" x14ac:dyDescent="0.35">
      <c r="A9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87</v>
      </c>
      <c r="B935" s="181" t="str">
        <f>IF(All_Opps[[#This Row],[WeekMod]]&lt;&gt;"",CONCATENATE(All_Opps[[#This Row],[Opp Year]],"-",TEXT(All_Opps[[#This Row],[WeekMod]],"00#")),"")</f>
        <v>2018-087</v>
      </c>
      <c r="C9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87</v>
      </c>
      <c r="D935" s="181" t="str">
        <f>CONCATENATE(All_Opps[[#This Row],[Opp Year]],"-",TEXT(All_Opps[[#This Row],[Week]],"00#"))</f>
        <v>2018-087</v>
      </c>
      <c r="E935" s="181">
        <f>IFERROR(VALUE(RIGHT(All_Opps[[#This Row],[Opportunity Name]],2)),"")</f>
        <v>2</v>
      </c>
      <c r="F935" s="181">
        <f>IFERROR(("20"&amp;LEFT(All_Opps[[#This Row],[Opportunity Name]],2))*1,"")</f>
        <v>2018</v>
      </c>
      <c r="G935" s="181" t="str">
        <f>MID(All_Opps[[#This Row],[Opportunity Name]],3,2)</f>
        <v>10</v>
      </c>
      <c r="H935" s="181" t="str">
        <f>LEFT(All_Opps[[#This Row],[Opportunity Name]],7)</f>
        <v>1810 In</v>
      </c>
      <c r="I935" s="181" t="str" cm="1">
        <f t="array" ref="I9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35" s="181" t="str">
        <f>YEAR(All_Opps[[#This Row],[Close_Date]])&amp;"-"&amp;TEXT(MONTH(All_Opps[[#This Row],[Close_Date]]),"00")</f>
        <v>2018-08</v>
      </c>
      <c r="K935" s="182">
        <f>All_Opps[[#This Row],[Created Date2]]*1</f>
        <v>43309</v>
      </c>
      <c r="L935" s="183">
        <f>YEAR(All_Opps[[#This Row],[Created_Date]])</f>
        <v>2018</v>
      </c>
      <c r="M935" s="184">
        <f>WEEKNUM(All_Opps[[#This Row],[Created_Date]],16)</f>
        <v>31</v>
      </c>
      <c r="N935" s="182">
        <f>All_Opps[[#This Row],[Close Date]]*1</f>
        <v>43339</v>
      </c>
      <c r="O935" s="185">
        <f>YEAR(All_Opps[[#This Row],[Close_Date]])</f>
        <v>2018</v>
      </c>
      <c r="P935" s="183">
        <f>MONTH(All_Opps[[#This Row],[Close Date]])</f>
        <v>8</v>
      </c>
      <c r="Q935" s="181">
        <f>WEEKNUM(All_Opps[[#This Row],[Close Date]],1)</f>
        <v>35</v>
      </c>
      <c r="R93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35" s="4" t="s">
        <v>2178</v>
      </c>
      <c r="T935" s="4" t="s">
        <v>2179</v>
      </c>
      <c r="U935" s="68">
        <v>43339</v>
      </c>
      <c r="V935" s="347" t="s">
        <v>21</v>
      </c>
      <c r="W935" s="341">
        <v>52989</v>
      </c>
      <c r="X935" s="4" t="s">
        <v>15</v>
      </c>
      <c r="Y935" s="4" t="s">
        <v>321</v>
      </c>
      <c r="Z935" s="68">
        <v>43309</v>
      </c>
    </row>
    <row r="936" spans="1:26" ht="12.75" x14ac:dyDescent="0.35">
      <c r="A9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936" s="181" t="str">
        <f>IF(All_Opps[[#This Row],[WeekMod]]&lt;&gt;"",CONCATENATE(All_Opps[[#This Row],[Opp Year]],"-",TEXT(All_Opps[[#This Row],[WeekMod]],"00#")),"")</f>
        <v>2019-036</v>
      </c>
      <c r="C9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936" s="181" t="str">
        <f>CONCATENATE(All_Opps[[#This Row],[Opp Year]],"-",TEXT(All_Opps[[#This Row],[Week]],"00#"))</f>
        <v>2019-036</v>
      </c>
      <c r="E936" s="181">
        <f>IFERROR(VALUE(RIGHT(All_Opps[[#This Row],[Opportunity Name]],2)),"")</f>
        <v>10</v>
      </c>
      <c r="F936" s="181">
        <f>IFERROR(("20"&amp;LEFT(All_Opps[[#This Row],[Opportunity Name]],2))*1,"")</f>
        <v>2019</v>
      </c>
      <c r="G936" s="181" t="str">
        <f>MID(All_Opps[[#This Row],[Opportunity Name]],3,2)</f>
        <v>08</v>
      </c>
      <c r="H936" s="181" t="str">
        <f>LEFT(All_Opps[[#This Row],[Opportunity Name]],7)</f>
        <v>1908-11</v>
      </c>
      <c r="I936" s="181" t="str" cm="1">
        <f t="array" ref="I9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936" s="181" t="str">
        <f>YEAR(All_Opps[[#This Row],[Close_Date]])&amp;"-"&amp;TEXT(MONTH(All_Opps[[#This Row],[Close_Date]]),"00")</f>
        <v>2018-09</v>
      </c>
      <c r="K936" s="182">
        <f>All_Opps[[#This Row],[Created Date2]]*1</f>
        <v>43331</v>
      </c>
      <c r="L936" s="183">
        <f>YEAR(All_Opps[[#This Row],[Created_Date]])</f>
        <v>2018</v>
      </c>
      <c r="M936" s="184">
        <f>WEEKNUM(All_Opps[[#This Row],[Created_Date]],16)</f>
        <v>34</v>
      </c>
      <c r="N936" s="182">
        <f>All_Opps[[#This Row],[Close Date]]*1</f>
        <v>43351</v>
      </c>
      <c r="O936" s="185">
        <f>YEAR(All_Opps[[#This Row],[Close_Date]])</f>
        <v>2018</v>
      </c>
      <c r="P936" s="183">
        <f>MONTH(All_Opps[[#This Row],[Close Date]])</f>
        <v>9</v>
      </c>
      <c r="Q936" s="181">
        <f>WEEKNUM(All_Opps[[#This Row],[Close Date]],1)</f>
        <v>36</v>
      </c>
      <c r="R93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36" s="4" t="s">
        <v>2180</v>
      </c>
      <c r="T936" s="4" t="s">
        <v>2181</v>
      </c>
      <c r="U936" s="68">
        <v>43351</v>
      </c>
      <c r="V936" s="347" t="s">
        <v>20</v>
      </c>
      <c r="W936" s="9">
        <v>13988</v>
      </c>
      <c r="X936" s="4" t="s">
        <v>181</v>
      </c>
      <c r="Y936" s="4" t="s">
        <v>328</v>
      </c>
      <c r="Z936" s="68">
        <v>43331</v>
      </c>
    </row>
    <row r="937" spans="1:26" ht="12.75" x14ac:dyDescent="0.35">
      <c r="A9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88</v>
      </c>
      <c r="B937" s="181" t="str">
        <f>IF(All_Opps[[#This Row],[WeekMod]]&lt;&gt;"",CONCATENATE(All_Opps[[#This Row],[Opp Year]],"-",TEXT(All_Opps[[#This Row],[WeekMod]],"00#")),"")</f>
        <v>2018-088</v>
      </c>
      <c r="C9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88</v>
      </c>
      <c r="D937" s="181" t="str">
        <f>CONCATENATE(All_Opps[[#This Row],[Opp Year]],"-",TEXT(All_Opps[[#This Row],[Week]],"00#"))</f>
        <v>2018-088</v>
      </c>
      <c r="E937" s="181">
        <f>IFERROR(VALUE(RIGHT(All_Opps[[#This Row],[Opportunity Name]],2)),"")</f>
        <v>4</v>
      </c>
      <c r="F937" s="181">
        <f>IFERROR(("20"&amp;LEFT(All_Opps[[#This Row],[Opportunity Name]],2))*1,"")</f>
        <v>2018</v>
      </c>
      <c r="G937" s="181" t="str">
        <f>MID(All_Opps[[#This Row],[Opportunity Name]],3,2)</f>
        <v>12</v>
      </c>
      <c r="H937" s="181" t="str">
        <f>LEFT(All_Opps[[#This Row],[Opportunity Name]],7)</f>
        <v>1812-15</v>
      </c>
      <c r="I937" s="181" t="str" cm="1">
        <f t="array" ref="I9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37" s="181" t="str">
        <f>YEAR(All_Opps[[#This Row],[Close_Date]])&amp;"-"&amp;TEXT(MONTH(All_Opps[[#This Row],[Close_Date]]),"00")</f>
        <v>2018-09</v>
      </c>
      <c r="K937" s="182">
        <f>All_Opps[[#This Row],[Created Date2]]*1</f>
        <v>43343</v>
      </c>
      <c r="L937" s="183">
        <f>YEAR(All_Opps[[#This Row],[Created_Date]])</f>
        <v>2018</v>
      </c>
      <c r="M937" s="184">
        <f>WEEKNUM(All_Opps[[#This Row],[Created_Date]],16)</f>
        <v>35</v>
      </c>
      <c r="N937" s="182">
        <f>All_Opps[[#This Row],[Close Date]]*1</f>
        <v>43350</v>
      </c>
      <c r="O937" s="185">
        <f>YEAR(All_Opps[[#This Row],[Close_Date]])</f>
        <v>2018</v>
      </c>
      <c r="P937" s="183">
        <f>MONTH(All_Opps[[#This Row],[Close Date]])</f>
        <v>9</v>
      </c>
      <c r="Q937" s="181">
        <f>WEEKNUM(All_Opps[[#This Row],[Close Date]],1)</f>
        <v>36</v>
      </c>
      <c r="R93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92</v>
      </c>
      <c r="S937" s="4" t="s">
        <v>2182</v>
      </c>
      <c r="T937" s="4" t="s">
        <v>2183</v>
      </c>
      <c r="U937" s="68">
        <v>43350</v>
      </c>
      <c r="V937" s="347" t="s">
        <v>19</v>
      </c>
      <c r="W937" s="9">
        <v>87953</v>
      </c>
      <c r="X937" s="4" t="s">
        <v>181</v>
      </c>
      <c r="Y937" s="4" t="s">
        <v>328</v>
      </c>
      <c r="Z937" s="68">
        <v>43343</v>
      </c>
    </row>
    <row r="938" spans="1:26" ht="12.75" x14ac:dyDescent="0.35">
      <c r="A93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938" s="181" t="str">
        <f>IF(All_Opps[[#This Row],[WeekMod]]&lt;&gt;"",CONCATENATE(All_Opps[[#This Row],[Opp Year]],"-",TEXT(All_Opps[[#This Row],[WeekMod]],"00#")),"")</f>
        <v/>
      </c>
      <c r="C9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938" s="181" t="str">
        <f>CONCATENATE(All_Opps[[#This Row],[Opp Year]],"-",TEXT(All_Opps[[#This Row],[Week]],"00#"))</f>
        <v>2021-001</v>
      </c>
      <c r="E938" s="181">
        <f>IFERROR(VALUE(RIGHT(All_Opps[[#This Row],[Opportunity Name]],2)),"")</f>
        <v>20</v>
      </c>
      <c r="F938" s="181">
        <f>IFERROR(("20"&amp;LEFT(All_Opps[[#This Row],[Opportunity Name]],2))*1,"")</f>
        <v>2021</v>
      </c>
      <c r="G938" s="181" t="str">
        <f>MID(All_Opps[[#This Row],[Opportunity Name]],3,2)</f>
        <v>07</v>
      </c>
      <c r="H938" s="181" t="str">
        <f>LEFT(All_Opps[[#This Row],[Opportunity Name]],7)</f>
        <v>2107 Ya</v>
      </c>
      <c r="I938" s="181" t="str" cm="1">
        <f t="array" ref="I9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38" s="181" t="str">
        <f>YEAR(All_Opps[[#This Row],[Close_Date]])&amp;"-"&amp;TEXT(MONTH(All_Opps[[#This Row],[Close_Date]]),"00")</f>
        <v>2018-09</v>
      </c>
      <c r="K938" s="182">
        <f>All_Opps[[#This Row],[Created Date2]]*1</f>
        <v>43333</v>
      </c>
      <c r="L938" s="183">
        <f>YEAR(All_Opps[[#This Row],[Created_Date]])</f>
        <v>2018</v>
      </c>
      <c r="M938" s="184">
        <f>WEEKNUM(All_Opps[[#This Row],[Created_Date]],16)</f>
        <v>34</v>
      </c>
      <c r="N938" s="182">
        <f>All_Opps[[#This Row],[Close Date]]*1</f>
        <v>43363</v>
      </c>
      <c r="O938" s="185">
        <f>YEAR(All_Opps[[#This Row],[Close_Date]])</f>
        <v>2018</v>
      </c>
      <c r="P938" s="183">
        <f>MONTH(All_Opps[[#This Row],[Close Date]])</f>
        <v>9</v>
      </c>
      <c r="Q938" s="181">
        <f>WEEKNUM(All_Opps[[#This Row],[Close Date]],1)</f>
        <v>38</v>
      </c>
      <c r="R93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38" s="4" t="s">
        <v>2184</v>
      </c>
      <c r="T938" s="4" t="s">
        <v>2185</v>
      </c>
      <c r="U938" s="68">
        <v>43363</v>
      </c>
      <c r="V938" s="347" t="s">
        <v>18</v>
      </c>
      <c r="W938" s="341">
        <v>157109</v>
      </c>
      <c r="X938" s="4" t="s">
        <v>161</v>
      </c>
      <c r="Y938" s="4" t="s">
        <v>1285</v>
      </c>
      <c r="Z938" s="68">
        <v>43333</v>
      </c>
    </row>
    <row r="939" spans="1:26" ht="12.75" x14ac:dyDescent="0.35">
      <c r="A9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89</v>
      </c>
      <c r="B939" s="181" t="str">
        <f>IF(All_Opps[[#This Row],[WeekMod]]&lt;&gt;"",CONCATENATE(All_Opps[[#This Row],[Opp Year]],"-",TEXT(All_Opps[[#This Row],[WeekMod]],"00#")),"")</f>
        <v>2018-089</v>
      </c>
      <c r="C9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89</v>
      </c>
      <c r="D939" s="181" t="str">
        <f>CONCATENATE(All_Opps[[#This Row],[Opp Year]],"-",TEXT(All_Opps[[#This Row],[Week]],"00#"))</f>
        <v>2018-089</v>
      </c>
      <c r="E939" s="181">
        <f>IFERROR(VALUE(RIGHT(All_Opps[[#This Row],[Opportunity Name]],2)),"")</f>
        <v>4</v>
      </c>
      <c r="F939" s="181">
        <f>IFERROR(("20"&amp;LEFT(All_Opps[[#This Row],[Opportunity Name]],2))*1,"")</f>
        <v>2018</v>
      </c>
      <c r="G939" s="181" t="str">
        <f>MID(All_Opps[[#This Row],[Opportunity Name]],3,2)</f>
        <v>12</v>
      </c>
      <c r="H939" s="181" t="str">
        <f>LEFT(All_Opps[[#This Row],[Opportunity Name]],7)</f>
        <v>1812 Ca</v>
      </c>
      <c r="I939" s="181" t="str" cm="1">
        <f t="array" ref="I9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39" s="181" t="str">
        <f>YEAR(All_Opps[[#This Row],[Close_Date]])&amp;"-"&amp;TEXT(MONTH(All_Opps[[#This Row],[Close_Date]]),"00")</f>
        <v>2018-09</v>
      </c>
      <c r="K939" s="182">
        <f>All_Opps[[#This Row],[Created Date2]]*1</f>
        <v>43325</v>
      </c>
      <c r="L939" s="183">
        <f>YEAR(All_Opps[[#This Row],[Created_Date]])</f>
        <v>2018</v>
      </c>
      <c r="M939" s="184">
        <f>WEEKNUM(All_Opps[[#This Row],[Created_Date]],16)</f>
        <v>33</v>
      </c>
      <c r="N939" s="182">
        <f>All_Opps[[#This Row],[Close Date]]*1</f>
        <v>43355</v>
      </c>
      <c r="O939" s="185">
        <f>YEAR(All_Opps[[#This Row],[Close_Date]])</f>
        <v>2018</v>
      </c>
      <c r="P939" s="183">
        <f>MONTH(All_Opps[[#This Row],[Close Date]])</f>
        <v>9</v>
      </c>
      <c r="Q939" s="181">
        <f>WEEKNUM(All_Opps[[#This Row],[Close Date]],1)</f>
        <v>37</v>
      </c>
      <c r="R93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39" s="4" t="s">
        <v>2186</v>
      </c>
      <c r="T939" s="4" t="s">
        <v>2187</v>
      </c>
      <c r="U939" s="68">
        <v>43355</v>
      </c>
      <c r="V939" s="347" t="s">
        <v>21</v>
      </c>
      <c r="W939" s="341">
        <v>75482</v>
      </c>
      <c r="X939" s="4" t="s">
        <v>15</v>
      </c>
      <c r="Y939" s="4" t="s">
        <v>321</v>
      </c>
      <c r="Z939" s="68">
        <v>43325</v>
      </c>
    </row>
    <row r="940" spans="1:26" ht="12.75" x14ac:dyDescent="0.35">
      <c r="A9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940" s="181" t="str">
        <f>IF(All_Opps[[#This Row],[WeekMod]]&lt;&gt;"",CONCATENATE(All_Opps[[#This Row],[Opp Year]],"-",TEXT(All_Opps[[#This Row],[WeekMod]],"00#")),"")</f>
        <v>2019-038</v>
      </c>
      <c r="C9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940" s="181" t="str">
        <f>CONCATENATE(All_Opps[[#This Row],[Opp Year]],"-",TEXT(All_Opps[[#This Row],[Week]],"00#"))</f>
        <v>2019-038</v>
      </c>
      <c r="E940" s="181">
        <f>IFERROR(VALUE(RIGHT(All_Opps[[#This Row],[Opportunity Name]],2)),"")</f>
        <v>2</v>
      </c>
      <c r="F940" s="181">
        <f>IFERROR(("20"&amp;LEFT(All_Opps[[#This Row],[Opportunity Name]],2))*1,"")</f>
        <v>2019</v>
      </c>
      <c r="G940" s="181" t="str">
        <f>MID(All_Opps[[#This Row],[Opportunity Name]],3,2)</f>
        <v>08</v>
      </c>
      <c r="H940" s="181" t="str">
        <f>LEFT(All_Opps[[#This Row],[Opportunity Name]],7)</f>
        <v>1908-12</v>
      </c>
      <c r="I940" s="181" t="str" cm="1">
        <f t="array" ref="I9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40" s="181" t="str">
        <f>YEAR(All_Opps[[#This Row],[Close_Date]])&amp;"-"&amp;TEXT(MONTH(All_Opps[[#This Row],[Close_Date]]),"00")</f>
        <v>2018-09</v>
      </c>
      <c r="K940" s="182">
        <f>All_Opps[[#This Row],[Created Date2]]*1</f>
        <v>43363</v>
      </c>
      <c r="L940" s="183">
        <f>YEAR(All_Opps[[#This Row],[Created_Date]])</f>
        <v>2018</v>
      </c>
      <c r="M940" s="184">
        <f>WEEKNUM(All_Opps[[#This Row],[Created_Date]],16)</f>
        <v>38</v>
      </c>
      <c r="N940" s="182">
        <f>All_Opps[[#This Row],[Close Date]]*1</f>
        <v>43363</v>
      </c>
      <c r="O940" s="185">
        <f>YEAR(All_Opps[[#This Row],[Close_Date]])</f>
        <v>2018</v>
      </c>
      <c r="P940" s="183">
        <f>MONTH(All_Opps[[#This Row],[Close Date]])</f>
        <v>9</v>
      </c>
      <c r="Q940" s="181">
        <f>WEEKNUM(All_Opps[[#This Row],[Close Date]],1)</f>
        <v>38</v>
      </c>
      <c r="R94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315</v>
      </c>
      <c r="S940" s="4" t="s">
        <v>2188</v>
      </c>
      <c r="T940" s="4" t="s">
        <v>2189</v>
      </c>
      <c r="U940" s="68">
        <v>43363</v>
      </c>
      <c r="V940" s="347" t="s">
        <v>19</v>
      </c>
      <c r="W940" s="9">
        <v>36701</v>
      </c>
      <c r="X940" s="4" t="s">
        <v>175</v>
      </c>
      <c r="Y940" s="4" t="s">
        <v>328</v>
      </c>
      <c r="Z940" s="68">
        <v>43363</v>
      </c>
    </row>
    <row r="941" spans="1:26" ht="12.75" x14ac:dyDescent="0.35">
      <c r="A9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89</v>
      </c>
      <c r="B941" s="181" t="str">
        <f>IF(All_Opps[[#This Row],[WeekMod]]&lt;&gt;"",CONCATENATE(All_Opps[[#This Row],[Opp Year]],"-",TEXT(All_Opps[[#This Row],[WeekMod]],"00#")),"")</f>
        <v>2018-089</v>
      </c>
      <c r="C9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89</v>
      </c>
      <c r="D941" s="181" t="str">
        <f>CONCATENATE(All_Opps[[#This Row],[Opp Year]],"-",TEXT(All_Opps[[#This Row],[Week]],"00#"))</f>
        <v>2018-089</v>
      </c>
      <c r="E941" s="181">
        <f>IFERROR(VALUE(RIGHT(All_Opps[[#This Row],[Opportunity Name]],2)),"")</f>
        <v>2</v>
      </c>
      <c r="F941" s="181">
        <f>IFERROR(("20"&amp;LEFT(All_Opps[[#This Row],[Opportunity Name]],2))*1,"")</f>
        <v>2018</v>
      </c>
      <c r="G941" s="181" t="str">
        <f>MID(All_Opps[[#This Row],[Opportunity Name]],3,2)</f>
        <v>09</v>
      </c>
      <c r="H941" s="181" t="str">
        <f>LEFT(All_Opps[[#This Row],[Opportunity Name]],7)</f>
        <v>1809 As</v>
      </c>
      <c r="I941" s="181" t="str" cm="1">
        <f t="array" ref="I9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41" s="181" t="str">
        <f>YEAR(All_Opps[[#This Row],[Close_Date]])&amp;"-"&amp;TEXT(MONTH(All_Opps[[#This Row],[Close_Date]]),"00")</f>
        <v>2018-09</v>
      </c>
      <c r="K941" s="182">
        <f>All_Opps[[#This Row],[Created Date2]]*1</f>
        <v>43328</v>
      </c>
      <c r="L941" s="183">
        <f>YEAR(All_Opps[[#This Row],[Created_Date]])</f>
        <v>2018</v>
      </c>
      <c r="M941" s="184">
        <f>WEEKNUM(All_Opps[[#This Row],[Created_Date]],16)</f>
        <v>33</v>
      </c>
      <c r="N941" s="182">
        <f>All_Opps[[#This Row],[Close Date]]*1</f>
        <v>43358</v>
      </c>
      <c r="O941" s="185">
        <f>YEAR(All_Opps[[#This Row],[Close_Date]])</f>
        <v>2018</v>
      </c>
      <c r="P941" s="183">
        <f>MONTH(All_Opps[[#This Row],[Close Date]])</f>
        <v>9</v>
      </c>
      <c r="Q941" s="181">
        <f>WEEKNUM(All_Opps[[#This Row],[Close Date]],1)</f>
        <v>37</v>
      </c>
      <c r="R94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41" s="4" t="s">
        <v>2190</v>
      </c>
      <c r="T941" s="4" t="s">
        <v>2191</v>
      </c>
      <c r="U941" s="68">
        <v>43358</v>
      </c>
      <c r="V941" s="347" t="s">
        <v>18</v>
      </c>
      <c r="W941" s="341">
        <v>12890</v>
      </c>
      <c r="X941" s="4" t="s">
        <v>13</v>
      </c>
      <c r="Y941" s="4" t="s">
        <v>321</v>
      </c>
      <c r="Z941" s="68">
        <v>43328</v>
      </c>
    </row>
    <row r="942" spans="1:26" ht="12.75" x14ac:dyDescent="0.35">
      <c r="A9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942" s="181" t="str">
        <f>IF(All_Opps[[#This Row],[WeekMod]]&lt;&gt;"",CONCATENATE(All_Opps[[#This Row],[Opp Year]],"-",TEXT(All_Opps[[#This Row],[WeekMod]],"00#")),"")</f>
        <v>2019-042</v>
      </c>
      <c r="C9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942" s="181" t="str">
        <f>CONCATENATE(All_Opps[[#This Row],[Opp Year]],"-",TEXT(All_Opps[[#This Row],[Week]],"00#"))</f>
        <v>2019-042</v>
      </c>
      <c r="E942" s="181">
        <f>IFERROR(VALUE(RIGHT(All_Opps[[#This Row],[Opportunity Name]],2)),"")</f>
        <v>6</v>
      </c>
      <c r="F942" s="181">
        <f>IFERROR(("20"&amp;LEFT(All_Opps[[#This Row],[Opportunity Name]],2))*1,"")</f>
        <v>2019</v>
      </c>
      <c r="G942" s="181" t="str">
        <f>MID(All_Opps[[#This Row],[Opportunity Name]],3,2)</f>
        <v>08</v>
      </c>
      <c r="H942" s="181" t="str">
        <f>LEFT(All_Opps[[#This Row],[Opportunity Name]],7)</f>
        <v>1908-13</v>
      </c>
      <c r="I942" s="181" t="str" cm="1">
        <f t="array" ref="I9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42" s="181" t="str">
        <f>YEAR(All_Opps[[#This Row],[Close_Date]])&amp;"-"&amp;TEXT(MONTH(All_Opps[[#This Row],[Close_Date]]),"00")</f>
        <v>2018-10</v>
      </c>
      <c r="K942" s="182">
        <f>All_Opps[[#This Row],[Created Date2]]*1</f>
        <v>43387</v>
      </c>
      <c r="L942" s="183">
        <f>YEAR(All_Opps[[#This Row],[Created_Date]])</f>
        <v>2018</v>
      </c>
      <c r="M942" s="184">
        <f>WEEKNUM(All_Opps[[#This Row],[Created_Date]],16)</f>
        <v>42</v>
      </c>
      <c r="N942" s="182">
        <f>All_Opps[[#This Row],[Close Date]]*1</f>
        <v>43387</v>
      </c>
      <c r="O942" s="185">
        <f>YEAR(All_Opps[[#This Row],[Close_Date]])</f>
        <v>2018</v>
      </c>
      <c r="P942" s="183">
        <f>MONTH(All_Opps[[#This Row],[Close Date]])</f>
        <v>10</v>
      </c>
      <c r="Q942" s="181">
        <f>WEEKNUM(All_Opps[[#This Row],[Close Date]],1)</f>
        <v>42</v>
      </c>
      <c r="R94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291</v>
      </c>
      <c r="S942" s="4" t="s">
        <v>2192</v>
      </c>
      <c r="T942" s="4" t="s">
        <v>2193</v>
      </c>
      <c r="U942" s="68">
        <v>43387</v>
      </c>
      <c r="V942" s="347" t="s">
        <v>19</v>
      </c>
      <c r="W942" s="9">
        <v>72782</v>
      </c>
      <c r="X942" s="4" t="s">
        <v>5</v>
      </c>
      <c r="Y942" s="4" t="s">
        <v>328</v>
      </c>
      <c r="Z942" s="68">
        <v>43387</v>
      </c>
    </row>
    <row r="943" spans="1:26" ht="12.75" x14ac:dyDescent="0.35">
      <c r="A9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943" s="181" t="str">
        <f>IF(All_Opps[[#This Row],[WeekMod]]&lt;&gt;"",CONCATENATE(All_Opps[[#This Row],[Opp Year]],"-",TEXT(All_Opps[[#This Row],[WeekMod]],"00#")),"")</f>
        <v>2019-035</v>
      </c>
      <c r="C9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943" s="181" t="str">
        <f>CONCATENATE(All_Opps[[#This Row],[Opp Year]],"-",TEXT(All_Opps[[#This Row],[Week]],"00#"))</f>
        <v>2019-035</v>
      </c>
      <c r="E943" s="181">
        <f>IFERROR(VALUE(RIGHT(All_Opps[[#This Row],[Opportunity Name]],2)),"")</f>
        <v>1</v>
      </c>
      <c r="F943" s="181">
        <f>IFERROR(("20"&amp;LEFT(All_Opps[[#This Row],[Opportunity Name]],2))*1,"")</f>
        <v>2019</v>
      </c>
      <c r="G943" s="181" t="str">
        <f>MID(All_Opps[[#This Row],[Opportunity Name]],3,2)</f>
        <v>02</v>
      </c>
      <c r="H943" s="181" t="str">
        <f>LEFT(All_Opps[[#This Row],[Opportunity Name]],7)</f>
        <v>1902 Ro</v>
      </c>
      <c r="I943" s="181" t="str" cm="1">
        <f t="array" ref="I9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43" s="181" t="str">
        <f>YEAR(All_Opps[[#This Row],[Close_Date]])&amp;"-"&amp;TEXT(MONTH(All_Opps[[#This Row],[Close_Date]]),"00")</f>
        <v>2018-09</v>
      </c>
      <c r="K943" s="182">
        <f>All_Opps[[#This Row],[Created Date2]]*1</f>
        <v>43314</v>
      </c>
      <c r="L943" s="183">
        <f>YEAR(All_Opps[[#This Row],[Created_Date]])</f>
        <v>2018</v>
      </c>
      <c r="M943" s="184">
        <f>WEEKNUM(All_Opps[[#This Row],[Created_Date]],16)</f>
        <v>31</v>
      </c>
      <c r="N943" s="182">
        <f>All_Opps[[#This Row],[Close Date]]*1</f>
        <v>43344</v>
      </c>
      <c r="O943" s="185">
        <f>YEAR(All_Opps[[#This Row],[Close_Date]])</f>
        <v>2018</v>
      </c>
      <c r="P943" s="183">
        <f>MONTH(All_Opps[[#This Row],[Close Date]])</f>
        <v>9</v>
      </c>
      <c r="Q943" s="181">
        <f>WEEKNUM(All_Opps[[#This Row],[Close Date]],1)</f>
        <v>35</v>
      </c>
      <c r="R94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43" s="4" t="s">
        <v>2194</v>
      </c>
      <c r="T943" s="4" t="s">
        <v>2195</v>
      </c>
      <c r="U943" s="68">
        <v>43344</v>
      </c>
      <c r="V943" s="347" t="s">
        <v>18</v>
      </c>
      <c r="W943" s="9">
        <v>31448</v>
      </c>
      <c r="X943" s="4" t="s">
        <v>6</v>
      </c>
      <c r="Y943" s="4" t="s">
        <v>328</v>
      </c>
      <c r="Z943" s="68">
        <v>43314</v>
      </c>
    </row>
    <row r="944" spans="1:26" ht="12.75" x14ac:dyDescent="0.35">
      <c r="A9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92</v>
      </c>
      <c r="B944" s="181" t="str">
        <f>IF(All_Opps[[#This Row],[WeekMod]]&lt;&gt;"",CONCATENATE(All_Opps[[#This Row],[Opp Year]],"-",TEXT(All_Opps[[#This Row],[WeekMod]],"00#")),"")</f>
        <v>2018-092</v>
      </c>
      <c r="C9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92</v>
      </c>
      <c r="D944" s="181" t="str">
        <f>CONCATENATE(All_Opps[[#This Row],[Opp Year]],"-",TEXT(All_Opps[[#This Row],[Week]],"00#"))</f>
        <v>2018-092</v>
      </c>
      <c r="E944" s="181">
        <f>IFERROR(VALUE(RIGHT(All_Opps[[#This Row],[Opportunity Name]],2)),"")</f>
        <v>4</v>
      </c>
      <c r="F944" s="181">
        <f>IFERROR(("20"&amp;LEFT(All_Opps[[#This Row],[Opportunity Name]],2))*1,"")</f>
        <v>2018</v>
      </c>
      <c r="G944" s="181" t="str">
        <f>MID(All_Opps[[#This Row],[Opportunity Name]],3,2)</f>
        <v>12</v>
      </c>
      <c r="H944" s="181" t="str">
        <f>LEFT(All_Opps[[#This Row],[Opportunity Name]],7)</f>
        <v>1812 Gr</v>
      </c>
      <c r="I944" s="181" t="str" cm="1">
        <f t="array" ref="I9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44" s="181" t="str">
        <f>YEAR(All_Opps[[#This Row],[Close_Date]])&amp;"-"&amp;TEXT(MONTH(All_Opps[[#This Row],[Close_Date]]),"00")</f>
        <v>2018-10</v>
      </c>
      <c r="K944" s="182">
        <f>All_Opps[[#This Row],[Created Date2]]*1</f>
        <v>43348</v>
      </c>
      <c r="L944" s="183">
        <f>YEAR(All_Opps[[#This Row],[Created_Date]])</f>
        <v>2018</v>
      </c>
      <c r="M944" s="184">
        <f>WEEKNUM(All_Opps[[#This Row],[Created_Date]],16)</f>
        <v>36</v>
      </c>
      <c r="N944" s="182">
        <f>All_Opps[[#This Row],[Close Date]]*1</f>
        <v>43378</v>
      </c>
      <c r="O944" s="185">
        <f>YEAR(All_Opps[[#This Row],[Close_Date]])</f>
        <v>2018</v>
      </c>
      <c r="P944" s="183">
        <f>MONTH(All_Opps[[#This Row],[Close Date]])</f>
        <v>10</v>
      </c>
      <c r="Q944" s="181">
        <f>WEEKNUM(All_Opps[[#This Row],[Close Date]],1)</f>
        <v>40</v>
      </c>
      <c r="R94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44" s="4" t="s">
        <v>2196</v>
      </c>
      <c r="T944" s="4" t="s">
        <v>2197</v>
      </c>
      <c r="U944" s="68">
        <v>43378</v>
      </c>
      <c r="V944" s="347" t="s">
        <v>21</v>
      </c>
      <c r="W944" s="9">
        <v>75851</v>
      </c>
      <c r="X944" s="4" t="s">
        <v>13</v>
      </c>
      <c r="Y944" s="4" t="s">
        <v>328</v>
      </c>
      <c r="Z944" s="68">
        <v>43348</v>
      </c>
    </row>
    <row r="945" spans="1:26" ht="12.75" x14ac:dyDescent="0.35">
      <c r="A9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92</v>
      </c>
      <c r="B945" s="181" t="str">
        <f>IF(All_Opps[[#This Row],[WeekMod]]&lt;&gt;"",CONCATENATE(All_Opps[[#This Row],[Opp Year]],"-",TEXT(All_Opps[[#This Row],[WeekMod]],"00#")),"")</f>
        <v>2018-092</v>
      </c>
      <c r="C9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92</v>
      </c>
      <c r="D945" s="181" t="str">
        <f>CONCATENATE(All_Opps[[#This Row],[Opp Year]],"-",TEXT(All_Opps[[#This Row],[Week]],"00#"))</f>
        <v>2018-092</v>
      </c>
      <c r="E945" s="181">
        <f>IFERROR(VALUE(RIGHT(All_Opps[[#This Row],[Opportunity Name]],2)),"")</f>
        <v>4</v>
      </c>
      <c r="F945" s="181">
        <f>IFERROR(("20"&amp;LEFT(All_Opps[[#This Row],[Opportunity Name]],2))*1,"")</f>
        <v>2018</v>
      </c>
      <c r="G945" s="181" t="str">
        <f>MID(All_Opps[[#This Row],[Opportunity Name]],3,2)</f>
        <v>11</v>
      </c>
      <c r="H945" s="181" t="str">
        <f>LEFT(All_Opps[[#This Row],[Opportunity Name]],7)</f>
        <v>1811 Ha</v>
      </c>
      <c r="I945" s="181" t="str" cm="1">
        <f t="array" ref="I9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45" s="181" t="str">
        <f>YEAR(All_Opps[[#This Row],[Close_Date]])&amp;"-"&amp;TEXT(MONTH(All_Opps[[#This Row],[Close_Date]]),"00")</f>
        <v>2018-10</v>
      </c>
      <c r="K945" s="182">
        <f>All_Opps[[#This Row],[Created Date2]]*1</f>
        <v>43347</v>
      </c>
      <c r="L945" s="183">
        <f>YEAR(All_Opps[[#This Row],[Created_Date]])</f>
        <v>2018</v>
      </c>
      <c r="M945" s="184">
        <f>WEEKNUM(All_Opps[[#This Row],[Created_Date]],16)</f>
        <v>36</v>
      </c>
      <c r="N945" s="182">
        <f>All_Opps[[#This Row],[Close Date]]*1</f>
        <v>43377</v>
      </c>
      <c r="O945" s="185">
        <f>YEAR(All_Opps[[#This Row],[Close_Date]])</f>
        <v>2018</v>
      </c>
      <c r="P945" s="183">
        <f>MONTH(All_Opps[[#This Row],[Close Date]])</f>
        <v>10</v>
      </c>
      <c r="Q945" s="181">
        <f>WEEKNUM(All_Opps[[#This Row],[Close Date]],1)</f>
        <v>40</v>
      </c>
      <c r="R94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45" s="4" t="s">
        <v>2198</v>
      </c>
      <c r="T945" s="4" t="s">
        <v>2199</v>
      </c>
      <c r="U945" s="68">
        <v>43377</v>
      </c>
      <c r="V945" s="347" t="s">
        <v>18</v>
      </c>
      <c r="W945" s="9">
        <v>41952</v>
      </c>
      <c r="X945" s="4" t="s">
        <v>15</v>
      </c>
      <c r="Y945" s="4" t="s">
        <v>328</v>
      </c>
      <c r="Z945" s="68">
        <v>43347</v>
      </c>
    </row>
    <row r="946" spans="1:26" ht="12.75" x14ac:dyDescent="0.35">
      <c r="A9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946" s="181" t="str">
        <f>IF(All_Opps[[#This Row],[WeekMod]]&lt;&gt;"",CONCATENATE(All_Opps[[#This Row],[Opp Year]],"-",TEXT(All_Opps[[#This Row],[WeekMod]],"00#")),"")</f>
        <v>2019-040</v>
      </c>
      <c r="C9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946" s="181" t="str">
        <f>CONCATENATE(All_Opps[[#This Row],[Opp Year]],"-",TEXT(All_Opps[[#This Row],[Week]],"00#"))</f>
        <v>2019-040</v>
      </c>
      <c r="E946" s="181">
        <f>IFERROR(VALUE(RIGHT(All_Opps[[#This Row],[Opportunity Name]],2)),"")</f>
        <v>6</v>
      </c>
      <c r="F946" s="181">
        <f>IFERROR(("20"&amp;LEFT(All_Opps[[#This Row],[Opportunity Name]],2))*1,"")</f>
        <v>2019</v>
      </c>
      <c r="G946" s="181" t="str">
        <f>MID(All_Opps[[#This Row],[Opportunity Name]],3,2)</f>
        <v>12</v>
      </c>
      <c r="H946" s="181" t="str">
        <f>LEFT(All_Opps[[#This Row],[Opportunity Name]],7)</f>
        <v>1912 Ko</v>
      </c>
      <c r="I946" s="181" t="str" cm="1">
        <f t="array" ref="I9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46" s="181" t="str">
        <f>YEAR(All_Opps[[#This Row],[Close_Date]])&amp;"-"&amp;TEXT(MONTH(All_Opps[[#This Row],[Close_Date]]),"00")</f>
        <v>2018-10</v>
      </c>
      <c r="K946" s="182">
        <f>All_Opps[[#This Row],[Created Date2]]*1</f>
        <v>43347</v>
      </c>
      <c r="L946" s="183">
        <f>YEAR(All_Opps[[#This Row],[Created_Date]])</f>
        <v>2018</v>
      </c>
      <c r="M946" s="184">
        <f>WEEKNUM(All_Opps[[#This Row],[Created_Date]],16)</f>
        <v>36</v>
      </c>
      <c r="N946" s="182">
        <f>All_Opps[[#This Row],[Close Date]]*1</f>
        <v>43377</v>
      </c>
      <c r="O946" s="185">
        <f>YEAR(All_Opps[[#This Row],[Close_Date]])</f>
        <v>2018</v>
      </c>
      <c r="P946" s="183">
        <f>MONTH(All_Opps[[#This Row],[Close Date]])</f>
        <v>10</v>
      </c>
      <c r="Q946" s="181">
        <f>WEEKNUM(All_Opps[[#This Row],[Close Date]],1)</f>
        <v>40</v>
      </c>
      <c r="R94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46" s="4" t="s">
        <v>2200</v>
      </c>
      <c r="T946" s="4" t="s">
        <v>2201</v>
      </c>
      <c r="U946" s="68">
        <v>43377</v>
      </c>
      <c r="V946" s="347" t="s">
        <v>18</v>
      </c>
      <c r="W946" s="341">
        <v>79208</v>
      </c>
      <c r="X946" s="4" t="s">
        <v>15</v>
      </c>
      <c r="Y946" s="4" t="s">
        <v>1285</v>
      </c>
      <c r="Z946" s="68">
        <v>43347</v>
      </c>
    </row>
    <row r="947" spans="1:26" ht="12.75" x14ac:dyDescent="0.35">
      <c r="A9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947" s="181" t="str">
        <f>IF(All_Opps[[#This Row],[WeekMod]]&lt;&gt;"",CONCATENATE(All_Opps[[#This Row],[Opp Year]],"-",TEXT(All_Opps[[#This Row],[WeekMod]],"00#")),"")</f>
        <v>2019-039</v>
      </c>
      <c r="C9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947" s="181" t="str">
        <f>CONCATENATE(All_Opps[[#This Row],[Opp Year]],"-",TEXT(All_Opps[[#This Row],[Week]],"00#"))</f>
        <v>2019-039</v>
      </c>
      <c r="E947" s="181">
        <f>IFERROR(VALUE(RIGHT(All_Opps[[#This Row],[Opportunity Name]],2)),"")</f>
        <v>2</v>
      </c>
      <c r="F947" s="181">
        <f>IFERROR(("20"&amp;LEFT(All_Opps[[#This Row],[Opportunity Name]],2))*1,"")</f>
        <v>2019</v>
      </c>
      <c r="G947" s="181" t="str">
        <f>MID(All_Opps[[#This Row],[Opportunity Name]],3,2)</f>
        <v>02</v>
      </c>
      <c r="H947" s="181" t="str">
        <f>LEFT(All_Opps[[#This Row],[Opportunity Name]],7)</f>
        <v>1902 Ro</v>
      </c>
      <c r="I947" s="181" t="str" cm="1">
        <f t="array" ref="I9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47" s="181" t="str">
        <f>YEAR(All_Opps[[#This Row],[Close_Date]])&amp;"-"&amp;TEXT(MONTH(All_Opps[[#This Row],[Close_Date]]),"00")</f>
        <v>2018-09</v>
      </c>
      <c r="K947" s="182">
        <f>All_Opps[[#This Row],[Created Date2]]*1</f>
        <v>43340</v>
      </c>
      <c r="L947" s="183">
        <f>YEAR(All_Opps[[#This Row],[Created_Date]])</f>
        <v>2018</v>
      </c>
      <c r="M947" s="184">
        <f>WEEKNUM(All_Opps[[#This Row],[Created_Date]],16)</f>
        <v>35</v>
      </c>
      <c r="N947" s="182">
        <f>All_Opps[[#This Row],[Close Date]]*1</f>
        <v>43370</v>
      </c>
      <c r="O947" s="185">
        <f>YEAR(All_Opps[[#This Row],[Close_Date]])</f>
        <v>2018</v>
      </c>
      <c r="P947" s="183">
        <f>MONTH(All_Opps[[#This Row],[Close Date]])</f>
        <v>9</v>
      </c>
      <c r="Q947" s="181">
        <f>WEEKNUM(All_Opps[[#This Row],[Close Date]],1)</f>
        <v>39</v>
      </c>
      <c r="R94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47" s="4" t="s">
        <v>2202</v>
      </c>
      <c r="T947" s="4" t="s">
        <v>2203</v>
      </c>
      <c r="U947" s="68">
        <v>43370</v>
      </c>
      <c r="V947" s="347" t="s">
        <v>18</v>
      </c>
      <c r="W947" s="341">
        <v>36737</v>
      </c>
      <c r="X947" s="4" t="s">
        <v>15</v>
      </c>
      <c r="Y947" s="4" t="s">
        <v>1285</v>
      </c>
      <c r="Z947" s="68">
        <v>43340</v>
      </c>
    </row>
    <row r="948" spans="1:26" ht="12.75" x14ac:dyDescent="0.35">
      <c r="A9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948" s="181" t="str">
        <f>IF(All_Opps[[#This Row],[WeekMod]]&lt;&gt;"",CONCATENATE(All_Opps[[#This Row],[Opp Year]],"-",TEXT(All_Opps[[#This Row],[WeekMod]],"00#")),"")</f>
        <v>2019-040</v>
      </c>
      <c r="C9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948" s="181" t="str">
        <f>CONCATENATE(All_Opps[[#This Row],[Opp Year]],"-",TEXT(All_Opps[[#This Row],[Week]],"00#"))</f>
        <v>2019-040</v>
      </c>
      <c r="E948" s="181">
        <f>IFERROR(VALUE(RIGHT(All_Opps[[#This Row],[Opportunity Name]],2)),"")</f>
        <v>3</v>
      </c>
      <c r="F948" s="181">
        <f>IFERROR(("20"&amp;LEFT(All_Opps[[#This Row],[Opportunity Name]],2))*1,"")</f>
        <v>2019</v>
      </c>
      <c r="G948" s="181" t="str">
        <f>MID(All_Opps[[#This Row],[Opportunity Name]],3,2)</f>
        <v>06</v>
      </c>
      <c r="H948" s="181" t="str">
        <f>LEFT(All_Opps[[#This Row],[Opportunity Name]],7)</f>
        <v>1906-19</v>
      </c>
      <c r="I948" s="181" t="str" cm="1">
        <f t="array" ref="I9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48" s="181" t="str">
        <f>YEAR(All_Opps[[#This Row],[Close_Date]])&amp;"-"&amp;TEXT(MONTH(All_Opps[[#This Row],[Close_Date]]),"00")</f>
        <v>2018-09</v>
      </c>
      <c r="K948" s="182">
        <f>All_Opps[[#This Row],[Created Date2]]*1</f>
        <v>43367</v>
      </c>
      <c r="L948" s="183">
        <f>YEAR(All_Opps[[#This Row],[Created_Date]])</f>
        <v>2018</v>
      </c>
      <c r="M948" s="184">
        <f>WEEKNUM(All_Opps[[#This Row],[Created_Date]],16)</f>
        <v>39</v>
      </c>
      <c r="N948" s="182">
        <f>All_Opps[[#This Row],[Close Date]]*1</f>
        <v>43373</v>
      </c>
      <c r="O948" s="185">
        <f>YEAR(All_Opps[[#This Row],[Close_Date]])</f>
        <v>2018</v>
      </c>
      <c r="P948" s="183">
        <f>MONTH(All_Opps[[#This Row],[Close Date]])</f>
        <v>9</v>
      </c>
      <c r="Q948" s="181">
        <f>WEEKNUM(All_Opps[[#This Row],[Close Date]],1)</f>
        <v>40</v>
      </c>
      <c r="R9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250</v>
      </c>
      <c r="S948" s="4" t="s">
        <v>2204</v>
      </c>
      <c r="T948" s="4" t="s">
        <v>2205</v>
      </c>
      <c r="U948" s="68">
        <v>43373</v>
      </c>
      <c r="V948" s="347" t="s">
        <v>19</v>
      </c>
      <c r="W948" s="9">
        <v>42978</v>
      </c>
      <c r="X948" s="4" t="s">
        <v>24</v>
      </c>
      <c r="Y948" s="4" t="s">
        <v>1285</v>
      </c>
      <c r="Z948" s="68">
        <v>43367</v>
      </c>
    </row>
    <row r="949" spans="1:26" ht="12.75" x14ac:dyDescent="0.35">
      <c r="A9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949" s="181" t="str">
        <f>IF(All_Opps[[#This Row],[WeekMod]]&lt;&gt;"",CONCATENATE(All_Opps[[#This Row],[Opp Year]],"-",TEXT(All_Opps[[#This Row],[WeekMod]],"00#")),"")</f>
        <v>2019-036</v>
      </c>
      <c r="C9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949" s="181" t="str">
        <f>CONCATENATE(All_Opps[[#This Row],[Opp Year]],"-",TEXT(All_Opps[[#This Row],[Week]],"00#"))</f>
        <v>2019-036</v>
      </c>
      <c r="E949" s="181">
        <f>IFERROR(VALUE(RIGHT(All_Opps[[#This Row],[Opportunity Name]],2)),"")</f>
        <v>4</v>
      </c>
      <c r="F949" s="181">
        <f>IFERROR(("20"&amp;LEFT(All_Opps[[#This Row],[Opportunity Name]],2))*1,"")</f>
        <v>2019</v>
      </c>
      <c r="G949" s="181" t="str">
        <f>MID(All_Opps[[#This Row],[Opportunity Name]],3,2)</f>
        <v>03</v>
      </c>
      <c r="H949" s="181" t="str">
        <f>LEFT(All_Opps[[#This Row],[Opportunity Name]],7)</f>
        <v>1903-04</v>
      </c>
      <c r="I949" s="181" t="str" cm="1">
        <f t="array" ref="I9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49" s="181" t="str">
        <f>YEAR(All_Opps[[#This Row],[Close_Date]])&amp;"-"&amp;TEXT(MONTH(All_Opps[[#This Row],[Close_Date]]),"00")</f>
        <v>2018-09</v>
      </c>
      <c r="K949" s="182">
        <f>All_Opps[[#This Row],[Created Date2]]*1</f>
        <v>43351</v>
      </c>
      <c r="L949" s="183">
        <f>YEAR(All_Opps[[#This Row],[Created_Date]])</f>
        <v>2018</v>
      </c>
      <c r="M949" s="184">
        <f>WEEKNUM(All_Opps[[#This Row],[Created_Date]],16)</f>
        <v>37</v>
      </c>
      <c r="N949" s="182">
        <f>All_Opps[[#This Row],[Close Date]]*1</f>
        <v>43351</v>
      </c>
      <c r="O949" s="185">
        <f>YEAR(All_Opps[[#This Row],[Close_Date]])</f>
        <v>2018</v>
      </c>
      <c r="P949" s="183">
        <f>MONTH(All_Opps[[#This Row],[Close Date]])</f>
        <v>9</v>
      </c>
      <c r="Q949" s="181">
        <f>WEEKNUM(All_Opps[[#This Row],[Close Date]],1)</f>
        <v>36</v>
      </c>
      <c r="R94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174</v>
      </c>
      <c r="S949" s="4" t="s">
        <v>2206</v>
      </c>
      <c r="T949" s="4" t="s">
        <v>2207</v>
      </c>
      <c r="U949" s="68">
        <v>43351</v>
      </c>
      <c r="V949" s="347" t="s">
        <v>19</v>
      </c>
      <c r="W949" s="9">
        <v>20161</v>
      </c>
      <c r="X949" s="4" t="s">
        <v>11</v>
      </c>
      <c r="Y949" s="4" t="s">
        <v>328</v>
      </c>
      <c r="Z949" s="68">
        <v>43351</v>
      </c>
    </row>
    <row r="950" spans="1:26" ht="12.75" x14ac:dyDescent="0.35">
      <c r="A9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950" s="181" t="str">
        <f>IF(All_Opps[[#This Row],[WeekMod]]&lt;&gt;"",CONCATENATE(All_Opps[[#This Row],[Opp Year]],"-",TEXT(All_Opps[[#This Row],[WeekMod]],"00#")),"")</f>
        <v>2019-038</v>
      </c>
      <c r="C9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950" s="181" t="str">
        <f>CONCATENATE(All_Opps[[#This Row],[Opp Year]],"-",TEXT(All_Opps[[#This Row],[Week]],"00#"))</f>
        <v>2019-038</v>
      </c>
      <c r="E950" s="181">
        <f>IFERROR(VALUE(RIGHT(All_Opps[[#This Row],[Opportunity Name]],2)),"")</f>
        <v>1</v>
      </c>
      <c r="F950" s="181">
        <f>IFERROR(("20"&amp;LEFT(All_Opps[[#This Row],[Opportunity Name]],2))*1,"")</f>
        <v>2019</v>
      </c>
      <c r="G950" s="181" t="str">
        <f>MID(All_Opps[[#This Row],[Opportunity Name]],3,2)</f>
        <v>09</v>
      </c>
      <c r="H950" s="181" t="str">
        <f>LEFT(All_Opps[[#This Row],[Opportunity Name]],7)</f>
        <v>1909 La</v>
      </c>
      <c r="I950" s="181" t="str" cm="1">
        <f t="array" ref="I9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50" s="181" t="str">
        <f>YEAR(All_Opps[[#This Row],[Close_Date]])&amp;"-"&amp;TEXT(MONTH(All_Opps[[#This Row],[Close_Date]]),"00")</f>
        <v>2018-09</v>
      </c>
      <c r="K950" s="182">
        <f>All_Opps[[#This Row],[Created Date2]]*1</f>
        <v>43334</v>
      </c>
      <c r="L950" s="183">
        <f>YEAR(All_Opps[[#This Row],[Created_Date]])</f>
        <v>2018</v>
      </c>
      <c r="M950" s="184">
        <f>WEEKNUM(All_Opps[[#This Row],[Created_Date]],16)</f>
        <v>34</v>
      </c>
      <c r="N950" s="182">
        <f>All_Opps[[#This Row],[Close Date]]*1</f>
        <v>43364</v>
      </c>
      <c r="O950" s="185">
        <f>YEAR(All_Opps[[#This Row],[Close_Date]])</f>
        <v>2018</v>
      </c>
      <c r="P950" s="183">
        <f>MONTH(All_Opps[[#This Row],[Close Date]])</f>
        <v>9</v>
      </c>
      <c r="Q950" s="181">
        <f>WEEKNUM(All_Opps[[#This Row],[Close Date]],1)</f>
        <v>38</v>
      </c>
      <c r="R95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50" s="4" t="s">
        <v>2208</v>
      </c>
      <c r="T950" s="4" t="s">
        <v>2209</v>
      </c>
      <c r="U950" s="68">
        <v>43364</v>
      </c>
      <c r="V950" s="347" t="s">
        <v>18</v>
      </c>
      <c r="W950" s="341">
        <v>18914</v>
      </c>
      <c r="X950" s="4" t="s">
        <v>13</v>
      </c>
      <c r="Y950" s="4" t="s">
        <v>1285</v>
      </c>
      <c r="Z950" s="68">
        <v>43334</v>
      </c>
    </row>
    <row r="951" spans="1:26" ht="12.75" x14ac:dyDescent="0.35">
      <c r="A9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951" s="181" t="str">
        <f>IF(All_Opps[[#This Row],[WeekMod]]&lt;&gt;"",CONCATENATE(All_Opps[[#This Row],[Opp Year]],"-",TEXT(All_Opps[[#This Row],[WeekMod]],"00#")),"")</f>
        <v>2019-043</v>
      </c>
      <c r="C9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951" s="181" t="str">
        <f>CONCATENATE(All_Opps[[#This Row],[Opp Year]],"-",TEXT(All_Opps[[#This Row],[Week]],"00#"))</f>
        <v>2019-043</v>
      </c>
      <c r="E951" s="181">
        <f>IFERROR(VALUE(RIGHT(All_Opps[[#This Row],[Opportunity Name]],2)),"")</f>
        <v>2</v>
      </c>
      <c r="F951" s="181">
        <f>IFERROR(("20"&amp;LEFT(All_Opps[[#This Row],[Opportunity Name]],2))*1,"")</f>
        <v>2019</v>
      </c>
      <c r="G951" s="181" t="str">
        <f>MID(All_Opps[[#This Row],[Opportunity Name]],3,2)</f>
        <v>09</v>
      </c>
      <c r="H951" s="181" t="str">
        <f>LEFT(All_Opps[[#This Row],[Opportunity Name]],7)</f>
        <v>1909 Ra</v>
      </c>
      <c r="I951" s="181" t="str" cm="1">
        <f t="array" ref="I9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51" s="181" t="str">
        <f>YEAR(All_Opps[[#This Row],[Close_Date]])&amp;"-"&amp;TEXT(MONTH(All_Opps[[#This Row],[Close_Date]]),"00")</f>
        <v>2018-10</v>
      </c>
      <c r="K951" s="182">
        <f>All_Opps[[#This Row],[Created Date2]]*1</f>
        <v>43370</v>
      </c>
      <c r="L951" s="183">
        <f>YEAR(All_Opps[[#This Row],[Created_Date]])</f>
        <v>2018</v>
      </c>
      <c r="M951" s="184">
        <f>WEEKNUM(All_Opps[[#This Row],[Created_Date]],16)</f>
        <v>39</v>
      </c>
      <c r="N951" s="182">
        <f>All_Opps[[#This Row],[Close Date]]*1</f>
        <v>43400</v>
      </c>
      <c r="O951" s="185">
        <f>YEAR(All_Opps[[#This Row],[Close_Date]])</f>
        <v>2018</v>
      </c>
      <c r="P951" s="183">
        <f>MONTH(All_Opps[[#This Row],[Close Date]])</f>
        <v>10</v>
      </c>
      <c r="Q951" s="181">
        <f>WEEKNUM(All_Opps[[#This Row],[Close Date]],1)</f>
        <v>43</v>
      </c>
      <c r="R9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51" s="4" t="s">
        <v>2210</v>
      </c>
      <c r="T951" s="4" t="s">
        <v>2211</v>
      </c>
      <c r="U951" s="68">
        <v>43400</v>
      </c>
      <c r="V951" s="347" t="s">
        <v>18</v>
      </c>
      <c r="W951" s="341">
        <v>22847</v>
      </c>
      <c r="X951" s="4" t="s">
        <v>13</v>
      </c>
      <c r="Y951" s="4" t="s">
        <v>1285</v>
      </c>
      <c r="Z951" s="68">
        <v>43370</v>
      </c>
    </row>
    <row r="952" spans="1:26" ht="12.75" x14ac:dyDescent="0.35">
      <c r="A9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952" s="181" t="str">
        <f>IF(All_Opps[[#This Row],[WeekMod]]&lt;&gt;"",CONCATENATE(All_Opps[[#This Row],[Opp Year]],"-",TEXT(All_Opps[[#This Row],[WeekMod]],"00#")),"")</f>
        <v>2019-039</v>
      </c>
      <c r="C9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952" s="181" t="str">
        <f>CONCATENATE(All_Opps[[#This Row],[Opp Year]],"-",TEXT(All_Opps[[#This Row],[Week]],"00#"))</f>
        <v>2019-039</v>
      </c>
      <c r="E952" s="181">
        <f>IFERROR(VALUE(RIGHT(All_Opps[[#This Row],[Opportunity Name]],2)),"")</f>
        <v>5</v>
      </c>
      <c r="F952" s="181">
        <f>IFERROR(("20"&amp;LEFT(All_Opps[[#This Row],[Opportunity Name]],2))*1,"")</f>
        <v>2019</v>
      </c>
      <c r="G952" s="181" t="str">
        <f>MID(All_Opps[[#This Row],[Opportunity Name]],3,2)</f>
        <v>06</v>
      </c>
      <c r="H952" s="181" t="str">
        <f>LEFT(All_Opps[[#This Row],[Opportunity Name]],7)</f>
        <v>1906 An</v>
      </c>
      <c r="I952" s="181" t="str" cm="1">
        <f t="array" ref="I9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52" s="181" t="str">
        <f>YEAR(All_Opps[[#This Row],[Close_Date]])&amp;"-"&amp;TEXT(MONTH(All_Opps[[#This Row],[Close_Date]]),"00")</f>
        <v>2018-09</v>
      </c>
      <c r="K952" s="182">
        <f>All_Opps[[#This Row],[Created Date2]]*1</f>
        <v>43338</v>
      </c>
      <c r="L952" s="183">
        <f>YEAR(All_Opps[[#This Row],[Created_Date]])</f>
        <v>2018</v>
      </c>
      <c r="M952" s="184">
        <f>WEEKNUM(All_Opps[[#This Row],[Created_Date]],16)</f>
        <v>35</v>
      </c>
      <c r="N952" s="182">
        <f>All_Opps[[#This Row],[Close Date]]*1</f>
        <v>43368</v>
      </c>
      <c r="O952" s="185">
        <f>YEAR(All_Opps[[#This Row],[Close_Date]])</f>
        <v>2018</v>
      </c>
      <c r="P952" s="183">
        <f>MONTH(All_Opps[[#This Row],[Close Date]])</f>
        <v>9</v>
      </c>
      <c r="Q952" s="181">
        <f>WEEKNUM(All_Opps[[#This Row],[Close Date]],1)</f>
        <v>39</v>
      </c>
      <c r="R95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52" s="4" t="s">
        <v>2212</v>
      </c>
      <c r="T952" s="4" t="s">
        <v>2213</v>
      </c>
      <c r="U952" s="68">
        <v>43368</v>
      </c>
      <c r="V952" s="347" t="s">
        <v>18</v>
      </c>
      <c r="W952" s="9">
        <v>59384</v>
      </c>
      <c r="X952" s="4" t="s">
        <v>15</v>
      </c>
      <c r="Y952" s="4" t="s">
        <v>328</v>
      </c>
      <c r="Z952" s="68">
        <v>43338</v>
      </c>
    </row>
    <row r="953" spans="1:26" ht="12.75" x14ac:dyDescent="0.35">
      <c r="A953" s="2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953" s="236" t="str">
        <f>IF(All_Opps[[#This Row],[WeekMod]]&lt;&gt;"",CONCATENATE(All_Opps[[#This Row],[Opp Year]],"-",TEXT(All_Opps[[#This Row],[WeekMod]],"00#")),"")</f>
        <v>2019-044</v>
      </c>
      <c r="C953" s="2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953" s="236" t="str">
        <f>CONCATENATE(All_Opps[[#This Row],[Opp Year]],"-",TEXT(All_Opps[[#This Row],[Week]],"00#"))</f>
        <v>2019-044</v>
      </c>
      <c r="E953" s="236">
        <f>IFERROR(VALUE(RIGHT(All_Opps[[#This Row],[Opportunity Name]],2)),"")</f>
        <v>2</v>
      </c>
      <c r="F953" s="236">
        <f>IFERROR(("20"&amp;LEFT(All_Opps[[#This Row],[Opportunity Name]],2))*1,"")</f>
        <v>2019</v>
      </c>
      <c r="G953" s="236" t="str">
        <f>MID(All_Opps[[#This Row],[Opportunity Name]],3,2)</f>
        <v>02</v>
      </c>
      <c r="H953" s="236" t="str">
        <f>LEFT(All_Opps[[#This Row],[Opportunity Name]],7)</f>
        <v>1902-03</v>
      </c>
      <c r="I953" s="236" t="str" cm="1">
        <f t="array" ref="I9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53" s="236" t="str">
        <f>YEAR(All_Opps[[#This Row],[Close_Date]])&amp;"-"&amp;TEXT(MONTH(All_Opps[[#This Row],[Close_Date]]),"00")</f>
        <v>2018-10</v>
      </c>
      <c r="K953" s="237">
        <f>All_Opps[[#This Row],[Created Date2]]*1</f>
        <v>43374</v>
      </c>
      <c r="L953" s="238">
        <f>YEAR(All_Opps[[#This Row],[Created_Date]])</f>
        <v>2018</v>
      </c>
      <c r="M953" s="239">
        <f>WEEKNUM(All_Opps[[#This Row],[Created_Date]],16)</f>
        <v>40</v>
      </c>
      <c r="N953" s="237">
        <f>All_Opps[[#This Row],[Close Date]]*1</f>
        <v>43401</v>
      </c>
      <c r="O953" s="240">
        <f>YEAR(All_Opps[[#This Row],[Close_Date]])</f>
        <v>2018</v>
      </c>
      <c r="P953" s="238">
        <f>MONTH(All_Opps[[#This Row],[Close Date]])</f>
        <v>10</v>
      </c>
      <c r="Q953" s="236">
        <f>WEEKNUM(All_Opps[[#This Row],[Close Date]],1)</f>
        <v>44</v>
      </c>
      <c r="R953" s="2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123</v>
      </c>
      <c r="S953" s="28" t="s">
        <v>2214</v>
      </c>
      <c r="T953" s="28" t="s">
        <v>2215</v>
      </c>
      <c r="U953" s="76">
        <v>43401</v>
      </c>
      <c r="V953" s="358" t="s">
        <v>19</v>
      </c>
      <c r="W953" s="29">
        <v>42321</v>
      </c>
      <c r="X953" s="28" t="s">
        <v>5</v>
      </c>
      <c r="Y953" s="28" t="s">
        <v>1285</v>
      </c>
      <c r="Z953" s="76">
        <v>43374</v>
      </c>
    </row>
    <row r="954" spans="1:26" ht="12.75" x14ac:dyDescent="0.35">
      <c r="A9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954" s="181" t="str">
        <f>IF(All_Opps[[#This Row],[WeekMod]]&lt;&gt;"",CONCATENATE(All_Opps[[#This Row],[Opp Year]],"-",TEXT(All_Opps[[#This Row],[WeekMod]],"00#")),"")</f>
        <v>2019-037</v>
      </c>
      <c r="C9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954" s="181" t="str">
        <f>CONCATENATE(All_Opps[[#This Row],[Opp Year]],"-",TEXT(All_Opps[[#This Row],[Week]],"00#"))</f>
        <v>2019-037</v>
      </c>
      <c r="E954" s="181">
        <f>IFERROR(VALUE(RIGHT(All_Opps[[#This Row],[Opportunity Name]],2)),"")</f>
        <v>2</v>
      </c>
      <c r="F954" s="181">
        <f>IFERROR(("20"&amp;LEFT(All_Opps[[#This Row],[Opportunity Name]],2))*1,"")</f>
        <v>2019</v>
      </c>
      <c r="G954" s="181" t="str">
        <f>MID(All_Opps[[#This Row],[Opportunity Name]],3,2)</f>
        <v>11</v>
      </c>
      <c r="H954" s="181" t="str">
        <f>LEFT(All_Opps[[#This Row],[Opportunity Name]],7)</f>
        <v>1911-01</v>
      </c>
      <c r="I954" s="181" t="str" cm="1">
        <f t="array" ref="I9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54" s="181" t="str">
        <f>YEAR(All_Opps[[#This Row],[Close_Date]])&amp;"-"&amp;TEXT(MONTH(All_Opps[[#This Row],[Close_Date]]),"00")</f>
        <v>2018-09</v>
      </c>
      <c r="K954" s="182">
        <f>All_Opps[[#This Row],[Created Date2]]*1</f>
        <v>43348</v>
      </c>
      <c r="L954" s="183">
        <f>YEAR(All_Opps[[#This Row],[Created_Date]])</f>
        <v>2018</v>
      </c>
      <c r="M954" s="184">
        <f>WEEKNUM(All_Opps[[#This Row],[Created_Date]],16)</f>
        <v>36</v>
      </c>
      <c r="N954" s="182">
        <f>All_Opps[[#This Row],[Close Date]]*1</f>
        <v>43353</v>
      </c>
      <c r="O954" s="185">
        <f>YEAR(All_Opps[[#This Row],[Close_Date]])</f>
        <v>2018</v>
      </c>
      <c r="P954" s="183">
        <f>MONTH(All_Opps[[#This Row],[Close Date]])</f>
        <v>9</v>
      </c>
      <c r="Q954" s="181">
        <f>WEEKNUM(All_Opps[[#This Row],[Close Date]],1)</f>
        <v>37</v>
      </c>
      <c r="R95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422</v>
      </c>
      <c r="S954" s="4" t="s">
        <v>2216</v>
      </c>
      <c r="T954" s="4" t="s">
        <v>2217</v>
      </c>
      <c r="U954" s="68">
        <v>43353</v>
      </c>
      <c r="V954" s="347" t="s">
        <v>19</v>
      </c>
      <c r="W954" s="341">
        <v>36885</v>
      </c>
      <c r="X954" s="4" t="s">
        <v>11</v>
      </c>
      <c r="Y954" s="4" t="s">
        <v>321</v>
      </c>
      <c r="Z954" s="68">
        <v>43348</v>
      </c>
    </row>
    <row r="955" spans="1:26" ht="12.75" x14ac:dyDescent="0.35">
      <c r="A955" s="20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955" s="206" t="str">
        <f>IF(All_Opps[[#This Row],[WeekMod]]&lt;&gt;"",CONCATENATE(All_Opps[[#This Row],[Opp Year]],"-",TEXT(All_Opps[[#This Row],[WeekMod]],"00#")),"")</f>
        <v>2019-039</v>
      </c>
      <c r="C955" s="20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955" s="206" t="str">
        <f>CONCATENATE(All_Opps[[#This Row],[Opp Year]],"-",TEXT(All_Opps[[#This Row],[Week]],"00#"))</f>
        <v>2019-039</v>
      </c>
      <c r="E955" s="206">
        <f>IFERROR(VALUE(RIGHT(All_Opps[[#This Row],[Opportunity Name]],2)),"")</f>
        <v>2</v>
      </c>
      <c r="F955" s="206">
        <f>IFERROR(("20"&amp;LEFT(All_Opps[[#This Row],[Opportunity Name]],2))*1,"")</f>
        <v>2019</v>
      </c>
      <c r="G955" s="206" t="str">
        <f>MID(All_Opps[[#This Row],[Opportunity Name]],3,2)</f>
        <v>09</v>
      </c>
      <c r="H955" s="206" t="str">
        <f>LEFT(All_Opps[[#This Row],[Opportunity Name]],7)</f>
        <v>1909-10</v>
      </c>
      <c r="I955" s="206" t="str" cm="1">
        <f t="array" ref="I9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55" s="206" t="str">
        <f>YEAR(All_Opps[[#This Row],[Close_Date]])&amp;"-"&amp;TEXT(MONTH(All_Opps[[#This Row],[Close_Date]]),"00")</f>
        <v>2018-09</v>
      </c>
      <c r="K955" s="207">
        <f>All_Opps[[#This Row],[Created Date2]]*1</f>
        <v>43349</v>
      </c>
      <c r="L955" s="208">
        <f>YEAR(All_Opps[[#This Row],[Created_Date]])</f>
        <v>2018</v>
      </c>
      <c r="M955" s="209">
        <f>WEEKNUM(All_Opps[[#This Row],[Created_Date]],16)</f>
        <v>36</v>
      </c>
      <c r="N955" s="207">
        <f>All_Opps[[#This Row],[Close Date]]*1</f>
        <v>43366</v>
      </c>
      <c r="O955" s="210">
        <f>YEAR(All_Opps[[#This Row],[Close_Date]])</f>
        <v>2018</v>
      </c>
      <c r="P955" s="208">
        <f>MONTH(All_Opps[[#This Row],[Close Date]])</f>
        <v>9</v>
      </c>
      <c r="Q955" s="206">
        <f>WEEKNUM(All_Opps[[#This Row],[Close Date]],1)</f>
        <v>39</v>
      </c>
      <c r="R955" s="20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360</v>
      </c>
      <c r="S955" s="41" t="s">
        <v>2218</v>
      </c>
      <c r="T955" s="41" t="s">
        <v>2219</v>
      </c>
      <c r="U955" s="70">
        <v>43366</v>
      </c>
      <c r="V955" s="352" t="s">
        <v>19</v>
      </c>
      <c r="W955" s="40">
        <v>45261</v>
      </c>
      <c r="X955" s="41" t="s">
        <v>15</v>
      </c>
      <c r="Y955" s="41" t="s">
        <v>1285</v>
      </c>
      <c r="Z955" s="70">
        <v>43349</v>
      </c>
    </row>
    <row r="956" spans="1:26" ht="12.75" x14ac:dyDescent="0.35">
      <c r="A9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956" s="181" t="str">
        <f>IF(All_Opps[[#This Row],[WeekMod]]&lt;&gt;"",CONCATENATE(All_Opps[[#This Row],[Opp Year]],"-",TEXT(All_Opps[[#This Row],[WeekMod]],"00#")),"")</f>
        <v>2019-043</v>
      </c>
      <c r="C9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956" s="181" t="str">
        <f>CONCATENATE(All_Opps[[#This Row],[Opp Year]],"-",TEXT(All_Opps[[#This Row],[Week]],"00#"))</f>
        <v>2019-043</v>
      </c>
      <c r="E956" s="181">
        <f>IFERROR(VALUE(RIGHT(All_Opps[[#This Row],[Opportunity Name]],2)),"")</f>
        <v>2</v>
      </c>
      <c r="F956" s="181">
        <f>IFERROR(("20"&amp;LEFT(All_Opps[[#This Row],[Opportunity Name]],2))*1,"")</f>
        <v>2019</v>
      </c>
      <c r="G956" s="181" t="str">
        <f>MID(All_Opps[[#This Row],[Opportunity Name]],3,2)</f>
        <v>01</v>
      </c>
      <c r="H956" s="181" t="str">
        <f>LEFT(All_Opps[[#This Row],[Opportunity Name]],7)</f>
        <v>1901-12</v>
      </c>
      <c r="I956" s="181" t="str" cm="1">
        <f t="array" ref="I9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56" s="181" t="str">
        <f>YEAR(All_Opps[[#This Row],[Close_Date]])&amp;"-"&amp;TEXT(MONTH(All_Opps[[#This Row],[Close_Date]]),"00")</f>
        <v>2018-10</v>
      </c>
      <c r="K956" s="182">
        <f>All_Opps[[#This Row],[Created Date2]]*1</f>
        <v>43395</v>
      </c>
      <c r="L956" s="183">
        <f>YEAR(All_Opps[[#This Row],[Created_Date]])</f>
        <v>2018</v>
      </c>
      <c r="M956" s="184">
        <f>WEEKNUM(All_Opps[[#This Row],[Created_Date]],16)</f>
        <v>43</v>
      </c>
      <c r="N956" s="182">
        <f>All_Opps[[#This Row],[Close Date]]*1</f>
        <v>43399</v>
      </c>
      <c r="O956" s="185">
        <f>YEAR(All_Opps[[#This Row],[Close_Date]])</f>
        <v>2018</v>
      </c>
      <c r="P956" s="183">
        <f>MONTH(All_Opps[[#This Row],[Close Date]])</f>
        <v>10</v>
      </c>
      <c r="Q956" s="181">
        <f>WEEKNUM(All_Opps[[#This Row],[Close Date]],1)</f>
        <v>43</v>
      </c>
      <c r="R95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71</v>
      </c>
      <c r="S956" s="4" t="s">
        <v>2220</v>
      </c>
      <c r="T956" s="4" t="s">
        <v>2221</v>
      </c>
      <c r="U956" s="68">
        <v>43399</v>
      </c>
      <c r="V956" s="347" t="s">
        <v>19</v>
      </c>
      <c r="W956" s="341">
        <v>54735</v>
      </c>
      <c r="X956" s="4" t="s">
        <v>27</v>
      </c>
      <c r="Y956" s="4" t="s">
        <v>321</v>
      </c>
      <c r="Z956" s="68">
        <v>43395</v>
      </c>
    </row>
    <row r="957" spans="1:26" ht="12.75" x14ac:dyDescent="0.35">
      <c r="A9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95</v>
      </c>
      <c r="B957" s="181" t="str">
        <f>IF(All_Opps[[#This Row],[WeekMod]]&lt;&gt;"",CONCATENATE(All_Opps[[#This Row],[Opp Year]],"-",TEXT(All_Opps[[#This Row],[WeekMod]],"00#")),"")</f>
        <v>2018-095</v>
      </c>
      <c r="C9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95</v>
      </c>
      <c r="D957" s="181" t="str">
        <f>CONCATENATE(All_Opps[[#This Row],[Opp Year]],"-",TEXT(All_Opps[[#This Row],[Week]],"00#"))</f>
        <v>2018-095</v>
      </c>
      <c r="E957" s="181">
        <f>IFERROR(VALUE(RIGHT(All_Opps[[#This Row],[Opportunity Name]],2)),"")</f>
        <v>3</v>
      </c>
      <c r="F957" s="181">
        <f>IFERROR(("20"&amp;LEFT(All_Opps[[#This Row],[Opportunity Name]],2))*1,"")</f>
        <v>2018</v>
      </c>
      <c r="G957" s="181" t="str">
        <f>MID(All_Opps[[#This Row],[Opportunity Name]],3,2)</f>
        <v>12</v>
      </c>
      <c r="H957" s="181" t="str">
        <f>LEFT(All_Opps[[#This Row],[Opportunity Name]],7)</f>
        <v>1812-16</v>
      </c>
      <c r="I957" s="181" t="str" cm="1">
        <f t="array" ref="I9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57" s="181" t="str">
        <f>YEAR(All_Opps[[#This Row],[Close_Date]])&amp;"-"&amp;TEXT(MONTH(All_Opps[[#This Row],[Close_Date]]),"00")</f>
        <v>2018-10</v>
      </c>
      <c r="K957" s="182">
        <f>All_Opps[[#This Row],[Created Date2]]*1</f>
        <v>43394</v>
      </c>
      <c r="L957" s="183">
        <f>YEAR(All_Opps[[#This Row],[Created_Date]])</f>
        <v>2018</v>
      </c>
      <c r="M957" s="184">
        <f>WEEKNUM(All_Opps[[#This Row],[Created_Date]],16)</f>
        <v>43</v>
      </c>
      <c r="N957" s="182">
        <f>All_Opps[[#This Row],[Close Date]]*1</f>
        <v>43397</v>
      </c>
      <c r="O957" s="185">
        <f>YEAR(All_Opps[[#This Row],[Close_Date]])</f>
        <v>2018</v>
      </c>
      <c r="P957" s="183">
        <f>MONTH(All_Opps[[#This Row],[Close Date]])</f>
        <v>10</v>
      </c>
      <c r="Q957" s="181">
        <f>WEEKNUM(All_Opps[[#This Row],[Close Date]],1)</f>
        <v>43</v>
      </c>
      <c r="R95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41</v>
      </c>
      <c r="S957" s="4" t="s">
        <v>2222</v>
      </c>
      <c r="T957" s="4" t="s">
        <v>2223</v>
      </c>
      <c r="U957" s="68">
        <v>43397</v>
      </c>
      <c r="V957" s="347" t="s">
        <v>19</v>
      </c>
      <c r="W957" s="9">
        <v>54833</v>
      </c>
      <c r="X957" s="4" t="s">
        <v>11</v>
      </c>
      <c r="Y957" s="4" t="s">
        <v>328</v>
      </c>
      <c r="Z957" s="68">
        <v>43394</v>
      </c>
    </row>
    <row r="958" spans="1:26" ht="12.75" x14ac:dyDescent="0.35">
      <c r="A9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97</v>
      </c>
      <c r="B958" s="181" t="str">
        <f>IF(All_Opps[[#This Row],[WeekMod]]&lt;&gt;"",CONCATENATE(All_Opps[[#This Row],[Opp Year]],"-",TEXT(All_Opps[[#This Row],[WeekMod]],"00#")),"")</f>
        <v>2018-097</v>
      </c>
      <c r="C9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97</v>
      </c>
      <c r="D958" s="181" t="str">
        <f>CONCATENATE(All_Opps[[#This Row],[Opp Year]],"-",TEXT(All_Opps[[#This Row],[Week]],"00#"))</f>
        <v>2018-097</v>
      </c>
      <c r="E958" s="181">
        <f>IFERROR(VALUE(RIGHT(All_Opps[[#This Row],[Opportunity Name]],2)),"")</f>
        <v>2</v>
      </c>
      <c r="F958" s="181">
        <f>IFERROR(("20"&amp;LEFT(All_Opps[[#This Row],[Opportunity Name]],2))*1,"")</f>
        <v>2018</v>
      </c>
      <c r="G958" s="181" t="str">
        <f>MID(All_Opps[[#This Row],[Opportunity Name]],3,2)</f>
        <v>12</v>
      </c>
      <c r="H958" s="181" t="str">
        <f>LEFT(All_Opps[[#This Row],[Opportunity Name]],7)</f>
        <v>1812-17</v>
      </c>
      <c r="I958" s="181" t="str" cm="1">
        <f t="array" ref="I9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58" s="181" t="str">
        <f>YEAR(All_Opps[[#This Row],[Close_Date]])&amp;"-"&amp;TEXT(MONTH(All_Opps[[#This Row],[Close_Date]]),"00")</f>
        <v>2018-11</v>
      </c>
      <c r="K958" s="182">
        <f>All_Opps[[#This Row],[Created Date2]]*1</f>
        <v>43395</v>
      </c>
      <c r="L958" s="183">
        <f>YEAR(All_Opps[[#This Row],[Created_Date]])</f>
        <v>2018</v>
      </c>
      <c r="M958" s="184">
        <f>WEEKNUM(All_Opps[[#This Row],[Created_Date]],16)</f>
        <v>43</v>
      </c>
      <c r="N958" s="182">
        <f>All_Opps[[#This Row],[Close Date]]*1</f>
        <v>43413</v>
      </c>
      <c r="O958" s="185">
        <f>YEAR(All_Opps[[#This Row],[Close_Date]])</f>
        <v>2018</v>
      </c>
      <c r="P958" s="183">
        <f>MONTH(All_Opps[[#This Row],[Close Date]])</f>
        <v>11</v>
      </c>
      <c r="Q958" s="181">
        <f>WEEKNUM(All_Opps[[#This Row],[Close Date]],1)</f>
        <v>45</v>
      </c>
      <c r="R95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40</v>
      </c>
      <c r="S958" s="4" t="s">
        <v>2224</v>
      </c>
      <c r="T958" s="4" t="s">
        <v>2225</v>
      </c>
      <c r="U958" s="68">
        <v>43413</v>
      </c>
      <c r="V958" s="347" t="s">
        <v>19</v>
      </c>
      <c r="W958" s="9">
        <v>28010</v>
      </c>
      <c r="X958" s="4" t="s">
        <v>13</v>
      </c>
      <c r="Y958" s="4" t="s">
        <v>1285</v>
      </c>
      <c r="Z958" s="68">
        <v>43395</v>
      </c>
    </row>
    <row r="959" spans="1:26" ht="12.75" x14ac:dyDescent="0.35">
      <c r="A9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91</v>
      </c>
      <c r="B959" s="181" t="str">
        <f>IF(All_Opps[[#This Row],[WeekMod]]&lt;&gt;"",CONCATENATE(All_Opps[[#This Row],[Opp Year]],"-",TEXT(All_Opps[[#This Row],[WeekMod]],"00#")),"")</f>
        <v>2018-091</v>
      </c>
      <c r="C9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91</v>
      </c>
      <c r="D959" s="181" t="str">
        <f>CONCATENATE(All_Opps[[#This Row],[Opp Year]],"-",TEXT(All_Opps[[#This Row],[Week]],"00#"))</f>
        <v>2018-091</v>
      </c>
      <c r="E959" s="181">
        <f>IFERROR(VALUE(RIGHT(All_Opps[[#This Row],[Opportunity Name]],2)),"")</f>
        <v>5</v>
      </c>
      <c r="F959" s="181">
        <f>IFERROR(("20"&amp;LEFT(All_Opps[[#This Row],[Opportunity Name]],2))*1,"")</f>
        <v>2018</v>
      </c>
      <c r="G959" s="181" t="str">
        <f>MID(All_Opps[[#This Row],[Opportunity Name]],3,2)</f>
        <v>11</v>
      </c>
      <c r="H959" s="181" t="str">
        <f>LEFT(All_Opps[[#This Row],[Opportunity Name]],7)</f>
        <v>1811-05</v>
      </c>
      <c r="I959" s="181" t="str" cm="1">
        <f t="array" ref="I9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59" s="181" t="str">
        <f>YEAR(All_Opps[[#This Row],[Close_Date]])&amp;"-"&amp;TEXT(MONTH(All_Opps[[#This Row],[Close_Date]]),"00")</f>
        <v>2018-09</v>
      </c>
      <c r="K959" s="182">
        <f>All_Opps[[#This Row],[Created Date2]]*1</f>
        <v>43364</v>
      </c>
      <c r="L959" s="183">
        <f>YEAR(All_Opps[[#This Row],[Created_Date]])</f>
        <v>2018</v>
      </c>
      <c r="M959" s="184">
        <f>WEEKNUM(All_Opps[[#This Row],[Created_Date]],16)</f>
        <v>38</v>
      </c>
      <c r="N959" s="182">
        <f>All_Opps[[#This Row],[Close Date]]*1</f>
        <v>43371</v>
      </c>
      <c r="O959" s="185">
        <f>YEAR(All_Opps[[#This Row],[Close_Date]])</f>
        <v>2018</v>
      </c>
      <c r="P959" s="183">
        <f>MONTH(All_Opps[[#This Row],[Close Date]])</f>
        <v>9</v>
      </c>
      <c r="Q959" s="181">
        <f>WEEKNUM(All_Opps[[#This Row],[Close Date]],1)</f>
        <v>39</v>
      </c>
      <c r="R95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41</v>
      </c>
      <c r="S959" s="4" t="s">
        <v>2226</v>
      </c>
      <c r="T959" s="4" t="s">
        <v>2227</v>
      </c>
      <c r="U959" s="68">
        <v>43371</v>
      </c>
      <c r="V959" s="347" t="s">
        <v>19</v>
      </c>
      <c r="W959" s="341">
        <v>30395</v>
      </c>
      <c r="X959" s="4" t="s">
        <v>15</v>
      </c>
      <c r="Y959" s="4" t="s">
        <v>321</v>
      </c>
      <c r="Z959" s="68">
        <v>43364</v>
      </c>
    </row>
    <row r="960" spans="1:26" ht="12.75" x14ac:dyDescent="0.35">
      <c r="A9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960" s="181" t="str">
        <f>IF(All_Opps[[#This Row],[WeekMod]]&lt;&gt;"",CONCATENATE(All_Opps[[#This Row],[Opp Year]],"-",TEXT(All_Opps[[#This Row],[WeekMod]],"00#")),"")</f>
        <v>2019-045</v>
      </c>
      <c r="C9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960" s="181" t="str">
        <f>CONCATENATE(All_Opps[[#This Row],[Opp Year]],"-",TEXT(All_Opps[[#This Row],[Week]],"00#"))</f>
        <v>2019-045</v>
      </c>
      <c r="E960" s="181">
        <f>IFERROR(VALUE(RIGHT(All_Opps[[#This Row],[Opportunity Name]],2)),"")</f>
        <v>2</v>
      </c>
      <c r="F960" s="181">
        <f>IFERROR(("20"&amp;LEFT(All_Opps[[#This Row],[Opportunity Name]],2))*1,"")</f>
        <v>2019</v>
      </c>
      <c r="G960" s="181" t="str">
        <f>MID(All_Opps[[#This Row],[Opportunity Name]],3,2)</f>
        <v>07</v>
      </c>
      <c r="H960" s="181" t="str">
        <f>LEFT(All_Opps[[#This Row],[Opportunity Name]],7)</f>
        <v>1907-07</v>
      </c>
      <c r="I960" s="181" t="str" cm="1">
        <f t="array" ref="I9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60" s="181" t="str">
        <f>YEAR(All_Opps[[#This Row],[Close_Date]])&amp;"-"&amp;TEXT(MONTH(All_Opps[[#This Row],[Close_Date]]),"00")</f>
        <v>2018-11</v>
      </c>
      <c r="K960" s="182">
        <f>All_Opps[[#This Row],[Created Date2]]*1</f>
        <v>43404</v>
      </c>
      <c r="L960" s="183">
        <f>YEAR(All_Opps[[#This Row],[Created_Date]])</f>
        <v>2018</v>
      </c>
      <c r="M960" s="184">
        <f>WEEKNUM(All_Opps[[#This Row],[Created_Date]],16)</f>
        <v>44</v>
      </c>
      <c r="N960" s="182">
        <f>All_Opps[[#This Row],[Close Date]]*1</f>
        <v>43408</v>
      </c>
      <c r="O960" s="185">
        <f>YEAR(All_Opps[[#This Row],[Close_Date]])</f>
        <v>2018</v>
      </c>
      <c r="P960" s="183">
        <f>MONTH(All_Opps[[#This Row],[Close Date]])</f>
        <v>11</v>
      </c>
      <c r="Q960" s="181">
        <f>WEEKNUM(All_Opps[[#This Row],[Close Date]],1)</f>
        <v>45</v>
      </c>
      <c r="R96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243</v>
      </c>
      <c r="S960" s="4" t="s">
        <v>2228</v>
      </c>
      <c r="T960" s="4" t="s">
        <v>2229</v>
      </c>
      <c r="U960" s="68">
        <v>43408</v>
      </c>
      <c r="V960" s="347" t="s">
        <v>19</v>
      </c>
      <c r="W960" s="9">
        <v>26334</v>
      </c>
      <c r="X960" s="4" t="s">
        <v>181</v>
      </c>
      <c r="Y960" s="4" t="s">
        <v>1285</v>
      </c>
      <c r="Z960" s="68">
        <v>43404</v>
      </c>
    </row>
    <row r="961" spans="1:26" ht="12.75" x14ac:dyDescent="0.35">
      <c r="A9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961" s="181" t="str">
        <f>IF(All_Opps[[#This Row],[WeekMod]]&lt;&gt;"",CONCATENATE(All_Opps[[#This Row],[Opp Year]],"-",TEXT(All_Opps[[#This Row],[WeekMod]],"00#")),"")</f>
        <v>2019-046</v>
      </c>
      <c r="C9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961" s="181" t="str">
        <f>CONCATENATE(All_Opps[[#This Row],[Opp Year]],"-",TEXT(All_Opps[[#This Row],[Week]],"00#"))</f>
        <v>2019-046</v>
      </c>
      <c r="E961" s="181">
        <f>IFERROR(VALUE(RIGHT(All_Opps[[#This Row],[Opportunity Name]],2)),"")</f>
        <v>2</v>
      </c>
      <c r="F961" s="181">
        <f>IFERROR(("20"&amp;LEFT(All_Opps[[#This Row],[Opportunity Name]],2))*1,"")</f>
        <v>2019</v>
      </c>
      <c r="G961" s="181" t="str">
        <f>MID(All_Opps[[#This Row],[Opportunity Name]],3,2)</f>
        <v>02</v>
      </c>
      <c r="H961" s="181" t="str">
        <f>LEFT(All_Opps[[#This Row],[Opportunity Name]],7)</f>
        <v>1902 Za</v>
      </c>
      <c r="I961" s="181" t="str" cm="1">
        <f t="array" ref="I9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61" s="181" t="str">
        <f>YEAR(All_Opps[[#This Row],[Close_Date]])&amp;"-"&amp;TEXT(MONTH(All_Opps[[#This Row],[Close_Date]]),"00")</f>
        <v>2018-11</v>
      </c>
      <c r="K961" s="182">
        <f>All_Opps[[#This Row],[Created Date2]]*1</f>
        <v>43388</v>
      </c>
      <c r="L961" s="183">
        <f>YEAR(All_Opps[[#This Row],[Created_Date]])</f>
        <v>2018</v>
      </c>
      <c r="M961" s="184">
        <f>WEEKNUM(All_Opps[[#This Row],[Created_Date]],16)</f>
        <v>42</v>
      </c>
      <c r="N961" s="182">
        <f>All_Opps[[#This Row],[Close Date]]*1</f>
        <v>43418</v>
      </c>
      <c r="O961" s="185">
        <f>YEAR(All_Opps[[#This Row],[Close_Date]])</f>
        <v>2018</v>
      </c>
      <c r="P961" s="183">
        <f>MONTH(All_Opps[[#This Row],[Close Date]])</f>
        <v>11</v>
      </c>
      <c r="Q961" s="181">
        <f>WEEKNUM(All_Opps[[#This Row],[Close Date]],1)</f>
        <v>46</v>
      </c>
      <c r="R96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61" s="4" t="s">
        <v>2230</v>
      </c>
      <c r="T961" s="4" t="s">
        <v>2231</v>
      </c>
      <c r="U961" s="68">
        <v>43418</v>
      </c>
      <c r="V961" s="347" t="s">
        <v>21</v>
      </c>
      <c r="W961" s="341">
        <v>31881</v>
      </c>
      <c r="X961" s="4" t="s">
        <v>13</v>
      </c>
      <c r="Y961" s="4" t="s">
        <v>321</v>
      </c>
      <c r="Z961" s="68">
        <v>43388</v>
      </c>
    </row>
    <row r="962" spans="1:26" ht="12.75" x14ac:dyDescent="0.35">
      <c r="A9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962" s="181" t="str">
        <f>IF(All_Opps[[#This Row],[WeekMod]]&lt;&gt;"",CONCATENATE(All_Opps[[#This Row],[Opp Year]],"-",TEXT(All_Opps[[#This Row],[WeekMod]],"00#")),"")</f>
        <v>2018-090</v>
      </c>
      <c r="C9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962" s="181" t="str">
        <f>CONCATENATE(All_Opps[[#This Row],[Opp Year]],"-",TEXT(All_Opps[[#This Row],[Week]],"00#"))</f>
        <v>2018-090</v>
      </c>
      <c r="E962" s="181">
        <f>IFERROR(VALUE(RIGHT(All_Opps[[#This Row],[Opportunity Name]],2)),"")</f>
        <v>2</v>
      </c>
      <c r="F962" s="181">
        <f>IFERROR(("20"&amp;LEFT(All_Opps[[#This Row],[Opportunity Name]],2))*1,"")</f>
        <v>2018</v>
      </c>
      <c r="G962" s="181" t="str">
        <f>MID(All_Opps[[#This Row],[Opportunity Name]],3,2)</f>
        <v>11</v>
      </c>
      <c r="H962" s="181" t="str">
        <f>LEFT(All_Opps[[#This Row],[Opportunity Name]],7)</f>
        <v>1811 Ra</v>
      </c>
      <c r="I962" s="181" t="str" cm="1">
        <f t="array" ref="I9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62" s="181" t="str">
        <f>YEAR(All_Opps[[#This Row],[Close_Date]])&amp;"-"&amp;TEXT(MONTH(All_Opps[[#This Row],[Close_Date]]),"00")</f>
        <v>2018-09</v>
      </c>
      <c r="K962" s="182">
        <f>All_Opps[[#This Row],[Created Date2]]*1</f>
        <v>43335</v>
      </c>
      <c r="L962" s="183">
        <f>YEAR(All_Opps[[#This Row],[Created_Date]])</f>
        <v>2018</v>
      </c>
      <c r="M962" s="184">
        <f>WEEKNUM(All_Opps[[#This Row],[Created_Date]],16)</f>
        <v>34</v>
      </c>
      <c r="N962" s="182">
        <f>All_Opps[[#This Row],[Close Date]]*1</f>
        <v>43365</v>
      </c>
      <c r="O962" s="185">
        <f>YEAR(All_Opps[[#This Row],[Close_Date]])</f>
        <v>2018</v>
      </c>
      <c r="P962" s="183">
        <f>MONTH(All_Opps[[#This Row],[Close Date]])</f>
        <v>9</v>
      </c>
      <c r="Q962" s="181">
        <f>WEEKNUM(All_Opps[[#This Row],[Close Date]],1)</f>
        <v>38</v>
      </c>
      <c r="R96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62" s="4" t="s">
        <v>2232</v>
      </c>
      <c r="T962" s="4" t="s">
        <v>2233</v>
      </c>
      <c r="U962" s="68">
        <v>43365</v>
      </c>
      <c r="V962" s="347" t="s">
        <v>18</v>
      </c>
      <c r="W962" s="341">
        <v>19720</v>
      </c>
      <c r="X962" s="4" t="s">
        <v>13</v>
      </c>
      <c r="Y962" s="4" t="s">
        <v>321</v>
      </c>
      <c r="Z962" s="68">
        <v>43335</v>
      </c>
    </row>
    <row r="963" spans="1:26" ht="12.75" x14ac:dyDescent="0.35">
      <c r="A96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963" s="181" t="str">
        <f>IF(All_Opps[[#This Row],[WeekMod]]&lt;&gt;"",CONCATENATE(All_Opps[[#This Row],[Opp Year]],"-",TEXT(All_Opps[[#This Row],[WeekMod]],"00#")),"")</f>
        <v/>
      </c>
      <c r="C9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963" s="181" t="str">
        <f>CONCATENATE(All_Opps[[#This Row],[Opp Year]],"-",TEXT(All_Opps[[#This Row],[Week]],"00#"))</f>
        <v>2020-001</v>
      </c>
      <c r="E963" s="181">
        <f>IFERROR(VALUE(RIGHT(All_Opps[[#This Row],[Opportunity Name]],2)),"")</f>
        <v>2</v>
      </c>
      <c r="F963" s="181">
        <f>IFERROR(("20"&amp;LEFT(All_Opps[[#This Row],[Opportunity Name]],2))*1,"")</f>
        <v>2020</v>
      </c>
      <c r="G963" s="181" t="str">
        <f>MID(All_Opps[[#This Row],[Opportunity Name]],3,2)</f>
        <v>09</v>
      </c>
      <c r="H963" s="181" t="str">
        <f>LEFT(All_Opps[[#This Row],[Opportunity Name]],7)</f>
        <v>2009-05</v>
      </c>
      <c r="I963" s="181" t="str" cm="1">
        <f t="array" ref="I9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963" s="181" t="str">
        <f>YEAR(All_Opps[[#This Row],[Close_Date]])&amp;"-"&amp;TEXT(MONTH(All_Opps[[#This Row],[Close_Date]]),"00")</f>
        <v>2018-10</v>
      </c>
      <c r="K963" s="182">
        <f>All_Opps[[#This Row],[Created Date2]]*1</f>
        <v>43396</v>
      </c>
      <c r="L963" s="183">
        <f>YEAR(All_Opps[[#This Row],[Created_Date]])</f>
        <v>2018</v>
      </c>
      <c r="M963" s="184">
        <f>WEEKNUM(All_Opps[[#This Row],[Created_Date]],16)</f>
        <v>43</v>
      </c>
      <c r="N963" s="182">
        <f>All_Opps[[#This Row],[Close Date]]*1</f>
        <v>43397</v>
      </c>
      <c r="O963" s="185">
        <f>YEAR(All_Opps[[#This Row],[Close_Date]])</f>
        <v>2018</v>
      </c>
      <c r="P963" s="183">
        <f>MONTH(All_Opps[[#This Row],[Close Date]])</f>
        <v>10</v>
      </c>
      <c r="Q963" s="181">
        <f>WEEKNUM(All_Opps[[#This Row],[Close Date]],1)</f>
        <v>43</v>
      </c>
      <c r="R96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63" s="4" t="s">
        <v>2234</v>
      </c>
      <c r="T963" s="4" t="s">
        <v>2235</v>
      </c>
      <c r="U963" s="68">
        <v>43397</v>
      </c>
      <c r="V963" s="347" t="s">
        <v>20</v>
      </c>
      <c r="W963" s="341">
        <v>10126</v>
      </c>
      <c r="X963" s="4" t="s">
        <v>153</v>
      </c>
      <c r="Y963" s="4" t="s">
        <v>321</v>
      </c>
      <c r="Z963" s="68">
        <v>43396</v>
      </c>
    </row>
    <row r="964" spans="1:26" ht="12.75" x14ac:dyDescent="0.35">
      <c r="A9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964" s="181" t="str">
        <f>IF(All_Opps[[#This Row],[WeekMod]]&lt;&gt;"",CONCATENATE(All_Opps[[#This Row],[Opp Year]],"-",TEXT(All_Opps[[#This Row],[WeekMod]],"00#")),"")</f>
        <v>2019-045</v>
      </c>
      <c r="C9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964" s="181" t="str">
        <f>CONCATENATE(All_Opps[[#This Row],[Opp Year]],"-",TEXT(All_Opps[[#This Row],[Week]],"00#"))</f>
        <v>2019-045</v>
      </c>
      <c r="E964" s="181">
        <f>IFERROR(VALUE(RIGHT(All_Opps[[#This Row],[Opportunity Name]],2)),"")</f>
        <v>2</v>
      </c>
      <c r="F964" s="181">
        <f>IFERROR(("20"&amp;LEFT(All_Opps[[#This Row],[Opportunity Name]],2))*1,"")</f>
        <v>2019</v>
      </c>
      <c r="G964" s="181" t="str">
        <f>MID(All_Opps[[#This Row],[Opportunity Name]],3,2)</f>
        <v>09</v>
      </c>
      <c r="H964" s="181" t="str">
        <f>LEFT(All_Opps[[#This Row],[Opportunity Name]],7)</f>
        <v>1909 Ki</v>
      </c>
      <c r="I964" s="181" t="str" cm="1">
        <f t="array" ref="I9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64" s="181" t="str">
        <f>YEAR(All_Opps[[#This Row],[Close_Date]])&amp;"-"&amp;TEXT(MONTH(All_Opps[[#This Row],[Close_Date]]),"00")</f>
        <v>2018-11</v>
      </c>
      <c r="K964" s="182">
        <f>All_Opps[[#This Row],[Created Date2]]*1</f>
        <v>43381</v>
      </c>
      <c r="L964" s="183">
        <f>YEAR(All_Opps[[#This Row],[Created_Date]])</f>
        <v>2018</v>
      </c>
      <c r="M964" s="184">
        <f>WEEKNUM(All_Opps[[#This Row],[Created_Date]],16)</f>
        <v>41</v>
      </c>
      <c r="N964" s="182">
        <f>All_Opps[[#This Row],[Close Date]]*1</f>
        <v>43411</v>
      </c>
      <c r="O964" s="185">
        <f>YEAR(All_Opps[[#This Row],[Close_Date]])</f>
        <v>2018</v>
      </c>
      <c r="P964" s="183">
        <f>MONTH(All_Opps[[#This Row],[Close Date]])</f>
        <v>11</v>
      </c>
      <c r="Q964" s="181">
        <f>WEEKNUM(All_Opps[[#This Row],[Close Date]],1)</f>
        <v>45</v>
      </c>
      <c r="R96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64" s="4" t="s">
        <v>2236</v>
      </c>
      <c r="T964" s="4" t="s">
        <v>2237</v>
      </c>
      <c r="U964" s="68">
        <v>43411</v>
      </c>
      <c r="V964" s="347" t="s">
        <v>18</v>
      </c>
      <c r="W964" s="341">
        <v>34296</v>
      </c>
      <c r="X964" s="4" t="s">
        <v>159</v>
      </c>
      <c r="Y964" s="4" t="s">
        <v>321</v>
      </c>
      <c r="Z964" s="68">
        <v>43381</v>
      </c>
    </row>
    <row r="965" spans="1:26" ht="12.75" x14ac:dyDescent="0.35">
      <c r="A965" s="24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965" s="241" t="str">
        <f>IF(All_Opps[[#This Row],[WeekMod]]&lt;&gt;"",CONCATENATE(All_Opps[[#This Row],[Opp Year]],"-",TEXT(All_Opps[[#This Row],[WeekMod]],"00#")),"")</f>
        <v>2019-044</v>
      </c>
      <c r="C965" s="24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965" s="241" t="str">
        <f>CONCATENATE(All_Opps[[#This Row],[Opp Year]],"-",TEXT(All_Opps[[#This Row],[Week]],"00#"))</f>
        <v>2019-044</v>
      </c>
      <c r="E965" s="241">
        <f>IFERROR(VALUE(RIGHT(All_Opps[[#This Row],[Opportunity Name]],2)),"")</f>
        <v>2</v>
      </c>
      <c r="F965" s="241">
        <f>IFERROR(("20"&amp;LEFT(All_Opps[[#This Row],[Opportunity Name]],2))*1,"")</f>
        <v>2019</v>
      </c>
      <c r="G965" s="241" t="str">
        <f>MID(All_Opps[[#This Row],[Opportunity Name]],3,2)</f>
        <v>07</v>
      </c>
      <c r="H965" s="241" t="str">
        <f>LEFT(All_Opps[[#This Row],[Opportunity Name]],7)</f>
        <v>1907-08</v>
      </c>
      <c r="I965" s="241" t="str" cm="1">
        <f t="array" ref="I9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65" s="241" t="str">
        <f>YEAR(All_Opps[[#This Row],[Close_Date]])&amp;"-"&amp;TEXT(MONTH(All_Opps[[#This Row],[Close_Date]]),"00")</f>
        <v>2018-10</v>
      </c>
      <c r="K965" s="242">
        <f>All_Opps[[#This Row],[Created Date2]]*1</f>
        <v>43404</v>
      </c>
      <c r="L965" s="243">
        <f>YEAR(All_Opps[[#This Row],[Created_Date]])</f>
        <v>2018</v>
      </c>
      <c r="M965" s="244">
        <f>WEEKNUM(All_Opps[[#This Row],[Created_Date]],16)</f>
        <v>44</v>
      </c>
      <c r="N965" s="242">
        <f>All_Opps[[#This Row],[Close Date]]*1</f>
        <v>43402</v>
      </c>
      <c r="O965" s="245">
        <f>YEAR(All_Opps[[#This Row],[Close_Date]])</f>
        <v>2018</v>
      </c>
      <c r="P965" s="243">
        <f>MONTH(All_Opps[[#This Row],[Close Date]])</f>
        <v>10</v>
      </c>
      <c r="Q965" s="241">
        <f>WEEKNUM(All_Opps[[#This Row],[Close Date]],1)</f>
        <v>44</v>
      </c>
      <c r="R965" s="24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243</v>
      </c>
      <c r="S965" s="35" t="s">
        <v>2238</v>
      </c>
      <c r="T965" s="35" t="s">
        <v>2239</v>
      </c>
      <c r="U965" s="77">
        <v>43402</v>
      </c>
      <c r="V965" s="359" t="s">
        <v>19</v>
      </c>
      <c r="W965" s="36">
        <v>25921</v>
      </c>
      <c r="X965" s="35" t="s">
        <v>29</v>
      </c>
      <c r="Y965" s="35" t="s">
        <v>1285</v>
      </c>
      <c r="Z965" s="77">
        <v>43404</v>
      </c>
    </row>
    <row r="966" spans="1:26" ht="12.75" x14ac:dyDescent="0.35">
      <c r="A9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966" s="181" t="str">
        <f>IF(All_Opps[[#This Row],[WeekMod]]&lt;&gt;"",CONCATENATE(All_Opps[[#This Row],[Opp Year]],"-",TEXT(All_Opps[[#This Row],[WeekMod]],"00#")),"")</f>
        <v>2019-038</v>
      </c>
      <c r="C9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966" s="181" t="str">
        <f>CONCATENATE(All_Opps[[#This Row],[Opp Year]],"-",TEXT(All_Opps[[#This Row],[Week]],"00#"))</f>
        <v>2019-038</v>
      </c>
      <c r="E966" s="181">
        <f>IFERROR(VALUE(RIGHT(All_Opps[[#This Row],[Opportunity Name]],2)),"")</f>
        <v>2</v>
      </c>
      <c r="F966" s="181">
        <f>IFERROR(("20"&amp;LEFT(All_Opps[[#This Row],[Opportunity Name]],2))*1,"")</f>
        <v>2019</v>
      </c>
      <c r="G966" s="181" t="str">
        <f>MID(All_Opps[[#This Row],[Opportunity Name]],3,2)</f>
        <v>07</v>
      </c>
      <c r="H966" s="181" t="str">
        <f>LEFT(All_Opps[[#This Row],[Opportunity Name]],7)</f>
        <v>1907-08</v>
      </c>
      <c r="I966" s="181" t="str" cm="1">
        <f t="array" ref="I9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66" s="181" t="str">
        <f>YEAR(All_Opps[[#This Row],[Close_Date]])&amp;"-"&amp;TEXT(MONTH(All_Opps[[#This Row],[Close_Date]]),"00")</f>
        <v>2018-09</v>
      </c>
      <c r="K966" s="182">
        <f>All_Opps[[#This Row],[Created Date2]]*1</f>
        <v>43374</v>
      </c>
      <c r="L966" s="183">
        <f>YEAR(All_Opps[[#This Row],[Created_Date]])</f>
        <v>2018</v>
      </c>
      <c r="M966" s="184">
        <f>WEEKNUM(All_Opps[[#This Row],[Created_Date]],16)</f>
        <v>40</v>
      </c>
      <c r="N966" s="182">
        <f>All_Opps[[#This Row],[Close Date]]*1</f>
        <v>43364</v>
      </c>
      <c r="O966" s="185">
        <f>YEAR(All_Opps[[#This Row],[Close_Date]])</f>
        <v>2018</v>
      </c>
      <c r="P966" s="183">
        <f>MONTH(All_Opps[[#This Row],[Close Date]])</f>
        <v>9</v>
      </c>
      <c r="Q966" s="181">
        <f>WEEKNUM(All_Opps[[#This Row],[Close Date]],1)</f>
        <v>38</v>
      </c>
      <c r="R96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273</v>
      </c>
      <c r="S966" s="4" t="s">
        <v>2240</v>
      </c>
      <c r="T966" s="4" t="s">
        <v>2241</v>
      </c>
      <c r="U966" s="68">
        <v>43364</v>
      </c>
      <c r="V966" s="347" t="s">
        <v>19</v>
      </c>
      <c r="W966" s="9">
        <v>22273</v>
      </c>
      <c r="X966" s="4" t="s">
        <v>15</v>
      </c>
      <c r="Y966" s="4" t="s">
        <v>1285</v>
      </c>
      <c r="Z966" s="68">
        <v>43374</v>
      </c>
    </row>
    <row r="967" spans="1:26" ht="12.75" x14ac:dyDescent="0.35">
      <c r="A9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97</v>
      </c>
      <c r="B967" s="181" t="str">
        <f>IF(All_Opps[[#This Row],[WeekMod]]&lt;&gt;"",CONCATENATE(All_Opps[[#This Row],[Opp Year]],"-",TEXT(All_Opps[[#This Row],[WeekMod]],"00#")),"")</f>
        <v>2018-097</v>
      </c>
      <c r="C9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97</v>
      </c>
      <c r="D967" s="181" t="str">
        <f>CONCATENATE(All_Opps[[#This Row],[Opp Year]],"-",TEXT(All_Opps[[#This Row],[Week]],"00#"))</f>
        <v>2018-097</v>
      </c>
      <c r="E967" s="181">
        <f>IFERROR(VALUE(RIGHT(All_Opps[[#This Row],[Opportunity Name]],2)),"")</f>
        <v>2</v>
      </c>
      <c r="F967" s="181">
        <f>IFERROR(("20"&amp;LEFT(All_Opps[[#This Row],[Opportunity Name]],2))*1,"")</f>
        <v>2018</v>
      </c>
      <c r="G967" s="181" t="str">
        <f>MID(All_Opps[[#This Row],[Opportunity Name]],3,2)</f>
        <v>12</v>
      </c>
      <c r="H967" s="181" t="str">
        <f>LEFT(All_Opps[[#This Row],[Opportunity Name]],7)</f>
        <v>1812 Ro</v>
      </c>
      <c r="I967" s="181" t="str" cm="1">
        <f t="array" ref="I9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67" s="181" t="str">
        <f>YEAR(All_Opps[[#This Row],[Close_Date]])&amp;"-"&amp;TEXT(MONTH(All_Opps[[#This Row],[Close_Date]]),"00")</f>
        <v>2018-11</v>
      </c>
      <c r="K967" s="182">
        <f>All_Opps[[#This Row],[Created Date2]]*1</f>
        <v>43378</v>
      </c>
      <c r="L967" s="183">
        <f>YEAR(All_Opps[[#This Row],[Created_Date]])</f>
        <v>2018</v>
      </c>
      <c r="M967" s="184">
        <f>WEEKNUM(All_Opps[[#This Row],[Created_Date]],16)</f>
        <v>40</v>
      </c>
      <c r="N967" s="182">
        <f>All_Opps[[#This Row],[Close Date]]*1</f>
        <v>43408</v>
      </c>
      <c r="O967" s="185">
        <f>YEAR(All_Opps[[#This Row],[Close_Date]])</f>
        <v>2018</v>
      </c>
      <c r="P967" s="183">
        <f>MONTH(All_Opps[[#This Row],[Close Date]])</f>
        <v>11</v>
      </c>
      <c r="Q967" s="181">
        <f>WEEKNUM(All_Opps[[#This Row],[Close Date]],1)</f>
        <v>45</v>
      </c>
      <c r="R96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67" s="4" t="s">
        <v>2242</v>
      </c>
      <c r="T967" s="4" t="s">
        <v>2243</v>
      </c>
      <c r="U967" s="68">
        <v>43408</v>
      </c>
      <c r="V967" s="347" t="s">
        <v>18</v>
      </c>
      <c r="W967" s="341">
        <v>38857</v>
      </c>
      <c r="X967" s="4" t="s">
        <v>10</v>
      </c>
      <c r="Y967" s="4" t="s">
        <v>321</v>
      </c>
      <c r="Z967" s="68">
        <v>43378</v>
      </c>
    </row>
    <row r="968" spans="1:26" ht="12.75" x14ac:dyDescent="0.35">
      <c r="A9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968" s="181" t="str">
        <f>IF(All_Opps[[#This Row],[WeekMod]]&lt;&gt;"",CONCATENATE(All_Opps[[#This Row],[Opp Year]],"-",TEXT(All_Opps[[#This Row],[WeekMod]],"00#")),"")</f>
        <v>2018-090</v>
      </c>
      <c r="C9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968" s="181" t="str">
        <f>CONCATENATE(All_Opps[[#This Row],[Opp Year]],"-",TEXT(All_Opps[[#This Row],[Week]],"00#"))</f>
        <v>2018-090</v>
      </c>
      <c r="E968" s="181">
        <f>IFERROR(VALUE(RIGHT(All_Opps[[#This Row],[Opportunity Name]],2)),"")</f>
        <v>1</v>
      </c>
      <c r="F968" s="181">
        <f>IFERROR(("20"&amp;LEFT(All_Opps[[#This Row],[Opportunity Name]],2))*1,"")</f>
        <v>2018</v>
      </c>
      <c r="G968" s="181" t="str">
        <f>MID(All_Opps[[#This Row],[Opportunity Name]],3,2)</f>
        <v>10</v>
      </c>
      <c r="H968" s="181" t="str">
        <f>LEFT(All_Opps[[#This Row],[Opportunity Name]],7)</f>
        <v>1810 Th</v>
      </c>
      <c r="I968" s="181" t="str" cm="1">
        <f t="array" ref="I9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68" s="181" t="str">
        <f>YEAR(All_Opps[[#This Row],[Close_Date]])&amp;"-"&amp;TEXT(MONTH(All_Opps[[#This Row],[Close_Date]]),"00")</f>
        <v>2018-09</v>
      </c>
      <c r="K968" s="182">
        <f>All_Opps[[#This Row],[Created Date2]]*1</f>
        <v>43332</v>
      </c>
      <c r="L968" s="183">
        <f>YEAR(All_Opps[[#This Row],[Created_Date]])</f>
        <v>2018</v>
      </c>
      <c r="M968" s="184">
        <f>WEEKNUM(All_Opps[[#This Row],[Created_Date]],16)</f>
        <v>34</v>
      </c>
      <c r="N968" s="182">
        <f>All_Opps[[#This Row],[Close Date]]*1</f>
        <v>43362</v>
      </c>
      <c r="O968" s="185">
        <f>YEAR(All_Opps[[#This Row],[Close_Date]])</f>
        <v>2018</v>
      </c>
      <c r="P968" s="183">
        <f>MONTH(All_Opps[[#This Row],[Close Date]])</f>
        <v>9</v>
      </c>
      <c r="Q968" s="181">
        <f>WEEKNUM(All_Opps[[#This Row],[Close Date]],1)</f>
        <v>38</v>
      </c>
      <c r="R96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68" s="4" t="s">
        <v>2244</v>
      </c>
      <c r="T968" s="4" t="s">
        <v>2245</v>
      </c>
      <c r="U968" s="68">
        <v>43362</v>
      </c>
      <c r="V968" s="347" t="s">
        <v>18</v>
      </c>
      <c r="W968" s="341">
        <v>7345</v>
      </c>
      <c r="X968" s="4" t="s">
        <v>11</v>
      </c>
      <c r="Y968" s="4" t="s">
        <v>321</v>
      </c>
      <c r="Z968" s="68">
        <v>43332</v>
      </c>
    </row>
    <row r="969" spans="1:26" ht="12.75" x14ac:dyDescent="0.35">
      <c r="A9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969" s="181" t="str">
        <f>IF(All_Opps[[#This Row],[WeekMod]]&lt;&gt;"",CONCATENATE(All_Opps[[#This Row],[Opp Year]],"-",TEXT(All_Opps[[#This Row],[WeekMod]],"00#")),"")</f>
        <v>2019-038</v>
      </c>
      <c r="C9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969" s="181" t="str">
        <f>CONCATENATE(All_Opps[[#This Row],[Opp Year]],"-",TEXT(All_Opps[[#This Row],[Week]],"00#"))</f>
        <v>2019-038</v>
      </c>
      <c r="E969" s="181">
        <f>IFERROR(VALUE(RIGHT(All_Opps[[#This Row],[Opportunity Name]],2)),"")</f>
        <v>5</v>
      </c>
      <c r="F969" s="181">
        <f>IFERROR(("20"&amp;LEFT(All_Opps[[#This Row],[Opportunity Name]],2))*1,"")</f>
        <v>2019</v>
      </c>
      <c r="G969" s="181" t="str">
        <f>MID(All_Opps[[#This Row],[Opportunity Name]],3,2)</f>
        <v>08</v>
      </c>
      <c r="H969" s="181" t="str">
        <f>LEFT(All_Opps[[#This Row],[Opportunity Name]],7)</f>
        <v>1908 Oa</v>
      </c>
      <c r="I969" s="181" t="str" cm="1">
        <f t="array" ref="I9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69" s="181" t="str">
        <f>YEAR(All_Opps[[#This Row],[Close_Date]])&amp;"-"&amp;TEXT(MONTH(All_Opps[[#This Row],[Close_Date]]),"00")</f>
        <v>2018-09</v>
      </c>
      <c r="K969" s="182">
        <f>All_Opps[[#This Row],[Created Date2]]*1</f>
        <v>43332</v>
      </c>
      <c r="L969" s="183">
        <f>YEAR(All_Opps[[#This Row],[Created_Date]])</f>
        <v>2018</v>
      </c>
      <c r="M969" s="184">
        <f>WEEKNUM(All_Opps[[#This Row],[Created_Date]],16)</f>
        <v>34</v>
      </c>
      <c r="N969" s="182">
        <f>All_Opps[[#This Row],[Close Date]]*1</f>
        <v>43362</v>
      </c>
      <c r="O969" s="185">
        <f>YEAR(All_Opps[[#This Row],[Close_Date]])</f>
        <v>2018</v>
      </c>
      <c r="P969" s="183">
        <f>MONTH(All_Opps[[#This Row],[Close Date]])</f>
        <v>9</v>
      </c>
      <c r="Q969" s="181">
        <f>WEEKNUM(All_Opps[[#This Row],[Close Date]],1)</f>
        <v>38</v>
      </c>
      <c r="R96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69" s="4" t="s">
        <v>2246</v>
      </c>
      <c r="T969" s="4" t="s">
        <v>2247</v>
      </c>
      <c r="U969" s="68">
        <v>43362</v>
      </c>
      <c r="V969" s="347" t="s">
        <v>18</v>
      </c>
      <c r="W969" s="341">
        <v>51620</v>
      </c>
      <c r="X969" s="4" t="s">
        <v>15</v>
      </c>
      <c r="Y969" s="4" t="s">
        <v>321</v>
      </c>
      <c r="Z969" s="68">
        <v>43332</v>
      </c>
    </row>
    <row r="970" spans="1:26" ht="12.75" x14ac:dyDescent="0.35">
      <c r="A9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970" s="181" t="str">
        <f>IF(All_Opps[[#This Row],[WeekMod]]&lt;&gt;"",CONCATENATE(All_Opps[[#This Row],[Opp Year]],"-",TEXT(All_Opps[[#This Row],[WeekMod]],"00#")),"")</f>
        <v>2019-043</v>
      </c>
      <c r="C9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970" s="181" t="str">
        <f>CONCATENATE(All_Opps[[#This Row],[Opp Year]],"-",TEXT(All_Opps[[#This Row],[Week]],"00#"))</f>
        <v>2019-043</v>
      </c>
      <c r="E970" s="181">
        <f>IFERROR(VALUE(RIGHT(All_Opps[[#This Row],[Opportunity Name]],2)),"")</f>
        <v>2</v>
      </c>
      <c r="F970" s="181">
        <f>IFERROR(("20"&amp;LEFT(All_Opps[[#This Row],[Opportunity Name]],2))*1,"")</f>
        <v>2019</v>
      </c>
      <c r="G970" s="181" t="str">
        <f>MID(All_Opps[[#This Row],[Opportunity Name]],3,2)</f>
        <v>12</v>
      </c>
      <c r="H970" s="181" t="str">
        <f>LEFT(All_Opps[[#This Row],[Opportunity Name]],7)</f>
        <v>1912 Ya</v>
      </c>
      <c r="I970" s="181" t="str" cm="1">
        <f t="array" ref="I9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70" s="181" t="str">
        <f>YEAR(All_Opps[[#This Row],[Close_Date]])&amp;"-"&amp;TEXT(MONTH(All_Opps[[#This Row],[Close_Date]]),"00")</f>
        <v>2018-10</v>
      </c>
      <c r="K970" s="182">
        <f>All_Opps[[#This Row],[Created Date2]]*1</f>
        <v>43365</v>
      </c>
      <c r="L970" s="183">
        <f>YEAR(All_Opps[[#This Row],[Created_Date]])</f>
        <v>2018</v>
      </c>
      <c r="M970" s="184">
        <f>WEEKNUM(All_Opps[[#This Row],[Created_Date]],16)</f>
        <v>39</v>
      </c>
      <c r="N970" s="182">
        <f>All_Opps[[#This Row],[Close Date]]*1</f>
        <v>43395</v>
      </c>
      <c r="O970" s="185">
        <f>YEAR(All_Opps[[#This Row],[Close_Date]])</f>
        <v>2018</v>
      </c>
      <c r="P970" s="183">
        <f>MONTH(All_Opps[[#This Row],[Close Date]])</f>
        <v>10</v>
      </c>
      <c r="Q970" s="181">
        <f>WEEKNUM(All_Opps[[#This Row],[Close Date]],1)</f>
        <v>43</v>
      </c>
      <c r="R97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70" s="4" t="s">
        <v>2248</v>
      </c>
      <c r="T970" s="4" t="s">
        <v>2249</v>
      </c>
      <c r="U970" s="68">
        <v>43395</v>
      </c>
      <c r="V970" s="347" t="s">
        <v>18</v>
      </c>
      <c r="W970" s="341">
        <v>16498</v>
      </c>
      <c r="X970" s="4" t="s">
        <v>13</v>
      </c>
      <c r="Y970" s="4" t="s">
        <v>321</v>
      </c>
      <c r="Z970" s="68">
        <v>43365</v>
      </c>
    </row>
    <row r="971" spans="1:26" ht="12.75" x14ac:dyDescent="0.35">
      <c r="A9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971" s="181" t="str">
        <f>IF(All_Opps[[#This Row],[WeekMod]]&lt;&gt;"",CONCATENATE(All_Opps[[#This Row],[Opp Year]],"-",TEXT(All_Opps[[#This Row],[WeekMod]],"00#")),"")</f>
        <v>2019-043</v>
      </c>
      <c r="C9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971" s="181" t="str">
        <f>CONCATENATE(All_Opps[[#This Row],[Opp Year]],"-",TEXT(All_Opps[[#This Row],[Week]],"00#"))</f>
        <v>2019-043</v>
      </c>
      <c r="E971" s="181">
        <f>IFERROR(VALUE(RIGHT(All_Opps[[#This Row],[Opportunity Name]],2)),"")</f>
        <v>2</v>
      </c>
      <c r="F971" s="181">
        <f>IFERROR(("20"&amp;LEFT(All_Opps[[#This Row],[Opportunity Name]],2))*1,"")</f>
        <v>2019</v>
      </c>
      <c r="G971" s="181" t="str">
        <f>MID(All_Opps[[#This Row],[Opportunity Name]],3,2)</f>
        <v>04</v>
      </c>
      <c r="H971" s="181" t="str">
        <f>LEFT(All_Opps[[#This Row],[Opportunity Name]],7)</f>
        <v>1904-03</v>
      </c>
      <c r="I971" s="181" t="str" cm="1">
        <f t="array" ref="I9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71" s="181" t="str">
        <f>YEAR(All_Opps[[#This Row],[Close_Date]])&amp;"-"&amp;TEXT(MONTH(All_Opps[[#This Row],[Close_Date]]),"00")</f>
        <v>2018-10</v>
      </c>
      <c r="K971" s="182">
        <f>All_Opps[[#This Row],[Created Date2]]*1</f>
        <v>43397</v>
      </c>
      <c r="L971" s="183">
        <f>YEAR(All_Opps[[#This Row],[Created_Date]])</f>
        <v>2018</v>
      </c>
      <c r="M971" s="184">
        <f>WEEKNUM(All_Opps[[#This Row],[Created_Date]],16)</f>
        <v>43</v>
      </c>
      <c r="N971" s="182">
        <f>All_Opps[[#This Row],[Close Date]]*1</f>
        <v>43396</v>
      </c>
      <c r="O971" s="185">
        <f>YEAR(All_Opps[[#This Row],[Close_Date]])</f>
        <v>2018</v>
      </c>
      <c r="P971" s="183">
        <f>MONTH(All_Opps[[#This Row],[Close Date]])</f>
        <v>10</v>
      </c>
      <c r="Q971" s="181">
        <f>WEEKNUM(All_Opps[[#This Row],[Close Date]],1)</f>
        <v>43</v>
      </c>
      <c r="R97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159</v>
      </c>
      <c r="S971" s="4" t="s">
        <v>2250</v>
      </c>
      <c r="T971" s="4" t="s">
        <v>2251</v>
      </c>
      <c r="U971" s="68">
        <v>43396</v>
      </c>
      <c r="V971" s="347" t="s">
        <v>19</v>
      </c>
      <c r="W971" s="342">
        <v>25237</v>
      </c>
      <c r="X971" s="4" t="s">
        <v>5</v>
      </c>
      <c r="Y971" s="4" t="s">
        <v>1285</v>
      </c>
      <c r="Z971" s="68">
        <v>43397</v>
      </c>
    </row>
    <row r="972" spans="1:26" ht="12.75" x14ac:dyDescent="0.35">
      <c r="A9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972" s="181" t="str">
        <f>IF(All_Opps[[#This Row],[WeekMod]]&lt;&gt;"",CONCATENATE(All_Opps[[#This Row],[Opp Year]],"-",TEXT(All_Opps[[#This Row],[WeekMod]],"00#")),"")</f>
        <v>2019-044</v>
      </c>
      <c r="C9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972" s="181" t="str">
        <f>CONCATENATE(All_Opps[[#This Row],[Opp Year]],"-",TEXT(All_Opps[[#This Row],[Week]],"00#"))</f>
        <v>2019-044</v>
      </c>
      <c r="E972" s="181">
        <f>IFERROR(VALUE(RIGHT(All_Opps[[#This Row],[Opportunity Name]],2)),"")</f>
        <v>5</v>
      </c>
      <c r="F972" s="181">
        <f>IFERROR(("20"&amp;LEFT(All_Opps[[#This Row],[Opportunity Name]],2))*1,"")</f>
        <v>2019</v>
      </c>
      <c r="G972" s="181" t="str">
        <f>MID(All_Opps[[#This Row],[Opportunity Name]],3,2)</f>
        <v>08</v>
      </c>
      <c r="H972" s="181" t="str">
        <f>LEFT(All_Opps[[#This Row],[Opportunity Name]],7)</f>
        <v>1908 So</v>
      </c>
      <c r="I972" s="181" t="str" cm="1">
        <f t="array" ref="I9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72" s="181" t="str">
        <f>YEAR(All_Opps[[#This Row],[Close_Date]])&amp;"-"&amp;TEXT(MONTH(All_Opps[[#This Row],[Close_Date]]),"00")</f>
        <v>2018-11</v>
      </c>
      <c r="K972" s="182">
        <f>All_Opps[[#This Row],[Created Date2]]*1</f>
        <v>43375</v>
      </c>
      <c r="L972" s="183">
        <f>YEAR(All_Opps[[#This Row],[Created_Date]])</f>
        <v>2018</v>
      </c>
      <c r="M972" s="184">
        <f>WEEKNUM(All_Opps[[#This Row],[Created_Date]],16)</f>
        <v>40</v>
      </c>
      <c r="N972" s="182">
        <f>All_Opps[[#This Row],[Close Date]]*1</f>
        <v>43405</v>
      </c>
      <c r="O972" s="185">
        <f>YEAR(All_Opps[[#This Row],[Close_Date]])</f>
        <v>2018</v>
      </c>
      <c r="P972" s="183">
        <f>MONTH(All_Opps[[#This Row],[Close Date]])</f>
        <v>11</v>
      </c>
      <c r="Q972" s="181">
        <f>WEEKNUM(All_Opps[[#This Row],[Close Date]],1)</f>
        <v>44</v>
      </c>
      <c r="R97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72" s="4" t="s">
        <v>2252</v>
      </c>
      <c r="T972" s="4" t="s">
        <v>2253</v>
      </c>
      <c r="U972" s="68">
        <v>43405</v>
      </c>
      <c r="V972" s="347" t="s">
        <v>18</v>
      </c>
      <c r="W972" s="341">
        <v>55666</v>
      </c>
      <c r="X972" s="4" t="s">
        <v>27</v>
      </c>
      <c r="Y972" s="4" t="s">
        <v>321</v>
      </c>
      <c r="Z972" s="68">
        <v>43375</v>
      </c>
    </row>
    <row r="973" spans="1:26" ht="12.75" x14ac:dyDescent="0.35">
      <c r="A9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98</v>
      </c>
      <c r="B973" s="181" t="str">
        <f>IF(All_Opps[[#This Row],[WeekMod]]&lt;&gt;"",CONCATENATE(All_Opps[[#This Row],[Opp Year]],"-",TEXT(All_Opps[[#This Row],[WeekMod]],"00#")),"")</f>
        <v>2018-098</v>
      </c>
      <c r="C9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98</v>
      </c>
      <c r="D973" s="181" t="str">
        <f>CONCATENATE(All_Opps[[#This Row],[Opp Year]],"-",TEXT(All_Opps[[#This Row],[Week]],"00#"))</f>
        <v>2018-098</v>
      </c>
      <c r="E973" s="181">
        <f>IFERROR(VALUE(RIGHT(All_Opps[[#This Row],[Opportunity Name]],2)),"")</f>
        <v>2</v>
      </c>
      <c r="F973" s="181">
        <f>IFERROR(("20"&amp;LEFT(All_Opps[[#This Row],[Opportunity Name]],2))*1,"")</f>
        <v>2018</v>
      </c>
      <c r="G973" s="181" t="str">
        <f>MID(All_Opps[[#This Row],[Opportunity Name]],3,2)</f>
        <v>12</v>
      </c>
      <c r="H973" s="181" t="str">
        <f>LEFT(All_Opps[[#This Row],[Opportunity Name]],7)</f>
        <v>1812 Tr</v>
      </c>
      <c r="I973" s="181" t="str" cm="1">
        <f t="array" ref="I9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73" s="181" t="str">
        <f>YEAR(All_Opps[[#This Row],[Close_Date]])&amp;"-"&amp;TEXT(MONTH(All_Opps[[#This Row],[Close_Date]]),"00")</f>
        <v>2018-11</v>
      </c>
      <c r="K973" s="182">
        <f>All_Opps[[#This Row],[Created Date2]]*1</f>
        <v>43386</v>
      </c>
      <c r="L973" s="183">
        <f>YEAR(All_Opps[[#This Row],[Created_Date]])</f>
        <v>2018</v>
      </c>
      <c r="M973" s="184">
        <f>WEEKNUM(All_Opps[[#This Row],[Created_Date]],16)</f>
        <v>42</v>
      </c>
      <c r="N973" s="182">
        <f>All_Opps[[#This Row],[Close Date]]*1</f>
        <v>43416</v>
      </c>
      <c r="O973" s="185">
        <f>YEAR(All_Opps[[#This Row],[Close_Date]])</f>
        <v>2018</v>
      </c>
      <c r="P973" s="183">
        <f>MONTH(All_Opps[[#This Row],[Close Date]])</f>
        <v>11</v>
      </c>
      <c r="Q973" s="181">
        <f>WEEKNUM(All_Opps[[#This Row],[Close Date]],1)</f>
        <v>46</v>
      </c>
      <c r="R97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73" s="4" t="s">
        <v>2254</v>
      </c>
      <c r="T973" s="4" t="s">
        <v>2255</v>
      </c>
      <c r="U973" s="68">
        <v>43416</v>
      </c>
      <c r="V973" s="347" t="s">
        <v>18</v>
      </c>
      <c r="W973" s="341">
        <v>12693</v>
      </c>
      <c r="X973" s="4" t="s">
        <v>181</v>
      </c>
      <c r="Y973" s="4" t="s">
        <v>321</v>
      </c>
      <c r="Z973" s="68">
        <v>43386</v>
      </c>
    </row>
    <row r="974" spans="1:26" ht="12.75" x14ac:dyDescent="0.35">
      <c r="A9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974" s="181" t="str">
        <f>IF(All_Opps[[#This Row],[WeekMod]]&lt;&gt;"",CONCATENATE(All_Opps[[#This Row],[Opp Year]],"-",TEXT(All_Opps[[#This Row],[WeekMod]],"00#")),"")</f>
        <v>2019-042</v>
      </c>
      <c r="C9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974" s="181" t="str">
        <f>CONCATENATE(All_Opps[[#This Row],[Opp Year]],"-",TEXT(All_Opps[[#This Row],[Week]],"00#"))</f>
        <v>2019-042</v>
      </c>
      <c r="E974" s="181">
        <f>IFERROR(VALUE(RIGHT(All_Opps[[#This Row],[Opportunity Name]],2)),"")</f>
        <v>7</v>
      </c>
      <c r="F974" s="181">
        <f>IFERROR(("20"&amp;LEFT(All_Opps[[#This Row],[Opportunity Name]],2))*1,"")</f>
        <v>2019</v>
      </c>
      <c r="G974" s="181" t="str">
        <f>MID(All_Opps[[#This Row],[Opportunity Name]],3,2)</f>
        <v>06</v>
      </c>
      <c r="H974" s="181" t="str">
        <f>LEFT(All_Opps[[#This Row],[Opportunity Name]],7)</f>
        <v>1906-20</v>
      </c>
      <c r="I974" s="181" t="str" cm="1">
        <f t="array" ref="I9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74" s="181" t="str">
        <f>YEAR(All_Opps[[#This Row],[Close_Date]])&amp;"-"&amp;TEXT(MONTH(All_Opps[[#This Row],[Close_Date]]),"00")</f>
        <v>2018-10</v>
      </c>
      <c r="K974" s="182">
        <f>All_Opps[[#This Row],[Created Date2]]*1</f>
        <v>43382</v>
      </c>
      <c r="L974" s="183">
        <f>YEAR(All_Opps[[#This Row],[Created_Date]])</f>
        <v>2018</v>
      </c>
      <c r="M974" s="184">
        <f>WEEKNUM(All_Opps[[#This Row],[Created_Date]],16)</f>
        <v>41</v>
      </c>
      <c r="N974" s="182">
        <f>All_Opps[[#This Row],[Close Date]]*1</f>
        <v>43388</v>
      </c>
      <c r="O974" s="185">
        <f>YEAR(All_Opps[[#This Row],[Close_Date]])</f>
        <v>2018</v>
      </c>
      <c r="P974" s="183">
        <f>MONTH(All_Opps[[#This Row],[Close Date]])</f>
        <v>10</v>
      </c>
      <c r="Q974" s="181">
        <f>WEEKNUM(All_Opps[[#This Row],[Close Date]],1)</f>
        <v>42</v>
      </c>
      <c r="R97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235</v>
      </c>
      <c r="S974" s="4" t="s">
        <v>2256</v>
      </c>
      <c r="T974" s="4" t="s">
        <v>2257</v>
      </c>
      <c r="U974" s="68">
        <v>43388</v>
      </c>
      <c r="V974" s="347" t="s">
        <v>19</v>
      </c>
      <c r="W974" s="9">
        <v>77874</v>
      </c>
      <c r="X974" s="4" t="s">
        <v>13</v>
      </c>
      <c r="Y974" s="4" t="s">
        <v>1285</v>
      </c>
      <c r="Z974" s="68">
        <v>43382</v>
      </c>
    </row>
    <row r="975" spans="1:26" ht="12.75" x14ac:dyDescent="0.35">
      <c r="A9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975" s="181" t="str">
        <f>IF(All_Opps[[#This Row],[WeekMod]]&lt;&gt;"",CONCATENATE(All_Opps[[#This Row],[Opp Year]],"-",TEXT(All_Opps[[#This Row],[WeekMod]],"00#")),"")</f>
        <v>2019-042</v>
      </c>
      <c r="C9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975" s="181" t="str">
        <f>CONCATENATE(All_Opps[[#This Row],[Opp Year]],"-",TEXT(All_Opps[[#This Row],[Week]],"00#"))</f>
        <v>2019-042</v>
      </c>
      <c r="E975" s="181">
        <f>IFERROR(VALUE(RIGHT(All_Opps[[#This Row],[Opportunity Name]],2)),"")</f>
        <v>4</v>
      </c>
      <c r="F975" s="181">
        <f>IFERROR(("20"&amp;LEFT(All_Opps[[#This Row],[Opportunity Name]],2))*1,"")</f>
        <v>2019</v>
      </c>
      <c r="G975" s="181" t="str">
        <f>MID(All_Opps[[#This Row],[Opportunity Name]],3,2)</f>
        <v>07</v>
      </c>
      <c r="H975" s="181" t="str">
        <f>LEFT(All_Opps[[#This Row],[Opportunity Name]],7)</f>
        <v>1907-04</v>
      </c>
      <c r="I975" s="181" t="str" cm="1">
        <f t="array" ref="I9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75" s="181" t="str">
        <f>YEAR(All_Opps[[#This Row],[Close_Date]])&amp;"-"&amp;TEXT(MONTH(All_Opps[[#This Row],[Close_Date]]),"00")</f>
        <v>2018-10</v>
      </c>
      <c r="K975" s="182">
        <f>All_Opps[[#This Row],[Created Date2]]*1</f>
        <v>43393</v>
      </c>
      <c r="L975" s="183">
        <f>YEAR(All_Opps[[#This Row],[Created_Date]])</f>
        <v>2018</v>
      </c>
      <c r="M975" s="184">
        <f>WEEKNUM(All_Opps[[#This Row],[Created_Date]],16)</f>
        <v>43</v>
      </c>
      <c r="N975" s="182">
        <f>All_Opps[[#This Row],[Close Date]]*1</f>
        <v>43393</v>
      </c>
      <c r="O975" s="185">
        <f>YEAR(All_Opps[[#This Row],[Close_Date]])</f>
        <v>2018</v>
      </c>
      <c r="P975" s="183">
        <f>MONTH(All_Opps[[#This Row],[Close Date]])</f>
        <v>10</v>
      </c>
      <c r="Q975" s="181">
        <f>WEEKNUM(All_Opps[[#This Row],[Close Date]],1)</f>
        <v>42</v>
      </c>
      <c r="R97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254</v>
      </c>
      <c r="S975" s="4" t="s">
        <v>2258</v>
      </c>
      <c r="T975" s="4" t="s">
        <v>2259</v>
      </c>
      <c r="U975" s="68">
        <v>43393</v>
      </c>
      <c r="V975" s="347" t="s">
        <v>19</v>
      </c>
      <c r="W975" s="9">
        <v>23403</v>
      </c>
      <c r="X975" s="4" t="s">
        <v>5</v>
      </c>
      <c r="Y975" s="4" t="s">
        <v>328</v>
      </c>
      <c r="Z975" s="68">
        <v>43393</v>
      </c>
    </row>
    <row r="976" spans="1:26" ht="12.75" x14ac:dyDescent="0.35">
      <c r="A9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976" s="181" t="str">
        <f>IF(All_Opps[[#This Row],[WeekMod]]&lt;&gt;"",CONCATENATE(All_Opps[[#This Row],[Opp Year]],"-",TEXT(All_Opps[[#This Row],[WeekMod]],"00#")),"")</f>
        <v>2019-043</v>
      </c>
      <c r="C9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976" s="181" t="str">
        <f>CONCATENATE(All_Opps[[#This Row],[Opp Year]],"-",TEXT(All_Opps[[#This Row],[Week]],"00#"))</f>
        <v>2019-043</v>
      </c>
      <c r="E976" s="181">
        <f>IFERROR(VALUE(RIGHT(All_Opps[[#This Row],[Opportunity Name]],2)),"")</f>
        <v>2</v>
      </c>
      <c r="F976" s="181">
        <f>IFERROR(("20"&amp;LEFT(All_Opps[[#This Row],[Opportunity Name]],2))*1,"")</f>
        <v>2019</v>
      </c>
      <c r="G976" s="181" t="str">
        <f>MID(All_Opps[[#This Row],[Opportunity Name]],3,2)</f>
        <v>09</v>
      </c>
      <c r="H976" s="181" t="str">
        <f>LEFT(All_Opps[[#This Row],[Opportunity Name]],7)</f>
        <v>1909 Ho</v>
      </c>
      <c r="I976" s="181" t="str" cm="1">
        <f t="array" ref="I9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76" s="181" t="str">
        <f>YEAR(All_Opps[[#This Row],[Close_Date]])&amp;"-"&amp;TEXT(MONTH(All_Opps[[#This Row],[Close_Date]]),"00")</f>
        <v>2018-10</v>
      </c>
      <c r="K976" s="182">
        <f>All_Opps[[#This Row],[Created Date2]]*1</f>
        <v>43393</v>
      </c>
      <c r="L976" s="183">
        <f>YEAR(All_Opps[[#This Row],[Created_Date]])</f>
        <v>2018</v>
      </c>
      <c r="M976" s="184">
        <f>WEEKNUM(All_Opps[[#This Row],[Created_Date]],16)</f>
        <v>43</v>
      </c>
      <c r="N976" s="182">
        <f>All_Opps[[#This Row],[Close Date]]*1</f>
        <v>43397</v>
      </c>
      <c r="O976" s="185">
        <f>YEAR(All_Opps[[#This Row],[Close_Date]])</f>
        <v>2018</v>
      </c>
      <c r="P976" s="183">
        <f>MONTH(All_Opps[[#This Row],[Close Date]])</f>
        <v>10</v>
      </c>
      <c r="Q976" s="181">
        <f>WEEKNUM(All_Opps[[#This Row],[Close Date]],1)</f>
        <v>43</v>
      </c>
      <c r="R9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76" s="4" t="s">
        <v>2260</v>
      </c>
      <c r="T976" s="4" t="s">
        <v>2261</v>
      </c>
      <c r="U976" s="68">
        <v>43397</v>
      </c>
      <c r="V976" s="347" t="s">
        <v>18</v>
      </c>
      <c r="W976" s="341">
        <v>16077</v>
      </c>
      <c r="X976" s="4" t="s">
        <v>6</v>
      </c>
      <c r="Y976" s="4" t="s">
        <v>1285</v>
      </c>
      <c r="Z976" s="68">
        <v>43393</v>
      </c>
    </row>
    <row r="977" spans="1:26" ht="12.75" x14ac:dyDescent="0.35">
      <c r="A9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977" s="181" t="str">
        <f>IF(All_Opps[[#This Row],[WeekMod]]&lt;&gt;"",CONCATENATE(All_Opps[[#This Row],[Opp Year]],"-",TEXT(All_Opps[[#This Row],[WeekMod]],"00#")),"")</f>
        <v>2019-042</v>
      </c>
      <c r="C9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977" s="181" t="str">
        <f>CONCATENATE(All_Opps[[#This Row],[Opp Year]],"-",TEXT(All_Opps[[#This Row],[Week]],"00#"))</f>
        <v>2019-042</v>
      </c>
      <c r="E977" s="181">
        <f>IFERROR(VALUE(RIGHT(All_Opps[[#This Row],[Opportunity Name]],2)),"")</f>
        <v>2</v>
      </c>
      <c r="F977" s="181">
        <f>IFERROR(("20"&amp;LEFT(All_Opps[[#This Row],[Opportunity Name]],2))*1,"")</f>
        <v>2019</v>
      </c>
      <c r="G977" s="181" t="str">
        <f>MID(All_Opps[[#This Row],[Opportunity Name]],3,2)</f>
        <v>09</v>
      </c>
      <c r="H977" s="181" t="str">
        <f>LEFT(All_Opps[[#This Row],[Opportunity Name]],7)</f>
        <v>1909 Wh</v>
      </c>
      <c r="I977" s="181" t="str" cm="1">
        <f t="array" ref="I9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77" s="181" t="str">
        <f>YEAR(All_Opps[[#This Row],[Close_Date]])&amp;"-"&amp;TEXT(MONTH(All_Opps[[#This Row],[Close_Date]]),"00")</f>
        <v>2018-10</v>
      </c>
      <c r="K977" s="182">
        <f>All_Opps[[#This Row],[Created Date2]]*1</f>
        <v>43357</v>
      </c>
      <c r="L977" s="183">
        <f>YEAR(All_Opps[[#This Row],[Created_Date]])</f>
        <v>2018</v>
      </c>
      <c r="M977" s="184">
        <f>WEEKNUM(All_Opps[[#This Row],[Created_Date]],16)</f>
        <v>37</v>
      </c>
      <c r="N977" s="182">
        <f>All_Opps[[#This Row],[Close Date]]*1</f>
        <v>43387</v>
      </c>
      <c r="O977" s="185">
        <f>YEAR(All_Opps[[#This Row],[Close_Date]])</f>
        <v>2018</v>
      </c>
      <c r="P977" s="183">
        <f>MONTH(All_Opps[[#This Row],[Close Date]])</f>
        <v>10</v>
      </c>
      <c r="Q977" s="181">
        <f>WEEKNUM(All_Opps[[#This Row],[Close Date]],1)</f>
        <v>42</v>
      </c>
      <c r="R97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77" s="4" t="s">
        <v>2262</v>
      </c>
      <c r="T977" s="4" t="s">
        <v>2263</v>
      </c>
      <c r="U977" s="68">
        <v>43387</v>
      </c>
      <c r="V977" s="347" t="s">
        <v>18</v>
      </c>
      <c r="W977" s="341">
        <v>39198</v>
      </c>
      <c r="X977" s="4" t="s">
        <v>13</v>
      </c>
      <c r="Y977" s="4" t="s">
        <v>321</v>
      </c>
      <c r="Z977" s="68">
        <v>43357</v>
      </c>
    </row>
    <row r="978" spans="1:26" ht="12.75" x14ac:dyDescent="0.35">
      <c r="A9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978" s="181" t="str">
        <f>IF(All_Opps[[#This Row],[WeekMod]]&lt;&gt;"",CONCATENATE(All_Opps[[#This Row],[Opp Year]],"-",TEXT(All_Opps[[#This Row],[WeekMod]],"00#")),"")</f>
        <v>2019-043</v>
      </c>
      <c r="C9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978" s="181" t="str">
        <f>CONCATENATE(All_Opps[[#This Row],[Opp Year]],"-",TEXT(All_Opps[[#This Row],[Week]],"00#"))</f>
        <v>2019-043</v>
      </c>
      <c r="E978" s="181">
        <f>IFERROR(VALUE(RIGHT(All_Opps[[#This Row],[Opportunity Name]],2)),"")</f>
        <v>30</v>
      </c>
      <c r="F978" s="181">
        <f>IFERROR(("20"&amp;LEFT(All_Opps[[#This Row],[Opportunity Name]],2))*1,"")</f>
        <v>2019</v>
      </c>
      <c r="G978" s="181" t="str">
        <f>MID(All_Opps[[#This Row],[Opportunity Name]],3,2)</f>
        <v>09</v>
      </c>
      <c r="H978" s="181" t="str">
        <f>LEFT(All_Opps[[#This Row],[Opportunity Name]],7)</f>
        <v>1909-11</v>
      </c>
      <c r="I978" s="181" t="str" cm="1">
        <f t="array" ref="I9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78" s="181" t="str">
        <f>YEAR(All_Opps[[#This Row],[Close_Date]])&amp;"-"&amp;TEXT(MONTH(All_Opps[[#This Row],[Close_Date]]),"00")</f>
        <v>2018-10</v>
      </c>
      <c r="K978" s="182">
        <f>All_Opps[[#This Row],[Created Date2]]*1</f>
        <v>43390</v>
      </c>
      <c r="L978" s="183">
        <f>YEAR(All_Opps[[#This Row],[Created_Date]])</f>
        <v>2018</v>
      </c>
      <c r="M978" s="184">
        <f>WEEKNUM(All_Opps[[#This Row],[Created_Date]],16)</f>
        <v>42</v>
      </c>
      <c r="N978" s="182">
        <f>All_Opps[[#This Row],[Close Date]]*1</f>
        <v>43394</v>
      </c>
      <c r="O978" s="185">
        <f>YEAR(All_Opps[[#This Row],[Close_Date]])</f>
        <v>2018</v>
      </c>
      <c r="P978" s="183">
        <f>MONTH(All_Opps[[#This Row],[Close Date]])</f>
        <v>10</v>
      </c>
      <c r="Q978" s="181">
        <f>WEEKNUM(All_Opps[[#This Row],[Close Date]],1)</f>
        <v>43</v>
      </c>
      <c r="R97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319</v>
      </c>
      <c r="S978" s="4" t="s">
        <v>2264</v>
      </c>
      <c r="T978" s="4" t="s">
        <v>2265</v>
      </c>
      <c r="U978" s="68">
        <v>43394</v>
      </c>
      <c r="V978" s="347" t="s">
        <v>19</v>
      </c>
      <c r="W978" s="9">
        <v>283012</v>
      </c>
      <c r="X978" s="4" t="s">
        <v>5</v>
      </c>
      <c r="Y978" s="4" t="s">
        <v>328</v>
      </c>
      <c r="Z978" s="68">
        <v>43390</v>
      </c>
    </row>
    <row r="979" spans="1:26" ht="12.75" x14ac:dyDescent="0.35">
      <c r="A9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93</v>
      </c>
      <c r="B979" s="181" t="str">
        <f>IF(All_Opps[[#This Row],[WeekMod]]&lt;&gt;"",CONCATENATE(All_Opps[[#This Row],[Opp Year]],"-",TEXT(All_Opps[[#This Row],[WeekMod]],"00#")),"")</f>
        <v>2018-093</v>
      </c>
      <c r="C9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93</v>
      </c>
      <c r="D979" s="181" t="str">
        <f>CONCATENATE(All_Opps[[#This Row],[Opp Year]],"-",TEXT(All_Opps[[#This Row],[Week]],"00#"))</f>
        <v>2018-093</v>
      </c>
      <c r="E979" s="181" t="str">
        <f>IFERROR(VALUE(RIGHT(All_Opps[[#This Row],[Opportunity Name]],2)),"")</f>
        <v/>
      </c>
      <c r="F979" s="181">
        <f>IFERROR(("20"&amp;LEFT(All_Opps[[#This Row],[Opportunity Name]],2))*1,"")</f>
        <v>2018</v>
      </c>
      <c r="G979" s="181" t="str">
        <f>MID(All_Opps[[#This Row],[Opportunity Name]],3,2)</f>
        <v>12</v>
      </c>
      <c r="H979" s="181" t="str">
        <f>LEFT(All_Opps[[#This Row],[Opportunity Name]],7)</f>
        <v>1812 Oa</v>
      </c>
      <c r="I979" s="181" t="str" cm="1">
        <f t="array" ref="I9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79" s="181" t="str">
        <f>YEAR(All_Opps[[#This Row],[Close_Date]])&amp;"-"&amp;TEXT(MONTH(All_Opps[[#This Row],[Close_Date]]),"00")</f>
        <v>2018-10</v>
      </c>
      <c r="K979" s="182">
        <f>All_Opps[[#This Row],[Created Date2]]*1</f>
        <v>43353</v>
      </c>
      <c r="L979" s="183">
        <f>YEAR(All_Opps[[#This Row],[Created_Date]])</f>
        <v>2018</v>
      </c>
      <c r="M979" s="184">
        <f>WEEKNUM(All_Opps[[#This Row],[Created_Date]],16)</f>
        <v>37</v>
      </c>
      <c r="N979" s="182">
        <f>All_Opps[[#This Row],[Close Date]]*1</f>
        <v>43383</v>
      </c>
      <c r="O979" s="185">
        <f>YEAR(All_Opps[[#This Row],[Close_Date]])</f>
        <v>2018</v>
      </c>
      <c r="P979" s="183">
        <f>MONTH(All_Opps[[#This Row],[Close Date]])</f>
        <v>10</v>
      </c>
      <c r="Q979" s="181">
        <f>WEEKNUM(All_Opps[[#This Row],[Close Date]],1)</f>
        <v>41</v>
      </c>
      <c r="R97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79" s="4" t="s">
        <v>2266</v>
      </c>
      <c r="T979" s="4" t="s">
        <v>2267</v>
      </c>
      <c r="U979" s="68">
        <v>43383</v>
      </c>
      <c r="V979" s="347" t="s">
        <v>18</v>
      </c>
      <c r="W979" s="341">
        <v>29878</v>
      </c>
      <c r="X979" s="4" t="s">
        <v>13</v>
      </c>
      <c r="Y979" s="4" t="s">
        <v>1285</v>
      </c>
      <c r="Z979" s="68">
        <v>43353</v>
      </c>
    </row>
    <row r="980" spans="1:26" ht="12.75" x14ac:dyDescent="0.35">
      <c r="A9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980" s="181" t="str">
        <f>IF(All_Opps[[#This Row],[WeekMod]]&lt;&gt;"",CONCATENATE(All_Opps[[#This Row],[Opp Year]],"-",TEXT(All_Opps[[#This Row],[WeekMod]],"00#")),"")</f>
        <v>2019-046</v>
      </c>
      <c r="C9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980" s="181" t="str">
        <f>CONCATENATE(All_Opps[[#This Row],[Opp Year]],"-",TEXT(All_Opps[[#This Row],[Week]],"00#"))</f>
        <v>2019-046</v>
      </c>
      <c r="E980" s="181">
        <f>IFERROR(VALUE(RIGHT(All_Opps[[#This Row],[Opportunity Name]],2)),"")</f>
        <v>2</v>
      </c>
      <c r="F980" s="181">
        <f>IFERROR(("20"&amp;LEFT(All_Opps[[#This Row],[Opportunity Name]],2))*1,"")</f>
        <v>2019</v>
      </c>
      <c r="G980" s="181" t="str">
        <f>MID(All_Opps[[#This Row],[Opportunity Name]],3,2)</f>
        <v>05</v>
      </c>
      <c r="H980" s="181" t="str">
        <f>LEFT(All_Opps[[#This Row],[Opportunity Name]],7)</f>
        <v>1905-12</v>
      </c>
      <c r="I980" s="181" t="str" cm="1">
        <f t="array" ref="I9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80" s="181" t="str">
        <f>YEAR(All_Opps[[#This Row],[Close_Date]])&amp;"-"&amp;TEXT(MONTH(All_Opps[[#This Row],[Close_Date]]),"00")</f>
        <v>2018-11</v>
      </c>
      <c r="K980" s="182">
        <f>All_Opps[[#This Row],[Created Date2]]*1</f>
        <v>43408</v>
      </c>
      <c r="L980" s="183">
        <f>YEAR(All_Opps[[#This Row],[Created_Date]])</f>
        <v>2018</v>
      </c>
      <c r="M980" s="184">
        <f>WEEKNUM(All_Opps[[#This Row],[Created_Date]],16)</f>
        <v>45</v>
      </c>
      <c r="N980" s="182">
        <f>All_Opps[[#This Row],[Close Date]]*1</f>
        <v>43417</v>
      </c>
      <c r="O980" s="185">
        <f>YEAR(All_Opps[[#This Row],[Close_Date]])</f>
        <v>2018</v>
      </c>
      <c r="P980" s="183">
        <f>MONTH(All_Opps[[#This Row],[Close Date]])</f>
        <v>11</v>
      </c>
      <c r="Q980" s="181">
        <f>WEEKNUM(All_Opps[[#This Row],[Close Date]],1)</f>
        <v>46</v>
      </c>
      <c r="R98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178</v>
      </c>
      <c r="S980" s="4" t="s">
        <v>2268</v>
      </c>
      <c r="T980" s="4" t="s">
        <v>2269</v>
      </c>
      <c r="U980" s="68">
        <v>43417</v>
      </c>
      <c r="V980" s="347" t="s">
        <v>19</v>
      </c>
      <c r="W980" s="341">
        <v>88233</v>
      </c>
      <c r="X980" s="4" t="s">
        <v>13</v>
      </c>
      <c r="Y980" s="4" t="s">
        <v>321</v>
      </c>
      <c r="Z980" s="68">
        <v>43408</v>
      </c>
    </row>
    <row r="981" spans="1:26" ht="12.75" x14ac:dyDescent="0.35">
      <c r="A9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981" s="181" t="str">
        <f>IF(All_Opps[[#This Row],[WeekMod]]&lt;&gt;"",CONCATENATE(All_Opps[[#This Row],[Opp Year]],"-",TEXT(All_Opps[[#This Row],[WeekMod]],"00#")),"")</f>
        <v>2019-043</v>
      </c>
      <c r="C9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981" s="181" t="str">
        <f>CONCATENATE(All_Opps[[#This Row],[Opp Year]],"-",TEXT(All_Opps[[#This Row],[Week]],"00#"))</f>
        <v>2019-043</v>
      </c>
      <c r="E981" s="181">
        <f>IFERROR(VALUE(RIGHT(All_Opps[[#This Row],[Opportunity Name]],2)),"")</f>
        <v>5</v>
      </c>
      <c r="F981" s="181">
        <f>IFERROR(("20"&amp;LEFT(All_Opps[[#This Row],[Opportunity Name]],2))*1,"")</f>
        <v>2019</v>
      </c>
      <c r="G981" s="181" t="str">
        <f>MID(All_Opps[[#This Row],[Opportunity Name]],3,2)</f>
        <v>04</v>
      </c>
      <c r="H981" s="181" t="str">
        <f>LEFT(All_Opps[[#This Row],[Opportunity Name]],7)</f>
        <v>1904-02</v>
      </c>
      <c r="I981" s="181" t="str" cm="1">
        <f t="array" ref="I9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81" s="181" t="str">
        <f>YEAR(All_Opps[[#This Row],[Close_Date]])&amp;"-"&amp;TEXT(MONTH(All_Opps[[#This Row],[Close_Date]]),"00")</f>
        <v>2018-10</v>
      </c>
      <c r="K981" s="182">
        <f>All_Opps[[#This Row],[Created Date2]]*1</f>
        <v>43385</v>
      </c>
      <c r="L981" s="183">
        <f>YEAR(All_Opps[[#This Row],[Created_Date]])</f>
        <v>2018</v>
      </c>
      <c r="M981" s="184">
        <f>WEEKNUM(All_Opps[[#This Row],[Created_Date]],16)</f>
        <v>41</v>
      </c>
      <c r="N981" s="182">
        <f>All_Opps[[#This Row],[Close Date]]*1</f>
        <v>43395</v>
      </c>
      <c r="O981" s="185">
        <f>YEAR(All_Opps[[#This Row],[Close_Date]])</f>
        <v>2018</v>
      </c>
      <c r="P981" s="183">
        <f>MONTH(All_Opps[[#This Row],[Close Date]])</f>
        <v>10</v>
      </c>
      <c r="Q981" s="181">
        <f>WEEKNUM(All_Opps[[#This Row],[Close Date]],1)</f>
        <v>43</v>
      </c>
      <c r="R98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171</v>
      </c>
      <c r="S981" s="4" t="s">
        <v>2270</v>
      </c>
      <c r="T981" s="4" t="s">
        <v>2271</v>
      </c>
      <c r="U981" s="68">
        <v>43395</v>
      </c>
      <c r="V981" s="347" t="s">
        <v>19</v>
      </c>
      <c r="W981" s="342">
        <v>53666</v>
      </c>
      <c r="X981" s="4" t="s">
        <v>13</v>
      </c>
      <c r="Y981" s="4" t="s">
        <v>1285</v>
      </c>
      <c r="Z981" s="68">
        <v>43385</v>
      </c>
    </row>
    <row r="982" spans="1:26" ht="12.75" x14ac:dyDescent="0.35">
      <c r="A98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982" s="181" t="str">
        <f>IF(All_Opps[[#This Row],[WeekMod]]&lt;&gt;"",CONCATENATE(All_Opps[[#This Row],[Opp Year]],"-",TEXT(All_Opps[[#This Row],[WeekMod]],"00#")),"")</f>
        <v/>
      </c>
      <c r="C9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982" s="181" t="str">
        <f>CONCATENATE(All_Opps[[#This Row],[Opp Year]],"-",TEXT(All_Opps[[#This Row],[Week]],"00#"))</f>
        <v>2022-001</v>
      </c>
      <c r="E982" s="181">
        <f>IFERROR(VALUE(RIGHT(All_Opps[[#This Row],[Opportunity Name]],2)),"")</f>
        <v>2</v>
      </c>
      <c r="F982" s="181">
        <f>IFERROR(("20"&amp;LEFT(All_Opps[[#This Row],[Opportunity Name]],2))*1,"")</f>
        <v>2022</v>
      </c>
      <c r="G982" s="181" t="str">
        <f>MID(All_Opps[[#This Row],[Opportunity Name]],3,2)</f>
        <v>06</v>
      </c>
      <c r="H982" s="181" t="str">
        <f>LEFT(All_Opps[[#This Row],[Opportunity Name]],7)</f>
        <v>2206-02</v>
      </c>
      <c r="I982" s="181" t="str" cm="1">
        <f t="array" ref="I9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82" s="181" t="str">
        <f>YEAR(All_Opps[[#This Row],[Close_Date]])&amp;"-"&amp;TEXT(MONTH(All_Opps[[#This Row],[Close_Date]]),"00")</f>
        <v>2018-10</v>
      </c>
      <c r="K982" s="182">
        <f>All_Opps[[#This Row],[Created Date2]]*1</f>
        <v>43392</v>
      </c>
      <c r="L982" s="183">
        <f>YEAR(All_Opps[[#This Row],[Created_Date]])</f>
        <v>2018</v>
      </c>
      <c r="M982" s="184">
        <f>WEEKNUM(All_Opps[[#This Row],[Created_Date]],16)</f>
        <v>42</v>
      </c>
      <c r="N982" s="182">
        <f>All_Opps[[#This Row],[Close Date]]*1</f>
        <v>43395</v>
      </c>
      <c r="O982" s="185">
        <f>YEAR(All_Opps[[#This Row],[Close_Date]])</f>
        <v>2018</v>
      </c>
      <c r="P982" s="183">
        <f>MONTH(All_Opps[[#This Row],[Close Date]])</f>
        <v>10</v>
      </c>
      <c r="Q982" s="181">
        <f>WEEKNUM(All_Opps[[#This Row],[Close Date]],1)</f>
        <v>43</v>
      </c>
      <c r="R98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1321</v>
      </c>
      <c r="S982" s="4" t="s">
        <v>2272</v>
      </c>
      <c r="T982" s="4" t="s">
        <v>2273</v>
      </c>
      <c r="U982" s="68">
        <v>43395</v>
      </c>
      <c r="V982" s="347" t="s">
        <v>19</v>
      </c>
      <c r="W982" s="341">
        <v>83749</v>
      </c>
      <c r="X982" s="4" t="s">
        <v>6</v>
      </c>
      <c r="Y982" s="4" t="s">
        <v>321</v>
      </c>
      <c r="Z982" s="68">
        <v>43392</v>
      </c>
    </row>
    <row r="983" spans="1:26" ht="12.75" x14ac:dyDescent="0.35">
      <c r="A9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983" s="181" t="str">
        <f>IF(All_Opps[[#This Row],[WeekMod]]&lt;&gt;"",CONCATENATE(All_Opps[[#This Row],[Opp Year]],"-",TEXT(All_Opps[[#This Row],[WeekMod]],"00#")),"")</f>
        <v>2019-044</v>
      </c>
      <c r="C9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983" s="181" t="str">
        <f>CONCATENATE(All_Opps[[#This Row],[Opp Year]],"-",TEXT(All_Opps[[#This Row],[Week]],"00#"))</f>
        <v>2019-044</v>
      </c>
      <c r="E983" s="181">
        <f>IFERROR(VALUE(RIGHT(All_Opps[[#This Row],[Opportunity Name]],2)),"")</f>
        <v>20</v>
      </c>
      <c r="F983" s="181">
        <f>IFERROR(("20"&amp;LEFT(All_Opps[[#This Row],[Opportunity Name]],2))*1,"")</f>
        <v>2019</v>
      </c>
      <c r="G983" s="181" t="str">
        <f>MID(All_Opps[[#This Row],[Opportunity Name]],3,2)</f>
        <v>09</v>
      </c>
      <c r="H983" s="181" t="str">
        <f>LEFT(All_Opps[[#This Row],[Opportunity Name]],7)</f>
        <v>1909 Ki</v>
      </c>
      <c r="I983" s="181" t="str" cm="1">
        <f t="array" ref="I9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83" s="181" t="str">
        <f>YEAR(All_Opps[[#This Row],[Close_Date]])&amp;"-"&amp;TEXT(MONTH(All_Opps[[#This Row],[Close_Date]]),"00")</f>
        <v>2018-11</v>
      </c>
      <c r="K983" s="182">
        <f>All_Opps[[#This Row],[Created Date2]]*1</f>
        <v>43377</v>
      </c>
      <c r="L983" s="183">
        <f>YEAR(All_Opps[[#This Row],[Created_Date]])</f>
        <v>2018</v>
      </c>
      <c r="M983" s="184">
        <f>WEEKNUM(All_Opps[[#This Row],[Created_Date]],16)</f>
        <v>40</v>
      </c>
      <c r="N983" s="182">
        <f>All_Opps[[#This Row],[Close Date]]*1</f>
        <v>43407</v>
      </c>
      <c r="O983" s="185">
        <f>YEAR(All_Opps[[#This Row],[Close_Date]])</f>
        <v>2018</v>
      </c>
      <c r="P983" s="183">
        <f>MONTH(All_Opps[[#This Row],[Close Date]])</f>
        <v>11</v>
      </c>
      <c r="Q983" s="181">
        <f>WEEKNUM(All_Opps[[#This Row],[Close Date]],1)</f>
        <v>44</v>
      </c>
      <c r="R98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83" s="4" t="s">
        <v>2274</v>
      </c>
      <c r="T983" s="4" t="s">
        <v>2275</v>
      </c>
      <c r="U983" s="68">
        <v>43407</v>
      </c>
      <c r="V983" s="347" t="s">
        <v>18</v>
      </c>
      <c r="W983" s="341">
        <v>260467</v>
      </c>
      <c r="X983" s="4" t="s">
        <v>13</v>
      </c>
      <c r="Y983" s="4" t="s">
        <v>321</v>
      </c>
      <c r="Z983" s="68">
        <v>43377</v>
      </c>
    </row>
    <row r="984" spans="1:26" ht="12.75" x14ac:dyDescent="0.35">
      <c r="A9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984" s="181" t="str">
        <f>IF(All_Opps[[#This Row],[WeekMod]]&lt;&gt;"",CONCATENATE(All_Opps[[#This Row],[Opp Year]],"-",TEXT(All_Opps[[#This Row],[WeekMod]],"00#")),"")</f>
        <v>2019-043</v>
      </c>
      <c r="C9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984" s="181" t="str">
        <f>CONCATENATE(All_Opps[[#This Row],[Opp Year]],"-",TEXT(All_Opps[[#This Row],[Week]],"00#"))</f>
        <v>2019-043</v>
      </c>
      <c r="E984" s="181">
        <f>IFERROR(VALUE(RIGHT(All_Opps[[#This Row],[Opportunity Name]],2)),"")</f>
        <v>4</v>
      </c>
      <c r="F984" s="181">
        <f>IFERROR(("20"&amp;LEFT(All_Opps[[#This Row],[Opportunity Name]],2))*1,"")</f>
        <v>2019</v>
      </c>
      <c r="G984" s="181" t="str">
        <f>MID(All_Opps[[#This Row],[Opportunity Name]],3,2)</f>
        <v>04</v>
      </c>
      <c r="H984" s="181" t="str">
        <f>LEFT(All_Opps[[#This Row],[Opportunity Name]],7)</f>
        <v>1904-04</v>
      </c>
      <c r="I984" s="181" t="str" cm="1">
        <f t="array" ref="I9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84" s="181" t="str">
        <f>YEAR(All_Opps[[#This Row],[Close_Date]])&amp;"-"&amp;TEXT(MONTH(All_Opps[[#This Row],[Close_Date]]),"00")</f>
        <v>2018-10</v>
      </c>
      <c r="K984" s="182">
        <f>All_Opps[[#This Row],[Created Date2]]*1</f>
        <v>43398</v>
      </c>
      <c r="L984" s="183">
        <f>YEAR(All_Opps[[#This Row],[Created_Date]])</f>
        <v>2018</v>
      </c>
      <c r="M984" s="184">
        <f>WEEKNUM(All_Opps[[#This Row],[Created_Date]],16)</f>
        <v>43</v>
      </c>
      <c r="N984" s="182">
        <f>All_Opps[[#This Row],[Close Date]]*1</f>
        <v>43399</v>
      </c>
      <c r="O984" s="185">
        <f>YEAR(All_Opps[[#This Row],[Close_Date]])</f>
        <v>2018</v>
      </c>
      <c r="P984" s="183">
        <f>MONTH(All_Opps[[#This Row],[Close Date]])</f>
        <v>10</v>
      </c>
      <c r="Q984" s="181">
        <f>WEEKNUM(All_Opps[[#This Row],[Close Date]],1)</f>
        <v>43</v>
      </c>
      <c r="R98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158</v>
      </c>
      <c r="S984" s="4" t="s">
        <v>2276</v>
      </c>
      <c r="T984" s="4" t="s">
        <v>2277</v>
      </c>
      <c r="U984" s="68">
        <v>43399</v>
      </c>
      <c r="V984" s="347" t="s">
        <v>19</v>
      </c>
      <c r="W984" s="341">
        <v>71346</v>
      </c>
      <c r="X984" s="4" t="s">
        <v>5</v>
      </c>
      <c r="Y984" s="4" t="s">
        <v>321</v>
      </c>
      <c r="Z984" s="68">
        <v>43398</v>
      </c>
    </row>
    <row r="985" spans="1:26" ht="12.75" x14ac:dyDescent="0.35">
      <c r="A9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985" s="181" t="str">
        <f>IF(All_Opps[[#This Row],[WeekMod]]&lt;&gt;"",CONCATENATE(All_Opps[[#This Row],[Opp Year]],"-",TEXT(All_Opps[[#This Row],[WeekMod]],"00#")),"")</f>
        <v>2019-048</v>
      </c>
      <c r="C9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985" s="181" t="str">
        <f>CONCATENATE(All_Opps[[#This Row],[Opp Year]],"-",TEXT(All_Opps[[#This Row],[Week]],"00#"))</f>
        <v>2019-048</v>
      </c>
      <c r="E985" s="181">
        <f>IFERROR(VALUE(RIGHT(All_Opps[[#This Row],[Opportunity Name]],2)),"")</f>
        <v>2</v>
      </c>
      <c r="F985" s="181">
        <f>IFERROR(("20"&amp;LEFT(All_Opps[[#This Row],[Opportunity Name]],2))*1,"")</f>
        <v>2019</v>
      </c>
      <c r="G985" s="181" t="str">
        <f>MID(All_Opps[[#This Row],[Opportunity Name]],3,2)</f>
        <v>09</v>
      </c>
      <c r="H985" s="181" t="str">
        <f>LEFT(All_Opps[[#This Row],[Opportunity Name]],7)</f>
        <v>1909 Gr</v>
      </c>
      <c r="I985" s="181" t="str" cm="1">
        <f t="array" ref="I9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85" s="181" t="str">
        <f>YEAR(All_Opps[[#This Row],[Close_Date]])&amp;"-"&amp;TEXT(MONTH(All_Opps[[#This Row],[Close_Date]]),"00")</f>
        <v>2018-11</v>
      </c>
      <c r="K985" s="182">
        <f>All_Opps[[#This Row],[Created Date2]]*1</f>
        <v>43403</v>
      </c>
      <c r="L985" s="183">
        <f>YEAR(All_Opps[[#This Row],[Created_Date]])</f>
        <v>2018</v>
      </c>
      <c r="M985" s="184">
        <f>WEEKNUM(All_Opps[[#This Row],[Created_Date]],16)</f>
        <v>44</v>
      </c>
      <c r="N985" s="182">
        <f>All_Opps[[#This Row],[Close Date]]*1</f>
        <v>43433</v>
      </c>
      <c r="O985" s="185">
        <f>YEAR(All_Opps[[#This Row],[Close_Date]])</f>
        <v>2018</v>
      </c>
      <c r="P985" s="183">
        <f>MONTH(All_Opps[[#This Row],[Close Date]])</f>
        <v>11</v>
      </c>
      <c r="Q985" s="181">
        <f>WEEKNUM(All_Opps[[#This Row],[Close Date]],1)</f>
        <v>48</v>
      </c>
      <c r="R98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85" s="4" t="s">
        <v>2278</v>
      </c>
      <c r="T985" s="4" t="s">
        <v>2279</v>
      </c>
      <c r="U985" s="68">
        <v>43433</v>
      </c>
      <c r="V985" s="347" t="s">
        <v>21</v>
      </c>
      <c r="W985" s="341">
        <v>62748</v>
      </c>
      <c r="X985" s="4" t="s">
        <v>15</v>
      </c>
      <c r="Y985" s="4" t="s">
        <v>321</v>
      </c>
      <c r="Z985" s="68">
        <v>43403</v>
      </c>
    </row>
    <row r="986" spans="1:26" ht="12.75" x14ac:dyDescent="0.35">
      <c r="A9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986" s="181" t="str">
        <f>IF(All_Opps[[#This Row],[WeekMod]]&lt;&gt;"",CONCATENATE(All_Opps[[#This Row],[Opp Year]],"-",TEXT(All_Opps[[#This Row],[WeekMod]],"00#")),"")</f>
        <v>2019-044</v>
      </c>
      <c r="C9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986" s="181" t="str">
        <f>CONCATENATE(All_Opps[[#This Row],[Opp Year]],"-",TEXT(All_Opps[[#This Row],[Week]],"00#"))</f>
        <v>2019-044</v>
      </c>
      <c r="E986" s="181">
        <f>IFERROR(VALUE(RIGHT(All_Opps[[#This Row],[Opportunity Name]],2)),"")</f>
        <v>2</v>
      </c>
      <c r="F986" s="181">
        <f>IFERROR(("20"&amp;LEFT(All_Opps[[#This Row],[Opportunity Name]],2))*1,"")</f>
        <v>2019</v>
      </c>
      <c r="G986" s="181" t="str">
        <f>MID(All_Opps[[#This Row],[Opportunity Name]],3,2)</f>
        <v>06</v>
      </c>
      <c r="H986" s="181" t="str">
        <f>LEFT(All_Opps[[#This Row],[Opportunity Name]],7)</f>
        <v>1906 St</v>
      </c>
      <c r="I986" s="181" t="str" cm="1">
        <f t="array" ref="I9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86" s="181" t="str">
        <f>YEAR(All_Opps[[#This Row],[Close_Date]])&amp;"-"&amp;TEXT(MONTH(All_Opps[[#This Row],[Close_Date]]),"00")</f>
        <v>2018-11</v>
      </c>
      <c r="K986" s="182">
        <f>All_Opps[[#This Row],[Created Date2]]*1</f>
        <v>43377</v>
      </c>
      <c r="L986" s="183">
        <f>YEAR(All_Opps[[#This Row],[Created_Date]])</f>
        <v>2018</v>
      </c>
      <c r="M986" s="184">
        <f>WEEKNUM(All_Opps[[#This Row],[Created_Date]],16)</f>
        <v>40</v>
      </c>
      <c r="N986" s="182">
        <f>All_Opps[[#This Row],[Close Date]]*1</f>
        <v>43407</v>
      </c>
      <c r="O986" s="185">
        <f>YEAR(All_Opps[[#This Row],[Close_Date]])</f>
        <v>2018</v>
      </c>
      <c r="P986" s="183">
        <f>MONTH(All_Opps[[#This Row],[Close Date]])</f>
        <v>11</v>
      </c>
      <c r="Q986" s="181">
        <f>WEEKNUM(All_Opps[[#This Row],[Close Date]],1)</f>
        <v>44</v>
      </c>
      <c r="R98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86" s="4" t="s">
        <v>2280</v>
      </c>
      <c r="T986" s="4" t="s">
        <v>2281</v>
      </c>
      <c r="U986" s="68">
        <v>43407</v>
      </c>
      <c r="V986" s="347" t="s">
        <v>18</v>
      </c>
      <c r="W986" s="341">
        <v>36181</v>
      </c>
      <c r="X986" s="4" t="s">
        <v>11</v>
      </c>
      <c r="Y986" s="4" t="s">
        <v>1285</v>
      </c>
      <c r="Z986" s="68">
        <v>43377</v>
      </c>
    </row>
    <row r="987" spans="1:26" ht="12.75" x14ac:dyDescent="0.35">
      <c r="A9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987" s="181" t="str">
        <f>IF(All_Opps[[#This Row],[WeekMod]]&lt;&gt;"",CONCATENATE(All_Opps[[#This Row],[Opp Year]],"-",TEXT(All_Opps[[#This Row],[WeekMod]],"00#")),"")</f>
        <v>2019-040</v>
      </c>
      <c r="C9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987" s="181" t="str">
        <f>CONCATENATE(All_Opps[[#This Row],[Opp Year]],"-",TEXT(All_Opps[[#This Row],[Week]],"00#"))</f>
        <v>2019-040</v>
      </c>
      <c r="E987" s="181">
        <f>IFERROR(VALUE(RIGHT(All_Opps[[#This Row],[Opportunity Name]],2)),"")</f>
        <v>2</v>
      </c>
      <c r="F987" s="181">
        <f>IFERROR(("20"&amp;LEFT(All_Opps[[#This Row],[Opportunity Name]],2))*1,"")</f>
        <v>2019</v>
      </c>
      <c r="G987" s="181" t="str">
        <f>MID(All_Opps[[#This Row],[Opportunity Name]],3,2)</f>
        <v>09</v>
      </c>
      <c r="H987" s="181" t="str">
        <f>LEFT(All_Opps[[#This Row],[Opportunity Name]],7)</f>
        <v>1909 Os</v>
      </c>
      <c r="I987" s="181" t="str" cm="1">
        <f t="array" ref="I9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87" s="181" t="str">
        <f>YEAR(All_Opps[[#This Row],[Close_Date]])&amp;"-"&amp;TEXT(MONTH(All_Opps[[#This Row],[Close_Date]]),"00")</f>
        <v>2018-10</v>
      </c>
      <c r="K987" s="182">
        <f>All_Opps[[#This Row],[Created Date2]]*1</f>
        <v>43349</v>
      </c>
      <c r="L987" s="183">
        <f>YEAR(All_Opps[[#This Row],[Created_Date]])</f>
        <v>2018</v>
      </c>
      <c r="M987" s="184">
        <f>WEEKNUM(All_Opps[[#This Row],[Created_Date]],16)</f>
        <v>36</v>
      </c>
      <c r="N987" s="182">
        <f>All_Opps[[#This Row],[Close Date]]*1</f>
        <v>43379</v>
      </c>
      <c r="O987" s="185">
        <f>YEAR(All_Opps[[#This Row],[Close_Date]])</f>
        <v>2018</v>
      </c>
      <c r="P987" s="183">
        <f>MONTH(All_Opps[[#This Row],[Close Date]])</f>
        <v>10</v>
      </c>
      <c r="Q987" s="181">
        <f>WEEKNUM(All_Opps[[#This Row],[Close Date]],1)</f>
        <v>40</v>
      </c>
      <c r="R98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87" s="4" t="s">
        <v>2282</v>
      </c>
      <c r="T987" s="4" t="s">
        <v>2283</v>
      </c>
      <c r="U987" s="68">
        <v>43379</v>
      </c>
      <c r="V987" s="347" t="s">
        <v>18</v>
      </c>
      <c r="W987" s="9">
        <v>42898</v>
      </c>
      <c r="X987" s="4" t="s">
        <v>13</v>
      </c>
      <c r="Y987" s="4" t="s">
        <v>328</v>
      </c>
      <c r="Z987" s="68">
        <v>43349</v>
      </c>
    </row>
    <row r="988" spans="1:26" ht="12.75" x14ac:dyDescent="0.35">
      <c r="A9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988" s="181" t="str">
        <f>IF(All_Opps[[#This Row],[WeekMod]]&lt;&gt;"",CONCATENATE(All_Opps[[#This Row],[Opp Year]],"-",TEXT(All_Opps[[#This Row],[WeekMod]],"00#")),"")</f>
        <v>2019-044</v>
      </c>
      <c r="C9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988" s="181" t="str">
        <f>CONCATENATE(All_Opps[[#This Row],[Opp Year]],"-",TEXT(All_Opps[[#This Row],[Week]],"00#"))</f>
        <v>2019-044</v>
      </c>
      <c r="E988" s="181">
        <f>IFERROR(VALUE(RIGHT(All_Opps[[#This Row],[Opportunity Name]],2)),"")</f>
        <v>4</v>
      </c>
      <c r="F988" s="181">
        <f>IFERROR(("20"&amp;LEFT(All_Opps[[#This Row],[Opportunity Name]],2))*1,"")</f>
        <v>2019</v>
      </c>
      <c r="G988" s="181" t="str">
        <f>MID(All_Opps[[#This Row],[Opportunity Name]],3,2)</f>
        <v>12</v>
      </c>
      <c r="H988" s="181" t="str">
        <f>LEFT(All_Opps[[#This Row],[Opportunity Name]],7)</f>
        <v>1912 Fe</v>
      </c>
      <c r="I988" s="181" t="str" cm="1">
        <f t="array" ref="I9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88" s="181" t="str">
        <f>YEAR(All_Opps[[#This Row],[Close_Date]])&amp;"-"&amp;TEXT(MONTH(All_Opps[[#This Row],[Close_Date]]),"00")</f>
        <v>2018-11</v>
      </c>
      <c r="K988" s="182">
        <f>All_Opps[[#This Row],[Created Date2]]*1</f>
        <v>43376</v>
      </c>
      <c r="L988" s="183">
        <f>YEAR(All_Opps[[#This Row],[Created_Date]])</f>
        <v>2018</v>
      </c>
      <c r="M988" s="184">
        <f>WEEKNUM(All_Opps[[#This Row],[Created_Date]],16)</f>
        <v>40</v>
      </c>
      <c r="N988" s="182">
        <f>All_Opps[[#This Row],[Close Date]]*1</f>
        <v>43406</v>
      </c>
      <c r="O988" s="185">
        <f>YEAR(All_Opps[[#This Row],[Close_Date]])</f>
        <v>2018</v>
      </c>
      <c r="P988" s="183">
        <f>MONTH(All_Opps[[#This Row],[Close Date]])</f>
        <v>11</v>
      </c>
      <c r="Q988" s="181">
        <f>WEEKNUM(All_Opps[[#This Row],[Close Date]],1)</f>
        <v>44</v>
      </c>
      <c r="R98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88" s="4" t="s">
        <v>2284</v>
      </c>
      <c r="T988" s="4" t="s">
        <v>2285</v>
      </c>
      <c r="U988" s="68">
        <v>43406</v>
      </c>
      <c r="V988" s="347" t="s">
        <v>18</v>
      </c>
      <c r="W988" s="9">
        <v>29578</v>
      </c>
      <c r="X988" s="4" t="s">
        <v>15</v>
      </c>
      <c r="Y988" s="4" t="s">
        <v>328</v>
      </c>
      <c r="Z988" s="68">
        <v>43376</v>
      </c>
    </row>
    <row r="989" spans="1:26" ht="12.75" x14ac:dyDescent="0.35">
      <c r="A9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98</v>
      </c>
      <c r="B989" s="181" t="str">
        <f>IF(All_Opps[[#This Row],[WeekMod]]&lt;&gt;"",CONCATENATE(All_Opps[[#This Row],[Opp Year]],"-",TEXT(All_Opps[[#This Row],[WeekMod]],"00#")),"")</f>
        <v>2018-098</v>
      </c>
      <c r="C9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98</v>
      </c>
      <c r="D989" s="181" t="str">
        <f>CONCATENATE(All_Opps[[#This Row],[Opp Year]],"-",TEXT(All_Opps[[#This Row],[Week]],"00#"))</f>
        <v>2018-098</v>
      </c>
      <c r="E989" s="181">
        <f>IFERROR(VALUE(RIGHT(All_Opps[[#This Row],[Opportunity Name]],2)),"")</f>
        <v>2</v>
      </c>
      <c r="F989" s="181">
        <f>IFERROR(("20"&amp;LEFT(All_Opps[[#This Row],[Opportunity Name]],2))*1,"")</f>
        <v>2018</v>
      </c>
      <c r="G989" s="181" t="str">
        <f>MID(All_Opps[[#This Row],[Opportunity Name]],3,2)</f>
        <v>12</v>
      </c>
      <c r="H989" s="181" t="str">
        <f>LEFT(All_Opps[[#This Row],[Opportunity Name]],7)</f>
        <v>1812 Ha</v>
      </c>
      <c r="I989" s="181" t="str" cm="1">
        <f t="array" ref="I9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89" s="181" t="str">
        <f>YEAR(All_Opps[[#This Row],[Close_Date]])&amp;"-"&amp;TEXT(MONTH(All_Opps[[#This Row],[Close_Date]]),"00")</f>
        <v>2018-11</v>
      </c>
      <c r="K989" s="182">
        <f>All_Opps[[#This Row],[Created Date2]]*1</f>
        <v>43389</v>
      </c>
      <c r="L989" s="183">
        <f>YEAR(All_Opps[[#This Row],[Created_Date]])</f>
        <v>2018</v>
      </c>
      <c r="M989" s="184">
        <f>WEEKNUM(All_Opps[[#This Row],[Created_Date]],16)</f>
        <v>42</v>
      </c>
      <c r="N989" s="182">
        <f>All_Opps[[#This Row],[Close Date]]*1</f>
        <v>43419</v>
      </c>
      <c r="O989" s="185">
        <f>YEAR(All_Opps[[#This Row],[Close_Date]])</f>
        <v>2018</v>
      </c>
      <c r="P989" s="183">
        <f>MONTH(All_Opps[[#This Row],[Close Date]])</f>
        <v>11</v>
      </c>
      <c r="Q989" s="181">
        <f>WEEKNUM(All_Opps[[#This Row],[Close Date]],1)</f>
        <v>46</v>
      </c>
      <c r="R98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89" s="4" t="s">
        <v>2286</v>
      </c>
      <c r="T989" s="4" t="s">
        <v>2287</v>
      </c>
      <c r="U989" s="68">
        <v>43419</v>
      </c>
      <c r="V989" s="347" t="s">
        <v>18</v>
      </c>
      <c r="W989" s="341">
        <v>20365</v>
      </c>
      <c r="X989" s="4" t="s">
        <v>16</v>
      </c>
      <c r="Y989" s="4" t="s">
        <v>1285</v>
      </c>
      <c r="Z989" s="68">
        <v>43389</v>
      </c>
    </row>
    <row r="990" spans="1:26" ht="12.75" x14ac:dyDescent="0.35">
      <c r="A9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990" s="181" t="str">
        <f>IF(All_Opps[[#This Row],[WeekMod]]&lt;&gt;"",CONCATENATE(All_Opps[[#This Row],[Opp Year]],"-",TEXT(All_Opps[[#This Row],[WeekMod]],"00#")),"")</f>
        <v>2019-041</v>
      </c>
      <c r="C9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990" s="181" t="str">
        <f>CONCATENATE(All_Opps[[#This Row],[Opp Year]],"-",TEXT(All_Opps[[#This Row],[Week]],"00#"))</f>
        <v>2019-041</v>
      </c>
      <c r="E990" s="181">
        <f>IFERROR(VALUE(RIGHT(All_Opps[[#This Row],[Opportunity Name]],2)),"")</f>
        <v>6</v>
      </c>
      <c r="F990" s="181">
        <f>IFERROR(("20"&amp;LEFT(All_Opps[[#This Row],[Opportunity Name]],2))*1,"")</f>
        <v>2019</v>
      </c>
      <c r="G990" s="181" t="str">
        <f>MID(All_Opps[[#This Row],[Opportunity Name]],3,2)</f>
        <v>08</v>
      </c>
      <c r="H990" s="181" t="str">
        <f>LEFT(All_Opps[[#This Row],[Opportunity Name]],7)</f>
        <v>1908 Qu</v>
      </c>
      <c r="I990" s="181" t="str" cm="1">
        <f t="array" ref="I9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90" s="181" t="str">
        <f>YEAR(All_Opps[[#This Row],[Close_Date]])&amp;"-"&amp;TEXT(MONTH(All_Opps[[#This Row],[Close_Date]]),"00")</f>
        <v>2018-10</v>
      </c>
      <c r="K990" s="182">
        <f>All_Opps[[#This Row],[Created Date2]]*1</f>
        <v>43356</v>
      </c>
      <c r="L990" s="183">
        <f>YEAR(All_Opps[[#This Row],[Created_Date]])</f>
        <v>2018</v>
      </c>
      <c r="M990" s="184">
        <f>WEEKNUM(All_Opps[[#This Row],[Created_Date]],16)</f>
        <v>37</v>
      </c>
      <c r="N990" s="182">
        <f>All_Opps[[#This Row],[Close Date]]*1</f>
        <v>43386</v>
      </c>
      <c r="O990" s="185">
        <f>YEAR(All_Opps[[#This Row],[Close_Date]])</f>
        <v>2018</v>
      </c>
      <c r="P990" s="183">
        <f>MONTH(All_Opps[[#This Row],[Close Date]])</f>
        <v>10</v>
      </c>
      <c r="Q990" s="181">
        <f>WEEKNUM(All_Opps[[#This Row],[Close Date]],1)</f>
        <v>41</v>
      </c>
      <c r="R9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90" s="4" t="s">
        <v>2288</v>
      </c>
      <c r="T990" s="4" t="s">
        <v>2289</v>
      </c>
      <c r="U990" s="68">
        <v>43386</v>
      </c>
      <c r="V990" s="347" t="s">
        <v>18</v>
      </c>
      <c r="W990" s="341">
        <v>84667</v>
      </c>
      <c r="X990" s="4" t="s">
        <v>11</v>
      </c>
      <c r="Y990" s="4" t="s">
        <v>321</v>
      </c>
      <c r="Z990" s="68">
        <v>43356</v>
      </c>
    </row>
    <row r="991" spans="1:26" ht="12.75" x14ac:dyDescent="0.35">
      <c r="A9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991" s="181" t="str">
        <f>IF(All_Opps[[#This Row],[WeekMod]]&lt;&gt;"",CONCATENATE(All_Opps[[#This Row],[Opp Year]],"-",TEXT(All_Opps[[#This Row],[WeekMod]],"00#")),"")</f>
        <v>2019-041</v>
      </c>
      <c r="C9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991" s="181" t="str">
        <f>CONCATENATE(All_Opps[[#This Row],[Opp Year]],"-",TEXT(All_Opps[[#This Row],[Week]],"00#"))</f>
        <v>2019-041</v>
      </c>
      <c r="E991" s="181">
        <f>IFERROR(VALUE(RIGHT(All_Opps[[#This Row],[Opportunity Name]],2)),"")</f>
        <v>2</v>
      </c>
      <c r="F991" s="181">
        <f>IFERROR(("20"&amp;LEFT(All_Opps[[#This Row],[Opportunity Name]],2))*1,"")</f>
        <v>2019</v>
      </c>
      <c r="G991" s="181" t="str">
        <f>MID(All_Opps[[#This Row],[Opportunity Name]],3,2)</f>
        <v>06</v>
      </c>
      <c r="H991" s="181" t="str">
        <f>LEFT(All_Opps[[#This Row],[Opportunity Name]],7)</f>
        <v>1906 Tr</v>
      </c>
      <c r="I991" s="181" t="str" cm="1">
        <f t="array" ref="I9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91" s="181" t="str">
        <f>YEAR(All_Opps[[#This Row],[Close_Date]])&amp;"-"&amp;TEXT(MONTH(All_Opps[[#This Row],[Close_Date]]),"00")</f>
        <v>2018-10</v>
      </c>
      <c r="K991" s="182">
        <f>All_Opps[[#This Row],[Created Date2]]*1</f>
        <v>43350</v>
      </c>
      <c r="L991" s="183">
        <f>YEAR(All_Opps[[#This Row],[Created_Date]])</f>
        <v>2018</v>
      </c>
      <c r="M991" s="184">
        <f>WEEKNUM(All_Opps[[#This Row],[Created_Date]],16)</f>
        <v>36</v>
      </c>
      <c r="N991" s="182">
        <f>All_Opps[[#This Row],[Close Date]]*1</f>
        <v>43380</v>
      </c>
      <c r="O991" s="185">
        <f>YEAR(All_Opps[[#This Row],[Close_Date]])</f>
        <v>2018</v>
      </c>
      <c r="P991" s="183">
        <f>MONTH(All_Opps[[#This Row],[Close Date]])</f>
        <v>10</v>
      </c>
      <c r="Q991" s="181">
        <f>WEEKNUM(All_Opps[[#This Row],[Close Date]],1)</f>
        <v>41</v>
      </c>
      <c r="R99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91" s="4" t="s">
        <v>2290</v>
      </c>
      <c r="T991" s="4" t="s">
        <v>2291</v>
      </c>
      <c r="U991" s="68">
        <v>43380</v>
      </c>
      <c r="V991" s="347" t="s">
        <v>18</v>
      </c>
      <c r="W991" s="341">
        <v>90875</v>
      </c>
      <c r="X991" s="4" t="s">
        <v>11</v>
      </c>
      <c r="Y991" s="4" t="s">
        <v>1285</v>
      </c>
      <c r="Z991" s="68">
        <v>43350</v>
      </c>
    </row>
    <row r="992" spans="1:26" ht="12.75" x14ac:dyDescent="0.35">
      <c r="A9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94</v>
      </c>
      <c r="B992" s="181" t="str">
        <f>IF(All_Opps[[#This Row],[WeekMod]]&lt;&gt;"",CONCATENATE(All_Opps[[#This Row],[Opp Year]],"-",TEXT(All_Opps[[#This Row],[WeekMod]],"00#")),"")</f>
        <v>2018-094</v>
      </c>
      <c r="C9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94</v>
      </c>
      <c r="D992" s="181" t="str">
        <f>CONCATENATE(All_Opps[[#This Row],[Opp Year]],"-",TEXT(All_Opps[[#This Row],[Week]],"00#"))</f>
        <v>2018-094</v>
      </c>
      <c r="E992" s="181">
        <f>IFERROR(VALUE(RIGHT(All_Opps[[#This Row],[Opportunity Name]],2)),"")</f>
        <v>1</v>
      </c>
      <c r="F992" s="181">
        <f>IFERROR(("20"&amp;LEFT(All_Opps[[#This Row],[Opportunity Name]],2))*1,"")</f>
        <v>2018</v>
      </c>
      <c r="G992" s="181" t="str">
        <f>MID(All_Opps[[#This Row],[Opportunity Name]],3,2)</f>
        <v>11</v>
      </c>
      <c r="H992" s="181" t="str">
        <f>LEFT(All_Opps[[#This Row],[Opportunity Name]],7)</f>
        <v>1811-06</v>
      </c>
      <c r="I992" s="181" t="str" cm="1">
        <f t="array" ref="I9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92" s="181" t="str">
        <f>YEAR(All_Opps[[#This Row],[Close_Date]])&amp;"-"&amp;TEXT(MONTH(All_Opps[[#This Row],[Close_Date]]),"00")</f>
        <v>2018-10</v>
      </c>
      <c r="K992" s="182">
        <f>All_Opps[[#This Row],[Created Date2]]*1</f>
        <v>43387</v>
      </c>
      <c r="L992" s="183">
        <f>YEAR(All_Opps[[#This Row],[Created_Date]])</f>
        <v>2018</v>
      </c>
      <c r="M992" s="184">
        <f>WEEKNUM(All_Opps[[#This Row],[Created_Date]],16)</f>
        <v>42</v>
      </c>
      <c r="N992" s="182">
        <f>All_Opps[[#This Row],[Close Date]]*1</f>
        <v>43387</v>
      </c>
      <c r="O992" s="185">
        <f>YEAR(All_Opps[[#This Row],[Close_Date]])</f>
        <v>2018</v>
      </c>
      <c r="P992" s="183">
        <f>MONTH(All_Opps[[#This Row],[Close Date]])</f>
        <v>10</v>
      </c>
      <c r="Q992" s="181">
        <f>WEEKNUM(All_Opps[[#This Row],[Close Date]],1)</f>
        <v>42</v>
      </c>
      <c r="R99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</v>
      </c>
      <c r="S992" s="4" t="s">
        <v>2292</v>
      </c>
      <c r="T992" s="4" t="s">
        <v>2293</v>
      </c>
      <c r="U992" s="68">
        <v>43387</v>
      </c>
      <c r="V992" s="347" t="s">
        <v>19</v>
      </c>
      <c r="W992" s="341">
        <v>4956</v>
      </c>
      <c r="X992" s="4" t="s">
        <v>6</v>
      </c>
      <c r="Y992" s="4" t="s">
        <v>321</v>
      </c>
      <c r="Z992" s="68">
        <v>43387</v>
      </c>
    </row>
    <row r="993" spans="1:26" ht="12.75" x14ac:dyDescent="0.35">
      <c r="A9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993" s="181" t="str">
        <f>IF(All_Opps[[#This Row],[WeekMod]]&lt;&gt;"",CONCATENATE(All_Opps[[#This Row],[Opp Year]],"-",TEXT(All_Opps[[#This Row],[WeekMod]],"00#")),"")</f>
        <v>2019-043</v>
      </c>
      <c r="C9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993" s="181" t="str">
        <f>CONCATENATE(All_Opps[[#This Row],[Opp Year]],"-",TEXT(All_Opps[[#This Row],[Week]],"00#"))</f>
        <v>2019-043</v>
      </c>
      <c r="E993" s="181">
        <f>IFERROR(VALUE(RIGHT(All_Opps[[#This Row],[Opportunity Name]],2)),"")</f>
        <v>2</v>
      </c>
      <c r="F993" s="181">
        <f>IFERROR(("20"&amp;LEFT(All_Opps[[#This Row],[Opportunity Name]],2))*1,"")</f>
        <v>2019</v>
      </c>
      <c r="G993" s="181" t="str">
        <f>MID(All_Opps[[#This Row],[Opportunity Name]],3,2)</f>
        <v>07</v>
      </c>
      <c r="H993" s="181" t="str">
        <f>LEFT(All_Opps[[#This Row],[Opportunity Name]],7)</f>
        <v>1907-11</v>
      </c>
      <c r="I993" s="181" t="str" cm="1">
        <f t="array" ref="I9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993" s="181" t="str">
        <f>YEAR(All_Opps[[#This Row],[Close_Date]])&amp;"-"&amp;TEXT(MONTH(All_Opps[[#This Row],[Close_Date]]),"00")</f>
        <v>2018-10</v>
      </c>
      <c r="K993" s="182">
        <f>All_Opps[[#This Row],[Created Date2]]*1</f>
        <v>43387</v>
      </c>
      <c r="L993" s="183">
        <f>YEAR(All_Opps[[#This Row],[Created_Date]])</f>
        <v>2018</v>
      </c>
      <c r="M993" s="184">
        <f>WEEKNUM(All_Opps[[#This Row],[Created_Date]],16)</f>
        <v>42</v>
      </c>
      <c r="N993" s="182">
        <f>All_Opps[[#This Row],[Close Date]]*1</f>
        <v>43394</v>
      </c>
      <c r="O993" s="185">
        <f>YEAR(All_Opps[[#This Row],[Close_Date]])</f>
        <v>2018</v>
      </c>
      <c r="P993" s="183">
        <f>MONTH(All_Opps[[#This Row],[Close Date]])</f>
        <v>10</v>
      </c>
      <c r="Q993" s="181">
        <f>WEEKNUM(All_Opps[[#This Row],[Close Date]],1)</f>
        <v>43</v>
      </c>
      <c r="R9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93" s="4" t="s">
        <v>2294</v>
      </c>
      <c r="T993" s="4" t="s">
        <v>2295</v>
      </c>
      <c r="U993" s="68">
        <v>43394</v>
      </c>
      <c r="V993" s="347" t="s">
        <v>20</v>
      </c>
      <c r="W993" s="341">
        <v>13918</v>
      </c>
      <c r="X993" s="4" t="s">
        <v>11</v>
      </c>
      <c r="Y993" s="4" t="s">
        <v>1285</v>
      </c>
      <c r="Z993" s="68">
        <v>43387</v>
      </c>
    </row>
    <row r="994" spans="1:26" ht="12.75" x14ac:dyDescent="0.35">
      <c r="A9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94</v>
      </c>
      <c r="B994" s="181" t="str">
        <f>IF(All_Opps[[#This Row],[WeekMod]]&lt;&gt;"",CONCATENATE(All_Opps[[#This Row],[Opp Year]],"-",TEXT(All_Opps[[#This Row],[WeekMod]],"00#")),"")</f>
        <v>2018-094</v>
      </c>
      <c r="C9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94</v>
      </c>
      <c r="D994" s="181" t="str">
        <f>CONCATENATE(All_Opps[[#This Row],[Opp Year]],"-",TEXT(All_Opps[[#This Row],[Week]],"00#"))</f>
        <v>2018-094</v>
      </c>
      <c r="E994" s="181">
        <f>IFERROR(VALUE(RIGHT(All_Opps[[#This Row],[Opportunity Name]],2)),"")</f>
        <v>2</v>
      </c>
      <c r="F994" s="181">
        <f>IFERROR(("20"&amp;LEFT(All_Opps[[#This Row],[Opportunity Name]],2))*1,"")</f>
        <v>2018</v>
      </c>
      <c r="G994" s="181" t="str">
        <f>MID(All_Opps[[#This Row],[Opportunity Name]],3,2)</f>
        <v>12</v>
      </c>
      <c r="H994" s="181" t="str">
        <f>LEFT(All_Opps[[#This Row],[Opportunity Name]],7)</f>
        <v>1812 Ha</v>
      </c>
      <c r="I994" s="181" t="str" cm="1">
        <f t="array" ref="I9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94" s="181" t="str">
        <f>YEAR(All_Opps[[#This Row],[Close_Date]])&amp;"-"&amp;TEXT(MONTH(All_Opps[[#This Row],[Close_Date]]),"00")</f>
        <v>2018-10</v>
      </c>
      <c r="K994" s="182">
        <f>All_Opps[[#This Row],[Created Date2]]*1</f>
        <v>43374</v>
      </c>
      <c r="L994" s="183">
        <f>YEAR(All_Opps[[#This Row],[Created_Date]])</f>
        <v>2018</v>
      </c>
      <c r="M994" s="184">
        <f>WEEKNUM(All_Opps[[#This Row],[Created_Date]],16)</f>
        <v>40</v>
      </c>
      <c r="N994" s="182">
        <f>All_Opps[[#This Row],[Close Date]]*1</f>
        <v>43391</v>
      </c>
      <c r="O994" s="185">
        <f>YEAR(All_Opps[[#This Row],[Close_Date]])</f>
        <v>2018</v>
      </c>
      <c r="P994" s="183">
        <f>MONTH(All_Opps[[#This Row],[Close Date]])</f>
        <v>10</v>
      </c>
      <c r="Q994" s="181">
        <f>WEEKNUM(All_Opps[[#This Row],[Close Date]],1)</f>
        <v>42</v>
      </c>
      <c r="R99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94" s="4" t="s">
        <v>2296</v>
      </c>
      <c r="T994" s="4" t="s">
        <v>2297</v>
      </c>
      <c r="U994" s="68">
        <v>43391</v>
      </c>
      <c r="V994" s="347" t="s">
        <v>18</v>
      </c>
      <c r="W994" s="341">
        <v>20663</v>
      </c>
      <c r="X994" s="4" t="s">
        <v>13</v>
      </c>
      <c r="Y994" s="4" t="s">
        <v>321</v>
      </c>
      <c r="Z994" s="68">
        <v>43374</v>
      </c>
    </row>
    <row r="995" spans="1:26" ht="12.75" x14ac:dyDescent="0.35">
      <c r="A9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101</v>
      </c>
      <c r="B995" s="181" t="str">
        <f>IF(All_Opps[[#This Row],[WeekMod]]&lt;&gt;"",CONCATENATE(All_Opps[[#This Row],[Opp Year]],"-",TEXT(All_Opps[[#This Row],[WeekMod]],"00#")),"")</f>
        <v>2018-101</v>
      </c>
      <c r="C9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101</v>
      </c>
      <c r="D995" s="181" t="str">
        <f>CONCATENATE(All_Opps[[#This Row],[Opp Year]],"-",TEXT(All_Opps[[#This Row],[Week]],"00#"))</f>
        <v>2018-101</v>
      </c>
      <c r="E995" s="181">
        <f>IFERROR(VALUE(RIGHT(All_Opps[[#This Row],[Opportunity Name]],2)),"")</f>
        <v>2</v>
      </c>
      <c r="F995" s="181">
        <f>IFERROR(("20"&amp;LEFT(All_Opps[[#This Row],[Opportunity Name]],2))*1,"")</f>
        <v>2018</v>
      </c>
      <c r="G995" s="181" t="str">
        <f>MID(All_Opps[[#This Row],[Opportunity Name]],3,2)</f>
        <v>12</v>
      </c>
      <c r="H995" s="181" t="str">
        <f>LEFT(All_Opps[[#This Row],[Opportunity Name]],7)</f>
        <v>1812-18</v>
      </c>
      <c r="I995" s="181" t="str" cm="1">
        <f t="array" ref="I9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95" s="181" t="str">
        <f>YEAR(All_Opps[[#This Row],[Close_Date]])&amp;"-"&amp;TEXT(MONTH(All_Opps[[#This Row],[Close_Date]]),"00")</f>
        <v>2018-12</v>
      </c>
      <c r="K995" s="182">
        <f>All_Opps[[#This Row],[Created Date2]]*1</f>
        <v>43434</v>
      </c>
      <c r="L995" s="183">
        <f>YEAR(All_Opps[[#This Row],[Created_Date]])</f>
        <v>2018</v>
      </c>
      <c r="M995" s="184">
        <f>WEEKNUM(All_Opps[[#This Row],[Created_Date]],16)</f>
        <v>48</v>
      </c>
      <c r="N995" s="182">
        <f>All_Opps[[#This Row],[Close Date]]*1</f>
        <v>43439</v>
      </c>
      <c r="O995" s="185">
        <f>YEAR(All_Opps[[#This Row],[Close_Date]])</f>
        <v>2018</v>
      </c>
      <c r="P995" s="183">
        <f>MONTH(All_Opps[[#This Row],[Close Date]])</f>
        <v>12</v>
      </c>
      <c r="Q995" s="181">
        <f>WEEKNUM(All_Opps[[#This Row],[Close Date]],1)</f>
        <v>49</v>
      </c>
      <c r="R99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</v>
      </c>
      <c r="S995" s="4" t="s">
        <v>2298</v>
      </c>
      <c r="T995" s="4" t="s">
        <v>2299</v>
      </c>
      <c r="U995" s="68">
        <v>43439</v>
      </c>
      <c r="V995" s="347" t="s">
        <v>19</v>
      </c>
      <c r="W995" s="341">
        <v>43231</v>
      </c>
      <c r="X995" s="4" t="s">
        <v>13</v>
      </c>
      <c r="Y995" s="4" t="s">
        <v>321</v>
      </c>
      <c r="Z995" s="68">
        <v>43434</v>
      </c>
    </row>
    <row r="996" spans="1:26" ht="12.75" x14ac:dyDescent="0.35">
      <c r="A9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996" s="181" t="str">
        <f>IF(All_Opps[[#This Row],[WeekMod]]&lt;&gt;"",CONCATENATE(All_Opps[[#This Row],[Opp Year]],"-",TEXT(All_Opps[[#This Row],[WeekMod]],"00#")),"")</f>
        <v>2019-047</v>
      </c>
      <c r="C9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996" s="181" t="str">
        <f>CONCATENATE(All_Opps[[#This Row],[Opp Year]],"-",TEXT(All_Opps[[#This Row],[Week]],"00#"))</f>
        <v>2019-047</v>
      </c>
      <c r="E996" s="181">
        <f>IFERROR(VALUE(RIGHT(All_Opps[[#This Row],[Opportunity Name]],2)),"")</f>
        <v>4</v>
      </c>
      <c r="F996" s="181">
        <f>IFERROR(("20"&amp;LEFT(All_Opps[[#This Row],[Opportunity Name]],2))*1,"")</f>
        <v>2019</v>
      </c>
      <c r="G996" s="181" t="str">
        <f>MID(All_Opps[[#This Row],[Opportunity Name]],3,2)</f>
        <v>02</v>
      </c>
      <c r="H996" s="181" t="str">
        <f>LEFT(All_Opps[[#This Row],[Opportunity Name]],7)</f>
        <v>1902 Pe</v>
      </c>
      <c r="I996" s="181" t="str" cm="1">
        <f t="array" ref="I9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96" s="181" t="str">
        <f>YEAR(All_Opps[[#This Row],[Close_Date]])&amp;"-"&amp;TEXT(MONTH(All_Opps[[#This Row],[Close_Date]]),"00")</f>
        <v>2018-11</v>
      </c>
      <c r="K996" s="182">
        <f>All_Opps[[#This Row],[Created Date2]]*1</f>
        <v>43394</v>
      </c>
      <c r="L996" s="183">
        <f>YEAR(All_Opps[[#This Row],[Created_Date]])</f>
        <v>2018</v>
      </c>
      <c r="M996" s="184">
        <f>WEEKNUM(All_Opps[[#This Row],[Created_Date]],16)</f>
        <v>43</v>
      </c>
      <c r="N996" s="182">
        <f>All_Opps[[#This Row],[Close Date]]*1</f>
        <v>43424</v>
      </c>
      <c r="O996" s="185">
        <f>YEAR(All_Opps[[#This Row],[Close_Date]])</f>
        <v>2018</v>
      </c>
      <c r="P996" s="183">
        <f>MONTH(All_Opps[[#This Row],[Close Date]])</f>
        <v>11</v>
      </c>
      <c r="Q996" s="181">
        <f>WEEKNUM(All_Opps[[#This Row],[Close Date]],1)</f>
        <v>47</v>
      </c>
      <c r="R99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96" s="4" t="s">
        <v>2300</v>
      </c>
      <c r="T996" s="4" t="s">
        <v>2301</v>
      </c>
      <c r="U996" s="68">
        <v>43424</v>
      </c>
      <c r="V996" s="347" t="s">
        <v>18</v>
      </c>
      <c r="W996" s="341">
        <v>29302</v>
      </c>
      <c r="X996" s="4" t="s">
        <v>11</v>
      </c>
      <c r="Y996" s="4" t="s">
        <v>1285</v>
      </c>
      <c r="Z996" s="68">
        <v>43394</v>
      </c>
    </row>
    <row r="997" spans="1:26" ht="12.75" x14ac:dyDescent="0.35">
      <c r="A9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997" s="181" t="str">
        <f>IF(All_Opps[[#This Row],[WeekMod]]&lt;&gt;"",CONCATENATE(All_Opps[[#This Row],[Opp Year]],"-",TEXT(All_Opps[[#This Row],[WeekMod]],"00#")),"")</f>
        <v>2019-041</v>
      </c>
      <c r="C9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997" s="181" t="str">
        <f>CONCATENATE(All_Opps[[#This Row],[Opp Year]],"-",TEXT(All_Opps[[#This Row],[Week]],"00#"))</f>
        <v>2019-041</v>
      </c>
      <c r="E997" s="181">
        <f>IFERROR(VALUE(RIGHT(All_Opps[[#This Row],[Opportunity Name]],2)),"")</f>
        <v>6</v>
      </c>
      <c r="F997" s="181">
        <f>IFERROR(("20"&amp;LEFT(All_Opps[[#This Row],[Opportunity Name]],2))*1,"")</f>
        <v>2019</v>
      </c>
      <c r="G997" s="181" t="str">
        <f>MID(All_Opps[[#This Row],[Opportunity Name]],3,2)</f>
        <v>08</v>
      </c>
      <c r="H997" s="181" t="str">
        <f>LEFT(All_Opps[[#This Row],[Opportunity Name]],7)</f>
        <v>1908 Vo</v>
      </c>
      <c r="I997" s="181" t="str" cm="1">
        <f t="array" ref="I9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97" s="181" t="str">
        <f>YEAR(All_Opps[[#This Row],[Close_Date]])&amp;"-"&amp;TEXT(MONTH(All_Opps[[#This Row],[Close_Date]]),"00")</f>
        <v>2018-10</v>
      </c>
      <c r="K997" s="182">
        <f>All_Opps[[#This Row],[Created Date2]]*1</f>
        <v>43368</v>
      </c>
      <c r="L997" s="183">
        <f>YEAR(All_Opps[[#This Row],[Created_Date]])</f>
        <v>2018</v>
      </c>
      <c r="M997" s="184">
        <f>WEEKNUM(All_Opps[[#This Row],[Created_Date]],16)</f>
        <v>39</v>
      </c>
      <c r="N997" s="182">
        <f>All_Opps[[#This Row],[Close Date]]*1</f>
        <v>43386</v>
      </c>
      <c r="O997" s="185">
        <f>YEAR(All_Opps[[#This Row],[Close_Date]])</f>
        <v>2018</v>
      </c>
      <c r="P997" s="183">
        <f>MONTH(All_Opps[[#This Row],[Close Date]])</f>
        <v>10</v>
      </c>
      <c r="Q997" s="181">
        <f>WEEKNUM(All_Opps[[#This Row],[Close Date]],1)</f>
        <v>41</v>
      </c>
      <c r="R99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97" s="4" t="s">
        <v>2302</v>
      </c>
      <c r="T997" s="4" t="s">
        <v>2303</v>
      </c>
      <c r="U997" s="68">
        <v>43386</v>
      </c>
      <c r="V997" s="347" t="s">
        <v>18</v>
      </c>
      <c r="W997" s="341">
        <v>62915</v>
      </c>
      <c r="X997" s="4" t="s">
        <v>13</v>
      </c>
      <c r="Y997" s="4" t="s">
        <v>1285</v>
      </c>
      <c r="Z997" s="68">
        <v>43368</v>
      </c>
    </row>
    <row r="998" spans="1:26" ht="12.75" x14ac:dyDescent="0.35">
      <c r="A9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998" s="181" t="str">
        <f>IF(All_Opps[[#This Row],[WeekMod]]&lt;&gt;"",CONCATENATE(All_Opps[[#This Row],[Opp Year]],"-",TEXT(All_Opps[[#This Row],[WeekMod]],"00#")),"")</f>
        <v>2019-045</v>
      </c>
      <c r="C9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998" s="181" t="str">
        <f>CONCATENATE(All_Opps[[#This Row],[Opp Year]],"-",TEXT(All_Opps[[#This Row],[Week]],"00#"))</f>
        <v>2019-045</v>
      </c>
      <c r="E998" s="181">
        <f>IFERROR(VALUE(RIGHT(All_Opps[[#This Row],[Opportunity Name]],2)),"")</f>
        <v>4</v>
      </c>
      <c r="F998" s="181">
        <f>IFERROR(("20"&amp;LEFT(All_Opps[[#This Row],[Opportunity Name]],2))*1,"")</f>
        <v>2019</v>
      </c>
      <c r="G998" s="181" t="str">
        <f>MID(All_Opps[[#This Row],[Opportunity Name]],3,2)</f>
        <v>07</v>
      </c>
      <c r="H998" s="181" t="str">
        <f>LEFT(All_Opps[[#This Row],[Opportunity Name]],7)</f>
        <v>1907 So</v>
      </c>
      <c r="I998" s="181" t="str" cm="1">
        <f t="array" ref="I9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998" s="181" t="str">
        <f>YEAR(All_Opps[[#This Row],[Close_Date]])&amp;"-"&amp;TEXT(MONTH(All_Opps[[#This Row],[Close_Date]]),"00")</f>
        <v>2018-11</v>
      </c>
      <c r="K998" s="182">
        <f>All_Opps[[#This Row],[Created Date2]]*1</f>
        <v>43390</v>
      </c>
      <c r="L998" s="183">
        <f>YEAR(All_Opps[[#This Row],[Created_Date]])</f>
        <v>2018</v>
      </c>
      <c r="M998" s="184">
        <f>WEEKNUM(All_Opps[[#This Row],[Created_Date]],16)</f>
        <v>42</v>
      </c>
      <c r="N998" s="182">
        <f>All_Opps[[#This Row],[Close Date]]*1</f>
        <v>43410</v>
      </c>
      <c r="O998" s="185">
        <f>YEAR(All_Opps[[#This Row],[Close_Date]])</f>
        <v>2018</v>
      </c>
      <c r="P998" s="183">
        <f>MONTH(All_Opps[[#This Row],[Close Date]])</f>
        <v>11</v>
      </c>
      <c r="Q998" s="181">
        <f>WEEKNUM(All_Opps[[#This Row],[Close Date]],1)</f>
        <v>45</v>
      </c>
      <c r="R9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998" s="4" t="s">
        <v>2304</v>
      </c>
      <c r="T998" s="4" t="s">
        <v>2305</v>
      </c>
      <c r="U998" s="68">
        <v>43410</v>
      </c>
      <c r="V998" s="347" t="s">
        <v>18</v>
      </c>
      <c r="W998" s="341">
        <v>31565</v>
      </c>
      <c r="X998" s="4" t="s">
        <v>6</v>
      </c>
      <c r="Y998" s="4" t="s">
        <v>321</v>
      </c>
      <c r="Z998" s="68">
        <v>43390</v>
      </c>
    </row>
    <row r="999" spans="1:26" ht="12.75" x14ac:dyDescent="0.35">
      <c r="A9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102</v>
      </c>
      <c r="B999" s="181" t="str">
        <f>IF(All_Opps[[#This Row],[WeekMod]]&lt;&gt;"",CONCATENATE(All_Opps[[#This Row],[Opp Year]],"-",TEXT(All_Opps[[#This Row],[WeekMod]],"00#")),"")</f>
        <v>2018-102</v>
      </c>
      <c r="C9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102</v>
      </c>
      <c r="D999" s="181" t="str">
        <f>CONCATENATE(All_Opps[[#This Row],[Opp Year]],"-",TEXT(All_Opps[[#This Row],[Week]],"00#"))</f>
        <v>2018-102</v>
      </c>
      <c r="E999" s="181">
        <f>IFERROR(VALUE(RIGHT(All_Opps[[#This Row],[Opportunity Name]],2)),"")</f>
        <v>2</v>
      </c>
      <c r="F999" s="181">
        <f>IFERROR(("20"&amp;LEFT(All_Opps[[#This Row],[Opportunity Name]],2))*1,"")</f>
        <v>2018</v>
      </c>
      <c r="G999" s="181" t="str">
        <f>MID(All_Opps[[#This Row],[Opportunity Name]],3,2)</f>
        <v>12</v>
      </c>
      <c r="H999" s="181" t="str">
        <f>LEFT(All_Opps[[#This Row],[Opportunity Name]],7)</f>
        <v>1812-19</v>
      </c>
      <c r="I999" s="181" t="str" cm="1">
        <f t="array" ref="I9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999" s="181" t="str">
        <f>YEAR(All_Opps[[#This Row],[Close_Date]])&amp;"-"&amp;TEXT(MONTH(All_Opps[[#This Row],[Close_Date]]),"00")</f>
        <v>2018-12</v>
      </c>
      <c r="K999" s="182">
        <f>All_Opps[[#This Row],[Created Date2]]*1</f>
        <v>43432</v>
      </c>
      <c r="L999" s="183">
        <f>YEAR(All_Opps[[#This Row],[Created_Date]])</f>
        <v>2018</v>
      </c>
      <c r="M999" s="184">
        <f>WEEKNUM(All_Opps[[#This Row],[Created_Date]],16)</f>
        <v>48</v>
      </c>
      <c r="N999" s="182">
        <f>All_Opps[[#This Row],[Close Date]]*1</f>
        <v>43444</v>
      </c>
      <c r="O999" s="185">
        <f>YEAR(All_Opps[[#This Row],[Close_Date]])</f>
        <v>2018</v>
      </c>
      <c r="P999" s="183">
        <f>MONTH(All_Opps[[#This Row],[Close Date]])</f>
        <v>12</v>
      </c>
      <c r="Q999" s="181">
        <f>WEEKNUM(All_Opps[[#This Row],[Close Date]],1)</f>
        <v>50</v>
      </c>
      <c r="R99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</v>
      </c>
      <c r="S999" s="4" t="s">
        <v>2306</v>
      </c>
      <c r="T999" s="4" t="s">
        <v>2307</v>
      </c>
      <c r="U999" s="68">
        <v>43444</v>
      </c>
      <c r="V999" s="347" t="s">
        <v>19</v>
      </c>
      <c r="W999" s="341">
        <v>17125</v>
      </c>
      <c r="X999" s="4" t="s">
        <v>13</v>
      </c>
      <c r="Y999" s="4" t="s">
        <v>1285</v>
      </c>
      <c r="Z999" s="68">
        <v>43432</v>
      </c>
    </row>
    <row r="1000" spans="1:26" ht="12.75" x14ac:dyDescent="0.35">
      <c r="A10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1000" s="181" t="str">
        <f>IF(All_Opps[[#This Row],[WeekMod]]&lt;&gt;"",CONCATENATE(All_Opps[[#This Row],[Opp Year]],"-",TEXT(All_Opps[[#This Row],[WeekMod]],"00#")),"")</f>
        <v>2019-042</v>
      </c>
      <c r="C10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1000" s="181" t="str">
        <f>CONCATENATE(All_Opps[[#This Row],[Opp Year]],"-",TEXT(All_Opps[[#This Row],[Week]],"00#"))</f>
        <v>2019-042</v>
      </c>
      <c r="E1000" s="181">
        <f>IFERROR(VALUE(RIGHT(All_Opps[[#This Row],[Opportunity Name]],2)),"")</f>
        <v>2</v>
      </c>
      <c r="F1000" s="181">
        <f>IFERROR(("20"&amp;LEFT(All_Opps[[#This Row],[Opportunity Name]],2))*1,"")</f>
        <v>2019</v>
      </c>
      <c r="G1000" s="181" t="str">
        <f>MID(All_Opps[[#This Row],[Opportunity Name]],3,2)</f>
        <v>09</v>
      </c>
      <c r="H1000" s="181" t="str">
        <f>LEFT(All_Opps[[#This Row],[Opportunity Name]],7)</f>
        <v>1909-14</v>
      </c>
      <c r="I1000" s="181" t="str" cm="1">
        <f t="array" ref="I10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00" s="181" t="str">
        <f>YEAR(All_Opps[[#This Row],[Close_Date]])&amp;"-"&amp;TEXT(MONTH(All_Opps[[#This Row],[Close_Date]]),"00")</f>
        <v>2018-10</v>
      </c>
      <c r="K1000" s="182">
        <f>All_Opps[[#This Row],[Created Date2]]*1</f>
        <v>43382</v>
      </c>
      <c r="L1000" s="183">
        <f>YEAR(All_Opps[[#This Row],[Created_Date]])</f>
        <v>2018</v>
      </c>
      <c r="M1000" s="184">
        <f>WEEKNUM(All_Opps[[#This Row],[Created_Date]],16)</f>
        <v>41</v>
      </c>
      <c r="N1000" s="182">
        <f>All_Opps[[#This Row],[Close Date]]*1</f>
        <v>43387</v>
      </c>
      <c r="O1000" s="185">
        <f>YEAR(All_Opps[[#This Row],[Close_Date]])</f>
        <v>2018</v>
      </c>
      <c r="P1000" s="183">
        <f>MONTH(All_Opps[[#This Row],[Close Date]])</f>
        <v>10</v>
      </c>
      <c r="Q1000" s="181">
        <f>WEEKNUM(All_Opps[[#This Row],[Close Date]],1)</f>
        <v>42</v>
      </c>
      <c r="R100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327</v>
      </c>
      <c r="S1000" s="4" t="s">
        <v>2308</v>
      </c>
      <c r="T1000" s="4" t="s">
        <v>2309</v>
      </c>
      <c r="U1000" s="68">
        <v>43387</v>
      </c>
      <c r="V1000" s="347" t="s">
        <v>19</v>
      </c>
      <c r="W1000" s="342">
        <v>31424</v>
      </c>
      <c r="X1000" s="4" t="s">
        <v>5</v>
      </c>
      <c r="Y1000" s="4" t="s">
        <v>1285</v>
      </c>
      <c r="Z1000" s="68">
        <v>43382</v>
      </c>
    </row>
    <row r="1001" spans="1:26" ht="12.75" x14ac:dyDescent="0.35">
      <c r="A10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1001" s="181" t="str">
        <f>IF(All_Opps[[#This Row],[WeekMod]]&lt;&gt;"",CONCATENATE(All_Opps[[#This Row],[Opp Year]],"-",TEXT(All_Opps[[#This Row],[WeekMod]],"00#")),"")</f>
        <v>2019-047</v>
      </c>
      <c r="C10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1001" s="181" t="str">
        <f>CONCATENATE(All_Opps[[#This Row],[Opp Year]],"-",TEXT(All_Opps[[#This Row],[Week]],"00#"))</f>
        <v>2019-047</v>
      </c>
      <c r="E1001" s="181">
        <f>IFERROR(VALUE(RIGHT(All_Opps[[#This Row],[Opportunity Name]],2)),"")</f>
        <v>7</v>
      </c>
      <c r="F1001" s="181">
        <f>IFERROR(("20"&amp;LEFT(All_Opps[[#This Row],[Opportunity Name]],2))*1,"")</f>
        <v>2019</v>
      </c>
      <c r="G1001" s="181" t="str">
        <f>MID(All_Opps[[#This Row],[Opportunity Name]],3,2)</f>
        <v>07</v>
      </c>
      <c r="H1001" s="181" t="str">
        <f>LEFT(All_Opps[[#This Row],[Opportunity Name]],7)</f>
        <v>1907-09</v>
      </c>
      <c r="I1001" s="181" t="str" cm="1">
        <f t="array" ref="I10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01" s="181" t="str">
        <f>YEAR(All_Opps[[#This Row],[Close_Date]])&amp;"-"&amp;TEXT(MONTH(All_Opps[[#This Row],[Close_Date]]),"00")</f>
        <v>2018-11</v>
      </c>
      <c r="K1001" s="182">
        <f>All_Opps[[#This Row],[Created Date2]]*1</f>
        <v>43419</v>
      </c>
      <c r="L1001" s="183">
        <f>YEAR(All_Opps[[#This Row],[Created_Date]])</f>
        <v>2018</v>
      </c>
      <c r="M1001" s="184">
        <f>WEEKNUM(All_Opps[[#This Row],[Created_Date]],16)</f>
        <v>46</v>
      </c>
      <c r="N1001" s="182">
        <f>All_Opps[[#This Row],[Close Date]]*1</f>
        <v>43424</v>
      </c>
      <c r="O1001" s="185">
        <f>YEAR(All_Opps[[#This Row],[Close_Date]])</f>
        <v>2018</v>
      </c>
      <c r="P1001" s="183">
        <f>MONTH(All_Opps[[#This Row],[Close Date]])</f>
        <v>11</v>
      </c>
      <c r="Q1001" s="181">
        <f>WEEKNUM(All_Opps[[#This Row],[Close Date]],1)</f>
        <v>47</v>
      </c>
      <c r="R100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228</v>
      </c>
      <c r="S1001" s="4" t="s">
        <v>2310</v>
      </c>
      <c r="T1001" s="4" t="s">
        <v>2311</v>
      </c>
      <c r="U1001" s="68">
        <v>43424</v>
      </c>
      <c r="V1001" s="347" t="s">
        <v>19</v>
      </c>
      <c r="W1001" s="342">
        <v>119715</v>
      </c>
      <c r="X1001" s="4" t="s">
        <v>13</v>
      </c>
      <c r="Y1001" s="4" t="s">
        <v>1285</v>
      </c>
      <c r="Z1001" s="68">
        <v>43419</v>
      </c>
    </row>
    <row r="1002" spans="1:26" ht="12.75" x14ac:dyDescent="0.35">
      <c r="A10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1002" s="181" t="str">
        <f>IF(All_Opps[[#This Row],[WeekMod]]&lt;&gt;"",CONCATENATE(All_Opps[[#This Row],[Opp Year]],"-",TEXT(All_Opps[[#This Row],[WeekMod]],"00#")),"")</f>
        <v>2019-047</v>
      </c>
      <c r="C10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1002" s="181" t="str">
        <f>CONCATENATE(All_Opps[[#This Row],[Opp Year]],"-",TEXT(All_Opps[[#This Row],[Week]],"00#"))</f>
        <v>2019-047</v>
      </c>
      <c r="E1002" s="181">
        <f>IFERROR(VALUE(RIGHT(All_Opps[[#This Row],[Opportunity Name]],2)),"")</f>
        <v>2</v>
      </c>
      <c r="F1002" s="181">
        <f>IFERROR(("20"&amp;LEFT(All_Opps[[#This Row],[Opportunity Name]],2))*1,"")</f>
        <v>2019</v>
      </c>
      <c r="G1002" s="181" t="str">
        <f>MID(All_Opps[[#This Row],[Opportunity Name]],3,2)</f>
        <v>09</v>
      </c>
      <c r="H1002" s="181" t="str">
        <f>LEFT(All_Opps[[#This Row],[Opportunity Name]],7)</f>
        <v>1909-12</v>
      </c>
      <c r="I1002" s="181" t="str" cm="1">
        <f t="array" ref="I10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02" s="181" t="str">
        <f>YEAR(All_Opps[[#This Row],[Close_Date]])&amp;"-"&amp;TEXT(MONTH(All_Opps[[#This Row],[Close_Date]]),"00")</f>
        <v>2018-11</v>
      </c>
      <c r="K1002" s="182">
        <f>All_Opps[[#This Row],[Created Date2]]*1</f>
        <v>43420</v>
      </c>
      <c r="L1002" s="183">
        <f>YEAR(All_Opps[[#This Row],[Created_Date]])</f>
        <v>2018</v>
      </c>
      <c r="M1002" s="184">
        <f>WEEKNUM(All_Opps[[#This Row],[Created_Date]],16)</f>
        <v>46</v>
      </c>
      <c r="N1002" s="182">
        <f>All_Opps[[#This Row],[Close Date]]*1</f>
        <v>43425</v>
      </c>
      <c r="O1002" s="185">
        <f>YEAR(All_Opps[[#This Row],[Close_Date]])</f>
        <v>2018</v>
      </c>
      <c r="P1002" s="183">
        <f>MONTH(All_Opps[[#This Row],[Close Date]])</f>
        <v>11</v>
      </c>
      <c r="Q1002" s="181">
        <f>WEEKNUM(All_Opps[[#This Row],[Close Date]],1)</f>
        <v>47</v>
      </c>
      <c r="R100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289</v>
      </c>
      <c r="S1002" s="4" t="s">
        <v>2312</v>
      </c>
      <c r="T1002" s="4" t="s">
        <v>2313</v>
      </c>
      <c r="U1002" s="68">
        <v>43425</v>
      </c>
      <c r="V1002" s="347" t="s">
        <v>19</v>
      </c>
      <c r="W1002" s="341">
        <v>33177</v>
      </c>
      <c r="X1002" s="4" t="s">
        <v>13</v>
      </c>
      <c r="Y1002" s="4" t="s">
        <v>1285</v>
      </c>
      <c r="Z1002" s="68">
        <v>43420</v>
      </c>
    </row>
    <row r="1003" spans="1:26" ht="12.75" x14ac:dyDescent="0.35">
      <c r="A10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1003" s="181" t="str">
        <f>IF(All_Opps[[#This Row],[WeekMod]]&lt;&gt;"",CONCATENATE(All_Opps[[#This Row],[Opp Year]],"-",TEXT(All_Opps[[#This Row],[WeekMod]],"00#")),"")</f>
        <v>2019-047</v>
      </c>
      <c r="C10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1003" s="181" t="str">
        <f>CONCATENATE(All_Opps[[#This Row],[Opp Year]],"-",TEXT(All_Opps[[#This Row],[Week]],"00#"))</f>
        <v>2019-047</v>
      </c>
      <c r="E1003" s="181">
        <f>IFERROR(VALUE(RIGHT(All_Opps[[#This Row],[Opportunity Name]],2)),"")</f>
        <v>2</v>
      </c>
      <c r="F1003" s="181">
        <f>IFERROR(("20"&amp;LEFT(All_Opps[[#This Row],[Opportunity Name]],2))*1,"")</f>
        <v>2019</v>
      </c>
      <c r="G1003" s="181" t="str">
        <f>MID(All_Opps[[#This Row],[Opportunity Name]],3,2)</f>
        <v>02</v>
      </c>
      <c r="H1003" s="181" t="str">
        <f>LEFT(All_Opps[[#This Row],[Opportunity Name]],7)</f>
        <v>1902 Ko</v>
      </c>
      <c r="I1003" s="181" t="str" cm="1">
        <f t="array" ref="I10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03" s="181" t="str">
        <f>YEAR(All_Opps[[#This Row],[Close_Date]])&amp;"-"&amp;TEXT(MONTH(All_Opps[[#This Row],[Close_Date]]),"00")</f>
        <v>2018-11</v>
      </c>
      <c r="K1003" s="182">
        <f>All_Opps[[#This Row],[Created Date2]]*1</f>
        <v>43397</v>
      </c>
      <c r="L1003" s="183">
        <f>YEAR(All_Opps[[#This Row],[Created_Date]])</f>
        <v>2018</v>
      </c>
      <c r="M1003" s="184">
        <f>WEEKNUM(All_Opps[[#This Row],[Created_Date]],16)</f>
        <v>43</v>
      </c>
      <c r="N1003" s="182">
        <f>All_Opps[[#This Row],[Close Date]]*1</f>
        <v>43427</v>
      </c>
      <c r="O1003" s="185">
        <f>YEAR(All_Opps[[#This Row],[Close_Date]])</f>
        <v>2018</v>
      </c>
      <c r="P1003" s="183">
        <f>MONTH(All_Opps[[#This Row],[Close Date]])</f>
        <v>11</v>
      </c>
      <c r="Q1003" s="181">
        <f>WEEKNUM(All_Opps[[#This Row],[Close Date]],1)</f>
        <v>47</v>
      </c>
      <c r="R10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03" s="4" t="s">
        <v>2314</v>
      </c>
      <c r="T1003" s="4" t="s">
        <v>2315</v>
      </c>
      <c r="U1003" s="68">
        <v>43427</v>
      </c>
      <c r="V1003" s="347" t="s">
        <v>18</v>
      </c>
      <c r="W1003" s="341">
        <v>19958</v>
      </c>
      <c r="X1003" s="4" t="s">
        <v>11</v>
      </c>
      <c r="Y1003" s="4" t="s">
        <v>1285</v>
      </c>
      <c r="Z1003" s="68">
        <v>43397</v>
      </c>
    </row>
    <row r="1004" spans="1:26" ht="12.75" x14ac:dyDescent="0.35">
      <c r="A10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1004" s="181" t="str">
        <f>IF(All_Opps[[#This Row],[WeekMod]]&lt;&gt;"",CONCATENATE(All_Opps[[#This Row],[Opp Year]],"-",TEXT(All_Opps[[#This Row],[WeekMod]],"00#")),"")</f>
        <v>2019-043</v>
      </c>
      <c r="C10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1004" s="181" t="str">
        <f>CONCATENATE(All_Opps[[#This Row],[Opp Year]],"-",TEXT(All_Opps[[#This Row],[Week]],"00#"))</f>
        <v>2019-043</v>
      </c>
      <c r="E1004" s="181">
        <f>IFERROR(VALUE(RIGHT(All_Opps[[#This Row],[Opportunity Name]],2)),"")</f>
        <v>5</v>
      </c>
      <c r="F1004" s="181">
        <f>IFERROR(("20"&amp;LEFT(All_Opps[[#This Row],[Opportunity Name]],2))*1,"")</f>
        <v>2019</v>
      </c>
      <c r="G1004" s="181" t="str">
        <f>MID(All_Opps[[#This Row],[Opportunity Name]],3,2)</f>
        <v>04</v>
      </c>
      <c r="H1004" s="181" t="str">
        <f>LEFT(All_Opps[[#This Row],[Opportunity Name]],7)</f>
        <v>1904-05</v>
      </c>
      <c r="I1004" s="181" t="str" cm="1">
        <f t="array" ref="I10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04" s="181" t="str">
        <f>YEAR(All_Opps[[#This Row],[Close_Date]])&amp;"-"&amp;TEXT(MONTH(All_Opps[[#This Row],[Close_Date]]),"00")</f>
        <v>2018-10</v>
      </c>
      <c r="K1004" s="182">
        <f>All_Opps[[#This Row],[Created Date2]]*1</f>
        <v>43394</v>
      </c>
      <c r="L1004" s="183">
        <f>YEAR(All_Opps[[#This Row],[Created_Date]])</f>
        <v>2018</v>
      </c>
      <c r="M1004" s="184">
        <f>WEEKNUM(All_Opps[[#This Row],[Created_Date]],16)</f>
        <v>43</v>
      </c>
      <c r="N1004" s="182">
        <f>All_Opps[[#This Row],[Close Date]]*1</f>
        <v>43399</v>
      </c>
      <c r="O1004" s="185">
        <f>YEAR(All_Opps[[#This Row],[Close_Date]])</f>
        <v>2018</v>
      </c>
      <c r="P1004" s="183">
        <f>MONTH(All_Opps[[#This Row],[Close Date]])</f>
        <v>10</v>
      </c>
      <c r="Q1004" s="181">
        <f>WEEKNUM(All_Opps[[#This Row],[Close Date]],1)</f>
        <v>43</v>
      </c>
      <c r="R100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162</v>
      </c>
      <c r="S1004" s="4" t="s">
        <v>2316</v>
      </c>
      <c r="T1004" s="4" t="s">
        <v>2317</v>
      </c>
      <c r="U1004" s="68">
        <v>43399</v>
      </c>
      <c r="V1004" s="347" t="s">
        <v>19</v>
      </c>
      <c r="W1004" s="9">
        <v>27340</v>
      </c>
      <c r="X1004" s="4" t="s">
        <v>11</v>
      </c>
      <c r="Y1004" s="4" t="s">
        <v>328</v>
      </c>
      <c r="Z1004" s="68">
        <v>43394</v>
      </c>
    </row>
    <row r="1005" spans="1:26" ht="12.75" x14ac:dyDescent="0.35">
      <c r="A10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1005" s="181" t="str">
        <f>IF(All_Opps[[#This Row],[WeekMod]]&lt;&gt;"",CONCATENATE(All_Opps[[#This Row],[Opp Year]],"-",TEXT(All_Opps[[#This Row],[WeekMod]],"00#")),"")</f>
        <v>2019-045</v>
      </c>
      <c r="C10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1005" s="181" t="str">
        <f>CONCATENATE(All_Opps[[#This Row],[Opp Year]],"-",TEXT(All_Opps[[#This Row],[Week]],"00#"))</f>
        <v>2019-045</v>
      </c>
      <c r="E1005" s="181">
        <f>IFERROR(VALUE(RIGHT(All_Opps[[#This Row],[Opportunity Name]],2)),"")</f>
        <v>2</v>
      </c>
      <c r="F1005" s="181">
        <f>IFERROR(("20"&amp;LEFT(All_Opps[[#This Row],[Opportunity Name]],2))*1,"")</f>
        <v>2019</v>
      </c>
      <c r="G1005" s="181" t="str">
        <f>MID(All_Opps[[#This Row],[Opportunity Name]],3,2)</f>
        <v>06</v>
      </c>
      <c r="H1005" s="181" t="str">
        <f>LEFT(All_Opps[[#This Row],[Opportunity Name]],7)</f>
        <v>1906-24</v>
      </c>
      <c r="I1005" s="181" t="str" cm="1">
        <f t="array" ref="I10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05" s="181" t="str">
        <f>YEAR(All_Opps[[#This Row],[Close_Date]])&amp;"-"&amp;TEXT(MONTH(All_Opps[[#This Row],[Close_Date]]),"00")</f>
        <v>2018-11</v>
      </c>
      <c r="K1005" s="182">
        <f>All_Opps[[#This Row],[Created Date2]]*1</f>
        <v>43417</v>
      </c>
      <c r="L1005" s="183">
        <f>YEAR(All_Opps[[#This Row],[Created_Date]])</f>
        <v>2018</v>
      </c>
      <c r="M1005" s="184">
        <f>WEEKNUM(All_Opps[[#This Row],[Created_Date]],16)</f>
        <v>46</v>
      </c>
      <c r="N1005" s="182">
        <f>All_Opps[[#This Row],[Close Date]]*1</f>
        <v>43409</v>
      </c>
      <c r="O1005" s="185">
        <f>YEAR(All_Opps[[#This Row],[Close_Date]])</f>
        <v>2018</v>
      </c>
      <c r="P1005" s="183">
        <f>MONTH(All_Opps[[#This Row],[Close Date]])</f>
        <v>11</v>
      </c>
      <c r="Q1005" s="181">
        <f>WEEKNUM(All_Opps[[#This Row],[Close Date]],1)</f>
        <v>45</v>
      </c>
      <c r="R100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200</v>
      </c>
      <c r="S1005" s="4" t="s">
        <v>2318</v>
      </c>
      <c r="T1005" s="4" t="s">
        <v>2319</v>
      </c>
      <c r="U1005" s="68">
        <v>43409</v>
      </c>
      <c r="V1005" s="347" t="s">
        <v>19</v>
      </c>
      <c r="W1005" s="9">
        <v>41550</v>
      </c>
      <c r="X1005" s="4" t="s">
        <v>13</v>
      </c>
      <c r="Y1005" s="4" t="s">
        <v>328</v>
      </c>
      <c r="Z1005" s="68">
        <v>43417</v>
      </c>
    </row>
    <row r="1006" spans="1:26" ht="12.75" x14ac:dyDescent="0.35">
      <c r="A10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1006" s="181" t="str">
        <f>IF(All_Opps[[#This Row],[WeekMod]]&lt;&gt;"",CONCATENATE(All_Opps[[#This Row],[Opp Year]],"-",TEXT(All_Opps[[#This Row],[WeekMod]],"00#")),"")</f>
        <v>2019-049</v>
      </c>
      <c r="C10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1006" s="181" t="str">
        <f>CONCATENATE(All_Opps[[#This Row],[Opp Year]],"-",TEXT(All_Opps[[#This Row],[Week]],"00#"))</f>
        <v>2019-049</v>
      </c>
      <c r="E1006" s="181">
        <f>IFERROR(VALUE(RIGHT(All_Opps[[#This Row],[Opportunity Name]],2)),"")</f>
        <v>2</v>
      </c>
      <c r="F1006" s="181">
        <f>IFERROR(("20"&amp;LEFT(All_Opps[[#This Row],[Opportunity Name]],2))*1,"")</f>
        <v>2019</v>
      </c>
      <c r="G1006" s="181" t="str">
        <f>MID(All_Opps[[#This Row],[Opportunity Name]],3,2)</f>
        <v>09</v>
      </c>
      <c r="H1006" s="181" t="str">
        <f>LEFT(All_Opps[[#This Row],[Opportunity Name]],7)</f>
        <v>1909 Ca</v>
      </c>
      <c r="I1006" s="181" t="str" cm="1">
        <f t="array" ref="I10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06" s="181" t="str">
        <f>YEAR(All_Opps[[#This Row],[Close_Date]])&amp;"-"&amp;TEXT(MONTH(All_Opps[[#This Row],[Close_Date]]),"00")</f>
        <v>2018-12</v>
      </c>
      <c r="K1006" s="182">
        <f>All_Opps[[#This Row],[Created Date2]]*1</f>
        <v>43414</v>
      </c>
      <c r="L1006" s="183">
        <f>YEAR(All_Opps[[#This Row],[Created_Date]])</f>
        <v>2018</v>
      </c>
      <c r="M1006" s="184">
        <f>WEEKNUM(All_Opps[[#This Row],[Created_Date]],16)</f>
        <v>46</v>
      </c>
      <c r="N1006" s="182">
        <f>All_Opps[[#This Row],[Close Date]]*1</f>
        <v>43438</v>
      </c>
      <c r="O1006" s="185">
        <f>YEAR(All_Opps[[#This Row],[Close_Date]])</f>
        <v>2018</v>
      </c>
      <c r="P1006" s="183">
        <f>MONTH(All_Opps[[#This Row],[Close Date]])</f>
        <v>12</v>
      </c>
      <c r="Q1006" s="181">
        <f>WEEKNUM(All_Opps[[#This Row],[Close Date]],1)</f>
        <v>49</v>
      </c>
      <c r="R10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06" s="4" t="s">
        <v>2320</v>
      </c>
      <c r="T1006" s="4" t="s">
        <v>2321</v>
      </c>
      <c r="U1006" s="68">
        <v>43438</v>
      </c>
      <c r="V1006" s="347" t="s">
        <v>18</v>
      </c>
      <c r="W1006" s="341">
        <v>58887</v>
      </c>
      <c r="X1006" s="4" t="s">
        <v>6</v>
      </c>
      <c r="Y1006" s="4" t="s">
        <v>1285</v>
      </c>
      <c r="Z1006" s="68">
        <v>43414</v>
      </c>
    </row>
    <row r="1007" spans="1:26" ht="12.75" x14ac:dyDescent="0.35">
      <c r="A10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1007" s="181" t="str">
        <f>IF(All_Opps[[#This Row],[WeekMod]]&lt;&gt;"",CONCATENATE(All_Opps[[#This Row],[Opp Year]],"-",TEXT(All_Opps[[#This Row],[WeekMod]],"00#")),"")</f>
        <v>2019-046</v>
      </c>
      <c r="C10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1007" s="181" t="str">
        <f>CONCATENATE(All_Opps[[#This Row],[Opp Year]],"-",TEXT(All_Opps[[#This Row],[Week]],"00#"))</f>
        <v>2019-046</v>
      </c>
      <c r="E1007" s="181">
        <f>IFERROR(VALUE(RIGHT(All_Opps[[#This Row],[Opportunity Name]],2)),"")</f>
        <v>2</v>
      </c>
      <c r="F1007" s="181">
        <f>IFERROR(("20"&amp;LEFT(All_Opps[[#This Row],[Opportunity Name]],2))*1,"")</f>
        <v>2019</v>
      </c>
      <c r="G1007" s="181" t="str">
        <f>MID(All_Opps[[#This Row],[Opportunity Name]],3,2)</f>
        <v>06</v>
      </c>
      <c r="H1007" s="181" t="str">
        <f>LEFT(All_Opps[[#This Row],[Opportunity Name]],7)</f>
        <v>1906 Li</v>
      </c>
      <c r="I1007" s="181" t="str" cm="1">
        <f t="array" ref="I10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07" s="181" t="str">
        <f>YEAR(All_Opps[[#This Row],[Close_Date]])&amp;"-"&amp;TEXT(MONTH(All_Opps[[#This Row],[Close_Date]]),"00")</f>
        <v>2018-11</v>
      </c>
      <c r="K1007" s="182">
        <f>All_Opps[[#This Row],[Created Date2]]*1</f>
        <v>43396</v>
      </c>
      <c r="L1007" s="183">
        <f>YEAR(All_Opps[[#This Row],[Created_Date]])</f>
        <v>2018</v>
      </c>
      <c r="M1007" s="184">
        <f>WEEKNUM(All_Opps[[#This Row],[Created_Date]],16)</f>
        <v>43</v>
      </c>
      <c r="N1007" s="182">
        <f>All_Opps[[#This Row],[Close Date]]*1</f>
        <v>43420</v>
      </c>
      <c r="O1007" s="185">
        <f>YEAR(All_Opps[[#This Row],[Close_Date]])</f>
        <v>2018</v>
      </c>
      <c r="P1007" s="183">
        <f>MONTH(All_Opps[[#This Row],[Close Date]])</f>
        <v>11</v>
      </c>
      <c r="Q1007" s="181">
        <f>WEEKNUM(All_Opps[[#This Row],[Close Date]],1)</f>
        <v>46</v>
      </c>
      <c r="R10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07" s="4" t="s">
        <v>2322</v>
      </c>
      <c r="T1007" s="4" t="s">
        <v>2323</v>
      </c>
      <c r="U1007" s="68">
        <v>43420</v>
      </c>
      <c r="V1007" s="347" t="s">
        <v>18</v>
      </c>
      <c r="W1007" s="9">
        <v>19480</v>
      </c>
      <c r="X1007" s="4" t="s">
        <v>24</v>
      </c>
      <c r="Y1007" s="4" t="s">
        <v>328</v>
      </c>
      <c r="Z1007" s="68">
        <v>43396</v>
      </c>
    </row>
    <row r="1008" spans="1:26" ht="12.75" x14ac:dyDescent="0.35">
      <c r="A10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1008" s="181" t="str">
        <f>IF(All_Opps[[#This Row],[WeekMod]]&lt;&gt;"",CONCATENATE(All_Opps[[#This Row],[Opp Year]],"-",TEXT(All_Opps[[#This Row],[WeekMod]],"00#")),"")</f>
        <v>2019-049</v>
      </c>
      <c r="C10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1008" s="181" t="str">
        <f>CONCATENATE(All_Opps[[#This Row],[Opp Year]],"-",TEXT(All_Opps[[#This Row],[Week]],"00#"))</f>
        <v>2019-049</v>
      </c>
      <c r="E1008" s="181">
        <f>IFERROR(VALUE(RIGHT(All_Opps[[#This Row],[Opportunity Name]],2)),"")</f>
        <v>2</v>
      </c>
      <c r="F1008" s="181">
        <f>IFERROR(("20"&amp;LEFT(All_Opps[[#This Row],[Opportunity Name]],2))*1,"")</f>
        <v>2019</v>
      </c>
      <c r="G1008" s="181" t="str">
        <f>MID(All_Opps[[#This Row],[Opportunity Name]],3,2)</f>
        <v>03</v>
      </c>
      <c r="H1008" s="181" t="str">
        <f>LEFT(All_Opps[[#This Row],[Opportunity Name]],7)</f>
        <v>1903 Ma</v>
      </c>
      <c r="I1008" s="181" t="str" cm="1">
        <f t="array" ref="I10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08" s="181" t="str">
        <f>YEAR(All_Opps[[#This Row],[Close_Date]])&amp;"-"&amp;TEXT(MONTH(All_Opps[[#This Row],[Close_Date]]),"00")</f>
        <v>2018-12</v>
      </c>
      <c r="K1008" s="182">
        <f>All_Opps[[#This Row],[Created Date2]]*1</f>
        <v>43407</v>
      </c>
      <c r="L1008" s="183">
        <f>YEAR(All_Opps[[#This Row],[Created_Date]])</f>
        <v>2018</v>
      </c>
      <c r="M1008" s="184">
        <f>WEEKNUM(All_Opps[[#This Row],[Created_Date]],16)</f>
        <v>45</v>
      </c>
      <c r="N1008" s="182">
        <f>All_Opps[[#This Row],[Close Date]]*1</f>
        <v>43437</v>
      </c>
      <c r="O1008" s="185">
        <f>YEAR(All_Opps[[#This Row],[Close_Date]])</f>
        <v>2018</v>
      </c>
      <c r="P1008" s="183">
        <f>MONTH(All_Opps[[#This Row],[Close Date]])</f>
        <v>12</v>
      </c>
      <c r="Q1008" s="181">
        <f>WEEKNUM(All_Opps[[#This Row],[Close Date]],1)</f>
        <v>49</v>
      </c>
      <c r="R100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08" s="4" t="s">
        <v>2324</v>
      </c>
      <c r="T1008" s="4" t="s">
        <v>2325</v>
      </c>
      <c r="U1008" s="68">
        <v>43437</v>
      </c>
      <c r="V1008" s="347" t="s">
        <v>18</v>
      </c>
      <c r="W1008" s="341">
        <v>31727</v>
      </c>
      <c r="X1008" s="4" t="s">
        <v>11</v>
      </c>
      <c r="Y1008" s="4" t="s">
        <v>321</v>
      </c>
      <c r="Z1008" s="68">
        <v>43407</v>
      </c>
    </row>
    <row r="1009" spans="1:26" ht="12.75" x14ac:dyDescent="0.35">
      <c r="A10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1009" s="181" t="str">
        <f>IF(All_Opps[[#This Row],[WeekMod]]&lt;&gt;"",CONCATENATE(All_Opps[[#This Row],[Opp Year]],"-",TEXT(All_Opps[[#This Row],[WeekMod]],"00#")),"")</f>
        <v>2019-044</v>
      </c>
      <c r="C10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1009" s="181" t="str">
        <f>CONCATENATE(All_Opps[[#This Row],[Opp Year]],"-",TEXT(All_Opps[[#This Row],[Week]],"00#"))</f>
        <v>2019-044</v>
      </c>
      <c r="E1009" s="181">
        <f>IFERROR(VALUE(RIGHT(All_Opps[[#This Row],[Opportunity Name]],2)),"")</f>
        <v>2</v>
      </c>
      <c r="F1009" s="181">
        <f>IFERROR(("20"&amp;LEFT(All_Opps[[#This Row],[Opportunity Name]],2))*1,"")</f>
        <v>2019</v>
      </c>
      <c r="G1009" s="181" t="str">
        <f>MID(All_Opps[[#This Row],[Opportunity Name]],3,2)</f>
        <v>09</v>
      </c>
      <c r="H1009" s="181" t="str">
        <f>LEFT(All_Opps[[#This Row],[Opportunity Name]],7)</f>
        <v>1909 Fe</v>
      </c>
      <c r="I1009" s="181" t="str" cm="1">
        <f t="array" ref="I10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09" s="181" t="str">
        <f>YEAR(All_Opps[[#This Row],[Close_Date]])&amp;"-"&amp;TEXT(MONTH(All_Opps[[#This Row],[Close_Date]]),"00")</f>
        <v>2018-10</v>
      </c>
      <c r="K1009" s="182">
        <f>All_Opps[[#This Row],[Created Date2]]*1</f>
        <v>43379</v>
      </c>
      <c r="L1009" s="183">
        <f>YEAR(All_Opps[[#This Row],[Created_Date]])</f>
        <v>2018</v>
      </c>
      <c r="M1009" s="184">
        <f>WEEKNUM(All_Opps[[#This Row],[Created_Date]],16)</f>
        <v>41</v>
      </c>
      <c r="N1009" s="182">
        <f>All_Opps[[#This Row],[Close Date]]*1</f>
        <v>43404</v>
      </c>
      <c r="O1009" s="185">
        <f>YEAR(All_Opps[[#This Row],[Close_Date]])</f>
        <v>2018</v>
      </c>
      <c r="P1009" s="183">
        <f>MONTH(All_Opps[[#This Row],[Close Date]])</f>
        <v>10</v>
      </c>
      <c r="Q1009" s="181">
        <f>WEEKNUM(All_Opps[[#This Row],[Close Date]],1)</f>
        <v>44</v>
      </c>
      <c r="R100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09" s="4" t="s">
        <v>2326</v>
      </c>
      <c r="T1009" s="4" t="s">
        <v>2327</v>
      </c>
      <c r="U1009" s="68">
        <v>43404</v>
      </c>
      <c r="V1009" s="347" t="s">
        <v>18</v>
      </c>
      <c r="W1009" s="341">
        <v>52513</v>
      </c>
      <c r="X1009" s="4" t="s">
        <v>12</v>
      </c>
      <c r="Y1009" s="4" t="s">
        <v>1285</v>
      </c>
      <c r="Z1009" s="68">
        <v>43379</v>
      </c>
    </row>
    <row r="1010" spans="1:26" ht="12.75" x14ac:dyDescent="0.35">
      <c r="A10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99</v>
      </c>
      <c r="B1010" s="181" t="str">
        <f>IF(All_Opps[[#This Row],[WeekMod]]&lt;&gt;"",CONCATENATE(All_Opps[[#This Row],[Opp Year]],"-",TEXT(All_Opps[[#This Row],[WeekMod]],"00#")),"")</f>
        <v>2018-099</v>
      </c>
      <c r="C10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99</v>
      </c>
      <c r="D1010" s="181" t="str">
        <f>CONCATENATE(All_Opps[[#This Row],[Opp Year]],"-",TEXT(All_Opps[[#This Row],[Week]],"00#"))</f>
        <v>2018-099</v>
      </c>
      <c r="E1010" s="181">
        <f>IFERROR(VALUE(RIGHT(All_Opps[[#This Row],[Opportunity Name]],2)),"")</f>
        <v>4</v>
      </c>
      <c r="F1010" s="181">
        <f>IFERROR(("20"&amp;LEFT(All_Opps[[#This Row],[Opportunity Name]],2))*1,"")</f>
        <v>2018</v>
      </c>
      <c r="G1010" s="181" t="str">
        <f>MID(All_Opps[[#This Row],[Opportunity Name]],3,2)</f>
        <v>12</v>
      </c>
      <c r="H1010" s="181" t="str">
        <f>LEFT(All_Opps[[#This Row],[Opportunity Name]],7)</f>
        <v>1812-20</v>
      </c>
      <c r="I1010" s="181" t="str" cm="1">
        <f t="array" ref="I10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10" s="181" t="str">
        <f>YEAR(All_Opps[[#This Row],[Close_Date]])&amp;"-"&amp;TEXT(MONTH(All_Opps[[#This Row],[Close_Date]]),"00")</f>
        <v>2018-11</v>
      </c>
      <c r="K1010" s="182">
        <f>All_Opps[[#This Row],[Created Date2]]*1</f>
        <v>43421</v>
      </c>
      <c r="L1010" s="183">
        <f>YEAR(All_Opps[[#This Row],[Created_Date]])</f>
        <v>2018</v>
      </c>
      <c r="M1010" s="184">
        <f>WEEKNUM(All_Opps[[#This Row],[Created_Date]],16)</f>
        <v>47</v>
      </c>
      <c r="N1010" s="182">
        <f>All_Opps[[#This Row],[Close Date]]*1</f>
        <v>43428</v>
      </c>
      <c r="O1010" s="185">
        <f>YEAR(All_Opps[[#This Row],[Close_Date]])</f>
        <v>2018</v>
      </c>
      <c r="P1010" s="183">
        <f>MONTH(All_Opps[[#This Row],[Close Date]])</f>
        <v>11</v>
      </c>
      <c r="Q1010" s="181">
        <f>WEEKNUM(All_Opps[[#This Row],[Close Date]],1)</f>
        <v>47</v>
      </c>
      <c r="R101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</v>
      </c>
      <c r="S1010" s="4" t="s">
        <v>2328</v>
      </c>
      <c r="T1010" s="4" t="s">
        <v>2329</v>
      </c>
      <c r="U1010" s="68">
        <v>43428</v>
      </c>
      <c r="V1010" s="347" t="s">
        <v>19</v>
      </c>
      <c r="W1010" s="341">
        <v>23009</v>
      </c>
      <c r="X1010" s="4" t="s">
        <v>13</v>
      </c>
      <c r="Y1010" s="4" t="s">
        <v>321</v>
      </c>
      <c r="Z1010" s="68">
        <v>43421</v>
      </c>
    </row>
    <row r="1011" spans="1:26" ht="12.75" x14ac:dyDescent="0.35">
      <c r="A10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1011" s="181" t="str">
        <f>IF(All_Opps[[#This Row],[WeekMod]]&lt;&gt;"",CONCATENATE(All_Opps[[#This Row],[Opp Year]],"-",TEXT(All_Opps[[#This Row],[WeekMod]],"00#")),"")</f>
        <v>2019-046</v>
      </c>
      <c r="C10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1011" s="181" t="str">
        <f>CONCATENATE(All_Opps[[#This Row],[Opp Year]],"-",TEXT(All_Opps[[#This Row],[Week]],"00#"))</f>
        <v>2019-046</v>
      </c>
      <c r="E1011" s="181">
        <f>IFERROR(VALUE(RIGHT(All_Opps[[#This Row],[Opportunity Name]],2)),"")</f>
        <v>5</v>
      </c>
      <c r="F1011" s="181">
        <f>IFERROR(("20"&amp;LEFT(All_Opps[[#This Row],[Opportunity Name]],2))*1,"")</f>
        <v>2019</v>
      </c>
      <c r="G1011" s="181" t="str">
        <f>MID(All_Opps[[#This Row],[Opportunity Name]],3,2)</f>
        <v>06</v>
      </c>
      <c r="H1011" s="181" t="str">
        <f>LEFT(All_Opps[[#This Row],[Opportunity Name]],7)</f>
        <v>1906-22</v>
      </c>
      <c r="I1011" s="181" t="str" cm="1">
        <f t="array" ref="I10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11" s="181" t="str">
        <f>YEAR(All_Opps[[#This Row],[Close_Date]])&amp;"-"&amp;TEXT(MONTH(All_Opps[[#This Row],[Close_Date]]),"00")</f>
        <v>2018-11</v>
      </c>
      <c r="K1011" s="182">
        <f>All_Opps[[#This Row],[Created Date2]]*1</f>
        <v>43412</v>
      </c>
      <c r="L1011" s="183">
        <f>YEAR(All_Opps[[#This Row],[Created_Date]])</f>
        <v>2018</v>
      </c>
      <c r="M1011" s="184">
        <f>WEEKNUM(All_Opps[[#This Row],[Created_Date]],16)</f>
        <v>45</v>
      </c>
      <c r="N1011" s="182">
        <f>All_Opps[[#This Row],[Close Date]]*1</f>
        <v>43415</v>
      </c>
      <c r="O1011" s="185">
        <f>YEAR(All_Opps[[#This Row],[Close_Date]])</f>
        <v>2018</v>
      </c>
      <c r="P1011" s="183">
        <f>MONTH(All_Opps[[#This Row],[Close Date]])</f>
        <v>11</v>
      </c>
      <c r="Q1011" s="181">
        <f>WEEKNUM(All_Opps[[#This Row],[Close Date]],1)</f>
        <v>46</v>
      </c>
      <c r="R101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205</v>
      </c>
      <c r="S1011" s="4" t="s">
        <v>2330</v>
      </c>
      <c r="T1011" s="4" t="s">
        <v>2331</v>
      </c>
      <c r="U1011" s="68">
        <v>43415</v>
      </c>
      <c r="V1011" s="347" t="s">
        <v>19</v>
      </c>
      <c r="W1011" s="9">
        <v>76859</v>
      </c>
      <c r="X1011" s="4" t="s">
        <v>13</v>
      </c>
      <c r="Y1011" s="4" t="s">
        <v>328</v>
      </c>
      <c r="Z1011" s="68">
        <v>43412</v>
      </c>
    </row>
    <row r="1012" spans="1:26" ht="12.75" x14ac:dyDescent="0.35">
      <c r="A10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101</v>
      </c>
      <c r="B1012" s="181" t="str">
        <f>IF(All_Opps[[#This Row],[WeekMod]]&lt;&gt;"",CONCATENATE(All_Opps[[#This Row],[Opp Year]],"-",TEXT(All_Opps[[#This Row],[WeekMod]],"00#")),"")</f>
        <v>2018-101</v>
      </c>
      <c r="C10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101</v>
      </c>
      <c r="D1012" s="181" t="str">
        <f>CONCATENATE(All_Opps[[#This Row],[Opp Year]],"-",TEXT(All_Opps[[#This Row],[Week]],"00#"))</f>
        <v>2018-101</v>
      </c>
      <c r="E1012" s="181">
        <f>IFERROR(VALUE(RIGHT(All_Opps[[#This Row],[Opportunity Name]],2)),"")</f>
        <v>5</v>
      </c>
      <c r="F1012" s="181">
        <f>IFERROR(("20"&amp;LEFT(All_Opps[[#This Row],[Opportunity Name]],2))*1,"")</f>
        <v>2018</v>
      </c>
      <c r="G1012" s="181" t="str">
        <f>MID(All_Opps[[#This Row],[Opportunity Name]],3,2)</f>
        <v>12</v>
      </c>
      <c r="H1012" s="181" t="str">
        <f>LEFT(All_Opps[[#This Row],[Opportunity Name]],7)</f>
        <v>1812 Za</v>
      </c>
      <c r="I1012" s="181" t="str" cm="1">
        <f t="array" ref="I10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12" s="181" t="str">
        <f>YEAR(All_Opps[[#This Row],[Close_Date]])&amp;"-"&amp;TEXT(MONTH(All_Opps[[#This Row],[Close_Date]]),"00")</f>
        <v>2018-12</v>
      </c>
      <c r="K1012" s="182">
        <f>All_Opps[[#This Row],[Created Date2]]*1</f>
        <v>43410</v>
      </c>
      <c r="L1012" s="183">
        <f>YEAR(All_Opps[[#This Row],[Created_Date]])</f>
        <v>2018</v>
      </c>
      <c r="M1012" s="184">
        <f>WEEKNUM(All_Opps[[#This Row],[Created_Date]],16)</f>
        <v>45</v>
      </c>
      <c r="N1012" s="182">
        <f>All_Opps[[#This Row],[Close Date]]*1</f>
        <v>43436</v>
      </c>
      <c r="O1012" s="185">
        <f>YEAR(All_Opps[[#This Row],[Close_Date]])</f>
        <v>2018</v>
      </c>
      <c r="P1012" s="183">
        <f>MONTH(All_Opps[[#This Row],[Close Date]])</f>
        <v>12</v>
      </c>
      <c r="Q1012" s="181">
        <f>WEEKNUM(All_Opps[[#This Row],[Close Date]],1)</f>
        <v>49</v>
      </c>
      <c r="R10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12" s="4" t="s">
        <v>2332</v>
      </c>
      <c r="T1012" s="4" t="s">
        <v>2333</v>
      </c>
      <c r="U1012" s="68">
        <v>43436</v>
      </c>
      <c r="V1012" s="347" t="s">
        <v>18</v>
      </c>
      <c r="W1012" s="341">
        <v>50302</v>
      </c>
      <c r="X1012" s="4" t="s">
        <v>6</v>
      </c>
      <c r="Y1012" s="4" t="s">
        <v>321</v>
      </c>
      <c r="Z1012" s="68">
        <v>43410</v>
      </c>
    </row>
    <row r="1013" spans="1:26" ht="12.75" x14ac:dyDescent="0.35">
      <c r="A10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1013" s="181" t="str">
        <f>IF(All_Opps[[#This Row],[WeekMod]]&lt;&gt;"",CONCATENATE(All_Opps[[#This Row],[Opp Year]],"-",TEXT(All_Opps[[#This Row],[WeekMod]],"00#")),"")</f>
        <v>2019-049</v>
      </c>
      <c r="C10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1013" s="181" t="str">
        <f>CONCATENATE(All_Opps[[#This Row],[Opp Year]],"-",TEXT(All_Opps[[#This Row],[Week]],"00#"))</f>
        <v>2019-049</v>
      </c>
      <c r="E1013" s="181">
        <f>IFERROR(VALUE(RIGHT(All_Opps[[#This Row],[Opportunity Name]],2)),"")</f>
        <v>2</v>
      </c>
      <c r="F1013" s="181">
        <f>IFERROR(("20"&amp;LEFT(All_Opps[[#This Row],[Opportunity Name]],2))*1,"")</f>
        <v>2019</v>
      </c>
      <c r="G1013" s="181" t="str">
        <f>MID(All_Opps[[#This Row],[Opportunity Name]],3,2)</f>
        <v>06</v>
      </c>
      <c r="H1013" s="181" t="str">
        <f>LEFT(All_Opps[[#This Row],[Opportunity Name]],7)</f>
        <v>1906-23</v>
      </c>
      <c r="I1013" s="181" t="str" cm="1">
        <f t="array" ref="I10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13" s="181" t="str">
        <f>YEAR(All_Opps[[#This Row],[Close_Date]])&amp;"-"&amp;TEXT(MONTH(All_Opps[[#This Row],[Close_Date]]),"00")</f>
        <v>2018-12</v>
      </c>
      <c r="K1013" s="182">
        <f>All_Opps[[#This Row],[Created Date2]]*1</f>
        <v>43427</v>
      </c>
      <c r="L1013" s="183">
        <f>YEAR(All_Opps[[#This Row],[Created_Date]])</f>
        <v>2018</v>
      </c>
      <c r="M1013" s="184">
        <f>WEEKNUM(All_Opps[[#This Row],[Created_Date]],16)</f>
        <v>47</v>
      </c>
      <c r="N1013" s="182">
        <f>All_Opps[[#This Row],[Close Date]]*1</f>
        <v>43437</v>
      </c>
      <c r="O1013" s="185">
        <f>YEAR(All_Opps[[#This Row],[Close_Date]])</f>
        <v>2018</v>
      </c>
      <c r="P1013" s="183">
        <f>MONTH(All_Opps[[#This Row],[Close Date]])</f>
        <v>12</v>
      </c>
      <c r="Q1013" s="181">
        <f>WEEKNUM(All_Opps[[#This Row],[Close Date]],1)</f>
        <v>49</v>
      </c>
      <c r="R101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190</v>
      </c>
      <c r="S1013" s="4" t="s">
        <v>2334</v>
      </c>
      <c r="T1013" s="4" t="s">
        <v>2335</v>
      </c>
      <c r="U1013" s="68">
        <v>43437</v>
      </c>
      <c r="V1013" s="347" t="s">
        <v>19</v>
      </c>
      <c r="W1013" s="341">
        <v>30001</v>
      </c>
      <c r="X1013" s="4" t="s">
        <v>15</v>
      </c>
      <c r="Y1013" s="4" t="s">
        <v>1285</v>
      </c>
      <c r="Z1013" s="68">
        <v>43427</v>
      </c>
    </row>
    <row r="1014" spans="1:26" ht="12.75" x14ac:dyDescent="0.35">
      <c r="A10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1014" s="181" t="str">
        <f>IF(All_Opps[[#This Row],[WeekMod]]&lt;&gt;"",CONCATENATE(All_Opps[[#This Row],[Opp Year]],"-",TEXT(All_Opps[[#This Row],[WeekMod]],"00#")),"")</f>
        <v>2019-045</v>
      </c>
      <c r="C10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1014" s="181" t="str">
        <f>CONCATENATE(All_Opps[[#This Row],[Opp Year]],"-",TEXT(All_Opps[[#This Row],[Week]],"00#"))</f>
        <v>2019-045</v>
      </c>
      <c r="E1014" s="181">
        <f>IFERROR(VALUE(RIGHT(All_Opps[[#This Row],[Opportunity Name]],2)),"")</f>
        <v>6</v>
      </c>
      <c r="F1014" s="181">
        <f>IFERROR(("20"&amp;LEFT(All_Opps[[#This Row],[Opportunity Name]],2))*1,"")</f>
        <v>2019</v>
      </c>
      <c r="G1014" s="181" t="str">
        <f>MID(All_Opps[[#This Row],[Opportunity Name]],3,2)</f>
        <v>07</v>
      </c>
      <c r="H1014" s="181" t="str">
        <f>LEFT(All_Opps[[#This Row],[Opportunity Name]],7)</f>
        <v>1907-03</v>
      </c>
      <c r="I1014" s="181" t="str" cm="1">
        <f t="array" ref="I10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14" s="181" t="str">
        <f>YEAR(All_Opps[[#This Row],[Close_Date]])&amp;"-"&amp;TEXT(MONTH(All_Opps[[#This Row],[Close_Date]]),"00")</f>
        <v>2018-11</v>
      </c>
      <c r="K1014" s="182">
        <f>All_Opps[[#This Row],[Created Date2]]*1</f>
        <v>43384</v>
      </c>
      <c r="L1014" s="183">
        <f>YEAR(All_Opps[[#This Row],[Created_Date]])</f>
        <v>2018</v>
      </c>
      <c r="M1014" s="184">
        <f>WEEKNUM(All_Opps[[#This Row],[Created_Date]],16)</f>
        <v>41</v>
      </c>
      <c r="N1014" s="182">
        <f>All_Opps[[#This Row],[Close Date]]*1</f>
        <v>43412</v>
      </c>
      <c r="O1014" s="185">
        <f>YEAR(All_Opps[[#This Row],[Close_Date]])</f>
        <v>2018</v>
      </c>
      <c r="P1014" s="183">
        <f>MONTH(All_Opps[[#This Row],[Close Date]])</f>
        <v>11</v>
      </c>
      <c r="Q1014" s="181">
        <f>WEEKNUM(All_Opps[[#This Row],[Close Date]],1)</f>
        <v>45</v>
      </c>
      <c r="R101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263</v>
      </c>
      <c r="S1014" s="4" t="s">
        <v>2336</v>
      </c>
      <c r="T1014" s="4" t="s">
        <v>2337</v>
      </c>
      <c r="U1014" s="68">
        <v>43412</v>
      </c>
      <c r="V1014" s="347" t="s">
        <v>19</v>
      </c>
      <c r="W1014" s="9">
        <v>36872</v>
      </c>
      <c r="X1014" s="4" t="s">
        <v>175</v>
      </c>
      <c r="Y1014" s="4" t="s">
        <v>328</v>
      </c>
      <c r="Z1014" s="68">
        <v>43384</v>
      </c>
    </row>
    <row r="1015" spans="1:26" ht="12.75" x14ac:dyDescent="0.35">
      <c r="A101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015" s="181" t="str">
        <f>IF(All_Opps[[#This Row],[WeekMod]]&lt;&gt;"",CONCATENATE(All_Opps[[#This Row],[Opp Year]],"-",TEXT(All_Opps[[#This Row],[WeekMod]],"00#")),"")</f>
        <v/>
      </c>
      <c r="C10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015" s="181" t="str">
        <f>CONCATENATE(All_Opps[[#This Row],[Opp Year]],"-",TEXT(All_Opps[[#This Row],[Week]],"00#"))</f>
        <v>2021-001</v>
      </c>
      <c r="E1015" s="181">
        <f>IFERROR(VALUE(RIGHT(All_Opps[[#This Row],[Opportunity Name]],2)),"")</f>
        <v>2</v>
      </c>
      <c r="F1015" s="181">
        <f>IFERROR(("20"&amp;LEFT(All_Opps[[#This Row],[Opportunity Name]],2))*1,"")</f>
        <v>2021</v>
      </c>
      <c r="G1015" s="181" t="str">
        <f>MID(All_Opps[[#This Row],[Opportunity Name]],3,2)</f>
        <v>06</v>
      </c>
      <c r="H1015" s="181" t="str">
        <f>LEFT(All_Opps[[#This Row],[Opportunity Name]],7)</f>
        <v>2106-18</v>
      </c>
      <c r="I1015" s="181" t="str" cm="1">
        <f t="array" ref="I10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15" s="181" t="str">
        <f>YEAR(All_Opps[[#This Row],[Close_Date]])&amp;"-"&amp;TEXT(MONTH(All_Opps[[#This Row],[Close_Date]]),"00")</f>
        <v>2018-11</v>
      </c>
      <c r="K1015" s="182">
        <f>All_Opps[[#This Row],[Created Date2]]*1</f>
        <v>43392</v>
      </c>
      <c r="L1015" s="183">
        <f>YEAR(All_Opps[[#This Row],[Created_Date]])</f>
        <v>2018</v>
      </c>
      <c r="M1015" s="184">
        <f>WEEKNUM(All_Opps[[#This Row],[Created_Date]],16)</f>
        <v>42</v>
      </c>
      <c r="N1015" s="182">
        <f>All_Opps[[#This Row],[Close Date]]*1</f>
        <v>43414</v>
      </c>
      <c r="O1015" s="185">
        <f>YEAR(All_Opps[[#This Row],[Close_Date]])</f>
        <v>2018</v>
      </c>
      <c r="P1015" s="183">
        <f>MONTH(All_Opps[[#This Row],[Close Date]])</f>
        <v>11</v>
      </c>
      <c r="Q1015" s="181">
        <f>WEEKNUM(All_Opps[[#This Row],[Close Date]],1)</f>
        <v>45</v>
      </c>
      <c r="R101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956</v>
      </c>
      <c r="S1015" s="4" t="s">
        <v>2338</v>
      </c>
      <c r="T1015" s="4" t="s">
        <v>2339</v>
      </c>
      <c r="U1015" s="68">
        <v>43414</v>
      </c>
      <c r="V1015" s="347" t="s">
        <v>19</v>
      </c>
      <c r="W1015" s="342">
        <v>21658</v>
      </c>
      <c r="X1015" s="4" t="s">
        <v>5</v>
      </c>
      <c r="Y1015" s="4" t="s">
        <v>1285</v>
      </c>
      <c r="Z1015" s="68">
        <v>43392</v>
      </c>
    </row>
    <row r="1016" spans="1:26" ht="12.75" x14ac:dyDescent="0.35">
      <c r="A10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1016" s="181" t="str">
        <f>IF(All_Opps[[#This Row],[WeekMod]]&lt;&gt;"",CONCATENATE(All_Opps[[#This Row],[Opp Year]],"-",TEXT(All_Opps[[#This Row],[WeekMod]],"00#")),"")</f>
        <v>2019-043</v>
      </c>
      <c r="C10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1016" s="181" t="str">
        <f>CONCATENATE(All_Opps[[#This Row],[Opp Year]],"-",TEXT(All_Opps[[#This Row],[Week]],"00#"))</f>
        <v>2019-043</v>
      </c>
      <c r="E1016" s="181">
        <f>IFERROR(VALUE(RIGHT(All_Opps[[#This Row],[Opportunity Name]],2)),"")</f>
        <v>2</v>
      </c>
      <c r="F1016" s="181">
        <f>IFERROR(("20"&amp;LEFT(All_Opps[[#This Row],[Opportunity Name]],2))*1,"")</f>
        <v>2019</v>
      </c>
      <c r="G1016" s="181" t="str">
        <f>MID(All_Opps[[#This Row],[Opportunity Name]],3,2)</f>
        <v>08</v>
      </c>
      <c r="H1016" s="181" t="str">
        <f>LEFT(All_Opps[[#This Row],[Opportunity Name]],7)</f>
        <v>1908 Je</v>
      </c>
      <c r="I1016" s="181" t="str" cm="1">
        <f t="array" ref="I10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16" s="181" t="str">
        <f>YEAR(All_Opps[[#This Row],[Close_Date]])&amp;"-"&amp;TEXT(MONTH(All_Opps[[#This Row],[Close_Date]]),"00")</f>
        <v>2018-10</v>
      </c>
      <c r="K1016" s="182">
        <f>All_Opps[[#This Row],[Created Date2]]*1</f>
        <v>43372</v>
      </c>
      <c r="L1016" s="183">
        <f>YEAR(All_Opps[[#This Row],[Created_Date]])</f>
        <v>2018</v>
      </c>
      <c r="M1016" s="184">
        <f>WEEKNUM(All_Opps[[#This Row],[Created_Date]],16)</f>
        <v>40</v>
      </c>
      <c r="N1016" s="182">
        <f>All_Opps[[#This Row],[Close Date]]*1</f>
        <v>43400</v>
      </c>
      <c r="O1016" s="185">
        <f>YEAR(All_Opps[[#This Row],[Close_Date]])</f>
        <v>2018</v>
      </c>
      <c r="P1016" s="183">
        <f>MONTH(All_Opps[[#This Row],[Close Date]])</f>
        <v>10</v>
      </c>
      <c r="Q1016" s="181">
        <f>WEEKNUM(All_Opps[[#This Row],[Close Date]],1)</f>
        <v>43</v>
      </c>
      <c r="R10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16" s="4" t="s">
        <v>2340</v>
      </c>
      <c r="T1016" s="4" t="s">
        <v>2341</v>
      </c>
      <c r="U1016" s="68">
        <v>43400</v>
      </c>
      <c r="V1016" s="347" t="s">
        <v>18</v>
      </c>
      <c r="W1016" s="9">
        <v>36331</v>
      </c>
      <c r="X1016" s="4" t="s">
        <v>13</v>
      </c>
      <c r="Y1016" s="4" t="s">
        <v>328</v>
      </c>
      <c r="Z1016" s="68">
        <v>43372</v>
      </c>
    </row>
    <row r="1017" spans="1:26" ht="12.75" x14ac:dyDescent="0.35">
      <c r="A10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99</v>
      </c>
      <c r="B1017" s="181" t="str">
        <f>IF(All_Opps[[#This Row],[WeekMod]]&lt;&gt;"",CONCATENATE(All_Opps[[#This Row],[Opp Year]],"-",TEXT(All_Opps[[#This Row],[WeekMod]],"00#")),"")</f>
        <v>2018-099</v>
      </c>
      <c r="C10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99</v>
      </c>
      <c r="D1017" s="181" t="str">
        <f>CONCATENATE(All_Opps[[#This Row],[Opp Year]],"-",TEXT(All_Opps[[#This Row],[Week]],"00#"))</f>
        <v>2018-099</v>
      </c>
      <c r="E1017" s="181">
        <f>IFERROR(VALUE(RIGHT(All_Opps[[#This Row],[Opportunity Name]],2)),"")</f>
        <v>1</v>
      </c>
      <c r="F1017" s="181">
        <f>IFERROR(("20"&amp;LEFT(All_Opps[[#This Row],[Opportunity Name]],2))*1,"")</f>
        <v>2018</v>
      </c>
      <c r="G1017" s="181" t="str">
        <f>MID(All_Opps[[#This Row],[Opportunity Name]],3,2)</f>
        <v>12</v>
      </c>
      <c r="H1017" s="181" t="str">
        <f>LEFT(All_Opps[[#This Row],[Opportunity Name]],7)</f>
        <v>1812-26</v>
      </c>
      <c r="I1017" s="181" t="str" cm="1">
        <f t="array" ref="I10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17" s="181" t="str">
        <f>YEAR(All_Opps[[#This Row],[Close_Date]])&amp;"-"&amp;TEXT(MONTH(All_Opps[[#This Row],[Close_Date]]),"00")</f>
        <v>2018-11</v>
      </c>
      <c r="K1017" s="182">
        <f>All_Opps[[#This Row],[Created Date2]]*1</f>
        <v>43424</v>
      </c>
      <c r="L1017" s="183">
        <f>YEAR(All_Opps[[#This Row],[Created_Date]])</f>
        <v>2018</v>
      </c>
      <c r="M1017" s="184">
        <f>WEEKNUM(All_Opps[[#This Row],[Created_Date]],16)</f>
        <v>47</v>
      </c>
      <c r="N1017" s="182">
        <f>All_Opps[[#This Row],[Close Date]]*1</f>
        <v>43424</v>
      </c>
      <c r="O1017" s="185">
        <f>YEAR(All_Opps[[#This Row],[Close_Date]])</f>
        <v>2018</v>
      </c>
      <c r="P1017" s="183">
        <f>MONTH(All_Opps[[#This Row],[Close Date]])</f>
        <v>11</v>
      </c>
      <c r="Q1017" s="181">
        <f>WEEKNUM(All_Opps[[#This Row],[Close Date]],1)</f>
        <v>47</v>
      </c>
      <c r="R101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</v>
      </c>
      <c r="S1017" s="4" t="s">
        <v>2342</v>
      </c>
      <c r="T1017" s="4" t="s">
        <v>2343</v>
      </c>
      <c r="U1017" s="68">
        <v>43424</v>
      </c>
      <c r="V1017" s="347" t="s">
        <v>19</v>
      </c>
      <c r="W1017" s="9">
        <v>4795</v>
      </c>
      <c r="X1017" s="4" t="s">
        <v>11</v>
      </c>
      <c r="Y1017" s="4" t="s">
        <v>328</v>
      </c>
      <c r="Z1017" s="68">
        <v>43424</v>
      </c>
    </row>
    <row r="1018" spans="1:26" ht="12.75" x14ac:dyDescent="0.35">
      <c r="A10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1018" s="181" t="str">
        <f>IF(All_Opps[[#This Row],[WeekMod]]&lt;&gt;"",CONCATENATE(All_Opps[[#This Row],[Opp Year]],"-",TEXT(All_Opps[[#This Row],[WeekMod]],"00#")),"")</f>
        <v>2019-044</v>
      </c>
      <c r="C10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1018" s="181" t="str">
        <f>CONCATENATE(All_Opps[[#This Row],[Opp Year]],"-",TEXT(All_Opps[[#This Row],[Week]],"00#"))</f>
        <v>2019-044</v>
      </c>
      <c r="E1018" s="181">
        <f>IFERROR(VALUE(RIGHT(All_Opps[[#This Row],[Opportunity Name]],2)),"")</f>
        <v>2</v>
      </c>
      <c r="F1018" s="181">
        <f>IFERROR(("20"&amp;LEFT(All_Opps[[#This Row],[Opportunity Name]],2))*1,"")</f>
        <v>2019</v>
      </c>
      <c r="G1018" s="181" t="str">
        <f>MID(All_Opps[[#This Row],[Opportunity Name]],3,2)</f>
        <v>06</v>
      </c>
      <c r="H1018" s="181" t="str">
        <f>LEFT(All_Opps[[#This Row],[Opportunity Name]],7)</f>
        <v>1906-25</v>
      </c>
      <c r="I1018" s="181" t="str" cm="1">
        <f t="array" ref="I10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18" s="181" t="str">
        <f>YEAR(All_Opps[[#This Row],[Close_Date]])&amp;"-"&amp;TEXT(MONTH(All_Opps[[#This Row],[Close_Date]]),"00")</f>
        <v>2018-10</v>
      </c>
      <c r="K1018" s="182">
        <f>All_Opps[[#This Row],[Created Date2]]*1</f>
        <v>43382</v>
      </c>
      <c r="L1018" s="183">
        <f>YEAR(All_Opps[[#This Row],[Created_Date]])</f>
        <v>2018</v>
      </c>
      <c r="M1018" s="184">
        <f>WEEKNUM(All_Opps[[#This Row],[Created_Date]],16)</f>
        <v>41</v>
      </c>
      <c r="N1018" s="182">
        <f>All_Opps[[#This Row],[Close Date]]*1</f>
        <v>43403</v>
      </c>
      <c r="O1018" s="185">
        <f>YEAR(All_Opps[[#This Row],[Close_Date]])</f>
        <v>2018</v>
      </c>
      <c r="P1018" s="183">
        <f>MONTH(All_Opps[[#This Row],[Close Date]])</f>
        <v>10</v>
      </c>
      <c r="Q1018" s="181">
        <f>WEEKNUM(All_Opps[[#This Row],[Close Date]],1)</f>
        <v>44</v>
      </c>
      <c r="R101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235</v>
      </c>
      <c r="S1018" s="4" t="s">
        <v>2344</v>
      </c>
      <c r="T1018" s="4" t="s">
        <v>2345</v>
      </c>
      <c r="U1018" s="68">
        <v>43403</v>
      </c>
      <c r="V1018" s="347" t="s">
        <v>19</v>
      </c>
      <c r="W1018" s="342">
        <v>34345</v>
      </c>
      <c r="X1018" s="4" t="s">
        <v>15</v>
      </c>
      <c r="Y1018" s="4" t="s">
        <v>1285</v>
      </c>
      <c r="Z1018" s="68">
        <v>43382</v>
      </c>
    </row>
    <row r="1019" spans="1:26" ht="12.75" x14ac:dyDescent="0.35">
      <c r="A10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1019" s="181" t="str">
        <f>IF(All_Opps[[#This Row],[WeekMod]]&lt;&gt;"",CONCATENATE(All_Opps[[#This Row],[Opp Year]],"-",TEXT(All_Opps[[#This Row],[WeekMod]],"00#")),"")</f>
        <v>2019-046</v>
      </c>
      <c r="C10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1019" s="181" t="str">
        <f>CONCATENATE(All_Opps[[#This Row],[Opp Year]],"-",TEXT(All_Opps[[#This Row],[Week]],"00#"))</f>
        <v>2019-046</v>
      </c>
      <c r="E1019" s="181">
        <f>IFERROR(VALUE(RIGHT(All_Opps[[#This Row],[Opportunity Name]],2)),"")</f>
        <v>5</v>
      </c>
      <c r="F1019" s="181">
        <f>IFERROR(("20"&amp;LEFT(All_Opps[[#This Row],[Opportunity Name]],2))*1,"")</f>
        <v>2019</v>
      </c>
      <c r="G1019" s="181" t="str">
        <f>MID(All_Opps[[#This Row],[Opportunity Name]],3,2)</f>
        <v>08</v>
      </c>
      <c r="H1019" s="181" t="str">
        <f>LEFT(All_Opps[[#This Row],[Opportunity Name]],7)</f>
        <v>1908-24</v>
      </c>
      <c r="I1019" s="181" t="str" cm="1">
        <f t="array" ref="I10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019" s="181" t="str">
        <f>YEAR(All_Opps[[#This Row],[Close_Date]])&amp;"-"&amp;TEXT(MONTH(All_Opps[[#This Row],[Close_Date]]),"00")</f>
        <v>2018-11</v>
      </c>
      <c r="K1019" s="182">
        <f>All_Opps[[#This Row],[Created Date2]]*1</f>
        <v>43420</v>
      </c>
      <c r="L1019" s="183">
        <f>YEAR(All_Opps[[#This Row],[Created_Date]])</f>
        <v>2018</v>
      </c>
      <c r="M1019" s="184">
        <f>WEEKNUM(All_Opps[[#This Row],[Created_Date]],16)</f>
        <v>46</v>
      </c>
      <c r="N1019" s="182">
        <f>All_Opps[[#This Row],[Close Date]]*1</f>
        <v>43420</v>
      </c>
      <c r="O1019" s="185">
        <f>YEAR(All_Opps[[#This Row],[Close_Date]])</f>
        <v>2018</v>
      </c>
      <c r="P1019" s="183">
        <f>MONTH(All_Opps[[#This Row],[Close Date]])</f>
        <v>11</v>
      </c>
      <c r="Q1019" s="181">
        <f>WEEKNUM(All_Opps[[#This Row],[Close Date]],1)</f>
        <v>46</v>
      </c>
      <c r="R10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19" s="4" t="s">
        <v>2346</v>
      </c>
      <c r="T1019" s="4" t="s">
        <v>2347</v>
      </c>
      <c r="U1019" s="68">
        <v>43420</v>
      </c>
      <c r="V1019" s="347" t="s">
        <v>20</v>
      </c>
      <c r="W1019" s="9">
        <v>5999</v>
      </c>
      <c r="X1019" s="4" t="s">
        <v>6</v>
      </c>
      <c r="Y1019" s="4" t="s">
        <v>328</v>
      </c>
      <c r="Z1019" s="68">
        <v>43420</v>
      </c>
    </row>
    <row r="1020" spans="1:26" ht="12.75" x14ac:dyDescent="0.35">
      <c r="A10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1020" s="181" t="str">
        <f>IF(All_Opps[[#This Row],[WeekMod]]&lt;&gt;"",CONCATENATE(All_Opps[[#This Row],[Opp Year]],"-",TEXT(All_Opps[[#This Row],[WeekMod]],"00#")),"")</f>
        <v>2019-044</v>
      </c>
      <c r="C10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1020" s="181" t="str">
        <f>CONCATENATE(All_Opps[[#This Row],[Opp Year]],"-",TEXT(All_Opps[[#This Row],[Week]],"00#"))</f>
        <v>2019-044</v>
      </c>
      <c r="E1020" s="181">
        <f>IFERROR(VALUE(RIGHT(All_Opps[[#This Row],[Opportunity Name]],2)),"")</f>
        <v>2</v>
      </c>
      <c r="F1020" s="181">
        <f>IFERROR(("20"&amp;LEFT(All_Opps[[#This Row],[Opportunity Name]],2))*1,"")</f>
        <v>2019</v>
      </c>
      <c r="G1020" s="181" t="str">
        <f>MID(All_Opps[[#This Row],[Opportunity Name]],3,2)</f>
        <v>06</v>
      </c>
      <c r="H1020" s="181" t="str">
        <f>LEFT(All_Opps[[#This Row],[Opportunity Name]],7)</f>
        <v>1906 Be</v>
      </c>
      <c r="I1020" s="181" t="str" cm="1">
        <f t="array" ref="I10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20" s="181" t="str">
        <f>YEAR(All_Opps[[#This Row],[Close_Date]])&amp;"-"&amp;TEXT(MONTH(All_Opps[[#This Row],[Close_Date]]),"00")</f>
        <v>2018-10</v>
      </c>
      <c r="K1020" s="182">
        <f>All_Opps[[#This Row],[Created Date2]]*1</f>
        <v>43404</v>
      </c>
      <c r="L1020" s="183">
        <f>YEAR(All_Opps[[#This Row],[Created_Date]])</f>
        <v>2018</v>
      </c>
      <c r="M1020" s="184">
        <f>WEEKNUM(All_Opps[[#This Row],[Created_Date]],16)</f>
        <v>44</v>
      </c>
      <c r="N1020" s="182">
        <f>All_Opps[[#This Row],[Close Date]]*1</f>
        <v>43404</v>
      </c>
      <c r="O1020" s="185">
        <f>YEAR(All_Opps[[#This Row],[Close_Date]])</f>
        <v>2018</v>
      </c>
      <c r="P1020" s="183">
        <f>MONTH(All_Opps[[#This Row],[Close Date]])</f>
        <v>10</v>
      </c>
      <c r="Q1020" s="181">
        <f>WEEKNUM(All_Opps[[#This Row],[Close Date]],1)</f>
        <v>44</v>
      </c>
      <c r="R10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20" s="4" t="s">
        <v>2348</v>
      </c>
      <c r="T1020" s="4" t="s">
        <v>2349</v>
      </c>
      <c r="U1020" s="68">
        <v>43404</v>
      </c>
      <c r="V1020" s="347" t="s">
        <v>18</v>
      </c>
      <c r="W1020" s="9">
        <v>24586</v>
      </c>
      <c r="X1020" s="4" t="s">
        <v>181</v>
      </c>
      <c r="Y1020" s="4" t="s">
        <v>328</v>
      </c>
      <c r="Z1020" s="68">
        <v>43404</v>
      </c>
    </row>
    <row r="1021" spans="1:26" ht="12.75" x14ac:dyDescent="0.35">
      <c r="A102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021" s="181" t="str">
        <f>IF(All_Opps[[#This Row],[WeekMod]]&lt;&gt;"",CONCATENATE(All_Opps[[#This Row],[Opp Year]],"-",TEXT(All_Opps[[#This Row],[WeekMod]],"00#")),"")</f>
        <v/>
      </c>
      <c r="C10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021" s="181" t="str">
        <f>CONCATENATE(All_Opps[[#This Row],[Opp Year]],"-",TEXT(All_Opps[[#This Row],[Week]],"00#"))</f>
        <v>2021-001</v>
      </c>
      <c r="E1021" s="181">
        <f>IFERROR(VALUE(RIGHT(All_Opps[[#This Row],[Opportunity Name]],2)),"")</f>
        <v>4</v>
      </c>
      <c r="F1021" s="181">
        <f>IFERROR(("20"&amp;LEFT(All_Opps[[#This Row],[Opportunity Name]],2))*1,"")</f>
        <v>2021</v>
      </c>
      <c r="G1021" s="181" t="str">
        <f>MID(All_Opps[[#This Row],[Opportunity Name]],3,2)</f>
        <v>06</v>
      </c>
      <c r="H1021" s="181" t="str">
        <f>LEFT(All_Opps[[#This Row],[Opportunity Name]],7)</f>
        <v>2106-10</v>
      </c>
      <c r="I1021" s="181" t="str" cm="1">
        <f t="array" ref="I10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021" s="181" t="str">
        <f>YEAR(All_Opps[[#This Row],[Close_Date]])&amp;"-"&amp;TEXT(MONTH(All_Opps[[#This Row],[Close_Date]]),"00")</f>
        <v>2018-12</v>
      </c>
      <c r="K1021" s="182">
        <f>All_Opps[[#This Row],[Created Date2]]*1</f>
        <v>43438</v>
      </c>
      <c r="L1021" s="183">
        <f>YEAR(All_Opps[[#This Row],[Created_Date]])</f>
        <v>2018</v>
      </c>
      <c r="M1021" s="184">
        <f>WEEKNUM(All_Opps[[#This Row],[Created_Date]],16)</f>
        <v>49</v>
      </c>
      <c r="N1021" s="182">
        <f>All_Opps[[#This Row],[Close Date]]*1</f>
        <v>43460</v>
      </c>
      <c r="O1021" s="185">
        <f>YEAR(All_Opps[[#This Row],[Close_Date]])</f>
        <v>2018</v>
      </c>
      <c r="P1021" s="183">
        <f>MONTH(All_Opps[[#This Row],[Close Date]])</f>
        <v>12</v>
      </c>
      <c r="Q1021" s="181">
        <f>WEEKNUM(All_Opps[[#This Row],[Close Date]],1)</f>
        <v>52</v>
      </c>
      <c r="R10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21" s="4" t="s">
        <v>2350</v>
      </c>
      <c r="T1021" s="4" t="s">
        <v>2351</v>
      </c>
      <c r="U1021" s="68">
        <v>43460</v>
      </c>
      <c r="V1021" s="347" t="s">
        <v>20</v>
      </c>
      <c r="W1021" s="9">
        <v>0</v>
      </c>
      <c r="X1021" s="4" t="s">
        <v>11</v>
      </c>
      <c r="Y1021" s="4" t="s">
        <v>328</v>
      </c>
      <c r="Z1021" s="68">
        <v>43438</v>
      </c>
    </row>
    <row r="1022" spans="1:26" ht="12.75" x14ac:dyDescent="0.35">
      <c r="A102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022" s="181" t="str">
        <f>IF(All_Opps[[#This Row],[WeekMod]]&lt;&gt;"",CONCATENATE(All_Opps[[#This Row],[Opp Year]],"-",TEXT(All_Opps[[#This Row],[WeekMod]],"00#")),"")</f>
        <v/>
      </c>
      <c r="C10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022" s="181" t="str">
        <f>CONCATENATE(All_Opps[[#This Row],[Opp Year]],"-",TEXT(All_Opps[[#This Row],[Week]],"00#"))</f>
        <v>2022-001</v>
      </c>
      <c r="E1022" s="181">
        <f>IFERROR(VALUE(RIGHT(All_Opps[[#This Row],[Opportunity Name]],2)),"")</f>
        <v>2</v>
      </c>
      <c r="F1022" s="181">
        <f>IFERROR(("20"&amp;LEFT(All_Opps[[#This Row],[Opportunity Name]],2))*1,"")</f>
        <v>2022</v>
      </c>
      <c r="G1022" s="181" t="str">
        <f>MID(All_Opps[[#This Row],[Opportunity Name]],3,2)</f>
        <v>09</v>
      </c>
      <c r="H1022" s="181" t="str">
        <f>LEFT(All_Opps[[#This Row],[Opportunity Name]],7)</f>
        <v>2209-07</v>
      </c>
      <c r="I1022" s="181" t="str" cm="1">
        <f t="array" ref="I10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022" s="181" t="str">
        <f>YEAR(All_Opps[[#This Row],[Close_Date]])&amp;"-"&amp;TEXT(MONTH(All_Opps[[#This Row],[Close_Date]]),"00")</f>
        <v>2018-12</v>
      </c>
      <c r="K1022" s="182">
        <f>All_Opps[[#This Row],[Created Date2]]*1</f>
        <v>43976</v>
      </c>
      <c r="L1022" s="183">
        <f>YEAR(All_Opps[[#This Row],[Created_Date]])</f>
        <v>2020</v>
      </c>
      <c r="M1022" s="184">
        <f>WEEKNUM(All_Opps[[#This Row],[Created_Date]],16)</f>
        <v>22</v>
      </c>
      <c r="N1022" s="182">
        <f>All_Opps[[#This Row],[Close Date]]*1</f>
        <v>43461</v>
      </c>
      <c r="O1022" s="185">
        <f>YEAR(All_Opps[[#This Row],[Close_Date]])</f>
        <v>2018</v>
      </c>
      <c r="P1022" s="183">
        <f>MONTH(All_Opps[[#This Row],[Close Date]])</f>
        <v>12</v>
      </c>
      <c r="Q1022" s="181">
        <f>WEEKNUM(All_Opps[[#This Row],[Close Date]],1)</f>
        <v>52</v>
      </c>
      <c r="R10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22" s="4" t="s">
        <v>2352</v>
      </c>
      <c r="T1022" s="4" t="s">
        <v>2353</v>
      </c>
      <c r="U1022" s="68">
        <v>43461</v>
      </c>
      <c r="V1022" s="347" t="s">
        <v>20</v>
      </c>
      <c r="W1022" s="341">
        <v>22368</v>
      </c>
      <c r="X1022" s="4" t="s">
        <v>13</v>
      </c>
      <c r="Y1022" s="4" t="s">
        <v>321</v>
      </c>
      <c r="Z1022" s="68">
        <v>43976</v>
      </c>
    </row>
    <row r="1023" spans="1:26" ht="12.75" x14ac:dyDescent="0.35">
      <c r="A102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023" s="181" t="str">
        <f>IF(All_Opps[[#This Row],[WeekMod]]&lt;&gt;"",CONCATENATE(All_Opps[[#This Row],[Opp Year]],"-",TEXT(All_Opps[[#This Row],[WeekMod]],"00#")),"")</f>
        <v/>
      </c>
      <c r="C10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023" s="181" t="str">
        <f>CONCATENATE(All_Opps[[#This Row],[Opp Year]],"-",TEXT(All_Opps[[#This Row],[Week]],"00#"))</f>
        <v>2022-001</v>
      </c>
      <c r="E1023" s="181">
        <f>IFERROR(VALUE(RIGHT(All_Opps[[#This Row],[Opportunity Name]],2)),"")</f>
        <v>2</v>
      </c>
      <c r="F1023" s="181">
        <f>IFERROR(("20"&amp;LEFT(All_Opps[[#This Row],[Opportunity Name]],2))*1,"")</f>
        <v>2022</v>
      </c>
      <c r="G1023" s="181" t="str">
        <f>MID(All_Opps[[#This Row],[Opportunity Name]],3,2)</f>
        <v>09</v>
      </c>
      <c r="H1023" s="181" t="str">
        <f>LEFT(All_Opps[[#This Row],[Opportunity Name]],7)</f>
        <v>2209-07</v>
      </c>
      <c r="I1023" s="181" t="str" cm="1">
        <f t="array" ref="I10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023" s="181" t="str">
        <f>YEAR(All_Opps[[#This Row],[Close_Date]])&amp;"-"&amp;TEXT(MONTH(All_Opps[[#This Row],[Close_Date]]),"00")</f>
        <v>2018-11</v>
      </c>
      <c r="K1023" s="182">
        <f>All_Opps[[#This Row],[Created Date2]]*1</f>
        <v>43389</v>
      </c>
      <c r="L1023" s="183">
        <f>YEAR(All_Opps[[#This Row],[Created_Date]])</f>
        <v>2018</v>
      </c>
      <c r="M1023" s="184">
        <f>WEEKNUM(All_Opps[[#This Row],[Created_Date]],16)</f>
        <v>42</v>
      </c>
      <c r="N1023" s="182">
        <f>All_Opps[[#This Row],[Close Date]]*1</f>
        <v>43414</v>
      </c>
      <c r="O1023" s="185">
        <f>YEAR(All_Opps[[#This Row],[Close_Date]])</f>
        <v>2018</v>
      </c>
      <c r="P1023" s="183">
        <f>MONTH(All_Opps[[#This Row],[Close Date]])</f>
        <v>11</v>
      </c>
      <c r="Q1023" s="181">
        <f>WEEKNUM(All_Opps[[#This Row],[Close Date]],1)</f>
        <v>45</v>
      </c>
      <c r="R102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23" s="4" t="s">
        <v>2354</v>
      </c>
      <c r="T1023" s="4" t="s">
        <v>2355</v>
      </c>
      <c r="U1023" s="68">
        <v>43414</v>
      </c>
      <c r="V1023" s="347" t="s">
        <v>20</v>
      </c>
      <c r="W1023" s="341">
        <v>32043</v>
      </c>
      <c r="X1023" s="4" t="s">
        <v>13</v>
      </c>
      <c r="Y1023" s="4" t="s">
        <v>321</v>
      </c>
      <c r="Z1023" s="68">
        <v>43389</v>
      </c>
    </row>
    <row r="1024" spans="1:26" ht="12.75" x14ac:dyDescent="0.35">
      <c r="A102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024" s="181" t="str">
        <f>IF(All_Opps[[#This Row],[WeekMod]]&lt;&gt;"",CONCATENATE(All_Opps[[#This Row],[Opp Year]],"-",TEXT(All_Opps[[#This Row],[WeekMod]],"00#")),"")</f>
        <v/>
      </c>
      <c r="C10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024" s="181" t="str">
        <f>CONCATENATE(All_Opps[[#This Row],[Opp Year]],"-",TEXT(All_Opps[[#This Row],[Week]],"00#"))</f>
        <v>2021-001</v>
      </c>
      <c r="E1024" s="181">
        <f>IFERROR(VALUE(RIGHT(All_Opps[[#This Row],[Opportunity Name]],2)),"")</f>
        <v>1</v>
      </c>
      <c r="F1024" s="181">
        <f>IFERROR(("20"&amp;LEFT(All_Opps[[#This Row],[Opportunity Name]],2))*1,"")</f>
        <v>2021</v>
      </c>
      <c r="G1024" s="181" t="str">
        <f>MID(All_Opps[[#This Row],[Opportunity Name]],3,2)</f>
        <v>06</v>
      </c>
      <c r="H1024" s="181" t="str">
        <f>LEFT(All_Opps[[#This Row],[Opportunity Name]],7)</f>
        <v>2106-18</v>
      </c>
      <c r="I1024" s="181" t="str" cm="1">
        <f t="array" ref="I10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24" s="181" t="str">
        <f>YEAR(All_Opps[[#This Row],[Close_Date]])&amp;"-"&amp;TEXT(MONTH(All_Opps[[#This Row],[Close_Date]]),"00")</f>
        <v>2018-12</v>
      </c>
      <c r="K1024" s="182">
        <f>All_Opps[[#This Row],[Created Date2]]*1</f>
        <v>43456</v>
      </c>
      <c r="L1024" s="183">
        <f>YEAR(All_Opps[[#This Row],[Created_Date]])</f>
        <v>2018</v>
      </c>
      <c r="M1024" s="184">
        <f>WEEKNUM(All_Opps[[#This Row],[Created_Date]],16)</f>
        <v>52</v>
      </c>
      <c r="N1024" s="182">
        <f>All_Opps[[#This Row],[Close Date]]*1</f>
        <v>43455</v>
      </c>
      <c r="O1024" s="185">
        <f>YEAR(All_Opps[[#This Row],[Close_Date]])</f>
        <v>2018</v>
      </c>
      <c r="P1024" s="183">
        <f>MONTH(All_Opps[[#This Row],[Close Date]])</f>
        <v>12</v>
      </c>
      <c r="Q1024" s="181">
        <f>WEEKNUM(All_Opps[[#This Row],[Close Date]],1)</f>
        <v>51</v>
      </c>
      <c r="R102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892</v>
      </c>
      <c r="S1024" s="4" t="s">
        <v>2356</v>
      </c>
      <c r="T1024" s="4" t="s">
        <v>2357</v>
      </c>
      <c r="U1024" s="68">
        <v>43455</v>
      </c>
      <c r="V1024" s="347" t="s">
        <v>19</v>
      </c>
      <c r="W1024" s="342">
        <v>11652</v>
      </c>
      <c r="X1024" s="4" t="s">
        <v>13</v>
      </c>
      <c r="Y1024" s="4" t="s">
        <v>1285</v>
      </c>
      <c r="Z1024" s="68">
        <v>43456</v>
      </c>
    </row>
    <row r="1025" spans="1:26" ht="12.75" x14ac:dyDescent="0.35">
      <c r="A10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1025" s="181" t="str">
        <f>IF(All_Opps[[#This Row],[WeekMod]]&lt;&gt;"",CONCATENATE(All_Opps[[#This Row],[Opp Year]],"-",TEXT(All_Opps[[#This Row],[WeekMod]],"00#")),"")</f>
        <v>2019-051</v>
      </c>
      <c r="C10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1025" s="181" t="str">
        <f>CONCATENATE(All_Opps[[#This Row],[Opp Year]],"-",TEXT(All_Opps[[#This Row],[Week]],"00#"))</f>
        <v>2019-051</v>
      </c>
      <c r="E1025" s="181">
        <f>IFERROR(VALUE(RIGHT(All_Opps[[#This Row],[Opportunity Name]],2)),"")</f>
        <v>2</v>
      </c>
      <c r="F1025" s="181">
        <f>IFERROR(("20"&amp;LEFT(All_Opps[[#This Row],[Opportunity Name]],2))*1,"")</f>
        <v>2019</v>
      </c>
      <c r="G1025" s="181" t="str">
        <f>MID(All_Opps[[#This Row],[Opportunity Name]],3,2)</f>
        <v>09</v>
      </c>
      <c r="H1025" s="181" t="str">
        <f>LEFT(All_Opps[[#This Row],[Opportunity Name]],7)</f>
        <v>1909-13</v>
      </c>
      <c r="I1025" s="181" t="str" cm="1">
        <f t="array" ref="I10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25" s="181" t="str">
        <f>YEAR(All_Opps[[#This Row],[Close_Date]])&amp;"-"&amp;TEXT(MONTH(All_Opps[[#This Row],[Close_Date]]),"00")</f>
        <v>2018-12</v>
      </c>
      <c r="K1025" s="182">
        <f>All_Opps[[#This Row],[Created Date2]]*1</f>
        <v>43455</v>
      </c>
      <c r="L1025" s="183">
        <f>YEAR(All_Opps[[#This Row],[Created_Date]])</f>
        <v>2018</v>
      </c>
      <c r="M1025" s="184">
        <f>WEEKNUM(All_Opps[[#This Row],[Created_Date]],16)</f>
        <v>51</v>
      </c>
      <c r="N1025" s="182">
        <f>All_Opps[[#This Row],[Close Date]]*1</f>
        <v>43456</v>
      </c>
      <c r="O1025" s="185">
        <f>YEAR(All_Opps[[#This Row],[Close_Date]])</f>
        <v>2018</v>
      </c>
      <c r="P1025" s="183">
        <f>MONTH(All_Opps[[#This Row],[Close Date]])</f>
        <v>12</v>
      </c>
      <c r="Q1025" s="181">
        <f>WEEKNUM(All_Opps[[#This Row],[Close Date]],1)</f>
        <v>51</v>
      </c>
      <c r="R102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254</v>
      </c>
      <c r="S1025" s="4" t="s">
        <v>2358</v>
      </c>
      <c r="T1025" s="4" t="s">
        <v>2359</v>
      </c>
      <c r="U1025" s="68">
        <v>43456</v>
      </c>
      <c r="V1025" s="347" t="s">
        <v>19</v>
      </c>
      <c r="W1025" s="341">
        <v>75738</v>
      </c>
      <c r="X1025" s="4" t="s">
        <v>11</v>
      </c>
      <c r="Y1025" s="4" t="s">
        <v>321</v>
      </c>
      <c r="Z1025" s="68">
        <v>43455</v>
      </c>
    </row>
    <row r="1026" spans="1:26" ht="12.75" x14ac:dyDescent="0.35">
      <c r="A10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1026" s="181" t="str">
        <f>IF(All_Opps[[#This Row],[WeekMod]]&lt;&gt;"",CONCATENATE(All_Opps[[#This Row],[Opp Year]],"-",TEXT(All_Opps[[#This Row],[WeekMod]],"00#")),"")</f>
        <v>2019-050</v>
      </c>
      <c r="C10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1026" s="181" t="str">
        <f>CONCATENATE(All_Opps[[#This Row],[Opp Year]],"-",TEXT(All_Opps[[#This Row],[Week]],"00#"))</f>
        <v>2019-050</v>
      </c>
      <c r="E1026" s="181">
        <f>IFERROR(VALUE(RIGHT(All_Opps[[#This Row],[Opportunity Name]],2)),"")</f>
        <v>3</v>
      </c>
      <c r="F1026" s="181">
        <f>IFERROR(("20"&amp;LEFT(All_Opps[[#This Row],[Opportunity Name]],2))*1,"")</f>
        <v>2019</v>
      </c>
      <c r="G1026" s="181" t="str">
        <f>MID(All_Opps[[#This Row],[Opportunity Name]],3,2)</f>
        <v>04</v>
      </c>
      <c r="H1026" s="181" t="str">
        <f>LEFT(All_Opps[[#This Row],[Opportunity Name]],7)</f>
        <v>1904-07</v>
      </c>
      <c r="I1026" s="181" t="str" cm="1">
        <f t="array" ref="I10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26" s="181" t="str">
        <f>YEAR(All_Opps[[#This Row],[Close_Date]])&amp;"-"&amp;TEXT(MONTH(All_Opps[[#This Row],[Close_Date]]),"00")</f>
        <v>2018-12</v>
      </c>
      <c r="K1026" s="182">
        <f>All_Opps[[#This Row],[Created Date2]]*1</f>
        <v>43440</v>
      </c>
      <c r="L1026" s="183">
        <f>YEAR(All_Opps[[#This Row],[Created_Date]])</f>
        <v>2018</v>
      </c>
      <c r="M1026" s="184">
        <f>WEEKNUM(All_Opps[[#This Row],[Created_Date]],16)</f>
        <v>49</v>
      </c>
      <c r="N1026" s="182">
        <f>All_Opps[[#This Row],[Close Date]]*1</f>
        <v>43445</v>
      </c>
      <c r="O1026" s="185">
        <f>YEAR(All_Opps[[#This Row],[Close_Date]])</f>
        <v>2018</v>
      </c>
      <c r="P1026" s="183">
        <f>MONTH(All_Opps[[#This Row],[Close Date]])</f>
        <v>12</v>
      </c>
      <c r="Q1026" s="181">
        <f>WEEKNUM(All_Opps[[#This Row],[Close Date]],1)</f>
        <v>50</v>
      </c>
      <c r="R102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116</v>
      </c>
      <c r="S1026" s="4" t="s">
        <v>2360</v>
      </c>
      <c r="T1026" s="4" t="s">
        <v>2361</v>
      </c>
      <c r="U1026" s="68">
        <v>43445</v>
      </c>
      <c r="V1026" s="347" t="s">
        <v>19</v>
      </c>
      <c r="W1026" s="9">
        <v>62408</v>
      </c>
      <c r="X1026" s="4" t="s">
        <v>6</v>
      </c>
      <c r="Y1026" s="4" t="s">
        <v>328</v>
      </c>
      <c r="Z1026" s="68">
        <v>43440</v>
      </c>
    </row>
    <row r="1027" spans="1:26" ht="12.75" x14ac:dyDescent="0.35">
      <c r="A10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1027" s="181" t="str">
        <f>IF(All_Opps[[#This Row],[WeekMod]]&lt;&gt;"",CONCATENATE(All_Opps[[#This Row],[Opp Year]],"-",TEXT(All_Opps[[#This Row],[WeekMod]],"00#")),"")</f>
        <v>2019-046</v>
      </c>
      <c r="C10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1027" s="181" t="str">
        <f>CONCATENATE(All_Opps[[#This Row],[Opp Year]],"-",TEXT(All_Opps[[#This Row],[Week]],"00#"))</f>
        <v>2019-046</v>
      </c>
      <c r="E1027" s="181">
        <f>IFERROR(VALUE(RIGHT(All_Opps[[#This Row],[Opportunity Name]],2)),"")</f>
        <v>2</v>
      </c>
      <c r="F1027" s="181">
        <f>IFERROR(("20"&amp;LEFT(All_Opps[[#This Row],[Opportunity Name]],2))*1,"")</f>
        <v>2019</v>
      </c>
      <c r="G1027" s="181" t="str">
        <f>MID(All_Opps[[#This Row],[Opportunity Name]],3,2)</f>
        <v>07</v>
      </c>
      <c r="H1027" s="181" t="str">
        <f>LEFT(All_Opps[[#This Row],[Opportunity Name]],7)</f>
        <v>1907-12</v>
      </c>
      <c r="I1027" s="181" t="str" cm="1">
        <f t="array" ref="I10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27" s="181" t="str">
        <f>YEAR(All_Opps[[#This Row],[Close_Date]])&amp;"-"&amp;TEXT(MONTH(All_Opps[[#This Row],[Close_Date]]),"00")</f>
        <v>2018-11</v>
      </c>
      <c r="K1027" s="182">
        <f>All_Opps[[#This Row],[Created Date2]]*1</f>
        <v>43393</v>
      </c>
      <c r="L1027" s="183">
        <f>YEAR(All_Opps[[#This Row],[Created_Date]])</f>
        <v>2018</v>
      </c>
      <c r="M1027" s="184">
        <f>WEEKNUM(All_Opps[[#This Row],[Created_Date]],16)</f>
        <v>43</v>
      </c>
      <c r="N1027" s="182">
        <f>All_Opps[[#This Row],[Close Date]]*1</f>
        <v>43416</v>
      </c>
      <c r="O1027" s="185">
        <f>YEAR(All_Opps[[#This Row],[Close_Date]])</f>
        <v>2018</v>
      </c>
      <c r="P1027" s="183">
        <f>MONTH(All_Opps[[#This Row],[Close Date]])</f>
        <v>11</v>
      </c>
      <c r="Q1027" s="181">
        <f>WEEKNUM(All_Opps[[#This Row],[Close Date]],1)</f>
        <v>46</v>
      </c>
      <c r="R102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254</v>
      </c>
      <c r="S1027" s="4" t="s">
        <v>2362</v>
      </c>
      <c r="T1027" s="4" t="s">
        <v>2363</v>
      </c>
      <c r="U1027" s="68">
        <v>43416</v>
      </c>
      <c r="V1027" s="347" t="s">
        <v>19</v>
      </c>
      <c r="W1027" s="341">
        <v>28814</v>
      </c>
      <c r="X1027" s="4" t="s">
        <v>13</v>
      </c>
      <c r="Y1027" s="4" t="s">
        <v>1285</v>
      </c>
      <c r="Z1027" s="68">
        <v>43393</v>
      </c>
    </row>
    <row r="1028" spans="1:26" ht="12.75" x14ac:dyDescent="0.35">
      <c r="A10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1028" s="181" t="str">
        <f>IF(All_Opps[[#This Row],[WeekMod]]&lt;&gt;"",CONCATENATE(All_Opps[[#This Row],[Opp Year]],"-",TEXT(All_Opps[[#This Row],[WeekMod]],"00#")),"")</f>
        <v>2019-050</v>
      </c>
      <c r="C10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1028" s="181" t="str">
        <f>CONCATENATE(All_Opps[[#This Row],[Opp Year]],"-",TEXT(All_Opps[[#This Row],[Week]],"00#"))</f>
        <v>2019-050</v>
      </c>
      <c r="E1028" s="181">
        <f>IFERROR(VALUE(RIGHT(All_Opps[[#This Row],[Opportunity Name]],2)),"")</f>
        <v>2</v>
      </c>
      <c r="F1028" s="181">
        <f>IFERROR(("20"&amp;LEFT(All_Opps[[#This Row],[Opportunity Name]],2))*1,"")</f>
        <v>2019</v>
      </c>
      <c r="G1028" s="181" t="str">
        <f>MID(All_Opps[[#This Row],[Opportunity Name]],3,2)</f>
        <v>05</v>
      </c>
      <c r="H1028" s="181" t="str">
        <f>LEFT(All_Opps[[#This Row],[Opportunity Name]],7)</f>
        <v>1905-14</v>
      </c>
      <c r="I1028" s="181" t="str" cm="1">
        <f t="array" ref="I10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28" s="181" t="str">
        <f>YEAR(All_Opps[[#This Row],[Close_Date]])&amp;"-"&amp;TEXT(MONTH(All_Opps[[#This Row],[Close_Date]]),"00")</f>
        <v>2018-12</v>
      </c>
      <c r="K1028" s="182">
        <f>All_Opps[[#This Row],[Created Date2]]*1</f>
        <v>43441</v>
      </c>
      <c r="L1028" s="183">
        <f>YEAR(All_Opps[[#This Row],[Created_Date]])</f>
        <v>2018</v>
      </c>
      <c r="M1028" s="184">
        <f>WEEKNUM(All_Opps[[#This Row],[Created_Date]],16)</f>
        <v>49</v>
      </c>
      <c r="N1028" s="182">
        <f>All_Opps[[#This Row],[Close Date]]*1</f>
        <v>43448</v>
      </c>
      <c r="O1028" s="185">
        <f>YEAR(All_Opps[[#This Row],[Close_Date]])</f>
        <v>2018</v>
      </c>
      <c r="P1028" s="183">
        <f>MONTH(All_Opps[[#This Row],[Close Date]])</f>
        <v>12</v>
      </c>
      <c r="Q1028" s="181">
        <f>WEEKNUM(All_Opps[[#This Row],[Close Date]],1)</f>
        <v>50</v>
      </c>
      <c r="R102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145</v>
      </c>
      <c r="S1028" s="4" t="s">
        <v>2364</v>
      </c>
      <c r="T1028" s="4" t="s">
        <v>2365</v>
      </c>
      <c r="U1028" s="68">
        <v>43448</v>
      </c>
      <c r="V1028" s="347" t="s">
        <v>19</v>
      </c>
      <c r="W1028" s="341">
        <v>23665</v>
      </c>
      <c r="X1028" s="4" t="s">
        <v>13</v>
      </c>
      <c r="Y1028" s="4" t="s">
        <v>321</v>
      </c>
      <c r="Z1028" s="68">
        <v>43441</v>
      </c>
    </row>
    <row r="1029" spans="1:26" ht="12.75" x14ac:dyDescent="0.35">
      <c r="A10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1029" s="181" t="str">
        <f>IF(All_Opps[[#This Row],[WeekMod]]&lt;&gt;"",CONCATENATE(All_Opps[[#This Row],[Opp Year]],"-",TEXT(All_Opps[[#This Row],[WeekMod]],"00#")),"")</f>
        <v>2019-049</v>
      </c>
      <c r="C10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1029" s="181" t="str">
        <f>CONCATENATE(All_Opps[[#This Row],[Opp Year]],"-",TEXT(All_Opps[[#This Row],[Week]],"00#"))</f>
        <v>2019-049</v>
      </c>
      <c r="E1029" s="181">
        <f>IFERROR(VALUE(RIGHT(All_Opps[[#This Row],[Opportunity Name]],2)),"")</f>
        <v>2</v>
      </c>
      <c r="F1029" s="181">
        <f>IFERROR(("20"&amp;LEFT(All_Opps[[#This Row],[Opportunity Name]],2))*1,"")</f>
        <v>2019</v>
      </c>
      <c r="G1029" s="181" t="str">
        <f>MID(All_Opps[[#This Row],[Opportunity Name]],3,2)</f>
        <v>02</v>
      </c>
      <c r="H1029" s="181" t="str">
        <f>LEFT(All_Opps[[#This Row],[Opportunity Name]],7)</f>
        <v>1902-04</v>
      </c>
      <c r="I1029" s="181" t="str" cm="1">
        <f t="array" ref="I10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29" s="181" t="str">
        <f>YEAR(All_Opps[[#This Row],[Close_Date]])&amp;"-"&amp;TEXT(MONTH(All_Opps[[#This Row],[Close_Date]]),"00")</f>
        <v>2018-12</v>
      </c>
      <c r="K1029" s="182">
        <f>All_Opps[[#This Row],[Created Date2]]*1</f>
        <v>43426</v>
      </c>
      <c r="L1029" s="183">
        <f>YEAR(All_Opps[[#This Row],[Created_Date]])</f>
        <v>2018</v>
      </c>
      <c r="M1029" s="184">
        <f>WEEKNUM(All_Opps[[#This Row],[Created_Date]],16)</f>
        <v>47</v>
      </c>
      <c r="N1029" s="182">
        <f>All_Opps[[#This Row],[Close Date]]*1</f>
        <v>43439</v>
      </c>
      <c r="O1029" s="185">
        <f>YEAR(All_Opps[[#This Row],[Close_Date]])</f>
        <v>2018</v>
      </c>
      <c r="P1029" s="183">
        <f>MONTH(All_Opps[[#This Row],[Close Date]])</f>
        <v>12</v>
      </c>
      <c r="Q1029" s="181">
        <f>WEEKNUM(All_Opps[[#This Row],[Close Date]],1)</f>
        <v>49</v>
      </c>
      <c r="R102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71</v>
      </c>
      <c r="S1029" s="4" t="s">
        <v>2366</v>
      </c>
      <c r="T1029" s="4" t="s">
        <v>2367</v>
      </c>
      <c r="U1029" s="68">
        <v>43439</v>
      </c>
      <c r="V1029" s="347" t="s">
        <v>19</v>
      </c>
      <c r="W1029" s="341">
        <v>55387</v>
      </c>
      <c r="X1029" s="4" t="s">
        <v>159</v>
      </c>
      <c r="Y1029" s="4" t="s">
        <v>321</v>
      </c>
      <c r="Z1029" s="68">
        <v>43426</v>
      </c>
    </row>
    <row r="1030" spans="1:26" ht="12.75" x14ac:dyDescent="0.35">
      <c r="A10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030" s="181" t="str">
        <f>IF(All_Opps[[#This Row],[WeekMod]]&lt;&gt;"",CONCATENATE(All_Opps[[#This Row],[Opp Year]],"-",TEXT(All_Opps[[#This Row],[WeekMod]],"00#")),"")</f>
        <v>2019-053</v>
      </c>
      <c r="C10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030" s="181" t="str">
        <f>CONCATENATE(All_Opps[[#This Row],[Opp Year]],"-",TEXT(All_Opps[[#This Row],[Week]],"00#"))</f>
        <v>2019-053</v>
      </c>
      <c r="E1030" s="181">
        <f>IFERROR(VALUE(RIGHT(All_Opps[[#This Row],[Opportunity Name]],2)),"")</f>
        <v>4</v>
      </c>
      <c r="F1030" s="181">
        <f>IFERROR(("20"&amp;LEFT(All_Opps[[#This Row],[Opportunity Name]],2))*1,"")</f>
        <v>2019</v>
      </c>
      <c r="G1030" s="181" t="str">
        <f>MID(All_Opps[[#This Row],[Opportunity Name]],3,2)</f>
        <v>07</v>
      </c>
      <c r="H1030" s="181" t="str">
        <f>LEFT(All_Opps[[#This Row],[Opportunity Name]],7)</f>
        <v>1907-13</v>
      </c>
      <c r="I1030" s="181" t="str" cm="1">
        <f t="array" ref="I10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30" s="181" t="str">
        <f>YEAR(All_Opps[[#This Row],[Close_Date]])&amp;"-"&amp;TEXT(MONTH(All_Opps[[#This Row],[Close_Date]]),"00")</f>
        <v>2019-01</v>
      </c>
      <c r="K1030" s="182">
        <f>All_Opps[[#This Row],[Created Date2]]*1</f>
        <v>43463</v>
      </c>
      <c r="L1030" s="183">
        <f>YEAR(All_Opps[[#This Row],[Created_Date]])</f>
        <v>2018</v>
      </c>
      <c r="M1030" s="184">
        <f>WEEKNUM(All_Opps[[#This Row],[Created_Date]],16)</f>
        <v>53</v>
      </c>
      <c r="N1030" s="182">
        <f>All_Opps[[#This Row],[Close Date]]*1</f>
        <v>43469</v>
      </c>
      <c r="O1030" s="185">
        <f>YEAR(All_Opps[[#This Row],[Close_Date]])</f>
        <v>2019</v>
      </c>
      <c r="P1030" s="183">
        <f>MONTH(All_Opps[[#This Row],[Close Date]])</f>
        <v>1</v>
      </c>
      <c r="Q1030" s="181">
        <f>WEEKNUM(All_Opps[[#This Row],[Close Date]],1)</f>
        <v>1</v>
      </c>
      <c r="R103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184</v>
      </c>
      <c r="S1030" s="4" t="s">
        <v>2368</v>
      </c>
      <c r="T1030" s="4" t="s">
        <v>2369</v>
      </c>
      <c r="U1030" s="68">
        <v>43469</v>
      </c>
      <c r="V1030" s="347" t="s">
        <v>19</v>
      </c>
      <c r="W1030" s="341">
        <v>48716</v>
      </c>
      <c r="X1030" s="4" t="s">
        <v>15</v>
      </c>
      <c r="Y1030" s="4" t="s">
        <v>321</v>
      </c>
      <c r="Z1030" s="68">
        <v>43463</v>
      </c>
    </row>
    <row r="1031" spans="1:26" ht="12.75" x14ac:dyDescent="0.35">
      <c r="A10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031" s="181" t="str">
        <f>IF(All_Opps[[#This Row],[WeekMod]]&lt;&gt;"",CONCATENATE(All_Opps[[#This Row],[Opp Year]],"-",TEXT(All_Opps[[#This Row],[WeekMod]],"00#")),"")</f>
        <v>2019-053</v>
      </c>
      <c r="C10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031" s="181" t="str">
        <f>CONCATENATE(All_Opps[[#This Row],[Opp Year]],"-",TEXT(All_Opps[[#This Row],[Week]],"00#"))</f>
        <v>2019-053</v>
      </c>
      <c r="E1031" s="181">
        <f>IFERROR(VALUE(RIGHT(All_Opps[[#This Row],[Opportunity Name]],2)),"")</f>
        <v>7</v>
      </c>
      <c r="F1031" s="181">
        <f>IFERROR(("20"&amp;LEFT(All_Opps[[#This Row],[Opportunity Name]],2))*1,"")</f>
        <v>2019</v>
      </c>
      <c r="G1031" s="181" t="str">
        <f>MID(All_Opps[[#This Row],[Opportunity Name]],3,2)</f>
        <v>07</v>
      </c>
      <c r="H1031" s="181" t="str">
        <f>LEFT(All_Opps[[#This Row],[Opportunity Name]],7)</f>
        <v>1907-14</v>
      </c>
      <c r="I1031" s="181" t="str" cm="1">
        <f t="array" ref="I10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31" s="181" t="str">
        <f>YEAR(All_Opps[[#This Row],[Close_Date]])&amp;"-"&amp;TEXT(MONTH(All_Opps[[#This Row],[Close_Date]]),"00")</f>
        <v>2019-01</v>
      </c>
      <c r="K1031" s="182">
        <f>All_Opps[[#This Row],[Created Date2]]*1</f>
        <v>43467</v>
      </c>
      <c r="L1031" s="183">
        <f>YEAR(All_Opps[[#This Row],[Created_Date]])</f>
        <v>2019</v>
      </c>
      <c r="M1031" s="184">
        <f>WEEKNUM(All_Opps[[#This Row],[Created_Date]],16)</f>
        <v>1</v>
      </c>
      <c r="N1031" s="182">
        <f>All_Opps[[#This Row],[Close Date]]*1</f>
        <v>43470</v>
      </c>
      <c r="O1031" s="185">
        <f>YEAR(All_Opps[[#This Row],[Close_Date]])</f>
        <v>2019</v>
      </c>
      <c r="P1031" s="183">
        <f>MONTH(All_Opps[[#This Row],[Close Date]])</f>
        <v>1</v>
      </c>
      <c r="Q1031" s="181">
        <f>WEEKNUM(All_Opps[[#This Row],[Close Date]],1)</f>
        <v>1</v>
      </c>
      <c r="R103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180</v>
      </c>
      <c r="S1031" s="4" t="s">
        <v>2370</v>
      </c>
      <c r="T1031" s="4" t="s">
        <v>2371</v>
      </c>
      <c r="U1031" s="68">
        <v>43470</v>
      </c>
      <c r="V1031" s="347" t="s">
        <v>19</v>
      </c>
      <c r="W1031" s="341">
        <v>70136</v>
      </c>
      <c r="X1031" s="4" t="s">
        <v>13</v>
      </c>
      <c r="Y1031" s="4" t="s">
        <v>321</v>
      </c>
      <c r="Z1031" s="68">
        <v>43467</v>
      </c>
    </row>
    <row r="1032" spans="1:26" ht="12.75" x14ac:dyDescent="0.35">
      <c r="A10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1032" s="181" t="str">
        <f>IF(All_Opps[[#This Row],[WeekMod]]&lt;&gt;"",CONCATENATE(All_Opps[[#This Row],[Opp Year]],"-",TEXT(All_Opps[[#This Row],[WeekMod]],"00#")),"")</f>
        <v>2019-048</v>
      </c>
      <c r="C10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1032" s="181" t="str">
        <f>CONCATENATE(All_Opps[[#This Row],[Opp Year]],"-",TEXT(All_Opps[[#This Row],[Week]],"00#"))</f>
        <v>2019-048</v>
      </c>
      <c r="E1032" s="181">
        <f>IFERROR(VALUE(RIGHT(All_Opps[[#This Row],[Opportunity Name]],2)),"")</f>
        <v>2</v>
      </c>
      <c r="F1032" s="181">
        <f>IFERROR(("20"&amp;LEFT(All_Opps[[#This Row],[Opportunity Name]],2))*1,"")</f>
        <v>2019</v>
      </c>
      <c r="G1032" s="181" t="str">
        <f>MID(All_Opps[[#This Row],[Opportunity Name]],3,2)</f>
        <v>03</v>
      </c>
      <c r="H1032" s="181" t="str">
        <f>LEFT(All_Opps[[#This Row],[Opportunity Name]],7)</f>
        <v>1903-05</v>
      </c>
      <c r="I1032" s="181" t="str" cm="1">
        <f t="array" ref="I10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32" s="181" t="str">
        <f>YEAR(All_Opps[[#This Row],[Close_Date]])&amp;"-"&amp;TEXT(MONTH(All_Opps[[#This Row],[Close_Date]]),"00")</f>
        <v>2018-12</v>
      </c>
      <c r="K1032" s="182">
        <f>All_Opps[[#This Row],[Created Date2]]*1</f>
        <v>43434</v>
      </c>
      <c r="L1032" s="183">
        <f>YEAR(All_Opps[[#This Row],[Created_Date]])</f>
        <v>2018</v>
      </c>
      <c r="M1032" s="184">
        <f>WEEKNUM(All_Opps[[#This Row],[Created_Date]],16)</f>
        <v>48</v>
      </c>
      <c r="N1032" s="182">
        <f>All_Opps[[#This Row],[Close Date]]*1</f>
        <v>43435</v>
      </c>
      <c r="O1032" s="185">
        <f>YEAR(All_Opps[[#This Row],[Close_Date]])</f>
        <v>2018</v>
      </c>
      <c r="P1032" s="183">
        <f>MONTH(All_Opps[[#This Row],[Close Date]])</f>
        <v>12</v>
      </c>
      <c r="Q1032" s="181">
        <f>WEEKNUM(All_Opps[[#This Row],[Close Date]],1)</f>
        <v>48</v>
      </c>
      <c r="R103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91</v>
      </c>
      <c r="S1032" s="4" t="s">
        <v>2372</v>
      </c>
      <c r="T1032" s="4" t="s">
        <v>2373</v>
      </c>
      <c r="U1032" s="68">
        <v>43435</v>
      </c>
      <c r="V1032" s="347" t="s">
        <v>19</v>
      </c>
      <c r="W1032" s="341">
        <v>68786</v>
      </c>
      <c r="X1032" s="4" t="s">
        <v>15</v>
      </c>
      <c r="Y1032" s="4" t="s">
        <v>321</v>
      </c>
      <c r="Z1032" s="68">
        <v>43434</v>
      </c>
    </row>
    <row r="1033" spans="1:26" ht="12.75" x14ac:dyDescent="0.35">
      <c r="A10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033" s="181" t="str">
        <f>IF(All_Opps[[#This Row],[WeekMod]]&lt;&gt;"",CONCATENATE(All_Opps[[#This Row],[Opp Year]],"-",TEXT(All_Opps[[#This Row],[WeekMod]],"00#")),"")</f>
        <v>2019-053</v>
      </c>
      <c r="C10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033" s="181" t="str">
        <f>CONCATENATE(All_Opps[[#This Row],[Opp Year]],"-",TEXT(All_Opps[[#This Row],[Week]],"00#"))</f>
        <v>2019-053</v>
      </c>
      <c r="E1033" s="181">
        <f>IFERROR(VALUE(RIGHT(All_Opps[[#This Row],[Opportunity Name]],2)),"")</f>
        <v>2</v>
      </c>
      <c r="F1033" s="181">
        <f>IFERROR(("20"&amp;LEFT(All_Opps[[#This Row],[Opportunity Name]],2))*1,"")</f>
        <v>2019</v>
      </c>
      <c r="G1033" s="181" t="str">
        <f>MID(All_Opps[[#This Row],[Opportunity Name]],3,2)</f>
        <v>09</v>
      </c>
      <c r="H1033" s="181" t="str">
        <f>LEFT(All_Opps[[#This Row],[Opportunity Name]],7)</f>
        <v>1909-14</v>
      </c>
      <c r="I1033" s="181" t="str" cm="1">
        <f t="array" ref="I10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33" s="181" t="str">
        <f>YEAR(All_Opps[[#This Row],[Close_Date]])&amp;"-"&amp;TEXT(MONTH(All_Opps[[#This Row],[Close_Date]]),"00")</f>
        <v>2019-01</v>
      </c>
      <c r="K1033" s="182">
        <f>All_Opps[[#This Row],[Created Date2]]*1</f>
        <v>43414</v>
      </c>
      <c r="L1033" s="183">
        <f>YEAR(All_Opps[[#This Row],[Created_Date]])</f>
        <v>2018</v>
      </c>
      <c r="M1033" s="184">
        <f>WEEKNUM(All_Opps[[#This Row],[Created_Date]],16)</f>
        <v>46</v>
      </c>
      <c r="N1033" s="182">
        <f>All_Opps[[#This Row],[Close Date]]*1</f>
        <v>43470</v>
      </c>
      <c r="O1033" s="185">
        <f>YEAR(All_Opps[[#This Row],[Close_Date]])</f>
        <v>2019</v>
      </c>
      <c r="P1033" s="183">
        <f>MONTH(All_Opps[[#This Row],[Close Date]])</f>
        <v>1</v>
      </c>
      <c r="Q1033" s="181">
        <f>WEEKNUM(All_Opps[[#This Row],[Close Date]],1)</f>
        <v>1</v>
      </c>
      <c r="R103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295</v>
      </c>
      <c r="S1033" s="4" t="s">
        <v>2374</v>
      </c>
      <c r="T1033" s="4" t="s">
        <v>2375</v>
      </c>
      <c r="U1033" s="68">
        <v>43470</v>
      </c>
      <c r="V1033" s="347" t="s">
        <v>19</v>
      </c>
      <c r="W1033" s="9">
        <v>46553</v>
      </c>
      <c r="X1033" s="4" t="s">
        <v>13</v>
      </c>
      <c r="Y1033" s="4" t="s">
        <v>328</v>
      </c>
      <c r="Z1033" s="68">
        <v>43414</v>
      </c>
    </row>
    <row r="1034" spans="1:26" ht="12.75" x14ac:dyDescent="0.35">
      <c r="A10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1034" s="181" t="str">
        <f>IF(All_Opps[[#This Row],[WeekMod]]&lt;&gt;"",CONCATENATE(All_Opps[[#This Row],[Opp Year]],"-",TEXT(All_Opps[[#This Row],[WeekMod]],"00#")),"")</f>
        <v>2019-051</v>
      </c>
      <c r="C10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1034" s="181" t="str">
        <f>CONCATENATE(All_Opps[[#This Row],[Opp Year]],"-",TEXT(All_Opps[[#This Row],[Week]],"00#"))</f>
        <v>2019-051</v>
      </c>
      <c r="E1034" s="181">
        <f>IFERROR(VALUE(RIGHT(All_Opps[[#This Row],[Opportunity Name]],2)),"")</f>
        <v>6</v>
      </c>
      <c r="F1034" s="181">
        <f>IFERROR(("20"&amp;LEFT(All_Opps[[#This Row],[Opportunity Name]],2))*1,"")</f>
        <v>2019</v>
      </c>
      <c r="G1034" s="181" t="str">
        <f>MID(All_Opps[[#This Row],[Opportunity Name]],3,2)</f>
        <v>09</v>
      </c>
      <c r="H1034" s="181" t="str">
        <f>LEFT(All_Opps[[#This Row],[Opportunity Name]],7)</f>
        <v>1909-15</v>
      </c>
      <c r="I1034" s="181" t="str" cm="1">
        <f t="array" ref="I10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34" s="181" t="str">
        <f>YEAR(All_Opps[[#This Row],[Close_Date]])&amp;"-"&amp;TEXT(MONTH(All_Opps[[#This Row],[Close_Date]]),"00")</f>
        <v>2018-12</v>
      </c>
      <c r="K1034" s="182">
        <f>All_Opps[[#This Row],[Created Date2]]*1</f>
        <v>43438</v>
      </c>
      <c r="L1034" s="183">
        <f>YEAR(All_Opps[[#This Row],[Created_Date]])</f>
        <v>2018</v>
      </c>
      <c r="M1034" s="184">
        <f>WEEKNUM(All_Opps[[#This Row],[Created_Date]],16)</f>
        <v>49</v>
      </c>
      <c r="N1034" s="182">
        <f>All_Opps[[#This Row],[Close Date]]*1</f>
        <v>43456</v>
      </c>
      <c r="O1034" s="185">
        <f>YEAR(All_Opps[[#This Row],[Close_Date]])</f>
        <v>2018</v>
      </c>
      <c r="P1034" s="183">
        <f>MONTH(All_Opps[[#This Row],[Close Date]])</f>
        <v>12</v>
      </c>
      <c r="Q1034" s="181">
        <f>WEEKNUM(All_Opps[[#This Row],[Close Date]],1)</f>
        <v>51</v>
      </c>
      <c r="R103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271</v>
      </c>
      <c r="S1034" s="4" t="s">
        <v>2376</v>
      </c>
      <c r="T1034" s="4" t="s">
        <v>2377</v>
      </c>
      <c r="U1034" s="68">
        <v>43456</v>
      </c>
      <c r="V1034" s="347" t="s">
        <v>19</v>
      </c>
      <c r="W1034" s="341">
        <v>151630</v>
      </c>
      <c r="X1034" s="4" t="s">
        <v>11</v>
      </c>
      <c r="Y1034" s="4" t="s">
        <v>321</v>
      </c>
      <c r="Z1034" s="68">
        <v>43438</v>
      </c>
    </row>
    <row r="1035" spans="1:26" ht="12.75" x14ac:dyDescent="0.35">
      <c r="A10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1035" s="181" t="str">
        <f>IF(All_Opps[[#This Row],[WeekMod]]&lt;&gt;"",CONCATENATE(All_Opps[[#This Row],[Opp Year]],"-",TEXT(All_Opps[[#This Row],[WeekMod]],"00#")),"")</f>
        <v>2019-049</v>
      </c>
      <c r="C10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1035" s="181" t="str">
        <f>CONCATENATE(All_Opps[[#This Row],[Opp Year]],"-",TEXT(All_Opps[[#This Row],[Week]],"00#"))</f>
        <v>2019-049</v>
      </c>
      <c r="E1035" s="181">
        <f>IFERROR(VALUE(RIGHT(All_Opps[[#This Row],[Opportunity Name]],2)),"")</f>
        <v>2</v>
      </c>
      <c r="F1035" s="181">
        <f>IFERROR(("20"&amp;LEFT(All_Opps[[#This Row],[Opportunity Name]],2))*1,"")</f>
        <v>2019</v>
      </c>
      <c r="G1035" s="181" t="str">
        <f>MID(All_Opps[[#This Row],[Opportunity Name]],3,2)</f>
        <v>08</v>
      </c>
      <c r="H1035" s="181" t="str">
        <f>LEFT(All_Opps[[#This Row],[Opportunity Name]],7)</f>
        <v>1908-15</v>
      </c>
      <c r="I1035" s="181" t="str" cm="1">
        <f t="array" ref="I10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35" s="181" t="str">
        <f>YEAR(All_Opps[[#This Row],[Close_Date]])&amp;"-"&amp;TEXT(MONTH(All_Opps[[#This Row],[Close_Date]]),"00")</f>
        <v>2018-12</v>
      </c>
      <c r="K1035" s="182">
        <f>All_Opps[[#This Row],[Created Date2]]*1</f>
        <v>43432</v>
      </c>
      <c r="L1035" s="183">
        <f>YEAR(All_Opps[[#This Row],[Created_Date]])</f>
        <v>2018</v>
      </c>
      <c r="M1035" s="184">
        <f>WEEKNUM(All_Opps[[#This Row],[Created_Date]],16)</f>
        <v>48</v>
      </c>
      <c r="N1035" s="182">
        <f>All_Opps[[#This Row],[Close Date]]*1</f>
        <v>43436</v>
      </c>
      <c r="O1035" s="185">
        <f>YEAR(All_Opps[[#This Row],[Close_Date]])</f>
        <v>2018</v>
      </c>
      <c r="P1035" s="183">
        <f>MONTH(All_Opps[[#This Row],[Close Date]])</f>
        <v>12</v>
      </c>
      <c r="Q1035" s="181">
        <f>WEEKNUM(All_Opps[[#This Row],[Close Date]],1)</f>
        <v>49</v>
      </c>
      <c r="R103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246</v>
      </c>
      <c r="S1035" s="4" t="s">
        <v>2378</v>
      </c>
      <c r="T1035" s="4" t="s">
        <v>2379</v>
      </c>
      <c r="U1035" s="68">
        <v>43436</v>
      </c>
      <c r="V1035" s="347" t="s">
        <v>19</v>
      </c>
      <c r="W1035" s="341">
        <v>32169</v>
      </c>
      <c r="X1035" s="4" t="s">
        <v>161</v>
      </c>
      <c r="Y1035" s="4" t="s">
        <v>321</v>
      </c>
      <c r="Z1035" s="68">
        <v>43432</v>
      </c>
    </row>
    <row r="1036" spans="1:26" ht="12.75" x14ac:dyDescent="0.35">
      <c r="A10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1036" s="181" t="str">
        <f>IF(All_Opps[[#This Row],[WeekMod]]&lt;&gt;"",CONCATENATE(All_Opps[[#This Row],[Opp Year]],"-",TEXT(All_Opps[[#This Row],[WeekMod]],"00#")),"")</f>
        <v>2019-049</v>
      </c>
      <c r="C10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1036" s="181" t="str">
        <f>CONCATENATE(All_Opps[[#This Row],[Opp Year]],"-",TEXT(All_Opps[[#This Row],[Week]],"00#"))</f>
        <v>2019-049</v>
      </c>
      <c r="E1036" s="181">
        <f>IFERROR(VALUE(RIGHT(All_Opps[[#This Row],[Opportunity Name]],2)),"")</f>
        <v>10</v>
      </c>
      <c r="F1036" s="181">
        <f>IFERROR(("20"&amp;LEFT(All_Opps[[#This Row],[Opportunity Name]],2))*1,"")</f>
        <v>2019</v>
      </c>
      <c r="G1036" s="181" t="str">
        <f>MID(All_Opps[[#This Row],[Opportunity Name]],3,2)</f>
        <v>12</v>
      </c>
      <c r="H1036" s="181" t="str">
        <f>LEFT(All_Opps[[#This Row],[Opportunity Name]],7)</f>
        <v>1912-02</v>
      </c>
      <c r="I1036" s="181" t="str" cm="1">
        <f t="array" ref="I10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36" s="181" t="str">
        <f>YEAR(All_Opps[[#This Row],[Close_Date]])&amp;"-"&amp;TEXT(MONTH(All_Opps[[#This Row],[Close_Date]]),"00")</f>
        <v>2018-12</v>
      </c>
      <c r="K1036" s="182">
        <f>All_Opps[[#This Row],[Created Date2]]*1</f>
        <v>43434</v>
      </c>
      <c r="L1036" s="183">
        <f>YEAR(All_Opps[[#This Row],[Created_Date]])</f>
        <v>2018</v>
      </c>
      <c r="M1036" s="184">
        <f>WEEKNUM(All_Opps[[#This Row],[Created_Date]],16)</f>
        <v>48</v>
      </c>
      <c r="N1036" s="182">
        <f>All_Opps[[#This Row],[Close Date]]*1</f>
        <v>43442</v>
      </c>
      <c r="O1036" s="185">
        <f>YEAR(All_Opps[[#This Row],[Close_Date]])</f>
        <v>2018</v>
      </c>
      <c r="P1036" s="183">
        <f>MONTH(All_Opps[[#This Row],[Close Date]])</f>
        <v>12</v>
      </c>
      <c r="Q1036" s="181">
        <f>WEEKNUM(All_Opps[[#This Row],[Close Date]],1)</f>
        <v>49</v>
      </c>
      <c r="R103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366</v>
      </c>
      <c r="S1036" s="4" t="s">
        <v>2380</v>
      </c>
      <c r="T1036" s="4" t="s">
        <v>2381</v>
      </c>
      <c r="U1036" s="68">
        <v>43442</v>
      </c>
      <c r="V1036" s="347" t="s">
        <v>19</v>
      </c>
      <c r="W1036" s="9">
        <v>189581</v>
      </c>
      <c r="X1036" s="4" t="s">
        <v>16</v>
      </c>
      <c r="Y1036" s="4" t="s">
        <v>328</v>
      </c>
      <c r="Z1036" s="68">
        <v>43434</v>
      </c>
    </row>
    <row r="1037" spans="1:26" ht="12.75" x14ac:dyDescent="0.35">
      <c r="A10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1037" s="181" t="str">
        <f>IF(All_Opps[[#This Row],[WeekMod]]&lt;&gt;"",CONCATENATE(All_Opps[[#This Row],[Opp Year]],"-",TEXT(All_Opps[[#This Row],[WeekMod]],"00#")),"")</f>
        <v>2019-050</v>
      </c>
      <c r="C10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1037" s="181" t="str">
        <f>CONCATENATE(All_Opps[[#This Row],[Opp Year]],"-",TEXT(All_Opps[[#This Row],[Week]],"00#"))</f>
        <v>2019-050</v>
      </c>
      <c r="E1037" s="181">
        <f>IFERROR(VALUE(RIGHT(All_Opps[[#This Row],[Opportunity Name]],2)),"")</f>
        <v>2</v>
      </c>
      <c r="F1037" s="181">
        <f>IFERROR(("20"&amp;LEFT(All_Opps[[#This Row],[Opportunity Name]],2))*1,"")</f>
        <v>2019</v>
      </c>
      <c r="G1037" s="181" t="str">
        <f>MID(All_Opps[[#This Row],[Opportunity Name]],3,2)</f>
        <v>07</v>
      </c>
      <c r="H1037" s="181" t="str">
        <f>LEFT(All_Opps[[#This Row],[Opportunity Name]],7)</f>
        <v>1907 Ur</v>
      </c>
      <c r="I1037" s="181" t="str" cm="1">
        <f t="array" ref="I10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37" s="181" t="str">
        <f>YEAR(All_Opps[[#This Row],[Close_Date]])&amp;"-"&amp;TEXT(MONTH(All_Opps[[#This Row],[Close_Date]]),"00")</f>
        <v>2018-12</v>
      </c>
      <c r="K1037" s="182">
        <f>All_Opps[[#This Row],[Created Date2]]*1</f>
        <v>43421</v>
      </c>
      <c r="L1037" s="183">
        <f>YEAR(All_Opps[[#This Row],[Created_Date]])</f>
        <v>2018</v>
      </c>
      <c r="M1037" s="184">
        <f>WEEKNUM(All_Opps[[#This Row],[Created_Date]],16)</f>
        <v>47</v>
      </c>
      <c r="N1037" s="182">
        <f>All_Opps[[#This Row],[Close Date]]*1</f>
        <v>43448</v>
      </c>
      <c r="O1037" s="185">
        <f>YEAR(All_Opps[[#This Row],[Close_Date]])</f>
        <v>2018</v>
      </c>
      <c r="P1037" s="183">
        <f>MONTH(All_Opps[[#This Row],[Close Date]])</f>
        <v>12</v>
      </c>
      <c r="Q1037" s="181">
        <f>WEEKNUM(All_Opps[[#This Row],[Close Date]],1)</f>
        <v>50</v>
      </c>
      <c r="R103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37" s="4" t="s">
        <v>2382</v>
      </c>
      <c r="T1037" s="4" t="s">
        <v>2383</v>
      </c>
      <c r="U1037" s="68">
        <v>43448</v>
      </c>
      <c r="V1037" s="347" t="s">
        <v>21</v>
      </c>
      <c r="W1037" s="9">
        <v>16865</v>
      </c>
      <c r="X1037" s="4" t="s">
        <v>13</v>
      </c>
      <c r="Y1037" s="4" t="s">
        <v>328</v>
      </c>
      <c r="Z1037" s="68">
        <v>43421</v>
      </c>
    </row>
    <row r="1038" spans="1:26" ht="12.75" x14ac:dyDescent="0.35">
      <c r="A10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1038" s="181" t="str">
        <f>IF(All_Opps[[#This Row],[WeekMod]]&lt;&gt;"",CONCATENATE(All_Opps[[#This Row],[Opp Year]],"-",TEXT(All_Opps[[#This Row],[WeekMod]],"00#")),"")</f>
        <v>2019-049</v>
      </c>
      <c r="C10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1038" s="181" t="str">
        <f>CONCATENATE(All_Opps[[#This Row],[Opp Year]],"-",TEXT(All_Opps[[#This Row],[Week]],"00#"))</f>
        <v>2019-049</v>
      </c>
      <c r="E1038" s="181">
        <f>IFERROR(VALUE(RIGHT(All_Opps[[#This Row],[Opportunity Name]],2)),"")</f>
        <v>2</v>
      </c>
      <c r="F1038" s="181">
        <f>IFERROR(("20"&amp;LEFT(All_Opps[[#This Row],[Opportunity Name]],2))*1,"")</f>
        <v>2019</v>
      </c>
      <c r="G1038" s="181" t="str">
        <f>MID(All_Opps[[#This Row],[Opportunity Name]],3,2)</f>
        <v>09</v>
      </c>
      <c r="H1038" s="181" t="str">
        <f>LEFT(All_Opps[[#This Row],[Opportunity Name]],7)</f>
        <v>1909-16</v>
      </c>
      <c r="I1038" s="181" t="str" cm="1">
        <f t="array" ref="I10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38" s="181" t="str">
        <f>YEAR(All_Opps[[#This Row],[Close_Date]])&amp;"-"&amp;TEXT(MONTH(All_Opps[[#This Row],[Close_Date]]),"00")</f>
        <v>2018-12</v>
      </c>
      <c r="K1038" s="182">
        <f>All_Opps[[#This Row],[Created Date2]]*1</f>
        <v>43421</v>
      </c>
      <c r="L1038" s="183">
        <f>YEAR(All_Opps[[#This Row],[Created_Date]])</f>
        <v>2018</v>
      </c>
      <c r="M1038" s="184">
        <f>WEEKNUM(All_Opps[[#This Row],[Created_Date]],16)</f>
        <v>47</v>
      </c>
      <c r="N1038" s="182">
        <f>All_Opps[[#This Row],[Close Date]]*1</f>
        <v>43438</v>
      </c>
      <c r="O1038" s="185">
        <f>YEAR(All_Opps[[#This Row],[Close_Date]])</f>
        <v>2018</v>
      </c>
      <c r="P1038" s="183">
        <f>MONTH(All_Opps[[#This Row],[Close Date]])</f>
        <v>12</v>
      </c>
      <c r="Q1038" s="181">
        <f>WEEKNUM(All_Opps[[#This Row],[Close Date]],1)</f>
        <v>49</v>
      </c>
      <c r="R103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288</v>
      </c>
      <c r="S1038" s="4" t="s">
        <v>2384</v>
      </c>
      <c r="T1038" s="4" t="s">
        <v>2385</v>
      </c>
      <c r="U1038" s="68">
        <v>43438</v>
      </c>
      <c r="V1038" s="347" t="s">
        <v>19</v>
      </c>
      <c r="W1038" s="9">
        <v>16141</v>
      </c>
      <c r="X1038" s="4" t="s">
        <v>13</v>
      </c>
      <c r="Y1038" s="4" t="s">
        <v>1285</v>
      </c>
      <c r="Z1038" s="68">
        <v>43421</v>
      </c>
    </row>
    <row r="1039" spans="1:26" ht="12.75" x14ac:dyDescent="0.35">
      <c r="A10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1039" s="181" t="str">
        <f>IF(All_Opps[[#This Row],[WeekMod]]&lt;&gt;"",CONCATENATE(All_Opps[[#This Row],[Opp Year]],"-",TEXT(All_Opps[[#This Row],[WeekMod]],"00#")),"")</f>
        <v>2019-052</v>
      </c>
      <c r="C10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1039" s="181" t="str">
        <f>CONCATENATE(All_Opps[[#This Row],[Opp Year]],"-",TEXT(All_Opps[[#This Row],[Week]],"00#"))</f>
        <v>2019-052</v>
      </c>
      <c r="E1039" s="181">
        <f>IFERROR(VALUE(RIGHT(All_Opps[[#This Row],[Opportunity Name]],2)),"")</f>
        <v>4</v>
      </c>
      <c r="F1039" s="181">
        <f>IFERROR(("20"&amp;LEFT(All_Opps[[#This Row],[Opportunity Name]],2))*1,"")</f>
        <v>2019</v>
      </c>
      <c r="G1039" s="181" t="str">
        <f>MID(All_Opps[[#This Row],[Opportunity Name]],3,2)</f>
        <v>07</v>
      </c>
      <c r="H1039" s="181" t="str">
        <f>LEFT(All_Opps[[#This Row],[Opportunity Name]],7)</f>
        <v>1907-15</v>
      </c>
      <c r="I1039" s="181" t="str" cm="1">
        <f t="array" ref="I10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39" s="181" t="str">
        <f>YEAR(All_Opps[[#This Row],[Close_Date]])&amp;"-"&amp;TEXT(MONTH(All_Opps[[#This Row],[Close_Date]]),"00")</f>
        <v>2018-12</v>
      </c>
      <c r="K1039" s="182">
        <f>All_Opps[[#This Row],[Created Date2]]*1</f>
        <v>43456</v>
      </c>
      <c r="L1039" s="183">
        <f>YEAR(All_Opps[[#This Row],[Created_Date]])</f>
        <v>2018</v>
      </c>
      <c r="M1039" s="184">
        <f>WEEKNUM(All_Opps[[#This Row],[Created_Date]],16)</f>
        <v>52</v>
      </c>
      <c r="N1039" s="182">
        <f>All_Opps[[#This Row],[Close Date]]*1</f>
        <v>43462</v>
      </c>
      <c r="O1039" s="185">
        <f>YEAR(All_Opps[[#This Row],[Close_Date]])</f>
        <v>2018</v>
      </c>
      <c r="P1039" s="183">
        <f>MONTH(All_Opps[[#This Row],[Close Date]])</f>
        <v>12</v>
      </c>
      <c r="Q1039" s="181">
        <f>WEEKNUM(All_Opps[[#This Row],[Close Date]],1)</f>
        <v>52</v>
      </c>
      <c r="R103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191</v>
      </c>
      <c r="S1039" s="4" t="s">
        <v>2386</v>
      </c>
      <c r="T1039" s="4" t="s">
        <v>2387</v>
      </c>
      <c r="U1039" s="68">
        <v>43462</v>
      </c>
      <c r="V1039" s="347" t="s">
        <v>19</v>
      </c>
      <c r="W1039" s="341">
        <v>83627</v>
      </c>
      <c r="X1039" s="4" t="s">
        <v>11</v>
      </c>
      <c r="Y1039" s="4" t="s">
        <v>321</v>
      </c>
      <c r="Z1039" s="68">
        <v>43456</v>
      </c>
    </row>
    <row r="1040" spans="1:26" ht="12.75" x14ac:dyDescent="0.35">
      <c r="A10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1040" s="181" t="str">
        <f>IF(All_Opps[[#This Row],[WeekMod]]&lt;&gt;"",CONCATENATE(All_Opps[[#This Row],[Opp Year]],"-",TEXT(All_Opps[[#This Row],[WeekMod]],"00#")),"")</f>
        <v>2019-051</v>
      </c>
      <c r="C10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1040" s="181" t="str">
        <f>CONCATENATE(All_Opps[[#This Row],[Opp Year]],"-",TEXT(All_Opps[[#This Row],[Week]],"00#"))</f>
        <v>2019-051</v>
      </c>
      <c r="E1040" s="181">
        <f>IFERROR(VALUE(RIGHT(All_Opps[[#This Row],[Opportunity Name]],2)),"")</f>
        <v>4</v>
      </c>
      <c r="F1040" s="181">
        <f>IFERROR(("20"&amp;LEFT(All_Opps[[#This Row],[Opportunity Name]],2))*1,"")</f>
        <v>2019</v>
      </c>
      <c r="G1040" s="181" t="str">
        <f>MID(All_Opps[[#This Row],[Opportunity Name]],3,2)</f>
        <v>06</v>
      </c>
      <c r="H1040" s="181" t="str">
        <f>LEFT(All_Opps[[#This Row],[Opportunity Name]],7)</f>
        <v>1906-27</v>
      </c>
      <c r="I1040" s="181" t="str" cm="1">
        <f t="array" ref="I10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40" s="181" t="str">
        <f>YEAR(All_Opps[[#This Row],[Close_Date]])&amp;"-"&amp;TEXT(MONTH(All_Opps[[#This Row],[Close_Date]]),"00")</f>
        <v>2018-12</v>
      </c>
      <c r="K1040" s="182">
        <f>All_Opps[[#This Row],[Created Date2]]*1</f>
        <v>43440</v>
      </c>
      <c r="L1040" s="183">
        <f>YEAR(All_Opps[[#This Row],[Created_Date]])</f>
        <v>2018</v>
      </c>
      <c r="M1040" s="184">
        <f>WEEKNUM(All_Opps[[#This Row],[Created_Date]],16)</f>
        <v>49</v>
      </c>
      <c r="N1040" s="182">
        <f>All_Opps[[#This Row],[Close Date]]*1</f>
        <v>43455</v>
      </c>
      <c r="O1040" s="185">
        <f>YEAR(All_Opps[[#This Row],[Close_Date]])</f>
        <v>2018</v>
      </c>
      <c r="P1040" s="183">
        <f>MONTH(All_Opps[[#This Row],[Close Date]])</f>
        <v>12</v>
      </c>
      <c r="Q1040" s="181">
        <f>WEEKNUM(All_Opps[[#This Row],[Close Date]],1)</f>
        <v>51</v>
      </c>
      <c r="R104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177</v>
      </c>
      <c r="S1040" s="4" t="s">
        <v>2388</v>
      </c>
      <c r="T1040" s="4" t="s">
        <v>2389</v>
      </c>
      <c r="U1040" s="68">
        <v>43455</v>
      </c>
      <c r="V1040" s="347" t="s">
        <v>19</v>
      </c>
      <c r="W1040" s="342">
        <v>58673</v>
      </c>
      <c r="X1040" s="4" t="s">
        <v>11</v>
      </c>
      <c r="Y1040" s="4" t="s">
        <v>1285</v>
      </c>
      <c r="Z1040" s="68">
        <v>43440</v>
      </c>
    </row>
    <row r="1041" spans="1:26" ht="12.75" x14ac:dyDescent="0.35">
      <c r="A10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1041" s="181" t="str">
        <f>IF(All_Opps[[#This Row],[WeekMod]]&lt;&gt;"",CONCATENATE(All_Opps[[#This Row],[Opp Year]],"-",TEXT(All_Opps[[#This Row],[WeekMod]],"00#")),"")</f>
        <v>2019-054</v>
      </c>
      <c r="C10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1041" s="181" t="str">
        <f>CONCATENATE(All_Opps[[#This Row],[Opp Year]],"-",TEXT(All_Opps[[#This Row],[Week]],"00#"))</f>
        <v>2019-054</v>
      </c>
      <c r="E1041" s="181">
        <f>IFERROR(VALUE(RIGHT(All_Opps[[#This Row],[Opportunity Name]],2)),"")</f>
        <v>2</v>
      </c>
      <c r="F1041" s="181">
        <f>IFERROR(("20"&amp;LEFT(All_Opps[[#This Row],[Opportunity Name]],2))*1,"")</f>
        <v>2019</v>
      </c>
      <c r="G1041" s="181" t="str">
        <f>MID(All_Opps[[#This Row],[Opportunity Name]],3,2)</f>
        <v>09</v>
      </c>
      <c r="H1041" s="181" t="str">
        <f>LEFT(All_Opps[[#This Row],[Opportunity Name]],7)</f>
        <v>1909 Ea</v>
      </c>
      <c r="I1041" s="181" t="str" cm="1">
        <f t="array" ref="I10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41" s="181" t="str">
        <f>YEAR(All_Opps[[#This Row],[Close_Date]])&amp;"-"&amp;TEXT(MONTH(All_Opps[[#This Row],[Close_Date]]),"00")</f>
        <v>2019-01</v>
      </c>
      <c r="K1041" s="182">
        <f>All_Opps[[#This Row],[Created Date2]]*1</f>
        <v>43409</v>
      </c>
      <c r="L1041" s="183">
        <f>YEAR(All_Opps[[#This Row],[Created_Date]])</f>
        <v>2018</v>
      </c>
      <c r="M1041" s="184">
        <f>WEEKNUM(All_Opps[[#This Row],[Created_Date]],16)</f>
        <v>45</v>
      </c>
      <c r="N1041" s="182">
        <f>All_Opps[[#This Row],[Close Date]]*1</f>
        <v>43472</v>
      </c>
      <c r="O1041" s="185">
        <f>YEAR(All_Opps[[#This Row],[Close_Date]])</f>
        <v>2019</v>
      </c>
      <c r="P1041" s="183">
        <f>MONTH(All_Opps[[#This Row],[Close Date]])</f>
        <v>1</v>
      </c>
      <c r="Q1041" s="181">
        <f>WEEKNUM(All_Opps[[#This Row],[Close Date]],1)</f>
        <v>2</v>
      </c>
      <c r="R104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41" s="4" t="s">
        <v>2390</v>
      </c>
      <c r="T1041" s="4" t="s">
        <v>2391</v>
      </c>
      <c r="U1041" s="68">
        <v>43472</v>
      </c>
      <c r="V1041" s="347" t="s">
        <v>18</v>
      </c>
      <c r="W1041" s="9">
        <v>30703</v>
      </c>
      <c r="X1041" s="4" t="s">
        <v>16</v>
      </c>
      <c r="Y1041" s="4" t="s">
        <v>1285</v>
      </c>
      <c r="Z1041" s="68">
        <v>43409</v>
      </c>
    </row>
    <row r="1042" spans="1:26" ht="12.75" x14ac:dyDescent="0.35">
      <c r="A10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042" s="181" t="str">
        <f>IF(All_Opps[[#This Row],[WeekMod]]&lt;&gt;"",CONCATENATE(All_Opps[[#This Row],[Opp Year]],"-",TEXT(All_Opps[[#This Row],[WeekMod]],"00#")),"")</f>
        <v>2019-055</v>
      </c>
      <c r="C10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042" s="181" t="str">
        <f>CONCATENATE(All_Opps[[#This Row],[Opp Year]],"-",TEXT(All_Opps[[#This Row],[Week]],"00#"))</f>
        <v>2019-055</v>
      </c>
      <c r="E1042" s="181">
        <f>IFERROR(VALUE(RIGHT(All_Opps[[#This Row],[Opportunity Name]],2)),"")</f>
        <v>2</v>
      </c>
      <c r="F1042" s="181">
        <f>IFERROR(("20"&amp;LEFT(All_Opps[[#This Row],[Opportunity Name]],2))*1,"")</f>
        <v>2019</v>
      </c>
      <c r="G1042" s="181" t="str">
        <f>MID(All_Opps[[#This Row],[Opportunity Name]],3,2)</f>
        <v>03</v>
      </c>
      <c r="H1042" s="181" t="str">
        <f>LEFT(All_Opps[[#This Row],[Opportunity Name]],7)</f>
        <v>1903 Fe</v>
      </c>
      <c r="I1042" s="181" t="str" cm="1">
        <f t="array" ref="I10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42" s="181" t="str">
        <f>YEAR(All_Opps[[#This Row],[Close_Date]])&amp;"-"&amp;TEXT(MONTH(All_Opps[[#This Row],[Close_Date]]),"00")</f>
        <v>2019-01</v>
      </c>
      <c r="K1042" s="182">
        <f>All_Opps[[#This Row],[Created Date2]]*1</f>
        <v>43419</v>
      </c>
      <c r="L1042" s="183">
        <f>YEAR(All_Opps[[#This Row],[Created_Date]])</f>
        <v>2018</v>
      </c>
      <c r="M1042" s="184">
        <f>WEEKNUM(All_Opps[[#This Row],[Created_Date]],16)</f>
        <v>46</v>
      </c>
      <c r="N1042" s="182">
        <f>All_Opps[[#This Row],[Close Date]]*1</f>
        <v>43482</v>
      </c>
      <c r="O1042" s="185">
        <f>YEAR(All_Opps[[#This Row],[Close_Date]])</f>
        <v>2019</v>
      </c>
      <c r="P1042" s="183">
        <f>MONTH(All_Opps[[#This Row],[Close Date]])</f>
        <v>1</v>
      </c>
      <c r="Q1042" s="181">
        <f>WEEKNUM(All_Opps[[#This Row],[Close Date]],1)</f>
        <v>3</v>
      </c>
      <c r="R104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42" s="4" t="s">
        <v>2392</v>
      </c>
      <c r="T1042" s="4" t="s">
        <v>2393</v>
      </c>
      <c r="U1042" s="68">
        <v>43482</v>
      </c>
      <c r="V1042" s="347" t="s">
        <v>18</v>
      </c>
      <c r="W1042" s="9">
        <v>15266</v>
      </c>
      <c r="X1042" s="4" t="s">
        <v>13</v>
      </c>
      <c r="Y1042" s="4" t="s">
        <v>1285</v>
      </c>
      <c r="Z1042" s="68">
        <v>43419</v>
      </c>
    </row>
    <row r="1043" spans="1:26" ht="12.75" x14ac:dyDescent="0.35">
      <c r="A10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1043" s="181" t="str">
        <f>IF(All_Opps[[#This Row],[WeekMod]]&lt;&gt;"",CONCATENATE(All_Opps[[#This Row],[Opp Year]],"-",TEXT(All_Opps[[#This Row],[WeekMod]],"00#")),"")</f>
        <v>2019-054</v>
      </c>
      <c r="C10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1043" s="181" t="str">
        <f>CONCATENATE(All_Opps[[#This Row],[Opp Year]],"-",TEXT(All_Opps[[#This Row],[Week]],"00#"))</f>
        <v>2019-054</v>
      </c>
      <c r="E1043" s="181">
        <f>IFERROR(VALUE(RIGHT(All_Opps[[#This Row],[Opportunity Name]],2)),"")</f>
        <v>2</v>
      </c>
      <c r="F1043" s="181">
        <f>IFERROR(("20"&amp;LEFT(All_Opps[[#This Row],[Opportunity Name]],2))*1,"")</f>
        <v>2019</v>
      </c>
      <c r="G1043" s="181" t="str">
        <f>MID(All_Opps[[#This Row],[Opportunity Name]],3,2)</f>
        <v>05</v>
      </c>
      <c r="H1043" s="181" t="str">
        <f>LEFT(All_Opps[[#This Row],[Opportunity Name]],7)</f>
        <v>1905 Li</v>
      </c>
      <c r="I1043" s="181" t="str" cm="1">
        <f t="array" ref="I10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43" s="181" t="str">
        <f>YEAR(All_Opps[[#This Row],[Close_Date]])&amp;"-"&amp;TEXT(MONTH(All_Opps[[#This Row],[Close_Date]]),"00")</f>
        <v>2019-01</v>
      </c>
      <c r="K1043" s="182">
        <f>All_Opps[[#This Row],[Created Date2]]*1</f>
        <v>43413</v>
      </c>
      <c r="L1043" s="183">
        <f>YEAR(All_Opps[[#This Row],[Created_Date]])</f>
        <v>2018</v>
      </c>
      <c r="M1043" s="184">
        <f>WEEKNUM(All_Opps[[#This Row],[Created_Date]],16)</f>
        <v>45</v>
      </c>
      <c r="N1043" s="182">
        <f>All_Opps[[#This Row],[Close Date]]*1</f>
        <v>43476</v>
      </c>
      <c r="O1043" s="185">
        <f>YEAR(All_Opps[[#This Row],[Close_Date]])</f>
        <v>2019</v>
      </c>
      <c r="P1043" s="183">
        <f>MONTH(All_Opps[[#This Row],[Close Date]])</f>
        <v>1</v>
      </c>
      <c r="Q1043" s="181">
        <f>WEEKNUM(All_Opps[[#This Row],[Close Date]],1)</f>
        <v>2</v>
      </c>
      <c r="R104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43" s="4" t="s">
        <v>2394</v>
      </c>
      <c r="T1043" s="4" t="s">
        <v>2395</v>
      </c>
      <c r="U1043" s="68">
        <v>43476</v>
      </c>
      <c r="V1043" s="347" t="s">
        <v>18</v>
      </c>
      <c r="W1043" s="9">
        <v>38094</v>
      </c>
      <c r="X1043" s="4" t="s">
        <v>15</v>
      </c>
      <c r="Y1043" s="4" t="s">
        <v>1285</v>
      </c>
      <c r="Z1043" s="68">
        <v>43413</v>
      </c>
    </row>
    <row r="1044" spans="1:26" ht="12.75" x14ac:dyDescent="0.35">
      <c r="A10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1044" s="181" t="str">
        <f>IF(All_Opps[[#This Row],[WeekMod]]&lt;&gt;"",CONCATENATE(All_Opps[[#This Row],[Opp Year]],"-",TEXT(All_Opps[[#This Row],[WeekMod]],"00#")),"")</f>
        <v>2019-051</v>
      </c>
      <c r="C10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1044" s="181" t="str">
        <f>CONCATENATE(All_Opps[[#This Row],[Opp Year]],"-",TEXT(All_Opps[[#This Row],[Week]],"00#"))</f>
        <v>2019-051</v>
      </c>
      <c r="E1044" s="181">
        <f>IFERROR(VALUE(RIGHT(All_Opps[[#This Row],[Opportunity Name]],2)),"")</f>
        <v>2</v>
      </c>
      <c r="F1044" s="181">
        <f>IFERROR(("20"&amp;LEFT(All_Opps[[#This Row],[Opportunity Name]],2))*1,"")</f>
        <v>2019</v>
      </c>
      <c r="G1044" s="181" t="str">
        <f>MID(All_Opps[[#This Row],[Opportunity Name]],3,2)</f>
        <v>07</v>
      </c>
      <c r="H1044" s="181" t="str">
        <f>LEFT(All_Opps[[#This Row],[Opportunity Name]],7)</f>
        <v>1907 Je</v>
      </c>
      <c r="I1044" s="181" t="str" cm="1">
        <f t="array" ref="I10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44" s="181" t="str">
        <f>YEAR(All_Opps[[#This Row],[Close_Date]])&amp;"-"&amp;TEXT(MONTH(All_Opps[[#This Row],[Close_Date]]),"00")</f>
        <v>2018-12</v>
      </c>
      <c r="K1044" s="182">
        <f>All_Opps[[#This Row],[Created Date2]]*1</f>
        <v>43389</v>
      </c>
      <c r="L1044" s="183">
        <f>YEAR(All_Opps[[#This Row],[Created_Date]])</f>
        <v>2018</v>
      </c>
      <c r="M1044" s="184">
        <f>WEEKNUM(All_Opps[[#This Row],[Created_Date]],16)</f>
        <v>42</v>
      </c>
      <c r="N1044" s="182">
        <f>All_Opps[[#This Row],[Close Date]]*1</f>
        <v>43452</v>
      </c>
      <c r="O1044" s="185">
        <f>YEAR(All_Opps[[#This Row],[Close_Date]])</f>
        <v>2018</v>
      </c>
      <c r="P1044" s="183">
        <f>MONTH(All_Opps[[#This Row],[Close Date]])</f>
        <v>12</v>
      </c>
      <c r="Q1044" s="181">
        <f>WEEKNUM(All_Opps[[#This Row],[Close Date]],1)</f>
        <v>51</v>
      </c>
      <c r="R104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44" s="4" t="s">
        <v>2396</v>
      </c>
      <c r="T1044" s="4" t="s">
        <v>2397</v>
      </c>
      <c r="U1044" s="68">
        <v>43452</v>
      </c>
      <c r="V1044" s="347" t="s">
        <v>18</v>
      </c>
      <c r="W1044" s="9"/>
      <c r="X1044" s="4" t="s">
        <v>161</v>
      </c>
      <c r="Y1044" s="4" t="s">
        <v>1285</v>
      </c>
      <c r="Z1044" s="68">
        <v>43389</v>
      </c>
    </row>
    <row r="1045" spans="1:26" ht="12.75" x14ac:dyDescent="0.35">
      <c r="A10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045" s="181" t="str">
        <f>IF(All_Opps[[#This Row],[WeekMod]]&lt;&gt;"",CONCATENATE(All_Opps[[#This Row],[Opp Year]],"-",TEXT(All_Opps[[#This Row],[WeekMod]],"00#")),"")</f>
        <v>2019-053</v>
      </c>
      <c r="C10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045" s="181" t="str">
        <f>CONCATENATE(All_Opps[[#This Row],[Opp Year]],"-",TEXT(All_Opps[[#This Row],[Week]],"00#"))</f>
        <v>2019-053</v>
      </c>
      <c r="E1045" s="181">
        <f>IFERROR(VALUE(RIGHT(All_Opps[[#This Row],[Opportunity Name]],2)),"")</f>
        <v>2</v>
      </c>
      <c r="F1045" s="181">
        <f>IFERROR(("20"&amp;LEFT(All_Opps[[#This Row],[Opportunity Name]],2))*1,"")</f>
        <v>2019</v>
      </c>
      <c r="G1045" s="181" t="str">
        <f>MID(All_Opps[[#This Row],[Opportunity Name]],3,2)</f>
        <v>07</v>
      </c>
      <c r="H1045" s="181" t="str">
        <f>LEFT(All_Opps[[#This Row],[Opportunity Name]],7)</f>
        <v>1907 Ro</v>
      </c>
      <c r="I1045" s="181" t="str" cm="1">
        <f t="array" ref="I10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45" s="181" t="str">
        <f>YEAR(All_Opps[[#This Row],[Close_Date]])&amp;"-"&amp;TEXT(MONTH(All_Opps[[#This Row],[Close_Date]]),"00")</f>
        <v>2019-01</v>
      </c>
      <c r="K1045" s="182">
        <f>All_Opps[[#This Row],[Created Date2]]*1</f>
        <v>43405</v>
      </c>
      <c r="L1045" s="183">
        <f>YEAR(All_Opps[[#This Row],[Created_Date]])</f>
        <v>2018</v>
      </c>
      <c r="M1045" s="184">
        <f>WEEKNUM(All_Opps[[#This Row],[Created_Date]],16)</f>
        <v>44</v>
      </c>
      <c r="N1045" s="182">
        <f>All_Opps[[#This Row],[Close Date]]*1</f>
        <v>43468</v>
      </c>
      <c r="O1045" s="185">
        <f>YEAR(All_Opps[[#This Row],[Close_Date]])</f>
        <v>2019</v>
      </c>
      <c r="P1045" s="183">
        <f>MONTH(All_Opps[[#This Row],[Close Date]])</f>
        <v>1</v>
      </c>
      <c r="Q1045" s="181">
        <f>WEEKNUM(All_Opps[[#This Row],[Close Date]],1)</f>
        <v>1</v>
      </c>
      <c r="R104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45" s="4" t="s">
        <v>2398</v>
      </c>
      <c r="T1045" s="4" t="s">
        <v>2399</v>
      </c>
      <c r="U1045" s="68">
        <v>43468</v>
      </c>
      <c r="V1045" s="347" t="s">
        <v>18</v>
      </c>
      <c r="W1045" s="9">
        <v>57129</v>
      </c>
      <c r="X1045" s="4" t="s">
        <v>15</v>
      </c>
      <c r="Y1045" s="4" t="s">
        <v>321</v>
      </c>
      <c r="Z1045" s="68">
        <v>43405</v>
      </c>
    </row>
    <row r="1046" spans="1:26" ht="12.75" x14ac:dyDescent="0.35">
      <c r="A10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046" s="181" t="str">
        <f>IF(All_Opps[[#This Row],[WeekMod]]&lt;&gt;"",CONCATENATE(All_Opps[[#This Row],[Opp Year]],"-",TEXT(All_Opps[[#This Row],[WeekMod]],"00#")),"")</f>
        <v>2019-055</v>
      </c>
      <c r="C10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046" s="181" t="str">
        <f>CONCATENATE(All_Opps[[#This Row],[Opp Year]],"-",TEXT(All_Opps[[#This Row],[Week]],"00#"))</f>
        <v>2019-055</v>
      </c>
      <c r="E1046" s="181">
        <f>IFERROR(VALUE(RIGHT(All_Opps[[#This Row],[Opportunity Name]],2)),"")</f>
        <v>2</v>
      </c>
      <c r="F1046" s="181">
        <f>IFERROR(("20"&amp;LEFT(All_Opps[[#This Row],[Opportunity Name]],2))*1,"")</f>
        <v>2019</v>
      </c>
      <c r="G1046" s="181" t="str">
        <f>MID(All_Opps[[#This Row],[Opportunity Name]],3,2)</f>
        <v>12</v>
      </c>
      <c r="H1046" s="181" t="str">
        <f>LEFT(All_Opps[[#This Row],[Opportunity Name]],7)</f>
        <v>1912 As</v>
      </c>
      <c r="I1046" s="181" t="str" cm="1">
        <f t="array" ref="I10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46" s="181" t="str">
        <f>YEAR(All_Opps[[#This Row],[Close_Date]])&amp;"-"&amp;TEXT(MONTH(All_Opps[[#This Row],[Close_Date]]),"00")</f>
        <v>2019-01</v>
      </c>
      <c r="K1046" s="182">
        <f>All_Opps[[#This Row],[Created Date2]]*1</f>
        <v>43420</v>
      </c>
      <c r="L1046" s="183">
        <f>YEAR(All_Opps[[#This Row],[Created_Date]])</f>
        <v>2018</v>
      </c>
      <c r="M1046" s="184">
        <f>WEEKNUM(All_Opps[[#This Row],[Created_Date]],16)</f>
        <v>46</v>
      </c>
      <c r="N1046" s="182">
        <f>All_Opps[[#This Row],[Close Date]]*1</f>
        <v>43483</v>
      </c>
      <c r="O1046" s="185">
        <f>YEAR(All_Opps[[#This Row],[Close_Date]])</f>
        <v>2019</v>
      </c>
      <c r="P1046" s="183">
        <f>MONTH(All_Opps[[#This Row],[Close Date]])</f>
        <v>1</v>
      </c>
      <c r="Q1046" s="181">
        <f>WEEKNUM(All_Opps[[#This Row],[Close Date]],1)</f>
        <v>3</v>
      </c>
      <c r="R104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46" s="4" t="s">
        <v>2400</v>
      </c>
      <c r="T1046" s="4" t="s">
        <v>2401</v>
      </c>
      <c r="U1046" s="68">
        <v>43483</v>
      </c>
      <c r="V1046" s="347" t="s">
        <v>18</v>
      </c>
      <c r="W1046" s="9">
        <v>56976</v>
      </c>
      <c r="X1046" s="4" t="s">
        <v>13</v>
      </c>
      <c r="Y1046" s="4" t="s">
        <v>1285</v>
      </c>
      <c r="Z1046" s="68">
        <v>43420</v>
      </c>
    </row>
    <row r="1047" spans="1:26" ht="12.75" x14ac:dyDescent="0.35">
      <c r="A10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1047" s="181" t="str">
        <f>IF(All_Opps[[#This Row],[WeekMod]]&lt;&gt;"",CONCATENATE(All_Opps[[#This Row],[Opp Year]],"-",TEXT(All_Opps[[#This Row],[WeekMod]],"00#")),"")</f>
        <v>2019-050</v>
      </c>
      <c r="C10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1047" s="181" t="str">
        <f>CONCATENATE(All_Opps[[#This Row],[Opp Year]],"-",TEXT(All_Opps[[#This Row],[Week]],"00#"))</f>
        <v>2019-050</v>
      </c>
      <c r="E1047" s="181">
        <f>IFERROR(VALUE(RIGHT(All_Opps[[#This Row],[Opportunity Name]],2)),"")</f>
        <v>2</v>
      </c>
      <c r="F1047" s="181">
        <f>IFERROR(("20"&amp;LEFT(All_Opps[[#This Row],[Opportunity Name]],2))*1,"")</f>
        <v>2019</v>
      </c>
      <c r="G1047" s="181" t="str">
        <f>MID(All_Opps[[#This Row],[Opportunity Name]],3,2)</f>
        <v>05</v>
      </c>
      <c r="H1047" s="181" t="str">
        <f>LEFT(All_Opps[[#This Row],[Opportunity Name]],7)</f>
        <v>1905 Wi</v>
      </c>
      <c r="I1047" s="181" t="str" cm="1">
        <f t="array" ref="I10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47" s="181" t="str">
        <f>YEAR(All_Opps[[#This Row],[Close_Date]])&amp;"-"&amp;TEXT(MONTH(All_Opps[[#This Row],[Close_Date]]),"00")</f>
        <v>2018-12</v>
      </c>
      <c r="K1047" s="182">
        <f>All_Opps[[#This Row],[Created Date2]]*1</f>
        <v>43388</v>
      </c>
      <c r="L1047" s="183">
        <f>YEAR(All_Opps[[#This Row],[Created_Date]])</f>
        <v>2018</v>
      </c>
      <c r="M1047" s="184">
        <f>WEEKNUM(All_Opps[[#This Row],[Created_Date]],16)</f>
        <v>42</v>
      </c>
      <c r="N1047" s="182">
        <f>All_Opps[[#This Row],[Close Date]]*1</f>
        <v>43444</v>
      </c>
      <c r="O1047" s="185">
        <f>YEAR(All_Opps[[#This Row],[Close_Date]])</f>
        <v>2018</v>
      </c>
      <c r="P1047" s="183">
        <f>MONTH(All_Opps[[#This Row],[Close Date]])</f>
        <v>12</v>
      </c>
      <c r="Q1047" s="181">
        <f>WEEKNUM(All_Opps[[#This Row],[Close Date]],1)</f>
        <v>50</v>
      </c>
      <c r="R104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47" s="4" t="s">
        <v>2402</v>
      </c>
      <c r="T1047" s="4" t="s">
        <v>2403</v>
      </c>
      <c r="U1047" s="68">
        <v>43444</v>
      </c>
      <c r="V1047" s="347" t="s">
        <v>18</v>
      </c>
      <c r="W1047" s="9">
        <v>17084</v>
      </c>
      <c r="X1047" s="4" t="s">
        <v>6</v>
      </c>
      <c r="Y1047" s="4" t="s">
        <v>1285</v>
      </c>
      <c r="Z1047" s="68">
        <v>43388</v>
      </c>
    </row>
    <row r="1048" spans="1:26" ht="12.75" x14ac:dyDescent="0.35">
      <c r="A10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1048" s="181" t="str">
        <f>IF(All_Opps[[#This Row],[WeekMod]]&lt;&gt;"",CONCATENATE(All_Opps[[#This Row],[Opp Year]],"-",TEXT(All_Opps[[#This Row],[WeekMod]],"00#")),"")</f>
        <v>2019-052</v>
      </c>
      <c r="C10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1048" s="181" t="str">
        <f>CONCATENATE(All_Opps[[#This Row],[Opp Year]],"-",TEXT(All_Opps[[#This Row],[Week]],"00#"))</f>
        <v>2019-052</v>
      </c>
      <c r="E1048" s="181">
        <f>IFERROR(VALUE(RIGHT(All_Opps[[#This Row],[Opportunity Name]],2)),"")</f>
        <v>2</v>
      </c>
      <c r="F1048" s="181">
        <f>IFERROR(("20"&amp;LEFT(All_Opps[[#This Row],[Opportunity Name]],2))*1,"")</f>
        <v>2019</v>
      </c>
      <c r="G1048" s="181" t="str">
        <f>MID(All_Opps[[#This Row],[Opportunity Name]],3,2)</f>
        <v>09</v>
      </c>
      <c r="H1048" s="181" t="str">
        <f>LEFT(All_Opps[[#This Row],[Opportunity Name]],7)</f>
        <v>1909 Je</v>
      </c>
      <c r="I1048" s="181" t="str" cm="1">
        <f t="array" ref="I10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48" s="181" t="str">
        <f>YEAR(All_Opps[[#This Row],[Close_Date]])&amp;"-"&amp;TEXT(MONTH(All_Opps[[#This Row],[Close_Date]]),"00")</f>
        <v>2018-12</v>
      </c>
      <c r="K1048" s="182">
        <f>All_Opps[[#This Row],[Created Date2]]*1</f>
        <v>43405</v>
      </c>
      <c r="L1048" s="183">
        <f>YEAR(All_Opps[[#This Row],[Created_Date]])</f>
        <v>2018</v>
      </c>
      <c r="M1048" s="184">
        <f>WEEKNUM(All_Opps[[#This Row],[Created_Date]],16)</f>
        <v>44</v>
      </c>
      <c r="N1048" s="182">
        <f>All_Opps[[#This Row],[Close Date]]*1</f>
        <v>43461</v>
      </c>
      <c r="O1048" s="185">
        <f>YEAR(All_Opps[[#This Row],[Close_Date]])</f>
        <v>2018</v>
      </c>
      <c r="P1048" s="183">
        <f>MONTH(All_Opps[[#This Row],[Close Date]])</f>
        <v>12</v>
      </c>
      <c r="Q1048" s="181">
        <f>WEEKNUM(All_Opps[[#This Row],[Close Date]],1)</f>
        <v>52</v>
      </c>
      <c r="R104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48" s="4" t="s">
        <v>2404</v>
      </c>
      <c r="T1048" s="4" t="s">
        <v>2405</v>
      </c>
      <c r="U1048" s="68">
        <v>43461</v>
      </c>
      <c r="V1048" s="347" t="s">
        <v>18</v>
      </c>
      <c r="W1048" s="9">
        <v>29619</v>
      </c>
      <c r="X1048" s="4" t="s">
        <v>11</v>
      </c>
      <c r="Y1048" s="4" t="s">
        <v>1285</v>
      </c>
      <c r="Z1048" s="68">
        <v>43405</v>
      </c>
    </row>
    <row r="1049" spans="1:26" ht="12.75" x14ac:dyDescent="0.35">
      <c r="A10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1049" s="181" t="str">
        <f>IF(All_Opps[[#This Row],[WeekMod]]&lt;&gt;"",CONCATENATE(All_Opps[[#This Row],[Opp Year]],"-",TEXT(All_Opps[[#This Row],[WeekMod]],"00#")),"")</f>
        <v>2019-052</v>
      </c>
      <c r="C10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1049" s="181" t="str">
        <f>CONCATENATE(All_Opps[[#This Row],[Opp Year]],"-",TEXT(All_Opps[[#This Row],[Week]],"00#"))</f>
        <v>2019-052</v>
      </c>
      <c r="E1049" s="181">
        <f>IFERROR(VALUE(RIGHT(All_Opps[[#This Row],[Opportunity Name]],2)),"")</f>
        <v>13</v>
      </c>
      <c r="F1049" s="181">
        <f>IFERROR(("20"&amp;LEFT(All_Opps[[#This Row],[Opportunity Name]],2))*1,"")</f>
        <v>2019</v>
      </c>
      <c r="G1049" s="181" t="str">
        <f>MID(All_Opps[[#This Row],[Opportunity Name]],3,2)</f>
        <v>06</v>
      </c>
      <c r="H1049" s="181" t="str">
        <f>LEFT(All_Opps[[#This Row],[Opportunity Name]],7)</f>
        <v>1906 Ub</v>
      </c>
      <c r="I1049" s="181" t="str" cm="1">
        <f t="array" ref="I10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49" s="181" t="str">
        <f>YEAR(All_Opps[[#This Row],[Close_Date]])&amp;"-"&amp;TEXT(MONTH(All_Opps[[#This Row],[Close_Date]]),"00")</f>
        <v>2018-12</v>
      </c>
      <c r="K1049" s="182">
        <f>All_Opps[[#This Row],[Created Date2]]*1</f>
        <v>43402</v>
      </c>
      <c r="L1049" s="183">
        <f>YEAR(All_Opps[[#This Row],[Created_Date]])</f>
        <v>2018</v>
      </c>
      <c r="M1049" s="184">
        <f>WEEKNUM(All_Opps[[#This Row],[Created_Date]],16)</f>
        <v>44</v>
      </c>
      <c r="N1049" s="182">
        <f>All_Opps[[#This Row],[Close Date]]*1</f>
        <v>43458</v>
      </c>
      <c r="O1049" s="185">
        <f>YEAR(All_Opps[[#This Row],[Close_Date]])</f>
        <v>2018</v>
      </c>
      <c r="P1049" s="183">
        <f>MONTH(All_Opps[[#This Row],[Close Date]])</f>
        <v>12</v>
      </c>
      <c r="Q1049" s="181">
        <f>WEEKNUM(All_Opps[[#This Row],[Close Date]],1)</f>
        <v>52</v>
      </c>
      <c r="R104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49" s="4" t="s">
        <v>2406</v>
      </c>
      <c r="T1049" s="4" t="s">
        <v>2407</v>
      </c>
      <c r="U1049" s="68">
        <v>43458</v>
      </c>
      <c r="V1049" s="347" t="s">
        <v>18</v>
      </c>
      <c r="W1049" s="9">
        <v>154991</v>
      </c>
      <c r="X1049" s="4" t="s">
        <v>6</v>
      </c>
      <c r="Y1049" s="4" t="s">
        <v>1285</v>
      </c>
      <c r="Z1049" s="68">
        <v>43402</v>
      </c>
    </row>
    <row r="1050" spans="1:26" ht="12.75" x14ac:dyDescent="0.35">
      <c r="A10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050" s="181" t="str">
        <f>IF(All_Opps[[#This Row],[WeekMod]]&lt;&gt;"",CONCATENATE(All_Opps[[#This Row],[Opp Year]],"-",TEXT(All_Opps[[#This Row],[WeekMod]],"00#")),"")</f>
        <v>2019-055</v>
      </c>
      <c r="C10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050" s="181" t="str">
        <f>CONCATENATE(All_Opps[[#This Row],[Opp Year]],"-",TEXT(All_Opps[[#This Row],[Week]],"00#"))</f>
        <v>2019-055</v>
      </c>
      <c r="E1050" s="181">
        <f>IFERROR(VALUE(RIGHT(All_Opps[[#This Row],[Opportunity Name]],2)),"")</f>
        <v>2</v>
      </c>
      <c r="F1050" s="181">
        <f>IFERROR(("20"&amp;LEFT(All_Opps[[#This Row],[Opportunity Name]],2))*1,"")</f>
        <v>2019</v>
      </c>
      <c r="G1050" s="181" t="str">
        <f>MID(All_Opps[[#This Row],[Opportunity Name]],3,2)</f>
        <v>08</v>
      </c>
      <c r="H1050" s="181" t="str">
        <f>LEFT(All_Opps[[#This Row],[Opportunity Name]],7)</f>
        <v>1908 We</v>
      </c>
      <c r="I1050" s="181" t="str" cm="1">
        <f t="array" ref="I10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50" s="181" t="str">
        <f>YEAR(All_Opps[[#This Row],[Close_Date]])&amp;"-"&amp;TEXT(MONTH(All_Opps[[#This Row],[Close_Date]]),"00")</f>
        <v>2019-01</v>
      </c>
      <c r="K1050" s="182">
        <f>All_Opps[[#This Row],[Created Date2]]*1</f>
        <v>43431</v>
      </c>
      <c r="L1050" s="183">
        <f>YEAR(All_Opps[[#This Row],[Created_Date]])</f>
        <v>2018</v>
      </c>
      <c r="M1050" s="184">
        <f>WEEKNUM(All_Opps[[#This Row],[Created_Date]],16)</f>
        <v>48</v>
      </c>
      <c r="N1050" s="182">
        <f>All_Opps[[#This Row],[Close Date]]*1</f>
        <v>43484</v>
      </c>
      <c r="O1050" s="185">
        <f>YEAR(All_Opps[[#This Row],[Close_Date]])</f>
        <v>2019</v>
      </c>
      <c r="P1050" s="183">
        <f>MONTH(All_Opps[[#This Row],[Close Date]])</f>
        <v>1</v>
      </c>
      <c r="Q1050" s="181">
        <f>WEEKNUM(All_Opps[[#This Row],[Close Date]],1)</f>
        <v>3</v>
      </c>
      <c r="R105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50" s="4" t="s">
        <v>2408</v>
      </c>
      <c r="T1050" s="4" t="s">
        <v>2409</v>
      </c>
      <c r="U1050" s="68">
        <v>43484</v>
      </c>
      <c r="V1050" s="347" t="s">
        <v>18</v>
      </c>
      <c r="W1050" s="9">
        <v>31739</v>
      </c>
      <c r="X1050" s="4" t="s">
        <v>11</v>
      </c>
      <c r="Y1050" s="4" t="s">
        <v>321</v>
      </c>
      <c r="Z1050" s="68">
        <v>43431</v>
      </c>
    </row>
    <row r="1051" spans="1:26" ht="12.75" x14ac:dyDescent="0.35">
      <c r="A10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1051" s="181" t="str">
        <f>IF(All_Opps[[#This Row],[WeekMod]]&lt;&gt;"",CONCATENATE(All_Opps[[#This Row],[Opp Year]],"-",TEXT(All_Opps[[#This Row],[WeekMod]],"00#")),"")</f>
        <v>2019-050</v>
      </c>
      <c r="C10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1051" s="181" t="str">
        <f>CONCATENATE(All_Opps[[#This Row],[Opp Year]],"-",TEXT(All_Opps[[#This Row],[Week]],"00#"))</f>
        <v>2019-050</v>
      </c>
      <c r="E1051" s="181">
        <f>IFERROR(VALUE(RIGHT(All_Opps[[#This Row],[Opportunity Name]],2)),"")</f>
        <v>4</v>
      </c>
      <c r="F1051" s="181">
        <f>IFERROR(("20"&amp;LEFT(All_Opps[[#This Row],[Opportunity Name]],2))*1,"")</f>
        <v>2019</v>
      </c>
      <c r="G1051" s="181" t="str">
        <f>MID(All_Opps[[#This Row],[Opportunity Name]],3,2)</f>
        <v>09</v>
      </c>
      <c r="H1051" s="181" t="str">
        <f>LEFT(All_Opps[[#This Row],[Opportunity Name]],7)</f>
        <v>1909 Ra</v>
      </c>
      <c r="I1051" s="181" t="str" cm="1">
        <f t="array" ref="I10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51" s="181" t="str">
        <f>YEAR(All_Opps[[#This Row],[Close_Date]])&amp;"-"&amp;TEXT(MONTH(All_Opps[[#This Row],[Close_Date]]),"00")</f>
        <v>2018-12</v>
      </c>
      <c r="K1051" s="182">
        <f>All_Opps[[#This Row],[Created Date2]]*1</f>
        <v>43394</v>
      </c>
      <c r="L1051" s="183">
        <f>YEAR(All_Opps[[#This Row],[Created_Date]])</f>
        <v>2018</v>
      </c>
      <c r="M1051" s="184">
        <f>WEEKNUM(All_Opps[[#This Row],[Created_Date]],16)</f>
        <v>43</v>
      </c>
      <c r="N1051" s="182">
        <f>All_Opps[[#This Row],[Close Date]]*1</f>
        <v>43447</v>
      </c>
      <c r="O1051" s="185">
        <f>YEAR(All_Opps[[#This Row],[Close_Date]])</f>
        <v>2018</v>
      </c>
      <c r="P1051" s="183">
        <f>MONTH(All_Opps[[#This Row],[Close Date]])</f>
        <v>12</v>
      </c>
      <c r="Q1051" s="181">
        <f>WEEKNUM(All_Opps[[#This Row],[Close Date]],1)</f>
        <v>50</v>
      </c>
      <c r="R10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51" s="4" t="s">
        <v>2410</v>
      </c>
      <c r="T1051" s="4" t="s">
        <v>2411</v>
      </c>
      <c r="U1051" s="68">
        <v>43447</v>
      </c>
      <c r="V1051" s="347" t="s">
        <v>18</v>
      </c>
      <c r="W1051" s="9">
        <v>41570</v>
      </c>
      <c r="X1051" s="4" t="s">
        <v>161</v>
      </c>
      <c r="Y1051" s="4" t="s">
        <v>321</v>
      </c>
      <c r="Z1051" s="68">
        <v>43394</v>
      </c>
    </row>
    <row r="1052" spans="1:26" ht="12.75" x14ac:dyDescent="0.35">
      <c r="A105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052" s="181" t="str">
        <f>IF(All_Opps[[#This Row],[WeekMod]]&lt;&gt;"",CONCATENATE(All_Opps[[#This Row],[Opp Year]],"-",TEXT(All_Opps[[#This Row],[WeekMod]],"00#")),"")</f>
        <v/>
      </c>
      <c r="C10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052" s="181" t="str">
        <f>CONCATENATE(All_Opps[[#This Row],[Opp Year]],"-",TEXT(All_Opps[[#This Row],[Week]],"00#"))</f>
        <v>2020-001</v>
      </c>
      <c r="E1052" s="181">
        <f>IFERROR(VALUE(RIGHT(All_Opps[[#This Row],[Opportunity Name]],2)),"")</f>
        <v>3</v>
      </c>
      <c r="F1052" s="181">
        <f>IFERROR(("20"&amp;LEFT(All_Opps[[#This Row],[Opportunity Name]],2))*1,"")</f>
        <v>2020</v>
      </c>
      <c r="G1052" s="181" t="str">
        <f>MID(All_Opps[[#This Row],[Opportunity Name]],3,2)</f>
        <v>06</v>
      </c>
      <c r="H1052" s="181" t="str">
        <f>LEFT(All_Opps[[#This Row],[Opportunity Name]],7)</f>
        <v>2006 Li</v>
      </c>
      <c r="I1052" s="181" t="str" cm="1">
        <f t="array" ref="I10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52" s="181" t="str">
        <f>YEAR(All_Opps[[#This Row],[Close_Date]])&amp;"-"&amp;TEXT(MONTH(All_Opps[[#This Row],[Close_Date]]),"00")</f>
        <v>2018-12</v>
      </c>
      <c r="K1052" s="182">
        <f>All_Opps[[#This Row],[Created Date2]]*1</f>
        <v>43404</v>
      </c>
      <c r="L1052" s="183">
        <f>YEAR(All_Opps[[#This Row],[Created_Date]])</f>
        <v>2018</v>
      </c>
      <c r="M1052" s="184">
        <f>WEEKNUM(All_Opps[[#This Row],[Created_Date]],16)</f>
        <v>44</v>
      </c>
      <c r="N1052" s="182">
        <f>All_Opps[[#This Row],[Close Date]]*1</f>
        <v>43457</v>
      </c>
      <c r="O1052" s="185">
        <f>YEAR(All_Opps[[#This Row],[Close_Date]])</f>
        <v>2018</v>
      </c>
      <c r="P1052" s="183">
        <f>MONTH(All_Opps[[#This Row],[Close Date]])</f>
        <v>12</v>
      </c>
      <c r="Q1052" s="181">
        <f>WEEKNUM(All_Opps[[#This Row],[Close Date]],1)</f>
        <v>52</v>
      </c>
      <c r="R105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52" s="4" t="s">
        <v>2412</v>
      </c>
      <c r="T1052" s="4" t="s">
        <v>2413</v>
      </c>
      <c r="U1052" s="68">
        <v>43457</v>
      </c>
      <c r="V1052" s="347" t="s">
        <v>21</v>
      </c>
      <c r="W1052" s="9">
        <v>129155</v>
      </c>
      <c r="X1052" s="4" t="s">
        <v>11</v>
      </c>
      <c r="Y1052" s="4" t="s">
        <v>328</v>
      </c>
      <c r="Z1052" s="68">
        <v>43404</v>
      </c>
    </row>
    <row r="1053" spans="1:26" ht="12.75" x14ac:dyDescent="0.35">
      <c r="A10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104</v>
      </c>
      <c r="B1053" s="181" t="str">
        <f>IF(All_Opps[[#This Row],[WeekMod]]&lt;&gt;"",CONCATENATE(All_Opps[[#This Row],[Opp Year]],"-",TEXT(All_Opps[[#This Row],[WeekMod]],"00#")),"")</f>
        <v>2018-104</v>
      </c>
      <c r="C10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104</v>
      </c>
      <c r="D1053" s="181" t="str">
        <f>CONCATENATE(All_Opps[[#This Row],[Opp Year]],"-",TEXT(All_Opps[[#This Row],[Week]],"00#"))</f>
        <v>2018-104</v>
      </c>
      <c r="E1053" s="181">
        <f>IFERROR(VALUE(RIGHT(All_Opps[[#This Row],[Opportunity Name]],2)),"")</f>
        <v>2</v>
      </c>
      <c r="F1053" s="181">
        <f>IFERROR(("20"&amp;LEFT(All_Opps[[#This Row],[Opportunity Name]],2))*1,"")</f>
        <v>2018</v>
      </c>
      <c r="G1053" s="181" t="str">
        <f>MID(All_Opps[[#This Row],[Opportunity Name]],3,2)</f>
        <v>12</v>
      </c>
      <c r="H1053" s="181" t="str">
        <f>LEFT(All_Opps[[#This Row],[Opportunity Name]],7)</f>
        <v>1812 As</v>
      </c>
      <c r="I1053" s="181" t="str" cm="1">
        <f t="array" ref="I10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53" s="181" t="str">
        <f>YEAR(All_Opps[[#This Row],[Close_Date]])&amp;"-"&amp;TEXT(MONTH(All_Opps[[#This Row],[Close_Date]]),"00")</f>
        <v>2018-12</v>
      </c>
      <c r="K1053" s="182">
        <f>All_Opps[[#This Row],[Created Date2]]*1</f>
        <v>43407</v>
      </c>
      <c r="L1053" s="183">
        <f>YEAR(All_Opps[[#This Row],[Created_Date]])</f>
        <v>2018</v>
      </c>
      <c r="M1053" s="184">
        <f>WEEKNUM(All_Opps[[#This Row],[Created_Date]],16)</f>
        <v>45</v>
      </c>
      <c r="N1053" s="182">
        <f>All_Opps[[#This Row],[Close Date]]*1</f>
        <v>43460</v>
      </c>
      <c r="O1053" s="185">
        <f>YEAR(All_Opps[[#This Row],[Close_Date]])</f>
        <v>2018</v>
      </c>
      <c r="P1053" s="183">
        <f>MONTH(All_Opps[[#This Row],[Close Date]])</f>
        <v>12</v>
      </c>
      <c r="Q1053" s="181">
        <f>WEEKNUM(All_Opps[[#This Row],[Close Date]],1)</f>
        <v>52</v>
      </c>
      <c r="R105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53" s="4" t="s">
        <v>2414</v>
      </c>
      <c r="T1053" s="4" t="s">
        <v>2415</v>
      </c>
      <c r="U1053" s="68">
        <v>43460</v>
      </c>
      <c r="V1053" s="347" t="s">
        <v>21</v>
      </c>
      <c r="W1053" s="9">
        <v>30914</v>
      </c>
      <c r="X1053" s="4" t="s">
        <v>11</v>
      </c>
      <c r="Y1053" s="4" t="s">
        <v>328</v>
      </c>
      <c r="Z1053" s="68">
        <v>43407</v>
      </c>
    </row>
    <row r="1054" spans="1:26" ht="12.75" x14ac:dyDescent="0.35">
      <c r="A10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</v>
      </c>
      <c r="B1054" s="181" t="str">
        <f>IF(All_Opps[[#This Row],[WeekMod]]&lt;&gt;"",CONCATENATE(All_Opps[[#This Row],[Opp Year]],"-",TEXT(All_Opps[[#This Row],[WeekMod]],"00#")),"")</f>
        <v>2020-001</v>
      </c>
      <c r="C10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054" s="181" t="str">
        <f>CONCATENATE(All_Opps[[#This Row],[Opp Year]],"-",TEXT(All_Opps[[#This Row],[Week]],"00#"))</f>
        <v>2020-001</v>
      </c>
      <c r="E1054" s="181">
        <f>IFERROR(VALUE(RIGHT(All_Opps[[#This Row],[Opportunity Name]],2)),"")</f>
        <v>7</v>
      </c>
      <c r="F1054" s="181">
        <f>IFERROR(("20"&amp;LEFT(All_Opps[[#This Row],[Opportunity Name]],2))*1,"")</f>
        <v>2020</v>
      </c>
      <c r="G1054" s="181" t="str">
        <f>MID(All_Opps[[#This Row],[Opportunity Name]],3,2)</f>
        <v>08</v>
      </c>
      <c r="H1054" s="181" t="str">
        <f>LEFT(All_Opps[[#This Row],[Opportunity Name]],7)</f>
        <v>2008 Ko</v>
      </c>
      <c r="I1054" s="181" t="str" cm="1">
        <f t="array" ref="I10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54" s="181" t="str">
        <f>YEAR(All_Opps[[#This Row],[Close_Date]])&amp;"-"&amp;TEXT(MONTH(All_Opps[[#This Row],[Close_Date]]),"00")</f>
        <v>2019-01</v>
      </c>
      <c r="K1054" s="182">
        <f>All_Opps[[#This Row],[Created Date2]]*1</f>
        <v>43417</v>
      </c>
      <c r="L1054" s="183">
        <f>YEAR(All_Opps[[#This Row],[Created_Date]])</f>
        <v>2018</v>
      </c>
      <c r="M1054" s="184">
        <f>WEEKNUM(All_Opps[[#This Row],[Created_Date]],16)</f>
        <v>46</v>
      </c>
      <c r="N1054" s="182">
        <f>All_Opps[[#This Row],[Close Date]]*1</f>
        <v>43469</v>
      </c>
      <c r="O1054" s="185">
        <f>YEAR(All_Opps[[#This Row],[Close_Date]])</f>
        <v>2019</v>
      </c>
      <c r="P1054" s="183">
        <f>MONTH(All_Opps[[#This Row],[Close Date]])</f>
        <v>1</v>
      </c>
      <c r="Q1054" s="181">
        <f>WEEKNUM(All_Opps[[#This Row],[Close Date]],1)</f>
        <v>1</v>
      </c>
      <c r="R105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54" s="4" t="s">
        <v>2416</v>
      </c>
      <c r="T1054" s="4" t="s">
        <v>2417</v>
      </c>
      <c r="U1054" s="68">
        <v>43469</v>
      </c>
      <c r="V1054" s="347" t="s">
        <v>18</v>
      </c>
      <c r="W1054" s="9">
        <v>139622</v>
      </c>
      <c r="X1054" s="4" t="s">
        <v>15</v>
      </c>
      <c r="Y1054" s="4" t="s">
        <v>328</v>
      </c>
      <c r="Z1054" s="68">
        <v>43417</v>
      </c>
    </row>
    <row r="1055" spans="1:26" ht="12.75" x14ac:dyDescent="0.35">
      <c r="A10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055" s="181" t="str">
        <f>IF(All_Opps[[#This Row],[WeekMod]]&lt;&gt;"",CONCATENATE(All_Opps[[#This Row],[Opp Year]],"-",TEXT(All_Opps[[#This Row],[WeekMod]],"00#")),"")</f>
        <v>2019-056</v>
      </c>
      <c r="C10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055" s="181" t="str">
        <f>CONCATENATE(All_Opps[[#This Row],[Opp Year]],"-",TEXT(All_Opps[[#This Row],[Week]],"00#"))</f>
        <v>2019-056</v>
      </c>
      <c r="E1055" s="181">
        <f>IFERROR(VALUE(RIGHT(All_Opps[[#This Row],[Opportunity Name]],2)),"")</f>
        <v>4</v>
      </c>
      <c r="F1055" s="181">
        <f>IFERROR(("20"&amp;LEFT(All_Opps[[#This Row],[Opportunity Name]],2))*1,"")</f>
        <v>2019</v>
      </c>
      <c r="G1055" s="181" t="str">
        <f>MID(All_Opps[[#This Row],[Opportunity Name]],3,2)</f>
        <v>07</v>
      </c>
      <c r="H1055" s="181" t="str">
        <f>LEFT(All_Opps[[#This Row],[Opportunity Name]],7)</f>
        <v>1907 As</v>
      </c>
      <c r="I1055" s="181" t="str" cm="1">
        <f t="array" ref="I10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55" s="181" t="str">
        <f>YEAR(All_Opps[[#This Row],[Close_Date]])&amp;"-"&amp;TEXT(MONTH(All_Opps[[#This Row],[Close_Date]]),"00")</f>
        <v>2019-01</v>
      </c>
      <c r="K1055" s="182">
        <f>All_Opps[[#This Row],[Created Date2]]*1</f>
        <v>43439</v>
      </c>
      <c r="L1055" s="183">
        <f>YEAR(All_Opps[[#This Row],[Created_Date]])</f>
        <v>2018</v>
      </c>
      <c r="M1055" s="184">
        <f>WEEKNUM(All_Opps[[#This Row],[Created_Date]],16)</f>
        <v>49</v>
      </c>
      <c r="N1055" s="182">
        <f>All_Opps[[#This Row],[Close Date]]*1</f>
        <v>43491</v>
      </c>
      <c r="O1055" s="185">
        <f>YEAR(All_Opps[[#This Row],[Close_Date]])</f>
        <v>2019</v>
      </c>
      <c r="P1055" s="183">
        <f>MONTH(All_Opps[[#This Row],[Close Date]])</f>
        <v>1</v>
      </c>
      <c r="Q1055" s="181">
        <f>WEEKNUM(All_Opps[[#This Row],[Close Date]],1)</f>
        <v>4</v>
      </c>
      <c r="R105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55" s="4" t="s">
        <v>2418</v>
      </c>
      <c r="T1055" s="4" t="s">
        <v>2419</v>
      </c>
      <c r="U1055" s="68">
        <v>43491</v>
      </c>
      <c r="V1055" s="347" t="s">
        <v>18</v>
      </c>
      <c r="W1055" s="9">
        <v>35327</v>
      </c>
      <c r="X1055" s="4" t="s">
        <v>186</v>
      </c>
      <c r="Y1055" s="4" t="s">
        <v>328</v>
      </c>
      <c r="Z1055" s="68">
        <v>43439</v>
      </c>
    </row>
    <row r="1056" spans="1:26" ht="12.75" x14ac:dyDescent="0.35">
      <c r="A10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056" s="181" t="str">
        <f>IF(All_Opps[[#This Row],[WeekMod]]&lt;&gt;"",CONCATENATE(All_Opps[[#This Row],[Opp Year]],"-",TEXT(All_Opps[[#This Row],[WeekMod]],"00#")),"")</f>
        <v>2018-056</v>
      </c>
      <c r="C10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056" s="181" t="str">
        <f>CONCATENATE(All_Opps[[#This Row],[Opp Year]],"-",TEXT(All_Opps[[#This Row],[Week]],"00#"))</f>
        <v>2018-056</v>
      </c>
      <c r="E1056" s="181">
        <f>IFERROR(VALUE(RIGHT(All_Opps[[#This Row],[Opportunity Name]],2)),"")</f>
        <v>4</v>
      </c>
      <c r="F1056" s="181">
        <f>IFERROR(("20"&amp;LEFT(All_Opps[[#This Row],[Opportunity Name]],2))*1,"")</f>
        <v>2018</v>
      </c>
      <c r="G1056" s="181" t="str">
        <f>MID(All_Opps[[#This Row],[Opportunity Name]],3,2)</f>
        <v>12</v>
      </c>
      <c r="H1056" s="181" t="str">
        <f>LEFT(All_Opps[[#This Row],[Opportunity Name]],7)</f>
        <v>1812 Ca</v>
      </c>
      <c r="I1056" s="181" t="str" cm="1">
        <f t="array" ref="I10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56" s="181" t="str">
        <f>YEAR(All_Opps[[#This Row],[Close_Date]])&amp;"-"&amp;TEXT(MONTH(All_Opps[[#This Row],[Close_Date]]),"00")</f>
        <v>2019-01</v>
      </c>
      <c r="K1056" s="182">
        <f>All_Opps[[#This Row],[Created Date2]]*1</f>
        <v>43438</v>
      </c>
      <c r="L1056" s="183">
        <f>YEAR(All_Opps[[#This Row],[Created_Date]])</f>
        <v>2018</v>
      </c>
      <c r="M1056" s="184">
        <f>WEEKNUM(All_Opps[[#This Row],[Created_Date]],16)</f>
        <v>49</v>
      </c>
      <c r="N1056" s="182">
        <f>All_Opps[[#This Row],[Close Date]]*1</f>
        <v>43490</v>
      </c>
      <c r="O1056" s="185">
        <f>YEAR(All_Opps[[#This Row],[Close_Date]])</f>
        <v>2019</v>
      </c>
      <c r="P1056" s="183">
        <f>MONTH(All_Opps[[#This Row],[Close Date]])</f>
        <v>1</v>
      </c>
      <c r="Q1056" s="181">
        <f>WEEKNUM(All_Opps[[#This Row],[Close Date]],1)</f>
        <v>4</v>
      </c>
      <c r="R105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56" s="4" t="s">
        <v>2420</v>
      </c>
      <c r="T1056" s="4" t="s">
        <v>2421</v>
      </c>
      <c r="U1056" s="68">
        <v>43490</v>
      </c>
      <c r="V1056" s="347" t="s">
        <v>21</v>
      </c>
      <c r="W1056" s="9">
        <v>43664</v>
      </c>
      <c r="X1056" s="4" t="s">
        <v>13</v>
      </c>
      <c r="Y1056" s="4" t="s">
        <v>328</v>
      </c>
      <c r="Z1056" s="68">
        <v>43438</v>
      </c>
    </row>
    <row r="1057" spans="1:26" ht="12.75" x14ac:dyDescent="0.35">
      <c r="A10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1057" s="181" t="str">
        <f>IF(All_Opps[[#This Row],[WeekMod]]&lt;&gt;"",CONCATENATE(All_Opps[[#This Row],[Opp Year]],"-",TEXT(All_Opps[[#This Row],[WeekMod]],"00#")),"")</f>
        <v>2019-050</v>
      </c>
      <c r="C10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1057" s="181" t="str">
        <f>CONCATENATE(All_Opps[[#This Row],[Opp Year]],"-",TEXT(All_Opps[[#This Row],[Week]],"00#"))</f>
        <v>2019-050</v>
      </c>
      <c r="E1057" s="181">
        <f>IFERROR(VALUE(RIGHT(All_Opps[[#This Row],[Opportunity Name]],2)),"")</f>
        <v>6</v>
      </c>
      <c r="F1057" s="181">
        <f>IFERROR(("20"&amp;LEFT(All_Opps[[#This Row],[Opportunity Name]],2))*1,"")</f>
        <v>2019</v>
      </c>
      <c r="G1057" s="181" t="str">
        <f>MID(All_Opps[[#This Row],[Opportunity Name]],3,2)</f>
        <v>03</v>
      </c>
      <c r="H1057" s="181" t="str">
        <f>LEFT(All_Opps[[#This Row],[Opportunity Name]],7)</f>
        <v>1903 Ur</v>
      </c>
      <c r="I1057" s="181" t="str" cm="1">
        <f t="array" ref="I10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57" s="181" t="str">
        <f>YEAR(All_Opps[[#This Row],[Close_Date]])&amp;"-"&amp;TEXT(MONTH(All_Opps[[#This Row],[Close_Date]]),"00")</f>
        <v>2018-12</v>
      </c>
      <c r="K1057" s="182">
        <f>All_Opps[[#This Row],[Created Date2]]*1</f>
        <v>43404</v>
      </c>
      <c r="L1057" s="183">
        <f>YEAR(All_Opps[[#This Row],[Created_Date]])</f>
        <v>2018</v>
      </c>
      <c r="M1057" s="184">
        <f>WEEKNUM(All_Opps[[#This Row],[Created_Date]],16)</f>
        <v>44</v>
      </c>
      <c r="N1057" s="182">
        <f>All_Opps[[#This Row],[Close Date]]*1</f>
        <v>43449</v>
      </c>
      <c r="O1057" s="185">
        <f>YEAR(All_Opps[[#This Row],[Close_Date]])</f>
        <v>2018</v>
      </c>
      <c r="P1057" s="183">
        <f>MONTH(All_Opps[[#This Row],[Close Date]])</f>
        <v>12</v>
      </c>
      <c r="Q1057" s="181">
        <f>WEEKNUM(All_Opps[[#This Row],[Close Date]],1)</f>
        <v>50</v>
      </c>
      <c r="R105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57" s="4" t="s">
        <v>2422</v>
      </c>
      <c r="T1057" s="4" t="s">
        <v>2423</v>
      </c>
      <c r="U1057" s="68">
        <v>43449</v>
      </c>
      <c r="V1057" s="347" t="s">
        <v>18</v>
      </c>
      <c r="W1057" s="9">
        <v>94087</v>
      </c>
      <c r="X1057" s="4" t="s">
        <v>11</v>
      </c>
      <c r="Y1057" s="4" t="s">
        <v>1285</v>
      </c>
      <c r="Z1057" s="68">
        <v>43404</v>
      </c>
    </row>
    <row r="1058" spans="1:26" ht="12.75" x14ac:dyDescent="0.35">
      <c r="A10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1058" s="181" t="str">
        <f>IF(All_Opps[[#This Row],[WeekMod]]&lt;&gt;"",CONCATENATE(All_Opps[[#This Row],[Opp Year]],"-",TEXT(All_Opps[[#This Row],[WeekMod]],"00#")),"")</f>
        <v>2019-050</v>
      </c>
      <c r="C10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1058" s="181" t="str">
        <f>CONCATENATE(All_Opps[[#This Row],[Opp Year]],"-",TEXT(All_Opps[[#This Row],[Week]],"00#"))</f>
        <v>2019-050</v>
      </c>
      <c r="E1058" s="181">
        <f>IFERROR(VALUE(RIGHT(All_Opps[[#This Row],[Opportunity Name]],2)),"")</f>
        <v>2</v>
      </c>
      <c r="F1058" s="181">
        <f>IFERROR(("20"&amp;LEFT(All_Opps[[#This Row],[Opportunity Name]],2))*1,"")</f>
        <v>2019</v>
      </c>
      <c r="G1058" s="181" t="str">
        <f>MID(All_Opps[[#This Row],[Opportunity Name]],3,2)</f>
        <v>10</v>
      </c>
      <c r="H1058" s="181" t="str">
        <f>LEFT(All_Opps[[#This Row],[Opportunity Name]],7)</f>
        <v>1910 Vi</v>
      </c>
      <c r="I1058" s="181" t="str" cm="1">
        <f t="array" ref="I10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58" s="181" t="str">
        <f>YEAR(All_Opps[[#This Row],[Close_Date]])&amp;"-"&amp;TEXT(MONTH(All_Opps[[#This Row],[Close_Date]]),"00")</f>
        <v>2018-12</v>
      </c>
      <c r="K1058" s="182">
        <f>All_Opps[[#This Row],[Created Date2]]*1</f>
        <v>43399</v>
      </c>
      <c r="L1058" s="183">
        <f>YEAR(All_Opps[[#This Row],[Created_Date]])</f>
        <v>2018</v>
      </c>
      <c r="M1058" s="184">
        <f>WEEKNUM(All_Opps[[#This Row],[Created_Date]],16)</f>
        <v>43</v>
      </c>
      <c r="N1058" s="182">
        <f>All_Opps[[#This Row],[Close Date]]*1</f>
        <v>43444</v>
      </c>
      <c r="O1058" s="185">
        <f>YEAR(All_Opps[[#This Row],[Close_Date]])</f>
        <v>2018</v>
      </c>
      <c r="P1058" s="183">
        <f>MONTH(All_Opps[[#This Row],[Close Date]])</f>
        <v>12</v>
      </c>
      <c r="Q1058" s="181">
        <f>WEEKNUM(All_Opps[[#This Row],[Close Date]],1)</f>
        <v>50</v>
      </c>
      <c r="R10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58" s="4" t="s">
        <v>2424</v>
      </c>
      <c r="T1058" s="4" t="s">
        <v>2425</v>
      </c>
      <c r="U1058" s="68">
        <v>43444</v>
      </c>
      <c r="V1058" s="347" t="s">
        <v>18</v>
      </c>
      <c r="W1058" s="9">
        <v>45806</v>
      </c>
      <c r="X1058" s="4" t="s">
        <v>13</v>
      </c>
      <c r="Y1058" s="4" t="s">
        <v>1285</v>
      </c>
      <c r="Z1058" s="68">
        <v>43399</v>
      </c>
    </row>
    <row r="1059" spans="1:26" ht="12.75" x14ac:dyDescent="0.35">
      <c r="A10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059" s="181" t="str">
        <f>IF(All_Opps[[#This Row],[WeekMod]]&lt;&gt;"",CONCATENATE(All_Opps[[#This Row],[Opp Year]],"-",TEXT(All_Opps[[#This Row],[WeekMod]],"00#")),"")</f>
        <v>2019-057</v>
      </c>
      <c r="C10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059" s="181" t="str">
        <f>CONCATENATE(All_Opps[[#This Row],[Opp Year]],"-",TEXT(All_Opps[[#This Row],[Week]],"00#"))</f>
        <v>2019-057</v>
      </c>
      <c r="E1059" s="181">
        <f>IFERROR(VALUE(RIGHT(All_Opps[[#This Row],[Opportunity Name]],2)),"")</f>
        <v>2</v>
      </c>
      <c r="F1059" s="181">
        <f>IFERROR(("20"&amp;LEFT(All_Opps[[#This Row],[Opportunity Name]],2))*1,"")</f>
        <v>2019</v>
      </c>
      <c r="G1059" s="181" t="str">
        <f>MID(All_Opps[[#This Row],[Opportunity Name]],3,2)</f>
        <v>02</v>
      </c>
      <c r="H1059" s="181" t="str">
        <f>LEFT(All_Opps[[#This Row],[Opportunity Name]],7)</f>
        <v>1902 Wh</v>
      </c>
      <c r="I1059" s="181" t="str" cm="1">
        <f t="array" ref="I10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59" s="181" t="str">
        <f>YEAR(All_Opps[[#This Row],[Close_Date]])&amp;"-"&amp;TEXT(MONTH(All_Opps[[#This Row],[Close_Date]]),"00")</f>
        <v>2019-01</v>
      </c>
      <c r="K1059" s="182">
        <f>All_Opps[[#This Row],[Created Date2]]*1</f>
        <v>43447</v>
      </c>
      <c r="L1059" s="183">
        <f>YEAR(All_Opps[[#This Row],[Created_Date]])</f>
        <v>2018</v>
      </c>
      <c r="M1059" s="184">
        <f>WEEKNUM(All_Opps[[#This Row],[Created_Date]],16)</f>
        <v>50</v>
      </c>
      <c r="N1059" s="182">
        <f>All_Opps[[#This Row],[Close Date]]*1</f>
        <v>43492</v>
      </c>
      <c r="O1059" s="185">
        <f>YEAR(All_Opps[[#This Row],[Close_Date]])</f>
        <v>2019</v>
      </c>
      <c r="P1059" s="183">
        <f>MONTH(All_Opps[[#This Row],[Close Date]])</f>
        <v>1</v>
      </c>
      <c r="Q1059" s="181">
        <f>WEEKNUM(All_Opps[[#This Row],[Close Date]],1)</f>
        <v>5</v>
      </c>
      <c r="R10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59" s="4" t="s">
        <v>2426</v>
      </c>
      <c r="T1059" s="4" t="s">
        <v>2427</v>
      </c>
      <c r="U1059" s="68">
        <v>43492</v>
      </c>
      <c r="V1059" s="347" t="s">
        <v>18</v>
      </c>
      <c r="W1059" s="9">
        <v>23017</v>
      </c>
      <c r="X1059" s="4" t="s">
        <v>159</v>
      </c>
      <c r="Y1059" s="4" t="s">
        <v>1285</v>
      </c>
      <c r="Z1059" s="68">
        <v>43447</v>
      </c>
    </row>
    <row r="1060" spans="1:26" ht="12.75" x14ac:dyDescent="0.35">
      <c r="A10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060" s="181" t="str">
        <f>IF(All_Opps[[#This Row],[WeekMod]]&lt;&gt;"",CONCATENATE(All_Opps[[#This Row],[Opp Year]],"-",TEXT(All_Opps[[#This Row],[WeekMod]],"00#")),"")</f>
        <v>2019-057</v>
      </c>
      <c r="C10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060" s="181" t="str">
        <f>CONCATENATE(All_Opps[[#This Row],[Opp Year]],"-",TEXT(All_Opps[[#This Row],[Week]],"00#"))</f>
        <v>2019-057</v>
      </c>
      <c r="E1060" s="181">
        <f>IFERROR(VALUE(RIGHT(All_Opps[[#This Row],[Opportunity Name]],2)),"")</f>
        <v>4</v>
      </c>
      <c r="F1060" s="181">
        <f>IFERROR(("20"&amp;LEFT(All_Opps[[#This Row],[Opportunity Name]],2))*1,"")</f>
        <v>2019</v>
      </c>
      <c r="G1060" s="181" t="str">
        <f>MID(All_Opps[[#This Row],[Opportunity Name]],3,2)</f>
        <v>06</v>
      </c>
      <c r="H1060" s="181" t="str">
        <f>LEFT(All_Opps[[#This Row],[Opportunity Name]],7)</f>
        <v>1906 Vi</v>
      </c>
      <c r="I1060" s="181" t="str" cm="1">
        <f t="array" ref="I10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60" s="181" t="str">
        <f>YEAR(All_Opps[[#This Row],[Close_Date]])&amp;"-"&amp;TEXT(MONTH(All_Opps[[#This Row],[Close_Date]]),"00")</f>
        <v>2019-01</v>
      </c>
      <c r="K1060" s="182">
        <f>All_Opps[[#This Row],[Created Date2]]*1</f>
        <v>43447</v>
      </c>
      <c r="L1060" s="183">
        <f>YEAR(All_Opps[[#This Row],[Created_Date]])</f>
        <v>2018</v>
      </c>
      <c r="M1060" s="184">
        <f>WEEKNUM(All_Opps[[#This Row],[Created_Date]],16)</f>
        <v>50</v>
      </c>
      <c r="N1060" s="182">
        <f>All_Opps[[#This Row],[Close Date]]*1</f>
        <v>43492</v>
      </c>
      <c r="O1060" s="185">
        <f>YEAR(All_Opps[[#This Row],[Close_Date]])</f>
        <v>2019</v>
      </c>
      <c r="P1060" s="183">
        <f>MONTH(All_Opps[[#This Row],[Close Date]])</f>
        <v>1</v>
      </c>
      <c r="Q1060" s="181">
        <f>WEEKNUM(All_Opps[[#This Row],[Close Date]],1)</f>
        <v>5</v>
      </c>
      <c r="R10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60" s="4" t="s">
        <v>2428</v>
      </c>
      <c r="T1060" s="4" t="s">
        <v>2429</v>
      </c>
      <c r="U1060" s="68">
        <v>43492</v>
      </c>
      <c r="V1060" s="347" t="s">
        <v>18</v>
      </c>
      <c r="W1060" s="9">
        <v>43317</v>
      </c>
      <c r="X1060" s="4" t="s">
        <v>13</v>
      </c>
      <c r="Y1060" s="4" t="s">
        <v>1285</v>
      </c>
      <c r="Z1060" s="68">
        <v>43447</v>
      </c>
    </row>
    <row r="1061" spans="1:26" ht="12.75" x14ac:dyDescent="0.35">
      <c r="A10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1061" s="181" t="str">
        <f>IF(All_Opps[[#This Row],[WeekMod]]&lt;&gt;"",CONCATENATE(All_Opps[[#This Row],[Opp Year]],"-",TEXT(All_Opps[[#This Row],[WeekMod]],"00#")),"")</f>
        <v>2019-054</v>
      </c>
      <c r="C10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1061" s="181" t="str">
        <f>CONCATENATE(All_Opps[[#This Row],[Opp Year]],"-",TEXT(All_Opps[[#This Row],[Week]],"00#"))</f>
        <v>2019-054</v>
      </c>
      <c r="E1061" s="181">
        <f>IFERROR(VALUE(RIGHT(All_Opps[[#This Row],[Opportunity Name]],2)),"")</f>
        <v>2</v>
      </c>
      <c r="F1061" s="181">
        <f>IFERROR(("20"&amp;LEFT(All_Opps[[#This Row],[Opportunity Name]],2))*1,"")</f>
        <v>2019</v>
      </c>
      <c r="G1061" s="181" t="str">
        <f>MID(All_Opps[[#This Row],[Opportunity Name]],3,2)</f>
        <v>07</v>
      </c>
      <c r="H1061" s="181" t="str">
        <f>LEFT(All_Opps[[#This Row],[Opportunity Name]],7)</f>
        <v>1907 Ha</v>
      </c>
      <c r="I1061" s="181" t="str" cm="1">
        <f t="array" ref="I10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61" s="181" t="str">
        <f>YEAR(All_Opps[[#This Row],[Close_Date]])&amp;"-"&amp;TEXT(MONTH(All_Opps[[#This Row],[Close_Date]]),"00")</f>
        <v>2019-01</v>
      </c>
      <c r="K1061" s="182">
        <f>All_Opps[[#This Row],[Created Date2]]*1</f>
        <v>43434</v>
      </c>
      <c r="L1061" s="183">
        <f>YEAR(All_Opps[[#This Row],[Created_Date]])</f>
        <v>2018</v>
      </c>
      <c r="M1061" s="184">
        <f>WEEKNUM(All_Opps[[#This Row],[Created_Date]],16)</f>
        <v>48</v>
      </c>
      <c r="N1061" s="182">
        <f>All_Opps[[#This Row],[Close Date]]*1</f>
        <v>43476</v>
      </c>
      <c r="O1061" s="185">
        <f>YEAR(All_Opps[[#This Row],[Close_Date]])</f>
        <v>2019</v>
      </c>
      <c r="P1061" s="183">
        <f>MONTH(All_Opps[[#This Row],[Close Date]])</f>
        <v>1</v>
      </c>
      <c r="Q1061" s="181">
        <f>WEEKNUM(All_Opps[[#This Row],[Close Date]],1)</f>
        <v>2</v>
      </c>
      <c r="R106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61" s="4" t="s">
        <v>2430</v>
      </c>
      <c r="T1061" s="4" t="s">
        <v>2431</v>
      </c>
      <c r="U1061" s="68">
        <v>43476</v>
      </c>
      <c r="V1061" s="347" t="s">
        <v>18</v>
      </c>
      <c r="W1061" s="9">
        <v>29631</v>
      </c>
      <c r="X1061" s="4" t="s">
        <v>12</v>
      </c>
      <c r="Y1061" s="4" t="s">
        <v>1285</v>
      </c>
      <c r="Z1061" s="68">
        <v>43434</v>
      </c>
    </row>
    <row r="1062" spans="1:26" ht="12.75" x14ac:dyDescent="0.35">
      <c r="A106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062" s="181" t="str">
        <f>IF(All_Opps[[#This Row],[WeekMod]]&lt;&gt;"",CONCATENATE(All_Opps[[#This Row],[Opp Year]],"-",TEXT(All_Opps[[#This Row],[WeekMod]],"00#")),"")</f>
        <v/>
      </c>
      <c r="C10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062" s="181" t="str">
        <f>CONCATENATE(All_Opps[[#This Row],[Opp Year]],"-",TEXT(All_Opps[[#This Row],[Week]],"00#"))</f>
        <v>2021-001</v>
      </c>
      <c r="E1062" s="181">
        <f>IFERROR(VALUE(RIGHT(All_Opps[[#This Row],[Opportunity Name]],2)),"")</f>
        <v>2</v>
      </c>
      <c r="F1062" s="181">
        <f>IFERROR(("20"&amp;LEFT(All_Opps[[#This Row],[Opportunity Name]],2))*1,"")</f>
        <v>2021</v>
      </c>
      <c r="G1062" s="181" t="str">
        <f>MID(All_Opps[[#This Row],[Opportunity Name]],3,2)</f>
        <v>05</v>
      </c>
      <c r="H1062" s="181" t="str">
        <f>LEFT(All_Opps[[#This Row],[Opportunity Name]],7)</f>
        <v>2105-08</v>
      </c>
      <c r="I1062" s="181" t="str" cm="1">
        <f t="array" ref="I10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62" s="181" t="str">
        <f>YEAR(All_Opps[[#This Row],[Close_Date]])&amp;"-"&amp;TEXT(MONTH(All_Opps[[#This Row],[Close_Date]]),"00")</f>
        <v>2019-01</v>
      </c>
      <c r="K1062" s="182">
        <f>All_Opps[[#This Row],[Created Date2]]*1</f>
        <v>43445</v>
      </c>
      <c r="L1062" s="183">
        <f>YEAR(All_Opps[[#This Row],[Created_Date]])</f>
        <v>2018</v>
      </c>
      <c r="M1062" s="184">
        <f>WEEKNUM(All_Opps[[#This Row],[Created_Date]],16)</f>
        <v>50</v>
      </c>
      <c r="N1062" s="182">
        <f>All_Opps[[#This Row],[Close Date]]*1</f>
        <v>43487</v>
      </c>
      <c r="O1062" s="185">
        <f>YEAR(All_Opps[[#This Row],[Close_Date]])</f>
        <v>2019</v>
      </c>
      <c r="P1062" s="183">
        <f>MONTH(All_Opps[[#This Row],[Close Date]])</f>
        <v>1</v>
      </c>
      <c r="Q1062" s="181">
        <f>WEEKNUM(All_Opps[[#This Row],[Close Date]],1)</f>
        <v>4</v>
      </c>
      <c r="R106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872</v>
      </c>
      <c r="S1062" s="4" t="s">
        <v>2432</v>
      </c>
      <c r="T1062" s="4" t="s">
        <v>2433</v>
      </c>
      <c r="U1062" s="68">
        <v>43487</v>
      </c>
      <c r="V1062" s="347" t="s">
        <v>19</v>
      </c>
      <c r="W1062" s="342">
        <v>28658</v>
      </c>
      <c r="X1062" s="4" t="s">
        <v>24</v>
      </c>
      <c r="Y1062" s="4" t="s">
        <v>1285</v>
      </c>
      <c r="Z1062" s="68">
        <v>43445</v>
      </c>
    </row>
    <row r="1063" spans="1:26" ht="12.75" x14ac:dyDescent="0.35">
      <c r="A10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1063" s="181" t="str">
        <f>IF(All_Opps[[#This Row],[WeekMod]]&lt;&gt;"",CONCATENATE(All_Opps[[#This Row],[Opp Year]],"-",TEXT(All_Opps[[#This Row],[WeekMod]],"00#")),"")</f>
        <v>2019-049</v>
      </c>
      <c r="C10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1063" s="181" t="str">
        <f>CONCATENATE(All_Opps[[#This Row],[Opp Year]],"-",TEXT(All_Opps[[#This Row],[Week]],"00#"))</f>
        <v>2019-049</v>
      </c>
      <c r="E1063" s="181">
        <f>IFERROR(VALUE(RIGHT(All_Opps[[#This Row],[Opportunity Name]],2)),"")</f>
        <v>2</v>
      </c>
      <c r="F1063" s="181">
        <f>IFERROR(("20"&amp;LEFT(All_Opps[[#This Row],[Opportunity Name]],2))*1,"")</f>
        <v>2019</v>
      </c>
      <c r="G1063" s="181" t="str">
        <f>MID(All_Opps[[#This Row],[Opportunity Name]],3,2)</f>
        <v>06</v>
      </c>
      <c r="H1063" s="181" t="str">
        <f>LEFT(All_Opps[[#This Row],[Opportunity Name]],7)</f>
        <v>1906 Fe</v>
      </c>
      <c r="I1063" s="181" t="str" cm="1">
        <f t="array" ref="I10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63" s="181" t="str">
        <f>YEAR(All_Opps[[#This Row],[Close_Date]])&amp;"-"&amp;TEXT(MONTH(All_Opps[[#This Row],[Close_Date]]),"00")</f>
        <v>2018-12</v>
      </c>
      <c r="K1063" s="182">
        <f>All_Opps[[#This Row],[Created Date2]]*1</f>
        <v>43394</v>
      </c>
      <c r="L1063" s="183">
        <f>YEAR(All_Opps[[#This Row],[Created_Date]])</f>
        <v>2018</v>
      </c>
      <c r="M1063" s="184">
        <f>WEEKNUM(All_Opps[[#This Row],[Created_Date]],16)</f>
        <v>43</v>
      </c>
      <c r="N1063" s="182">
        <f>All_Opps[[#This Row],[Close Date]]*1</f>
        <v>43436</v>
      </c>
      <c r="O1063" s="185">
        <f>YEAR(All_Opps[[#This Row],[Close_Date]])</f>
        <v>2018</v>
      </c>
      <c r="P1063" s="183">
        <f>MONTH(All_Opps[[#This Row],[Close Date]])</f>
        <v>12</v>
      </c>
      <c r="Q1063" s="181">
        <f>WEEKNUM(All_Opps[[#This Row],[Close Date]],1)</f>
        <v>49</v>
      </c>
      <c r="R106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63" s="4" t="s">
        <v>2434</v>
      </c>
      <c r="T1063" s="4" t="s">
        <v>2435</v>
      </c>
      <c r="U1063" s="68">
        <v>43436</v>
      </c>
      <c r="V1063" s="347" t="s">
        <v>18</v>
      </c>
      <c r="W1063" s="9">
        <v>16481</v>
      </c>
      <c r="X1063" s="4" t="s">
        <v>161</v>
      </c>
      <c r="Y1063" s="4" t="s">
        <v>1285</v>
      </c>
      <c r="Z1063" s="68">
        <v>43394</v>
      </c>
    </row>
    <row r="1064" spans="1:26" ht="12.75" x14ac:dyDescent="0.35">
      <c r="A10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1064" s="181" t="str">
        <f>IF(All_Opps[[#This Row],[WeekMod]]&lt;&gt;"",CONCATENATE(All_Opps[[#This Row],[Opp Year]],"-",TEXT(All_Opps[[#This Row],[WeekMod]],"00#")),"")</f>
        <v>2019-049</v>
      </c>
      <c r="C10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1064" s="181" t="str">
        <f>CONCATENATE(All_Opps[[#This Row],[Opp Year]],"-",TEXT(All_Opps[[#This Row],[Week]],"00#"))</f>
        <v>2019-049</v>
      </c>
      <c r="E1064" s="181">
        <f>IFERROR(VALUE(RIGHT(All_Opps[[#This Row],[Opportunity Name]],2)),"")</f>
        <v>2</v>
      </c>
      <c r="F1064" s="181">
        <f>IFERROR(("20"&amp;LEFT(All_Opps[[#This Row],[Opportunity Name]],2))*1,"")</f>
        <v>2019</v>
      </c>
      <c r="G1064" s="181" t="str">
        <f>MID(All_Opps[[#This Row],[Opportunity Name]],3,2)</f>
        <v>01</v>
      </c>
      <c r="H1064" s="181" t="str">
        <f>LEFT(All_Opps[[#This Row],[Opportunity Name]],7)</f>
        <v>1901 Vo</v>
      </c>
      <c r="I1064" s="181" t="str" cm="1">
        <f t="array" ref="I10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64" s="181" t="str">
        <f>YEAR(All_Opps[[#This Row],[Close_Date]])&amp;"-"&amp;TEXT(MONTH(All_Opps[[#This Row],[Close_Date]]),"00")</f>
        <v>2018-12</v>
      </c>
      <c r="K1064" s="182">
        <f>All_Opps[[#This Row],[Created Date2]]*1</f>
        <v>43401</v>
      </c>
      <c r="L1064" s="183">
        <f>YEAR(All_Opps[[#This Row],[Created_Date]])</f>
        <v>2018</v>
      </c>
      <c r="M1064" s="184">
        <f>WEEKNUM(All_Opps[[#This Row],[Created_Date]],16)</f>
        <v>44</v>
      </c>
      <c r="N1064" s="182">
        <f>All_Opps[[#This Row],[Close Date]]*1</f>
        <v>43442</v>
      </c>
      <c r="O1064" s="185">
        <f>YEAR(All_Opps[[#This Row],[Close_Date]])</f>
        <v>2018</v>
      </c>
      <c r="P1064" s="183">
        <f>MONTH(All_Opps[[#This Row],[Close Date]])</f>
        <v>12</v>
      </c>
      <c r="Q1064" s="181">
        <f>WEEKNUM(All_Opps[[#This Row],[Close Date]],1)</f>
        <v>49</v>
      </c>
      <c r="R106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64" s="4" t="s">
        <v>2436</v>
      </c>
      <c r="T1064" s="4" t="s">
        <v>2437</v>
      </c>
      <c r="U1064" s="68">
        <v>43442</v>
      </c>
      <c r="V1064" s="347" t="s">
        <v>18</v>
      </c>
      <c r="W1064" s="9"/>
      <c r="X1064" s="4" t="s">
        <v>11</v>
      </c>
      <c r="Y1064" s="4" t="s">
        <v>1285</v>
      </c>
      <c r="Z1064" s="68">
        <v>43401</v>
      </c>
    </row>
    <row r="1065" spans="1:26" ht="12.75" x14ac:dyDescent="0.35">
      <c r="A10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065" s="181" t="str">
        <f>IF(All_Opps[[#This Row],[WeekMod]]&lt;&gt;"",CONCATENATE(All_Opps[[#This Row],[Opp Year]],"-",TEXT(All_Opps[[#This Row],[WeekMod]],"00#")),"")</f>
        <v>2019-055</v>
      </c>
      <c r="C10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065" s="181" t="str">
        <f>CONCATENATE(All_Opps[[#This Row],[Opp Year]],"-",TEXT(All_Opps[[#This Row],[Week]],"00#"))</f>
        <v>2019-055</v>
      </c>
      <c r="E1065" s="181">
        <f>IFERROR(VALUE(RIGHT(All_Opps[[#This Row],[Opportunity Name]],2)),"")</f>
        <v>2</v>
      </c>
      <c r="F1065" s="181">
        <f>IFERROR(("20"&amp;LEFT(All_Opps[[#This Row],[Opportunity Name]],2))*1,"")</f>
        <v>2019</v>
      </c>
      <c r="G1065" s="181" t="str">
        <f>MID(All_Opps[[#This Row],[Opportunity Name]],3,2)</f>
        <v>07</v>
      </c>
      <c r="H1065" s="181" t="str">
        <f>LEFT(All_Opps[[#This Row],[Opportunity Name]],7)</f>
        <v>1907 Pe</v>
      </c>
      <c r="I1065" s="181" t="str" cm="1">
        <f t="array" ref="I10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65" s="181" t="str">
        <f>YEAR(All_Opps[[#This Row],[Close_Date]])&amp;"-"&amp;TEXT(MONTH(All_Opps[[#This Row],[Close_Date]]),"00")</f>
        <v>2019-01</v>
      </c>
      <c r="K1065" s="182">
        <f>All_Opps[[#This Row],[Created Date2]]*1</f>
        <v>43445</v>
      </c>
      <c r="L1065" s="183">
        <f>YEAR(All_Opps[[#This Row],[Created_Date]])</f>
        <v>2018</v>
      </c>
      <c r="M1065" s="184">
        <f>WEEKNUM(All_Opps[[#This Row],[Created_Date]],16)</f>
        <v>50</v>
      </c>
      <c r="N1065" s="182">
        <f>All_Opps[[#This Row],[Close Date]]*1</f>
        <v>43479</v>
      </c>
      <c r="O1065" s="185">
        <f>YEAR(All_Opps[[#This Row],[Close_Date]])</f>
        <v>2019</v>
      </c>
      <c r="P1065" s="183">
        <f>MONTH(All_Opps[[#This Row],[Close Date]])</f>
        <v>1</v>
      </c>
      <c r="Q1065" s="181">
        <f>WEEKNUM(All_Opps[[#This Row],[Close Date]],1)</f>
        <v>3</v>
      </c>
      <c r="R106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65" s="4" t="s">
        <v>2438</v>
      </c>
      <c r="T1065" s="4" t="s">
        <v>2439</v>
      </c>
      <c r="U1065" s="68">
        <v>43479</v>
      </c>
      <c r="V1065" s="347" t="s">
        <v>18</v>
      </c>
      <c r="W1065" s="9">
        <v>23070</v>
      </c>
      <c r="X1065" s="4" t="s">
        <v>13</v>
      </c>
      <c r="Y1065" s="4" t="s">
        <v>321</v>
      </c>
      <c r="Z1065" s="68">
        <v>43445</v>
      </c>
    </row>
    <row r="1066" spans="1:26" ht="12.75" x14ac:dyDescent="0.35">
      <c r="A10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066" s="181" t="str">
        <f>IF(All_Opps[[#This Row],[WeekMod]]&lt;&gt;"",CONCATENATE(All_Opps[[#This Row],[Opp Year]],"-",TEXT(All_Opps[[#This Row],[WeekMod]],"00#")),"")</f>
        <v>2019-057</v>
      </c>
      <c r="C10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066" s="181" t="str">
        <f>CONCATENATE(All_Opps[[#This Row],[Opp Year]],"-",TEXT(All_Opps[[#This Row],[Week]],"00#"))</f>
        <v>2019-057</v>
      </c>
      <c r="E1066" s="181">
        <f>IFERROR(VALUE(RIGHT(All_Opps[[#This Row],[Opportunity Name]],2)),"")</f>
        <v>2</v>
      </c>
      <c r="F1066" s="181">
        <f>IFERROR(("20"&amp;LEFT(All_Opps[[#This Row],[Opportunity Name]],2))*1,"")</f>
        <v>2019</v>
      </c>
      <c r="G1066" s="181" t="str">
        <f>MID(All_Opps[[#This Row],[Opportunity Name]],3,2)</f>
        <v>07</v>
      </c>
      <c r="H1066" s="181" t="str">
        <f>LEFT(All_Opps[[#This Row],[Opportunity Name]],7)</f>
        <v>1907 No</v>
      </c>
      <c r="I1066" s="181" t="str" cm="1">
        <f t="array" ref="I10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66" s="181" t="str">
        <f>YEAR(All_Opps[[#This Row],[Close_Date]])&amp;"-"&amp;TEXT(MONTH(All_Opps[[#This Row],[Close_Date]]),"00")</f>
        <v>2019-01</v>
      </c>
      <c r="K1066" s="182">
        <f>All_Opps[[#This Row],[Created Date2]]*1</f>
        <v>43461</v>
      </c>
      <c r="L1066" s="183">
        <f>YEAR(All_Opps[[#This Row],[Created_Date]])</f>
        <v>2018</v>
      </c>
      <c r="M1066" s="184">
        <f>WEEKNUM(All_Opps[[#This Row],[Created_Date]],16)</f>
        <v>52</v>
      </c>
      <c r="N1066" s="182">
        <f>All_Opps[[#This Row],[Close Date]]*1</f>
        <v>43494</v>
      </c>
      <c r="O1066" s="185">
        <f>YEAR(All_Opps[[#This Row],[Close_Date]])</f>
        <v>2019</v>
      </c>
      <c r="P1066" s="183">
        <f>MONTH(All_Opps[[#This Row],[Close Date]])</f>
        <v>1</v>
      </c>
      <c r="Q1066" s="181">
        <f>WEEKNUM(All_Opps[[#This Row],[Close Date]],1)</f>
        <v>5</v>
      </c>
      <c r="R106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66" s="4" t="s">
        <v>2440</v>
      </c>
      <c r="T1066" s="4" t="s">
        <v>2441</v>
      </c>
      <c r="U1066" s="68">
        <v>43494</v>
      </c>
      <c r="V1066" s="347" t="s">
        <v>18</v>
      </c>
      <c r="W1066" s="9">
        <v>39609</v>
      </c>
      <c r="X1066" s="4" t="s">
        <v>159</v>
      </c>
      <c r="Y1066" s="4" t="s">
        <v>321</v>
      </c>
      <c r="Z1066" s="68">
        <v>43461</v>
      </c>
    </row>
    <row r="1067" spans="1:26" ht="12.75" x14ac:dyDescent="0.35">
      <c r="A10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1067" s="181" t="str">
        <f>IF(All_Opps[[#This Row],[WeekMod]]&lt;&gt;"",CONCATENATE(All_Opps[[#This Row],[Opp Year]],"-",TEXT(All_Opps[[#This Row],[WeekMod]],"00#")),"")</f>
        <v>2019-050</v>
      </c>
      <c r="C10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1067" s="181" t="str">
        <f>CONCATENATE(All_Opps[[#This Row],[Opp Year]],"-",TEXT(All_Opps[[#This Row],[Week]],"00#"))</f>
        <v>2019-050</v>
      </c>
      <c r="E1067" s="181">
        <f>IFERROR(VALUE(RIGHT(All_Opps[[#This Row],[Opportunity Name]],2)),"")</f>
        <v>2</v>
      </c>
      <c r="F1067" s="181">
        <f>IFERROR(("20"&amp;LEFT(All_Opps[[#This Row],[Opportunity Name]],2))*1,"")</f>
        <v>2019</v>
      </c>
      <c r="G1067" s="181" t="str">
        <f>MID(All_Opps[[#This Row],[Opportunity Name]],3,2)</f>
        <v>01</v>
      </c>
      <c r="H1067" s="181" t="str">
        <f>LEFT(All_Opps[[#This Row],[Opportunity Name]],7)</f>
        <v>1901 Ya</v>
      </c>
      <c r="I1067" s="181" t="str" cm="1">
        <f t="array" ref="I10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67" s="181" t="str">
        <f>YEAR(All_Opps[[#This Row],[Close_Date]])&amp;"-"&amp;TEXT(MONTH(All_Opps[[#This Row],[Close_Date]]),"00")</f>
        <v>2018-12</v>
      </c>
      <c r="K1067" s="182">
        <f>All_Opps[[#This Row],[Created Date2]]*1</f>
        <v>43415</v>
      </c>
      <c r="L1067" s="183">
        <f>YEAR(All_Opps[[#This Row],[Created_Date]])</f>
        <v>2018</v>
      </c>
      <c r="M1067" s="184">
        <f>WEEKNUM(All_Opps[[#This Row],[Created_Date]],16)</f>
        <v>46</v>
      </c>
      <c r="N1067" s="182">
        <f>All_Opps[[#This Row],[Close Date]]*1</f>
        <v>43448</v>
      </c>
      <c r="O1067" s="185">
        <f>YEAR(All_Opps[[#This Row],[Close_Date]])</f>
        <v>2018</v>
      </c>
      <c r="P1067" s="183">
        <f>MONTH(All_Opps[[#This Row],[Close Date]])</f>
        <v>12</v>
      </c>
      <c r="Q1067" s="181">
        <f>WEEKNUM(All_Opps[[#This Row],[Close Date]],1)</f>
        <v>50</v>
      </c>
      <c r="R106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67" s="4" t="s">
        <v>2442</v>
      </c>
      <c r="T1067" s="4" t="s">
        <v>2443</v>
      </c>
      <c r="U1067" s="68">
        <v>43448</v>
      </c>
      <c r="V1067" s="347" t="s">
        <v>18</v>
      </c>
      <c r="W1067" s="9">
        <v>15872</v>
      </c>
      <c r="X1067" s="4" t="s">
        <v>181</v>
      </c>
      <c r="Y1067" s="4" t="s">
        <v>1285</v>
      </c>
      <c r="Z1067" s="68">
        <v>43415</v>
      </c>
    </row>
    <row r="1068" spans="1:26" ht="12.75" x14ac:dyDescent="0.35">
      <c r="A10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1068" s="181" t="str">
        <f>IF(All_Opps[[#This Row],[WeekMod]]&lt;&gt;"",CONCATENATE(All_Opps[[#This Row],[Opp Year]],"-",TEXT(All_Opps[[#This Row],[WeekMod]],"00#")),"")</f>
        <v>2019-052</v>
      </c>
      <c r="C10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1068" s="181" t="str">
        <f>CONCATENATE(All_Opps[[#This Row],[Opp Year]],"-",TEXT(All_Opps[[#This Row],[Week]],"00#"))</f>
        <v>2019-052</v>
      </c>
      <c r="E1068" s="181">
        <f>IFERROR(VALUE(RIGHT(All_Opps[[#This Row],[Opportunity Name]],2)),"")</f>
        <v>8</v>
      </c>
      <c r="F1068" s="181">
        <f>IFERROR(("20"&amp;LEFT(All_Opps[[#This Row],[Opportunity Name]],2))*1,"")</f>
        <v>2019</v>
      </c>
      <c r="G1068" s="181" t="str">
        <f>MID(All_Opps[[#This Row],[Opportunity Name]],3,2)</f>
        <v>04</v>
      </c>
      <c r="H1068" s="181" t="str">
        <f>LEFT(All_Opps[[#This Row],[Opportunity Name]],7)</f>
        <v>1904 We</v>
      </c>
      <c r="I1068" s="181" t="str" cm="1">
        <f t="array" ref="I10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68" s="181" t="str">
        <f>YEAR(All_Opps[[#This Row],[Close_Date]])&amp;"-"&amp;TEXT(MONTH(All_Opps[[#This Row],[Close_Date]]),"00")</f>
        <v>2018-12</v>
      </c>
      <c r="K1068" s="182">
        <f>All_Opps[[#This Row],[Created Date2]]*1</f>
        <v>43431</v>
      </c>
      <c r="L1068" s="183">
        <f>YEAR(All_Opps[[#This Row],[Created_Date]])</f>
        <v>2018</v>
      </c>
      <c r="M1068" s="184">
        <f>WEEKNUM(All_Opps[[#This Row],[Created_Date]],16)</f>
        <v>48</v>
      </c>
      <c r="N1068" s="182">
        <f>All_Opps[[#This Row],[Close Date]]*1</f>
        <v>43459</v>
      </c>
      <c r="O1068" s="185">
        <f>YEAR(All_Opps[[#This Row],[Close_Date]])</f>
        <v>2018</v>
      </c>
      <c r="P1068" s="183">
        <f>MONTH(All_Opps[[#This Row],[Close Date]])</f>
        <v>12</v>
      </c>
      <c r="Q1068" s="181">
        <f>WEEKNUM(All_Opps[[#This Row],[Close Date]],1)</f>
        <v>52</v>
      </c>
      <c r="R106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68" s="4" t="s">
        <v>2444</v>
      </c>
      <c r="T1068" s="4" t="s">
        <v>2445</v>
      </c>
      <c r="U1068" s="68">
        <v>43459</v>
      </c>
      <c r="V1068" s="347" t="s">
        <v>18</v>
      </c>
      <c r="W1068" s="9">
        <v>60953</v>
      </c>
      <c r="X1068" s="4" t="s">
        <v>27</v>
      </c>
      <c r="Y1068" s="4" t="s">
        <v>1285</v>
      </c>
      <c r="Z1068" s="68">
        <v>43431</v>
      </c>
    </row>
    <row r="1069" spans="1:26" ht="12.75" x14ac:dyDescent="0.35">
      <c r="A10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1069" s="181" t="str">
        <f>IF(All_Opps[[#This Row],[WeekMod]]&lt;&gt;"",CONCATENATE(All_Opps[[#This Row],[Opp Year]],"-",TEXT(All_Opps[[#This Row],[WeekMod]],"00#")),"")</f>
        <v>2019-050</v>
      </c>
      <c r="C10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1069" s="181" t="str">
        <f>CONCATENATE(All_Opps[[#This Row],[Opp Year]],"-",TEXT(All_Opps[[#This Row],[Week]],"00#"))</f>
        <v>2019-050</v>
      </c>
      <c r="E1069" s="181">
        <f>IFERROR(VALUE(RIGHT(All_Opps[[#This Row],[Opportunity Name]],2)),"")</f>
        <v>2</v>
      </c>
      <c r="F1069" s="181">
        <f>IFERROR(("20"&amp;LEFT(All_Opps[[#This Row],[Opportunity Name]],2))*1,"")</f>
        <v>2019</v>
      </c>
      <c r="G1069" s="181" t="str">
        <f>MID(All_Opps[[#This Row],[Opportunity Name]],3,2)</f>
        <v>06</v>
      </c>
      <c r="H1069" s="181" t="str">
        <f>LEFT(All_Opps[[#This Row],[Opportunity Name]],7)</f>
        <v>1906 Qu</v>
      </c>
      <c r="I1069" s="181" t="str" cm="1">
        <f t="array" ref="I10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69" s="181" t="str">
        <f>YEAR(All_Opps[[#This Row],[Close_Date]])&amp;"-"&amp;TEXT(MONTH(All_Opps[[#This Row],[Close_Date]]),"00")</f>
        <v>2018-12</v>
      </c>
      <c r="K1069" s="182">
        <f>All_Opps[[#This Row],[Created Date2]]*1</f>
        <v>43415</v>
      </c>
      <c r="L1069" s="183">
        <f>YEAR(All_Opps[[#This Row],[Created_Date]])</f>
        <v>2018</v>
      </c>
      <c r="M1069" s="184">
        <f>WEEKNUM(All_Opps[[#This Row],[Created_Date]],16)</f>
        <v>46</v>
      </c>
      <c r="N1069" s="182">
        <f>All_Opps[[#This Row],[Close Date]]*1</f>
        <v>43443</v>
      </c>
      <c r="O1069" s="185">
        <f>YEAR(All_Opps[[#This Row],[Close_Date]])</f>
        <v>2018</v>
      </c>
      <c r="P1069" s="183">
        <f>MONTH(All_Opps[[#This Row],[Close Date]])</f>
        <v>12</v>
      </c>
      <c r="Q1069" s="181">
        <f>WEEKNUM(All_Opps[[#This Row],[Close Date]],1)</f>
        <v>50</v>
      </c>
      <c r="R106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69" s="4" t="s">
        <v>2446</v>
      </c>
      <c r="T1069" s="4" t="s">
        <v>2447</v>
      </c>
      <c r="U1069" s="68">
        <v>43443</v>
      </c>
      <c r="V1069" s="347" t="s">
        <v>18</v>
      </c>
      <c r="W1069" s="9">
        <v>43778</v>
      </c>
      <c r="X1069" s="4" t="s">
        <v>175</v>
      </c>
      <c r="Y1069" s="4" t="s">
        <v>1285</v>
      </c>
      <c r="Z1069" s="68">
        <v>43415</v>
      </c>
    </row>
    <row r="1070" spans="1:26" ht="12.75" x14ac:dyDescent="0.35">
      <c r="A10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1070" s="181" t="str">
        <f>IF(All_Opps[[#This Row],[WeekMod]]&lt;&gt;"",CONCATENATE(All_Opps[[#This Row],[Opp Year]],"-",TEXT(All_Opps[[#This Row],[WeekMod]],"00#")),"")</f>
        <v>2019-050</v>
      </c>
      <c r="C10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1070" s="181" t="str">
        <f>CONCATENATE(All_Opps[[#This Row],[Opp Year]],"-",TEXT(All_Opps[[#This Row],[Week]],"00#"))</f>
        <v>2019-050</v>
      </c>
      <c r="E1070" s="181">
        <f>IFERROR(VALUE(RIGHT(All_Opps[[#This Row],[Opportunity Name]],2)),"")</f>
        <v>2</v>
      </c>
      <c r="F1070" s="181">
        <f>IFERROR(("20"&amp;LEFT(All_Opps[[#This Row],[Opportunity Name]],2))*1,"")</f>
        <v>2019</v>
      </c>
      <c r="G1070" s="181" t="str">
        <f>MID(All_Opps[[#This Row],[Opportunity Name]],3,2)</f>
        <v>06</v>
      </c>
      <c r="H1070" s="181" t="str">
        <f>LEFT(All_Opps[[#This Row],[Opportunity Name]],7)</f>
        <v>1906 Ga</v>
      </c>
      <c r="I1070" s="181" t="str" cm="1">
        <f t="array" ref="I10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70" s="181" t="str">
        <f>YEAR(All_Opps[[#This Row],[Close_Date]])&amp;"-"&amp;TEXT(MONTH(All_Opps[[#This Row],[Close_Date]]),"00")</f>
        <v>2018-12</v>
      </c>
      <c r="K1070" s="182">
        <f>All_Opps[[#This Row],[Created Date2]]*1</f>
        <v>43419</v>
      </c>
      <c r="L1070" s="183">
        <f>YEAR(All_Opps[[#This Row],[Created_Date]])</f>
        <v>2018</v>
      </c>
      <c r="M1070" s="184">
        <f>WEEKNUM(All_Opps[[#This Row],[Created_Date]],16)</f>
        <v>46</v>
      </c>
      <c r="N1070" s="182">
        <f>All_Opps[[#This Row],[Close Date]]*1</f>
        <v>43447</v>
      </c>
      <c r="O1070" s="185">
        <f>YEAR(All_Opps[[#This Row],[Close_Date]])</f>
        <v>2018</v>
      </c>
      <c r="P1070" s="183">
        <f>MONTH(All_Opps[[#This Row],[Close Date]])</f>
        <v>12</v>
      </c>
      <c r="Q1070" s="181">
        <f>WEEKNUM(All_Opps[[#This Row],[Close Date]],1)</f>
        <v>50</v>
      </c>
      <c r="R107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70" s="4" t="s">
        <v>2448</v>
      </c>
      <c r="T1070" s="4" t="s">
        <v>2449</v>
      </c>
      <c r="U1070" s="68">
        <v>43447</v>
      </c>
      <c r="V1070" s="347" t="s">
        <v>18</v>
      </c>
      <c r="W1070" s="9">
        <v>39298</v>
      </c>
      <c r="X1070" s="4" t="s">
        <v>5</v>
      </c>
      <c r="Y1070" s="4" t="s">
        <v>1285</v>
      </c>
      <c r="Z1070" s="68">
        <v>43419</v>
      </c>
    </row>
    <row r="1071" spans="1:26" ht="12.75" x14ac:dyDescent="0.35">
      <c r="A10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071" s="181" t="str">
        <f>IF(All_Opps[[#This Row],[WeekMod]]&lt;&gt;"",CONCATENATE(All_Opps[[#This Row],[Opp Year]],"-",TEXT(All_Opps[[#This Row],[WeekMod]],"00#")),"")</f>
        <v>2019-053</v>
      </c>
      <c r="C10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071" s="181" t="str">
        <f>CONCATENATE(All_Opps[[#This Row],[Opp Year]],"-",TEXT(All_Opps[[#This Row],[Week]],"00#"))</f>
        <v>2019-053</v>
      </c>
      <c r="E1071" s="181">
        <f>IFERROR(VALUE(RIGHT(All_Opps[[#This Row],[Opportunity Name]],2)),"")</f>
        <v>10</v>
      </c>
      <c r="F1071" s="181">
        <f>IFERROR(("20"&amp;LEFT(All_Opps[[#This Row],[Opportunity Name]],2))*1,"")</f>
        <v>2019</v>
      </c>
      <c r="G1071" s="181" t="str">
        <f>MID(All_Opps[[#This Row],[Opportunity Name]],3,2)</f>
        <v>07</v>
      </c>
      <c r="H1071" s="181" t="str">
        <f>LEFT(All_Opps[[#This Row],[Opportunity Name]],7)</f>
        <v>1907 Ma</v>
      </c>
      <c r="I1071" s="181" t="str" cm="1">
        <f t="array" ref="I10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71" s="181" t="str">
        <f>YEAR(All_Opps[[#This Row],[Close_Date]])&amp;"-"&amp;TEXT(MONTH(All_Opps[[#This Row],[Close_Date]]),"00")</f>
        <v>2019-01</v>
      </c>
      <c r="K1071" s="182">
        <f>All_Opps[[#This Row],[Created Date2]]*1</f>
        <v>43442</v>
      </c>
      <c r="L1071" s="183">
        <f>YEAR(All_Opps[[#This Row],[Created_Date]])</f>
        <v>2018</v>
      </c>
      <c r="M1071" s="184">
        <f>WEEKNUM(All_Opps[[#This Row],[Created_Date]],16)</f>
        <v>50</v>
      </c>
      <c r="N1071" s="182">
        <f>All_Opps[[#This Row],[Close Date]]*1</f>
        <v>43470</v>
      </c>
      <c r="O1071" s="185">
        <f>YEAR(All_Opps[[#This Row],[Close_Date]])</f>
        <v>2019</v>
      </c>
      <c r="P1071" s="183">
        <f>MONTH(All_Opps[[#This Row],[Close Date]])</f>
        <v>1</v>
      </c>
      <c r="Q1071" s="181">
        <f>WEEKNUM(All_Opps[[#This Row],[Close Date]],1)</f>
        <v>1</v>
      </c>
      <c r="R107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71" s="4" t="s">
        <v>2450</v>
      </c>
      <c r="T1071" s="4" t="s">
        <v>2451</v>
      </c>
      <c r="U1071" s="68">
        <v>43470</v>
      </c>
      <c r="V1071" s="347" t="s">
        <v>18</v>
      </c>
      <c r="W1071" s="9">
        <v>161111</v>
      </c>
      <c r="X1071" s="4" t="s">
        <v>6</v>
      </c>
      <c r="Y1071" s="4" t="s">
        <v>1285</v>
      </c>
      <c r="Z1071" s="68">
        <v>43442</v>
      </c>
    </row>
    <row r="1072" spans="1:26" ht="12.75" x14ac:dyDescent="0.35">
      <c r="A10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</v>
      </c>
      <c r="B1072" s="181" t="str">
        <f>IF(All_Opps[[#This Row],[WeekMod]]&lt;&gt;"",CONCATENATE(All_Opps[[#This Row],[Opp Year]],"-",TEXT(All_Opps[[#This Row],[WeekMod]],"00#")),"")</f>
        <v>2020-001</v>
      </c>
      <c r="C10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072" s="181" t="str">
        <f>CONCATENATE(All_Opps[[#This Row],[Opp Year]],"-",TEXT(All_Opps[[#This Row],[Week]],"00#"))</f>
        <v>2020-001</v>
      </c>
      <c r="E1072" s="181">
        <f>IFERROR(VALUE(RIGHT(All_Opps[[#This Row],[Opportunity Name]],2)),"")</f>
        <v>2</v>
      </c>
      <c r="F1072" s="181">
        <f>IFERROR(("20"&amp;LEFT(All_Opps[[#This Row],[Opportunity Name]],2))*1,"")</f>
        <v>2020</v>
      </c>
      <c r="G1072" s="181" t="str">
        <f>MID(All_Opps[[#This Row],[Opportunity Name]],3,2)</f>
        <v>05</v>
      </c>
      <c r="H1072" s="181" t="str">
        <f>LEFT(All_Opps[[#This Row],[Opportunity Name]],7)</f>
        <v>2005 We</v>
      </c>
      <c r="I1072" s="181" t="str" cm="1">
        <f t="array" ref="I10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72" s="181" t="str">
        <f>YEAR(All_Opps[[#This Row],[Close_Date]])&amp;"-"&amp;TEXT(MONTH(All_Opps[[#This Row],[Close_Date]]),"00")</f>
        <v>2019-01</v>
      </c>
      <c r="K1072" s="182">
        <f>All_Opps[[#This Row],[Created Date2]]*1</f>
        <v>43440</v>
      </c>
      <c r="L1072" s="183">
        <f>YEAR(All_Opps[[#This Row],[Created_Date]])</f>
        <v>2018</v>
      </c>
      <c r="M1072" s="184">
        <f>WEEKNUM(All_Opps[[#This Row],[Created_Date]],16)</f>
        <v>49</v>
      </c>
      <c r="N1072" s="182">
        <f>All_Opps[[#This Row],[Close Date]]*1</f>
        <v>43468</v>
      </c>
      <c r="O1072" s="185">
        <f>YEAR(All_Opps[[#This Row],[Close_Date]])</f>
        <v>2019</v>
      </c>
      <c r="P1072" s="183">
        <f>MONTH(All_Opps[[#This Row],[Close Date]])</f>
        <v>1</v>
      </c>
      <c r="Q1072" s="181">
        <f>WEEKNUM(All_Opps[[#This Row],[Close Date]],1)</f>
        <v>1</v>
      </c>
      <c r="R107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72" s="4" t="s">
        <v>2452</v>
      </c>
      <c r="T1072" s="4" t="s">
        <v>2453</v>
      </c>
      <c r="U1072" s="68">
        <v>43468</v>
      </c>
      <c r="V1072" s="347" t="s">
        <v>18</v>
      </c>
      <c r="W1072" s="9">
        <v>31761</v>
      </c>
      <c r="X1072" s="4" t="s">
        <v>6</v>
      </c>
      <c r="Y1072" s="4" t="s">
        <v>321</v>
      </c>
      <c r="Z1072" s="68">
        <v>43440</v>
      </c>
    </row>
    <row r="1073" spans="1:26" ht="12.75" x14ac:dyDescent="0.35">
      <c r="A10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1073" s="181" t="str">
        <f>IF(All_Opps[[#This Row],[WeekMod]]&lt;&gt;"",CONCATENATE(All_Opps[[#This Row],[Opp Year]],"-",TEXT(All_Opps[[#This Row],[WeekMod]],"00#")),"")</f>
        <v>2019-050</v>
      </c>
      <c r="C10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1073" s="181" t="str">
        <f>CONCATENATE(All_Opps[[#This Row],[Opp Year]],"-",TEXT(All_Opps[[#This Row],[Week]],"00#"))</f>
        <v>2019-050</v>
      </c>
      <c r="E1073" s="181">
        <f>IFERROR(VALUE(RIGHT(All_Opps[[#This Row],[Opportunity Name]],2)),"")</f>
        <v>8</v>
      </c>
      <c r="F1073" s="181">
        <f>IFERROR(("20"&amp;LEFT(All_Opps[[#This Row],[Opportunity Name]],2))*1,"")</f>
        <v>2019</v>
      </c>
      <c r="G1073" s="181" t="str">
        <f>MID(All_Opps[[#This Row],[Opportunity Name]],3,2)</f>
        <v>09</v>
      </c>
      <c r="H1073" s="181" t="str">
        <f>LEFT(All_Opps[[#This Row],[Opportunity Name]],7)</f>
        <v>1909 Ra</v>
      </c>
      <c r="I1073" s="181" t="str" cm="1">
        <f t="array" ref="I10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73" s="181" t="str">
        <f>YEAR(All_Opps[[#This Row],[Close_Date]])&amp;"-"&amp;TEXT(MONTH(All_Opps[[#This Row],[Close_Date]]),"00")</f>
        <v>2018-12</v>
      </c>
      <c r="K1073" s="182">
        <f>All_Opps[[#This Row],[Created Date2]]*1</f>
        <v>43423</v>
      </c>
      <c r="L1073" s="183">
        <f>YEAR(All_Opps[[#This Row],[Created_Date]])</f>
        <v>2018</v>
      </c>
      <c r="M1073" s="184">
        <f>WEEKNUM(All_Opps[[#This Row],[Created_Date]],16)</f>
        <v>47</v>
      </c>
      <c r="N1073" s="182">
        <f>All_Opps[[#This Row],[Close Date]]*1</f>
        <v>43444</v>
      </c>
      <c r="O1073" s="185">
        <f>YEAR(All_Opps[[#This Row],[Close_Date]])</f>
        <v>2018</v>
      </c>
      <c r="P1073" s="183">
        <f>MONTH(All_Opps[[#This Row],[Close Date]])</f>
        <v>12</v>
      </c>
      <c r="Q1073" s="181">
        <f>WEEKNUM(All_Opps[[#This Row],[Close Date]],1)</f>
        <v>50</v>
      </c>
      <c r="R107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73" s="4" t="s">
        <v>2454</v>
      </c>
      <c r="T1073" s="4" t="s">
        <v>2455</v>
      </c>
      <c r="U1073" s="68">
        <v>43444</v>
      </c>
      <c r="V1073" s="347" t="s">
        <v>18</v>
      </c>
      <c r="W1073" s="9">
        <v>79257</v>
      </c>
      <c r="X1073" s="4" t="s">
        <v>11</v>
      </c>
      <c r="Y1073" s="4" t="s">
        <v>328</v>
      </c>
      <c r="Z1073" s="68">
        <v>43423</v>
      </c>
    </row>
    <row r="1074" spans="1:26" ht="12.75" x14ac:dyDescent="0.35">
      <c r="A10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074" s="181" t="str">
        <f>IF(All_Opps[[#This Row],[WeekMod]]&lt;&gt;"",CONCATENATE(All_Opps[[#This Row],[Opp Year]],"-",TEXT(All_Opps[[#This Row],[WeekMod]],"00#")),"")</f>
        <v>2019-057</v>
      </c>
      <c r="C10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074" s="181" t="str">
        <f>CONCATENATE(All_Opps[[#This Row],[Opp Year]],"-",TEXT(All_Opps[[#This Row],[Week]],"00#"))</f>
        <v>2019-057</v>
      </c>
      <c r="E1074" s="181">
        <f>IFERROR(VALUE(RIGHT(All_Opps[[#This Row],[Opportunity Name]],2)),"")</f>
        <v>2</v>
      </c>
      <c r="F1074" s="181">
        <f>IFERROR(("20"&amp;LEFT(All_Opps[[#This Row],[Opportunity Name]],2))*1,"")</f>
        <v>2019</v>
      </c>
      <c r="G1074" s="181" t="str">
        <f>MID(All_Opps[[#This Row],[Opportunity Name]],3,2)</f>
        <v>10</v>
      </c>
      <c r="H1074" s="181" t="str">
        <f>LEFT(All_Opps[[#This Row],[Opportunity Name]],7)</f>
        <v>1910 Du</v>
      </c>
      <c r="I1074" s="181" t="str" cm="1">
        <f t="array" ref="I10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74" s="181" t="str">
        <f>YEAR(All_Opps[[#This Row],[Close_Date]])&amp;"-"&amp;TEXT(MONTH(All_Opps[[#This Row],[Close_Date]]),"00")</f>
        <v>2019-01</v>
      </c>
      <c r="K1074" s="182">
        <f>All_Opps[[#This Row],[Created Date2]]*1</f>
        <v>43476</v>
      </c>
      <c r="L1074" s="183">
        <f>YEAR(All_Opps[[#This Row],[Created_Date]])</f>
        <v>2019</v>
      </c>
      <c r="M1074" s="184">
        <f>WEEKNUM(All_Opps[[#This Row],[Created_Date]],16)</f>
        <v>2</v>
      </c>
      <c r="N1074" s="182">
        <f>All_Opps[[#This Row],[Close Date]]*1</f>
        <v>43494</v>
      </c>
      <c r="O1074" s="185">
        <f>YEAR(All_Opps[[#This Row],[Close_Date]])</f>
        <v>2019</v>
      </c>
      <c r="P1074" s="183">
        <f>MONTH(All_Opps[[#This Row],[Close Date]])</f>
        <v>1</v>
      </c>
      <c r="Q1074" s="181">
        <f>WEEKNUM(All_Opps[[#This Row],[Close Date]],1)</f>
        <v>5</v>
      </c>
      <c r="R107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74" s="4" t="s">
        <v>2456</v>
      </c>
      <c r="T1074" s="4" t="s">
        <v>2457</v>
      </c>
      <c r="U1074" s="68">
        <v>43494</v>
      </c>
      <c r="V1074" s="347" t="s">
        <v>18</v>
      </c>
      <c r="W1074" s="9">
        <v>41404</v>
      </c>
      <c r="X1074" s="4" t="s">
        <v>15</v>
      </c>
      <c r="Y1074" s="4" t="s">
        <v>1285</v>
      </c>
      <c r="Z1074" s="68">
        <v>43476</v>
      </c>
    </row>
    <row r="1075" spans="1:26" ht="12.75" x14ac:dyDescent="0.35">
      <c r="A10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075" s="181" t="str">
        <f>IF(All_Opps[[#This Row],[WeekMod]]&lt;&gt;"",CONCATENATE(All_Opps[[#This Row],[Opp Year]],"-",TEXT(All_Opps[[#This Row],[WeekMod]],"00#")),"")</f>
        <v>2019-055</v>
      </c>
      <c r="C10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075" s="181" t="str">
        <f>CONCATENATE(All_Opps[[#This Row],[Opp Year]],"-",TEXT(All_Opps[[#This Row],[Week]],"00#"))</f>
        <v>2019-055</v>
      </c>
      <c r="E1075" s="181">
        <f>IFERROR(VALUE(RIGHT(All_Opps[[#This Row],[Opportunity Name]],2)),"")</f>
        <v>2</v>
      </c>
      <c r="F1075" s="181">
        <f>IFERROR(("20"&amp;LEFT(All_Opps[[#This Row],[Opportunity Name]],2))*1,"")</f>
        <v>2019</v>
      </c>
      <c r="G1075" s="181" t="str">
        <f>MID(All_Opps[[#This Row],[Opportunity Name]],3,2)</f>
        <v>04</v>
      </c>
      <c r="H1075" s="181" t="str">
        <f>LEFT(All_Opps[[#This Row],[Opportunity Name]],7)</f>
        <v>1904-06</v>
      </c>
      <c r="I1075" s="181" t="str" cm="1">
        <f t="array" ref="I10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75" s="181" t="str">
        <f>YEAR(All_Opps[[#This Row],[Close_Date]])&amp;"-"&amp;TEXT(MONTH(All_Opps[[#This Row],[Close_Date]]),"00")</f>
        <v>2019-01</v>
      </c>
      <c r="K1075" s="182">
        <f>All_Opps[[#This Row],[Created Date2]]*1</f>
        <v>43467</v>
      </c>
      <c r="L1075" s="183">
        <f>YEAR(All_Opps[[#This Row],[Created_Date]])</f>
        <v>2019</v>
      </c>
      <c r="M1075" s="184">
        <f>WEEKNUM(All_Opps[[#This Row],[Created_Date]],16)</f>
        <v>1</v>
      </c>
      <c r="N1075" s="182">
        <f>All_Opps[[#This Row],[Close Date]]*1</f>
        <v>43480</v>
      </c>
      <c r="O1075" s="185">
        <f>YEAR(All_Opps[[#This Row],[Close_Date]])</f>
        <v>2019</v>
      </c>
      <c r="P1075" s="183">
        <f>MONTH(All_Opps[[#This Row],[Close Date]])</f>
        <v>1</v>
      </c>
      <c r="Q1075" s="181">
        <f>WEEKNUM(All_Opps[[#This Row],[Close Date]],1)</f>
        <v>3</v>
      </c>
      <c r="R107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89</v>
      </c>
      <c r="S1075" s="4" t="s">
        <v>2458</v>
      </c>
      <c r="T1075" s="4" t="s">
        <v>2459</v>
      </c>
      <c r="U1075" s="68">
        <v>43480</v>
      </c>
      <c r="V1075" s="347" t="s">
        <v>19</v>
      </c>
      <c r="W1075" s="9">
        <v>48639</v>
      </c>
      <c r="X1075" s="4" t="s">
        <v>13</v>
      </c>
      <c r="Y1075" s="4" t="s">
        <v>328</v>
      </c>
      <c r="Z1075" s="68">
        <v>43467</v>
      </c>
    </row>
    <row r="1076" spans="1:26" ht="12.75" x14ac:dyDescent="0.35">
      <c r="A10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076" s="181" t="str">
        <f>IF(All_Opps[[#This Row],[WeekMod]]&lt;&gt;"",CONCATENATE(All_Opps[[#This Row],[Opp Year]],"-",TEXT(All_Opps[[#This Row],[WeekMod]],"00#")),"")</f>
        <v>2019-056</v>
      </c>
      <c r="C10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076" s="181" t="str">
        <f>CONCATENATE(All_Opps[[#This Row],[Opp Year]],"-",TEXT(All_Opps[[#This Row],[Week]],"00#"))</f>
        <v>2019-056</v>
      </c>
      <c r="E1076" s="181">
        <f>IFERROR(VALUE(RIGHT(All_Opps[[#This Row],[Opportunity Name]],2)),"")</f>
        <v>2</v>
      </c>
      <c r="F1076" s="181">
        <f>IFERROR(("20"&amp;LEFT(All_Opps[[#This Row],[Opportunity Name]],2))*1,"")</f>
        <v>2019</v>
      </c>
      <c r="G1076" s="181" t="str">
        <f>MID(All_Opps[[#This Row],[Opportunity Name]],3,2)</f>
        <v>01</v>
      </c>
      <c r="H1076" s="181" t="str">
        <f>LEFT(All_Opps[[#This Row],[Opportunity Name]],7)</f>
        <v>1901 Du</v>
      </c>
      <c r="I1076" s="181" t="str" cm="1">
        <f t="array" ref="I10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76" s="181" t="str">
        <f>YEAR(All_Opps[[#This Row],[Close_Date]])&amp;"-"&amp;TEXT(MONTH(All_Opps[[#This Row],[Close_Date]]),"00")</f>
        <v>2019-01</v>
      </c>
      <c r="K1076" s="182">
        <f>All_Opps[[#This Row],[Created Date2]]*1</f>
        <v>43475</v>
      </c>
      <c r="L1076" s="183">
        <f>YEAR(All_Opps[[#This Row],[Created_Date]])</f>
        <v>2019</v>
      </c>
      <c r="M1076" s="184">
        <f>WEEKNUM(All_Opps[[#This Row],[Created_Date]],16)</f>
        <v>2</v>
      </c>
      <c r="N1076" s="182">
        <f>All_Opps[[#This Row],[Close Date]]*1</f>
        <v>43488</v>
      </c>
      <c r="O1076" s="185">
        <f>YEAR(All_Opps[[#This Row],[Close_Date]])</f>
        <v>2019</v>
      </c>
      <c r="P1076" s="183">
        <f>MONTH(All_Opps[[#This Row],[Close Date]])</f>
        <v>1</v>
      </c>
      <c r="Q1076" s="181">
        <f>WEEKNUM(All_Opps[[#This Row],[Close Date]],1)</f>
        <v>4</v>
      </c>
      <c r="R10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76" s="4" t="s">
        <v>2460</v>
      </c>
      <c r="T1076" s="4" t="s">
        <v>2461</v>
      </c>
      <c r="U1076" s="68">
        <v>43488</v>
      </c>
      <c r="V1076" s="347" t="s">
        <v>18</v>
      </c>
      <c r="W1076" s="9">
        <v>17977</v>
      </c>
      <c r="X1076" s="4" t="s">
        <v>13</v>
      </c>
      <c r="Y1076" s="4" t="s">
        <v>328</v>
      </c>
      <c r="Z1076" s="68">
        <v>43475</v>
      </c>
    </row>
    <row r="1077" spans="1:26" ht="12.75" x14ac:dyDescent="0.35">
      <c r="A10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077" s="181" t="str">
        <f>IF(All_Opps[[#This Row],[WeekMod]]&lt;&gt;"",CONCATENATE(All_Opps[[#This Row],[Opp Year]],"-",TEXT(All_Opps[[#This Row],[WeekMod]],"00#")),"")</f>
        <v>2019-055</v>
      </c>
      <c r="C10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077" s="181" t="str">
        <f>CONCATENATE(All_Opps[[#This Row],[Opp Year]],"-",TEXT(All_Opps[[#This Row],[Week]],"00#"))</f>
        <v>2019-055</v>
      </c>
      <c r="E1077" s="181">
        <f>IFERROR(VALUE(RIGHT(All_Opps[[#This Row],[Opportunity Name]],2)),"")</f>
        <v>4</v>
      </c>
      <c r="F1077" s="181">
        <f>IFERROR(("20"&amp;LEFT(All_Opps[[#This Row],[Opportunity Name]],2))*1,"")</f>
        <v>2019</v>
      </c>
      <c r="G1077" s="181" t="str">
        <f>MID(All_Opps[[#This Row],[Opportunity Name]],3,2)</f>
        <v>03</v>
      </c>
      <c r="H1077" s="181" t="str">
        <f>LEFT(All_Opps[[#This Row],[Opportunity Name]],7)</f>
        <v>1903 Qu</v>
      </c>
      <c r="I1077" s="181" t="str" cm="1">
        <f t="array" ref="I10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77" s="181" t="str">
        <f>YEAR(All_Opps[[#This Row],[Close_Date]])&amp;"-"&amp;TEXT(MONTH(All_Opps[[#This Row],[Close_Date]]),"00")</f>
        <v>2019-01</v>
      </c>
      <c r="K1077" s="182">
        <f>All_Opps[[#This Row],[Created Date2]]*1</f>
        <v>43470</v>
      </c>
      <c r="L1077" s="183">
        <f>YEAR(All_Opps[[#This Row],[Created_Date]])</f>
        <v>2019</v>
      </c>
      <c r="M1077" s="184">
        <f>WEEKNUM(All_Opps[[#This Row],[Created_Date]],16)</f>
        <v>2</v>
      </c>
      <c r="N1077" s="182">
        <f>All_Opps[[#This Row],[Close Date]]*1</f>
        <v>43483</v>
      </c>
      <c r="O1077" s="185">
        <f>YEAR(All_Opps[[#This Row],[Close_Date]])</f>
        <v>2019</v>
      </c>
      <c r="P1077" s="183">
        <f>MONTH(All_Opps[[#This Row],[Close Date]])</f>
        <v>1</v>
      </c>
      <c r="Q1077" s="181">
        <f>WEEKNUM(All_Opps[[#This Row],[Close Date]],1)</f>
        <v>3</v>
      </c>
      <c r="R107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77" s="4" t="s">
        <v>2462</v>
      </c>
      <c r="T1077" s="4" t="s">
        <v>2463</v>
      </c>
      <c r="U1077" s="68">
        <v>43483</v>
      </c>
      <c r="V1077" s="347" t="s">
        <v>21</v>
      </c>
      <c r="W1077" s="9">
        <v>31176</v>
      </c>
      <c r="X1077" s="4" t="s">
        <v>159</v>
      </c>
      <c r="Y1077" s="4" t="s">
        <v>328</v>
      </c>
      <c r="Z1077" s="68">
        <v>43470</v>
      </c>
    </row>
    <row r="1078" spans="1:26" ht="12.75" x14ac:dyDescent="0.35">
      <c r="A10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078" s="181" t="str">
        <f>IF(All_Opps[[#This Row],[WeekMod]]&lt;&gt;"",CONCATENATE(All_Opps[[#This Row],[Opp Year]],"-",TEXT(All_Opps[[#This Row],[WeekMod]],"00#")),"")</f>
        <v>2019-057</v>
      </c>
      <c r="C10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078" s="181" t="str">
        <f>CONCATENATE(All_Opps[[#This Row],[Opp Year]],"-",TEXT(All_Opps[[#This Row],[Week]],"00#"))</f>
        <v>2019-057</v>
      </c>
      <c r="E1078" s="181">
        <f>IFERROR(VALUE(RIGHT(All_Opps[[#This Row],[Opportunity Name]],2)),"")</f>
        <v>2</v>
      </c>
      <c r="F1078" s="181">
        <f>IFERROR(("20"&amp;LEFT(All_Opps[[#This Row],[Opportunity Name]],2))*1,"")</f>
        <v>2019</v>
      </c>
      <c r="G1078" s="181" t="str">
        <f>MID(All_Opps[[#This Row],[Opportunity Name]],3,2)</f>
        <v>11</v>
      </c>
      <c r="H1078" s="181" t="str">
        <f>LEFT(All_Opps[[#This Row],[Opportunity Name]],7)</f>
        <v>1911-02</v>
      </c>
      <c r="I1078" s="181" t="str" cm="1">
        <f t="array" ref="I10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78" s="181" t="str">
        <f>YEAR(All_Opps[[#This Row],[Close_Date]])&amp;"-"&amp;TEXT(MONTH(All_Opps[[#This Row],[Close_Date]]),"00")</f>
        <v>2019-01</v>
      </c>
      <c r="K1078" s="182">
        <f>All_Opps[[#This Row],[Created Date2]]*1</f>
        <v>43482</v>
      </c>
      <c r="L1078" s="183">
        <f>YEAR(All_Opps[[#This Row],[Created_Date]])</f>
        <v>2019</v>
      </c>
      <c r="M1078" s="184">
        <f>WEEKNUM(All_Opps[[#This Row],[Created_Date]],16)</f>
        <v>3</v>
      </c>
      <c r="N1078" s="182">
        <f>All_Opps[[#This Row],[Close Date]]*1</f>
        <v>43493</v>
      </c>
      <c r="O1078" s="185">
        <f>YEAR(All_Opps[[#This Row],[Close_Date]])</f>
        <v>2019</v>
      </c>
      <c r="P1078" s="183">
        <f>MONTH(All_Opps[[#This Row],[Close Date]])</f>
        <v>1</v>
      </c>
      <c r="Q1078" s="181">
        <f>WEEKNUM(All_Opps[[#This Row],[Close Date]],1)</f>
        <v>5</v>
      </c>
      <c r="R107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288</v>
      </c>
      <c r="S1078" s="4" t="s">
        <v>2464</v>
      </c>
      <c r="T1078" s="4" t="s">
        <v>2465</v>
      </c>
      <c r="U1078" s="68">
        <v>43493</v>
      </c>
      <c r="V1078" s="347" t="s">
        <v>19</v>
      </c>
      <c r="W1078" s="9">
        <v>9546</v>
      </c>
      <c r="X1078" s="4" t="s">
        <v>13</v>
      </c>
      <c r="Y1078" s="4" t="s">
        <v>321</v>
      </c>
      <c r="Z1078" s="68">
        <v>43482</v>
      </c>
    </row>
    <row r="1079" spans="1:26" ht="12.75" x14ac:dyDescent="0.35">
      <c r="A10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079" s="181" t="str">
        <f>IF(All_Opps[[#This Row],[WeekMod]]&lt;&gt;"",CONCATENATE(All_Opps[[#This Row],[Opp Year]],"-",TEXT(All_Opps[[#This Row],[WeekMod]],"00#")),"")</f>
        <v>2019-057</v>
      </c>
      <c r="C10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079" s="181" t="str">
        <f>CONCATENATE(All_Opps[[#This Row],[Opp Year]],"-",TEXT(All_Opps[[#This Row],[Week]],"00#"))</f>
        <v>2019-057</v>
      </c>
      <c r="E1079" s="181">
        <f>IFERROR(VALUE(RIGHT(All_Opps[[#This Row],[Opportunity Name]],2)),"")</f>
        <v>2</v>
      </c>
      <c r="F1079" s="181">
        <f>IFERROR(("20"&amp;LEFT(All_Opps[[#This Row],[Opportunity Name]],2))*1,"")</f>
        <v>2019</v>
      </c>
      <c r="G1079" s="181" t="str">
        <f>MID(All_Opps[[#This Row],[Opportunity Name]],3,2)</f>
        <v>04</v>
      </c>
      <c r="H1079" s="181" t="str">
        <f>LEFT(All_Opps[[#This Row],[Opportunity Name]],7)</f>
        <v>1904 Ya</v>
      </c>
      <c r="I1079" s="181" t="str" cm="1">
        <f t="array" ref="I10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79" s="181" t="str">
        <f>YEAR(All_Opps[[#This Row],[Close_Date]])&amp;"-"&amp;TEXT(MONTH(All_Opps[[#This Row],[Close_Date]]),"00")</f>
        <v>2019-01</v>
      </c>
      <c r="K1079" s="182">
        <f>All_Opps[[#This Row],[Created Date2]]*1</f>
        <v>43484</v>
      </c>
      <c r="L1079" s="183">
        <f>YEAR(All_Opps[[#This Row],[Created_Date]])</f>
        <v>2019</v>
      </c>
      <c r="M1079" s="184">
        <f>WEEKNUM(All_Opps[[#This Row],[Created_Date]],16)</f>
        <v>4</v>
      </c>
      <c r="N1079" s="182">
        <f>All_Opps[[#This Row],[Close Date]]*1</f>
        <v>43495</v>
      </c>
      <c r="O1079" s="185">
        <f>YEAR(All_Opps[[#This Row],[Close_Date]])</f>
        <v>2019</v>
      </c>
      <c r="P1079" s="183">
        <f>MONTH(All_Opps[[#This Row],[Close Date]])</f>
        <v>1</v>
      </c>
      <c r="Q1079" s="181">
        <f>WEEKNUM(All_Opps[[#This Row],[Close Date]],1)</f>
        <v>5</v>
      </c>
      <c r="R107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79" s="4" t="s">
        <v>2466</v>
      </c>
      <c r="T1079" s="4" t="s">
        <v>2467</v>
      </c>
      <c r="U1079" s="68">
        <v>43495</v>
      </c>
      <c r="V1079" s="347" t="s">
        <v>18</v>
      </c>
      <c r="W1079" s="9">
        <v>46126</v>
      </c>
      <c r="Y1079" s="4" t="s">
        <v>321</v>
      </c>
      <c r="Z1079" s="68">
        <v>43484</v>
      </c>
    </row>
    <row r="1080" spans="1:26" ht="12.75" x14ac:dyDescent="0.35">
      <c r="A10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1080" s="181" t="str">
        <f>IF(All_Opps[[#This Row],[WeekMod]]&lt;&gt;"",CONCATENATE(All_Opps[[#This Row],[Opp Year]],"-",TEXT(All_Opps[[#This Row],[WeekMod]],"00#")),"")</f>
        <v>2019-049</v>
      </c>
      <c r="C10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1080" s="181" t="str">
        <f>CONCATENATE(All_Opps[[#This Row],[Opp Year]],"-",TEXT(All_Opps[[#This Row],[Week]],"00#"))</f>
        <v>2019-049</v>
      </c>
      <c r="E1080" s="181">
        <f>IFERROR(VALUE(RIGHT(All_Opps[[#This Row],[Opportunity Name]],2)),"")</f>
        <v>4</v>
      </c>
      <c r="F1080" s="181">
        <f>IFERROR(("20"&amp;LEFT(All_Opps[[#This Row],[Opportunity Name]],2))*1,"")</f>
        <v>2019</v>
      </c>
      <c r="G1080" s="181" t="str">
        <f>MID(All_Opps[[#This Row],[Opportunity Name]],3,2)</f>
        <v>05</v>
      </c>
      <c r="H1080" s="181" t="str">
        <f>LEFT(All_Opps[[#This Row],[Opportunity Name]],7)</f>
        <v>1905-15</v>
      </c>
      <c r="I1080" s="181" t="str" cm="1">
        <f t="array" ref="I10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80" s="181" t="str">
        <f>YEAR(All_Opps[[#This Row],[Close_Date]])&amp;"-"&amp;TEXT(MONTH(All_Opps[[#This Row],[Close_Date]]),"00")</f>
        <v>2018-12</v>
      </c>
      <c r="K1080" s="182">
        <f>All_Opps[[#This Row],[Created Date2]]*1</f>
        <v>43435</v>
      </c>
      <c r="L1080" s="183">
        <f>YEAR(All_Opps[[#This Row],[Created_Date]])</f>
        <v>2018</v>
      </c>
      <c r="M1080" s="184">
        <f>WEEKNUM(All_Opps[[#This Row],[Created_Date]],16)</f>
        <v>49</v>
      </c>
      <c r="N1080" s="182">
        <f>All_Opps[[#This Row],[Close Date]]*1</f>
        <v>43439</v>
      </c>
      <c r="O1080" s="185">
        <f>YEAR(All_Opps[[#This Row],[Close_Date]])</f>
        <v>2018</v>
      </c>
      <c r="P1080" s="183">
        <f>MONTH(All_Opps[[#This Row],[Close Date]])</f>
        <v>12</v>
      </c>
      <c r="Q1080" s="181">
        <f>WEEKNUM(All_Opps[[#This Row],[Close Date]],1)</f>
        <v>49</v>
      </c>
      <c r="R108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151</v>
      </c>
      <c r="S1080" s="4" t="s">
        <v>2468</v>
      </c>
      <c r="T1080" s="4" t="s">
        <v>2469</v>
      </c>
      <c r="U1080" s="68">
        <v>43439</v>
      </c>
      <c r="V1080" s="347" t="s">
        <v>19</v>
      </c>
      <c r="W1080" s="9">
        <v>67528</v>
      </c>
      <c r="X1080" s="4" t="s">
        <v>15</v>
      </c>
      <c r="Y1080" s="4" t="s">
        <v>328</v>
      </c>
      <c r="Z1080" s="68">
        <v>43435</v>
      </c>
    </row>
    <row r="1081" spans="1:26" ht="12.75" x14ac:dyDescent="0.35">
      <c r="A10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1081" s="181" t="str">
        <f>IF(All_Opps[[#This Row],[WeekMod]]&lt;&gt;"",CONCATENATE(All_Opps[[#This Row],[Opp Year]],"-",TEXT(All_Opps[[#This Row],[WeekMod]],"00#")),"")</f>
        <v>2019-051</v>
      </c>
      <c r="C10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1081" s="181" t="str">
        <f>CONCATENATE(All_Opps[[#This Row],[Opp Year]],"-",TEXT(All_Opps[[#This Row],[Week]],"00#"))</f>
        <v>2019-051</v>
      </c>
      <c r="E1081" s="181">
        <f>IFERROR(VALUE(RIGHT(All_Opps[[#This Row],[Opportunity Name]],2)),"")</f>
        <v>5</v>
      </c>
      <c r="F1081" s="181">
        <f>IFERROR(("20"&amp;LEFT(All_Opps[[#This Row],[Opportunity Name]],2))*1,"")</f>
        <v>2019</v>
      </c>
      <c r="G1081" s="181" t="str">
        <f>MID(All_Opps[[#This Row],[Opportunity Name]],3,2)</f>
        <v>07</v>
      </c>
      <c r="H1081" s="181" t="str">
        <f>LEFT(All_Opps[[#This Row],[Opportunity Name]],7)</f>
        <v>1907-16</v>
      </c>
      <c r="I1081" s="181" t="str" cm="1">
        <f t="array" ref="I10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81" s="181" t="str">
        <f>YEAR(All_Opps[[#This Row],[Close_Date]])&amp;"-"&amp;TEXT(MONTH(All_Opps[[#This Row],[Close_Date]]),"00")</f>
        <v>2018-12</v>
      </c>
      <c r="K1081" s="182">
        <f>All_Opps[[#This Row],[Created Date2]]*1</f>
        <v>43453</v>
      </c>
      <c r="L1081" s="183">
        <f>YEAR(All_Opps[[#This Row],[Created_Date]])</f>
        <v>2018</v>
      </c>
      <c r="M1081" s="184">
        <f>WEEKNUM(All_Opps[[#This Row],[Created_Date]],16)</f>
        <v>51</v>
      </c>
      <c r="N1081" s="182">
        <f>All_Opps[[#This Row],[Close Date]]*1</f>
        <v>43455</v>
      </c>
      <c r="O1081" s="185">
        <f>YEAR(All_Opps[[#This Row],[Close_Date]])</f>
        <v>2018</v>
      </c>
      <c r="P1081" s="183">
        <f>MONTH(All_Opps[[#This Row],[Close Date]])</f>
        <v>12</v>
      </c>
      <c r="Q1081" s="181">
        <f>WEEKNUM(All_Opps[[#This Row],[Close Date]],1)</f>
        <v>51</v>
      </c>
      <c r="R108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194</v>
      </c>
      <c r="S1081" s="4" t="s">
        <v>2470</v>
      </c>
      <c r="T1081" s="4" t="s">
        <v>2471</v>
      </c>
      <c r="U1081" s="68">
        <v>43455</v>
      </c>
      <c r="V1081" s="347" t="s">
        <v>19</v>
      </c>
      <c r="W1081" s="9">
        <v>56802</v>
      </c>
      <c r="X1081" s="4" t="s">
        <v>11</v>
      </c>
      <c r="Y1081" s="4" t="s">
        <v>328</v>
      </c>
      <c r="Z1081" s="68">
        <v>43453</v>
      </c>
    </row>
    <row r="1082" spans="1:26" ht="12.75" x14ac:dyDescent="0.35">
      <c r="A10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082" s="181" t="str">
        <f>IF(All_Opps[[#This Row],[WeekMod]]&lt;&gt;"",CONCATENATE(All_Opps[[#This Row],[Opp Year]],"-",TEXT(All_Opps[[#This Row],[WeekMod]],"00#")),"")</f>
        <v>2019-053</v>
      </c>
      <c r="C10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082" s="181" t="str">
        <f>CONCATENATE(All_Opps[[#This Row],[Opp Year]],"-",TEXT(All_Opps[[#This Row],[Week]],"00#"))</f>
        <v>2019-053</v>
      </c>
      <c r="E1082" s="181">
        <f>IFERROR(VALUE(RIGHT(All_Opps[[#This Row],[Opportunity Name]],2)),"")</f>
        <v>2</v>
      </c>
      <c r="F1082" s="181">
        <f>IFERROR(("20"&amp;LEFT(All_Opps[[#This Row],[Opportunity Name]],2))*1,"")</f>
        <v>2019</v>
      </c>
      <c r="G1082" s="181" t="str">
        <f>MID(All_Opps[[#This Row],[Opportunity Name]],3,2)</f>
        <v>09</v>
      </c>
      <c r="H1082" s="181" t="str">
        <f>LEFT(All_Opps[[#This Row],[Opportunity Name]],7)</f>
        <v>1909 La</v>
      </c>
      <c r="I1082" s="181" t="str" cm="1">
        <f t="array" ref="I10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82" s="181" t="str">
        <f>YEAR(All_Opps[[#This Row],[Close_Date]])&amp;"-"&amp;TEXT(MONTH(All_Opps[[#This Row],[Close_Date]]),"00")</f>
        <v>2019-01</v>
      </c>
      <c r="K1082" s="182">
        <f>All_Opps[[#This Row],[Created Date2]]*1</f>
        <v>43470</v>
      </c>
      <c r="L1082" s="183">
        <f>YEAR(All_Opps[[#This Row],[Created_Date]])</f>
        <v>2019</v>
      </c>
      <c r="M1082" s="184">
        <f>WEEKNUM(All_Opps[[#This Row],[Created_Date]],16)</f>
        <v>2</v>
      </c>
      <c r="N1082" s="182">
        <f>All_Opps[[#This Row],[Close Date]]*1</f>
        <v>43470</v>
      </c>
      <c r="O1082" s="185">
        <f>YEAR(All_Opps[[#This Row],[Close_Date]])</f>
        <v>2019</v>
      </c>
      <c r="P1082" s="183">
        <f>MONTH(All_Opps[[#This Row],[Close Date]])</f>
        <v>1</v>
      </c>
      <c r="Q1082" s="181">
        <f>WEEKNUM(All_Opps[[#This Row],[Close Date]],1)</f>
        <v>1</v>
      </c>
      <c r="R108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82" s="4" t="s">
        <v>2472</v>
      </c>
      <c r="T1082" s="4" t="s">
        <v>2473</v>
      </c>
      <c r="U1082" s="68">
        <v>43470</v>
      </c>
      <c r="V1082" s="347" t="s">
        <v>18</v>
      </c>
      <c r="W1082" s="9">
        <v>18303</v>
      </c>
      <c r="X1082" s="4" t="s">
        <v>6</v>
      </c>
      <c r="Y1082" s="4" t="s">
        <v>1285</v>
      </c>
      <c r="Z1082" s="68">
        <v>43470</v>
      </c>
    </row>
    <row r="1083" spans="1:26" ht="12.75" x14ac:dyDescent="0.35">
      <c r="A10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083" s="181" t="str">
        <f>IF(All_Opps[[#This Row],[WeekMod]]&lt;&gt;"",CONCATENATE(All_Opps[[#This Row],[Opp Year]],"-",TEXT(All_Opps[[#This Row],[WeekMod]],"00#")),"")</f>
        <v>2019-055</v>
      </c>
      <c r="C10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083" s="181" t="str">
        <f>CONCATENATE(All_Opps[[#This Row],[Opp Year]],"-",TEXT(All_Opps[[#This Row],[Week]],"00#"))</f>
        <v>2019-055</v>
      </c>
      <c r="E1083" s="181">
        <f>IFERROR(VALUE(RIGHT(All_Opps[[#This Row],[Opportunity Name]],2)),"")</f>
        <v>3</v>
      </c>
      <c r="F1083" s="181">
        <f>IFERROR(("20"&amp;LEFT(All_Opps[[#This Row],[Opportunity Name]],2))*1,"")</f>
        <v>2019</v>
      </c>
      <c r="G1083" s="181" t="str">
        <f>MID(All_Opps[[#This Row],[Opportunity Name]],3,2)</f>
        <v>12</v>
      </c>
      <c r="H1083" s="181" t="str">
        <f>LEFT(All_Opps[[#This Row],[Opportunity Name]],7)</f>
        <v>1912 Ev</v>
      </c>
      <c r="I1083" s="181" t="str" cm="1">
        <f t="array" ref="I10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83" s="181" t="str">
        <f>YEAR(All_Opps[[#This Row],[Close_Date]])&amp;"-"&amp;TEXT(MONTH(All_Opps[[#This Row],[Close_Date]]),"00")</f>
        <v>2019-01</v>
      </c>
      <c r="K1083" s="182">
        <f>All_Opps[[#This Row],[Created Date2]]*1</f>
        <v>43484</v>
      </c>
      <c r="L1083" s="183">
        <f>YEAR(All_Opps[[#This Row],[Created_Date]])</f>
        <v>2019</v>
      </c>
      <c r="M1083" s="184">
        <f>WEEKNUM(All_Opps[[#This Row],[Created_Date]],16)</f>
        <v>4</v>
      </c>
      <c r="N1083" s="182">
        <f>All_Opps[[#This Row],[Close Date]]*1</f>
        <v>43484</v>
      </c>
      <c r="O1083" s="185">
        <f>YEAR(All_Opps[[#This Row],[Close_Date]])</f>
        <v>2019</v>
      </c>
      <c r="P1083" s="183">
        <f>MONTH(All_Opps[[#This Row],[Close Date]])</f>
        <v>1</v>
      </c>
      <c r="Q1083" s="181">
        <f>WEEKNUM(All_Opps[[#This Row],[Close Date]],1)</f>
        <v>3</v>
      </c>
      <c r="R108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83" s="4" t="s">
        <v>2474</v>
      </c>
      <c r="T1083" s="4" t="s">
        <v>2475</v>
      </c>
      <c r="U1083" s="68">
        <v>43484</v>
      </c>
      <c r="V1083" s="347" t="s">
        <v>18</v>
      </c>
      <c r="W1083" s="9">
        <v>27091</v>
      </c>
      <c r="X1083" s="4" t="s">
        <v>13</v>
      </c>
      <c r="Y1083" s="4" t="s">
        <v>321</v>
      </c>
      <c r="Z1083" s="68">
        <v>43484</v>
      </c>
    </row>
    <row r="1084" spans="1:26" ht="12.75" x14ac:dyDescent="0.35">
      <c r="A10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084" s="181" t="str">
        <f>IF(All_Opps[[#This Row],[WeekMod]]&lt;&gt;"",CONCATENATE(All_Opps[[#This Row],[Opp Year]],"-",TEXT(All_Opps[[#This Row],[WeekMod]],"00#")),"")</f>
        <v>2019-057</v>
      </c>
      <c r="C10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084" s="181" t="str">
        <f>CONCATENATE(All_Opps[[#This Row],[Opp Year]],"-",TEXT(All_Opps[[#This Row],[Week]],"00#"))</f>
        <v>2019-057</v>
      </c>
      <c r="E1084" s="181">
        <f>IFERROR(VALUE(RIGHT(All_Opps[[#This Row],[Opportunity Name]],2)),"")</f>
        <v>0</v>
      </c>
      <c r="F1084" s="181">
        <f>IFERROR(("20"&amp;LEFT(All_Opps[[#This Row],[Opportunity Name]],2))*1,"")</f>
        <v>2019</v>
      </c>
      <c r="G1084" s="181" t="str">
        <f>MID(All_Opps[[#This Row],[Opportunity Name]],3,2)</f>
        <v>06</v>
      </c>
      <c r="H1084" s="181" t="str">
        <f>LEFT(All_Opps[[#This Row],[Opportunity Name]],7)</f>
        <v>1906-47</v>
      </c>
      <c r="I1084" s="181" t="str" cm="1">
        <f t="array" ref="I10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84" s="181" t="str">
        <f>YEAR(All_Opps[[#This Row],[Close_Date]])&amp;"-"&amp;TEXT(MONTH(All_Opps[[#This Row],[Close_Date]]),"00")</f>
        <v>2019-01</v>
      </c>
      <c r="K1084" s="182">
        <f>All_Opps[[#This Row],[Created Date2]]*1</f>
        <v>43685</v>
      </c>
      <c r="L1084" s="183">
        <f>YEAR(All_Opps[[#This Row],[Created_Date]])</f>
        <v>2019</v>
      </c>
      <c r="M1084" s="184">
        <f>WEEKNUM(All_Opps[[#This Row],[Created_Date]],16)</f>
        <v>32</v>
      </c>
      <c r="N1084" s="182">
        <f>All_Opps[[#This Row],[Close Date]]*1</f>
        <v>43493</v>
      </c>
      <c r="O1084" s="185">
        <f>YEAR(All_Opps[[#This Row],[Close_Date]])</f>
        <v>2019</v>
      </c>
      <c r="P1084" s="183">
        <f>MONTH(All_Opps[[#This Row],[Close Date]])</f>
        <v>1</v>
      </c>
      <c r="Q1084" s="181">
        <f>WEEKNUM(All_Opps[[#This Row],[Close Date]],1)</f>
        <v>5</v>
      </c>
      <c r="R108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84" s="4" t="s">
        <v>2476</v>
      </c>
      <c r="T1084" s="4" t="s">
        <v>2477</v>
      </c>
      <c r="U1084" s="68">
        <v>43493</v>
      </c>
      <c r="V1084" s="347" t="s">
        <v>23</v>
      </c>
      <c r="W1084" s="9">
        <v>0</v>
      </c>
      <c r="X1084" s="4" t="s">
        <v>27</v>
      </c>
      <c r="Y1084" s="4" t="s">
        <v>2478</v>
      </c>
      <c r="Z1084" s="68">
        <v>43685</v>
      </c>
    </row>
    <row r="1085" spans="1:26" ht="12.75" x14ac:dyDescent="0.35">
      <c r="A10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1085" s="181" t="str">
        <f>IF(All_Opps[[#This Row],[WeekMod]]&lt;&gt;"",CONCATENATE(All_Opps[[#This Row],[Opp Year]],"-",TEXT(All_Opps[[#This Row],[WeekMod]],"00#")),"")</f>
        <v>2019-052</v>
      </c>
      <c r="C10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1085" s="181" t="str">
        <f>CONCATENATE(All_Opps[[#This Row],[Opp Year]],"-",TEXT(All_Opps[[#This Row],[Week]],"00#"))</f>
        <v>2019-052</v>
      </c>
      <c r="E1085" s="181">
        <f>IFERROR(VALUE(RIGHT(All_Opps[[#This Row],[Opportunity Name]],2)),"")</f>
        <v>1</v>
      </c>
      <c r="F1085" s="181">
        <f>IFERROR(("20"&amp;LEFT(All_Opps[[#This Row],[Opportunity Name]],2))*1,"")</f>
        <v>2019</v>
      </c>
      <c r="G1085" s="181" t="str">
        <f>MID(All_Opps[[#This Row],[Opportunity Name]],3,2)</f>
        <v>04</v>
      </c>
      <c r="H1085" s="181" t="str">
        <f>LEFT(All_Opps[[#This Row],[Opportunity Name]],7)</f>
        <v>1904-08</v>
      </c>
      <c r="I1085" s="181" t="str" cm="1">
        <f t="array" ref="I10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85" s="181" t="str">
        <f>YEAR(All_Opps[[#This Row],[Close_Date]])&amp;"-"&amp;TEXT(MONTH(All_Opps[[#This Row],[Close_Date]]),"00")</f>
        <v>2018-12</v>
      </c>
      <c r="K1085" s="182">
        <f>All_Opps[[#This Row],[Created Date2]]*1</f>
        <v>43651</v>
      </c>
      <c r="L1085" s="183">
        <f>YEAR(All_Opps[[#This Row],[Created_Date]])</f>
        <v>2019</v>
      </c>
      <c r="M1085" s="184">
        <f>WEEKNUM(All_Opps[[#This Row],[Created_Date]],16)</f>
        <v>27</v>
      </c>
      <c r="N1085" s="182">
        <f>All_Opps[[#This Row],[Close Date]]*1</f>
        <v>43459</v>
      </c>
      <c r="O1085" s="185">
        <f>YEAR(All_Opps[[#This Row],[Close_Date]])</f>
        <v>2018</v>
      </c>
      <c r="P1085" s="183">
        <f>MONTH(All_Opps[[#This Row],[Close Date]])</f>
        <v>12</v>
      </c>
      <c r="Q1085" s="181">
        <f>WEEKNUM(All_Opps[[#This Row],[Close Date]],1)</f>
        <v>52</v>
      </c>
      <c r="R108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85" s="4" t="s">
        <v>2479</v>
      </c>
      <c r="T1085" s="4" t="s">
        <v>2480</v>
      </c>
      <c r="U1085" s="68">
        <v>43459</v>
      </c>
      <c r="V1085" s="347" t="s">
        <v>23</v>
      </c>
      <c r="W1085" s="9">
        <v>0</v>
      </c>
      <c r="X1085" s="4" t="s">
        <v>13</v>
      </c>
      <c r="Y1085" s="4" t="s">
        <v>2478</v>
      </c>
      <c r="Z1085" s="68">
        <v>43651</v>
      </c>
    </row>
    <row r="1086" spans="1:26" ht="12.75" x14ac:dyDescent="0.35">
      <c r="A10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086" s="181" t="str">
        <f>IF(All_Opps[[#This Row],[WeekMod]]&lt;&gt;"",CONCATENATE(All_Opps[[#This Row],[Opp Year]],"-",TEXT(All_Opps[[#This Row],[WeekMod]],"00#")),"")</f>
        <v>2019-057</v>
      </c>
      <c r="C10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086" s="181" t="str">
        <f>CONCATENATE(All_Opps[[#This Row],[Opp Year]],"-",TEXT(All_Opps[[#This Row],[Week]],"00#"))</f>
        <v>2019-057</v>
      </c>
      <c r="E1086" s="181">
        <f>IFERROR(VALUE(RIGHT(All_Opps[[#This Row],[Opportunity Name]],2)),"")</f>
        <v>2</v>
      </c>
      <c r="F1086" s="181">
        <f>IFERROR(("20"&amp;LEFT(All_Opps[[#This Row],[Opportunity Name]],2))*1,"")</f>
        <v>2019</v>
      </c>
      <c r="G1086" s="181" t="str">
        <f>MID(All_Opps[[#This Row],[Opportunity Name]],3,2)</f>
        <v>08</v>
      </c>
      <c r="H1086" s="181" t="str">
        <f>LEFT(All_Opps[[#This Row],[Opportunity Name]],7)</f>
        <v>1908-16</v>
      </c>
      <c r="I1086" s="181" t="str" cm="1">
        <f t="array" ref="I10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86" s="181" t="str">
        <f>YEAR(All_Opps[[#This Row],[Close_Date]])&amp;"-"&amp;TEXT(MONTH(All_Opps[[#This Row],[Close_Date]]),"00")</f>
        <v>2019-01</v>
      </c>
      <c r="K1086" s="182">
        <f>All_Opps[[#This Row],[Created Date2]]*1</f>
        <v>43484</v>
      </c>
      <c r="L1086" s="183">
        <f>YEAR(All_Opps[[#This Row],[Created_Date]])</f>
        <v>2019</v>
      </c>
      <c r="M1086" s="184">
        <f>WEEKNUM(All_Opps[[#This Row],[Created_Date]],16)</f>
        <v>4</v>
      </c>
      <c r="N1086" s="182">
        <f>All_Opps[[#This Row],[Close Date]]*1</f>
        <v>43494</v>
      </c>
      <c r="O1086" s="185">
        <f>YEAR(All_Opps[[#This Row],[Close_Date]])</f>
        <v>2019</v>
      </c>
      <c r="P1086" s="183">
        <f>MONTH(All_Opps[[#This Row],[Close Date]])</f>
        <v>1</v>
      </c>
      <c r="Q1086" s="181">
        <f>WEEKNUM(All_Opps[[#This Row],[Close Date]],1)</f>
        <v>5</v>
      </c>
      <c r="R108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194</v>
      </c>
      <c r="S1086" s="4" t="s">
        <v>2481</v>
      </c>
      <c r="T1086" s="4" t="s">
        <v>2482</v>
      </c>
      <c r="U1086" s="68">
        <v>43494</v>
      </c>
      <c r="V1086" s="347" t="s">
        <v>19</v>
      </c>
      <c r="W1086" s="9">
        <v>77167</v>
      </c>
      <c r="X1086" s="4" t="s">
        <v>11</v>
      </c>
      <c r="Y1086" s="4" t="s">
        <v>328</v>
      </c>
      <c r="Z1086" s="68">
        <v>43484</v>
      </c>
    </row>
    <row r="1087" spans="1:26" ht="12.75" x14ac:dyDescent="0.35">
      <c r="A10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087" s="181" t="str">
        <f>IF(All_Opps[[#This Row],[WeekMod]]&lt;&gt;"",CONCATENATE(All_Opps[[#This Row],[Opp Year]],"-",TEXT(All_Opps[[#This Row],[WeekMod]],"00#")),"")</f>
        <v>2019-057</v>
      </c>
      <c r="C10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087" s="181" t="str">
        <f>CONCATENATE(All_Opps[[#This Row],[Opp Year]],"-",TEXT(All_Opps[[#This Row],[Week]],"00#"))</f>
        <v>2019-057</v>
      </c>
      <c r="E1087" s="181">
        <f>IFERROR(VALUE(RIGHT(All_Opps[[#This Row],[Opportunity Name]],2)),"")</f>
        <v>1</v>
      </c>
      <c r="F1087" s="181">
        <f>IFERROR(("20"&amp;LEFT(All_Opps[[#This Row],[Opportunity Name]],2))*1,"")</f>
        <v>2019</v>
      </c>
      <c r="G1087" s="181" t="str">
        <f>MID(All_Opps[[#This Row],[Opportunity Name]],3,2)</f>
        <v>06</v>
      </c>
      <c r="H1087" s="181" t="str">
        <f>LEFT(All_Opps[[#This Row],[Opportunity Name]],7)</f>
        <v>1906-28</v>
      </c>
      <c r="I1087" s="181" t="str" cm="1">
        <f t="array" ref="I10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87" s="181" t="str">
        <f>YEAR(All_Opps[[#This Row],[Close_Date]])&amp;"-"&amp;TEXT(MONTH(All_Opps[[#This Row],[Close_Date]]),"00")</f>
        <v>2019-01</v>
      </c>
      <c r="K1087" s="182">
        <f>All_Opps[[#This Row],[Created Date2]]*1</f>
        <v>43488</v>
      </c>
      <c r="L1087" s="183">
        <f>YEAR(All_Opps[[#This Row],[Created_Date]])</f>
        <v>2019</v>
      </c>
      <c r="M1087" s="184">
        <f>WEEKNUM(All_Opps[[#This Row],[Created_Date]],16)</f>
        <v>4</v>
      </c>
      <c r="N1087" s="182">
        <f>All_Opps[[#This Row],[Close Date]]*1</f>
        <v>43493</v>
      </c>
      <c r="O1087" s="185">
        <f>YEAR(All_Opps[[#This Row],[Close_Date]])</f>
        <v>2019</v>
      </c>
      <c r="P1087" s="183">
        <f>MONTH(All_Opps[[#This Row],[Close Date]])</f>
        <v>1</v>
      </c>
      <c r="Q1087" s="181">
        <f>WEEKNUM(All_Opps[[#This Row],[Close Date]],1)</f>
        <v>5</v>
      </c>
      <c r="R108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129</v>
      </c>
      <c r="S1087" s="4" t="s">
        <v>2483</v>
      </c>
      <c r="T1087" s="4" t="s">
        <v>2484</v>
      </c>
      <c r="U1087" s="68">
        <v>43493</v>
      </c>
      <c r="V1087" s="347" t="s">
        <v>19</v>
      </c>
      <c r="W1087" s="9">
        <v>20112</v>
      </c>
      <c r="X1087" s="4" t="s">
        <v>159</v>
      </c>
      <c r="Y1087" s="4" t="s">
        <v>321</v>
      </c>
      <c r="Z1087" s="68">
        <v>43488</v>
      </c>
    </row>
    <row r="1088" spans="1:26" ht="12.75" x14ac:dyDescent="0.35">
      <c r="A10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1088" s="181" t="str">
        <f>IF(All_Opps[[#This Row],[WeekMod]]&lt;&gt;"",CONCATENATE(All_Opps[[#This Row],[Opp Year]],"-",TEXT(All_Opps[[#This Row],[WeekMod]],"00#")),"")</f>
        <v>2019-051</v>
      </c>
      <c r="C10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1088" s="181" t="str">
        <f>CONCATENATE(All_Opps[[#This Row],[Opp Year]],"-",TEXT(All_Opps[[#This Row],[Week]],"00#"))</f>
        <v>2019-051</v>
      </c>
      <c r="E1088" s="181">
        <f>IFERROR(VALUE(RIGHT(All_Opps[[#This Row],[Opportunity Name]],2)),"")</f>
        <v>7</v>
      </c>
      <c r="F1088" s="181">
        <f>IFERROR(("20"&amp;LEFT(All_Opps[[#This Row],[Opportunity Name]],2))*1,"")</f>
        <v>2019</v>
      </c>
      <c r="G1088" s="181" t="str">
        <f>MID(All_Opps[[#This Row],[Opportunity Name]],3,2)</f>
        <v>06</v>
      </c>
      <c r="H1088" s="181" t="str">
        <f>LEFT(All_Opps[[#This Row],[Opportunity Name]],7)</f>
        <v>1906-29</v>
      </c>
      <c r="I1088" s="181" t="str" cm="1">
        <f t="array" ref="I10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88" s="181" t="str">
        <f>YEAR(All_Opps[[#This Row],[Close_Date]])&amp;"-"&amp;TEXT(MONTH(All_Opps[[#This Row],[Close_Date]]),"00")</f>
        <v>2018-12</v>
      </c>
      <c r="K1088" s="182">
        <f>All_Opps[[#This Row],[Created Date2]]*1</f>
        <v>43449</v>
      </c>
      <c r="L1088" s="183">
        <f>YEAR(All_Opps[[#This Row],[Created_Date]])</f>
        <v>2018</v>
      </c>
      <c r="M1088" s="184">
        <f>WEEKNUM(All_Opps[[#This Row],[Created_Date]],16)</f>
        <v>51</v>
      </c>
      <c r="N1088" s="182">
        <f>All_Opps[[#This Row],[Close Date]]*1</f>
        <v>43454</v>
      </c>
      <c r="O1088" s="185">
        <f>YEAR(All_Opps[[#This Row],[Close_Date]])</f>
        <v>2018</v>
      </c>
      <c r="P1088" s="183">
        <f>MONTH(All_Opps[[#This Row],[Close Date]])</f>
        <v>12</v>
      </c>
      <c r="Q1088" s="181">
        <f>WEEKNUM(All_Opps[[#This Row],[Close Date]],1)</f>
        <v>51</v>
      </c>
      <c r="R108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168</v>
      </c>
      <c r="S1088" s="4" t="s">
        <v>2485</v>
      </c>
      <c r="T1088" s="4" t="s">
        <v>2486</v>
      </c>
      <c r="U1088" s="68">
        <v>43454</v>
      </c>
      <c r="V1088" s="347" t="s">
        <v>19</v>
      </c>
      <c r="W1088" s="9">
        <v>120363</v>
      </c>
      <c r="X1088" s="4" t="s">
        <v>14</v>
      </c>
      <c r="Y1088" s="4" t="s">
        <v>321</v>
      </c>
      <c r="Z1088" s="68">
        <v>43449</v>
      </c>
    </row>
    <row r="1089" spans="1:26" ht="12.75" x14ac:dyDescent="0.35">
      <c r="A10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1089" s="181" t="str">
        <f>IF(All_Opps[[#This Row],[WeekMod]]&lt;&gt;"",CONCATENATE(All_Opps[[#This Row],[Opp Year]],"-",TEXT(All_Opps[[#This Row],[WeekMod]],"00#")),"")</f>
        <v>2019-054</v>
      </c>
      <c r="C10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1089" s="181" t="str">
        <f>CONCATENATE(All_Opps[[#This Row],[Opp Year]],"-",TEXT(All_Opps[[#This Row],[Week]],"00#"))</f>
        <v>2019-054</v>
      </c>
      <c r="E1089" s="181">
        <f>IFERROR(VALUE(RIGHT(All_Opps[[#This Row],[Opportunity Name]],2)),"")</f>
        <v>6</v>
      </c>
      <c r="F1089" s="181">
        <f>IFERROR(("20"&amp;LEFT(All_Opps[[#This Row],[Opportunity Name]],2))*1,"")</f>
        <v>2019</v>
      </c>
      <c r="G1089" s="181" t="str">
        <f>MID(All_Opps[[#This Row],[Opportunity Name]],3,2)</f>
        <v>02</v>
      </c>
      <c r="H1089" s="181" t="str">
        <f>LEFT(All_Opps[[#This Row],[Opportunity Name]],7)</f>
        <v>1902-05</v>
      </c>
      <c r="I1089" s="181" t="str" cm="1">
        <f t="array" ref="I10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89" s="181" t="str">
        <f>YEAR(All_Opps[[#This Row],[Close_Date]])&amp;"-"&amp;TEXT(MONTH(All_Opps[[#This Row],[Close_Date]]),"00")</f>
        <v>2019-01</v>
      </c>
      <c r="K1089" s="182">
        <f>All_Opps[[#This Row],[Created Date2]]*1</f>
        <v>43472</v>
      </c>
      <c r="L1089" s="183">
        <f>YEAR(All_Opps[[#This Row],[Created_Date]])</f>
        <v>2019</v>
      </c>
      <c r="M1089" s="184">
        <f>WEEKNUM(All_Opps[[#This Row],[Created_Date]],16)</f>
        <v>2</v>
      </c>
      <c r="N1089" s="182">
        <f>All_Opps[[#This Row],[Close Date]]*1</f>
        <v>43472</v>
      </c>
      <c r="O1089" s="185">
        <f>YEAR(All_Opps[[#This Row],[Close_Date]])</f>
        <v>2019</v>
      </c>
      <c r="P1089" s="183">
        <f>MONTH(All_Opps[[#This Row],[Close Date]])</f>
        <v>1</v>
      </c>
      <c r="Q1089" s="181">
        <f>WEEKNUM(All_Opps[[#This Row],[Close Date]],1)</f>
        <v>2</v>
      </c>
      <c r="R108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</v>
      </c>
      <c r="S1089" s="4" t="s">
        <v>2487</v>
      </c>
      <c r="T1089" s="4" t="s">
        <v>2488</v>
      </c>
      <c r="U1089" s="68">
        <v>43472</v>
      </c>
      <c r="V1089" s="347" t="s">
        <v>19</v>
      </c>
      <c r="W1089" s="9">
        <v>108902</v>
      </c>
      <c r="X1089" s="4" t="s">
        <v>11</v>
      </c>
      <c r="Y1089" s="4" t="s">
        <v>328</v>
      </c>
      <c r="Z1089" s="68">
        <v>43472</v>
      </c>
    </row>
    <row r="1090" spans="1:26" ht="12.75" x14ac:dyDescent="0.35">
      <c r="A10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1090" s="181" t="str">
        <f>IF(All_Opps[[#This Row],[WeekMod]]&lt;&gt;"",CONCATENATE(All_Opps[[#This Row],[Opp Year]],"-",TEXT(All_Opps[[#This Row],[WeekMod]],"00#")),"")</f>
        <v>2019-051</v>
      </c>
      <c r="C10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1090" s="181" t="str">
        <f>CONCATENATE(All_Opps[[#This Row],[Opp Year]],"-",TEXT(All_Opps[[#This Row],[Week]],"00#"))</f>
        <v>2019-051</v>
      </c>
      <c r="E1090" s="181">
        <f>IFERROR(VALUE(RIGHT(All_Opps[[#This Row],[Opportunity Name]],2)),"")</f>
        <v>4</v>
      </c>
      <c r="F1090" s="181">
        <f>IFERROR(("20"&amp;LEFT(All_Opps[[#This Row],[Opportunity Name]],2))*1,"")</f>
        <v>2019</v>
      </c>
      <c r="G1090" s="181" t="str">
        <f>MID(All_Opps[[#This Row],[Opportunity Name]],3,2)</f>
        <v>05</v>
      </c>
      <c r="H1090" s="181" t="str">
        <f>LEFT(All_Opps[[#This Row],[Opportunity Name]],7)</f>
        <v>1905-16</v>
      </c>
      <c r="I1090" s="181" t="str" cm="1">
        <f t="array" ref="I10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90" s="181" t="str">
        <f>YEAR(All_Opps[[#This Row],[Close_Date]])&amp;"-"&amp;TEXT(MONTH(All_Opps[[#This Row],[Close_Date]]),"00")</f>
        <v>2018-12</v>
      </c>
      <c r="K1090" s="182">
        <f>All_Opps[[#This Row],[Created Date2]]*1</f>
        <v>43444</v>
      </c>
      <c r="L1090" s="183">
        <f>YEAR(All_Opps[[#This Row],[Created_Date]])</f>
        <v>2018</v>
      </c>
      <c r="M1090" s="184">
        <f>WEEKNUM(All_Opps[[#This Row],[Created_Date]],16)</f>
        <v>50</v>
      </c>
      <c r="N1090" s="182">
        <f>All_Opps[[#This Row],[Close Date]]*1</f>
        <v>43454</v>
      </c>
      <c r="O1090" s="185">
        <f>YEAR(All_Opps[[#This Row],[Close_Date]])</f>
        <v>2018</v>
      </c>
      <c r="P1090" s="183">
        <f>MONTH(All_Opps[[#This Row],[Close Date]])</f>
        <v>12</v>
      </c>
      <c r="Q1090" s="181">
        <f>WEEKNUM(All_Opps[[#This Row],[Close Date]],1)</f>
        <v>51</v>
      </c>
      <c r="R109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142</v>
      </c>
      <c r="S1090" s="4" t="s">
        <v>2489</v>
      </c>
      <c r="T1090" s="4" t="s">
        <v>2490</v>
      </c>
      <c r="U1090" s="68">
        <v>43454</v>
      </c>
      <c r="V1090" s="347" t="s">
        <v>19</v>
      </c>
      <c r="W1090" s="9">
        <v>151440</v>
      </c>
      <c r="X1090" s="4" t="s">
        <v>15</v>
      </c>
      <c r="Y1090" s="4" t="s">
        <v>321</v>
      </c>
      <c r="Z1090" s="68">
        <v>43444</v>
      </c>
    </row>
    <row r="1091" spans="1:26" ht="12.75" x14ac:dyDescent="0.35">
      <c r="A109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091" s="181" t="str">
        <f>IF(All_Opps[[#This Row],[WeekMod]]&lt;&gt;"",CONCATENATE(All_Opps[[#This Row],[Opp Year]],"-",TEXT(All_Opps[[#This Row],[WeekMod]],"00#")),"")</f>
        <v/>
      </c>
      <c r="C10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091" s="181" t="str">
        <f>CONCATENATE(All_Opps[[#This Row],[Opp Year]],"-",TEXT(All_Opps[[#This Row],[Week]],"00#"))</f>
        <v>2021-001</v>
      </c>
      <c r="E1091" s="181">
        <f>IFERROR(VALUE(RIGHT(All_Opps[[#This Row],[Opportunity Name]],2)),"")</f>
        <v>2</v>
      </c>
      <c r="F1091" s="181">
        <f>IFERROR(("20"&amp;LEFT(All_Opps[[#This Row],[Opportunity Name]],2))*1,"")</f>
        <v>2021</v>
      </c>
      <c r="G1091" s="181" t="str">
        <f>MID(All_Opps[[#This Row],[Opportunity Name]],3,2)</f>
        <v>06</v>
      </c>
      <c r="H1091" s="181" t="str">
        <f>LEFT(All_Opps[[#This Row],[Opportunity Name]],7)</f>
        <v>2106-23</v>
      </c>
      <c r="I1091" s="181" t="str" cm="1">
        <f t="array" ref="I10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91" s="181" t="str">
        <f>YEAR(All_Opps[[#This Row],[Close_Date]])&amp;"-"&amp;TEXT(MONTH(All_Opps[[#This Row],[Close_Date]]),"00")</f>
        <v>2019-02</v>
      </c>
      <c r="K1091" s="182">
        <f>All_Opps[[#This Row],[Created Date2]]*1</f>
        <v>43495</v>
      </c>
      <c r="L1091" s="183">
        <f>YEAR(All_Opps[[#This Row],[Created_Date]])</f>
        <v>2019</v>
      </c>
      <c r="M1091" s="184">
        <f>WEEKNUM(All_Opps[[#This Row],[Created_Date]],16)</f>
        <v>5</v>
      </c>
      <c r="N1091" s="182">
        <f>All_Opps[[#This Row],[Close Date]]*1</f>
        <v>43507</v>
      </c>
      <c r="O1091" s="185">
        <f>YEAR(All_Opps[[#This Row],[Close_Date]])</f>
        <v>2019</v>
      </c>
      <c r="P1091" s="183">
        <f>MONTH(All_Opps[[#This Row],[Close Date]])</f>
        <v>2</v>
      </c>
      <c r="Q1091" s="181">
        <f>WEEKNUM(All_Opps[[#This Row],[Close Date]],1)</f>
        <v>7</v>
      </c>
      <c r="R109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853</v>
      </c>
      <c r="S1091" s="4" t="s">
        <v>2491</v>
      </c>
      <c r="T1091" s="4" t="s">
        <v>2492</v>
      </c>
      <c r="U1091" s="68">
        <v>43507</v>
      </c>
      <c r="V1091" s="347" t="s">
        <v>19</v>
      </c>
      <c r="W1091" s="342">
        <v>62563</v>
      </c>
      <c r="X1091" s="4" t="s">
        <v>16</v>
      </c>
      <c r="Y1091" s="4" t="s">
        <v>1285</v>
      </c>
      <c r="Z1091" s="68">
        <v>43495</v>
      </c>
    </row>
    <row r="1092" spans="1:26" ht="12.75" x14ac:dyDescent="0.35">
      <c r="A10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092" s="181" t="str">
        <f>IF(All_Opps[[#This Row],[WeekMod]]&lt;&gt;"",CONCATENATE(All_Opps[[#This Row],[Opp Year]],"-",TEXT(All_Opps[[#This Row],[WeekMod]],"00#")),"")</f>
        <v>2019-055</v>
      </c>
      <c r="C10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092" s="181" t="str">
        <f>CONCATENATE(All_Opps[[#This Row],[Opp Year]],"-",TEXT(All_Opps[[#This Row],[Week]],"00#"))</f>
        <v>2019-055</v>
      </c>
      <c r="E1092" s="181">
        <f>IFERROR(VALUE(RIGHT(All_Opps[[#This Row],[Opportunity Name]],2)),"")</f>
        <v>2</v>
      </c>
      <c r="F1092" s="181">
        <f>IFERROR(("20"&amp;LEFT(All_Opps[[#This Row],[Opportunity Name]],2))*1,"")</f>
        <v>2019</v>
      </c>
      <c r="G1092" s="181" t="str">
        <f>MID(All_Opps[[#This Row],[Opportunity Name]],3,2)</f>
        <v>11</v>
      </c>
      <c r="H1092" s="181" t="str">
        <f>LEFT(All_Opps[[#This Row],[Opportunity Name]],7)</f>
        <v>1911-03</v>
      </c>
      <c r="I1092" s="181" t="str" cm="1">
        <f t="array" ref="I10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92" s="181" t="str">
        <f>YEAR(All_Opps[[#This Row],[Close_Date]])&amp;"-"&amp;TEXT(MONTH(All_Opps[[#This Row],[Close_Date]]),"00")</f>
        <v>2019-01</v>
      </c>
      <c r="K1092" s="182">
        <f>All_Opps[[#This Row],[Created Date2]]*1</f>
        <v>43466</v>
      </c>
      <c r="L1092" s="183">
        <f>YEAR(All_Opps[[#This Row],[Created_Date]])</f>
        <v>2019</v>
      </c>
      <c r="M1092" s="184">
        <f>WEEKNUM(All_Opps[[#This Row],[Created_Date]],16)</f>
        <v>1</v>
      </c>
      <c r="N1092" s="182">
        <f>All_Opps[[#This Row],[Close Date]]*1</f>
        <v>43479</v>
      </c>
      <c r="O1092" s="185">
        <f>YEAR(All_Opps[[#This Row],[Close_Date]])</f>
        <v>2019</v>
      </c>
      <c r="P1092" s="183">
        <f>MONTH(All_Opps[[#This Row],[Close Date]])</f>
        <v>1</v>
      </c>
      <c r="Q1092" s="181">
        <f>WEEKNUM(All_Opps[[#This Row],[Close Date]],1)</f>
        <v>3</v>
      </c>
      <c r="R109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304</v>
      </c>
      <c r="S1092" s="4" t="s">
        <v>2493</v>
      </c>
      <c r="T1092" s="4" t="s">
        <v>2494</v>
      </c>
      <c r="U1092" s="68">
        <v>43479</v>
      </c>
      <c r="V1092" s="347" t="s">
        <v>19</v>
      </c>
      <c r="W1092" s="9">
        <v>29831</v>
      </c>
      <c r="X1092" s="4" t="s">
        <v>15</v>
      </c>
      <c r="Y1092" s="4" t="s">
        <v>328</v>
      </c>
      <c r="Z1092" s="68">
        <v>43466</v>
      </c>
    </row>
    <row r="1093" spans="1:26" ht="12.75" x14ac:dyDescent="0.35">
      <c r="A10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1093" s="181" t="str">
        <f>IF(All_Opps[[#This Row],[WeekMod]]&lt;&gt;"",CONCATENATE(All_Opps[[#This Row],[Opp Year]],"-",TEXT(All_Opps[[#This Row],[WeekMod]],"00#")),"")</f>
        <v>2019-054</v>
      </c>
      <c r="C10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1093" s="181" t="str">
        <f>CONCATENATE(All_Opps[[#This Row],[Opp Year]],"-",TEXT(All_Opps[[#This Row],[Week]],"00#"))</f>
        <v>2019-054</v>
      </c>
      <c r="E1093" s="181">
        <f>IFERROR(VALUE(RIGHT(All_Opps[[#This Row],[Opportunity Name]],2)),"")</f>
        <v>2</v>
      </c>
      <c r="F1093" s="181">
        <f>IFERROR(("20"&amp;LEFT(All_Opps[[#This Row],[Opportunity Name]],2))*1,"")</f>
        <v>2019</v>
      </c>
      <c r="G1093" s="181" t="str">
        <f>MID(All_Opps[[#This Row],[Opportunity Name]],3,2)</f>
        <v>02</v>
      </c>
      <c r="H1093" s="181" t="str">
        <f>LEFT(All_Opps[[#This Row],[Opportunity Name]],7)</f>
        <v>1902-06</v>
      </c>
      <c r="I1093" s="181" t="str" cm="1">
        <f t="array" ref="I10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93" s="181" t="str">
        <f>YEAR(All_Opps[[#This Row],[Close_Date]])&amp;"-"&amp;TEXT(MONTH(All_Opps[[#This Row],[Close_Date]]),"00")</f>
        <v>2019-01</v>
      </c>
      <c r="K1093" s="182">
        <f>All_Opps[[#This Row],[Created Date2]]*1</f>
        <v>43469</v>
      </c>
      <c r="L1093" s="183">
        <f>YEAR(All_Opps[[#This Row],[Created_Date]])</f>
        <v>2019</v>
      </c>
      <c r="M1093" s="184">
        <f>WEEKNUM(All_Opps[[#This Row],[Created_Date]],16)</f>
        <v>1</v>
      </c>
      <c r="N1093" s="182">
        <f>All_Opps[[#This Row],[Close Date]]*1</f>
        <v>43471</v>
      </c>
      <c r="O1093" s="185">
        <f>YEAR(All_Opps[[#This Row],[Close_Date]])</f>
        <v>2019</v>
      </c>
      <c r="P1093" s="183">
        <f>MONTH(All_Opps[[#This Row],[Close Date]])</f>
        <v>1</v>
      </c>
      <c r="Q1093" s="181">
        <f>WEEKNUM(All_Opps[[#This Row],[Close Date]],1)</f>
        <v>2</v>
      </c>
      <c r="R109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</v>
      </c>
      <c r="S1093" s="4" t="s">
        <v>2495</v>
      </c>
      <c r="T1093" s="4" t="s">
        <v>2496</v>
      </c>
      <c r="U1093" s="68">
        <v>43471</v>
      </c>
      <c r="V1093" s="347" t="s">
        <v>19</v>
      </c>
      <c r="W1093" s="9">
        <v>31998</v>
      </c>
      <c r="X1093" s="4" t="s">
        <v>161</v>
      </c>
      <c r="Y1093" s="4" t="s">
        <v>321</v>
      </c>
      <c r="Z1093" s="68">
        <v>43469</v>
      </c>
    </row>
    <row r="1094" spans="1:26" ht="12.75" x14ac:dyDescent="0.35">
      <c r="A10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094" s="181" t="str">
        <f>IF(All_Opps[[#This Row],[WeekMod]]&lt;&gt;"",CONCATENATE(All_Opps[[#This Row],[Opp Year]],"-",TEXT(All_Opps[[#This Row],[WeekMod]],"00#")),"")</f>
        <v>2019-053</v>
      </c>
      <c r="C10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094" s="181" t="str">
        <f>CONCATENATE(All_Opps[[#This Row],[Opp Year]],"-",TEXT(All_Opps[[#This Row],[Week]],"00#"))</f>
        <v>2019-053</v>
      </c>
      <c r="E1094" s="181">
        <f>IFERROR(VALUE(RIGHT(All_Opps[[#This Row],[Opportunity Name]],2)),"")</f>
        <v>1</v>
      </c>
      <c r="F1094" s="181">
        <f>IFERROR(("20"&amp;LEFT(All_Opps[[#This Row],[Opportunity Name]],2))*1,"")</f>
        <v>2019</v>
      </c>
      <c r="G1094" s="181" t="str">
        <f>MID(All_Opps[[#This Row],[Opportunity Name]],3,2)</f>
        <v>01</v>
      </c>
      <c r="H1094" s="181" t="str">
        <f>LEFT(All_Opps[[#This Row],[Opportunity Name]],7)</f>
        <v>1901-13</v>
      </c>
      <c r="I1094" s="181" t="str" cm="1">
        <f t="array" ref="I10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094" s="181" t="str">
        <f>YEAR(All_Opps[[#This Row],[Close_Date]])&amp;"-"&amp;TEXT(MONTH(All_Opps[[#This Row],[Close_Date]]),"00")</f>
        <v>2019-01</v>
      </c>
      <c r="K1094" s="182">
        <f>All_Opps[[#This Row],[Created Date2]]*1</f>
        <v>43470</v>
      </c>
      <c r="L1094" s="183">
        <f>YEAR(All_Opps[[#This Row],[Created_Date]])</f>
        <v>2019</v>
      </c>
      <c r="M1094" s="184">
        <f>WEEKNUM(All_Opps[[#This Row],[Created_Date]],16)</f>
        <v>2</v>
      </c>
      <c r="N1094" s="182">
        <f>All_Opps[[#This Row],[Close Date]]*1</f>
        <v>43470</v>
      </c>
      <c r="O1094" s="185">
        <f>YEAR(All_Opps[[#This Row],[Close_Date]])</f>
        <v>2019</v>
      </c>
      <c r="P1094" s="183">
        <f>MONTH(All_Opps[[#This Row],[Close Date]])</f>
        <v>1</v>
      </c>
      <c r="Q1094" s="181">
        <f>WEEKNUM(All_Opps[[#This Row],[Close Date]],1)</f>
        <v>1</v>
      </c>
      <c r="R109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094" s="4" t="s">
        <v>2497</v>
      </c>
      <c r="T1094" s="4" t="s">
        <v>2498</v>
      </c>
      <c r="U1094" s="68">
        <v>43470</v>
      </c>
      <c r="V1094" s="347" t="s">
        <v>23</v>
      </c>
      <c r="W1094" s="9">
        <v>0</v>
      </c>
      <c r="X1094" s="4" t="s">
        <v>24</v>
      </c>
      <c r="Y1094" s="4" t="s">
        <v>328</v>
      </c>
      <c r="Z1094" s="68">
        <v>43470</v>
      </c>
    </row>
    <row r="1095" spans="1:26" ht="12.75" x14ac:dyDescent="0.35">
      <c r="A10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095" s="181" t="str">
        <f>IF(All_Opps[[#This Row],[WeekMod]]&lt;&gt;"",CONCATENATE(All_Opps[[#This Row],[Opp Year]],"-",TEXT(All_Opps[[#This Row],[WeekMod]],"00#")),"")</f>
        <v>2019-057</v>
      </c>
      <c r="C10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095" s="181" t="str">
        <f>CONCATENATE(All_Opps[[#This Row],[Opp Year]],"-",TEXT(All_Opps[[#This Row],[Week]],"00#"))</f>
        <v>2019-057</v>
      </c>
      <c r="E1095" s="181">
        <f>IFERROR(VALUE(RIGHT(All_Opps[[#This Row],[Opportunity Name]],2)),"")</f>
        <v>7</v>
      </c>
      <c r="F1095" s="181">
        <f>IFERROR(("20"&amp;LEFT(All_Opps[[#This Row],[Opportunity Name]],2))*1,"")</f>
        <v>2019</v>
      </c>
      <c r="G1095" s="181" t="str">
        <f>MID(All_Opps[[#This Row],[Opportunity Name]],3,2)</f>
        <v>08</v>
      </c>
      <c r="H1095" s="181" t="str">
        <f>LEFT(All_Opps[[#This Row],[Opportunity Name]],7)</f>
        <v>1908-17</v>
      </c>
      <c r="I1095" s="181" t="str" cm="1">
        <f t="array" ref="I10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95" s="181" t="str">
        <f>YEAR(All_Opps[[#This Row],[Close_Date]])&amp;"-"&amp;TEXT(MONTH(All_Opps[[#This Row],[Close_Date]]),"00")</f>
        <v>2019-01</v>
      </c>
      <c r="K1095" s="182">
        <f>All_Opps[[#This Row],[Created Date2]]*1</f>
        <v>43485</v>
      </c>
      <c r="L1095" s="183">
        <f>YEAR(All_Opps[[#This Row],[Created_Date]])</f>
        <v>2019</v>
      </c>
      <c r="M1095" s="184">
        <f>WEEKNUM(All_Opps[[#This Row],[Created_Date]],16)</f>
        <v>4</v>
      </c>
      <c r="N1095" s="182">
        <f>All_Opps[[#This Row],[Close Date]]*1</f>
        <v>43494</v>
      </c>
      <c r="O1095" s="185">
        <f>YEAR(All_Opps[[#This Row],[Close_Date]])</f>
        <v>2019</v>
      </c>
      <c r="P1095" s="183">
        <f>MONTH(All_Opps[[#This Row],[Close Date]])</f>
        <v>1</v>
      </c>
      <c r="Q1095" s="181">
        <f>WEEKNUM(All_Opps[[#This Row],[Close Date]],1)</f>
        <v>5</v>
      </c>
      <c r="R109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193</v>
      </c>
      <c r="S1095" s="4" t="s">
        <v>2499</v>
      </c>
      <c r="T1095" s="4" t="s">
        <v>2500</v>
      </c>
      <c r="U1095" s="68">
        <v>43494</v>
      </c>
      <c r="V1095" s="347" t="s">
        <v>19</v>
      </c>
      <c r="W1095" s="342">
        <v>121709</v>
      </c>
      <c r="X1095" s="4" t="s">
        <v>11</v>
      </c>
      <c r="Y1095" s="4" t="s">
        <v>1285</v>
      </c>
      <c r="Z1095" s="68">
        <v>43485</v>
      </c>
    </row>
    <row r="1096" spans="1:26" ht="12.75" x14ac:dyDescent="0.35">
      <c r="A10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096" s="181" t="str">
        <f>IF(All_Opps[[#This Row],[WeekMod]]&lt;&gt;"",CONCATENATE(All_Opps[[#This Row],[Opp Year]],"-",TEXT(All_Opps[[#This Row],[WeekMod]],"00#")),"")</f>
        <v>2019-056</v>
      </c>
      <c r="C10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096" s="181" t="str">
        <f>CONCATENATE(All_Opps[[#This Row],[Opp Year]],"-",TEXT(All_Opps[[#This Row],[Week]],"00#"))</f>
        <v>2019-056</v>
      </c>
      <c r="E1096" s="181">
        <f>IFERROR(VALUE(RIGHT(All_Opps[[#This Row],[Opportunity Name]],2)),"")</f>
        <v>2</v>
      </c>
      <c r="F1096" s="181">
        <f>IFERROR(("20"&amp;LEFT(All_Opps[[#This Row],[Opportunity Name]],2))*1,"")</f>
        <v>2019</v>
      </c>
      <c r="G1096" s="181" t="str">
        <f>MID(All_Opps[[#This Row],[Opportunity Name]],3,2)</f>
        <v>08</v>
      </c>
      <c r="H1096" s="181" t="str">
        <f>LEFT(All_Opps[[#This Row],[Opportunity Name]],7)</f>
        <v>1908-18</v>
      </c>
      <c r="I1096" s="181" t="str" cm="1">
        <f t="array" ref="I10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96" s="181" t="str">
        <f>YEAR(All_Opps[[#This Row],[Close_Date]])&amp;"-"&amp;TEXT(MONTH(All_Opps[[#This Row],[Close_Date]]),"00")</f>
        <v>2019-01</v>
      </c>
      <c r="K1096" s="182">
        <f>All_Opps[[#This Row],[Created Date2]]*1</f>
        <v>43480</v>
      </c>
      <c r="L1096" s="183">
        <f>YEAR(All_Opps[[#This Row],[Created_Date]])</f>
        <v>2019</v>
      </c>
      <c r="M1096" s="184">
        <f>WEEKNUM(All_Opps[[#This Row],[Created_Date]],16)</f>
        <v>3</v>
      </c>
      <c r="N1096" s="182">
        <f>All_Opps[[#This Row],[Close Date]]*1</f>
        <v>43486</v>
      </c>
      <c r="O1096" s="185">
        <f>YEAR(All_Opps[[#This Row],[Close_Date]])</f>
        <v>2019</v>
      </c>
      <c r="P1096" s="183">
        <f>MONTH(All_Opps[[#This Row],[Close Date]])</f>
        <v>1</v>
      </c>
      <c r="Q1096" s="181">
        <f>WEEKNUM(All_Opps[[#This Row],[Close Date]],1)</f>
        <v>4</v>
      </c>
      <c r="R109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198</v>
      </c>
      <c r="S1096" s="4" t="s">
        <v>2501</v>
      </c>
      <c r="T1096" s="4" t="s">
        <v>2502</v>
      </c>
      <c r="U1096" s="68">
        <v>43486</v>
      </c>
      <c r="V1096" s="347" t="s">
        <v>19</v>
      </c>
      <c r="W1096" s="9">
        <v>34499</v>
      </c>
      <c r="X1096" s="4" t="s">
        <v>161</v>
      </c>
      <c r="Y1096" s="4" t="s">
        <v>328</v>
      </c>
      <c r="Z1096" s="68">
        <v>43480</v>
      </c>
    </row>
    <row r="1097" spans="1:26" ht="12.75" x14ac:dyDescent="0.35">
      <c r="A10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097" s="181" t="str">
        <f>IF(All_Opps[[#This Row],[WeekMod]]&lt;&gt;"",CONCATENATE(All_Opps[[#This Row],[Opp Year]],"-",TEXT(All_Opps[[#This Row],[WeekMod]],"00#")),"")</f>
        <v>2019-056</v>
      </c>
      <c r="C10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097" s="181" t="str">
        <f>CONCATENATE(All_Opps[[#This Row],[Opp Year]],"-",TEXT(All_Opps[[#This Row],[Week]],"00#"))</f>
        <v>2019-056</v>
      </c>
      <c r="E1097" s="181">
        <f>IFERROR(VALUE(RIGHT(All_Opps[[#This Row],[Opportunity Name]],2)),"")</f>
        <v>2</v>
      </c>
      <c r="F1097" s="181">
        <f>IFERROR(("20"&amp;LEFT(All_Opps[[#This Row],[Opportunity Name]],2))*1,"")</f>
        <v>2019</v>
      </c>
      <c r="G1097" s="181" t="str">
        <f>MID(All_Opps[[#This Row],[Opportunity Name]],3,2)</f>
        <v>08</v>
      </c>
      <c r="H1097" s="181" t="str">
        <f>LEFT(All_Opps[[#This Row],[Opportunity Name]],7)</f>
        <v>1908-18</v>
      </c>
      <c r="I1097" s="181" t="str" cm="1">
        <f t="array" ref="I10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97" s="181" t="str">
        <f>YEAR(All_Opps[[#This Row],[Close_Date]])&amp;"-"&amp;TEXT(MONTH(All_Opps[[#This Row],[Close_Date]]),"00")</f>
        <v>2019-01</v>
      </c>
      <c r="K1097" s="182">
        <f>All_Opps[[#This Row],[Created Date2]]*1</f>
        <v>43489</v>
      </c>
      <c r="L1097" s="183">
        <f>YEAR(All_Opps[[#This Row],[Created_Date]])</f>
        <v>2019</v>
      </c>
      <c r="M1097" s="184">
        <f>WEEKNUM(All_Opps[[#This Row],[Created_Date]],16)</f>
        <v>4</v>
      </c>
      <c r="N1097" s="182">
        <f>All_Opps[[#This Row],[Close Date]]*1</f>
        <v>43489</v>
      </c>
      <c r="O1097" s="185">
        <f>YEAR(All_Opps[[#This Row],[Close_Date]])</f>
        <v>2019</v>
      </c>
      <c r="P1097" s="183">
        <f>MONTH(All_Opps[[#This Row],[Close Date]])</f>
        <v>1</v>
      </c>
      <c r="Q1097" s="181">
        <f>WEEKNUM(All_Opps[[#This Row],[Close Date]],1)</f>
        <v>4</v>
      </c>
      <c r="R109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189</v>
      </c>
      <c r="S1097" s="4" t="s">
        <v>2503</v>
      </c>
      <c r="T1097" s="4" t="s">
        <v>2504</v>
      </c>
      <c r="U1097" s="68">
        <v>43489</v>
      </c>
      <c r="V1097" s="347" t="s">
        <v>19</v>
      </c>
      <c r="W1097" s="9">
        <v>44813</v>
      </c>
      <c r="X1097" s="4" t="s">
        <v>13</v>
      </c>
      <c r="Y1097" s="4" t="s">
        <v>328</v>
      </c>
      <c r="Z1097" s="68">
        <v>43489</v>
      </c>
    </row>
    <row r="1098" spans="1:26" ht="12.75" x14ac:dyDescent="0.35">
      <c r="A10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098" s="181" t="str">
        <f>IF(All_Opps[[#This Row],[WeekMod]]&lt;&gt;"",CONCATENATE(All_Opps[[#This Row],[Opp Year]],"-",TEXT(All_Opps[[#This Row],[WeekMod]],"00#")),"")</f>
        <v>2019-053</v>
      </c>
      <c r="C10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098" s="181" t="str">
        <f>CONCATENATE(All_Opps[[#This Row],[Opp Year]],"-",TEXT(All_Opps[[#This Row],[Week]],"00#"))</f>
        <v>2019-053</v>
      </c>
      <c r="E1098" s="181">
        <f>IFERROR(VALUE(RIGHT(All_Opps[[#This Row],[Opportunity Name]],2)),"")</f>
        <v>7</v>
      </c>
      <c r="F1098" s="181">
        <f>IFERROR(("20"&amp;LEFT(All_Opps[[#This Row],[Opportunity Name]],2))*1,"")</f>
        <v>2019</v>
      </c>
      <c r="G1098" s="181" t="str">
        <f>MID(All_Opps[[#This Row],[Opportunity Name]],3,2)</f>
        <v>12</v>
      </c>
      <c r="H1098" s="181" t="str">
        <f>LEFT(All_Opps[[#This Row],[Opportunity Name]],7)</f>
        <v>1912-03</v>
      </c>
      <c r="I1098" s="181" t="str" cm="1">
        <f t="array" ref="I10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98" s="181" t="str">
        <f>YEAR(All_Opps[[#This Row],[Close_Date]])&amp;"-"&amp;TEXT(MONTH(All_Opps[[#This Row],[Close_Date]]),"00")</f>
        <v>2018-12</v>
      </c>
      <c r="K1098" s="182">
        <f>All_Opps[[#This Row],[Created Date2]]*1</f>
        <v>43453</v>
      </c>
      <c r="L1098" s="183">
        <f>YEAR(All_Opps[[#This Row],[Created_Date]])</f>
        <v>2018</v>
      </c>
      <c r="M1098" s="184">
        <f>WEEKNUM(All_Opps[[#This Row],[Created_Date]],16)</f>
        <v>51</v>
      </c>
      <c r="N1098" s="182">
        <f>All_Opps[[#This Row],[Close Date]]*1</f>
        <v>43465</v>
      </c>
      <c r="O1098" s="185">
        <f>YEAR(All_Opps[[#This Row],[Close_Date]])</f>
        <v>2018</v>
      </c>
      <c r="P1098" s="183">
        <f>MONTH(All_Opps[[#This Row],[Close Date]])</f>
        <v>12</v>
      </c>
      <c r="Q1098" s="181">
        <f>WEEKNUM(All_Opps[[#This Row],[Close Date]],1)</f>
        <v>53</v>
      </c>
      <c r="R109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347</v>
      </c>
      <c r="S1098" s="4" t="s">
        <v>2505</v>
      </c>
      <c r="T1098" s="4" t="s">
        <v>2506</v>
      </c>
      <c r="U1098" s="68">
        <v>43465</v>
      </c>
      <c r="V1098" s="347" t="s">
        <v>19</v>
      </c>
      <c r="W1098" s="342">
        <v>153728</v>
      </c>
      <c r="X1098" s="4" t="s">
        <v>13</v>
      </c>
      <c r="Y1098" s="4" t="s">
        <v>1285</v>
      </c>
      <c r="Z1098" s="68">
        <v>43453</v>
      </c>
    </row>
    <row r="1099" spans="1:26" ht="12.75" x14ac:dyDescent="0.35">
      <c r="A10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099" s="181" t="str">
        <f>IF(All_Opps[[#This Row],[WeekMod]]&lt;&gt;"",CONCATENATE(All_Opps[[#This Row],[Opp Year]],"-",TEXT(All_Opps[[#This Row],[WeekMod]],"00#")),"")</f>
        <v>2019-055</v>
      </c>
      <c r="C10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099" s="181" t="str">
        <f>CONCATENATE(All_Opps[[#This Row],[Opp Year]],"-",TEXT(All_Opps[[#This Row],[Week]],"00#"))</f>
        <v>2019-055</v>
      </c>
      <c r="E1099" s="181">
        <f>IFERROR(VALUE(RIGHT(All_Opps[[#This Row],[Opportunity Name]],2)),"")</f>
        <v>4</v>
      </c>
      <c r="F1099" s="181">
        <f>IFERROR(("20"&amp;LEFT(All_Opps[[#This Row],[Opportunity Name]],2))*1,"")</f>
        <v>2019</v>
      </c>
      <c r="G1099" s="181" t="str">
        <f>MID(All_Opps[[#This Row],[Opportunity Name]],3,2)</f>
        <v>07</v>
      </c>
      <c r="H1099" s="181" t="str">
        <f>LEFT(All_Opps[[#This Row],[Opportunity Name]],7)</f>
        <v>1907-17</v>
      </c>
      <c r="I1099" s="181" t="str" cm="1">
        <f t="array" ref="I10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099" s="181" t="str">
        <f>YEAR(All_Opps[[#This Row],[Close_Date]])&amp;"-"&amp;TEXT(MONTH(All_Opps[[#This Row],[Close_Date]]),"00")</f>
        <v>2019-01</v>
      </c>
      <c r="K1099" s="182">
        <f>All_Opps[[#This Row],[Created Date2]]*1</f>
        <v>43471</v>
      </c>
      <c r="L1099" s="183">
        <f>YEAR(All_Opps[[#This Row],[Created_Date]])</f>
        <v>2019</v>
      </c>
      <c r="M1099" s="184">
        <f>WEEKNUM(All_Opps[[#This Row],[Created_Date]],16)</f>
        <v>2</v>
      </c>
      <c r="N1099" s="182">
        <f>All_Opps[[#This Row],[Close Date]]*1</f>
        <v>43478</v>
      </c>
      <c r="O1099" s="185">
        <f>YEAR(All_Opps[[#This Row],[Close_Date]])</f>
        <v>2019</v>
      </c>
      <c r="P1099" s="183">
        <f>MONTH(All_Opps[[#This Row],[Close Date]])</f>
        <v>1</v>
      </c>
      <c r="Q1099" s="181">
        <f>WEEKNUM(All_Opps[[#This Row],[Close Date]],1)</f>
        <v>3</v>
      </c>
      <c r="R109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176</v>
      </c>
      <c r="S1099" s="4" t="s">
        <v>2507</v>
      </c>
      <c r="T1099" s="4" t="s">
        <v>2508</v>
      </c>
      <c r="U1099" s="68">
        <v>43478</v>
      </c>
      <c r="V1099" s="347" t="s">
        <v>19</v>
      </c>
      <c r="W1099" s="342">
        <v>57474</v>
      </c>
      <c r="X1099" s="4" t="s">
        <v>15</v>
      </c>
      <c r="Y1099" s="4" t="s">
        <v>1285</v>
      </c>
      <c r="Z1099" s="68">
        <v>43471</v>
      </c>
    </row>
    <row r="1100" spans="1:26" ht="12.75" x14ac:dyDescent="0.35">
      <c r="A1100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100" s="181" t="str">
        <f>IF(All_Opps[[#This Row],[WeekMod]]&lt;&gt;"",CONCATENATE(All_Opps[[#This Row],[Opp Year]],"-",TEXT(All_Opps[[#This Row],[WeekMod]],"00#")),"")</f>
        <v/>
      </c>
      <c r="C11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100" s="181" t="str">
        <f>CONCATENATE(All_Opps[[#This Row],[Opp Year]],"-",TEXT(All_Opps[[#This Row],[Week]],"00#"))</f>
        <v>2021-001</v>
      </c>
      <c r="E1100" s="181">
        <f>IFERROR(VALUE(RIGHT(All_Opps[[#This Row],[Opportunity Name]],2)),"")</f>
        <v>1</v>
      </c>
      <c r="F1100" s="181">
        <f>IFERROR(("20"&amp;LEFT(All_Opps[[#This Row],[Opportunity Name]],2))*1,"")</f>
        <v>2021</v>
      </c>
      <c r="G1100" s="181" t="str">
        <f>MID(All_Opps[[#This Row],[Opportunity Name]],3,2)</f>
        <v>06</v>
      </c>
      <c r="H1100" s="181" t="str">
        <f>LEFT(All_Opps[[#This Row],[Opportunity Name]],7)</f>
        <v>2106-18</v>
      </c>
      <c r="I1100" s="181" t="str" cm="1">
        <f t="array" ref="I11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00" s="181" t="str">
        <f>YEAR(All_Opps[[#This Row],[Close_Date]])&amp;"-"&amp;TEXT(MONTH(All_Opps[[#This Row],[Close_Date]]),"00")</f>
        <v>2019-01</v>
      </c>
      <c r="K1100" s="182">
        <f>All_Opps[[#This Row],[Created Date2]]*1</f>
        <v>43470</v>
      </c>
      <c r="L1100" s="183">
        <f>YEAR(All_Opps[[#This Row],[Created_Date]])</f>
        <v>2019</v>
      </c>
      <c r="M1100" s="184">
        <f>WEEKNUM(All_Opps[[#This Row],[Created_Date]],16)</f>
        <v>2</v>
      </c>
      <c r="N1100" s="182">
        <f>All_Opps[[#This Row],[Close Date]]*1</f>
        <v>43473</v>
      </c>
      <c r="O1100" s="185">
        <f>YEAR(All_Opps[[#This Row],[Close_Date]])</f>
        <v>2019</v>
      </c>
      <c r="P1100" s="183">
        <f>MONTH(All_Opps[[#This Row],[Close Date]])</f>
        <v>1</v>
      </c>
      <c r="Q1100" s="181">
        <f>WEEKNUM(All_Opps[[#This Row],[Close Date]],1)</f>
        <v>2</v>
      </c>
      <c r="R110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878</v>
      </c>
      <c r="S1100" s="4" t="s">
        <v>2509</v>
      </c>
      <c r="T1100" s="4" t="s">
        <v>2510</v>
      </c>
      <c r="U1100" s="68">
        <v>43473</v>
      </c>
      <c r="V1100" s="347" t="s">
        <v>19</v>
      </c>
      <c r="W1100" s="342">
        <v>10240</v>
      </c>
      <c r="X1100" s="4" t="s">
        <v>159</v>
      </c>
      <c r="Y1100" s="4" t="s">
        <v>1285</v>
      </c>
      <c r="Z1100" s="68">
        <v>43470</v>
      </c>
    </row>
    <row r="1101" spans="1:26" ht="12.75" x14ac:dyDescent="0.35">
      <c r="A11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101" s="181" t="str">
        <f>IF(All_Opps[[#This Row],[WeekMod]]&lt;&gt;"",CONCATENATE(All_Opps[[#This Row],[Opp Year]],"-",TEXT(All_Opps[[#This Row],[WeekMod]],"00#")),"")</f>
        <v>2019-057</v>
      </c>
      <c r="C11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101" s="181" t="str">
        <f>CONCATENATE(All_Opps[[#This Row],[Opp Year]],"-",TEXT(All_Opps[[#This Row],[Week]],"00#"))</f>
        <v>2019-057</v>
      </c>
      <c r="E1101" s="181">
        <f>IFERROR(VALUE(RIGHT(All_Opps[[#This Row],[Opportunity Name]],2)),"")</f>
        <v>2</v>
      </c>
      <c r="F1101" s="181">
        <f>IFERROR(("20"&amp;LEFT(All_Opps[[#This Row],[Opportunity Name]],2))*1,"")</f>
        <v>2019</v>
      </c>
      <c r="G1101" s="181" t="str">
        <f>MID(All_Opps[[#This Row],[Opportunity Name]],3,2)</f>
        <v>08</v>
      </c>
      <c r="H1101" s="181" t="str">
        <f>LEFT(All_Opps[[#This Row],[Opportunity Name]],7)</f>
        <v>1908-19</v>
      </c>
      <c r="I1101" s="181" t="str" cm="1">
        <f t="array" ref="I11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01" s="181" t="str">
        <f>YEAR(All_Opps[[#This Row],[Close_Date]])&amp;"-"&amp;TEXT(MONTH(All_Opps[[#This Row],[Close_Date]]),"00")</f>
        <v>2019-01</v>
      </c>
      <c r="K1101" s="182">
        <f>All_Opps[[#This Row],[Created Date2]]*1</f>
        <v>43491</v>
      </c>
      <c r="L1101" s="183">
        <f>YEAR(All_Opps[[#This Row],[Created_Date]])</f>
        <v>2019</v>
      </c>
      <c r="M1101" s="184">
        <f>WEEKNUM(All_Opps[[#This Row],[Created_Date]],16)</f>
        <v>5</v>
      </c>
      <c r="N1101" s="182">
        <f>All_Opps[[#This Row],[Close Date]]*1</f>
        <v>43493</v>
      </c>
      <c r="O1101" s="185">
        <f>YEAR(All_Opps[[#This Row],[Close_Date]])</f>
        <v>2019</v>
      </c>
      <c r="P1101" s="183">
        <f>MONTH(All_Opps[[#This Row],[Close Date]])</f>
        <v>1</v>
      </c>
      <c r="Q1101" s="181">
        <f>WEEKNUM(All_Opps[[#This Row],[Close Date]],1)</f>
        <v>5</v>
      </c>
      <c r="R110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187</v>
      </c>
      <c r="S1101" s="4" t="s">
        <v>2511</v>
      </c>
      <c r="T1101" s="4" t="s">
        <v>2512</v>
      </c>
      <c r="U1101" s="68">
        <v>43493</v>
      </c>
      <c r="V1101" s="347" t="s">
        <v>19</v>
      </c>
      <c r="W1101" s="9">
        <v>54211</v>
      </c>
      <c r="X1101" s="4" t="s">
        <v>181</v>
      </c>
      <c r="Y1101" s="4" t="s">
        <v>328</v>
      </c>
      <c r="Z1101" s="68">
        <v>43491</v>
      </c>
    </row>
    <row r="1102" spans="1:26" ht="12.75" x14ac:dyDescent="0.35">
      <c r="A11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102" s="181" t="str">
        <f>IF(All_Opps[[#This Row],[WeekMod]]&lt;&gt;"",CONCATENATE(All_Opps[[#This Row],[Opp Year]],"-",TEXT(All_Opps[[#This Row],[WeekMod]],"00#")),"")</f>
        <v>2019-055</v>
      </c>
      <c r="C11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102" s="181" t="str">
        <f>CONCATENATE(All_Opps[[#This Row],[Opp Year]],"-",TEXT(All_Opps[[#This Row],[Week]],"00#"))</f>
        <v>2019-055</v>
      </c>
      <c r="E1102" s="181">
        <f>IFERROR(VALUE(RIGHT(All_Opps[[#This Row],[Opportunity Name]],2)),"")</f>
        <v>2</v>
      </c>
      <c r="F1102" s="181">
        <f>IFERROR(("20"&amp;LEFT(All_Opps[[#This Row],[Opportunity Name]],2))*1,"")</f>
        <v>2019</v>
      </c>
      <c r="G1102" s="181" t="str">
        <f>MID(All_Opps[[#This Row],[Opportunity Name]],3,2)</f>
        <v>10</v>
      </c>
      <c r="H1102" s="181" t="str">
        <f>LEFT(All_Opps[[#This Row],[Opportunity Name]],7)</f>
        <v>1910-03</v>
      </c>
      <c r="I1102" s="181" t="str" cm="1">
        <f t="array" ref="I11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02" s="181" t="str">
        <f>YEAR(All_Opps[[#This Row],[Close_Date]])&amp;"-"&amp;TEXT(MONTH(All_Opps[[#This Row],[Close_Date]]),"00")</f>
        <v>2019-01</v>
      </c>
      <c r="K1102" s="182">
        <f>All_Opps[[#This Row],[Created Date2]]*1</f>
        <v>43476</v>
      </c>
      <c r="L1102" s="183">
        <f>YEAR(All_Opps[[#This Row],[Created_Date]])</f>
        <v>2019</v>
      </c>
      <c r="M1102" s="184">
        <f>WEEKNUM(All_Opps[[#This Row],[Created_Date]],16)</f>
        <v>2</v>
      </c>
      <c r="N1102" s="182">
        <f>All_Opps[[#This Row],[Close Date]]*1</f>
        <v>43479</v>
      </c>
      <c r="O1102" s="185">
        <f>YEAR(All_Opps[[#This Row],[Close_Date]])</f>
        <v>2019</v>
      </c>
      <c r="P1102" s="183">
        <f>MONTH(All_Opps[[#This Row],[Close Date]])</f>
        <v>1</v>
      </c>
      <c r="Q1102" s="181">
        <f>WEEKNUM(All_Opps[[#This Row],[Close Date]],1)</f>
        <v>3</v>
      </c>
      <c r="R110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263</v>
      </c>
      <c r="S1102" s="4" t="s">
        <v>2513</v>
      </c>
      <c r="T1102" s="4" t="s">
        <v>2514</v>
      </c>
      <c r="U1102" s="68">
        <v>43479</v>
      </c>
      <c r="V1102" s="347" t="s">
        <v>19</v>
      </c>
      <c r="W1102" s="9">
        <v>25363</v>
      </c>
      <c r="X1102" s="4" t="s">
        <v>6</v>
      </c>
      <c r="Y1102" s="4" t="s">
        <v>321</v>
      </c>
      <c r="Z1102" s="68">
        <v>43476</v>
      </c>
    </row>
    <row r="1103" spans="1:26" ht="12.75" x14ac:dyDescent="0.35">
      <c r="A11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103" s="181" t="str">
        <f>IF(All_Opps[[#This Row],[WeekMod]]&lt;&gt;"",CONCATENATE(All_Opps[[#This Row],[Opp Year]],"-",TEXT(All_Opps[[#This Row],[WeekMod]],"00#")),"")</f>
        <v>2019-056</v>
      </c>
      <c r="C11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103" s="181" t="str">
        <f>CONCATENATE(All_Opps[[#This Row],[Opp Year]],"-",TEXT(All_Opps[[#This Row],[Week]],"00#"))</f>
        <v>2019-056</v>
      </c>
      <c r="E1103" s="181">
        <f>IFERROR(VALUE(RIGHT(All_Opps[[#This Row],[Opportunity Name]],2)),"")</f>
        <v>2</v>
      </c>
      <c r="F1103" s="181">
        <f>IFERROR(("20"&amp;LEFT(All_Opps[[#This Row],[Opportunity Name]],2))*1,"")</f>
        <v>2019</v>
      </c>
      <c r="G1103" s="181" t="str">
        <f>MID(All_Opps[[#This Row],[Opportunity Name]],3,2)</f>
        <v>10</v>
      </c>
      <c r="H1103" s="181" t="str">
        <f>LEFT(All_Opps[[#This Row],[Opportunity Name]],7)</f>
        <v>1910-04</v>
      </c>
      <c r="I1103" s="181" t="str" cm="1">
        <f t="array" ref="I11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03" s="181" t="str">
        <f>YEAR(All_Opps[[#This Row],[Close_Date]])&amp;"-"&amp;TEXT(MONTH(All_Opps[[#This Row],[Close_Date]]),"00")</f>
        <v>2019-01</v>
      </c>
      <c r="K1103" s="182">
        <f>All_Opps[[#This Row],[Created Date2]]*1</f>
        <v>43485</v>
      </c>
      <c r="L1103" s="183">
        <f>YEAR(All_Opps[[#This Row],[Created_Date]])</f>
        <v>2019</v>
      </c>
      <c r="M1103" s="184">
        <f>WEEKNUM(All_Opps[[#This Row],[Created_Date]],16)</f>
        <v>4</v>
      </c>
      <c r="N1103" s="182">
        <f>All_Opps[[#This Row],[Close Date]]*1</f>
        <v>43485</v>
      </c>
      <c r="O1103" s="185">
        <f>YEAR(All_Opps[[#This Row],[Close_Date]])</f>
        <v>2019</v>
      </c>
      <c r="P1103" s="183">
        <f>MONTH(All_Opps[[#This Row],[Close Date]])</f>
        <v>1</v>
      </c>
      <c r="Q1103" s="181">
        <f>WEEKNUM(All_Opps[[#This Row],[Close Date]],1)</f>
        <v>4</v>
      </c>
      <c r="R110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254</v>
      </c>
      <c r="S1103" s="4" t="s">
        <v>2515</v>
      </c>
      <c r="T1103" s="4" t="s">
        <v>2516</v>
      </c>
      <c r="U1103" s="68">
        <v>43485</v>
      </c>
      <c r="V1103" s="347" t="s">
        <v>19</v>
      </c>
      <c r="W1103" s="9">
        <v>59584</v>
      </c>
      <c r="X1103" s="4" t="s">
        <v>181</v>
      </c>
      <c r="Y1103" s="4" t="s">
        <v>328</v>
      </c>
      <c r="Z1103" s="68">
        <v>43485</v>
      </c>
    </row>
    <row r="1104" spans="1:26" ht="12.75" x14ac:dyDescent="0.35">
      <c r="A110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104" s="181" t="str">
        <f>IF(All_Opps[[#This Row],[WeekMod]]&lt;&gt;"",CONCATENATE(All_Opps[[#This Row],[Opp Year]],"-",TEXT(All_Opps[[#This Row],[WeekMod]],"00#")),"")</f>
        <v/>
      </c>
      <c r="C11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104" s="181" t="str">
        <f>CONCATENATE(All_Opps[[#This Row],[Opp Year]],"-",TEXT(All_Opps[[#This Row],[Week]],"00#"))</f>
        <v>2022-001</v>
      </c>
      <c r="E1104" s="181">
        <f>IFERROR(VALUE(RIGHT(All_Opps[[#This Row],[Opportunity Name]],2)),"")</f>
        <v>5</v>
      </c>
      <c r="F1104" s="181">
        <f>IFERROR(("20"&amp;LEFT(All_Opps[[#This Row],[Opportunity Name]],2))*1,"")</f>
        <v>2022</v>
      </c>
      <c r="G1104" s="181" t="str">
        <f>MID(All_Opps[[#This Row],[Opportunity Name]],3,2)</f>
        <v>06</v>
      </c>
      <c r="H1104" s="181" t="str">
        <f>LEFT(All_Opps[[#This Row],[Opportunity Name]],7)</f>
        <v>2206-12</v>
      </c>
      <c r="I1104" s="181" t="str" cm="1">
        <f t="array" ref="I11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04" s="181" t="str">
        <f>YEAR(All_Opps[[#This Row],[Close_Date]])&amp;"-"&amp;TEXT(MONTH(All_Opps[[#This Row],[Close_Date]]),"00")</f>
        <v>2019-01</v>
      </c>
      <c r="K1104" s="182">
        <f>All_Opps[[#This Row],[Created Date2]]*1</f>
        <v>43460</v>
      </c>
      <c r="L1104" s="183">
        <f>YEAR(All_Opps[[#This Row],[Created_Date]])</f>
        <v>2018</v>
      </c>
      <c r="M1104" s="184">
        <f>WEEKNUM(All_Opps[[#This Row],[Created_Date]],16)</f>
        <v>52</v>
      </c>
      <c r="N1104" s="182">
        <f>All_Opps[[#This Row],[Close Date]]*1</f>
        <v>43471</v>
      </c>
      <c r="O1104" s="185">
        <f>YEAR(All_Opps[[#This Row],[Close_Date]])</f>
        <v>2019</v>
      </c>
      <c r="P1104" s="183">
        <f>MONTH(All_Opps[[#This Row],[Close Date]])</f>
        <v>1</v>
      </c>
      <c r="Q1104" s="181">
        <f>WEEKNUM(All_Opps[[#This Row],[Close Date]],1)</f>
        <v>2</v>
      </c>
      <c r="R110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1253</v>
      </c>
      <c r="S1104" s="4" t="s">
        <v>2517</v>
      </c>
      <c r="T1104" s="4" t="s">
        <v>2518</v>
      </c>
      <c r="U1104" s="68">
        <v>43471</v>
      </c>
      <c r="V1104" s="347" t="s">
        <v>19</v>
      </c>
      <c r="W1104" s="9">
        <v>120383</v>
      </c>
      <c r="X1104" s="4" t="s">
        <v>159</v>
      </c>
      <c r="Y1104" s="4" t="s">
        <v>328</v>
      </c>
      <c r="Z1104" s="68">
        <v>43460</v>
      </c>
    </row>
    <row r="1105" spans="1:26" ht="12.75" x14ac:dyDescent="0.35">
      <c r="A11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1105" s="181" t="str">
        <f>IF(All_Opps[[#This Row],[WeekMod]]&lt;&gt;"",CONCATENATE(All_Opps[[#This Row],[Opp Year]],"-",TEXT(All_Opps[[#This Row],[WeekMod]],"00#")),"")</f>
        <v>2019-058</v>
      </c>
      <c r="C11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1105" s="181" t="str">
        <f>CONCATENATE(All_Opps[[#This Row],[Opp Year]],"-",TEXT(All_Opps[[#This Row],[Week]],"00#"))</f>
        <v>2019-058</v>
      </c>
      <c r="E1105" s="181">
        <f>IFERROR(VALUE(RIGHT(All_Opps[[#This Row],[Opportunity Name]],2)),"")</f>
        <v>2</v>
      </c>
      <c r="F1105" s="181">
        <f>IFERROR(("20"&amp;LEFT(All_Opps[[#This Row],[Opportunity Name]],2))*1,"")</f>
        <v>2019</v>
      </c>
      <c r="G1105" s="181" t="str">
        <f>MID(All_Opps[[#This Row],[Opportunity Name]],3,2)</f>
        <v>03</v>
      </c>
      <c r="H1105" s="181" t="str">
        <f>LEFT(All_Opps[[#This Row],[Opportunity Name]],7)</f>
        <v>1903-06</v>
      </c>
      <c r="I1105" s="181" t="str" cm="1">
        <f t="array" ref="I11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05" s="181" t="str">
        <f>YEAR(All_Opps[[#This Row],[Close_Date]])&amp;"-"&amp;TEXT(MONTH(All_Opps[[#This Row],[Close_Date]]),"00")</f>
        <v>2019-02</v>
      </c>
      <c r="K1105" s="182">
        <f>All_Opps[[#This Row],[Created Date2]]*1</f>
        <v>43504</v>
      </c>
      <c r="L1105" s="183">
        <f>YEAR(All_Opps[[#This Row],[Created_Date]])</f>
        <v>2019</v>
      </c>
      <c r="M1105" s="184">
        <f>WEEKNUM(All_Opps[[#This Row],[Created_Date]],16)</f>
        <v>6</v>
      </c>
      <c r="N1105" s="182">
        <f>All_Opps[[#This Row],[Close Date]]*1</f>
        <v>43499</v>
      </c>
      <c r="O1105" s="185">
        <f>YEAR(All_Opps[[#This Row],[Close_Date]])</f>
        <v>2019</v>
      </c>
      <c r="P1105" s="183">
        <f>MONTH(All_Opps[[#This Row],[Close Date]])</f>
        <v>2</v>
      </c>
      <c r="Q1105" s="181">
        <f>WEEKNUM(All_Opps[[#This Row],[Close Date]],1)</f>
        <v>6</v>
      </c>
      <c r="R110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05" s="4" t="s">
        <v>2519</v>
      </c>
      <c r="T1105" s="4" t="s">
        <v>2520</v>
      </c>
      <c r="U1105" s="68">
        <v>43499</v>
      </c>
      <c r="V1105" s="347" t="s">
        <v>23</v>
      </c>
      <c r="W1105" s="9">
        <v>0</v>
      </c>
      <c r="X1105" s="4" t="s">
        <v>11</v>
      </c>
      <c r="Y1105" s="4" t="s">
        <v>328</v>
      </c>
      <c r="Z1105" s="68">
        <v>43504</v>
      </c>
    </row>
    <row r="1106" spans="1:26" ht="12.75" x14ac:dyDescent="0.35">
      <c r="A11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1106" s="181" t="str">
        <f>IF(All_Opps[[#This Row],[WeekMod]]&lt;&gt;"",CONCATENATE(All_Opps[[#This Row],[Opp Year]],"-",TEXT(All_Opps[[#This Row],[WeekMod]],"00#")),"")</f>
        <v>2019-054</v>
      </c>
      <c r="C11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1106" s="181" t="str">
        <f>CONCATENATE(All_Opps[[#This Row],[Opp Year]],"-",TEXT(All_Opps[[#This Row],[Week]],"00#"))</f>
        <v>2019-054</v>
      </c>
      <c r="E1106" s="181">
        <f>IFERROR(VALUE(RIGHT(All_Opps[[#This Row],[Opportunity Name]],2)),"")</f>
        <v>2</v>
      </c>
      <c r="F1106" s="181">
        <f>IFERROR(("20"&amp;LEFT(All_Opps[[#This Row],[Opportunity Name]],2))*1,"")</f>
        <v>2019</v>
      </c>
      <c r="G1106" s="181" t="str">
        <f>MID(All_Opps[[#This Row],[Opportunity Name]],3,2)</f>
        <v>09</v>
      </c>
      <c r="H1106" s="181" t="str">
        <f>LEFT(All_Opps[[#This Row],[Opportunity Name]],7)</f>
        <v>1909 St</v>
      </c>
      <c r="I1106" s="181" t="str" cm="1">
        <f t="array" ref="I11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06" s="181" t="str">
        <f>YEAR(All_Opps[[#This Row],[Close_Date]])&amp;"-"&amp;TEXT(MONTH(All_Opps[[#This Row],[Close_Date]]),"00")</f>
        <v>2019-01</v>
      </c>
      <c r="K1106" s="182">
        <f>All_Opps[[#This Row],[Created Date2]]*1</f>
        <v>43448</v>
      </c>
      <c r="L1106" s="183">
        <f>YEAR(All_Opps[[#This Row],[Created_Date]])</f>
        <v>2018</v>
      </c>
      <c r="M1106" s="184">
        <f>WEEKNUM(All_Opps[[#This Row],[Created_Date]],16)</f>
        <v>50</v>
      </c>
      <c r="N1106" s="182">
        <f>All_Opps[[#This Row],[Close Date]]*1</f>
        <v>43471</v>
      </c>
      <c r="O1106" s="185">
        <f>YEAR(All_Opps[[#This Row],[Close_Date]])</f>
        <v>2019</v>
      </c>
      <c r="P1106" s="183">
        <f>MONTH(All_Opps[[#This Row],[Close Date]])</f>
        <v>1</v>
      </c>
      <c r="Q1106" s="181">
        <f>WEEKNUM(All_Opps[[#This Row],[Close Date]],1)</f>
        <v>2</v>
      </c>
      <c r="R11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06" s="4" t="s">
        <v>2521</v>
      </c>
      <c r="T1106" s="4" t="s">
        <v>2522</v>
      </c>
      <c r="U1106" s="68">
        <v>43471</v>
      </c>
      <c r="V1106" s="347" t="s">
        <v>18</v>
      </c>
      <c r="W1106" s="9">
        <v>25342</v>
      </c>
      <c r="X1106" s="4" t="s">
        <v>27</v>
      </c>
      <c r="Y1106" s="4" t="s">
        <v>328</v>
      </c>
      <c r="Z1106" s="68">
        <v>43448</v>
      </c>
    </row>
    <row r="1107" spans="1:26" ht="12.75" x14ac:dyDescent="0.35">
      <c r="A11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107" s="181" t="str">
        <f>IF(All_Opps[[#This Row],[WeekMod]]&lt;&gt;"",CONCATENATE(All_Opps[[#This Row],[Opp Year]],"-",TEXT(All_Opps[[#This Row],[WeekMod]],"00#")),"")</f>
        <v>2019-053</v>
      </c>
      <c r="C11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107" s="181" t="str">
        <f>CONCATENATE(All_Opps[[#This Row],[Opp Year]],"-",TEXT(All_Opps[[#This Row],[Week]],"00#"))</f>
        <v>2019-053</v>
      </c>
      <c r="E1107" s="181">
        <f>IFERROR(VALUE(RIGHT(All_Opps[[#This Row],[Opportunity Name]],2)),"")</f>
        <v>4</v>
      </c>
      <c r="F1107" s="181">
        <f>IFERROR(("20"&amp;LEFT(All_Opps[[#This Row],[Opportunity Name]],2))*1,"")</f>
        <v>2019</v>
      </c>
      <c r="G1107" s="181" t="str">
        <f>MID(All_Opps[[#This Row],[Opportunity Name]],3,2)</f>
        <v>04</v>
      </c>
      <c r="H1107" s="181" t="str">
        <f>LEFT(All_Opps[[#This Row],[Opportunity Name]],7)</f>
        <v>1904 Pe</v>
      </c>
      <c r="I1107" s="181" t="str" cm="1">
        <f t="array" ref="I11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07" s="181" t="str">
        <f>YEAR(All_Opps[[#This Row],[Close_Date]])&amp;"-"&amp;TEXT(MONTH(All_Opps[[#This Row],[Close_Date]]),"00")</f>
        <v>2019-01</v>
      </c>
      <c r="K1107" s="182">
        <f>All_Opps[[#This Row],[Created Date2]]*1</f>
        <v>43453</v>
      </c>
      <c r="L1107" s="183">
        <f>YEAR(All_Opps[[#This Row],[Created_Date]])</f>
        <v>2018</v>
      </c>
      <c r="M1107" s="184">
        <f>WEEKNUM(All_Opps[[#This Row],[Created_Date]],16)</f>
        <v>51</v>
      </c>
      <c r="N1107" s="182">
        <f>All_Opps[[#This Row],[Close Date]]*1</f>
        <v>43468</v>
      </c>
      <c r="O1107" s="185">
        <f>YEAR(All_Opps[[#This Row],[Close_Date]])</f>
        <v>2019</v>
      </c>
      <c r="P1107" s="183">
        <f>MONTH(All_Opps[[#This Row],[Close Date]])</f>
        <v>1</v>
      </c>
      <c r="Q1107" s="181">
        <f>WEEKNUM(All_Opps[[#This Row],[Close Date]],1)</f>
        <v>1</v>
      </c>
      <c r="R11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07" s="4" t="s">
        <v>2523</v>
      </c>
      <c r="T1107" s="4" t="s">
        <v>2524</v>
      </c>
      <c r="U1107" s="68">
        <v>43468</v>
      </c>
      <c r="V1107" s="347" t="s">
        <v>21</v>
      </c>
      <c r="W1107" s="9">
        <v>44416</v>
      </c>
      <c r="X1107" s="4" t="s">
        <v>5</v>
      </c>
      <c r="Y1107" s="4" t="s">
        <v>328</v>
      </c>
      <c r="Z1107" s="68">
        <v>43453</v>
      </c>
    </row>
    <row r="1108" spans="1:26" ht="12.75" x14ac:dyDescent="0.35">
      <c r="A11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</v>
      </c>
      <c r="B1108" s="181" t="str">
        <f>IF(All_Opps[[#This Row],[WeekMod]]&lt;&gt;"",CONCATENATE(All_Opps[[#This Row],[Opp Year]],"-",TEXT(All_Opps[[#This Row],[WeekMod]],"00#")),"")</f>
        <v>2020-008</v>
      </c>
      <c r="C11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</v>
      </c>
      <c r="D1108" s="181" t="str">
        <f>CONCATENATE(All_Opps[[#This Row],[Opp Year]],"-",TEXT(All_Opps[[#This Row],[Week]],"00#"))</f>
        <v>2020-008</v>
      </c>
      <c r="E1108" s="181">
        <f>IFERROR(VALUE(RIGHT(All_Opps[[#This Row],[Opportunity Name]],2)),"")</f>
        <v>2</v>
      </c>
      <c r="F1108" s="181">
        <f>IFERROR(("20"&amp;LEFT(All_Opps[[#This Row],[Opportunity Name]],2))*1,"")</f>
        <v>2020</v>
      </c>
      <c r="G1108" s="181" t="str">
        <f>MID(All_Opps[[#This Row],[Opportunity Name]],3,2)</f>
        <v>02</v>
      </c>
      <c r="H1108" s="181" t="str">
        <f>LEFT(All_Opps[[#This Row],[Opportunity Name]],7)</f>
        <v>2002 Br</v>
      </c>
      <c r="I1108" s="181" t="str" cm="1">
        <f t="array" ref="I11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08" s="181" t="str">
        <f>YEAR(All_Opps[[#This Row],[Close_Date]])&amp;"-"&amp;TEXT(MONTH(All_Opps[[#This Row],[Close_Date]]),"00")</f>
        <v>2019-02</v>
      </c>
      <c r="K1108" s="182">
        <f>All_Opps[[#This Row],[Created Date2]]*1</f>
        <v>43501</v>
      </c>
      <c r="L1108" s="183">
        <f>YEAR(All_Opps[[#This Row],[Created_Date]])</f>
        <v>2019</v>
      </c>
      <c r="M1108" s="184">
        <f>WEEKNUM(All_Opps[[#This Row],[Created_Date]],16)</f>
        <v>6</v>
      </c>
      <c r="N1108" s="182">
        <f>All_Opps[[#This Row],[Close Date]]*1</f>
        <v>43514</v>
      </c>
      <c r="O1108" s="185">
        <f>YEAR(All_Opps[[#This Row],[Close_Date]])</f>
        <v>2019</v>
      </c>
      <c r="P1108" s="183">
        <f>MONTH(All_Opps[[#This Row],[Close Date]])</f>
        <v>2</v>
      </c>
      <c r="Q1108" s="181">
        <f>WEEKNUM(All_Opps[[#This Row],[Close Date]],1)</f>
        <v>8</v>
      </c>
      <c r="R110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08" s="4" t="s">
        <v>2525</v>
      </c>
      <c r="T1108" s="4" t="s">
        <v>2526</v>
      </c>
      <c r="U1108" s="68">
        <v>43514</v>
      </c>
      <c r="V1108" s="347" t="s">
        <v>18</v>
      </c>
      <c r="W1108" s="9">
        <v>29448</v>
      </c>
      <c r="X1108" s="4" t="s">
        <v>13</v>
      </c>
      <c r="Y1108" s="4" t="s">
        <v>328</v>
      </c>
      <c r="Z1108" s="68">
        <v>43501</v>
      </c>
    </row>
    <row r="1109" spans="1:26" ht="12.75" x14ac:dyDescent="0.35">
      <c r="A110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109" s="181" t="str">
        <f>IF(All_Opps[[#This Row],[WeekMod]]&lt;&gt;"",CONCATENATE(All_Opps[[#This Row],[Opp Year]],"-",TEXT(All_Opps[[#This Row],[WeekMod]],"00#")),"")</f>
        <v/>
      </c>
      <c r="C11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109" s="181" t="str">
        <f>CONCATENATE(All_Opps[[#This Row],[Opp Year]],"-",TEXT(All_Opps[[#This Row],[Week]],"00#"))</f>
        <v>2022-001</v>
      </c>
      <c r="E1109" s="181">
        <f>IFERROR(VALUE(RIGHT(All_Opps[[#This Row],[Opportunity Name]],2)),"")</f>
        <v>2</v>
      </c>
      <c r="F1109" s="181">
        <f>IFERROR(("20"&amp;LEFT(All_Opps[[#This Row],[Opportunity Name]],2))*1,"")</f>
        <v>2022</v>
      </c>
      <c r="G1109" s="181" t="str">
        <f>MID(All_Opps[[#This Row],[Opportunity Name]],3,2)</f>
        <v>09</v>
      </c>
      <c r="H1109" s="181" t="str">
        <f>LEFT(All_Opps[[#This Row],[Opportunity Name]],7)</f>
        <v>2209-23</v>
      </c>
      <c r="I1109" s="181" t="str" cm="1">
        <f t="array" ref="I11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09" s="181" t="str">
        <f>YEAR(All_Opps[[#This Row],[Close_Date]])&amp;"-"&amp;TEXT(MONTH(All_Opps[[#This Row],[Close_Date]]),"00")</f>
        <v>2019-01</v>
      </c>
      <c r="K1109" s="182">
        <f>All_Opps[[#This Row],[Created Date2]]*1</f>
        <v>43461</v>
      </c>
      <c r="L1109" s="183">
        <f>YEAR(All_Opps[[#This Row],[Created_Date]])</f>
        <v>2018</v>
      </c>
      <c r="M1109" s="184">
        <f>WEEKNUM(All_Opps[[#This Row],[Created_Date]],16)</f>
        <v>52</v>
      </c>
      <c r="N1109" s="182">
        <f>All_Opps[[#This Row],[Close Date]]*1</f>
        <v>43474</v>
      </c>
      <c r="O1109" s="185">
        <f>YEAR(All_Opps[[#This Row],[Close_Date]])</f>
        <v>2019</v>
      </c>
      <c r="P1109" s="183">
        <f>MONTH(All_Opps[[#This Row],[Close Date]])</f>
        <v>1</v>
      </c>
      <c r="Q1109" s="181">
        <f>WEEKNUM(All_Opps[[#This Row],[Close Date]],1)</f>
        <v>2</v>
      </c>
      <c r="R110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1344</v>
      </c>
      <c r="S1109" s="4" t="s">
        <v>2527</v>
      </c>
      <c r="T1109" s="4" t="s">
        <v>2528</v>
      </c>
      <c r="U1109" s="68">
        <v>43474</v>
      </c>
      <c r="V1109" s="347" t="s">
        <v>19</v>
      </c>
      <c r="W1109" s="9">
        <v>25690</v>
      </c>
      <c r="X1109" s="4" t="s">
        <v>13</v>
      </c>
      <c r="Y1109" s="4" t="s">
        <v>321</v>
      </c>
      <c r="Z1109" s="68">
        <v>43461</v>
      </c>
    </row>
    <row r="1110" spans="1:26" ht="12.75" x14ac:dyDescent="0.35">
      <c r="A11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1110" s="181" t="str">
        <f>IF(All_Opps[[#This Row],[WeekMod]]&lt;&gt;"",CONCATENATE(All_Opps[[#This Row],[Opp Year]],"-",TEXT(All_Opps[[#This Row],[WeekMod]],"00#")),"")</f>
        <v>2019-060</v>
      </c>
      <c r="C11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1110" s="181" t="str">
        <f>CONCATENATE(All_Opps[[#This Row],[Opp Year]],"-",TEXT(All_Opps[[#This Row],[Week]],"00#"))</f>
        <v>2019-060</v>
      </c>
      <c r="E1110" s="181">
        <f>IFERROR(VALUE(RIGHT(All_Opps[[#This Row],[Opportunity Name]],2)),"")</f>
        <v>7</v>
      </c>
      <c r="F1110" s="181">
        <f>IFERROR(("20"&amp;LEFT(All_Opps[[#This Row],[Opportunity Name]],2))*1,"")</f>
        <v>2019</v>
      </c>
      <c r="G1110" s="181" t="str">
        <f>MID(All_Opps[[#This Row],[Opportunity Name]],3,2)</f>
        <v>08</v>
      </c>
      <c r="H1110" s="181" t="str">
        <f>LEFT(All_Opps[[#This Row],[Opportunity Name]],7)</f>
        <v>1908-20</v>
      </c>
      <c r="I1110" s="181" t="str" cm="1">
        <f t="array" ref="I11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10" s="181" t="str">
        <f>YEAR(All_Opps[[#This Row],[Close_Date]])&amp;"-"&amp;TEXT(MONTH(All_Opps[[#This Row],[Close_Date]]),"00")</f>
        <v>2019-02</v>
      </c>
      <c r="K1110" s="182">
        <f>All_Opps[[#This Row],[Created Date2]]*1</f>
        <v>43511</v>
      </c>
      <c r="L1110" s="183">
        <f>YEAR(All_Opps[[#This Row],[Created_Date]])</f>
        <v>2019</v>
      </c>
      <c r="M1110" s="184">
        <f>WEEKNUM(All_Opps[[#This Row],[Created_Date]],16)</f>
        <v>7</v>
      </c>
      <c r="N1110" s="182">
        <f>All_Opps[[#This Row],[Close Date]]*1</f>
        <v>43514</v>
      </c>
      <c r="O1110" s="185">
        <f>YEAR(All_Opps[[#This Row],[Close_Date]])</f>
        <v>2019</v>
      </c>
      <c r="P1110" s="183">
        <f>MONTH(All_Opps[[#This Row],[Close Date]])</f>
        <v>2</v>
      </c>
      <c r="Q1110" s="181">
        <f>WEEKNUM(All_Opps[[#This Row],[Close Date]],1)</f>
        <v>8</v>
      </c>
      <c r="R111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167</v>
      </c>
      <c r="S1110" s="4" t="s">
        <v>2529</v>
      </c>
      <c r="T1110" s="4" t="s">
        <v>2530</v>
      </c>
      <c r="U1110" s="68">
        <v>43514</v>
      </c>
      <c r="V1110" s="347" t="s">
        <v>19</v>
      </c>
      <c r="W1110" s="9">
        <v>128131</v>
      </c>
      <c r="X1110" s="4" t="s">
        <v>181</v>
      </c>
      <c r="Y1110" s="4" t="s">
        <v>328</v>
      </c>
      <c r="Z1110" s="68">
        <v>43511</v>
      </c>
    </row>
    <row r="1111" spans="1:26" ht="12.75" x14ac:dyDescent="0.35">
      <c r="A11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111" s="181" t="str">
        <f>IF(All_Opps[[#This Row],[WeekMod]]&lt;&gt;"",CONCATENATE(All_Opps[[#This Row],[Opp Year]],"-",TEXT(All_Opps[[#This Row],[WeekMod]],"00#")),"")</f>
        <v>2019-056</v>
      </c>
      <c r="C11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111" s="181" t="str">
        <f>CONCATENATE(All_Opps[[#This Row],[Opp Year]],"-",TEXT(All_Opps[[#This Row],[Week]],"00#"))</f>
        <v>2019-056</v>
      </c>
      <c r="E1111" s="181">
        <f>IFERROR(VALUE(RIGHT(All_Opps[[#This Row],[Opportunity Name]],2)),"")</f>
        <v>5</v>
      </c>
      <c r="F1111" s="181">
        <f>IFERROR(("20"&amp;LEFT(All_Opps[[#This Row],[Opportunity Name]],2))*1,"")</f>
        <v>2019</v>
      </c>
      <c r="G1111" s="181" t="str">
        <f>MID(All_Opps[[#This Row],[Opportunity Name]],3,2)</f>
        <v>12</v>
      </c>
      <c r="H1111" s="181" t="str">
        <f>LEFT(All_Opps[[#This Row],[Opportunity Name]],7)</f>
        <v>1912-04</v>
      </c>
      <c r="I1111" s="181" t="str" cm="1">
        <f t="array" ref="I11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11" s="181" t="str">
        <f>YEAR(All_Opps[[#This Row],[Close_Date]])&amp;"-"&amp;TEXT(MONTH(All_Opps[[#This Row],[Close_Date]]),"00")</f>
        <v>2019-01</v>
      </c>
      <c r="K1111" s="182">
        <f>All_Opps[[#This Row],[Created Date2]]*1</f>
        <v>43487</v>
      </c>
      <c r="L1111" s="183">
        <f>YEAR(All_Opps[[#This Row],[Created_Date]])</f>
        <v>2019</v>
      </c>
      <c r="M1111" s="184">
        <f>WEEKNUM(All_Opps[[#This Row],[Created_Date]],16)</f>
        <v>4</v>
      </c>
      <c r="N1111" s="182">
        <f>All_Opps[[#This Row],[Close Date]]*1</f>
        <v>43488</v>
      </c>
      <c r="O1111" s="185">
        <f>YEAR(All_Opps[[#This Row],[Close_Date]])</f>
        <v>2019</v>
      </c>
      <c r="P1111" s="183">
        <f>MONTH(All_Opps[[#This Row],[Close Date]])</f>
        <v>1</v>
      </c>
      <c r="Q1111" s="181">
        <f>WEEKNUM(All_Opps[[#This Row],[Close Date]],1)</f>
        <v>4</v>
      </c>
      <c r="R111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313</v>
      </c>
      <c r="S1111" s="4" t="s">
        <v>2531</v>
      </c>
      <c r="T1111" s="4" t="s">
        <v>2532</v>
      </c>
      <c r="U1111" s="68">
        <v>43488</v>
      </c>
      <c r="V1111" s="347" t="s">
        <v>19</v>
      </c>
      <c r="W1111" s="9">
        <v>103010</v>
      </c>
      <c r="X1111" s="4" t="s">
        <v>13</v>
      </c>
      <c r="Y1111" s="4" t="s">
        <v>328</v>
      </c>
      <c r="Z1111" s="68">
        <v>43487</v>
      </c>
    </row>
    <row r="1112" spans="1:26" ht="12.75" x14ac:dyDescent="0.35">
      <c r="A111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112" s="181" t="str">
        <f>IF(All_Opps[[#This Row],[WeekMod]]&lt;&gt;"",CONCATENATE(All_Opps[[#This Row],[Opp Year]],"-",TEXT(All_Opps[[#This Row],[WeekMod]],"00#")),"")</f>
        <v/>
      </c>
      <c r="C11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112" s="181" t="str">
        <f>CONCATENATE(All_Opps[[#This Row],[Opp Year]],"-",TEXT(All_Opps[[#This Row],[Week]],"00#"))</f>
        <v>2021-001</v>
      </c>
      <c r="E1112" s="181">
        <f>IFERROR(VALUE(RIGHT(All_Opps[[#This Row],[Opportunity Name]],2)),"")</f>
        <v>2</v>
      </c>
      <c r="F1112" s="181">
        <f>IFERROR(("20"&amp;LEFT(All_Opps[[#This Row],[Opportunity Name]],2))*1,"")</f>
        <v>2021</v>
      </c>
      <c r="G1112" s="181" t="str">
        <f>MID(All_Opps[[#This Row],[Opportunity Name]],3,2)</f>
        <v>08</v>
      </c>
      <c r="H1112" s="181" t="str">
        <f>LEFT(All_Opps[[#This Row],[Opportunity Name]],7)</f>
        <v>2108-07</v>
      </c>
      <c r="I1112" s="181" t="str" cm="1">
        <f t="array" ref="I11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12" s="181" t="str">
        <f>YEAR(All_Opps[[#This Row],[Close_Date]])&amp;"-"&amp;TEXT(MONTH(All_Opps[[#This Row],[Close_Date]]),"00")</f>
        <v>2019-02</v>
      </c>
      <c r="K1112" s="182">
        <f>All_Opps[[#This Row],[Created Date2]]*1</f>
        <v>43516</v>
      </c>
      <c r="L1112" s="183">
        <f>YEAR(All_Opps[[#This Row],[Created_Date]])</f>
        <v>2019</v>
      </c>
      <c r="M1112" s="184">
        <f>WEEKNUM(All_Opps[[#This Row],[Created_Date]],16)</f>
        <v>8</v>
      </c>
      <c r="N1112" s="182">
        <f>All_Opps[[#This Row],[Close Date]]*1</f>
        <v>43520</v>
      </c>
      <c r="O1112" s="185">
        <f>YEAR(All_Opps[[#This Row],[Close_Date]])</f>
        <v>2019</v>
      </c>
      <c r="P1112" s="183">
        <f>MONTH(All_Opps[[#This Row],[Close Date]])</f>
        <v>2</v>
      </c>
      <c r="Q1112" s="181">
        <f>WEEKNUM(All_Opps[[#This Row],[Close Date]],1)</f>
        <v>9</v>
      </c>
      <c r="R111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893</v>
      </c>
      <c r="S1112" s="4" t="s">
        <v>2533</v>
      </c>
      <c r="T1112" s="4" t="s">
        <v>2534</v>
      </c>
      <c r="U1112" s="68">
        <v>43520</v>
      </c>
      <c r="V1112" s="347" t="s">
        <v>19</v>
      </c>
      <c r="W1112" s="9">
        <v>42162</v>
      </c>
      <c r="X1112" s="4" t="s">
        <v>5</v>
      </c>
      <c r="Y1112" s="4" t="s">
        <v>321</v>
      </c>
      <c r="Z1112" s="68">
        <v>43516</v>
      </c>
    </row>
    <row r="1113" spans="1:26" ht="12.75" x14ac:dyDescent="0.35">
      <c r="A11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113" s="181" t="str">
        <f>IF(All_Opps[[#This Row],[WeekMod]]&lt;&gt;"",CONCATENATE(All_Opps[[#This Row],[Opp Year]],"-",TEXT(All_Opps[[#This Row],[WeekMod]],"00#")),"")</f>
        <v>2019-055</v>
      </c>
      <c r="C11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113" s="181" t="str">
        <f>CONCATENATE(All_Opps[[#This Row],[Opp Year]],"-",TEXT(All_Opps[[#This Row],[Week]],"00#"))</f>
        <v>2019-055</v>
      </c>
      <c r="E1113" s="181">
        <f>IFERROR(VALUE(RIGHT(All_Opps[[#This Row],[Opportunity Name]],2)),"")</f>
        <v>2</v>
      </c>
      <c r="F1113" s="181">
        <f>IFERROR(("20"&amp;LEFT(All_Opps[[#This Row],[Opportunity Name]],2))*1,"")</f>
        <v>2019</v>
      </c>
      <c r="G1113" s="181" t="str">
        <f>MID(All_Opps[[#This Row],[Opportunity Name]],3,2)</f>
        <v>10</v>
      </c>
      <c r="H1113" s="181" t="str">
        <f>LEFT(All_Opps[[#This Row],[Opportunity Name]],7)</f>
        <v>1910-15</v>
      </c>
      <c r="I1113" s="181" t="str" cm="1">
        <f t="array" ref="I11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13" s="181" t="str">
        <f>YEAR(All_Opps[[#This Row],[Close_Date]])&amp;"-"&amp;TEXT(MONTH(All_Opps[[#This Row],[Close_Date]]),"00")</f>
        <v>2019-01</v>
      </c>
      <c r="K1113" s="182">
        <f>All_Opps[[#This Row],[Created Date2]]*1</f>
        <v>43479</v>
      </c>
      <c r="L1113" s="183">
        <f>YEAR(All_Opps[[#This Row],[Created_Date]])</f>
        <v>2019</v>
      </c>
      <c r="M1113" s="184">
        <f>WEEKNUM(All_Opps[[#This Row],[Created_Date]],16)</f>
        <v>3</v>
      </c>
      <c r="N1113" s="182">
        <f>All_Opps[[#This Row],[Close Date]]*1</f>
        <v>43480</v>
      </c>
      <c r="O1113" s="185">
        <f>YEAR(All_Opps[[#This Row],[Close_Date]])</f>
        <v>2019</v>
      </c>
      <c r="P1113" s="183">
        <f>MONTH(All_Opps[[#This Row],[Close Date]])</f>
        <v>1</v>
      </c>
      <c r="Q1113" s="181">
        <f>WEEKNUM(All_Opps[[#This Row],[Close Date]],1)</f>
        <v>3</v>
      </c>
      <c r="R111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260</v>
      </c>
      <c r="S1113" s="4" t="s">
        <v>2535</v>
      </c>
      <c r="T1113" s="4" t="s">
        <v>2536</v>
      </c>
      <c r="U1113" s="68">
        <v>43480</v>
      </c>
      <c r="V1113" s="347" t="s">
        <v>19</v>
      </c>
      <c r="W1113" s="9">
        <v>39287</v>
      </c>
      <c r="X1113" s="4" t="s">
        <v>5</v>
      </c>
      <c r="Y1113" s="4" t="s">
        <v>328</v>
      </c>
      <c r="Z1113" s="68">
        <v>43479</v>
      </c>
    </row>
    <row r="1114" spans="1:26" ht="12.75" x14ac:dyDescent="0.35">
      <c r="A111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114" s="181" t="str">
        <f>IF(All_Opps[[#This Row],[WeekMod]]&lt;&gt;"",CONCATENATE(All_Opps[[#This Row],[Opp Year]],"-",TEXT(All_Opps[[#This Row],[WeekMod]],"00#")),"")</f>
        <v/>
      </c>
      <c r="C11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114" s="181" t="str">
        <f>CONCATENATE(All_Opps[[#This Row],[Opp Year]],"-",TEXT(All_Opps[[#This Row],[Week]],"00#"))</f>
        <v>2021-001</v>
      </c>
      <c r="E1114" s="181">
        <f>IFERROR(VALUE(RIGHT(All_Opps[[#This Row],[Opportunity Name]],2)),"")</f>
        <v>2</v>
      </c>
      <c r="F1114" s="181">
        <f>IFERROR(("20"&amp;LEFT(All_Opps[[#This Row],[Opportunity Name]],2))*1,"")</f>
        <v>2021</v>
      </c>
      <c r="G1114" s="181" t="str">
        <f>MID(All_Opps[[#This Row],[Opportunity Name]],3,2)</f>
        <v>08</v>
      </c>
      <c r="H1114" s="181" t="str">
        <f>LEFT(All_Opps[[#This Row],[Opportunity Name]],7)</f>
        <v>2108-08</v>
      </c>
      <c r="I1114" s="181" t="str" cm="1">
        <f t="array" ref="I11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14" s="181" t="str">
        <f>YEAR(All_Opps[[#This Row],[Close_Date]])&amp;"-"&amp;TEXT(MONTH(All_Opps[[#This Row],[Close_Date]]),"00")</f>
        <v>2019-01</v>
      </c>
      <c r="K1114" s="182">
        <f>All_Opps[[#This Row],[Created Date2]]*1</f>
        <v>44365</v>
      </c>
      <c r="L1114" s="183">
        <f>YEAR(All_Opps[[#This Row],[Created_Date]])</f>
        <v>2021</v>
      </c>
      <c r="M1114" s="184">
        <f>WEEKNUM(All_Opps[[#This Row],[Created_Date]],16)</f>
        <v>25</v>
      </c>
      <c r="N1114" s="182">
        <f>All_Opps[[#This Row],[Close Date]]*1</f>
        <v>43491</v>
      </c>
      <c r="O1114" s="185">
        <f>YEAR(All_Opps[[#This Row],[Close_Date]])</f>
        <v>2019</v>
      </c>
      <c r="P1114" s="183">
        <f>MONTH(All_Opps[[#This Row],[Close Date]])</f>
        <v>1</v>
      </c>
      <c r="Q1114" s="181">
        <f>WEEKNUM(All_Opps[[#This Row],[Close Date]],1)</f>
        <v>4</v>
      </c>
      <c r="R111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44</v>
      </c>
      <c r="S1114" s="4" t="s">
        <v>2537</v>
      </c>
      <c r="T1114" s="4" t="s">
        <v>2538</v>
      </c>
      <c r="U1114" s="68">
        <v>43491</v>
      </c>
      <c r="V1114" s="347" t="s">
        <v>19</v>
      </c>
      <c r="W1114" s="9">
        <v>29671</v>
      </c>
      <c r="X1114" s="4" t="s">
        <v>5</v>
      </c>
      <c r="Y1114" s="4" t="s">
        <v>328</v>
      </c>
      <c r="Z1114" s="68">
        <v>44365</v>
      </c>
    </row>
    <row r="1115" spans="1:26" ht="12.75" x14ac:dyDescent="0.35">
      <c r="A111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115" s="181" t="str">
        <f>IF(All_Opps[[#This Row],[WeekMod]]&lt;&gt;"",CONCATENATE(All_Opps[[#This Row],[Opp Year]],"-",TEXT(All_Opps[[#This Row],[WeekMod]],"00#")),"")</f>
        <v/>
      </c>
      <c r="C11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115" s="181" t="str">
        <f>CONCATENATE(All_Opps[[#This Row],[Opp Year]],"-",TEXT(All_Opps[[#This Row],[Week]],"00#"))</f>
        <v>2021-001</v>
      </c>
      <c r="E1115" s="181">
        <f>IFERROR(VALUE(RIGHT(All_Opps[[#This Row],[Opportunity Name]],2)),"")</f>
        <v>2</v>
      </c>
      <c r="F1115" s="181">
        <f>IFERROR(("20"&amp;LEFT(All_Opps[[#This Row],[Opportunity Name]],2))*1,"")</f>
        <v>2021</v>
      </c>
      <c r="G1115" s="181" t="str">
        <f>MID(All_Opps[[#This Row],[Opportunity Name]],3,2)</f>
        <v>08</v>
      </c>
      <c r="H1115" s="181" t="str">
        <f>LEFT(All_Opps[[#This Row],[Opportunity Name]],7)</f>
        <v>2108-08</v>
      </c>
      <c r="I1115" s="181" t="str" cm="1">
        <f t="array" ref="I11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15" s="181" t="str">
        <f>YEAR(All_Opps[[#This Row],[Close_Date]])&amp;"-"&amp;TEXT(MONTH(All_Opps[[#This Row],[Close_Date]]),"00")</f>
        <v>2019-01</v>
      </c>
      <c r="K1115" s="182">
        <f>All_Opps[[#This Row],[Created Date2]]*1</f>
        <v>44349</v>
      </c>
      <c r="L1115" s="183">
        <f>YEAR(All_Opps[[#This Row],[Created_Date]])</f>
        <v>2021</v>
      </c>
      <c r="M1115" s="184">
        <f>WEEKNUM(All_Opps[[#This Row],[Created_Date]],16)</f>
        <v>23</v>
      </c>
      <c r="N1115" s="182">
        <f>All_Opps[[#This Row],[Close Date]]*1</f>
        <v>43475</v>
      </c>
      <c r="O1115" s="185">
        <f>YEAR(All_Opps[[#This Row],[Close_Date]])</f>
        <v>2019</v>
      </c>
      <c r="P1115" s="183">
        <f>MONTH(All_Opps[[#This Row],[Close Date]])</f>
        <v>1</v>
      </c>
      <c r="Q1115" s="181">
        <f>WEEKNUM(All_Opps[[#This Row],[Close Date]],1)</f>
        <v>2</v>
      </c>
      <c r="R111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60</v>
      </c>
      <c r="S1115" s="4" t="s">
        <v>2539</v>
      </c>
      <c r="T1115" s="4" t="s">
        <v>2540</v>
      </c>
      <c r="U1115" s="68">
        <v>43475</v>
      </c>
      <c r="V1115" s="347" t="s">
        <v>19</v>
      </c>
      <c r="W1115" s="9">
        <v>24429</v>
      </c>
      <c r="X1115" s="4" t="s">
        <v>6</v>
      </c>
      <c r="Y1115" s="4" t="s">
        <v>328</v>
      </c>
      <c r="Z1115" s="68">
        <v>44349</v>
      </c>
    </row>
    <row r="1116" spans="1:26" ht="12.75" x14ac:dyDescent="0.35">
      <c r="A111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116" s="181" t="str">
        <f>IF(All_Opps[[#This Row],[WeekMod]]&lt;&gt;"",CONCATENATE(All_Opps[[#This Row],[Opp Year]],"-",TEXT(All_Opps[[#This Row],[WeekMod]],"00#")),"")</f>
        <v/>
      </c>
      <c r="C11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116" s="181" t="str">
        <f>CONCATENATE(All_Opps[[#This Row],[Opp Year]],"-",TEXT(All_Opps[[#This Row],[Week]],"00#"))</f>
        <v>2021-001</v>
      </c>
      <c r="E1116" s="181">
        <f>IFERROR(VALUE(RIGHT(All_Opps[[#This Row],[Opportunity Name]],2)),"")</f>
        <v>2</v>
      </c>
      <c r="F1116" s="181">
        <f>IFERROR(("20"&amp;LEFT(All_Opps[[#This Row],[Opportunity Name]],2))*1,"")</f>
        <v>2021</v>
      </c>
      <c r="G1116" s="181" t="str">
        <f>MID(All_Opps[[#This Row],[Opportunity Name]],3,2)</f>
        <v>08</v>
      </c>
      <c r="H1116" s="181" t="str">
        <f>LEFT(All_Opps[[#This Row],[Opportunity Name]],7)</f>
        <v>2108-08</v>
      </c>
      <c r="I1116" s="181" t="str" cm="1">
        <f t="array" ref="I11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16" s="181" t="str">
        <f>YEAR(All_Opps[[#This Row],[Close_Date]])&amp;"-"&amp;TEXT(MONTH(All_Opps[[#This Row],[Close_Date]]),"00")</f>
        <v>2019-03</v>
      </c>
      <c r="K1116" s="182">
        <f>All_Opps[[#This Row],[Created Date2]]*1</f>
        <v>43514</v>
      </c>
      <c r="L1116" s="183">
        <f>YEAR(All_Opps[[#This Row],[Created_Date]])</f>
        <v>2019</v>
      </c>
      <c r="M1116" s="184">
        <f>WEEKNUM(All_Opps[[#This Row],[Created_Date]],16)</f>
        <v>8</v>
      </c>
      <c r="N1116" s="182">
        <f>All_Opps[[#This Row],[Close Date]]*1</f>
        <v>43529</v>
      </c>
      <c r="O1116" s="185">
        <f>YEAR(All_Opps[[#This Row],[Close_Date]])</f>
        <v>2019</v>
      </c>
      <c r="P1116" s="183">
        <f>MONTH(All_Opps[[#This Row],[Close Date]])</f>
        <v>3</v>
      </c>
      <c r="Q1116" s="181">
        <f>WEEKNUM(All_Opps[[#This Row],[Close Date]],1)</f>
        <v>10</v>
      </c>
      <c r="R111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895</v>
      </c>
      <c r="S1116" s="4" t="s">
        <v>2541</v>
      </c>
      <c r="T1116" s="4" t="s">
        <v>2542</v>
      </c>
      <c r="U1116" s="68">
        <v>43529</v>
      </c>
      <c r="V1116" s="347" t="s">
        <v>19</v>
      </c>
      <c r="W1116" s="9">
        <v>31380</v>
      </c>
      <c r="X1116" s="4" t="s">
        <v>15</v>
      </c>
      <c r="Y1116" s="4" t="s">
        <v>328</v>
      </c>
      <c r="Z1116" s="68">
        <v>43514</v>
      </c>
    </row>
    <row r="1117" spans="1:26" ht="12.75" x14ac:dyDescent="0.35">
      <c r="A11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117" s="181" t="str">
        <f>IF(All_Opps[[#This Row],[WeekMod]]&lt;&gt;"",CONCATENATE(All_Opps[[#This Row],[Opp Year]],"-",TEXT(All_Opps[[#This Row],[WeekMod]],"00#")),"")</f>
        <v>2019-057</v>
      </c>
      <c r="C11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117" s="181" t="str">
        <f>CONCATENATE(All_Opps[[#This Row],[Opp Year]],"-",TEXT(All_Opps[[#This Row],[Week]],"00#"))</f>
        <v>2019-057</v>
      </c>
      <c r="E1117" s="181">
        <f>IFERROR(VALUE(RIGHT(All_Opps[[#This Row],[Opportunity Name]],2)),"")</f>
        <v>5</v>
      </c>
      <c r="F1117" s="181">
        <f>IFERROR(("20"&amp;LEFT(All_Opps[[#This Row],[Opportunity Name]],2))*1,"")</f>
        <v>2019</v>
      </c>
      <c r="G1117" s="181" t="str">
        <f>MID(All_Opps[[#This Row],[Opportunity Name]],3,2)</f>
        <v>12</v>
      </c>
      <c r="H1117" s="181" t="str">
        <f>LEFT(All_Opps[[#This Row],[Opportunity Name]],7)</f>
        <v>1912-05</v>
      </c>
      <c r="I1117" s="181" t="str" cm="1">
        <f t="array" ref="I11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17" s="181" t="str">
        <f>YEAR(All_Opps[[#This Row],[Close_Date]])&amp;"-"&amp;TEXT(MONTH(All_Opps[[#This Row],[Close_Date]]),"00")</f>
        <v>2019-02</v>
      </c>
      <c r="K1117" s="182">
        <f>All_Opps[[#This Row],[Created Date2]]*1</f>
        <v>43497</v>
      </c>
      <c r="L1117" s="183">
        <f>YEAR(All_Opps[[#This Row],[Created_Date]])</f>
        <v>2019</v>
      </c>
      <c r="M1117" s="184">
        <f>WEEKNUM(All_Opps[[#This Row],[Created_Date]],16)</f>
        <v>5</v>
      </c>
      <c r="N1117" s="182">
        <f>All_Opps[[#This Row],[Close Date]]*1</f>
        <v>43498</v>
      </c>
      <c r="O1117" s="185">
        <f>YEAR(All_Opps[[#This Row],[Close_Date]])</f>
        <v>2019</v>
      </c>
      <c r="P1117" s="183">
        <f>MONTH(All_Opps[[#This Row],[Close Date]])</f>
        <v>2</v>
      </c>
      <c r="Q1117" s="181">
        <f>WEEKNUM(All_Opps[[#This Row],[Close Date]],1)</f>
        <v>5</v>
      </c>
      <c r="R111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303</v>
      </c>
      <c r="S1117" s="4" t="s">
        <v>2543</v>
      </c>
      <c r="T1117" s="4" t="s">
        <v>2544</v>
      </c>
      <c r="U1117" s="68">
        <v>43498</v>
      </c>
      <c r="V1117" s="347" t="s">
        <v>19</v>
      </c>
      <c r="W1117" s="9">
        <v>26937</v>
      </c>
      <c r="X1117" s="4" t="s">
        <v>5</v>
      </c>
      <c r="Y1117" s="4" t="s">
        <v>321</v>
      </c>
      <c r="Z1117" s="68">
        <v>43497</v>
      </c>
    </row>
    <row r="1118" spans="1:26" ht="12.75" x14ac:dyDescent="0.35">
      <c r="A11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1118" s="181" t="str">
        <f>IF(All_Opps[[#This Row],[WeekMod]]&lt;&gt;"",CONCATENATE(All_Opps[[#This Row],[Opp Year]],"-",TEXT(All_Opps[[#This Row],[WeekMod]],"00#")),"")</f>
        <v>2019-061</v>
      </c>
      <c r="C11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1118" s="181" t="str">
        <f>CONCATENATE(All_Opps[[#This Row],[Opp Year]],"-",TEXT(All_Opps[[#This Row],[Week]],"00#"))</f>
        <v>2019-061</v>
      </c>
      <c r="E1118" s="181">
        <f>IFERROR(VALUE(RIGHT(All_Opps[[#This Row],[Opportunity Name]],2)),"")</f>
        <v>2</v>
      </c>
      <c r="F1118" s="181">
        <f>IFERROR(("20"&amp;LEFT(All_Opps[[#This Row],[Opportunity Name]],2))*1,"")</f>
        <v>2019</v>
      </c>
      <c r="G1118" s="181" t="str">
        <f>MID(All_Opps[[#This Row],[Opportunity Name]],3,2)</f>
        <v>06</v>
      </c>
      <c r="H1118" s="181" t="str">
        <f>LEFT(All_Opps[[#This Row],[Opportunity Name]],7)</f>
        <v>1906-31</v>
      </c>
      <c r="I1118" s="181" t="str" cm="1">
        <f t="array" ref="I11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18" s="181" t="str">
        <f>YEAR(All_Opps[[#This Row],[Close_Date]])&amp;"-"&amp;TEXT(MONTH(All_Opps[[#This Row],[Close_Date]]),"00")</f>
        <v>2019-03</v>
      </c>
      <c r="K1118" s="182">
        <f>All_Opps[[#This Row],[Created Date2]]*1</f>
        <v>43525</v>
      </c>
      <c r="L1118" s="183">
        <f>YEAR(All_Opps[[#This Row],[Created_Date]])</f>
        <v>2019</v>
      </c>
      <c r="M1118" s="184">
        <f>WEEKNUM(All_Opps[[#This Row],[Created_Date]],16)</f>
        <v>9</v>
      </c>
      <c r="N1118" s="182">
        <f>All_Opps[[#This Row],[Close Date]]*1</f>
        <v>43526</v>
      </c>
      <c r="O1118" s="185">
        <f>YEAR(All_Opps[[#This Row],[Close_Date]])</f>
        <v>2019</v>
      </c>
      <c r="P1118" s="183">
        <f>MONTH(All_Opps[[#This Row],[Close Date]])</f>
        <v>3</v>
      </c>
      <c r="Q1118" s="181">
        <f>WEEKNUM(All_Opps[[#This Row],[Close Date]],1)</f>
        <v>9</v>
      </c>
      <c r="R111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92</v>
      </c>
      <c r="S1118" s="4" t="s">
        <v>2545</v>
      </c>
      <c r="T1118" s="4" t="s">
        <v>2546</v>
      </c>
      <c r="U1118" s="68">
        <v>43526</v>
      </c>
      <c r="V1118" s="347" t="s">
        <v>19</v>
      </c>
      <c r="W1118" s="9">
        <v>14038</v>
      </c>
      <c r="X1118" s="4" t="s">
        <v>13</v>
      </c>
      <c r="Y1118" s="4" t="s">
        <v>328</v>
      </c>
      <c r="Z1118" s="68">
        <v>43525</v>
      </c>
    </row>
    <row r="1119" spans="1:26" ht="12.75" x14ac:dyDescent="0.35">
      <c r="A11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1119" s="181" t="str">
        <f>IF(All_Opps[[#This Row],[WeekMod]]&lt;&gt;"",CONCATENATE(All_Opps[[#This Row],[Opp Year]],"-",TEXT(All_Opps[[#This Row],[WeekMod]],"00#")),"")</f>
        <v>2019-061</v>
      </c>
      <c r="C11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1119" s="181" t="str">
        <f>CONCATENATE(All_Opps[[#This Row],[Opp Year]],"-",TEXT(All_Opps[[#This Row],[Week]],"00#"))</f>
        <v>2019-061</v>
      </c>
      <c r="E1119" s="181">
        <f>IFERROR(VALUE(RIGHT(All_Opps[[#This Row],[Opportunity Name]],2)),"")</f>
        <v>3</v>
      </c>
      <c r="F1119" s="181">
        <f>IFERROR(("20"&amp;LEFT(All_Opps[[#This Row],[Opportunity Name]],2))*1,"")</f>
        <v>2019</v>
      </c>
      <c r="G1119" s="181" t="str">
        <f>MID(All_Opps[[#This Row],[Opportunity Name]],3,2)</f>
        <v>06</v>
      </c>
      <c r="H1119" s="181" t="str">
        <f>LEFT(All_Opps[[#This Row],[Opportunity Name]],7)</f>
        <v>1906-30</v>
      </c>
      <c r="I1119" s="181" t="str" cm="1">
        <f t="array" ref="I11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19" s="181" t="str">
        <f>YEAR(All_Opps[[#This Row],[Close_Date]])&amp;"-"&amp;TEXT(MONTH(All_Opps[[#This Row],[Close_Date]]),"00")</f>
        <v>2019-02</v>
      </c>
      <c r="K1119" s="182">
        <f>All_Opps[[#This Row],[Created Date2]]*1</f>
        <v>43512</v>
      </c>
      <c r="L1119" s="183">
        <f>YEAR(All_Opps[[#This Row],[Created_Date]])</f>
        <v>2019</v>
      </c>
      <c r="M1119" s="184">
        <f>WEEKNUM(All_Opps[[#This Row],[Created_Date]],16)</f>
        <v>8</v>
      </c>
      <c r="N1119" s="182">
        <f>All_Opps[[#This Row],[Close Date]]*1</f>
        <v>43520</v>
      </c>
      <c r="O1119" s="185">
        <f>YEAR(All_Opps[[#This Row],[Close_Date]])</f>
        <v>2019</v>
      </c>
      <c r="P1119" s="183">
        <f>MONTH(All_Opps[[#This Row],[Close Date]])</f>
        <v>2</v>
      </c>
      <c r="Q1119" s="181">
        <f>WEEKNUM(All_Opps[[#This Row],[Close Date]],1)</f>
        <v>9</v>
      </c>
      <c r="R11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19" s="4" t="s">
        <v>2547</v>
      </c>
      <c r="T1119" s="4" t="s">
        <v>2548</v>
      </c>
      <c r="U1119" s="68">
        <v>43520</v>
      </c>
      <c r="V1119" s="347" t="s">
        <v>18</v>
      </c>
      <c r="W1119" s="9">
        <v>45622</v>
      </c>
      <c r="X1119" s="4" t="s">
        <v>181</v>
      </c>
      <c r="Y1119" s="4" t="s">
        <v>321</v>
      </c>
      <c r="Z1119" s="68">
        <v>43512</v>
      </c>
    </row>
    <row r="1120" spans="1:26" ht="12.75" x14ac:dyDescent="0.35">
      <c r="A11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120" s="181" t="str">
        <f>IF(All_Opps[[#This Row],[WeekMod]]&lt;&gt;"",CONCATENATE(All_Opps[[#This Row],[Opp Year]],"-",TEXT(All_Opps[[#This Row],[WeekMod]],"00#")),"")</f>
        <v>2019-057</v>
      </c>
      <c r="C11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120" s="181" t="str">
        <f>CONCATENATE(All_Opps[[#This Row],[Opp Year]],"-",TEXT(All_Opps[[#This Row],[Week]],"00#"))</f>
        <v>2019-057</v>
      </c>
      <c r="E1120" s="181">
        <f>IFERROR(VALUE(RIGHT(All_Opps[[#This Row],[Opportunity Name]],2)),"")</f>
        <v>2</v>
      </c>
      <c r="F1120" s="181">
        <f>IFERROR(("20"&amp;LEFT(All_Opps[[#This Row],[Opportunity Name]],2))*1,"")</f>
        <v>2019</v>
      </c>
      <c r="G1120" s="181" t="str">
        <f>MID(All_Opps[[#This Row],[Opportunity Name]],3,2)</f>
        <v>08</v>
      </c>
      <c r="H1120" s="181" t="str">
        <f>LEFT(All_Opps[[#This Row],[Opportunity Name]],7)</f>
        <v>1908-22</v>
      </c>
      <c r="I1120" s="181" t="str" cm="1">
        <f t="array" ref="I11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20" s="181" t="str">
        <f>YEAR(All_Opps[[#This Row],[Close_Date]])&amp;"-"&amp;TEXT(MONTH(All_Opps[[#This Row],[Close_Date]]),"00")</f>
        <v>2019-02</v>
      </c>
      <c r="K1120" s="182">
        <f>All_Opps[[#This Row],[Created Date2]]*1</f>
        <v>43493</v>
      </c>
      <c r="L1120" s="183">
        <f>YEAR(All_Opps[[#This Row],[Created_Date]])</f>
        <v>2019</v>
      </c>
      <c r="M1120" s="184">
        <f>WEEKNUM(All_Opps[[#This Row],[Created_Date]],16)</f>
        <v>5</v>
      </c>
      <c r="N1120" s="182">
        <f>All_Opps[[#This Row],[Close Date]]*1</f>
        <v>43497</v>
      </c>
      <c r="O1120" s="185">
        <f>YEAR(All_Opps[[#This Row],[Close_Date]])</f>
        <v>2019</v>
      </c>
      <c r="P1120" s="183">
        <f>MONTH(All_Opps[[#This Row],[Close Date]])</f>
        <v>2</v>
      </c>
      <c r="Q1120" s="181">
        <f>WEEKNUM(All_Opps[[#This Row],[Close Date]],1)</f>
        <v>5</v>
      </c>
      <c r="R112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185</v>
      </c>
      <c r="S1120" s="4" t="s">
        <v>2549</v>
      </c>
      <c r="T1120" s="4" t="s">
        <v>2550</v>
      </c>
      <c r="U1120" s="68">
        <v>43497</v>
      </c>
      <c r="V1120" s="347" t="s">
        <v>19</v>
      </c>
      <c r="W1120" s="342">
        <v>26294</v>
      </c>
      <c r="X1120" s="4" t="s">
        <v>13</v>
      </c>
      <c r="Y1120" s="4" t="s">
        <v>1285</v>
      </c>
      <c r="Z1120" s="68">
        <v>43493</v>
      </c>
    </row>
    <row r="1121" spans="1:26" ht="12.75" x14ac:dyDescent="0.35">
      <c r="A11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121" s="181" t="str">
        <f>IF(All_Opps[[#This Row],[WeekMod]]&lt;&gt;"",CONCATENATE(All_Opps[[#This Row],[Opp Year]],"-",TEXT(All_Opps[[#This Row],[WeekMod]],"00#")),"")</f>
        <v>2019-056</v>
      </c>
      <c r="C11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121" s="181" t="str">
        <f>CONCATENATE(All_Opps[[#This Row],[Opp Year]],"-",TEXT(All_Opps[[#This Row],[Week]],"00#"))</f>
        <v>2019-056</v>
      </c>
      <c r="E1121" s="181">
        <f>IFERROR(VALUE(RIGHT(All_Opps[[#This Row],[Opportunity Name]],2)),"")</f>
        <v>4</v>
      </c>
      <c r="F1121" s="181">
        <f>IFERROR(("20"&amp;LEFT(All_Opps[[#This Row],[Opportunity Name]],2))*1,"")</f>
        <v>2019</v>
      </c>
      <c r="G1121" s="181" t="str">
        <f>MID(All_Opps[[#This Row],[Opportunity Name]],3,2)</f>
        <v>10</v>
      </c>
      <c r="H1121" s="181" t="str">
        <f>LEFT(All_Opps[[#This Row],[Opportunity Name]],7)</f>
        <v>1910 Ra</v>
      </c>
      <c r="I1121" s="181" t="str" cm="1">
        <f t="array" ref="I11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21" s="181" t="str">
        <f>YEAR(All_Opps[[#This Row],[Close_Date]])&amp;"-"&amp;TEXT(MONTH(All_Opps[[#This Row],[Close_Date]]),"00")</f>
        <v>2019-01</v>
      </c>
      <c r="K1121" s="182">
        <f>All_Opps[[#This Row],[Created Date2]]*1</f>
        <v>43488</v>
      </c>
      <c r="L1121" s="183">
        <f>YEAR(All_Opps[[#This Row],[Created_Date]])</f>
        <v>2019</v>
      </c>
      <c r="M1121" s="184">
        <f>WEEKNUM(All_Opps[[#This Row],[Created_Date]],16)</f>
        <v>4</v>
      </c>
      <c r="N1121" s="182">
        <f>All_Opps[[#This Row],[Close Date]]*1</f>
        <v>43490</v>
      </c>
      <c r="O1121" s="185">
        <f>YEAR(All_Opps[[#This Row],[Close_Date]])</f>
        <v>2019</v>
      </c>
      <c r="P1121" s="183">
        <f>MONTH(All_Opps[[#This Row],[Close Date]])</f>
        <v>1</v>
      </c>
      <c r="Q1121" s="181">
        <f>WEEKNUM(All_Opps[[#This Row],[Close Date]],1)</f>
        <v>4</v>
      </c>
      <c r="R11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21" s="4" t="s">
        <v>2551</v>
      </c>
      <c r="T1121" s="4" t="s">
        <v>2552</v>
      </c>
      <c r="U1121" s="68">
        <v>43490</v>
      </c>
      <c r="V1121" s="347" t="s">
        <v>18</v>
      </c>
      <c r="W1121" s="9">
        <v>38885</v>
      </c>
      <c r="X1121" s="4" t="s">
        <v>159</v>
      </c>
      <c r="Y1121" s="4" t="s">
        <v>328</v>
      </c>
      <c r="Z1121" s="68">
        <v>43488</v>
      </c>
    </row>
    <row r="1122" spans="1:26" ht="12.75" x14ac:dyDescent="0.35">
      <c r="A11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122" s="181" t="str">
        <f>IF(All_Opps[[#This Row],[WeekMod]]&lt;&gt;"",CONCATENATE(All_Opps[[#This Row],[Opp Year]],"-",TEXT(All_Opps[[#This Row],[WeekMod]],"00#")),"")</f>
        <v>2019-062</v>
      </c>
      <c r="C11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122" s="181" t="str">
        <f>CONCATENATE(All_Opps[[#This Row],[Opp Year]],"-",TEXT(All_Opps[[#This Row],[Week]],"00#"))</f>
        <v>2019-062</v>
      </c>
      <c r="E1122" s="181">
        <f>IFERROR(VALUE(RIGHT(All_Opps[[#This Row],[Opportunity Name]],2)),"")</f>
        <v>2</v>
      </c>
      <c r="F1122" s="181">
        <f>IFERROR(("20"&amp;LEFT(All_Opps[[#This Row],[Opportunity Name]],2))*1,"")</f>
        <v>2019</v>
      </c>
      <c r="G1122" s="181" t="str">
        <f>MID(All_Opps[[#This Row],[Opportunity Name]],3,2)</f>
        <v>10</v>
      </c>
      <c r="H1122" s="181" t="str">
        <f>LEFT(All_Opps[[#This Row],[Opportunity Name]],7)</f>
        <v>1910-05</v>
      </c>
      <c r="I1122" s="181" t="str" cm="1">
        <f t="array" ref="I11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22" s="181" t="str">
        <f>YEAR(All_Opps[[#This Row],[Close_Date]])&amp;"-"&amp;TEXT(MONTH(All_Opps[[#This Row],[Close_Date]]),"00")</f>
        <v>2019-03</v>
      </c>
      <c r="K1122" s="182">
        <f>All_Opps[[#This Row],[Created Date2]]*1</f>
        <v>43491</v>
      </c>
      <c r="L1122" s="183">
        <f>YEAR(All_Opps[[#This Row],[Created_Date]])</f>
        <v>2019</v>
      </c>
      <c r="M1122" s="184">
        <f>WEEKNUM(All_Opps[[#This Row],[Created_Date]],16)</f>
        <v>5</v>
      </c>
      <c r="N1122" s="182">
        <f>All_Opps[[#This Row],[Close Date]]*1</f>
        <v>43530</v>
      </c>
      <c r="O1122" s="185">
        <f>YEAR(All_Opps[[#This Row],[Close_Date]])</f>
        <v>2019</v>
      </c>
      <c r="P1122" s="183">
        <f>MONTH(All_Opps[[#This Row],[Close Date]])</f>
        <v>3</v>
      </c>
      <c r="Q1122" s="181">
        <f>WEEKNUM(All_Opps[[#This Row],[Close Date]],1)</f>
        <v>10</v>
      </c>
      <c r="R112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248</v>
      </c>
      <c r="S1122" s="4" t="s">
        <v>2553</v>
      </c>
      <c r="T1122" s="4" t="s">
        <v>2554</v>
      </c>
      <c r="U1122" s="68">
        <v>43530</v>
      </c>
      <c r="V1122" s="347" t="s">
        <v>19</v>
      </c>
      <c r="W1122" s="9">
        <v>21820</v>
      </c>
      <c r="X1122" s="4" t="s">
        <v>159</v>
      </c>
      <c r="Y1122" s="4" t="s">
        <v>328</v>
      </c>
      <c r="Z1122" s="68">
        <v>43491</v>
      </c>
    </row>
    <row r="1123" spans="1:26" ht="12.75" x14ac:dyDescent="0.35">
      <c r="A112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123" s="181" t="str">
        <f>IF(All_Opps[[#This Row],[WeekMod]]&lt;&gt;"",CONCATENATE(All_Opps[[#This Row],[Opp Year]],"-",TEXT(All_Opps[[#This Row],[WeekMod]],"00#")),"")</f>
        <v/>
      </c>
      <c r="C11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123" s="181" t="str">
        <f>CONCATENATE(All_Opps[[#This Row],[Opp Year]],"-",TEXT(All_Opps[[#This Row],[Week]],"00#"))</f>
        <v>2021-001</v>
      </c>
      <c r="E1123" s="181">
        <f>IFERROR(VALUE(RIGHT(All_Opps[[#This Row],[Opportunity Name]],2)),"")</f>
        <v>2</v>
      </c>
      <c r="F1123" s="181">
        <f>IFERROR(("20"&amp;LEFT(All_Opps[[#This Row],[Opportunity Name]],2))*1,"")</f>
        <v>2021</v>
      </c>
      <c r="G1123" s="181" t="str">
        <f>MID(All_Opps[[#This Row],[Opportunity Name]],3,2)</f>
        <v>06</v>
      </c>
      <c r="H1123" s="181" t="str">
        <f>LEFT(All_Opps[[#This Row],[Opportunity Name]],7)</f>
        <v>2106-07</v>
      </c>
      <c r="I1123" s="181" t="str" cm="1">
        <f t="array" ref="I11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123" s="181" t="str">
        <f>YEAR(All_Opps[[#This Row],[Close_Date]])&amp;"-"&amp;TEXT(MONTH(All_Opps[[#This Row],[Close_Date]]),"00")</f>
        <v>2019-01</v>
      </c>
      <c r="K1123" s="182">
        <f>All_Opps[[#This Row],[Created Date2]]*1</f>
        <v>43474</v>
      </c>
      <c r="L1123" s="183">
        <f>YEAR(All_Opps[[#This Row],[Created_Date]])</f>
        <v>2019</v>
      </c>
      <c r="M1123" s="184">
        <f>WEEKNUM(All_Opps[[#This Row],[Created_Date]],16)</f>
        <v>2</v>
      </c>
      <c r="N1123" s="182">
        <f>All_Opps[[#This Row],[Close Date]]*1</f>
        <v>43480</v>
      </c>
      <c r="O1123" s="185">
        <f>YEAR(All_Opps[[#This Row],[Close_Date]])</f>
        <v>2019</v>
      </c>
      <c r="P1123" s="183">
        <f>MONTH(All_Opps[[#This Row],[Close Date]])</f>
        <v>1</v>
      </c>
      <c r="Q1123" s="181">
        <f>WEEKNUM(All_Opps[[#This Row],[Close Date]],1)</f>
        <v>3</v>
      </c>
      <c r="R112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23" s="4" t="s">
        <v>2555</v>
      </c>
      <c r="T1123" s="4" t="s">
        <v>2556</v>
      </c>
      <c r="U1123" s="68">
        <v>43480</v>
      </c>
      <c r="V1123" s="347" t="s">
        <v>20</v>
      </c>
      <c r="W1123" s="9">
        <v>20031</v>
      </c>
      <c r="X1123" s="4" t="s">
        <v>13</v>
      </c>
      <c r="Y1123" s="4" t="s">
        <v>321</v>
      </c>
      <c r="Z1123" s="68">
        <v>43474</v>
      </c>
    </row>
    <row r="1124" spans="1:26" ht="12.75" x14ac:dyDescent="0.35">
      <c r="A11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1124" s="181" t="str">
        <f>IF(All_Opps[[#This Row],[WeekMod]]&lt;&gt;"",CONCATENATE(All_Opps[[#This Row],[Opp Year]],"-",TEXT(All_Opps[[#This Row],[WeekMod]],"00#")),"")</f>
        <v>2019-061</v>
      </c>
      <c r="C11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1124" s="181" t="str">
        <f>CONCATENATE(All_Opps[[#This Row],[Opp Year]],"-",TEXT(All_Opps[[#This Row],[Week]],"00#"))</f>
        <v>2019-061</v>
      </c>
      <c r="E1124" s="181">
        <f>IFERROR(VALUE(RIGHT(All_Opps[[#This Row],[Opportunity Name]],2)),"")</f>
        <v>2</v>
      </c>
      <c r="F1124" s="181">
        <f>IFERROR(("20"&amp;LEFT(All_Opps[[#This Row],[Opportunity Name]],2))*1,"")</f>
        <v>2019</v>
      </c>
      <c r="G1124" s="181" t="str">
        <f>MID(All_Opps[[#This Row],[Opportunity Name]],3,2)</f>
        <v>07</v>
      </c>
      <c r="H1124" s="181" t="str">
        <f>LEFT(All_Opps[[#This Row],[Opportunity Name]],7)</f>
        <v>1907-19</v>
      </c>
      <c r="I1124" s="181" t="str" cm="1">
        <f t="array" ref="I11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24" s="181" t="str">
        <f>YEAR(All_Opps[[#This Row],[Close_Date]])&amp;"-"&amp;TEXT(MONTH(All_Opps[[#This Row],[Close_Date]]),"00")</f>
        <v>2019-02</v>
      </c>
      <c r="K1124" s="182">
        <f>All_Opps[[#This Row],[Created Date2]]*1</f>
        <v>43514</v>
      </c>
      <c r="L1124" s="183">
        <f>YEAR(All_Opps[[#This Row],[Created_Date]])</f>
        <v>2019</v>
      </c>
      <c r="M1124" s="184">
        <f>WEEKNUM(All_Opps[[#This Row],[Created_Date]],16)</f>
        <v>8</v>
      </c>
      <c r="N1124" s="182">
        <f>All_Opps[[#This Row],[Close Date]]*1</f>
        <v>43520</v>
      </c>
      <c r="O1124" s="185">
        <f>YEAR(All_Opps[[#This Row],[Close_Date]])</f>
        <v>2019</v>
      </c>
      <c r="P1124" s="183">
        <f>MONTH(All_Opps[[#This Row],[Close Date]])</f>
        <v>2</v>
      </c>
      <c r="Q1124" s="181">
        <f>WEEKNUM(All_Opps[[#This Row],[Close Date]],1)</f>
        <v>9</v>
      </c>
      <c r="R112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133</v>
      </c>
      <c r="S1124" s="4" t="s">
        <v>2557</v>
      </c>
      <c r="T1124" s="4" t="s">
        <v>2558</v>
      </c>
      <c r="U1124" s="68">
        <v>43520</v>
      </c>
      <c r="V1124" s="347" t="s">
        <v>19</v>
      </c>
      <c r="W1124" s="342">
        <v>21640</v>
      </c>
      <c r="X1124" s="4" t="s">
        <v>16</v>
      </c>
      <c r="Y1124" s="4" t="s">
        <v>1285</v>
      </c>
      <c r="Z1124" s="68">
        <v>43514</v>
      </c>
    </row>
    <row r="1125" spans="1:26" ht="12.75" x14ac:dyDescent="0.35">
      <c r="A11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1125" s="181" t="str">
        <f>IF(All_Opps[[#This Row],[WeekMod]]&lt;&gt;"",CONCATENATE(All_Opps[[#This Row],[Opp Year]],"-",TEXT(All_Opps[[#This Row],[WeekMod]],"00#")),"")</f>
        <v>2019-063</v>
      </c>
      <c r="C11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1125" s="181" t="str">
        <f>CONCATENATE(All_Opps[[#This Row],[Opp Year]],"-",TEXT(All_Opps[[#This Row],[Week]],"00#"))</f>
        <v>2019-063</v>
      </c>
      <c r="E1125" s="181">
        <f>IFERROR(VALUE(RIGHT(All_Opps[[#This Row],[Opportunity Name]],2)),"")</f>
        <v>6</v>
      </c>
      <c r="F1125" s="181">
        <f>IFERROR(("20"&amp;LEFT(All_Opps[[#This Row],[Opportunity Name]],2))*1,"")</f>
        <v>2019</v>
      </c>
      <c r="G1125" s="181" t="str">
        <f>MID(All_Opps[[#This Row],[Opportunity Name]],3,2)</f>
        <v>08</v>
      </c>
      <c r="H1125" s="181" t="str">
        <f>LEFT(All_Opps[[#This Row],[Opportunity Name]],7)</f>
        <v>1908-23</v>
      </c>
      <c r="I1125" s="181" t="str" cm="1">
        <f t="array" ref="I11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25" s="181" t="str">
        <f>YEAR(All_Opps[[#This Row],[Close_Date]])&amp;"-"&amp;TEXT(MONTH(All_Opps[[#This Row],[Close_Date]]),"00")</f>
        <v>2019-03</v>
      </c>
      <c r="K1125" s="182">
        <f>All_Opps[[#This Row],[Created Date2]]*1</f>
        <v>43533</v>
      </c>
      <c r="L1125" s="183">
        <f>YEAR(All_Opps[[#This Row],[Created_Date]])</f>
        <v>2019</v>
      </c>
      <c r="M1125" s="184">
        <f>WEEKNUM(All_Opps[[#This Row],[Created_Date]],16)</f>
        <v>11</v>
      </c>
      <c r="N1125" s="182">
        <f>All_Opps[[#This Row],[Close Date]]*1</f>
        <v>43539</v>
      </c>
      <c r="O1125" s="185">
        <f>YEAR(All_Opps[[#This Row],[Close_Date]])</f>
        <v>2019</v>
      </c>
      <c r="P1125" s="183">
        <f>MONTH(All_Opps[[#This Row],[Close Date]])</f>
        <v>3</v>
      </c>
      <c r="Q1125" s="181">
        <f>WEEKNUM(All_Opps[[#This Row],[Close Date]],1)</f>
        <v>11</v>
      </c>
      <c r="R112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145</v>
      </c>
      <c r="S1125" s="4" t="s">
        <v>2559</v>
      </c>
      <c r="T1125" s="4" t="s">
        <v>2560</v>
      </c>
      <c r="U1125" s="68">
        <v>43539</v>
      </c>
      <c r="V1125" s="347" t="s">
        <v>19</v>
      </c>
      <c r="W1125" s="342">
        <v>169533</v>
      </c>
      <c r="X1125" s="4" t="s">
        <v>12</v>
      </c>
      <c r="Y1125" s="4" t="s">
        <v>1285</v>
      </c>
      <c r="Z1125" s="68">
        <v>43533</v>
      </c>
    </row>
    <row r="1126" spans="1:26" ht="12.75" x14ac:dyDescent="0.35">
      <c r="A112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126" s="181" t="str">
        <f>IF(All_Opps[[#This Row],[WeekMod]]&lt;&gt;"",CONCATENATE(All_Opps[[#This Row],[Opp Year]],"-",TEXT(All_Opps[[#This Row],[WeekMod]],"00#")),"")</f>
        <v/>
      </c>
      <c r="C11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126" s="181" t="str">
        <f>CONCATENATE(All_Opps[[#This Row],[Opp Year]],"-",TEXT(All_Opps[[#This Row],[Week]],"00#"))</f>
        <v>2023-001</v>
      </c>
      <c r="E1126" s="181">
        <f>IFERROR(VALUE(RIGHT(All_Opps[[#This Row],[Opportunity Name]],2)),"")</f>
        <v>2</v>
      </c>
      <c r="F1126" s="181">
        <f>IFERROR(("20"&amp;LEFT(All_Opps[[#This Row],[Opportunity Name]],2))*1,"")</f>
        <v>2023</v>
      </c>
      <c r="G1126" s="181" t="str">
        <f>MID(All_Opps[[#This Row],[Opportunity Name]],3,2)</f>
        <v>06</v>
      </c>
      <c r="H1126" s="181" t="str">
        <f>LEFT(All_Opps[[#This Row],[Opportunity Name]],7)</f>
        <v>2306-04</v>
      </c>
      <c r="I1126" s="181" t="str" cm="1">
        <f t="array" ref="I11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126" s="181" t="str">
        <f>YEAR(All_Opps[[#This Row],[Close_Date]])&amp;"-"&amp;TEXT(MONTH(All_Opps[[#This Row],[Close_Date]]),"00")</f>
        <v>2019-02</v>
      </c>
      <c r="K1126" s="182">
        <f>All_Opps[[#This Row],[Created Date2]]*1</f>
        <v>43460</v>
      </c>
      <c r="L1126" s="183">
        <f>YEAR(All_Opps[[#This Row],[Created_Date]])</f>
        <v>2018</v>
      </c>
      <c r="M1126" s="184">
        <f>WEEKNUM(All_Opps[[#This Row],[Created_Date]],16)</f>
        <v>52</v>
      </c>
      <c r="N1126" s="182">
        <f>All_Opps[[#This Row],[Close Date]]*1</f>
        <v>43502</v>
      </c>
      <c r="O1126" s="185">
        <f>YEAR(All_Opps[[#This Row],[Close_Date]])</f>
        <v>2019</v>
      </c>
      <c r="P1126" s="183">
        <f>MONTH(All_Opps[[#This Row],[Close Date]])</f>
        <v>2</v>
      </c>
      <c r="Q1126" s="181">
        <f>WEEKNUM(All_Opps[[#This Row],[Close Date]],1)</f>
        <v>6</v>
      </c>
      <c r="R112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26" s="4" t="s">
        <v>2561</v>
      </c>
      <c r="T1126" s="4" t="s">
        <v>2562</v>
      </c>
      <c r="U1126" s="68">
        <v>43502</v>
      </c>
      <c r="V1126" s="347" t="s">
        <v>20</v>
      </c>
      <c r="W1126" s="9">
        <v>21152</v>
      </c>
      <c r="X1126" s="4" t="s">
        <v>5</v>
      </c>
      <c r="Y1126" s="4" t="s">
        <v>328</v>
      </c>
      <c r="Z1126" s="68">
        <v>43460</v>
      </c>
    </row>
    <row r="1127" spans="1:26" ht="12.75" x14ac:dyDescent="0.35">
      <c r="A11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127" s="181" t="str">
        <f>IF(All_Opps[[#This Row],[WeekMod]]&lt;&gt;"",CONCATENATE(All_Opps[[#This Row],[Opp Year]],"-",TEXT(All_Opps[[#This Row],[WeekMod]],"00#")),"")</f>
        <v>2019-062</v>
      </c>
      <c r="C11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127" s="181" t="str">
        <f>CONCATENATE(All_Opps[[#This Row],[Opp Year]],"-",TEXT(All_Opps[[#This Row],[Week]],"00#"))</f>
        <v>2019-062</v>
      </c>
      <c r="E1127" s="181">
        <f>IFERROR(VALUE(RIGHT(All_Opps[[#This Row],[Opportunity Name]],2)),"")</f>
        <v>2</v>
      </c>
      <c r="F1127" s="181">
        <f>IFERROR(("20"&amp;LEFT(All_Opps[[#This Row],[Opportunity Name]],2))*1,"")</f>
        <v>2019</v>
      </c>
      <c r="G1127" s="181" t="str">
        <f>MID(All_Opps[[#This Row],[Opportunity Name]],3,2)</f>
        <v>09</v>
      </c>
      <c r="H1127" s="181" t="str">
        <f>LEFT(All_Opps[[#This Row],[Opportunity Name]],7)</f>
        <v>1909-17</v>
      </c>
      <c r="I1127" s="181" t="str" cm="1">
        <f t="array" ref="I11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27" s="181" t="str">
        <f>YEAR(All_Opps[[#This Row],[Close_Date]])&amp;"-"&amp;TEXT(MONTH(All_Opps[[#This Row],[Close_Date]]),"00")</f>
        <v>2019-03</v>
      </c>
      <c r="K1127" s="182">
        <f>All_Opps[[#This Row],[Created Date2]]*1</f>
        <v>43526</v>
      </c>
      <c r="L1127" s="183">
        <f>YEAR(All_Opps[[#This Row],[Created_Date]])</f>
        <v>2019</v>
      </c>
      <c r="M1127" s="184">
        <f>WEEKNUM(All_Opps[[#This Row],[Created_Date]],16)</f>
        <v>10</v>
      </c>
      <c r="N1127" s="182">
        <f>All_Opps[[#This Row],[Close Date]]*1</f>
        <v>43528</v>
      </c>
      <c r="O1127" s="185">
        <f>YEAR(All_Opps[[#This Row],[Close_Date]])</f>
        <v>2019</v>
      </c>
      <c r="P1127" s="183">
        <f>MONTH(All_Opps[[#This Row],[Close Date]])</f>
        <v>3</v>
      </c>
      <c r="Q1127" s="181">
        <f>WEEKNUM(All_Opps[[#This Row],[Close Date]],1)</f>
        <v>10</v>
      </c>
      <c r="R112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183</v>
      </c>
      <c r="S1127" s="4" t="s">
        <v>2563</v>
      </c>
      <c r="T1127" s="4" t="s">
        <v>2564</v>
      </c>
      <c r="U1127" s="68">
        <v>43528</v>
      </c>
      <c r="V1127" s="347" t="s">
        <v>19</v>
      </c>
      <c r="W1127" s="9">
        <v>22585</v>
      </c>
      <c r="X1127" s="4" t="s">
        <v>196</v>
      </c>
      <c r="Y1127" s="4" t="s">
        <v>328</v>
      </c>
      <c r="Z1127" s="68">
        <v>43526</v>
      </c>
    </row>
    <row r="1128" spans="1:26" ht="12.75" x14ac:dyDescent="0.35">
      <c r="A11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1128" s="181" t="str">
        <f>IF(All_Opps[[#This Row],[WeekMod]]&lt;&gt;"",CONCATENATE(All_Opps[[#This Row],[Opp Year]],"-",TEXT(All_Opps[[#This Row],[WeekMod]],"00#")),"")</f>
        <v>2019-059</v>
      </c>
      <c r="C11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1128" s="181" t="str">
        <f>CONCATENATE(All_Opps[[#This Row],[Opp Year]],"-",TEXT(All_Opps[[#This Row],[Week]],"00#"))</f>
        <v>2019-059</v>
      </c>
      <c r="E1128" s="181">
        <f>IFERROR(VALUE(RIGHT(All_Opps[[#This Row],[Opportunity Name]],2)),"")</f>
        <v>2</v>
      </c>
      <c r="F1128" s="181">
        <f>IFERROR(("20"&amp;LEFT(All_Opps[[#This Row],[Opportunity Name]],2))*1,"")</f>
        <v>2019</v>
      </c>
      <c r="G1128" s="181" t="str">
        <f>MID(All_Opps[[#This Row],[Opportunity Name]],3,2)</f>
        <v>09</v>
      </c>
      <c r="H1128" s="181" t="str">
        <f>LEFT(All_Opps[[#This Row],[Opportunity Name]],7)</f>
        <v>1909-29</v>
      </c>
      <c r="I1128" s="181" t="str" cm="1">
        <f t="array" ref="I11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28" s="181" t="str">
        <f>YEAR(All_Opps[[#This Row],[Close_Date]])&amp;"-"&amp;TEXT(MONTH(All_Opps[[#This Row],[Close_Date]]),"00")</f>
        <v>2019-02</v>
      </c>
      <c r="K1128" s="182">
        <f>All_Opps[[#This Row],[Created Date2]]*1</f>
        <v>43509</v>
      </c>
      <c r="L1128" s="183">
        <f>YEAR(All_Opps[[#This Row],[Created_Date]])</f>
        <v>2019</v>
      </c>
      <c r="M1128" s="184">
        <f>WEEKNUM(All_Opps[[#This Row],[Created_Date]],16)</f>
        <v>7</v>
      </c>
      <c r="N1128" s="182">
        <f>All_Opps[[#This Row],[Close Date]]*1</f>
        <v>43512</v>
      </c>
      <c r="O1128" s="185">
        <f>YEAR(All_Opps[[#This Row],[Close_Date]])</f>
        <v>2019</v>
      </c>
      <c r="P1128" s="183">
        <f>MONTH(All_Opps[[#This Row],[Close Date]])</f>
        <v>2</v>
      </c>
      <c r="Q1128" s="181">
        <f>WEEKNUM(All_Opps[[#This Row],[Close Date]],1)</f>
        <v>7</v>
      </c>
      <c r="R112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200</v>
      </c>
      <c r="S1128" s="4" t="s">
        <v>2565</v>
      </c>
      <c r="T1128" s="4" t="s">
        <v>2566</v>
      </c>
      <c r="U1128" s="68">
        <v>43512</v>
      </c>
      <c r="V1128" s="347" t="s">
        <v>19</v>
      </c>
      <c r="W1128" s="9">
        <v>28365</v>
      </c>
      <c r="X1128" s="4" t="s">
        <v>13</v>
      </c>
      <c r="Y1128" s="4" t="s">
        <v>328</v>
      </c>
      <c r="Z1128" s="68">
        <v>43509</v>
      </c>
    </row>
    <row r="1129" spans="1:26" ht="12.75" x14ac:dyDescent="0.35">
      <c r="A11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1129" s="181" t="str">
        <f>IF(All_Opps[[#This Row],[WeekMod]]&lt;&gt;"",CONCATENATE(All_Opps[[#This Row],[Opp Year]],"-",TEXT(All_Opps[[#This Row],[WeekMod]],"00#")),"")</f>
        <v>2019-063</v>
      </c>
      <c r="C11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1129" s="181" t="str">
        <f>CONCATENATE(All_Opps[[#This Row],[Opp Year]],"-",TEXT(All_Opps[[#This Row],[Week]],"00#"))</f>
        <v>2019-063</v>
      </c>
      <c r="E1129" s="181">
        <f>IFERROR(VALUE(RIGHT(All_Opps[[#This Row],[Opportunity Name]],2)),"")</f>
        <v>2</v>
      </c>
      <c r="F1129" s="181">
        <f>IFERROR(("20"&amp;LEFT(All_Opps[[#This Row],[Opportunity Name]],2))*1,"")</f>
        <v>2019</v>
      </c>
      <c r="G1129" s="181" t="str">
        <f>MID(All_Opps[[#This Row],[Opportunity Name]],3,2)</f>
        <v>09</v>
      </c>
      <c r="H1129" s="181" t="str">
        <f>LEFT(All_Opps[[#This Row],[Opportunity Name]],7)</f>
        <v>1909-18</v>
      </c>
      <c r="I1129" s="181" t="str" cm="1">
        <f t="array" ref="I11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29" s="181" t="str">
        <f>YEAR(All_Opps[[#This Row],[Close_Date]])&amp;"-"&amp;TEXT(MONTH(All_Opps[[#This Row],[Close_Date]]),"00")</f>
        <v>2019-03</v>
      </c>
      <c r="K1129" s="182">
        <f>All_Opps[[#This Row],[Created Date2]]*1</f>
        <v>43522</v>
      </c>
      <c r="L1129" s="183">
        <f>YEAR(All_Opps[[#This Row],[Created_Date]])</f>
        <v>2019</v>
      </c>
      <c r="M1129" s="184">
        <f>WEEKNUM(All_Opps[[#This Row],[Created_Date]],16)</f>
        <v>9</v>
      </c>
      <c r="N1129" s="182">
        <f>All_Opps[[#This Row],[Close Date]]*1</f>
        <v>43534</v>
      </c>
      <c r="O1129" s="185">
        <f>YEAR(All_Opps[[#This Row],[Close_Date]])</f>
        <v>2019</v>
      </c>
      <c r="P1129" s="183">
        <f>MONTH(All_Opps[[#This Row],[Close Date]])</f>
        <v>3</v>
      </c>
      <c r="Q1129" s="181">
        <f>WEEKNUM(All_Opps[[#This Row],[Close Date]],1)</f>
        <v>11</v>
      </c>
      <c r="R112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187</v>
      </c>
      <c r="S1129" s="4" t="s">
        <v>2567</v>
      </c>
      <c r="T1129" s="4" t="s">
        <v>2568</v>
      </c>
      <c r="U1129" s="68">
        <v>43534</v>
      </c>
      <c r="V1129" s="347" t="s">
        <v>19</v>
      </c>
      <c r="W1129" s="9">
        <v>20080</v>
      </c>
      <c r="X1129" s="4" t="s">
        <v>15</v>
      </c>
      <c r="Y1129" s="4" t="s">
        <v>321</v>
      </c>
      <c r="Z1129" s="68">
        <v>43522</v>
      </c>
    </row>
    <row r="1130" spans="1:26" ht="12.75" x14ac:dyDescent="0.35">
      <c r="A11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130" s="181" t="str">
        <f>IF(All_Opps[[#This Row],[WeekMod]]&lt;&gt;"",CONCATENATE(All_Opps[[#This Row],[Opp Year]],"-",TEXT(All_Opps[[#This Row],[WeekMod]],"00#")),"")</f>
        <v>2019-062</v>
      </c>
      <c r="C11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130" s="181" t="str">
        <f>CONCATENATE(All_Opps[[#This Row],[Opp Year]],"-",TEXT(All_Opps[[#This Row],[Week]],"00#"))</f>
        <v>2019-062</v>
      </c>
      <c r="E1130" s="181">
        <f>IFERROR(VALUE(RIGHT(All_Opps[[#This Row],[Opportunity Name]],2)),"")</f>
        <v>1</v>
      </c>
      <c r="F1130" s="181">
        <f>IFERROR(("20"&amp;LEFT(All_Opps[[#This Row],[Opportunity Name]],2))*1,"")</f>
        <v>2019</v>
      </c>
      <c r="G1130" s="181" t="str">
        <f>MID(All_Opps[[#This Row],[Opportunity Name]],3,2)</f>
        <v>06</v>
      </c>
      <c r="H1130" s="181" t="str">
        <f>LEFT(All_Opps[[#This Row],[Opportunity Name]],7)</f>
        <v>1906-31</v>
      </c>
      <c r="I1130" s="181" t="str" cm="1">
        <f t="array" ref="I11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30" s="181" t="str">
        <f>YEAR(All_Opps[[#This Row],[Close_Date]])&amp;"-"&amp;TEXT(MONTH(All_Opps[[#This Row],[Close_Date]]),"00")</f>
        <v>2019-03</v>
      </c>
      <c r="K1130" s="182">
        <f>All_Opps[[#This Row],[Created Date2]]*1</f>
        <v>43531</v>
      </c>
      <c r="L1130" s="183">
        <f>YEAR(All_Opps[[#This Row],[Created_Date]])</f>
        <v>2019</v>
      </c>
      <c r="M1130" s="184">
        <f>WEEKNUM(All_Opps[[#This Row],[Created_Date]],16)</f>
        <v>10</v>
      </c>
      <c r="N1130" s="182">
        <f>All_Opps[[#This Row],[Close Date]]*1</f>
        <v>43531</v>
      </c>
      <c r="O1130" s="185">
        <f>YEAR(All_Opps[[#This Row],[Close_Date]])</f>
        <v>2019</v>
      </c>
      <c r="P1130" s="183">
        <f>MONTH(All_Opps[[#This Row],[Close Date]])</f>
        <v>3</v>
      </c>
      <c r="Q1130" s="181">
        <f>WEEKNUM(All_Opps[[#This Row],[Close Date]],1)</f>
        <v>10</v>
      </c>
      <c r="R113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86</v>
      </c>
      <c r="S1130" s="4" t="s">
        <v>2569</v>
      </c>
      <c r="T1130" s="4" t="s">
        <v>2570</v>
      </c>
      <c r="U1130" s="68">
        <v>43531</v>
      </c>
      <c r="V1130" s="347" t="s">
        <v>19</v>
      </c>
      <c r="W1130" s="9">
        <v>17252</v>
      </c>
      <c r="X1130" s="4" t="s">
        <v>11</v>
      </c>
      <c r="Y1130" s="4" t="s">
        <v>328</v>
      </c>
      <c r="Z1130" s="68">
        <v>43531</v>
      </c>
    </row>
    <row r="1131" spans="1:26" ht="12.75" x14ac:dyDescent="0.35">
      <c r="A11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131" s="181" t="str">
        <f>IF(All_Opps[[#This Row],[WeekMod]]&lt;&gt;"",CONCATENATE(All_Opps[[#This Row],[Opp Year]],"-",TEXT(All_Opps[[#This Row],[WeekMod]],"00#")),"")</f>
        <v>2019-062</v>
      </c>
      <c r="C11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131" s="181" t="str">
        <f>CONCATENATE(All_Opps[[#This Row],[Opp Year]],"-",TEXT(All_Opps[[#This Row],[Week]],"00#"))</f>
        <v>2019-062</v>
      </c>
      <c r="E1131" s="181">
        <f>IFERROR(VALUE(RIGHT(All_Opps[[#This Row],[Opportunity Name]],2)),"")</f>
        <v>2</v>
      </c>
      <c r="F1131" s="181">
        <f>IFERROR(("20"&amp;LEFT(All_Opps[[#This Row],[Opportunity Name]],2))*1,"")</f>
        <v>2019</v>
      </c>
      <c r="G1131" s="181" t="str">
        <f>MID(All_Opps[[#This Row],[Opportunity Name]],3,2)</f>
        <v>08</v>
      </c>
      <c r="H1131" s="181" t="str">
        <f>LEFT(All_Opps[[#This Row],[Opportunity Name]],7)</f>
        <v>1908-33</v>
      </c>
      <c r="I1131" s="181" t="str" cm="1">
        <f t="array" ref="I11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31" s="181" t="str">
        <f>YEAR(All_Opps[[#This Row],[Close_Date]])&amp;"-"&amp;TEXT(MONTH(All_Opps[[#This Row],[Close_Date]]),"00")</f>
        <v>2019-03</v>
      </c>
      <c r="K1131" s="182">
        <f>All_Opps[[#This Row],[Created Date2]]*1</f>
        <v>43517</v>
      </c>
      <c r="L1131" s="183">
        <f>YEAR(All_Opps[[#This Row],[Created_Date]])</f>
        <v>2019</v>
      </c>
      <c r="M1131" s="184">
        <f>WEEKNUM(All_Opps[[#This Row],[Created_Date]],16)</f>
        <v>8</v>
      </c>
      <c r="N1131" s="182">
        <f>All_Opps[[#This Row],[Close Date]]*1</f>
        <v>43531</v>
      </c>
      <c r="O1131" s="185">
        <f>YEAR(All_Opps[[#This Row],[Close_Date]])</f>
        <v>2019</v>
      </c>
      <c r="P1131" s="183">
        <f>MONTH(All_Opps[[#This Row],[Close Date]])</f>
        <v>3</v>
      </c>
      <c r="Q1131" s="181">
        <f>WEEKNUM(All_Opps[[#This Row],[Close Date]],1)</f>
        <v>10</v>
      </c>
      <c r="R113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161</v>
      </c>
      <c r="S1131" s="4" t="s">
        <v>2571</v>
      </c>
      <c r="T1131" s="4" t="s">
        <v>2572</v>
      </c>
      <c r="U1131" s="68">
        <v>43531</v>
      </c>
      <c r="V1131" s="347" t="s">
        <v>19</v>
      </c>
      <c r="W1131" s="9">
        <v>33560</v>
      </c>
      <c r="X1131" s="4" t="s">
        <v>11</v>
      </c>
      <c r="Y1131" s="4" t="s">
        <v>328</v>
      </c>
      <c r="Z1131" s="68">
        <v>43517</v>
      </c>
    </row>
    <row r="1132" spans="1:26" ht="12.75" x14ac:dyDescent="0.35">
      <c r="A11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1132" s="181" t="str">
        <f>IF(All_Opps[[#This Row],[WeekMod]]&lt;&gt;"",CONCATENATE(All_Opps[[#This Row],[Opp Year]],"-",TEXT(All_Opps[[#This Row],[WeekMod]],"00#")),"")</f>
        <v>2019-061</v>
      </c>
      <c r="C11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1132" s="181" t="str">
        <f>CONCATENATE(All_Opps[[#This Row],[Opp Year]],"-",TEXT(All_Opps[[#This Row],[Week]],"00#"))</f>
        <v>2019-061</v>
      </c>
      <c r="E1132" s="181">
        <f>IFERROR(VALUE(RIGHT(All_Opps[[#This Row],[Opportunity Name]],2)),"")</f>
        <v>4</v>
      </c>
      <c r="F1132" s="181">
        <f>IFERROR(("20"&amp;LEFT(All_Opps[[#This Row],[Opportunity Name]],2))*1,"")</f>
        <v>2019</v>
      </c>
      <c r="G1132" s="181" t="str">
        <f>MID(All_Opps[[#This Row],[Opportunity Name]],3,2)</f>
        <v>03</v>
      </c>
      <c r="H1132" s="181" t="str">
        <f>LEFT(All_Opps[[#This Row],[Opportunity Name]],7)</f>
        <v>1903 Ya</v>
      </c>
      <c r="I1132" s="181" t="str" cm="1">
        <f t="array" ref="I11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32" s="181" t="str">
        <f>YEAR(All_Opps[[#This Row],[Close_Date]])&amp;"-"&amp;TEXT(MONTH(All_Opps[[#This Row],[Close_Date]]),"00")</f>
        <v>2019-02</v>
      </c>
      <c r="K1132" s="182">
        <f>All_Opps[[#This Row],[Created Date2]]*1</f>
        <v>43506</v>
      </c>
      <c r="L1132" s="183">
        <f>YEAR(All_Opps[[#This Row],[Created_Date]])</f>
        <v>2019</v>
      </c>
      <c r="M1132" s="184">
        <f>WEEKNUM(All_Opps[[#This Row],[Created_Date]],16)</f>
        <v>7</v>
      </c>
      <c r="N1132" s="182">
        <f>All_Opps[[#This Row],[Close Date]]*1</f>
        <v>43523</v>
      </c>
      <c r="O1132" s="185">
        <f>YEAR(All_Opps[[#This Row],[Close_Date]])</f>
        <v>2019</v>
      </c>
      <c r="P1132" s="183">
        <f>MONTH(All_Opps[[#This Row],[Close Date]])</f>
        <v>2</v>
      </c>
      <c r="Q1132" s="181">
        <f>WEEKNUM(All_Opps[[#This Row],[Close Date]],1)</f>
        <v>9</v>
      </c>
      <c r="R11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32" s="4" t="s">
        <v>2573</v>
      </c>
      <c r="T1132" s="4" t="s">
        <v>2574</v>
      </c>
      <c r="U1132" s="68">
        <v>43523</v>
      </c>
      <c r="V1132" s="347" t="s">
        <v>18</v>
      </c>
      <c r="W1132" s="9">
        <v>11026</v>
      </c>
      <c r="X1132" s="4" t="s">
        <v>159</v>
      </c>
      <c r="Y1132" s="4" t="s">
        <v>328</v>
      </c>
      <c r="Z1132" s="68">
        <v>43506</v>
      </c>
    </row>
    <row r="1133" spans="1:26" ht="12.75" x14ac:dyDescent="0.35">
      <c r="A11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133" s="181" t="str">
        <f>IF(All_Opps[[#This Row],[WeekMod]]&lt;&gt;"",CONCATENATE(All_Opps[[#This Row],[Opp Year]],"-",TEXT(All_Opps[[#This Row],[WeekMod]],"00#")),"")</f>
        <v>2019-057</v>
      </c>
      <c r="C11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133" s="181" t="str">
        <f>CONCATENATE(All_Opps[[#This Row],[Opp Year]],"-",TEXT(All_Opps[[#This Row],[Week]],"00#"))</f>
        <v>2019-057</v>
      </c>
      <c r="E1133" s="181">
        <f>IFERROR(VALUE(RIGHT(All_Opps[[#This Row],[Opportunity Name]],2)),"")</f>
        <v>2</v>
      </c>
      <c r="F1133" s="181">
        <f>IFERROR(("20"&amp;LEFT(All_Opps[[#This Row],[Opportunity Name]],2))*1,"")</f>
        <v>2019</v>
      </c>
      <c r="G1133" s="181" t="str">
        <f>MID(All_Opps[[#This Row],[Opportunity Name]],3,2)</f>
        <v>06</v>
      </c>
      <c r="H1133" s="181" t="str">
        <f>LEFT(All_Opps[[#This Row],[Opportunity Name]],7)</f>
        <v>1906-31</v>
      </c>
      <c r="I1133" s="181" t="str" cm="1">
        <f t="array" ref="I11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33" s="181" t="str">
        <f>YEAR(All_Opps[[#This Row],[Close_Date]])&amp;"-"&amp;TEXT(MONTH(All_Opps[[#This Row],[Close_Date]]),"00")</f>
        <v>2019-01</v>
      </c>
      <c r="K1133" s="182">
        <f>All_Opps[[#This Row],[Created Date2]]*1</f>
        <v>43496</v>
      </c>
      <c r="L1133" s="183">
        <f>YEAR(All_Opps[[#This Row],[Created_Date]])</f>
        <v>2019</v>
      </c>
      <c r="M1133" s="184">
        <f>WEEKNUM(All_Opps[[#This Row],[Created_Date]],16)</f>
        <v>5</v>
      </c>
      <c r="N1133" s="182">
        <f>All_Opps[[#This Row],[Close Date]]*1</f>
        <v>43496</v>
      </c>
      <c r="O1133" s="185">
        <f>YEAR(All_Opps[[#This Row],[Close_Date]])</f>
        <v>2019</v>
      </c>
      <c r="P1133" s="183">
        <f>MONTH(All_Opps[[#This Row],[Close Date]])</f>
        <v>1</v>
      </c>
      <c r="Q1133" s="181">
        <f>WEEKNUM(All_Opps[[#This Row],[Close Date]],1)</f>
        <v>5</v>
      </c>
      <c r="R113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121</v>
      </c>
      <c r="S1133" s="4" t="s">
        <v>2575</v>
      </c>
      <c r="T1133" s="4" t="s">
        <v>2576</v>
      </c>
      <c r="U1133" s="68">
        <v>43496</v>
      </c>
      <c r="V1133" s="347" t="s">
        <v>19</v>
      </c>
      <c r="W1133" s="9">
        <v>32610</v>
      </c>
      <c r="X1133" s="4" t="s">
        <v>15</v>
      </c>
      <c r="Y1133" s="4" t="s">
        <v>328</v>
      </c>
      <c r="Z1133" s="68">
        <v>43496</v>
      </c>
    </row>
    <row r="1134" spans="1:26" ht="12.75" x14ac:dyDescent="0.35">
      <c r="A11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1134" s="181" t="str">
        <f>IF(All_Opps[[#This Row],[WeekMod]]&lt;&gt;"",CONCATENATE(All_Opps[[#This Row],[Opp Year]],"-",TEXT(All_Opps[[#This Row],[WeekMod]],"00#")),"")</f>
        <v>2019-059</v>
      </c>
      <c r="C11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1134" s="181" t="str">
        <f>CONCATENATE(All_Opps[[#This Row],[Opp Year]],"-",TEXT(All_Opps[[#This Row],[Week]],"00#"))</f>
        <v>2019-059</v>
      </c>
      <c r="E1134" s="181">
        <f>IFERROR(VALUE(RIGHT(All_Opps[[#This Row],[Opportunity Name]],2)),"")</f>
        <v>4</v>
      </c>
      <c r="F1134" s="181">
        <f>IFERROR(("20"&amp;LEFT(All_Opps[[#This Row],[Opportunity Name]],2))*1,"")</f>
        <v>2019</v>
      </c>
      <c r="G1134" s="181" t="str">
        <f>MID(All_Opps[[#This Row],[Opportunity Name]],3,2)</f>
        <v>12</v>
      </c>
      <c r="H1134" s="181" t="str">
        <f>LEFT(All_Opps[[#This Row],[Opportunity Name]],7)</f>
        <v>1912-07</v>
      </c>
      <c r="I1134" s="181" t="str" cm="1">
        <f t="array" ref="I11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34" s="181" t="str">
        <f>YEAR(All_Opps[[#This Row],[Close_Date]])&amp;"-"&amp;TEXT(MONTH(All_Opps[[#This Row],[Close_Date]]),"00")</f>
        <v>2019-02</v>
      </c>
      <c r="K1134" s="182">
        <f>All_Opps[[#This Row],[Created Date2]]*1</f>
        <v>43500</v>
      </c>
      <c r="L1134" s="183">
        <f>YEAR(All_Opps[[#This Row],[Created_Date]])</f>
        <v>2019</v>
      </c>
      <c r="M1134" s="184">
        <f>WEEKNUM(All_Opps[[#This Row],[Created_Date]],16)</f>
        <v>6</v>
      </c>
      <c r="N1134" s="182">
        <f>All_Opps[[#This Row],[Close Date]]*1</f>
        <v>43509</v>
      </c>
      <c r="O1134" s="185">
        <f>YEAR(All_Opps[[#This Row],[Close_Date]])</f>
        <v>2019</v>
      </c>
      <c r="P1134" s="183">
        <f>MONTH(All_Opps[[#This Row],[Close Date]])</f>
        <v>2</v>
      </c>
      <c r="Q1134" s="181">
        <f>WEEKNUM(All_Opps[[#This Row],[Close Date]],1)</f>
        <v>7</v>
      </c>
      <c r="R113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300</v>
      </c>
      <c r="S1134" s="4" t="s">
        <v>2577</v>
      </c>
      <c r="T1134" s="4" t="s">
        <v>2578</v>
      </c>
      <c r="U1134" s="68">
        <v>43509</v>
      </c>
      <c r="V1134" s="347" t="s">
        <v>19</v>
      </c>
      <c r="W1134" s="9">
        <v>58487</v>
      </c>
      <c r="X1134" s="4" t="s">
        <v>11</v>
      </c>
      <c r="Y1134" s="4" t="s">
        <v>328</v>
      </c>
      <c r="Z1134" s="68">
        <v>43500</v>
      </c>
    </row>
    <row r="1135" spans="1:26" ht="12.75" x14ac:dyDescent="0.35">
      <c r="A11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1135" s="181" t="str">
        <f>IF(All_Opps[[#This Row],[WeekMod]]&lt;&gt;"",CONCATENATE(All_Opps[[#This Row],[Opp Year]],"-",TEXT(All_Opps[[#This Row],[WeekMod]],"00#")),"")</f>
        <v>2019-058</v>
      </c>
      <c r="C11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1135" s="181" t="str">
        <f>CONCATENATE(All_Opps[[#This Row],[Opp Year]],"-",TEXT(All_Opps[[#This Row],[Week]],"00#"))</f>
        <v>2019-058</v>
      </c>
      <c r="E1135" s="181">
        <f>IFERROR(VALUE(RIGHT(All_Opps[[#This Row],[Opportunity Name]],2)),"")</f>
        <v>3</v>
      </c>
      <c r="F1135" s="181">
        <f>IFERROR(("20"&amp;LEFT(All_Opps[[#This Row],[Opportunity Name]],2))*1,"")</f>
        <v>2019</v>
      </c>
      <c r="G1135" s="181" t="str">
        <f>MID(All_Opps[[#This Row],[Opportunity Name]],3,2)</f>
        <v>12</v>
      </c>
      <c r="H1135" s="181" t="str">
        <f>LEFT(All_Opps[[#This Row],[Opportunity Name]],7)</f>
        <v>1912-06</v>
      </c>
      <c r="I1135" s="181" t="str" cm="1">
        <f t="array" ref="I11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35" s="181" t="str">
        <f>YEAR(All_Opps[[#This Row],[Close_Date]])&amp;"-"&amp;TEXT(MONTH(All_Opps[[#This Row],[Close_Date]]),"00")</f>
        <v>2019-02</v>
      </c>
      <c r="K1135" s="182">
        <f>All_Opps[[#This Row],[Created Date2]]*1</f>
        <v>43497</v>
      </c>
      <c r="L1135" s="183">
        <f>YEAR(All_Opps[[#This Row],[Created_Date]])</f>
        <v>2019</v>
      </c>
      <c r="M1135" s="184">
        <f>WEEKNUM(All_Opps[[#This Row],[Created_Date]],16)</f>
        <v>5</v>
      </c>
      <c r="N1135" s="182">
        <f>All_Opps[[#This Row],[Close Date]]*1</f>
        <v>43501</v>
      </c>
      <c r="O1135" s="185">
        <f>YEAR(All_Opps[[#This Row],[Close_Date]])</f>
        <v>2019</v>
      </c>
      <c r="P1135" s="183">
        <f>MONTH(All_Opps[[#This Row],[Close Date]])</f>
        <v>2</v>
      </c>
      <c r="Q1135" s="181">
        <f>WEEKNUM(All_Opps[[#This Row],[Close Date]],1)</f>
        <v>6</v>
      </c>
      <c r="R113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303</v>
      </c>
      <c r="S1135" s="4" t="s">
        <v>2579</v>
      </c>
      <c r="T1135" s="4" t="s">
        <v>2580</v>
      </c>
      <c r="U1135" s="68">
        <v>43501</v>
      </c>
      <c r="V1135" s="347" t="s">
        <v>19</v>
      </c>
      <c r="W1135" s="9">
        <v>20555</v>
      </c>
      <c r="X1135" s="4" t="s">
        <v>5</v>
      </c>
      <c r="Y1135" s="4" t="s">
        <v>328</v>
      </c>
      <c r="Z1135" s="68">
        <v>43497</v>
      </c>
    </row>
    <row r="1136" spans="1:26" ht="12.75" x14ac:dyDescent="0.35">
      <c r="A11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1136" s="181" t="str">
        <f>IF(All_Opps[[#This Row],[WeekMod]]&lt;&gt;"",CONCATENATE(All_Opps[[#This Row],[Opp Year]],"-",TEXT(All_Opps[[#This Row],[WeekMod]],"00#")),"")</f>
        <v>2019-063</v>
      </c>
      <c r="C11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1136" s="181" t="str">
        <f>CONCATENATE(All_Opps[[#This Row],[Opp Year]],"-",TEXT(All_Opps[[#This Row],[Week]],"00#"))</f>
        <v>2019-063</v>
      </c>
      <c r="E1136" s="181">
        <f>IFERROR(VALUE(RIGHT(All_Opps[[#This Row],[Opportunity Name]],2)),"")</f>
        <v>2</v>
      </c>
      <c r="F1136" s="181">
        <f>IFERROR(("20"&amp;LEFT(All_Opps[[#This Row],[Opportunity Name]],2))*1,"")</f>
        <v>2019</v>
      </c>
      <c r="G1136" s="181" t="str">
        <f>MID(All_Opps[[#This Row],[Opportunity Name]],3,2)</f>
        <v>08</v>
      </c>
      <c r="H1136" s="181" t="str">
        <f>LEFT(All_Opps[[#This Row],[Opportunity Name]],7)</f>
        <v>1908-26</v>
      </c>
      <c r="I1136" s="181" t="str" cm="1">
        <f t="array" ref="I11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36" s="181" t="str">
        <f>YEAR(All_Opps[[#This Row],[Close_Date]])&amp;"-"&amp;TEXT(MONTH(All_Opps[[#This Row],[Close_Date]]),"00")</f>
        <v>2019-03</v>
      </c>
      <c r="K1136" s="182">
        <f>All_Opps[[#This Row],[Created Date2]]*1</f>
        <v>43532</v>
      </c>
      <c r="L1136" s="183">
        <f>YEAR(All_Opps[[#This Row],[Created_Date]])</f>
        <v>2019</v>
      </c>
      <c r="M1136" s="184">
        <f>WEEKNUM(All_Opps[[#This Row],[Created_Date]],16)</f>
        <v>10</v>
      </c>
      <c r="N1136" s="182">
        <f>All_Opps[[#This Row],[Close Date]]*1</f>
        <v>43536</v>
      </c>
      <c r="O1136" s="185">
        <f>YEAR(All_Opps[[#This Row],[Close_Date]])</f>
        <v>2019</v>
      </c>
      <c r="P1136" s="183">
        <f>MONTH(All_Opps[[#This Row],[Close Date]])</f>
        <v>3</v>
      </c>
      <c r="Q1136" s="181">
        <f>WEEKNUM(All_Opps[[#This Row],[Close Date]],1)</f>
        <v>11</v>
      </c>
      <c r="R113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146</v>
      </c>
      <c r="S1136" s="4" t="s">
        <v>2581</v>
      </c>
      <c r="T1136" s="4" t="s">
        <v>2582</v>
      </c>
      <c r="U1136" s="68">
        <v>43536</v>
      </c>
      <c r="V1136" s="347" t="s">
        <v>19</v>
      </c>
      <c r="W1136" s="9">
        <v>75662</v>
      </c>
      <c r="X1136" s="4" t="s">
        <v>6</v>
      </c>
      <c r="Y1136" s="4" t="s">
        <v>328</v>
      </c>
      <c r="Z1136" s="68">
        <v>43532</v>
      </c>
    </row>
    <row r="1137" spans="1:26" ht="12.75" x14ac:dyDescent="0.35">
      <c r="A11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137" s="181" t="str">
        <f>IF(All_Opps[[#This Row],[WeekMod]]&lt;&gt;"",CONCATENATE(All_Opps[[#This Row],[Opp Year]],"-",TEXT(All_Opps[[#This Row],[WeekMod]],"00#")),"")</f>
        <v>2019-062</v>
      </c>
      <c r="C11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137" s="181" t="str">
        <f>CONCATENATE(All_Opps[[#This Row],[Opp Year]],"-",TEXT(All_Opps[[#This Row],[Week]],"00#"))</f>
        <v>2019-062</v>
      </c>
      <c r="E1137" s="181">
        <f>IFERROR(VALUE(RIGHT(All_Opps[[#This Row],[Opportunity Name]],2)),"")</f>
        <v>2</v>
      </c>
      <c r="F1137" s="181">
        <f>IFERROR(("20"&amp;LEFT(All_Opps[[#This Row],[Opportunity Name]],2))*1,"")</f>
        <v>2019</v>
      </c>
      <c r="G1137" s="181" t="str">
        <f>MID(All_Opps[[#This Row],[Opportunity Name]],3,2)</f>
        <v>06</v>
      </c>
      <c r="H1137" s="181" t="str">
        <f>LEFT(All_Opps[[#This Row],[Opportunity Name]],7)</f>
        <v>1906-32</v>
      </c>
      <c r="I1137" s="181" t="str" cm="1">
        <f t="array" ref="I11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37" s="181" t="str">
        <f>YEAR(All_Opps[[#This Row],[Close_Date]])&amp;"-"&amp;TEXT(MONTH(All_Opps[[#This Row],[Close_Date]]),"00")</f>
        <v>2019-03</v>
      </c>
      <c r="K1137" s="182">
        <f>All_Opps[[#This Row],[Created Date2]]*1</f>
        <v>43516</v>
      </c>
      <c r="L1137" s="183">
        <f>YEAR(All_Opps[[#This Row],[Created_Date]])</f>
        <v>2019</v>
      </c>
      <c r="M1137" s="184">
        <f>WEEKNUM(All_Opps[[#This Row],[Created_Date]],16)</f>
        <v>8</v>
      </c>
      <c r="N1137" s="182">
        <f>All_Opps[[#This Row],[Close Date]]*1</f>
        <v>43529</v>
      </c>
      <c r="O1137" s="185">
        <f>YEAR(All_Opps[[#This Row],[Close_Date]])</f>
        <v>2019</v>
      </c>
      <c r="P1137" s="183">
        <f>MONTH(All_Opps[[#This Row],[Close Date]])</f>
        <v>3</v>
      </c>
      <c r="Q1137" s="181">
        <f>WEEKNUM(All_Opps[[#This Row],[Close Date]],1)</f>
        <v>10</v>
      </c>
      <c r="R113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101</v>
      </c>
      <c r="S1137" s="4" t="s">
        <v>2583</v>
      </c>
      <c r="T1137" s="4" t="s">
        <v>2584</v>
      </c>
      <c r="U1137" s="68">
        <v>43529</v>
      </c>
      <c r="V1137" s="347" t="s">
        <v>19</v>
      </c>
      <c r="W1137" s="342">
        <v>18731</v>
      </c>
      <c r="X1137" s="4" t="s">
        <v>13</v>
      </c>
      <c r="Y1137" s="4" t="s">
        <v>1285</v>
      </c>
      <c r="Z1137" s="68">
        <v>43516</v>
      </c>
    </row>
    <row r="1138" spans="1:26" ht="12.75" x14ac:dyDescent="0.35">
      <c r="A11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1138" s="181" t="str">
        <f>IF(All_Opps[[#This Row],[WeekMod]]&lt;&gt;"",CONCATENATE(All_Opps[[#This Row],[Opp Year]],"-",TEXT(All_Opps[[#This Row],[WeekMod]],"00#")),"")</f>
        <v>2019-065</v>
      </c>
      <c r="C11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1138" s="181" t="str">
        <f>CONCATENATE(All_Opps[[#This Row],[Opp Year]],"-",TEXT(All_Opps[[#This Row],[Week]],"00#"))</f>
        <v>2019-065</v>
      </c>
      <c r="E1138" s="181">
        <f>IFERROR(VALUE(RIGHT(All_Opps[[#This Row],[Opportunity Name]],2)),"")</f>
        <v>2</v>
      </c>
      <c r="F1138" s="181">
        <f>IFERROR(("20"&amp;LEFT(All_Opps[[#This Row],[Opportunity Name]],2))*1,"")</f>
        <v>2019</v>
      </c>
      <c r="G1138" s="181" t="str">
        <f>MID(All_Opps[[#This Row],[Opportunity Name]],3,2)</f>
        <v>09</v>
      </c>
      <c r="H1138" s="181" t="str">
        <f>LEFT(All_Opps[[#This Row],[Opportunity Name]],7)</f>
        <v>1909-20</v>
      </c>
      <c r="I1138" s="181" t="str" cm="1">
        <f t="array" ref="I11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38" s="181" t="str">
        <f>YEAR(All_Opps[[#This Row],[Close_Date]])&amp;"-"&amp;TEXT(MONTH(All_Opps[[#This Row],[Close_Date]]),"00")</f>
        <v>2019-03</v>
      </c>
      <c r="K1138" s="182">
        <f>All_Opps[[#This Row],[Created Date2]]*1</f>
        <v>43552</v>
      </c>
      <c r="L1138" s="183">
        <f>YEAR(All_Opps[[#This Row],[Created_Date]])</f>
        <v>2019</v>
      </c>
      <c r="M1138" s="184">
        <f>WEEKNUM(All_Opps[[#This Row],[Created_Date]],16)</f>
        <v>13</v>
      </c>
      <c r="N1138" s="182">
        <f>All_Opps[[#This Row],[Close Date]]*1</f>
        <v>43551</v>
      </c>
      <c r="O1138" s="185">
        <f>YEAR(All_Opps[[#This Row],[Close_Date]])</f>
        <v>2019</v>
      </c>
      <c r="P1138" s="183">
        <f>MONTH(All_Opps[[#This Row],[Close Date]])</f>
        <v>3</v>
      </c>
      <c r="Q1138" s="181">
        <f>WEEKNUM(All_Opps[[#This Row],[Close Date]],1)</f>
        <v>13</v>
      </c>
      <c r="R113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157</v>
      </c>
      <c r="S1138" s="4" t="s">
        <v>2585</v>
      </c>
      <c r="T1138" s="4" t="s">
        <v>2586</v>
      </c>
      <c r="U1138" s="68">
        <v>43551</v>
      </c>
      <c r="V1138" s="347" t="s">
        <v>19</v>
      </c>
      <c r="W1138" s="342">
        <v>17884</v>
      </c>
      <c r="X1138" s="4" t="s">
        <v>11</v>
      </c>
      <c r="Y1138" s="4" t="s">
        <v>1285</v>
      </c>
      <c r="Z1138" s="68">
        <v>43552</v>
      </c>
    </row>
    <row r="1139" spans="1:26" ht="12.75" x14ac:dyDescent="0.35">
      <c r="A11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139" s="181" t="str">
        <f>IF(All_Opps[[#This Row],[WeekMod]]&lt;&gt;"",CONCATENATE(All_Opps[[#This Row],[Opp Year]],"-",TEXT(All_Opps[[#This Row],[WeekMod]],"00#")),"")</f>
        <v>2019-057</v>
      </c>
      <c r="C11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139" s="181" t="str">
        <f>CONCATENATE(All_Opps[[#This Row],[Opp Year]],"-",TEXT(All_Opps[[#This Row],[Week]],"00#"))</f>
        <v>2019-057</v>
      </c>
      <c r="E1139" s="181">
        <f>IFERROR(VALUE(RIGHT(All_Opps[[#This Row],[Opportunity Name]],2)),"")</f>
        <v>4</v>
      </c>
      <c r="F1139" s="181">
        <f>IFERROR(("20"&amp;LEFT(All_Opps[[#This Row],[Opportunity Name]],2))*1,"")</f>
        <v>2019</v>
      </c>
      <c r="G1139" s="181" t="str">
        <f>MID(All_Opps[[#This Row],[Opportunity Name]],3,2)</f>
        <v>07</v>
      </c>
      <c r="H1139" s="181" t="str">
        <f>LEFT(All_Opps[[#This Row],[Opportunity Name]],7)</f>
        <v>1907-20</v>
      </c>
      <c r="I1139" s="181" t="str" cm="1">
        <f t="array" ref="I11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39" s="181" t="str">
        <f>YEAR(All_Opps[[#This Row],[Close_Date]])&amp;"-"&amp;TEXT(MONTH(All_Opps[[#This Row],[Close_Date]]),"00")</f>
        <v>2019-01</v>
      </c>
      <c r="K1139" s="182">
        <f>All_Opps[[#This Row],[Created Date2]]*1</f>
        <v>43493</v>
      </c>
      <c r="L1139" s="183">
        <f>YEAR(All_Opps[[#This Row],[Created_Date]])</f>
        <v>2019</v>
      </c>
      <c r="M1139" s="184">
        <f>WEEKNUM(All_Opps[[#This Row],[Created_Date]],16)</f>
        <v>5</v>
      </c>
      <c r="N1139" s="182">
        <f>All_Opps[[#This Row],[Close Date]]*1</f>
        <v>43496</v>
      </c>
      <c r="O1139" s="185">
        <f>YEAR(All_Opps[[#This Row],[Close_Date]])</f>
        <v>2019</v>
      </c>
      <c r="P1139" s="183">
        <f>MONTH(All_Opps[[#This Row],[Close Date]])</f>
        <v>1</v>
      </c>
      <c r="Q1139" s="181">
        <f>WEEKNUM(All_Opps[[#This Row],[Close Date]],1)</f>
        <v>5</v>
      </c>
      <c r="R113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154</v>
      </c>
      <c r="S1139" s="4" t="s">
        <v>2587</v>
      </c>
      <c r="T1139" s="4" t="s">
        <v>2588</v>
      </c>
      <c r="U1139" s="68">
        <v>43496</v>
      </c>
      <c r="V1139" s="347" t="s">
        <v>19</v>
      </c>
      <c r="W1139" s="9">
        <v>123988</v>
      </c>
      <c r="X1139" s="4" t="s">
        <v>6</v>
      </c>
      <c r="Y1139" s="4" t="s">
        <v>328</v>
      </c>
      <c r="Z1139" s="68">
        <v>43493</v>
      </c>
    </row>
    <row r="1140" spans="1:26" ht="12.75" x14ac:dyDescent="0.35">
      <c r="A11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1140" s="181" t="str">
        <f>IF(All_Opps[[#This Row],[WeekMod]]&lt;&gt;"",CONCATENATE(All_Opps[[#This Row],[Opp Year]],"-",TEXT(All_Opps[[#This Row],[WeekMod]],"00#")),"")</f>
        <v>2019-059</v>
      </c>
      <c r="C11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1140" s="181" t="str">
        <f>CONCATENATE(All_Opps[[#This Row],[Opp Year]],"-",TEXT(All_Opps[[#This Row],[Week]],"00#"))</f>
        <v>2019-059</v>
      </c>
      <c r="E1140" s="181">
        <f>IFERROR(VALUE(RIGHT(All_Opps[[#This Row],[Opportunity Name]],2)),"")</f>
        <v>1</v>
      </c>
      <c r="F1140" s="181">
        <f>IFERROR(("20"&amp;LEFT(All_Opps[[#This Row],[Opportunity Name]],2))*1,"")</f>
        <v>2019</v>
      </c>
      <c r="G1140" s="181" t="str">
        <f>MID(All_Opps[[#This Row],[Opportunity Name]],3,2)</f>
        <v>03</v>
      </c>
      <c r="H1140" s="181" t="str">
        <f>LEFT(All_Opps[[#This Row],[Opportunity Name]],7)</f>
        <v>1903-07</v>
      </c>
      <c r="I1140" s="181" t="str" cm="1">
        <f t="array" ref="I11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40" s="181" t="str">
        <f>YEAR(All_Opps[[#This Row],[Close_Date]])&amp;"-"&amp;TEXT(MONTH(All_Opps[[#This Row],[Close_Date]]),"00")</f>
        <v>2019-02</v>
      </c>
      <c r="K1140" s="182">
        <f>All_Opps[[#This Row],[Created Date2]]*1</f>
        <v>43491</v>
      </c>
      <c r="L1140" s="183">
        <f>YEAR(All_Opps[[#This Row],[Created_Date]])</f>
        <v>2019</v>
      </c>
      <c r="M1140" s="184">
        <f>WEEKNUM(All_Opps[[#This Row],[Created_Date]],16)</f>
        <v>5</v>
      </c>
      <c r="N1140" s="182">
        <f>All_Opps[[#This Row],[Close Date]]*1</f>
        <v>43507</v>
      </c>
      <c r="O1140" s="185">
        <f>YEAR(All_Opps[[#This Row],[Close_Date]])</f>
        <v>2019</v>
      </c>
      <c r="P1140" s="183">
        <f>MONTH(All_Opps[[#This Row],[Close Date]])</f>
        <v>2</v>
      </c>
      <c r="Q1140" s="181">
        <f>WEEKNUM(All_Opps[[#This Row],[Close Date]],1)</f>
        <v>7</v>
      </c>
      <c r="R114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</v>
      </c>
      <c r="S1140" s="4" t="s">
        <v>2589</v>
      </c>
      <c r="T1140" s="4" t="s">
        <v>2590</v>
      </c>
      <c r="U1140" s="68">
        <v>43507</v>
      </c>
      <c r="V1140" s="347" t="s">
        <v>19</v>
      </c>
      <c r="W1140" s="9">
        <v>38164</v>
      </c>
      <c r="X1140" s="4" t="s">
        <v>13</v>
      </c>
      <c r="Y1140" s="4" t="s">
        <v>321</v>
      </c>
      <c r="Z1140" s="68">
        <v>43491</v>
      </c>
    </row>
    <row r="1141" spans="1:26" ht="12.75" x14ac:dyDescent="0.35">
      <c r="A11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1141" s="181" t="str">
        <f>IF(All_Opps[[#This Row],[WeekMod]]&lt;&gt;"",CONCATENATE(All_Opps[[#This Row],[Opp Year]],"-",TEXT(All_Opps[[#This Row],[WeekMod]],"00#")),"")</f>
        <v>2019-059</v>
      </c>
      <c r="C11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1141" s="181" t="str">
        <f>CONCATENATE(All_Opps[[#This Row],[Opp Year]],"-",TEXT(All_Opps[[#This Row],[Week]],"00#"))</f>
        <v>2019-059</v>
      </c>
      <c r="E1141" s="181">
        <f>IFERROR(VALUE(RIGHT(All_Opps[[#This Row],[Opportunity Name]],2)),"")</f>
        <v>4</v>
      </c>
      <c r="F1141" s="181">
        <f>IFERROR(("20"&amp;LEFT(All_Opps[[#This Row],[Opportunity Name]],2))*1,"")</f>
        <v>2019</v>
      </c>
      <c r="G1141" s="181" t="str">
        <f>MID(All_Opps[[#This Row],[Opportunity Name]],3,2)</f>
        <v>07</v>
      </c>
      <c r="H1141" s="181" t="str">
        <f>LEFT(All_Opps[[#This Row],[Opportunity Name]],7)</f>
        <v>1907-21</v>
      </c>
      <c r="I1141" s="181" t="str" cm="1">
        <f t="array" ref="I11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41" s="181" t="str">
        <f>YEAR(All_Opps[[#This Row],[Close_Date]])&amp;"-"&amp;TEXT(MONTH(All_Opps[[#This Row],[Close_Date]]),"00")</f>
        <v>2019-02</v>
      </c>
      <c r="K1141" s="182">
        <f>All_Opps[[#This Row],[Created Date2]]*1</f>
        <v>43498</v>
      </c>
      <c r="L1141" s="183">
        <f>YEAR(All_Opps[[#This Row],[Created_Date]])</f>
        <v>2019</v>
      </c>
      <c r="M1141" s="184">
        <f>WEEKNUM(All_Opps[[#This Row],[Created_Date]],16)</f>
        <v>6</v>
      </c>
      <c r="N1141" s="182">
        <f>All_Opps[[#This Row],[Close Date]]*1</f>
        <v>43512</v>
      </c>
      <c r="O1141" s="185">
        <f>YEAR(All_Opps[[#This Row],[Close_Date]])</f>
        <v>2019</v>
      </c>
      <c r="P1141" s="183">
        <f>MONTH(All_Opps[[#This Row],[Close Date]])</f>
        <v>2</v>
      </c>
      <c r="Q1141" s="181">
        <f>WEEKNUM(All_Opps[[#This Row],[Close Date]],1)</f>
        <v>7</v>
      </c>
      <c r="R114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149</v>
      </c>
      <c r="S1141" s="4" t="s">
        <v>2591</v>
      </c>
      <c r="T1141" s="4" t="s">
        <v>2592</v>
      </c>
      <c r="U1141" s="68">
        <v>43512</v>
      </c>
      <c r="V1141" s="347" t="s">
        <v>19</v>
      </c>
      <c r="W1141" s="9">
        <v>34576</v>
      </c>
      <c r="X1141" s="4" t="s">
        <v>15</v>
      </c>
      <c r="Y1141" s="4" t="s">
        <v>1285</v>
      </c>
      <c r="Z1141" s="68">
        <v>43498</v>
      </c>
    </row>
    <row r="1142" spans="1:26" ht="12.75" x14ac:dyDescent="0.35">
      <c r="A11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1142" s="181" t="str">
        <f>IF(All_Opps[[#This Row],[WeekMod]]&lt;&gt;"",CONCATENATE(All_Opps[[#This Row],[Opp Year]],"-",TEXT(All_Opps[[#This Row],[WeekMod]],"00#")),"")</f>
        <v>2019-063</v>
      </c>
      <c r="C11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1142" s="181" t="str">
        <f>CONCATENATE(All_Opps[[#This Row],[Opp Year]],"-",TEXT(All_Opps[[#This Row],[Week]],"00#"))</f>
        <v>2019-063</v>
      </c>
      <c r="E1142" s="181">
        <f>IFERROR(VALUE(RIGHT(All_Opps[[#This Row],[Opportunity Name]],2)),"")</f>
        <v>1</v>
      </c>
      <c r="F1142" s="181">
        <f>IFERROR(("20"&amp;LEFT(All_Opps[[#This Row],[Opportunity Name]],2))*1,"")</f>
        <v>2019</v>
      </c>
      <c r="G1142" s="181" t="str">
        <f>MID(All_Opps[[#This Row],[Opportunity Name]],3,2)</f>
        <v>06</v>
      </c>
      <c r="H1142" s="181" t="str">
        <f>LEFT(All_Opps[[#This Row],[Opportunity Name]],7)</f>
        <v>1906 Wh</v>
      </c>
      <c r="I1142" s="181" t="str" cm="1">
        <f t="array" ref="I11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42" s="181" t="str">
        <f>YEAR(All_Opps[[#This Row],[Close_Date]])&amp;"-"&amp;TEXT(MONTH(All_Opps[[#This Row],[Close_Date]]),"00")</f>
        <v>2019-03</v>
      </c>
      <c r="K1142" s="182">
        <f>All_Opps[[#This Row],[Created Date2]]*1</f>
        <v>43537</v>
      </c>
      <c r="L1142" s="183">
        <f>YEAR(All_Opps[[#This Row],[Created_Date]])</f>
        <v>2019</v>
      </c>
      <c r="M1142" s="184">
        <f>WEEKNUM(All_Opps[[#This Row],[Created_Date]],16)</f>
        <v>11</v>
      </c>
      <c r="N1142" s="182">
        <f>All_Opps[[#This Row],[Close Date]]*1</f>
        <v>43537</v>
      </c>
      <c r="O1142" s="185">
        <f>YEAR(All_Opps[[#This Row],[Close_Date]])</f>
        <v>2019</v>
      </c>
      <c r="P1142" s="183">
        <f>MONTH(All_Opps[[#This Row],[Close Date]])</f>
        <v>3</v>
      </c>
      <c r="Q1142" s="181">
        <f>WEEKNUM(All_Opps[[#This Row],[Close Date]],1)</f>
        <v>11</v>
      </c>
      <c r="R114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42" s="4" t="s">
        <v>2593</v>
      </c>
      <c r="T1142" s="4" t="s">
        <v>2594</v>
      </c>
      <c r="U1142" s="68">
        <v>43537</v>
      </c>
      <c r="V1142" s="347" t="s">
        <v>18</v>
      </c>
      <c r="W1142" s="9">
        <v>19483</v>
      </c>
      <c r="X1142" s="4" t="s">
        <v>181</v>
      </c>
      <c r="Y1142" s="4" t="s">
        <v>328</v>
      </c>
      <c r="Z1142" s="68">
        <v>43537</v>
      </c>
    </row>
    <row r="1143" spans="1:26" ht="12.75" x14ac:dyDescent="0.35">
      <c r="A114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143" s="181" t="str">
        <f>IF(All_Opps[[#This Row],[WeekMod]]&lt;&gt;"",CONCATENATE(All_Opps[[#This Row],[Opp Year]],"-",TEXT(All_Opps[[#This Row],[WeekMod]],"00#")),"")</f>
        <v/>
      </c>
      <c r="C11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143" s="181" t="str">
        <f>CONCATENATE(All_Opps[[#This Row],[Opp Year]],"-",TEXT(All_Opps[[#This Row],[Week]],"00#"))</f>
        <v>2023-001</v>
      </c>
      <c r="E1143" s="181">
        <f>IFERROR(VALUE(RIGHT(All_Opps[[#This Row],[Opportunity Name]],2)),"")</f>
        <v>11</v>
      </c>
      <c r="F1143" s="181">
        <f>IFERROR(("20"&amp;LEFT(All_Opps[[#This Row],[Opportunity Name]],2))*1,"")</f>
        <v>2023</v>
      </c>
      <c r="G1143" s="181" t="str">
        <f>MID(All_Opps[[#This Row],[Opportunity Name]],3,2)</f>
        <v>03</v>
      </c>
      <c r="H1143" s="181" t="str">
        <f>LEFT(All_Opps[[#This Row],[Opportunity Name]],7)</f>
        <v>2303-05</v>
      </c>
      <c r="I1143" s="181" t="str" cm="1">
        <f t="array" ref="I11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143" s="181" t="str">
        <f>YEAR(All_Opps[[#This Row],[Close_Date]])&amp;"-"&amp;TEXT(MONTH(All_Opps[[#This Row],[Close_Date]]),"00")</f>
        <v>2019-03</v>
      </c>
      <c r="K1143" s="182">
        <f>All_Opps[[#This Row],[Created Date2]]*1</f>
        <v>43520</v>
      </c>
      <c r="L1143" s="183">
        <f>YEAR(All_Opps[[#This Row],[Created_Date]])</f>
        <v>2019</v>
      </c>
      <c r="M1143" s="184">
        <f>WEEKNUM(All_Opps[[#This Row],[Created_Date]],16)</f>
        <v>9</v>
      </c>
      <c r="N1143" s="182">
        <f>All_Opps[[#This Row],[Close Date]]*1</f>
        <v>43535</v>
      </c>
      <c r="O1143" s="185">
        <f>YEAR(All_Opps[[#This Row],[Close_Date]])</f>
        <v>2019</v>
      </c>
      <c r="P1143" s="183">
        <f>MONTH(All_Opps[[#This Row],[Close Date]])</f>
        <v>3</v>
      </c>
      <c r="Q1143" s="181">
        <f>WEEKNUM(All_Opps[[#This Row],[Close Date]],1)</f>
        <v>11</v>
      </c>
      <c r="R114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43" s="4" t="s">
        <v>2595</v>
      </c>
      <c r="T1143" s="4" t="s">
        <v>2596</v>
      </c>
      <c r="U1143" s="68">
        <v>43535</v>
      </c>
      <c r="V1143" s="347" t="s">
        <v>20</v>
      </c>
      <c r="W1143" s="9">
        <v>55002</v>
      </c>
      <c r="X1143" s="4" t="s">
        <v>159</v>
      </c>
      <c r="Y1143" s="4" t="s">
        <v>328</v>
      </c>
      <c r="Z1143" s="68">
        <v>43520</v>
      </c>
    </row>
    <row r="1144" spans="1:26" ht="12.75" x14ac:dyDescent="0.35">
      <c r="A114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144" s="181" t="str">
        <f>IF(All_Opps[[#This Row],[WeekMod]]&lt;&gt;"",CONCATENATE(All_Opps[[#This Row],[Opp Year]],"-",TEXT(All_Opps[[#This Row],[WeekMod]],"00#")),"")</f>
        <v/>
      </c>
      <c r="C11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144" s="181" t="str">
        <f>CONCATENATE(All_Opps[[#This Row],[Opp Year]],"-",TEXT(All_Opps[[#This Row],[Week]],"00#"))</f>
        <v>2021-001</v>
      </c>
      <c r="E1144" s="181">
        <f>IFERROR(VALUE(RIGHT(All_Opps[[#This Row],[Opportunity Name]],2)),"")</f>
        <v>3</v>
      </c>
      <c r="F1144" s="181">
        <f>IFERROR(("20"&amp;LEFT(All_Opps[[#This Row],[Opportunity Name]],2))*1,"")</f>
        <v>2021</v>
      </c>
      <c r="G1144" s="181" t="str">
        <f>MID(All_Opps[[#This Row],[Opportunity Name]],3,2)</f>
        <v>08</v>
      </c>
      <c r="H1144" s="181" t="str">
        <f>LEFT(All_Opps[[#This Row],[Opportunity Name]],7)</f>
        <v>2108-20</v>
      </c>
      <c r="I1144" s="181" t="str" cm="1">
        <f t="array" ref="I11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144" s="181" t="str">
        <f>YEAR(All_Opps[[#This Row],[Close_Date]])&amp;"-"&amp;TEXT(MONTH(All_Opps[[#This Row],[Close_Date]]),"00")</f>
        <v>2019-04</v>
      </c>
      <c r="K1144" s="182">
        <f>All_Opps[[#This Row],[Created Date2]]*1</f>
        <v>43536</v>
      </c>
      <c r="L1144" s="183">
        <f>YEAR(All_Opps[[#This Row],[Created_Date]])</f>
        <v>2019</v>
      </c>
      <c r="M1144" s="184">
        <f>WEEKNUM(All_Opps[[#This Row],[Created_Date]],16)</f>
        <v>11</v>
      </c>
      <c r="N1144" s="182">
        <f>All_Opps[[#This Row],[Close Date]]*1</f>
        <v>43557</v>
      </c>
      <c r="O1144" s="185">
        <f>YEAR(All_Opps[[#This Row],[Close_Date]])</f>
        <v>2019</v>
      </c>
      <c r="P1144" s="183">
        <f>MONTH(All_Opps[[#This Row],[Close Date]])</f>
        <v>4</v>
      </c>
      <c r="Q1144" s="181">
        <f>WEEKNUM(All_Opps[[#This Row],[Close Date]],1)</f>
        <v>14</v>
      </c>
      <c r="R114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44" s="4" t="s">
        <v>2597</v>
      </c>
      <c r="T1144" s="4" t="s">
        <v>2598</v>
      </c>
      <c r="U1144" s="68">
        <v>43557</v>
      </c>
      <c r="V1144" s="347" t="s">
        <v>20</v>
      </c>
      <c r="W1144" s="9">
        <v>23042</v>
      </c>
      <c r="X1144" s="4" t="s">
        <v>27</v>
      </c>
      <c r="Y1144" s="4" t="s">
        <v>321</v>
      </c>
      <c r="Z1144" s="68">
        <v>43536</v>
      </c>
    </row>
    <row r="1145" spans="1:26" ht="12.75" x14ac:dyDescent="0.35">
      <c r="A11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1145" s="181" t="str">
        <f>IF(All_Opps[[#This Row],[WeekMod]]&lt;&gt;"",CONCATENATE(All_Opps[[#This Row],[Opp Year]],"-",TEXT(All_Opps[[#This Row],[WeekMod]],"00#")),"")</f>
        <v>2019-065</v>
      </c>
      <c r="C11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1145" s="181" t="str">
        <f>CONCATENATE(All_Opps[[#This Row],[Opp Year]],"-",TEXT(All_Opps[[#This Row],[Week]],"00#"))</f>
        <v>2019-065</v>
      </c>
      <c r="E1145" s="181">
        <f>IFERROR(VALUE(RIGHT(All_Opps[[#This Row],[Opportunity Name]],2)),"")</f>
        <v>2</v>
      </c>
      <c r="F1145" s="181">
        <f>IFERROR(("20"&amp;LEFT(All_Opps[[#This Row],[Opportunity Name]],2))*1,"")</f>
        <v>2019</v>
      </c>
      <c r="G1145" s="181" t="str">
        <f>MID(All_Opps[[#This Row],[Opportunity Name]],3,2)</f>
        <v>03</v>
      </c>
      <c r="H1145" s="181" t="str">
        <f>LEFT(All_Opps[[#This Row],[Opportunity Name]],7)</f>
        <v>1903-08</v>
      </c>
      <c r="I1145" s="181" t="str" cm="1">
        <f t="array" ref="I11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45" s="181" t="str">
        <f>YEAR(All_Opps[[#This Row],[Close_Date]])&amp;"-"&amp;TEXT(MONTH(All_Opps[[#This Row],[Close_Date]]),"00")</f>
        <v>2019-03</v>
      </c>
      <c r="K1145" s="182">
        <f>All_Opps[[#This Row],[Created Date2]]*1</f>
        <v>43589</v>
      </c>
      <c r="L1145" s="183">
        <f>YEAR(All_Opps[[#This Row],[Created_Date]])</f>
        <v>2019</v>
      </c>
      <c r="M1145" s="184">
        <f>WEEKNUM(All_Opps[[#This Row],[Created_Date]],16)</f>
        <v>19</v>
      </c>
      <c r="N1145" s="182">
        <f>All_Opps[[#This Row],[Close Date]]*1</f>
        <v>43548</v>
      </c>
      <c r="O1145" s="185">
        <f>YEAR(All_Opps[[#This Row],[Close_Date]])</f>
        <v>2019</v>
      </c>
      <c r="P1145" s="183">
        <f>MONTH(All_Opps[[#This Row],[Close Date]])</f>
        <v>3</v>
      </c>
      <c r="Q1145" s="181">
        <f>WEEKNUM(All_Opps[[#This Row],[Close Date]],1)</f>
        <v>13</v>
      </c>
      <c r="R114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45" s="4" t="s">
        <v>2599</v>
      </c>
      <c r="T1145" s="4" t="s">
        <v>2600</v>
      </c>
      <c r="U1145" s="68">
        <v>43548</v>
      </c>
      <c r="V1145" s="347" t="s">
        <v>23</v>
      </c>
      <c r="W1145" s="9">
        <v>0</v>
      </c>
      <c r="X1145" s="4" t="s">
        <v>175</v>
      </c>
      <c r="Y1145" s="4" t="s">
        <v>328</v>
      </c>
      <c r="Z1145" s="68">
        <v>43589</v>
      </c>
    </row>
    <row r="1146" spans="1:26" ht="12.75" x14ac:dyDescent="0.35">
      <c r="A11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1146" s="181" t="str">
        <f>IF(All_Opps[[#This Row],[WeekMod]]&lt;&gt;"",CONCATENATE(All_Opps[[#This Row],[Opp Year]],"-",TEXT(All_Opps[[#This Row],[WeekMod]],"00#")),"")</f>
        <v>2019-058</v>
      </c>
      <c r="C11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1146" s="181" t="str">
        <f>CONCATENATE(All_Opps[[#This Row],[Opp Year]],"-",TEXT(All_Opps[[#This Row],[Week]],"00#"))</f>
        <v>2019-058</v>
      </c>
      <c r="E1146" s="181">
        <f>IFERROR(VALUE(RIGHT(All_Opps[[#This Row],[Opportunity Name]],2)),"")</f>
        <v>1</v>
      </c>
      <c r="F1146" s="181">
        <f>IFERROR(("20"&amp;LEFT(All_Opps[[#This Row],[Opportunity Name]],2))*1,"")</f>
        <v>2019</v>
      </c>
      <c r="G1146" s="181" t="str">
        <f>MID(All_Opps[[#This Row],[Opportunity Name]],3,2)</f>
        <v>06</v>
      </c>
      <c r="H1146" s="181" t="str">
        <f>LEFT(All_Opps[[#This Row],[Opportunity Name]],7)</f>
        <v>1906-31</v>
      </c>
      <c r="I1146" s="181" t="str" cm="1">
        <f t="array" ref="I11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46" s="181" t="str">
        <f>YEAR(All_Opps[[#This Row],[Close_Date]])&amp;"-"&amp;TEXT(MONTH(All_Opps[[#This Row],[Close_Date]]),"00")</f>
        <v>2019-02</v>
      </c>
      <c r="K1146" s="182">
        <f>All_Opps[[#This Row],[Created Date2]]*1</f>
        <v>43503</v>
      </c>
      <c r="L1146" s="183">
        <f>YEAR(All_Opps[[#This Row],[Created_Date]])</f>
        <v>2019</v>
      </c>
      <c r="M1146" s="184">
        <f>WEEKNUM(All_Opps[[#This Row],[Created_Date]],16)</f>
        <v>6</v>
      </c>
      <c r="N1146" s="182">
        <f>All_Opps[[#This Row],[Close Date]]*1</f>
        <v>43505</v>
      </c>
      <c r="O1146" s="185">
        <f>YEAR(All_Opps[[#This Row],[Close_Date]])</f>
        <v>2019</v>
      </c>
      <c r="P1146" s="183">
        <f>MONTH(All_Opps[[#This Row],[Close Date]])</f>
        <v>2</v>
      </c>
      <c r="Q1146" s="181">
        <f>WEEKNUM(All_Opps[[#This Row],[Close Date]],1)</f>
        <v>6</v>
      </c>
      <c r="R114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114</v>
      </c>
      <c r="S1146" s="4" t="s">
        <v>2601</v>
      </c>
      <c r="T1146" s="4" t="s">
        <v>2602</v>
      </c>
      <c r="U1146" s="68">
        <v>43505</v>
      </c>
      <c r="V1146" s="347" t="s">
        <v>19</v>
      </c>
      <c r="W1146" s="9">
        <v>15427</v>
      </c>
      <c r="X1146" s="4" t="s">
        <v>15</v>
      </c>
      <c r="Y1146" s="4" t="s">
        <v>328</v>
      </c>
      <c r="Z1146" s="68">
        <v>43503</v>
      </c>
    </row>
    <row r="1147" spans="1:26" ht="12.75" x14ac:dyDescent="0.35">
      <c r="A11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1147" s="181" t="str">
        <f>IF(All_Opps[[#This Row],[WeekMod]]&lt;&gt;"",CONCATENATE(All_Opps[[#This Row],[Opp Year]],"-",TEXT(All_Opps[[#This Row],[WeekMod]],"00#")),"")</f>
        <v>2019-060</v>
      </c>
      <c r="C11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1147" s="181" t="str">
        <f>CONCATENATE(All_Opps[[#This Row],[Opp Year]],"-",TEXT(All_Opps[[#This Row],[Week]],"00#"))</f>
        <v>2019-060</v>
      </c>
      <c r="E1147" s="181">
        <f>IFERROR(VALUE(RIGHT(All_Opps[[#This Row],[Opportunity Name]],2)),"")</f>
        <v>2</v>
      </c>
      <c r="F1147" s="181">
        <f>IFERROR(("20"&amp;LEFT(All_Opps[[#This Row],[Opportunity Name]],2))*1,"")</f>
        <v>2019</v>
      </c>
      <c r="G1147" s="181" t="str">
        <f>MID(All_Opps[[#This Row],[Opportunity Name]],3,2)</f>
        <v>08</v>
      </c>
      <c r="H1147" s="181" t="str">
        <f>LEFT(All_Opps[[#This Row],[Opportunity Name]],7)</f>
        <v>1908-27</v>
      </c>
      <c r="I1147" s="181" t="str" cm="1">
        <f t="array" ref="I11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47" s="181" t="str">
        <f>YEAR(All_Opps[[#This Row],[Close_Date]])&amp;"-"&amp;TEXT(MONTH(All_Opps[[#This Row],[Close_Date]]),"00")</f>
        <v>2019-02</v>
      </c>
      <c r="K1147" s="182">
        <f>All_Opps[[#This Row],[Created Date2]]*1</f>
        <v>43505</v>
      </c>
      <c r="L1147" s="183">
        <f>YEAR(All_Opps[[#This Row],[Created_Date]])</f>
        <v>2019</v>
      </c>
      <c r="M1147" s="184">
        <f>WEEKNUM(All_Opps[[#This Row],[Created_Date]],16)</f>
        <v>7</v>
      </c>
      <c r="N1147" s="182">
        <f>All_Opps[[#This Row],[Close Date]]*1</f>
        <v>43517</v>
      </c>
      <c r="O1147" s="185">
        <f>YEAR(All_Opps[[#This Row],[Close_Date]])</f>
        <v>2019</v>
      </c>
      <c r="P1147" s="183">
        <f>MONTH(All_Opps[[#This Row],[Close Date]])</f>
        <v>2</v>
      </c>
      <c r="Q1147" s="181">
        <f>WEEKNUM(All_Opps[[#This Row],[Close Date]],1)</f>
        <v>8</v>
      </c>
      <c r="R114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173</v>
      </c>
      <c r="S1147" s="4" t="s">
        <v>2603</v>
      </c>
      <c r="T1147" s="4" t="s">
        <v>2604</v>
      </c>
      <c r="U1147" s="68">
        <v>43517</v>
      </c>
      <c r="V1147" s="347" t="s">
        <v>19</v>
      </c>
      <c r="W1147" s="9">
        <v>39321</v>
      </c>
      <c r="X1147" s="4" t="s">
        <v>178</v>
      </c>
      <c r="Y1147" s="4" t="s">
        <v>1285</v>
      </c>
      <c r="Z1147" s="68">
        <v>43505</v>
      </c>
    </row>
    <row r="1148" spans="1:26" ht="12.75" x14ac:dyDescent="0.35">
      <c r="A11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1148" s="181" t="str">
        <f>IF(All_Opps[[#This Row],[WeekMod]]&lt;&gt;"",CONCATENATE(All_Opps[[#This Row],[Opp Year]],"-",TEXT(All_Opps[[#This Row],[WeekMod]],"00#")),"")</f>
        <v>2019-066</v>
      </c>
      <c r="C11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1148" s="181" t="str">
        <f>CONCATENATE(All_Opps[[#This Row],[Opp Year]],"-",TEXT(All_Opps[[#This Row],[Week]],"00#"))</f>
        <v>2019-066</v>
      </c>
      <c r="E1148" s="181">
        <f>IFERROR(VALUE(RIGHT(All_Opps[[#This Row],[Opportunity Name]],2)),"")</f>
        <v>2</v>
      </c>
      <c r="F1148" s="181">
        <f>IFERROR(("20"&amp;LEFT(All_Opps[[#This Row],[Opportunity Name]],2))*1,"")</f>
        <v>2019</v>
      </c>
      <c r="G1148" s="181" t="str">
        <f>MID(All_Opps[[#This Row],[Opportunity Name]],3,2)</f>
        <v>09</v>
      </c>
      <c r="H1148" s="181" t="str">
        <f>LEFT(All_Opps[[#This Row],[Opportunity Name]],7)</f>
        <v>1909-28</v>
      </c>
      <c r="I1148" s="181" t="str" cm="1">
        <f t="array" ref="I11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48" s="181" t="str">
        <f>YEAR(All_Opps[[#This Row],[Close_Date]])&amp;"-"&amp;TEXT(MONTH(All_Opps[[#This Row],[Close_Date]]),"00")</f>
        <v>2019-04</v>
      </c>
      <c r="K1148" s="182">
        <f>All_Opps[[#This Row],[Created Date2]]*1</f>
        <v>43552</v>
      </c>
      <c r="L1148" s="183">
        <f>YEAR(All_Opps[[#This Row],[Created_Date]])</f>
        <v>2019</v>
      </c>
      <c r="M1148" s="184">
        <f>WEEKNUM(All_Opps[[#This Row],[Created_Date]],16)</f>
        <v>13</v>
      </c>
      <c r="N1148" s="182">
        <f>All_Opps[[#This Row],[Close Date]]*1</f>
        <v>43557</v>
      </c>
      <c r="O1148" s="185">
        <f>YEAR(All_Opps[[#This Row],[Close_Date]])</f>
        <v>2019</v>
      </c>
      <c r="P1148" s="183">
        <f>MONTH(All_Opps[[#This Row],[Close Date]])</f>
        <v>4</v>
      </c>
      <c r="Q1148" s="181">
        <f>WEEKNUM(All_Opps[[#This Row],[Close Date]],1)</f>
        <v>14</v>
      </c>
      <c r="R11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157</v>
      </c>
      <c r="S1148" s="4" t="s">
        <v>2605</v>
      </c>
      <c r="T1148" s="4" t="s">
        <v>2606</v>
      </c>
      <c r="U1148" s="68">
        <v>43557</v>
      </c>
      <c r="V1148" s="347" t="s">
        <v>19</v>
      </c>
      <c r="W1148" s="9">
        <v>29873</v>
      </c>
      <c r="X1148" s="4" t="s">
        <v>13</v>
      </c>
      <c r="Y1148" s="4" t="s">
        <v>1285</v>
      </c>
      <c r="Z1148" s="68">
        <v>43552</v>
      </c>
    </row>
    <row r="1149" spans="1:26" ht="12.75" x14ac:dyDescent="0.35">
      <c r="A11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1149" s="181" t="str">
        <f>IF(All_Opps[[#This Row],[WeekMod]]&lt;&gt;"",CONCATENATE(All_Opps[[#This Row],[Opp Year]],"-",TEXT(All_Opps[[#This Row],[WeekMod]],"00#")),"")</f>
        <v>2019-064</v>
      </c>
      <c r="C11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1149" s="181" t="str">
        <f>CONCATENATE(All_Opps[[#This Row],[Opp Year]],"-",TEXT(All_Opps[[#This Row],[Week]],"00#"))</f>
        <v>2019-064</v>
      </c>
      <c r="E1149" s="181">
        <f>IFERROR(VALUE(RIGHT(All_Opps[[#This Row],[Opportunity Name]],2)),"")</f>
        <v>5</v>
      </c>
      <c r="F1149" s="181">
        <f>IFERROR(("20"&amp;LEFT(All_Opps[[#This Row],[Opportunity Name]],2))*1,"")</f>
        <v>2019</v>
      </c>
      <c r="G1149" s="181" t="str">
        <f>MID(All_Opps[[#This Row],[Opportunity Name]],3,2)</f>
        <v>12</v>
      </c>
      <c r="H1149" s="181" t="str">
        <f>LEFT(All_Opps[[#This Row],[Opportunity Name]],7)</f>
        <v>1912-08</v>
      </c>
      <c r="I1149" s="181" t="str" cm="1">
        <f t="array" ref="I11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49" s="181" t="str">
        <f>YEAR(All_Opps[[#This Row],[Close_Date]])&amp;"-"&amp;TEXT(MONTH(All_Opps[[#This Row],[Close_Date]]),"00")</f>
        <v>2019-03</v>
      </c>
      <c r="K1149" s="182">
        <f>All_Opps[[#This Row],[Created Date2]]*1</f>
        <v>43538</v>
      </c>
      <c r="L1149" s="183">
        <f>YEAR(All_Opps[[#This Row],[Created_Date]])</f>
        <v>2019</v>
      </c>
      <c r="M1149" s="184">
        <f>WEEKNUM(All_Opps[[#This Row],[Created_Date]],16)</f>
        <v>11</v>
      </c>
      <c r="N1149" s="182">
        <f>All_Opps[[#This Row],[Close Date]]*1</f>
        <v>43541</v>
      </c>
      <c r="O1149" s="185">
        <f>YEAR(All_Opps[[#This Row],[Close_Date]])</f>
        <v>2019</v>
      </c>
      <c r="P1149" s="183">
        <f>MONTH(All_Opps[[#This Row],[Close Date]])</f>
        <v>3</v>
      </c>
      <c r="Q1149" s="181">
        <f>WEEKNUM(All_Opps[[#This Row],[Close Date]],1)</f>
        <v>12</v>
      </c>
      <c r="R114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262</v>
      </c>
      <c r="S1149" s="4" t="s">
        <v>2607</v>
      </c>
      <c r="T1149" s="4" t="s">
        <v>2608</v>
      </c>
      <c r="U1149" s="68">
        <v>43541</v>
      </c>
      <c r="V1149" s="347" t="s">
        <v>19</v>
      </c>
      <c r="W1149" s="9">
        <v>157528</v>
      </c>
      <c r="X1149" s="4" t="s">
        <v>11</v>
      </c>
      <c r="Y1149" s="4" t="s">
        <v>321</v>
      </c>
      <c r="Z1149" s="68">
        <v>43538</v>
      </c>
    </row>
    <row r="1150" spans="1:26" ht="12.75" x14ac:dyDescent="0.35">
      <c r="A11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1150" s="181" t="str">
        <f>IF(All_Opps[[#This Row],[WeekMod]]&lt;&gt;"",CONCATENATE(All_Opps[[#This Row],[Opp Year]],"-",TEXT(All_Opps[[#This Row],[WeekMod]],"00#")),"")</f>
        <v>2019-066</v>
      </c>
      <c r="C11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1150" s="181" t="str">
        <f>CONCATENATE(All_Opps[[#This Row],[Opp Year]],"-",TEXT(All_Opps[[#This Row],[Week]],"00#"))</f>
        <v>2019-066</v>
      </c>
      <c r="E1150" s="181">
        <f>IFERROR(VALUE(RIGHT(All_Opps[[#This Row],[Opportunity Name]],2)),"")</f>
        <v>1</v>
      </c>
      <c r="F1150" s="181">
        <f>IFERROR(("20"&amp;LEFT(All_Opps[[#This Row],[Opportunity Name]],2))*1,"")</f>
        <v>2019</v>
      </c>
      <c r="G1150" s="181" t="str">
        <f>MID(All_Opps[[#This Row],[Opportunity Name]],3,2)</f>
        <v>06</v>
      </c>
      <c r="H1150" s="181" t="str">
        <f>LEFT(All_Opps[[#This Row],[Opportunity Name]],7)</f>
        <v>1906-31</v>
      </c>
      <c r="I1150" s="181" t="str" cm="1">
        <f t="array" ref="I11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50" s="181" t="str">
        <f>YEAR(All_Opps[[#This Row],[Close_Date]])&amp;"-"&amp;TEXT(MONTH(All_Opps[[#This Row],[Close_Date]]),"00")</f>
        <v>2019-04</v>
      </c>
      <c r="K1150" s="182">
        <f>All_Opps[[#This Row],[Created Date2]]*1</f>
        <v>43554</v>
      </c>
      <c r="L1150" s="183">
        <f>YEAR(All_Opps[[#This Row],[Created_Date]])</f>
        <v>2019</v>
      </c>
      <c r="M1150" s="184">
        <f>WEEKNUM(All_Opps[[#This Row],[Created_Date]],16)</f>
        <v>14</v>
      </c>
      <c r="N1150" s="182">
        <f>All_Opps[[#This Row],[Close Date]]*1</f>
        <v>43556</v>
      </c>
      <c r="O1150" s="185">
        <f>YEAR(All_Opps[[#This Row],[Close_Date]])</f>
        <v>2019</v>
      </c>
      <c r="P1150" s="183">
        <f>MONTH(All_Opps[[#This Row],[Close Date]])</f>
        <v>4</v>
      </c>
      <c r="Q1150" s="181">
        <f>WEEKNUM(All_Opps[[#This Row],[Close Date]],1)</f>
        <v>14</v>
      </c>
      <c r="R115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63</v>
      </c>
      <c r="S1150" s="4" t="s">
        <v>2609</v>
      </c>
      <c r="T1150" s="4" t="s">
        <v>2610</v>
      </c>
      <c r="U1150" s="68">
        <v>43556</v>
      </c>
      <c r="V1150" s="347" t="s">
        <v>19</v>
      </c>
      <c r="W1150" s="9">
        <v>16571</v>
      </c>
      <c r="X1150" s="4" t="s">
        <v>15</v>
      </c>
      <c r="Y1150" s="4" t="s">
        <v>328</v>
      </c>
      <c r="Z1150" s="68">
        <v>43554</v>
      </c>
    </row>
    <row r="1151" spans="1:26" ht="12.75" x14ac:dyDescent="0.35">
      <c r="A11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1151" s="181" t="str">
        <f>IF(All_Opps[[#This Row],[WeekMod]]&lt;&gt;"",CONCATENATE(All_Opps[[#This Row],[Opp Year]],"-",TEXT(All_Opps[[#This Row],[WeekMod]],"00#")),"")</f>
        <v>2019-063</v>
      </c>
      <c r="C11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1151" s="181" t="str">
        <f>CONCATENATE(All_Opps[[#This Row],[Opp Year]],"-",TEXT(All_Opps[[#This Row],[Week]],"00#"))</f>
        <v>2019-063</v>
      </c>
      <c r="E1151" s="181">
        <f>IFERROR(VALUE(RIGHT(All_Opps[[#This Row],[Opportunity Name]],2)),"")</f>
        <v>2</v>
      </c>
      <c r="F1151" s="181">
        <f>IFERROR(("20"&amp;LEFT(All_Opps[[#This Row],[Opportunity Name]],2))*1,"")</f>
        <v>2019</v>
      </c>
      <c r="G1151" s="181" t="str">
        <f>MID(All_Opps[[#This Row],[Opportunity Name]],3,2)</f>
        <v>10</v>
      </c>
      <c r="H1151" s="181" t="str">
        <f>LEFT(All_Opps[[#This Row],[Opportunity Name]],7)</f>
        <v>1910-06</v>
      </c>
      <c r="I1151" s="181" t="str" cm="1">
        <f t="array" ref="I11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51" s="181" t="str">
        <f>YEAR(All_Opps[[#This Row],[Close_Date]])&amp;"-"&amp;TEXT(MONTH(All_Opps[[#This Row],[Close_Date]]),"00")</f>
        <v>2019-03</v>
      </c>
      <c r="K1151" s="182">
        <f>All_Opps[[#This Row],[Created Date2]]*1</f>
        <v>43525</v>
      </c>
      <c r="L1151" s="183">
        <f>YEAR(All_Opps[[#This Row],[Created_Date]])</f>
        <v>2019</v>
      </c>
      <c r="M1151" s="184">
        <f>WEEKNUM(All_Opps[[#This Row],[Created_Date]],16)</f>
        <v>9</v>
      </c>
      <c r="N1151" s="182">
        <f>All_Opps[[#This Row],[Close Date]]*1</f>
        <v>43539</v>
      </c>
      <c r="O1151" s="185">
        <f>YEAR(All_Opps[[#This Row],[Close_Date]])</f>
        <v>2019</v>
      </c>
      <c r="P1151" s="183">
        <f>MONTH(All_Opps[[#This Row],[Close Date]])</f>
        <v>3</v>
      </c>
      <c r="Q1151" s="181">
        <f>WEEKNUM(All_Opps[[#This Row],[Close Date]],1)</f>
        <v>11</v>
      </c>
      <c r="R115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214</v>
      </c>
      <c r="S1151" s="4" t="s">
        <v>2611</v>
      </c>
      <c r="T1151" s="4" t="s">
        <v>2612</v>
      </c>
      <c r="U1151" s="68">
        <v>43539</v>
      </c>
      <c r="V1151" s="347" t="s">
        <v>19</v>
      </c>
      <c r="W1151" s="9">
        <v>31083</v>
      </c>
      <c r="X1151" s="4" t="s">
        <v>15</v>
      </c>
      <c r="Y1151" s="4" t="s">
        <v>328</v>
      </c>
      <c r="Z1151" s="68">
        <v>43525</v>
      </c>
    </row>
    <row r="1152" spans="1:26" ht="12.75" x14ac:dyDescent="0.35">
      <c r="A11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1152" s="181" t="str">
        <f>IF(All_Opps[[#This Row],[WeekMod]]&lt;&gt;"",CONCATENATE(All_Opps[[#This Row],[Opp Year]],"-",TEXT(All_Opps[[#This Row],[WeekMod]],"00#")),"")</f>
        <v>2019-066</v>
      </c>
      <c r="C11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1152" s="181" t="str">
        <f>CONCATENATE(All_Opps[[#This Row],[Opp Year]],"-",TEXT(All_Opps[[#This Row],[Week]],"00#"))</f>
        <v>2019-066</v>
      </c>
      <c r="E1152" s="181">
        <f>IFERROR(VALUE(RIGHT(All_Opps[[#This Row],[Opportunity Name]],2)),"")</f>
        <v>5</v>
      </c>
      <c r="F1152" s="181">
        <f>IFERROR(("20"&amp;LEFT(All_Opps[[#This Row],[Opportunity Name]],2))*1,"")</f>
        <v>2019</v>
      </c>
      <c r="G1152" s="181" t="str">
        <f>MID(All_Opps[[#This Row],[Opportunity Name]],3,2)</f>
        <v>07</v>
      </c>
      <c r="H1152" s="181" t="str">
        <f>LEFT(All_Opps[[#This Row],[Opportunity Name]],7)</f>
        <v>1907-22</v>
      </c>
      <c r="I1152" s="181" t="str" cm="1">
        <f t="array" ref="I11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52" s="181" t="str">
        <f>YEAR(All_Opps[[#This Row],[Close_Date]])&amp;"-"&amp;TEXT(MONTH(All_Opps[[#This Row],[Close_Date]]),"00")</f>
        <v>2019-04</v>
      </c>
      <c r="K1152" s="182">
        <f>All_Opps[[#This Row],[Created Date2]]*1</f>
        <v>43544</v>
      </c>
      <c r="L1152" s="183">
        <f>YEAR(All_Opps[[#This Row],[Created_Date]])</f>
        <v>2019</v>
      </c>
      <c r="M1152" s="184">
        <f>WEEKNUM(All_Opps[[#This Row],[Created_Date]],16)</f>
        <v>12</v>
      </c>
      <c r="N1152" s="182">
        <f>All_Opps[[#This Row],[Close Date]]*1</f>
        <v>43560</v>
      </c>
      <c r="O1152" s="185">
        <f>YEAR(All_Opps[[#This Row],[Close_Date]])</f>
        <v>2019</v>
      </c>
      <c r="P1152" s="183">
        <f>MONTH(All_Opps[[#This Row],[Close Date]])</f>
        <v>4</v>
      </c>
      <c r="Q1152" s="181">
        <f>WEEKNUM(All_Opps[[#This Row],[Close Date]],1)</f>
        <v>14</v>
      </c>
      <c r="R115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103</v>
      </c>
      <c r="S1152" s="4" t="s">
        <v>2613</v>
      </c>
      <c r="T1152" s="4" t="s">
        <v>2614</v>
      </c>
      <c r="U1152" s="68">
        <v>43560</v>
      </c>
      <c r="V1152" s="347" t="s">
        <v>19</v>
      </c>
      <c r="W1152" s="9">
        <v>84208</v>
      </c>
      <c r="X1152" s="4" t="s">
        <v>15</v>
      </c>
      <c r="Y1152" s="4" t="s">
        <v>328</v>
      </c>
      <c r="Z1152" s="68">
        <v>43544</v>
      </c>
    </row>
    <row r="1153" spans="1:26" ht="12.75" x14ac:dyDescent="0.35">
      <c r="A11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1153" s="181" t="str">
        <f>IF(All_Opps[[#This Row],[WeekMod]]&lt;&gt;"",CONCATENATE(All_Opps[[#This Row],[Opp Year]],"-",TEXT(All_Opps[[#This Row],[WeekMod]],"00#")),"")</f>
        <v>2019-066</v>
      </c>
      <c r="C11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1153" s="181" t="str">
        <f>CONCATENATE(All_Opps[[#This Row],[Opp Year]],"-",TEXT(All_Opps[[#This Row],[Week]],"00#"))</f>
        <v>2019-066</v>
      </c>
      <c r="E1153" s="181">
        <f>IFERROR(VALUE(RIGHT(All_Opps[[#This Row],[Opportunity Name]],2)),"")</f>
        <v>2</v>
      </c>
      <c r="F1153" s="181">
        <f>IFERROR(("20"&amp;LEFT(All_Opps[[#This Row],[Opportunity Name]],2))*1,"")</f>
        <v>2019</v>
      </c>
      <c r="G1153" s="181" t="str">
        <f>MID(All_Opps[[#This Row],[Opportunity Name]],3,2)</f>
        <v>09</v>
      </c>
      <c r="H1153" s="181" t="str">
        <f>LEFT(All_Opps[[#This Row],[Opportunity Name]],7)</f>
        <v>1909-21</v>
      </c>
      <c r="I1153" s="181" t="str" cm="1">
        <f t="array" ref="I11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53" s="181" t="str">
        <f>YEAR(All_Opps[[#This Row],[Close_Date]])&amp;"-"&amp;TEXT(MONTH(All_Opps[[#This Row],[Close_Date]]),"00")</f>
        <v>2019-04</v>
      </c>
      <c r="K1153" s="182">
        <f>All_Opps[[#This Row],[Created Date2]]*1</f>
        <v>43554</v>
      </c>
      <c r="L1153" s="183">
        <f>YEAR(All_Opps[[#This Row],[Created_Date]])</f>
        <v>2019</v>
      </c>
      <c r="M1153" s="184">
        <f>WEEKNUM(All_Opps[[#This Row],[Created_Date]],16)</f>
        <v>14</v>
      </c>
      <c r="N1153" s="182">
        <f>All_Opps[[#This Row],[Close Date]]*1</f>
        <v>43558</v>
      </c>
      <c r="O1153" s="185">
        <f>YEAR(All_Opps[[#This Row],[Close_Date]])</f>
        <v>2019</v>
      </c>
      <c r="P1153" s="183">
        <f>MONTH(All_Opps[[#This Row],[Close Date]])</f>
        <v>4</v>
      </c>
      <c r="Q1153" s="181">
        <f>WEEKNUM(All_Opps[[#This Row],[Close Date]],1)</f>
        <v>14</v>
      </c>
      <c r="R115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155</v>
      </c>
      <c r="S1153" s="4" t="s">
        <v>2615</v>
      </c>
      <c r="T1153" s="4" t="s">
        <v>2616</v>
      </c>
      <c r="U1153" s="68">
        <v>43558</v>
      </c>
      <c r="V1153" s="347" t="s">
        <v>19</v>
      </c>
      <c r="W1153" s="9">
        <v>29836</v>
      </c>
      <c r="X1153" s="4" t="s">
        <v>5</v>
      </c>
      <c r="Y1153" s="4" t="s">
        <v>328</v>
      </c>
      <c r="Z1153" s="68">
        <v>43554</v>
      </c>
    </row>
    <row r="1154" spans="1:26" ht="12.75" x14ac:dyDescent="0.35">
      <c r="A11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1154" s="181" t="str">
        <f>IF(All_Opps[[#This Row],[WeekMod]]&lt;&gt;"",CONCATENATE(All_Opps[[#This Row],[Opp Year]],"-",TEXT(All_Opps[[#This Row],[WeekMod]],"00#")),"")</f>
        <v>2019-061</v>
      </c>
      <c r="C11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1154" s="181" t="str">
        <f>CONCATENATE(All_Opps[[#This Row],[Opp Year]],"-",TEXT(All_Opps[[#This Row],[Week]],"00#"))</f>
        <v>2019-061</v>
      </c>
      <c r="E1154" s="181">
        <f>IFERROR(VALUE(RIGHT(All_Opps[[#This Row],[Opportunity Name]],2)),"")</f>
        <v>2</v>
      </c>
      <c r="F1154" s="181">
        <f>IFERROR(("20"&amp;LEFT(All_Opps[[#This Row],[Opportunity Name]],2))*1,"")</f>
        <v>2019</v>
      </c>
      <c r="G1154" s="181" t="str">
        <f>MID(All_Opps[[#This Row],[Opportunity Name]],3,2)</f>
        <v>06</v>
      </c>
      <c r="H1154" s="181" t="str">
        <f>LEFT(All_Opps[[#This Row],[Opportunity Name]],7)</f>
        <v>1906-35</v>
      </c>
      <c r="I1154" s="181" t="str" cm="1">
        <f t="array" ref="I11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54" s="181" t="str">
        <f>YEAR(All_Opps[[#This Row],[Close_Date]])&amp;"-"&amp;TEXT(MONTH(All_Opps[[#This Row],[Close_Date]]),"00")</f>
        <v>2019-02</v>
      </c>
      <c r="K1154" s="182">
        <f>All_Opps[[#This Row],[Created Date2]]*1</f>
        <v>43523</v>
      </c>
      <c r="L1154" s="183">
        <f>YEAR(All_Opps[[#This Row],[Created_Date]])</f>
        <v>2019</v>
      </c>
      <c r="M1154" s="184">
        <f>WEEKNUM(All_Opps[[#This Row],[Created_Date]],16)</f>
        <v>9</v>
      </c>
      <c r="N1154" s="182">
        <f>All_Opps[[#This Row],[Close Date]]*1</f>
        <v>43523</v>
      </c>
      <c r="O1154" s="185">
        <f>YEAR(All_Opps[[#This Row],[Close_Date]])</f>
        <v>2019</v>
      </c>
      <c r="P1154" s="183">
        <f>MONTH(All_Opps[[#This Row],[Close Date]])</f>
        <v>2</v>
      </c>
      <c r="Q1154" s="181">
        <f>WEEKNUM(All_Opps[[#This Row],[Close Date]],1)</f>
        <v>9</v>
      </c>
      <c r="R115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94</v>
      </c>
      <c r="S1154" s="4" t="s">
        <v>2617</v>
      </c>
      <c r="T1154" s="4" t="s">
        <v>2618</v>
      </c>
      <c r="U1154" s="68">
        <v>43523</v>
      </c>
      <c r="V1154" s="347" t="s">
        <v>19</v>
      </c>
      <c r="W1154" s="9">
        <v>39260</v>
      </c>
      <c r="X1154" s="4" t="s">
        <v>10</v>
      </c>
      <c r="Y1154" s="4" t="s">
        <v>1285</v>
      </c>
      <c r="Z1154" s="68">
        <v>43523</v>
      </c>
    </row>
    <row r="1155" spans="1:26" ht="12.75" x14ac:dyDescent="0.35">
      <c r="A11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1155" s="181" t="str">
        <f>IF(All_Opps[[#This Row],[WeekMod]]&lt;&gt;"",CONCATENATE(All_Opps[[#This Row],[Opp Year]],"-",TEXT(All_Opps[[#This Row],[WeekMod]],"00#")),"")</f>
        <v>2019-063</v>
      </c>
      <c r="C11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1155" s="181" t="str">
        <f>CONCATENATE(All_Opps[[#This Row],[Opp Year]],"-",TEXT(All_Opps[[#This Row],[Week]],"00#"))</f>
        <v>2019-063</v>
      </c>
      <c r="E1155" s="181">
        <f>IFERROR(VALUE(RIGHT(All_Opps[[#This Row],[Opportunity Name]],2)),"")</f>
        <v>2</v>
      </c>
      <c r="F1155" s="181">
        <f>IFERROR(("20"&amp;LEFT(All_Opps[[#This Row],[Opportunity Name]],2))*1,"")</f>
        <v>2019</v>
      </c>
      <c r="G1155" s="181" t="str">
        <f>MID(All_Opps[[#This Row],[Opportunity Name]],3,2)</f>
        <v>10</v>
      </c>
      <c r="H1155" s="181" t="str">
        <f>LEFT(All_Opps[[#This Row],[Opportunity Name]],7)</f>
        <v>1910-07</v>
      </c>
      <c r="I1155" s="181" t="str" cm="1">
        <f t="array" ref="I11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55" s="181" t="str">
        <f>YEAR(All_Opps[[#This Row],[Close_Date]])&amp;"-"&amp;TEXT(MONTH(All_Opps[[#This Row],[Close_Date]]),"00")</f>
        <v>2019-03</v>
      </c>
      <c r="K1155" s="182">
        <f>All_Opps[[#This Row],[Created Date2]]*1</f>
        <v>43519</v>
      </c>
      <c r="L1155" s="183">
        <f>YEAR(All_Opps[[#This Row],[Created_Date]])</f>
        <v>2019</v>
      </c>
      <c r="M1155" s="184">
        <f>WEEKNUM(All_Opps[[#This Row],[Created_Date]],16)</f>
        <v>9</v>
      </c>
      <c r="N1155" s="182">
        <f>All_Opps[[#This Row],[Close Date]]*1</f>
        <v>43537</v>
      </c>
      <c r="O1155" s="185">
        <f>YEAR(All_Opps[[#This Row],[Close_Date]])</f>
        <v>2019</v>
      </c>
      <c r="P1155" s="183">
        <f>MONTH(All_Opps[[#This Row],[Close Date]])</f>
        <v>3</v>
      </c>
      <c r="Q1155" s="181">
        <f>WEEKNUM(All_Opps[[#This Row],[Close Date]],1)</f>
        <v>11</v>
      </c>
      <c r="R115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220</v>
      </c>
      <c r="S1155" s="4" t="s">
        <v>2619</v>
      </c>
      <c r="T1155" s="4" t="s">
        <v>2620</v>
      </c>
      <c r="U1155" s="68">
        <v>43537</v>
      </c>
      <c r="V1155" s="347" t="s">
        <v>19</v>
      </c>
      <c r="W1155" s="9">
        <v>52361</v>
      </c>
      <c r="X1155" s="4" t="s">
        <v>13</v>
      </c>
      <c r="Y1155" s="4" t="s">
        <v>321</v>
      </c>
      <c r="Z1155" s="68">
        <v>43519</v>
      </c>
    </row>
    <row r="1156" spans="1:26" ht="12.75" x14ac:dyDescent="0.35">
      <c r="A11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1156" s="181" t="str">
        <f>IF(All_Opps[[#This Row],[WeekMod]]&lt;&gt;"",CONCATENATE(All_Opps[[#This Row],[Opp Year]],"-",TEXT(All_Opps[[#This Row],[WeekMod]],"00#")),"")</f>
        <v>2019-063</v>
      </c>
      <c r="C11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1156" s="181" t="str">
        <f>CONCATENATE(All_Opps[[#This Row],[Opp Year]],"-",TEXT(All_Opps[[#This Row],[Week]],"00#"))</f>
        <v>2019-063</v>
      </c>
      <c r="E1156" s="181">
        <f>IFERROR(VALUE(RIGHT(All_Opps[[#This Row],[Opportunity Name]],2)),"")</f>
        <v>1</v>
      </c>
      <c r="F1156" s="181">
        <f>IFERROR(("20"&amp;LEFT(All_Opps[[#This Row],[Opportunity Name]],2))*1,"")</f>
        <v>2019</v>
      </c>
      <c r="G1156" s="181" t="str">
        <f>MID(All_Opps[[#This Row],[Opportunity Name]],3,2)</f>
        <v>12</v>
      </c>
      <c r="H1156" s="181" t="str">
        <f>LEFT(All_Opps[[#This Row],[Opportunity Name]],7)</f>
        <v>1912-09</v>
      </c>
      <c r="I1156" s="181" t="str" cm="1">
        <f t="array" ref="I11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56" s="181" t="str">
        <f>YEAR(All_Opps[[#This Row],[Close_Date]])&amp;"-"&amp;TEXT(MONTH(All_Opps[[#This Row],[Close_Date]]),"00")</f>
        <v>2019-03</v>
      </c>
      <c r="K1156" s="182">
        <f>All_Opps[[#This Row],[Created Date2]]*1</f>
        <v>43530</v>
      </c>
      <c r="L1156" s="183">
        <f>YEAR(All_Opps[[#This Row],[Created_Date]])</f>
        <v>2019</v>
      </c>
      <c r="M1156" s="184">
        <f>WEEKNUM(All_Opps[[#This Row],[Created_Date]],16)</f>
        <v>10</v>
      </c>
      <c r="N1156" s="182">
        <f>All_Opps[[#This Row],[Close Date]]*1</f>
        <v>43538</v>
      </c>
      <c r="O1156" s="185">
        <f>YEAR(All_Opps[[#This Row],[Close_Date]])</f>
        <v>2019</v>
      </c>
      <c r="P1156" s="183">
        <f>MONTH(All_Opps[[#This Row],[Close Date]])</f>
        <v>3</v>
      </c>
      <c r="Q1156" s="181">
        <f>WEEKNUM(All_Opps[[#This Row],[Close Date]],1)</f>
        <v>11</v>
      </c>
      <c r="R115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270</v>
      </c>
      <c r="S1156" s="4" t="s">
        <v>2621</v>
      </c>
      <c r="T1156" s="4" t="s">
        <v>2622</v>
      </c>
      <c r="U1156" s="68">
        <v>43538</v>
      </c>
      <c r="V1156" s="347" t="s">
        <v>19</v>
      </c>
      <c r="W1156" s="9">
        <v>16142</v>
      </c>
      <c r="X1156" s="4" t="s">
        <v>13</v>
      </c>
      <c r="Y1156" s="4" t="s">
        <v>1285</v>
      </c>
      <c r="Z1156" s="68">
        <v>43530</v>
      </c>
    </row>
    <row r="1157" spans="1:26" ht="12.75" x14ac:dyDescent="0.35">
      <c r="A11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157" s="181" t="str">
        <f>IF(All_Opps[[#This Row],[WeekMod]]&lt;&gt;"",CONCATENATE(All_Opps[[#This Row],[Opp Year]],"-",TEXT(All_Opps[[#This Row],[WeekMod]],"00#")),"")</f>
        <v>2019-062</v>
      </c>
      <c r="C11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157" s="181" t="str">
        <f>CONCATENATE(All_Opps[[#This Row],[Opp Year]],"-",TEXT(All_Opps[[#This Row],[Week]],"00#"))</f>
        <v>2019-062</v>
      </c>
      <c r="E1157" s="181">
        <f>IFERROR(VALUE(RIGHT(All_Opps[[#This Row],[Opportunity Name]],2)),"")</f>
        <v>3</v>
      </c>
      <c r="F1157" s="181">
        <f>IFERROR(("20"&amp;LEFT(All_Opps[[#This Row],[Opportunity Name]],2))*1,"")</f>
        <v>2019</v>
      </c>
      <c r="G1157" s="181" t="str">
        <f>MID(All_Opps[[#This Row],[Opportunity Name]],3,2)</f>
        <v>08</v>
      </c>
      <c r="H1157" s="181" t="str">
        <f>LEFT(All_Opps[[#This Row],[Opportunity Name]],7)</f>
        <v>1908-30</v>
      </c>
      <c r="I1157" s="181" t="str" cm="1">
        <f t="array" ref="I11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57" s="181" t="str">
        <f>YEAR(All_Opps[[#This Row],[Close_Date]])&amp;"-"&amp;TEXT(MONTH(All_Opps[[#This Row],[Close_Date]]),"00")</f>
        <v>2019-03</v>
      </c>
      <c r="K1157" s="182">
        <f>All_Opps[[#This Row],[Created Date2]]*1</f>
        <v>43520</v>
      </c>
      <c r="L1157" s="183">
        <f>YEAR(All_Opps[[#This Row],[Created_Date]])</f>
        <v>2019</v>
      </c>
      <c r="M1157" s="184">
        <f>WEEKNUM(All_Opps[[#This Row],[Created_Date]],16)</f>
        <v>9</v>
      </c>
      <c r="N1157" s="182">
        <f>All_Opps[[#This Row],[Close Date]]*1</f>
        <v>43530</v>
      </c>
      <c r="O1157" s="185">
        <f>YEAR(All_Opps[[#This Row],[Close_Date]])</f>
        <v>2019</v>
      </c>
      <c r="P1157" s="183">
        <f>MONTH(All_Opps[[#This Row],[Close Date]])</f>
        <v>3</v>
      </c>
      <c r="Q1157" s="181">
        <f>WEEKNUM(All_Opps[[#This Row],[Close Date]],1)</f>
        <v>10</v>
      </c>
      <c r="R115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158</v>
      </c>
      <c r="S1157" s="4" t="s">
        <v>2623</v>
      </c>
      <c r="T1157" s="4" t="s">
        <v>2624</v>
      </c>
      <c r="U1157" s="68">
        <v>43530</v>
      </c>
      <c r="V1157" s="347" t="s">
        <v>19</v>
      </c>
      <c r="W1157" s="9">
        <v>34595</v>
      </c>
      <c r="X1157" s="4" t="s">
        <v>159</v>
      </c>
      <c r="Y1157" s="4" t="s">
        <v>1285</v>
      </c>
      <c r="Z1157" s="68">
        <v>43520</v>
      </c>
    </row>
    <row r="1158" spans="1:26" ht="12.75" x14ac:dyDescent="0.35">
      <c r="A11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1158" s="181" t="str">
        <f>IF(All_Opps[[#This Row],[WeekMod]]&lt;&gt;"",CONCATENATE(All_Opps[[#This Row],[Opp Year]],"-",TEXT(All_Opps[[#This Row],[WeekMod]],"00#")),"")</f>
        <v>2019-064</v>
      </c>
      <c r="C11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1158" s="181" t="str">
        <f>CONCATENATE(All_Opps[[#This Row],[Opp Year]],"-",TEXT(All_Opps[[#This Row],[Week]],"00#"))</f>
        <v>2019-064</v>
      </c>
      <c r="E1158" s="181" t="str">
        <f>IFERROR(VALUE(RIGHT(All_Opps[[#This Row],[Opportunity Name]],2)),"")</f>
        <v/>
      </c>
      <c r="F1158" s="181">
        <f>IFERROR(("20"&amp;LEFT(All_Opps[[#This Row],[Opportunity Name]],2))*1,"")</f>
        <v>2019</v>
      </c>
      <c r="G1158" s="181" t="str">
        <f>MID(All_Opps[[#This Row],[Opportunity Name]],3,2)</f>
        <v>07</v>
      </c>
      <c r="H1158" s="181" t="str">
        <f>LEFT(All_Opps[[#This Row],[Opportunity Name]],7)</f>
        <v>1907 So</v>
      </c>
      <c r="I1158" s="181" t="str" cm="1">
        <f t="array" ref="I11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58" s="181" t="str">
        <f>YEAR(All_Opps[[#This Row],[Close_Date]])&amp;"-"&amp;TEXT(MONTH(All_Opps[[#This Row],[Close_Date]]),"00")</f>
        <v>2019-03</v>
      </c>
      <c r="K1158" s="182">
        <f>All_Opps[[#This Row],[Created Date2]]*1</f>
        <v>43522</v>
      </c>
      <c r="L1158" s="183">
        <f>YEAR(All_Opps[[#This Row],[Created_Date]])</f>
        <v>2019</v>
      </c>
      <c r="M1158" s="184">
        <f>WEEKNUM(All_Opps[[#This Row],[Created_Date]],16)</f>
        <v>9</v>
      </c>
      <c r="N1158" s="182">
        <f>All_Opps[[#This Row],[Close Date]]*1</f>
        <v>43543</v>
      </c>
      <c r="O1158" s="185">
        <f>YEAR(All_Opps[[#This Row],[Close_Date]])</f>
        <v>2019</v>
      </c>
      <c r="P1158" s="183">
        <f>MONTH(All_Opps[[#This Row],[Close Date]])</f>
        <v>3</v>
      </c>
      <c r="Q1158" s="181">
        <f>WEEKNUM(All_Opps[[#This Row],[Close Date]],1)</f>
        <v>12</v>
      </c>
      <c r="R11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58" s="4" t="s">
        <v>2625</v>
      </c>
      <c r="T1158" s="4" t="s">
        <v>2626</v>
      </c>
      <c r="U1158" s="68">
        <v>43543</v>
      </c>
      <c r="V1158" s="347" t="s">
        <v>18</v>
      </c>
      <c r="W1158" s="9">
        <v>47620</v>
      </c>
      <c r="X1158" s="4" t="s">
        <v>5</v>
      </c>
      <c r="Y1158" s="4" t="s">
        <v>328</v>
      </c>
      <c r="Z1158" s="68">
        <v>43522</v>
      </c>
    </row>
    <row r="1159" spans="1:26" ht="12.75" x14ac:dyDescent="0.35">
      <c r="A11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1159" s="181" t="str">
        <f>IF(All_Opps[[#This Row],[WeekMod]]&lt;&gt;"",CONCATENATE(All_Opps[[#This Row],[Opp Year]],"-",TEXT(All_Opps[[#This Row],[WeekMod]],"00#")),"")</f>
        <v>2019-064</v>
      </c>
      <c r="C11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1159" s="181" t="str">
        <f>CONCATENATE(All_Opps[[#This Row],[Opp Year]],"-",TEXT(All_Opps[[#This Row],[Week]],"00#"))</f>
        <v>2019-064</v>
      </c>
      <c r="E1159" s="181">
        <f>IFERROR(VALUE(RIGHT(All_Opps[[#This Row],[Opportunity Name]],2)),"")</f>
        <v>2</v>
      </c>
      <c r="F1159" s="181">
        <f>IFERROR(("20"&amp;LEFT(All_Opps[[#This Row],[Opportunity Name]],2))*1,"")</f>
        <v>2019</v>
      </c>
      <c r="G1159" s="181" t="str">
        <f>MID(All_Opps[[#This Row],[Opportunity Name]],3,2)</f>
        <v>10</v>
      </c>
      <c r="H1159" s="181" t="str">
        <f>LEFT(All_Opps[[#This Row],[Opportunity Name]],7)</f>
        <v>1910 Pr</v>
      </c>
      <c r="I1159" s="181" t="str" cm="1">
        <f t="array" ref="I11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59" s="181" t="str">
        <f>YEAR(All_Opps[[#This Row],[Close_Date]])&amp;"-"&amp;TEXT(MONTH(All_Opps[[#This Row],[Close_Date]]),"00")</f>
        <v>2019-03</v>
      </c>
      <c r="K1159" s="182">
        <f>All_Opps[[#This Row],[Created Date2]]*1</f>
        <v>43525</v>
      </c>
      <c r="L1159" s="183">
        <f>YEAR(All_Opps[[#This Row],[Created_Date]])</f>
        <v>2019</v>
      </c>
      <c r="M1159" s="184">
        <f>WEEKNUM(All_Opps[[#This Row],[Created_Date]],16)</f>
        <v>9</v>
      </c>
      <c r="N1159" s="182">
        <f>All_Opps[[#This Row],[Close Date]]*1</f>
        <v>43544</v>
      </c>
      <c r="O1159" s="185">
        <f>YEAR(All_Opps[[#This Row],[Close_Date]])</f>
        <v>2019</v>
      </c>
      <c r="P1159" s="183">
        <f>MONTH(All_Opps[[#This Row],[Close Date]])</f>
        <v>3</v>
      </c>
      <c r="Q1159" s="181">
        <f>WEEKNUM(All_Opps[[#This Row],[Close Date]],1)</f>
        <v>12</v>
      </c>
      <c r="R11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59" s="4" t="s">
        <v>2627</v>
      </c>
      <c r="T1159" s="4" t="s">
        <v>2628</v>
      </c>
      <c r="U1159" s="68">
        <v>43544</v>
      </c>
      <c r="V1159" s="347" t="s">
        <v>18</v>
      </c>
      <c r="W1159" s="9">
        <v>23626</v>
      </c>
      <c r="X1159" s="4" t="s">
        <v>11</v>
      </c>
      <c r="Y1159" s="4" t="s">
        <v>321</v>
      </c>
      <c r="Z1159" s="68">
        <v>43525</v>
      </c>
    </row>
    <row r="1160" spans="1:26" ht="12.75" x14ac:dyDescent="0.35">
      <c r="A11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1160" s="181" t="str">
        <f>IF(All_Opps[[#This Row],[WeekMod]]&lt;&gt;"",CONCATENATE(All_Opps[[#This Row],[Opp Year]],"-",TEXT(All_Opps[[#This Row],[WeekMod]],"00#")),"")</f>
        <v>2019-063</v>
      </c>
      <c r="C11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1160" s="181" t="str">
        <f>CONCATENATE(All_Opps[[#This Row],[Opp Year]],"-",TEXT(All_Opps[[#This Row],[Week]],"00#"))</f>
        <v>2019-063</v>
      </c>
      <c r="E1160" s="181">
        <f>IFERROR(VALUE(RIGHT(All_Opps[[#This Row],[Opportunity Name]],2)),"")</f>
        <v>3</v>
      </c>
      <c r="F1160" s="181">
        <f>IFERROR(("20"&amp;LEFT(All_Opps[[#This Row],[Opportunity Name]],2))*1,"")</f>
        <v>2019</v>
      </c>
      <c r="G1160" s="181" t="str">
        <f>MID(All_Opps[[#This Row],[Opportunity Name]],3,2)</f>
        <v>12</v>
      </c>
      <c r="H1160" s="181" t="str">
        <f>LEFT(All_Opps[[#This Row],[Opportunity Name]],7)</f>
        <v>1912-10</v>
      </c>
      <c r="I1160" s="181" t="str" cm="1">
        <f t="array" ref="I11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60" s="181" t="str">
        <f>YEAR(All_Opps[[#This Row],[Close_Date]])&amp;"-"&amp;TEXT(MONTH(All_Opps[[#This Row],[Close_Date]]),"00")</f>
        <v>2019-03</v>
      </c>
      <c r="K1160" s="182">
        <f>All_Opps[[#This Row],[Created Date2]]*1</f>
        <v>43537</v>
      </c>
      <c r="L1160" s="183">
        <f>YEAR(All_Opps[[#This Row],[Created_Date]])</f>
        <v>2019</v>
      </c>
      <c r="M1160" s="184">
        <f>WEEKNUM(All_Opps[[#This Row],[Created_Date]],16)</f>
        <v>11</v>
      </c>
      <c r="N1160" s="182">
        <f>All_Opps[[#This Row],[Close Date]]*1</f>
        <v>43537</v>
      </c>
      <c r="O1160" s="185">
        <f>YEAR(All_Opps[[#This Row],[Close_Date]])</f>
        <v>2019</v>
      </c>
      <c r="P1160" s="183">
        <f>MONTH(All_Opps[[#This Row],[Close Date]])</f>
        <v>3</v>
      </c>
      <c r="Q1160" s="181">
        <f>WEEKNUM(All_Opps[[#This Row],[Close Date]],1)</f>
        <v>11</v>
      </c>
      <c r="R116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263</v>
      </c>
      <c r="S1160" s="4" t="s">
        <v>2629</v>
      </c>
      <c r="T1160" s="4" t="s">
        <v>2630</v>
      </c>
      <c r="U1160" s="68">
        <v>43537</v>
      </c>
      <c r="V1160" s="347" t="s">
        <v>19</v>
      </c>
      <c r="W1160" s="9">
        <v>28501</v>
      </c>
      <c r="X1160" s="4" t="s">
        <v>5</v>
      </c>
      <c r="Y1160" s="4" t="s">
        <v>328</v>
      </c>
      <c r="Z1160" s="68">
        <v>43537</v>
      </c>
    </row>
    <row r="1161" spans="1:26" ht="12.75" x14ac:dyDescent="0.35">
      <c r="A11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1161" s="181" t="str">
        <f>IF(All_Opps[[#This Row],[WeekMod]]&lt;&gt;"",CONCATENATE(All_Opps[[#This Row],[Opp Year]],"-",TEXT(All_Opps[[#This Row],[WeekMod]],"00#")),"")</f>
        <v>2019-065</v>
      </c>
      <c r="C11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1161" s="181" t="str">
        <f>CONCATENATE(All_Opps[[#This Row],[Opp Year]],"-",TEXT(All_Opps[[#This Row],[Week]],"00#"))</f>
        <v>2019-065</v>
      </c>
      <c r="E1161" s="181">
        <f>IFERROR(VALUE(RIGHT(All_Opps[[#This Row],[Opportunity Name]],2)),"")</f>
        <v>4</v>
      </c>
      <c r="F1161" s="181">
        <f>IFERROR(("20"&amp;LEFT(All_Opps[[#This Row],[Opportunity Name]],2))*1,"")</f>
        <v>2019</v>
      </c>
      <c r="G1161" s="181" t="str">
        <f>MID(All_Opps[[#This Row],[Opportunity Name]],3,2)</f>
        <v>06</v>
      </c>
      <c r="H1161" s="181" t="str">
        <f>LEFT(All_Opps[[#This Row],[Opportunity Name]],7)</f>
        <v>1906-36</v>
      </c>
      <c r="I1161" s="181" t="str" cm="1">
        <f t="array" ref="I11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61" s="181" t="str">
        <f>YEAR(All_Opps[[#This Row],[Close_Date]])&amp;"-"&amp;TEXT(MONTH(All_Opps[[#This Row],[Close_Date]]),"00")</f>
        <v>2019-03</v>
      </c>
      <c r="K1161" s="182">
        <f>All_Opps[[#This Row],[Created Date2]]*1</f>
        <v>43550</v>
      </c>
      <c r="L1161" s="183">
        <f>YEAR(All_Opps[[#This Row],[Created_Date]])</f>
        <v>2019</v>
      </c>
      <c r="M1161" s="184">
        <f>WEEKNUM(All_Opps[[#This Row],[Created_Date]],16)</f>
        <v>13</v>
      </c>
      <c r="N1161" s="182">
        <f>All_Opps[[#This Row],[Close Date]]*1</f>
        <v>43550</v>
      </c>
      <c r="O1161" s="185">
        <f>YEAR(All_Opps[[#This Row],[Close_Date]])</f>
        <v>2019</v>
      </c>
      <c r="P1161" s="183">
        <f>MONTH(All_Opps[[#This Row],[Close Date]])</f>
        <v>3</v>
      </c>
      <c r="Q1161" s="181">
        <f>WEEKNUM(All_Opps[[#This Row],[Close Date]],1)</f>
        <v>13</v>
      </c>
      <c r="R116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67</v>
      </c>
      <c r="S1161" s="4" t="s">
        <v>2631</v>
      </c>
      <c r="T1161" s="4" t="s">
        <v>2632</v>
      </c>
      <c r="U1161" s="68">
        <v>43550</v>
      </c>
      <c r="V1161" s="347" t="s">
        <v>19</v>
      </c>
      <c r="W1161" s="9">
        <v>39897</v>
      </c>
      <c r="X1161" s="4" t="s">
        <v>15</v>
      </c>
      <c r="Y1161" s="4" t="s">
        <v>328</v>
      </c>
      <c r="Z1161" s="68">
        <v>43550</v>
      </c>
    </row>
    <row r="1162" spans="1:26" ht="12.75" x14ac:dyDescent="0.35">
      <c r="A11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1162" s="181" t="str">
        <f>IF(All_Opps[[#This Row],[WeekMod]]&lt;&gt;"",CONCATENATE(All_Opps[[#This Row],[Opp Year]],"-",TEXT(All_Opps[[#This Row],[WeekMod]],"00#")),"")</f>
        <v>2019-066</v>
      </c>
      <c r="C11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1162" s="181" t="str">
        <f>CONCATENATE(All_Opps[[#This Row],[Opp Year]],"-",TEXT(All_Opps[[#This Row],[Week]],"00#"))</f>
        <v>2019-066</v>
      </c>
      <c r="E1162" s="181">
        <f>IFERROR(VALUE(RIGHT(All_Opps[[#This Row],[Opportunity Name]],2)),"")</f>
        <v>2</v>
      </c>
      <c r="F1162" s="181">
        <f>IFERROR(("20"&amp;LEFT(All_Opps[[#This Row],[Opportunity Name]],2))*1,"")</f>
        <v>2019</v>
      </c>
      <c r="G1162" s="181" t="str">
        <f>MID(All_Opps[[#This Row],[Opportunity Name]],3,2)</f>
        <v>09</v>
      </c>
      <c r="H1162" s="181" t="str">
        <f>LEFT(All_Opps[[#This Row],[Opportunity Name]],7)</f>
        <v>1909 Du</v>
      </c>
      <c r="I1162" s="181" t="str" cm="1">
        <f t="array" ref="I11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62" s="181" t="str">
        <f>YEAR(All_Opps[[#This Row],[Close_Date]])&amp;"-"&amp;TEXT(MONTH(All_Opps[[#This Row],[Close_Date]]),"00")</f>
        <v>2019-03</v>
      </c>
      <c r="K1162" s="182">
        <f>All_Opps[[#This Row],[Created Date2]]*1</f>
        <v>43554</v>
      </c>
      <c r="L1162" s="183">
        <f>YEAR(All_Opps[[#This Row],[Created_Date]])</f>
        <v>2019</v>
      </c>
      <c r="M1162" s="184">
        <f>WEEKNUM(All_Opps[[#This Row],[Created_Date]],16)</f>
        <v>14</v>
      </c>
      <c r="N1162" s="182">
        <f>All_Opps[[#This Row],[Close Date]]*1</f>
        <v>43555</v>
      </c>
      <c r="O1162" s="185">
        <f>YEAR(All_Opps[[#This Row],[Close_Date]])</f>
        <v>2019</v>
      </c>
      <c r="P1162" s="183">
        <f>MONTH(All_Opps[[#This Row],[Close Date]])</f>
        <v>3</v>
      </c>
      <c r="Q1162" s="181">
        <f>WEEKNUM(All_Opps[[#This Row],[Close Date]],1)</f>
        <v>14</v>
      </c>
      <c r="R116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62" s="4" t="s">
        <v>2633</v>
      </c>
      <c r="T1162" s="4" t="s">
        <v>2634</v>
      </c>
      <c r="U1162" s="68">
        <v>43555</v>
      </c>
      <c r="V1162" s="347" t="s">
        <v>18</v>
      </c>
      <c r="W1162" s="9">
        <v>16547</v>
      </c>
      <c r="X1162" s="4" t="s">
        <v>11</v>
      </c>
      <c r="Y1162" s="4" t="s">
        <v>321</v>
      </c>
      <c r="Z1162" s="68">
        <v>43554</v>
      </c>
    </row>
    <row r="1163" spans="1:26" ht="12.75" x14ac:dyDescent="0.35">
      <c r="A116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163" s="181" t="str">
        <f>IF(All_Opps[[#This Row],[WeekMod]]&lt;&gt;"",CONCATENATE(All_Opps[[#This Row],[Opp Year]],"-",TEXT(All_Opps[[#This Row],[WeekMod]],"00#")),"")</f>
        <v/>
      </c>
      <c r="C11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163" s="181" t="str">
        <f>CONCATENATE(All_Opps[[#This Row],[Opp Year]],"-",TEXT(All_Opps[[#This Row],[Week]],"00#"))</f>
        <v>2021-001</v>
      </c>
      <c r="E1163" s="181">
        <f>IFERROR(VALUE(RIGHT(All_Opps[[#This Row],[Opportunity Name]],2)),"")</f>
        <v>2</v>
      </c>
      <c r="F1163" s="181">
        <f>IFERROR(("20"&amp;LEFT(All_Opps[[#This Row],[Opportunity Name]],2))*1,"")</f>
        <v>2021</v>
      </c>
      <c r="G1163" s="181" t="str">
        <f>MID(All_Opps[[#This Row],[Opportunity Name]],3,2)</f>
        <v>10</v>
      </c>
      <c r="H1163" s="181" t="str">
        <f>LEFT(All_Opps[[#This Row],[Opportunity Name]],7)</f>
        <v>2110-10</v>
      </c>
      <c r="I1163" s="181" t="str" cm="1">
        <f t="array" ref="I11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63" s="181" t="str">
        <f>YEAR(All_Opps[[#This Row],[Close_Date]])&amp;"-"&amp;TEXT(MONTH(All_Opps[[#This Row],[Close_Date]]),"00")</f>
        <v>2019-04</v>
      </c>
      <c r="K1163" s="182">
        <f>All_Opps[[#This Row],[Created Date2]]*1</f>
        <v>43544</v>
      </c>
      <c r="L1163" s="183">
        <f>YEAR(All_Opps[[#This Row],[Created_Date]])</f>
        <v>2019</v>
      </c>
      <c r="M1163" s="184">
        <f>WEEKNUM(All_Opps[[#This Row],[Created_Date]],16)</f>
        <v>12</v>
      </c>
      <c r="N1163" s="182">
        <f>All_Opps[[#This Row],[Close Date]]*1</f>
        <v>43561</v>
      </c>
      <c r="O1163" s="185">
        <f>YEAR(All_Opps[[#This Row],[Close_Date]])</f>
        <v>2019</v>
      </c>
      <c r="P1163" s="183">
        <f>MONTH(All_Opps[[#This Row],[Close Date]])</f>
        <v>4</v>
      </c>
      <c r="Q1163" s="181">
        <f>WEEKNUM(All_Opps[[#This Row],[Close Date]],1)</f>
        <v>14</v>
      </c>
      <c r="R116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926</v>
      </c>
      <c r="S1163" s="4" t="s">
        <v>2635</v>
      </c>
      <c r="T1163" s="4" t="s">
        <v>2636</v>
      </c>
      <c r="U1163" s="68">
        <v>43561</v>
      </c>
      <c r="V1163" s="347" t="s">
        <v>19</v>
      </c>
      <c r="W1163" s="9">
        <v>21041</v>
      </c>
      <c r="X1163" s="4" t="s">
        <v>11</v>
      </c>
      <c r="Y1163" s="4" t="s">
        <v>1285</v>
      </c>
      <c r="Z1163" s="68">
        <v>43544</v>
      </c>
    </row>
    <row r="1164" spans="1:26" ht="12.75" x14ac:dyDescent="0.35">
      <c r="A11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164" s="181" t="str">
        <f>IF(All_Opps[[#This Row],[WeekMod]]&lt;&gt;"",CONCATENATE(All_Opps[[#This Row],[Opp Year]],"-",TEXT(All_Opps[[#This Row],[WeekMod]],"00#")),"")</f>
        <v>2019-068</v>
      </c>
      <c r="C11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164" s="181" t="str">
        <f>CONCATENATE(All_Opps[[#This Row],[Opp Year]],"-",TEXT(All_Opps[[#This Row],[Week]],"00#"))</f>
        <v>2019-068</v>
      </c>
      <c r="E1164" s="181">
        <f>IFERROR(VALUE(RIGHT(All_Opps[[#This Row],[Opportunity Name]],2)),"")</f>
        <v>2</v>
      </c>
      <c r="F1164" s="181">
        <f>IFERROR(("20"&amp;LEFT(All_Opps[[#This Row],[Opportunity Name]],2))*1,"")</f>
        <v>2019</v>
      </c>
      <c r="G1164" s="181" t="str">
        <f>MID(All_Opps[[#This Row],[Opportunity Name]],3,2)</f>
        <v>09</v>
      </c>
      <c r="H1164" s="181" t="str">
        <f>LEFT(All_Opps[[#This Row],[Opportunity Name]],7)</f>
        <v>1909 Qu</v>
      </c>
      <c r="I1164" s="181" t="str" cm="1">
        <f t="array" ref="I11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64" s="181" t="str">
        <f>YEAR(All_Opps[[#This Row],[Close_Date]])&amp;"-"&amp;TEXT(MONTH(All_Opps[[#This Row],[Close_Date]]),"00")</f>
        <v>2019-04</v>
      </c>
      <c r="K1164" s="182">
        <f>All_Opps[[#This Row],[Created Date2]]*1</f>
        <v>43565</v>
      </c>
      <c r="L1164" s="183">
        <f>YEAR(All_Opps[[#This Row],[Created_Date]])</f>
        <v>2019</v>
      </c>
      <c r="M1164" s="184">
        <f>WEEKNUM(All_Opps[[#This Row],[Created_Date]],16)</f>
        <v>15</v>
      </c>
      <c r="N1164" s="182">
        <f>All_Opps[[#This Row],[Close Date]]*1</f>
        <v>43574</v>
      </c>
      <c r="O1164" s="185">
        <f>YEAR(All_Opps[[#This Row],[Close_Date]])</f>
        <v>2019</v>
      </c>
      <c r="P1164" s="183">
        <f>MONTH(All_Opps[[#This Row],[Close Date]])</f>
        <v>4</v>
      </c>
      <c r="Q1164" s="181">
        <f>WEEKNUM(All_Opps[[#This Row],[Close Date]],1)</f>
        <v>16</v>
      </c>
      <c r="R116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64" s="4" t="s">
        <v>2637</v>
      </c>
      <c r="T1164" s="4" t="s">
        <v>2638</v>
      </c>
      <c r="U1164" s="68">
        <v>43574</v>
      </c>
      <c r="V1164" s="347" t="s">
        <v>18</v>
      </c>
      <c r="W1164" s="9">
        <v>21861</v>
      </c>
      <c r="X1164" s="4" t="s">
        <v>15</v>
      </c>
      <c r="Y1164" s="4" t="s">
        <v>1285</v>
      </c>
      <c r="Z1164" s="68">
        <v>43565</v>
      </c>
    </row>
    <row r="1165" spans="1:26" ht="12.75" x14ac:dyDescent="0.35">
      <c r="A11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1165" s="181" t="str">
        <f>IF(All_Opps[[#This Row],[WeekMod]]&lt;&gt;"",CONCATENATE(All_Opps[[#This Row],[Opp Year]],"-",TEXT(All_Opps[[#This Row],[WeekMod]],"00#")),"")</f>
        <v>2020-016</v>
      </c>
      <c r="C11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1165" s="181" t="str">
        <f>CONCATENATE(All_Opps[[#This Row],[Opp Year]],"-",TEXT(All_Opps[[#This Row],[Week]],"00#"))</f>
        <v>2020-016</v>
      </c>
      <c r="E1165" s="181">
        <f>IFERROR(VALUE(RIGHT(All_Opps[[#This Row],[Opportunity Name]],2)),"")</f>
        <v>2</v>
      </c>
      <c r="F1165" s="181">
        <f>IFERROR(("20"&amp;LEFT(All_Opps[[#This Row],[Opportunity Name]],2))*1,"")</f>
        <v>2020</v>
      </c>
      <c r="G1165" s="181" t="str">
        <f>MID(All_Opps[[#This Row],[Opportunity Name]],3,2)</f>
        <v>02</v>
      </c>
      <c r="H1165" s="181" t="str">
        <f>LEFT(All_Opps[[#This Row],[Opportunity Name]],7)</f>
        <v>2002-01</v>
      </c>
      <c r="I1165" s="181" t="str" cm="1">
        <f t="array" ref="I11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165" s="181" t="str">
        <f>YEAR(All_Opps[[#This Row],[Close_Date]])&amp;"-"&amp;TEXT(MONTH(All_Opps[[#This Row],[Close_Date]]),"00")</f>
        <v>2019-04</v>
      </c>
      <c r="K1165" s="182">
        <f>All_Opps[[#This Row],[Created Date2]]*1</f>
        <v>43544</v>
      </c>
      <c r="L1165" s="183">
        <f>YEAR(All_Opps[[#This Row],[Created_Date]])</f>
        <v>2019</v>
      </c>
      <c r="M1165" s="184">
        <f>WEEKNUM(All_Opps[[#This Row],[Created_Date]],16)</f>
        <v>12</v>
      </c>
      <c r="N1165" s="182">
        <f>All_Opps[[#This Row],[Close Date]]*1</f>
        <v>43569</v>
      </c>
      <c r="O1165" s="185">
        <f>YEAR(All_Opps[[#This Row],[Close_Date]])</f>
        <v>2019</v>
      </c>
      <c r="P1165" s="183">
        <f>MONTH(All_Opps[[#This Row],[Close Date]])</f>
        <v>4</v>
      </c>
      <c r="Q1165" s="181">
        <f>WEEKNUM(All_Opps[[#This Row],[Close Date]],1)</f>
        <v>16</v>
      </c>
      <c r="R116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65" s="4" t="s">
        <v>2639</v>
      </c>
      <c r="T1165" s="4" t="s">
        <v>2640</v>
      </c>
      <c r="U1165" s="68">
        <v>43569</v>
      </c>
      <c r="V1165" s="347" t="s">
        <v>20</v>
      </c>
      <c r="W1165" s="9">
        <v>7676</v>
      </c>
      <c r="X1165" s="4" t="s">
        <v>5</v>
      </c>
      <c r="Y1165" s="4" t="s">
        <v>1285</v>
      </c>
      <c r="Z1165" s="68">
        <v>43544</v>
      </c>
    </row>
    <row r="1166" spans="1:26" ht="12.75" x14ac:dyDescent="0.35">
      <c r="A11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1166" s="181" t="str">
        <f>IF(All_Opps[[#This Row],[WeekMod]]&lt;&gt;"",CONCATENATE(All_Opps[[#This Row],[Opp Year]],"-",TEXT(All_Opps[[#This Row],[WeekMod]],"00#")),"")</f>
        <v>2019-061</v>
      </c>
      <c r="C11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1166" s="181" t="str">
        <f>CONCATENATE(All_Opps[[#This Row],[Opp Year]],"-",TEXT(All_Opps[[#This Row],[Week]],"00#"))</f>
        <v>2019-061</v>
      </c>
      <c r="E1166" s="181">
        <f>IFERROR(VALUE(RIGHT(All_Opps[[#This Row],[Opportunity Name]],2)),"")</f>
        <v>2</v>
      </c>
      <c r="F1166" s="181">
        <f>IFERROR(("20"&amp;LEFT(All_Opps[[#This Row],[Opportunity Name]],2))*1,"")</f>
        <v>2019</v>
      </c>
      <c r="G1166" s="181" t="str">
        <f>MID(All_Opps[[#This Row],[Opportunity Name]],3,2)</f>
        <v>08</v>
      </c>
      <c r="H1166" s="181" t="str">
        <f>LEFT(All_Opps[[#This Row],[Opportunity Name]],7)</f>
        <v>1908-29</v>
      </c>
      <c r="I1166" s="181" t="str" cm="1">
        <f t="array" ref="I11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66" s="181" t="str">
        <f>YEAR(All_Opps[[#This Row],[Close_Date]])&amp;"-"&amp;TEXT(MONTH(All_Opps[[#This Row],[Close_Date]]),"00")</f>
        <v>2019-03</v>
      </c>
      <c r="K1166" s="182">
        <f>All_Opps[[#This Row],[Created Date2]]*1</f>
        <v>43501</v>
      </c>
      <c r="L1166" s="183">
        <f>YEAR(All_Opps[[#This Row],[Created_Date]])</f>
        <v>2019</v>
      </c>
      <c r="M1166" s="184">
        <f>WEEKNUM(All_Opps[[#This Row],[Created_Date]],16)</f>
        <v>6</v>
      </c>
      <c r="N1166" s="182">
        <f>All_Opps[[#This Row],[Close Date]]*1</f>
        <v>43526</v>
      </c>
      <c r="O1166" s="185">
        <f>YEAR(All_Opps[[#This Row],[Close_Date]])</f>
        <v>2019</v>
      </c>
      <c r="P1166" s="183">
        <f>MONTH(All_Opps[[#This Row],[Close Date]])</f>
        <v>3</v>
      </c>
      <c r="Q1166" s="181">
        <f>WEEKNUM(All_Opps[[#This Row],[Close Date]],1)</f>
        <v>9</v>
      </c>
      <c r="R116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66" s="4" t="s">
        <v>2641</v>
      </c>
      <c r="T1166" s="4" t="s">
        <v>2642</v>
      </c>
      <c r="U1166" s="68">
        <v>43526</v>
      </c>
      <c r="V1166" s="347" t="s">
        <v>18</v>
      </c>
      <c r="W1166" s="9">
        <v>53742</v>
      </c>
      <c r="X1166" s="4" t="s">
        <v>13</v>
      </c>
      <c r="Y1166" s="4" t="s">
        <v>1285</v>
      </c>
      <c r="Z1166" s="68">
        <v>43501</v>
      </c>
    </row>
    <row r="1167" spans="1:26" ht="12.75" x14ac:dyDescent="0.35">
      <c r="A11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1167" s="181" t="str">
        <f>IF(All_Opps[[#This Row],[WeekMod]]&lt;&gt;"",CONCATENATE(All_Opps[[#This Row],[Opp Year]],"-",TEXT(All_Opps[[#This Row],[WeekMod]],"00#")),"")</f>
        <v>2019-069</v>
      </c>
      <c r="C11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1167" s="181" t="str">
        <f>CONCATENATE(All_Opps[[#This Row],[Opp Year]],"-",TEXT(All_Opps[[#This Row],[Week]],"00#"))</f>
        <v>2019-069</v>
      </c>
      <c r="E1167" s="181">
        <f>IFERROR(VALUE(RIGHT(All_Opps[[#This Row],[Opportunity Name]],2)),"")</f>
        <v>3</v>
      </c>
      <c r="F1167" s="181">
        <f>IFERROR(("20"&amp;LEFT(All_Opps[[#This Row],[Opportunity Name]],2))*1,"")</f>
        <v>2019</v>
      </c>
      <c r="G1167" s="181" t="str">
        <f>MID(All_Opps[[#This Row],[Opportunity Name]],3,2)</f>
        <v>06</v>
      </c>
      <c r="H1167" s="181" t="str">
        <f>LEFT(All_Opps[[#This Row],[Opportunity Name]],7)</f>
        <v>1906 An</v>
      </c>
      <c r="I1167" s="181" t="str" cm="1">
        <f t="array" ref="I11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67" s="181" t="str">
        <f>YEAR(All_Opps[[#This Row],[Close_Date]])&amp;"-"&amp;TEXT(MONTH(All_Opps[[#This Row],[Close_Date]]),"00")</f>
        <v>2019-04</v>
      </c>
      <c r="K1167" s="182">
        <f>All_Opps[[#This Row],[Created Date2]]*1</f>
        <v>43554</v>
      </c>
      <c r="L1167" s="183">
        <f>YEAR(All_Opps[[#This Row],[Created_Date]])</f>
        <v>2019</v>
      </c>
      <c r="M1167" s="184">
        <f>WEEKNUM(All_Opps[[#This Row],[Created_Date]],16)</f>
        <v>14</v>
      </c>
      <c r="N1167" s="182">
        <f>All_Opps[[#This Row],[Close Date]]*1</f>
        <v>43576</v>
      </c>
      <c r="O1167" s="185">
        <f>YEAR(All_Opps[[#This Row],[Close_Date]])</f>
        <v>2019</v>
      </c>
      <c r="P1167" s="183">
        <f>MONTH(All_Opps[[#This Row],[Close Date]])</f>
        <v>4</v>
      </c>
      <c r="Q1167" s="181">
        <f>WEEKNUM(All_Opps[[#This Row],[Close Date]],1)</f>
        <v>17</v>
      </c>
      <c r="R116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67" s="4" t="s">
        <v>2643</v>
      </c>
      <c r="T1167" s="4" t="s">
        <v>2644</v>
      </c>
      <c r="U1167" s="68">
        <v>43576</v>
      </c>
      <c r="V1167" s="347" t="s">
        <v>18</v>
      </c>
      <c r="W1167" s="9">
        <v>32546</v>
      </c>
      <c r="X1167" s="4" t="s">
        <v>6</v>
      </c>
      <c r="Y1167" s="4" t="s">
        <v>328</v>
      </c>
      <c r="Z1167" s="68">
        <v>43554</v>
      </c>
    </row>
    <row r="1168" spans="1:26" ht="12.75" x14ac:dyDescent="0.35">
      <c r="A11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1168" s="181" t="str">
        <f>IF(All_Opps[[#This Row],[WeekMod]]&lt;&gt;"",CONCATENATE(All_Opps[[#This Row],[Opp Year]],"-",TEXT(All_Opps[[#This Row],[WeekMod]],"00#")),"")</f>
        <v>2019-061</v>
      </c>
      <c r="C11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1168" s="181" t="str">
        <f>CONCATENATE(All_Opps[[#This Row],[Opp Year]],"-",TEXT(All_Opps[[#This Row],[Week]],"00#"))</f>
        <v>2019-061</v>
      </c>
      <c r="E1168" s="181">
        <f>IFERROR(VALUE(RIGHT(All_Opps[[#This Row],[Opportunity Name]],2)),"")</f>
        <v>5</v>
      </c>
      <c r="F1168" s="181">
        <f>IFERROR(("20"&amp;LEFT(All_Opps[[#This Row],[Opportunity Name]],2))*1,"")</f>
        <v>2019</v>
      </c>
      <c r="G1168" s="181" t="str">
        <f>MID(All_Opps[[#This Row],[Opportunity Name]],3,2)</f>
        <v>12</v>
      </c>
      <c r="H1168" s="181" t="str">
        <f>LEFT(All_Opps[[#This Row],[Opportunity Name]],7)</f>
        <v>1912-11</v>
      </c>
      <c r="I1168" s="181" t="str" cm="1">
        <f t="array" ref="I11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68" s="181" t="str">
        <f>YEAR(All_Opps[[#This Row],[Close_Date]])&amp;"-"&amp;TEXT(MONTH(All_Opps[[#This Row],[Close_Date]]),"00")</f>
        <v>2019-03</v>
      </c>
      <c r="K1168" s="182">
        <f>All_Opps[[#This Row],[Created Date2]]*1</f>
        <v>43525</v>
      </c>
      <c r="L1168" s="183">
        <f>YEAR(All_Opps[[#This Row],[Created_Date]])</f>
        <v>2019</v>
      </c>
      <c r="M1168" s="184">
        <f>WEEKNUM(All_Opps[[#This Row],[Created_Date]],16)</f>
        <v>9</v>
      </c>
      <c r="N1168" s="182">
        <f>All_Opps[[#This Row],[Close Date]]*1</f>
        <v>43526</v>
      </c>
      <c r="O1168" s="185">
        <f>YEAR(All_Opps[[#This Row],[Close_Date]])</f>
        <v>2019</v>
      </c>
      <c r="P1168" s="183">
        <f>MONTH(All_Opps[[#This Row],[Close Date]])</f>
        <v>3</v>
      </c>
      <c r="Q1168" s="181">
        <f>WEEKNUM(All_Opps[[#This Row],[Close Date]],1)</f>
        <v>9</v>
      </c>
      <c r="R116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275</v>
      </c>
      <c r="S1168" s="4" t="s">
        <v>2645</v>
      </c>
      <c r="T1168" s="4" t="s">
        <v>2646</v>
      </c>
      <c r="U1168" s="68">
        <v>43526</v>
      </c>
      <c r="V1168" s="347" t="s">
        <v>19</v>
      </c>
      <c r="W1168" s="9">
        <v>62364</v>
      </c>
      <c r="X1168" s="4" t="s">
        <v>13</v>
      </c>
      <c r="Y1168" s="4" t="s">
        <v>328</v>
      </c>
      <c r="Z1168" s="68">
        <v>43525</v>
      </c>
    </row>
    <row r="1169" spans="1:26" ht="12.75" x14ac:dyDescent="0.35">
      <c r="A11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1169" s="181" t="str">
        <f>IF(All_Opps[[#This Row],[WeekMod]]&lt;&gt;"",CONCATENATE(All_Opps[[#This Row],[Opp Year]],"-",TEXT(All_Opps[[#This Row],[WeekMod]],"00#")),"")</f>
        <v>2019-064</v>
      </c>
      <c r="C11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1169" s="181" t="str">
        <f>CONCATENATE(All_Opps[[#This Row],[Opp Year]],"-",TEXT(All_Opps[[#This Row],[Week]],"00#"))</f>
        <v>2019-064</v>
      </c>
      <c r="E1169" s="181">
        <f>IFERROR(VALUE(RIGHT(All_Opps[[#This Row],[Opportunity Name]],2)),"")</f>
        <v>1</v>
      </c>
      <c r="F1169" s="181">
        <f>IFERROR(("20"&amp;LEFT(All_Opps[[#This Row],[Opportunity Name]],2))*1,"")</f>
        <v>2019</v>
      </c>
      <c r="G1169" s="181" t="str">
        <f>MID(All_Opps[[#This Row],[Opportunity Name]],3,2)</f>
        <v>06</v>
      </c>
      <c r="H1169" s="181" t="str">
        <f>LEFT(All_Opps[[#This Row],[Opportunity Name]],7)</f>
        <v>1906-31</v>
      </c>
      <c r="I1169" s="181" t="str" cm="1">
        <f t="array" ref="I11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69" s="181" t="str">
        <f>YEAR(All_Opps[[#This Row],[Close_Date]])&amp;"-"&amp;TEXT(MONTH(All_Opps[[#This Row],[Close_Date]]),"00")</f>
        <v>2019-03</v>
      </c>
      <c r="K1169" s="182">
        <f>All_Opps[[#This Row],[Created Date2]]*1</f>
        <v>43545</v>
      </c>
      <c r="L1169" s="183">
        <f>YEAR(All_Opps[[#This Row],[Created_Date]])</f>
        <v>2019</v>
      </c>
      <c r="M1169" s="184">
        <f>WEEKNUM(All_Opps[[#This Row],[Created_Date]],16)</f>
        <v>12</v>
      </c>
      <c r="N1169" s="182">
        <f>All_Opps[[#This Row],[Close Date]]*1</f>
        <v>43545</v>
      </c>
      <c r="O1169" s="185">
        <f>YEAR(All_Opps[[#This Row],[Close_Date]])</f>
        <v>2019</v>
      </c>
      <c r="P1169" s="183">
        <f>MONTH(All_Opps[[#This Row],[Close Date]])</f>
        <v>3</v>
      </c>
      <c r="Q1169" s="181">
        <f>WEEKNUM(All_Opps[[#This Row],[Close Date]],1)</f>
        <v>12</v>
      </c>
      <c r="R116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72</v>
      </c>
      <c r="S1169" s="4" t="s">
        <v>2647</v>
      </c>
      <c r="T1169" s="4" t="s">
        <v>2648</v>
      </c>
      <c r="U1169" s="68">
        <v>43545</v>
      </c>
      <c r="V1169" s="347" t="s">
        <v>19</v>
      </c>
      <c r="W1169" s="9">
        <v>15859</v>
      </c>
      <c r="X1169" s="4" t="s">
        <v>11</v>
      </c>
      <c r="Y1169" s="4" t="s">
        <v>328</v>
      </c>
      <c r="Z1169" s="68">
        <v>43545</v>
      </c>
    </row>
    <row r="1170" spans="1:26" ht="12.75" x14ac:dyDescent="0.35">
      <c r="A11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170" s="181" t="str">
        <f>IF(All_Opps[[#This Row],[WeekMod]]&lt;&gt;"",CONCATENATE(All_Opps[[#This Row],[Opp Year]],"-",TEXT(All_Opps[[#This Row],[WeekMod]],"00#")),"")</f>
        <v>2019-062</v>
      </c>
      <c r="C11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170" s="181" t="str">
        <f>CONCATENATE(All_Opps[[#This Row],[Opp Year]],"-",TEXT(All_Opps[[#This Row],[Week]],"00#"))</f>
        <v>2019-062</v>
      </c>
      <c r="E1170" s="181">
        <f>IFERROR(VALUE(RIGHT(All_Opps[[#This Row],[Opportunity Name]],2)),"")</f>
        <v>1</v>
      </c>
      <c r="F1170" s="181">
        <f>IFERROR(("20"&amp;LEFT(All_Opps[[#This Row],[Opportunity Name]],2))*1,"")</f>
        <v>2019</v>
      </c>
      <c r="G1170" s="181" t="str">
        <f>MID(All_Opps[[#This Row],[Opportunity Name]],3,2)</f>
        <v>06</v>
      </c>
      <c r="H1170" s="181" t="str">
        <f>LEFT(All_Opps[[#This Row],[Opportunity Name]],7)</f>
        <v>1906-31</v>
      </c>
      <c r="I1170" s="181" t="str" cm="1">
        <f t="array" ref="I11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70" s="181" t="str">
        <f>YEAR(All_Opps[[#This Row],[Close_Date]])&amp;"-"&amp;TEXT(MONTH(All_Opps[[#This Row],[Close_Date]]),"00")</f>
        <v>2019-03</v>
      </c>
      <c r="K1170" s="182">
        <f>All_Opps[[#This Row],[Created Date2]]*1</f>
        <v>43527</v>
      </c>
      <c r="L1170" s="183">
        <f>YEAR(All_Opps[[#This Row],[Created_Date]])</f>
        <v>2019</v>
      </c>
      <c r="M1170" s="184">
        <f>WEEKNUM(All_Opps[[#This Row],[Created_Date]],16)</f>
        <v>10</v>
      </c>
      <c r="N1170" s="182">
        <f>All_Opps[[#This Row],[Close Date]]*1</f>
        <v>43527</v>
      </c>
      <c r="O1170" s="185">
        <f>YEAR(All_Opps[[#This Row],[Close_Date]])</f>
        <v>2019</v>
      </c>
      <c r="P1170" s="183">
        <f>MONTH(All_Opps[[#This Row],[Close Date]])</f>
        <v>3</v>
      </c>
      <c r="Q1170" s="181">
        <f>WEEKNUM(All_Opps[[#This Row],[Close Date]],1)</f>
        <v>10</v>
      </c>
      <c r="R117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90</v>
      </c>
      <c r="S1170" s="4" t="s">
        <v>2649</v>
      </c>
      <c r="T1170" s="4" t="s">
        <v>2650</v>
      </c>
      <c r="U1170" s="68">
        <v>43527</v>
      </c>
      <c r="V1170" s="347" t="s">
        <v>19</v>
      </c>
      <c r="W1170" s="9">
        <v>16376</v>
      </c>
      <c r="X1170" s="4" t="s">
        <v>16</v>
      </c>
      <c r="Y1170" s="4" t="s">
        <v>328</v>
      </c>
      <c r="Z1170" s="68">
        <v>43527</v>
      </c>
    </row>
    <row r="1171" spans="1:26" ht="12.75" x14ac:dyDescent="0.35">
      <c r="A11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171" s="181" t="str">
        <f>IF(All_Opps[[#This Row],[WeekMod]]&lt;&gt;"",CONCATENATE(All_Opps[[#This Row],[Opp Year]],"-",TEXT(All_Opps[[#This Row],[WeekMod]],"00#")),"")</f>
        <v>2019-068</v>
      </c>
      <c r="C11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171" s="181" t="str">
        <f>CONCATENATE(All_Opps[[#This Row],[Opp Year]],"-",TEXT(All_Opps[[#This Row],[Week]],"00#"))</f>
        <v>2019-068</v>
      </c>
      <c r="E1171" s="181">
        <f>IFERROR(VALUE(RIGHT(All_Opps[[#This Row],[Opportunity Name]],2)),"")</f>
        <v>1</v>
      </c>
      <c r="F1171" s="181">
        <f>IFERROR(("20"&amp;LEFT(All_Opps[[#This Row],[Opportunity Name]],2))*1,"")</f>
        <v>2019</v>
      </c>
      <c r="G1171" s="181" t="str">
        <f>MID(All_Opps[[#This Row],[Opportunity Name]],3,2)</f>
        <v>06</v>
      </c>
      <c r="H1171" s="181" t="str">
        <f>LEFT(All_Opps[[#This Row],[Opportunity Name]],7)</f>
        <v>1906-31</v>
      </c>
      <c r="I1171" s="181" t="str" cm="1">
        <f t="array" ref="I11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71" s="181" t="str">
        <f>YEAR(All_Opps[[#This Row],[Close_Date]])&amp;"-"&amp;TEXT(MONTH(All_Opps[[#This Row],[Close_Date]]),"00")</f>
        <v>2019-04</v>
      </c>
      <c r="K1171" s="182">
        <f>All_Opps[[#This Row],[Created Date2]]*1</f>
        <v>43574</v>
      </c>
      <c r="L1171" s="183">
        <f>YEAR(All_Opps[[#This Row],[Created_Date]])</f>
        <v>2019</v>
      </c>
      <c r="M1171" s="184">
        <f>WEEKNUM(All_Opps[[#This Row],[Created_Date]],16)</f>
        <v>16</v>
      </c>
      <c r="N1171" s="182">
        <f>All_Opps[[#This Row],[Close Date]]*1</f>
        <v>43574</v>
      </c>
      <c r="O1171" s="185">
        <f>YEAR(All_Opps[[#This Row],[Close_Date]])</f>
        <v>2019</v>
      </c>
      <c r="P1171" s="183">
        <f>MONTH(All_Opps[[#This Row],[Close Date]])</f>
        <v>4</v>
      </c>
      <c r="Q1171" s="181">
        <f>WEEKNUM(All_Opps[[#This Row],[Close Date]],1)</f>
        <v>16</v>
      </c>
      <c r="R117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43</v>
      </c>
      <c r="S1171" s="4" t="s">
        <v>2651</v>
      </c>
      <c r="T1171" s="4" t="s">
        <v>2652</v>
      </c>
      <c r="U1171" s="68">
        <v>43574</v>
      </c>
      <c r="V1171" s="347" t="s">
        <v>19</v>
      </c>
      <c r="W1171" s="9">
        <v>15912</v>
      </c>
      <c r="X1171" s="4" t="s">
        <v>11</v>
      </c>
      <c r="Y1171" s="4" t="s">
        <v>321</v>
      </c>
      <c r="Z1171" s="68">
        <v>43574</v>
      </c>
    </row>
    <row r="1172" spans="1:26" ht="12.75" x14ac:dyDescent="0.35">
      <c r="A117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172" s="181" t="str">
        <f>IF(All_Opps[[#This Row],[WeekMod]]&lt;&gt;"",CONCATENATE(All_Opps[[#This Row],[Opp Year]],"-",TEXT(All_Opps[[#This Row],[WeekMod]],"00#")),"")</f>
        <v/>
      </c>
      <c r="C11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172" s="181" t="str">
        <f>CONCATENATE(All_Opps[[#This Row],[Opp Year]],"-",TEXT(All_Opps[[#This Row],[Week]],"00#"))</f>
        <v>2022-001</v>
      </c>
      <c r="E1172" s="181">
        <f>IFERROR(VALUE(RIGHT(All_Opps[[#This Row],[Opportunity Name]],2)),"")</f>
        <v>2</v>
      </c>
      <c r="F1172" s="181">
        <f>IFERROR(("20"&amp;LEFT(All_Opps[[#This Row],[Opportunity Name]],2))*1,"")</f>
        <v>2022</v>
      </c>
      <c r="G1172" s="181" t="str">
        <f>MID(All_Opps[[#This Row],[Opportunity Name]],3,2)</f>
        <v>04</v>
      </c>
      <c r="H1172" s="181" t="str">
        <f>LEFT(All_Opps[[#This Row],[Opportunity Name]],7)</f>
        <v>2204-01</v>
      </c>
      <c r="I1172" s="181" t="str" cm="1">
        <f t="array" ref="I11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172" s="181" t="str">
        <f>YEAR(All_Opps[[#This Row],[Close_Date]])&amp;"-"&amp;TEXT(MONTH(All_Opps[[#This Row],[Close_Date]]),"00")</f>
        <v>2019-03</v>
      </c>
      <c r="K1172" s="182">
        <f>All_Opps[[#This Row],[Created Date2]]*1</f>
        <v>43925</v>
      </c>
      <c r="L1172" s="183">
        <f>YEAR(All_Opps[[#This Row],[Created_Date]])</f>
        <v>2020</v>
      </c>
      <c r="M1172" s="184">
        <f>WEEKNUM(All_Opps[[#This Row],[Created_Date]],16)</f>
        <v>15</v>
      </c>
      <c r="N1172" s="182">
        <f>All_Opps[[#This Row],[Close Date]]*1</f>
        <v>43539</v>
      </c>
      <c r="O1172" s="185">
        <f>YEAR(All_Opps[[#This Row],[Close_Date]])</f>
        <v>2019</v>
      </c>
      <c r="P1172" s="183">
        <f>MONTH(All_Opps[[#This Row],[Close Date]])</f>
        <v>3</v>
      </c>
      <c r="Q1172" s="181">
        <f>WEEKNUM(All_Opps[[#This Row],[Close Date]],1)</f>
        <v>11</v>
      </c>
      <c r="R117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727</v>
      </c>
      <c r="S1172" s="4" t="s">
        <v>2653</v>
      </c>
      <c r="T1172" s="4" t="s">
        <v>2654</v>
      </c>
      <c r="U1172" s="68">
        <v>43539</v>
      </c>
      <c r="V1172" s="347" t="s">
        <v>19</v>
      </c>
      <c r="W1172" s="9">
        <v>26260</v>
      </c>
      <c r="X1172" s="4" t="s">
        <v>13</v>
      </c>
      <c r="Y1172" s="4" t="s">
        <v>321</v>
      </c>
      <c r="Z1172" s="68">
        <v>43925</v>
      </c>
    </row>
    <row r="1173" spans="1:26" ht="12.75" x14ac:dyDescent="0.35">
      <c r="A11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1173" s="181" t="str">
        <f>IF(All_Opps[[#This Row],[WeekMod]]&lt;&gt;"",CONCATENATE(All_Opps[[#This Row],[Opp Year]],"-",TEXT(All_Opps[[#This Row],[WeekMod]],"00#")),"")</f>
        <v>2019-069</v>
      </c>
      <c r="C11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1173" s="181" t="str">
        <f>CONCATENATE(All_Opps[[#This Row],[Opp Year]],"-",TEXT(All_Opps[[#This Row],[Week]],"00#"))</f>
        <v>2019-069</v>
      </c>
      <c r="E1173" s="181">
        <f>IFERROR(VALUE(RIGHT(All_Opps[[#This Row],[Opportunity Name]],2)),"")</f>
        <v>2</v>
      </c>
      <c r="F1173" s="181">
        <f>IFERROR(("20"&amp;LEFT(All_Opps[[#This Row],[Opportunity Name]],2))*1,"")</f>
        <v>2019</v>
      </c>
      <c r="G1173" s="181" t="str">
        <f>MID(All_Opps[[#This Row],[Opportunity Name]],3,2)</f>
        <v>10</v>
      </c>
      <c r="H1173" s="181" t="str">
        <f>LEFT(All_Opps[[#This Row],[Opportunity Name]],7)</f>
        <v>1910 Va</v>
      </c>
      <c r="I1173" s="181" t="str" cm="1">
        <f t="array" ref="I11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73" s="181" t="str">
        <f>YEAR(All_Opps[[#This Row],[Close_Date]])&amp;"-"&amp;TEXT(MONTH(All_Opps[[#This Row],[Close_Date]]),"00")</f>
        <v>2019-04</v>
      </c>
      <c r="K1173" s="182">
        <f>All_Opps[[#This Row],[Created Date2]]*1</f>
        <v>43494</v>
      </c>
      <c r="L1173" s="183">
        <f>YEAR(All_Opps[[#This Row],[Created_Date]])</f>
        <v>2019</v>
      </c>
      <c r="M1173" s="184">
        <f>WEEKNUM(All_Opps[[#This Row],[Created_Date]],16)</f>
        <v>5</v>
      </c>
      <c r="N1173" s="182">
        <f>All_Opps[[#This Row],[Close Date]]*1</f>
        <v>43580</v>
      </c>
      <c r="O1173" s="185">
        <f>YEAR(All_Opps[[#This Row],[Close_Date]])</f>
        <v>2019</v>
      </c>
      <c r="P1173" s="183">
        <f>MONTH(All_Opps[[#This Row],[Close Date]])</f>
        <v>4</v>
      </c>
      <c r="Q1173" s="181">
        <f>WEEKNUM(All_Opps[[#This Row],[Close Date]],1)</f>
        <v>17</v>
      </c>
      <c r="R117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73" s="4" t="s">
        <v>2655</v>
      </c>
      <c r="T1173" s="4" t="s">
        <v>2656</v>
      </c>
      <c r="U1173" s="68">
        <v>43580</v>
      </c>
      <c r="V1173" s="347" t="s">
        <v>18</v>
      </c>
      <c r="W1173" s="9">
        <v>30855</v>
      </c>
      <c r="X1173" s="4" t="s">
        <v>5</v>
      </c>
      <c r="Y1173" s="4" t="s">
        <v>1285</v>
      </c>
      <c r="Z1173" s="68">
        <v>43494</v>
      </c>
    </row>
    <row r="1174" spans="1:26" ht="12.75" x14ac:dyDescent="0.35">
      <c r="A11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1174" s="181" t="str">
        <f>IF(All_Opps[[#This Row],[WeekMod]]&lt;&gt;"",CONCATENATE(All_Opps[[#This Row],[Opp Year]],"-",TEXT(All_Opps[[#This Row],[WeekMod]],"00#")),"")</f>
        <v>2020-015</v>
      </c>
      <c r="C11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1174" s="181" t="str">
        <f>CONCATENATE(All_Opps[[#This Row],[Opp Year]],"-",TEXT(All_Opps[[#This Row],[Week]],"00#"))</f>
        <v>2020-015</v>
      </c>
      <c r="E1174" s="181">
        <f>IFERROR(VALUE(RIGHT(All_Opps[[#This Row],[Opportunity Name]],2)),"")</f>
        <v>2</v>
      </c>
      <c r="F1174" s="181">
        <f>IFERROR(("20"&amp;LEFT(All_Opps[[#This Row],[Opportunity Name]],2))*1,"")</f>
        <v>2020</v>
      </c>
      <c r="G1174" s="181" t="str">
        <f>MID(All_Opps[[#This Row],[Opportunity Name]],3,2)</f>
        <v>06</v>
      </c>
      <c r="H1174" s="181" t="str">
        <f>LEFT(All_Opps[[#This Row],[Opportunity Name]],7)</f>
        <v>2006 Ya</v>
      </c>
      <c r="I1174" s="181" t="str" cm="1">
        <f t="array" ref="I11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74" s="181" t="str">
        <f>YEAR(All_Opps[[#This Row],[Close_Date]])&amp;"-"&amp;TEXT(MONTH(All_Opps[[#This Row],[Close_Date]]),"00")</f>
        <v>2019-04</v>
      </c>
      <c r="K1174" s="182">
        <f>All_Opps[[#This Row],[Created Date2]]*1</f>
        <v>43477</v>
      </c>
      <c r="L1174" s="183">
        <f>YEAR(All_Opps[[#This Row],[Created_Date]])</f>
        <v>2019</v>
      </c>
      <c r="M1174" s="184">
        <f>WEEKNUM(All_Opps[[#This Row],[Created_Date]],16)</f>
        <v>3</v>
      </c>
      <c r="N1174" s="182">
        <f>All_Opps[[#This Row],[Close Date]]*1</f>
        <v>43563</v>
      </c>
      <c r="O1174" s="185">
        <f>YEAR(All_Opps[[#This Row],[Close_Date]])</f>
        <v>2019</v>
      </c>
      <c r="P1174" s="183">
        <f>MONTH(All_Opps[[#This Row],[Close Date]])</f>
        <v>4</v>
      </c>
      <c r="Q1174" s="181">
        <f>WEEKNUM(All_Opps[[#This Row],[Close Date]],1)</f>
        <v>15</v>
      </c>
      <c r="R117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74" s="4" t="s">
        <v>2657</v>
      </c>
      <c r="T1174" s="4" t="s">
        <v>2658</v>
      </c>
      <c r="U1174" s="68">
        <v>43563</v>
      </c>
      <c r="V1174" s="347" t="s">
        <v>18</v>
      </c>
      <c r="W1174" s="9">
        <v>21772</v>
      </c>
      <c r="X1174" s="4" t="s">
        <v>6</v>
      </c>
      <c r="Y1174" s="4" t="s">
        <v>1285</v>
      </c>
      <c r="Z1174" s="68">
        <v>43477</v>
      </c>
    </row>
    <row r="1175" spans="1:26" ht="12.75" x14ac:dyDescent="0.35">
      <c r="A11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1175" s="181" t="str">
        <f>IF(All_Opps[[#This Row],[WeekMod]]&lt;&gt;"",CONCATENATE(All_Opps[[#This Row],[Opp Year]],"-",TEXT(All_Opps[[#This Row],[WeekMod]],"00#")),"")</f>
        <v>2019-066</v>
      </c>
      <c r="C11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1175" s="181" t="str">
        <f>CONCATENATE(All_Opps[[#This Row],[Opp Year]],"-",TEXT(All_Opps[[#This Row],[Week]],"00#"))</f>
        <v>2019-066</v>
      </c>
      <c r="E1175" s="181">
        <f>IFERROR(VALUE(RIGHT(All_Opps[[#This Row],[Opportunity Name]],2)),"")</f>
        <v>2</v>
      </c>
      <c r="F1175" s="181">
        <f>IFERROR(("20"&amp;LEFT(All_Opps[[#This Row],[Opportunity Name]],2))*1,"")</f>
        <v>2019</v>
      </c>
      <c r="G1175" s="181" t="str">
        <f>MID(All_Opps[[#This Row],[Opportunity Name]],3,2)</f>
        <v>08</v>
      </c>
      <c r="H1175" s="181" t="str">
        <f>LEFT(All_Opps[[#This Row],[Opportunity Name]],7)</f>
        <v>1908 As</v>
      </c>
      <c r="I1175" s="181" t="str" cm="1">
        <f t="array" ref="I11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75" s="181" t="str">
        <f>YEAR(All_Opps[[#This Row],[Close_Date]])&amp;"-"&amp;TEXT(MONTH(All_Opps[[#This Row],[Close_Date]]),"00")</f>
        <v>2019-03</v>
      </c>
      <c r="K1175" s="182">
        <f>All_Opps[[#This Row],[Created Date2]]*1</f>
        <v>43470</v>
      </c>
      <c r="L1175" s="183">
        <f>YEAR(All_Opps[[#This Row],[Created_Date]])</f>
        <v>2019</v>
      </c>
      <c r="M1175" s="184">
        <f>WEEKNUM(All_Opps[[#This Row],[Created_Date]],16)</f>
        <v>2</v>
      </c>
      <c r="N1175" s="182">
        <f>All_Opps[[#This Row],[Close Date]]*1</f>
        <v>43555</v>
      </c>
      <c r="O1175" s="185">
        <f>YEAR(All_Opps[[#This Row],[Close_Date]])</f>
        <v>2019</v>
      </c>
      <c r="P1175" s="183">
        <f>MONTH(All_Opps[[#This Row],[Close Date]])</f>
        <v>3</v>
      </c>
      <c r="Q1175" s="181">
        <f>WEEKNUM(All_Opps[[#This Row],[Close Date]],1)</f>
        <v>14</v>
      </c>
      <c r="R117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75" s="4" t="s">
        <v>2659</v>
      </c>
      <c r="T1175" s="4" t="s">
        <v>2660</v>
      </c>
      <c r="U1175" s="68">
        <v>43555</v>
      </c>
      <c r="V1175" s="347" t="s">
        <v>18</v>
      </c>
      <c r="W1175" s="9">
        <v>50697</v>
      </c>
      <c r="X1175" s="4" t="s">
        <v>11</v>
      </c>
      <c r="Y1175" s="4" t="s">
        <v>1285</v>
      </c>
      <c r="Z1175" s="68">
        <v>43470</v>
      </c>
    </row>
    <row r="1176" spans="1:26" ht="12.75" x14ac:dyDescent="0.35">
      <c r="A11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176" s="181" t="str">
        <f>IF(All_Opps[[#This Row],[WeekMod]]&lt;&gt;"",CONCATENATE(All_Opps[[#This Row],[Opp Year]],"-",TEXT(All_Opps[[#This Row],[WeekMod]],"00#")),"")</f>
        <v>2019-068</v>
      </c>
      <c r="C11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176" s="181" t="str">
        <f>CONCATENATE(All_Opps[[#This Row],[Opp Year]],"-",TEXT(All_Opps[[#This Row],[Week]],"00#"))</f>
        <v>2019-068</v>
      </c>
      <c r="E1176" s="181">
        <f>IFERROR(VALUE(RIGHT(All_Opps[[#This Row],[Opportunity Name]],2)),"")</f>
        <v>2</v>
      </c>
      <c r="F1176" s="181">
        <f>IFERROR(("20"&amp;LEFT(All_Opps[[#This Row],[Opportunity Name]],2))*1,"")</f>
        <v>2019</v>
      </c>
      <c r="G1176" s="181" t="str">
        <f>MID(All_Opps[[#This Row],[Opportunity Name]],3,2)</f>
        <v>08</v>
      </c>
      <c r="H1176" s="181" t="str">
        <f>LEFT(All_Opps[[#This Row],[Opportunity Name]],7)</f>
        <v>1908 Sa</v>
      </c>
      <c r="I1176" s="181" t="str" cm="1">
        <f t="array" ref="I11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76" s="181" t="str">
        <f>YEAR(All_Opps[[#This Row],[Close_Date]])&amp;"-"&amp;TEXT(MONTH(All_Opps[[#This Row],[Close_Date]]),"00")</f>
        <v>2019-04</v>
      </c>
      <c r="K1176" s="182">
        <f>All_Opps[[#This Row],[Created Date2]]*1</f>
        <v>43491</v>
      </c>
      <c r="L1176" s="183">
        <f>YEAR(All_Opps[[#This Row],[Created_Date]])</f>
        <v>2019</v>
      </c>
      <c r="M1176" s="184">
        <f>WEEKNUM(All_Opps[[#This Row],[Created_Date]],16)</f>
        <v>5</v>
      </c>
      <c r="N1176" s="182">
        <f>All_Opps[[#This Row],[Close Date]]*1</f>
        <v>43574</v>
      </c>
      <c r="O1176" s="185">
        <f>YEAR(All_Opps[[#This Row],[Close_Date]])</f>
        <v>2019</v>
      </c>
      <c r="P1176" s="183">
        <f>MONTH(All_Opps[[#This Row],[Close Date]])</f>
        <v>4</v>
      </c>
      <c r="Q1176" s="181">
        <f>WEEKNUM(All_Opps[[#This Row],[Close Date]],1)</f>
        <v>16</v>
      </c>
      <c r="R11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76" s="4" t="s">
        <v>2661</v>
      </c>
      <c r="T1176" s="4" t="s">
        <v>2662</v>
      </c>
      <c r="U1176" s="68">
        <v>43574</v>
      </c>
      <c r="V1176" s="347" t="s">
        <v>21</v>
      </c>
      <c r="W1176" s="9">
        <v>41182</v>
      </c>
      <c r="X1176" s="4" t="s">
        <v>11</v>
      </c>
      <c r="Y1176" s="4" t="s">
        <v>328</v>
      </c>
      <c r="Z1176" s="68">
        <v>43491</v>
      </c>
    </row>
    <row r="1177" spans="1:26" ht="12.75" x14ac:dyDescent="0.35">
      <c r="A11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1177" s="181" t="str">
        <f>IF(All_Opps[[#This Row],[WeekMod]]&lt;&gt;"",CONCATENATE(All_Opps[[#This Row],[Opp Year]],"-",TEXT(All_Opps[[#This Row],[WeekMod]],"00#")),"")</f>
        <v>2019-063</v>
      </c>
      <c r="C11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1177" s="181" t="str">
        <f>CONCATENATE(All_Opps[[#This Row],[Opp Year]],"-",TEXT(All_Opps[[#This Row],[Week]],"00#"))</f>
        <v>2019-063</v>
      </c>
      <c r="E1177" s="181">
        <f>IFERROR(VALUE(RIGHT(All_Opps[[#This Row],[Opportunity Name]],2)),"")</f>
        <v>2</v>
      </c>
      <c r="F1177" s="181">
        <f>IFERROR(("20"&amp;LEFT(All_Opps[[#This Row],[Opportunity Name]],2))*1,"")</f>
        <v>2019</v>
      </c>
      <c r="G1177" s="181" t="str">
        <f>MID(All_Opps[[#This Row],[Opportunity Name]],3,2)</f>
        <v>02</v>
      </c>
      <c r="H1177" s="181" t="str">
        <f>LEFT(All_Opps[[#This Row],[Opportunity Name]],7)</f>
        <v>1902 Mo</v>
      </c>
      <c r="I1177" s="181" t="str" cm="1">
        <f t="array" ref="I11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77" s="181" t="str">
        <f>YEAR(All_Opps[[#This Row],[Close_Date]])&amp;"-"&amp;TEXT(MONTH(All_Opps[[#This Row],[Close_Date]]),"00")</f>
        <v>2019-03</v>
      </c>
      <c r="K1177" s="182">
        <f>All_Opps[[#This Row],[Created Date2]]*1</f>
        <v>43455</v>
      </c>
      <c r="L1177" s="183">
        <f>YEAR(All_Opps[[#This Row],[Created_Date]])</f>
        <v>2018</v>
      </c>
      <c r="M1177" s="184">
        <f>WEEKNUM(All_Opps[[#This Row],[Created_Date]],16)</f>
        <v>51</v>
      </c>
      <c r="N1177" s="182">
        <f>All_Opps[[#This Row],[Close Date]]*1</f>
        <v>43537</v>
      </c>
      <c r="O1177" s="185">
        <f>YEAR(All_Opps[[#This Row],[Close_Date]])</f>
        <v>2019</v>
      </c>
      <c r="P1177" s="183">
        <f>MONTH(All_Opps[[#This Row],[Close Date]])</f>
        <v>3</v>
      </c>
      <c r="Q1177" s="181">
        <f>WEEKNUM(All_Opps[[#This Row],[Close Date]],1)</f>
        <v>11</v>
      </c>
      <c r="R117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77" s="4" t="s">
        <v>2663</v>
      </c>
      <c r="T1177" s="4" t="s">
        <v>2664</v>
      </c>
      <c r="U1177" s="68">
        <v>43537</v>
      </c>
      <c r="V1177" s="347" t="s">
        <v>18</v>
      </c>
      <c r="W1177" s="9">
        <v>16305</v>
      </c>
      <c r="X1177" s="4" t="s">
        <v>13</v>
      </c>
      <c r="Y1177" s="4" t="s">
        <v>328</v>
      </c>
      <c r="Z1177" s="68">
        <v>43455</v>
      </c>
    </row>
    <row r="1178" spans="1:26" ht="12.75" x14ac:dyDescent="0.35">
      <c r="A11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1178" s="181" t="str">
        <f>IF(All_Opps[[#This Row],[WeekMod]]&lt;&gt;"",CONCATENATE(All_Opps[[#This Row],[Opp Year]],"-",TEXT(All_Opps[[#This Row],[WeekMod]],"00#")),"")</f>
        <v>2019-064</v>
      </c>
      <c r="C11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1178" s="181" t="str">
        <f>CONCATENATE(All_Opps[[#This Row],[Opp Year]],"-",TEXT(All_Opps[[#This Row],[Week]],"00#"))</f>
        <v>2019-064</v>
      </c>
      <c r="E1178" s="181">
        <f>IFERROR(VALUE(RIGHT(All_Opps[[#This Row],[Opportunity Name]],2)),"")</f>
        <v>2</v>
      </c>
      <c r="F1178" s="181">
        <f>IFERROR(("20"&amp;LEFT(All_Opps[[#This Row],[Opportunity Name]],2))*1,"")</f>
        <v>2019</v>
      </c>
      <c r="G1178" s="181" t="str">
        <f>MID(All_Opps[[#This Row],[Opportunity Name]],3,2)</f>
        <v>10</v>
      </c>
      <c r="H1178" s="181" t="str">
        <f>LEFT(All_Opps[[#This Row],[Opportunity Name]],7)</f>
        <v>1910 Ra</v>
      </c>
      <c r="I1178" s="181" t="str" cm="1">
        <f t="array" ref="I11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78" s="181" t="str">
        <f>YEAR(All_Opps[[#This Row],[Close_Date]])&amp;"-"&amp;TEXT(MONTH(All_Opps[[#This Row],[Close_Date]]),"00")</f>
        <v>2019-03</v>
      </c>
      <c r="K1178" s="182">
        <f>All_Opps[[#This Row],[Created Date2]]*1</f>
        <v>43464</v>
      </c>
      <c r="L1178" s="183">
        <f>YEAR(All_Opps[[#This Row],[Created_Date]])</f>
        <v>2018</v>
      </c>
      <c r="M1178" s="184">
        <f>WEEKNUM(All_Opps[[#This Row],[Created_Date]],16)</f>
        <v>53</v>
      </c>
      <c r="N1178" s="182">
        <f>All_Opps[[#This Row],[Close Date]]*1</f>
        <v>43546</v>
      </c>
      <c r="O1178" s="185">
        <f>YEAR(All_Opps[[#This Row],[Close_Date]])</f>
        <v>2019</v>
      </c>
      <c r="P1178" s="183">
        <f>MONTH(All_Opps[[#This Row],[Close Date]])</f>
        <v>3</v>
      </c>
      <c r="Q1178" s="181">
        <f>WEEKNUM(All_Opps[[#This Row],[Close Date]],1)</f>
        <v>12</v>
      </c>
      <c r="R117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78" s="4" t="s">
        <v>2665</v>
      </c>
      <c r="T1178" s="4" t="s">
        <v>2666</v>
      </c>
      <c r="U1178" s="68">
        <v>43546</v>
      </c>
      <c r="V1178" s="347" t="s">
        <v>18</v>
      </c>
      <c r="W1178" s="9">
        <v>25135</v>
      </c>
      <c r="X1178" s="4" t="s">
        <v>13</v>
      </c>
      <c r="Y1178" s="4" t="s">
        <v>321</v>
      </c>
      <c r="Z1178" s="68">
        <v>43464</v>
      </c>
    </row>
    <row r="1179" spans="1:26" ht="12.75" x14ac:dyDescent="0.35">
      <c r="A11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179" s="181" t="str">
        <f>IF(All_Opps[[#This Row],[WeekMod]]&lt;&gt;"",CONCATENATE(All_Opps[[#This Row],[Opp Year]],"-",TEXT(All_Opps[[#This Row],[WeekMod]],"00#")),"")</f>
        <v>2019-068</v>
      </c>
      <c r="C11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179" s="181" t="str">
        <f>CONCATENATE(All_Opps[[#This Row],[Opp Year]],"-",TEXT(All_Opps[[#This Row],[Week]],"00#"))</f>
        <v>2019-068</v>
      </c>
      <c r="E1179" s="181">
        <f>IFERROR(VALUE(RIGHT(All_Opps[[#This Row],[Opportunity Name]],2)),"")</f>
        <v>2</v>
      </c>
      <c r="F1179" s="181">
        <f>IFERROR(("20"&amp;LEFT(All_Opps[[#This Row],[Opportunity Name]],2))*1,"")</f>
        <v>2019</v>
      </c>
      <c r="G1179" s="181" t="str">
        <f>MID(All_Opps[[#This Row],[Opportunity Name]],3,2)</f>
        <v>09</v>
      </c>
      <c r="H1179" s="181" t="str">
        <f>LEFT(All_Opps[[#This Row],[Opportunity Name]],7)</f>
        <v>1909 St</v>
      </c>
      <c r="I1179" s="181" t="str" cm="1">
        <f t="array" ref="I11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79" s="181" t="str">
        <f>YEAR(All_Opps[[#This Row],[Close_Date]])&amp;"-"&amp;TEXT(MONTH(All_Opps[[#This Row],[Close_Date]]),"00")</f>
        <v>2019-04</v>
      </c>
      <c r="K1179" s="182">
        <f>All_Opps[[#This Row],[Created Date2]]*1</f>
        <v>43490</v>
      </c>
      <c r="L1179" s="183">
        <f>YEAR(All_Opps[[#This Row],[Created_Date]])</f>
        <v>2019</v>
      </c>
      <c r="M1179" s="184">
        <f>WEEKNUM(All_Opps[[#This Row],[Created_Date]],16)</f>
        <v>4</v>
      </c>
      <c r="N1179" s="182">
        <f>All_Opps[[#This Row],[Close Date]]*1</f>
        <v>43570</v>
      </c>
      <c r="O1179" s="185">
        <f>YEAR(All_Opps[[#This Row],[Close_Date]])</f>
        <v>2019</v>
      </c>
      <c r="P1179" s="183">
        <f>MONTH(All_Opps[[#This Row],[Close Date]])</f>
        <v>4</v>
      </c>
      <c r="Q1179" s="181">
        <f>WEEKNUM(All_Opps[[#This Row],[Close Date]],1)</f>
        <v>16</v>
      </c>
      <c r="R117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79" s="4" t="s">
        <v>2667</v>
      </c>
      <c r="T1179" s="4" t="s">
        <v>2668</v>
      </c>
      <c r="U1179" s="68">
        <v>43570</v>
      </c>
      <c r="V1179" s="347" t="s">
        <v>18</v>
      </c>
      <c r="W1179" s="9">
        <v>31746</v>
      </c>
      <c r="X1179" s="4" t="s">
        <v>6</v>
      </c>
      <c r="Y1179" s="4" t="s">
        <v>1285</v>
      </c>
      <c r="Z1179" s="68">
        <v>43490</v>
      </c>
    </row>
    <row r="1180" spans="1:26" ht="12.75" x14ac:dyDescent="0.35">
      <c r="A11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1180" s="181" t="str">
        <f>IF(All_Opps[[#This Row],[WeekMod]]&lt;&gt;"",CONCATENATE(All_Opps[[#This Row],[Opp Year]],"-",TEXT(All_Opps[[#This Row],[WeekMod]],"00#")),"")</f>
        <v>2019-067</v>
      </c>
      <c r="C11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1180" s="181" t="str">
        <f>CONCATENATE(All_Opps[[#This Row],[Opp Year]],"-",TEXT(All_Opps[[#This Row],[Week]],"00#"))</f>
        <v>2019-067</v>
      </c>
      <c r="E1180" s="181">
        <f>IFERROR(VALUE(RIGHT(All_Opps[[#This Row],[Opportunity Name]],2)),"")</f>
        <v>2</v>
      </c>
      <c r="F1180" s="181">
        <f>IFERROR(("20"&amp;LEFT(All_Opps[[#This Row],[Opportunity Name]],2))*1,"")</f>
        <v>2019</v>
      </c>
      <c r="G1180" s="181" t="str">
        <f>MID(All_Opps[[#This Row],[Opportunity Name]],3,2)</f>
        <v>04</v>
      </c>
      <c r="H1180" s="181" t="str">
        <f>LEFT(All_Opps[[#This Row],[Opportunity Name]],7)</f>
        <v>1904 Br</v>
      </c>
      <c r="I1180" s="181" t="str" cm="1">
        <f t="array" ref="I11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80" s="181" t="str">
        <f>YEAR(All_Opps[[#This Row],[Close_Date]])&amp;"-"&amp;TEXT(MONTH(All_Opps[[#This Row],[Close_Date]]),"00")</f>
        <v>2019-04</v>
      </c>
      <c r="K1180" s="182">
        <f>All_Opps[[#This Row],[Created Date2]]*1</f>
        <v>43482</v>
      </c>
      <c r="L1180" s="183">
        <f>YEAR(All_Opps[[#This Row],[Created_Date]])</f>
        <v>2019</v>
      </c>
      <c r="M1180" s="184">
        <f>WEEKNUM(All_Opps[[#This Row],[Created_Date]],16)</f>
        <v>3</v>
      </c>
      <c r="N1180" s="182">
        <f>All_Opps[[#This Row],[Close Date]]*1</f>
        <v>43562</v>
      </c>
      <c r="O1180" s="185">
        <f>YEAR(All_Opps[[#This Row],[Close_Date]])</f>
        <v>2019</v>
      </c>
      <c r="P1180" s="183">
        <f>MONTH(All_Opps[[#This Row],[Close Date]])</f>
        <v>4</v>
      </c>
      <c r="Q1180" s="181">
        <f>WEEKNUM(All_Opps[[#This Row],[Close Date]],1)</f>
        <v>15</v>
      </c>
      <c r="R118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80" s="4" t="s">
        <v>2669</v>
      </c>
      <c r="T1180" s="4" t="s">
        <v>2670</v>
      </c>
      <c r="U1180" s="68">
        <v>43562</v>
      </c>
      <c r="V1180" s="347" t="s">
        <v>18</v>
      </c>
      <c r="W1180" s="9">
        <v>15405</v>
      </c>
      <c r="X1180" s="4" t="s">
        <v>13</v>
      </c>
      <c r="Y1180" s="4" t="s">
        <v>321</v>
      </c>
      <c r="Z1180" s="68">
        <v>43482</v>
      </c>
    </row>
    <row r="1181" spans="1:26" ht="12.75" x14ac:dyDescent="0.35">
      <c r="A11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1181" s="181" t="str">
        <f>IF(All_Opps[[#This Row],[WeekMod]]&lt;&gt;"",CONCATENATE(All_Opps[[#This Row],[Opp Year]],"-",TEXT(All_Opps[[#This Row],[WeekMod]],"00#")),"")</f>
        <v>2019-065</v>
      </c>
      <c r="C11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1181" s="181" t="str">
        <f>CONCATENATE(All_Opps[[#This Row],[Opp Year]],"-",TEXT(All_Opps[[#This Row],[Week]],"00#"))</f>
        <v>2019-065</v>
      </c>
      <c r="E1181" s="181">
        <f>IFERROR(VALUE(RIGHT(All_Opps[[#This Row],[Opportunity Name]],2)),"")</f>
        <v>4</v>
      </c>
      <c r="F1181" s="181">
        <f>IFERROR(("20"&amp;LEFT(All_Opps[[#This Row],[Opportunity Name]],2))*1,"")</f>
        <v>2019</v>
      </c>
      <c r="G1181" s="181" t="str">
        <f>MID(All_Opps[[#This Row],[Opportunity Name]],3,2)</f>
        <v>08</v>
      </c>
      <c r="H1181" s="181" t="str">
        <f>LEFT(All_Opps[[#This Row],[Opportunity Name]],7)</f>
        <v>1908 Sa</v>
      </c>
      <c r="I1181" s="181" t="str" cm="1">
        <f t="array" ref="I11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81" s="181" t="str">
        <f>YEAR(All_Opps[[#This Row],[Close_Date]])&amp;"-"&amp;TEXT(MONTH(All_Opps[[#This Row],[Close_Date]]),"00")</f>
        <v>2019-03</v>
      </c>
      <c r="K1181" s="182">
        <f>All_Opps[[#This Row],[Created Date2]]*1</f>
        <v>43477</v>
      </c>
      <c r="L1181" s="183">
        <f>YEAR(All_Opps[[#This Row],[Created_Date]])</f>
        <v>2019</v>
      </c>
      <c r="M1181" s="184">
        <f>WEEKNUM(All_Opps[[#This Row],[Created_Date]],16)</f>
        <v>3</v>
      </c>
      <c r="N1181" s="182">
        <f>All_Opps[[#This Row],[Close Date]]*1</f>
        <v>43553</v>
      </c>
      <c r="O1181" s="185">
        <f>YEAR(All_Opps[[#This Row],[Close_Date]])</f>
        <v>2019</v>
      </c>
      <c r="P1181" s="183">
        <f>MONTH(All_Opps[[#This Row],[Close Date]])</f>
        <v>3</v>
      </c>
      <c r="Q1181" s="181">
        <f>WEEKNUM(All_Opps[[#This Row],[Close Date]],1)</f>
        <v>13</v>
      </c>
      <c r="R118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81" s="4" t="s">
        <v>2671</v>
      </c>
      <c r="T1181" s="4" t="s">
        <v>2672</v>
      </c>
      <c r="U1181" s="68">
        <v>43553</v>
      </c>
      <c r="V1181" s="347" t="s">
        <v>21</v>
      </c>
      <c r="W1181" s="9">
        <v>0</v>
      </c>
      <c r="X1181" s="4" t="s">
        <v>181</v>
      </c>
      <c r="Y1181" s="4" t="s">
        <v>328</v>
      </c>
      <c r="Z1181" s="68">
        <v>43477</v>
      </c>
    </row>
    <row r="1182" spans="1:26" ht="12.75" x14ac:dyDescent="0.35">
      <c r="A11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1182" s="181" t="str">
        <f>IF(All_Opps[[#This Row],[WeekMod]]&lt;&gt;"",CONCATENATE(All_Opps[[#This Row],[Opp Year]],"-",TEXT(All_Opps[[#This Row],[WeekMod]],"00#")),"")</f>
        <v>2020-017</v>
      </c>
      <c r="C11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1182" s="181" t="str">
        <f>CONCATENATE(All_Opps[[#This Row],[Opp Year]],"-",TEXT(All_Opps[[#This Row],[Week]],"00#"))</f>
        <v>2020-017</v>
      </c>
      <c r="E1182" s="181">
        <f>IFERROR(VALUE(RIGHT(All_Opps[[#This Row],[Opportunity Name]],2)),"")</f>
        <v>2</v>
      </c>
      <c r="F1182" s="181">
        <f>IFERROR(("20"&amp;LEFT(All_Opps[[#This Row],[Opportunity Name]],2))*1,"")</f>
        <v>2020</v>
      </c>
      <c r="G1182" s="181" t="str">
        <f>MID(All_Opps[[#This Row],[Opportunity Name]],3,2)</f>
        <v>02</v>
      </c>
      <c r="H1182" s="181" t="str">
        <f>LEFT(All_Opps[[#This Row],[Opportunity Name]],7)</f>
        <v>2002 Ga</v>
      </c>
      <c r="I1182" s="181" t="str" cm="1">
        <f t="array" ref="I11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82" s="181" t="str">
        <f>YEAR(All_Opps[[#This Row],[Close_Date]])&amp;"-"&amp;TEXT(MONTH(All_Opps[[#This Row],[Close_Date]]),"00")</f>
        <v>2019-04</v>
      </c>
      <c r="K1182" s="182">
        <f>All_Opps[[#This Row],[Created Date2]]*1</f>
        <v>43505</v>
      </c>
      <c r="L1182" s="183">
        <f>YEAR(All_Opps[[#This Row],[Created_Date]])</f>
        <v>2019</v>
      </c>
      <c r="M1182" s="184">
        <f>WEEKNUM(All_Opps[[#This Row],[Created_Date]],16)</f>
        <v>7</v>
      </c>
      <c r="N1182" s="182">
        <f>All_Opps[[#This Row],[Close Date]]*1</f>
        <v>43581</v>
      </c>
      <c r="O1182" s="185">
        <f>YEAR(All_Opps[[#This Row],[Close_Date]])</f>
        <v>2019</v>
      </c>
      <c r="P1182" s="183">
        <f>MONTH(All_Opps[[#This Row],[Close Date]])</f>
        <v>4</v>
      </c>
      <c r="Q1182" s="181">
        <f>WEEKNUM(All_Opps[[#This Row],[Close Date]],1)</f>
        <v>17</v>
      </c>
      <c r="R118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82" s="4" t="s">
        <v>2673</v>
      </c>
      <c r="T1182" s="4" t="s">
        <v>2674</v>
      </c>
      <c r="U1182" s="68">
        <v>43581</v>
      </c>
      <c r="V1182" s="347" t="s">
        <v>18</v>
      </c>
      <c r="W1182" s="9">
        <v>18360</v>
      </c>
      <c r="X1182" s="4" t="s">
        <v>161</v>
      </c>
      <c r="Y1182" s="4" t="s">
        <v>328</v>
      </c>
      <c r="Z1182" s="68">
        <v>43505</v>
      </c>
    </row>
    <row r="1183" spans="1:26" ht="12.75" x14ac:dyDescent="0.35">
      <c r="A11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1183" s="181" t="str">
        <f>IF(All_Opps[[#This Row],[WeekMod]]&lt;&gt;"",CONCATENATE(All_Opps[[#This Row],[Opp Year]],"-",TEXT(All_Opps[[#This Row],[WeekMod]],"00#")),"")</f>
        <v>2020-015</v>
      </c>
      <c r="C11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1183" s="181" t="str">
        <f>CONCATENATE(All_Opps[[#This Row],[Opp Year]],"-",TEXT(All_Opps[[#This Row],[Week]],"00#"))</f>
        <v>2020-015</v>
      </c>
      <c r="E1183" s="181">
        <f>IFERROR(VALUE(RIGHT(All_Opps[[#This Row],[Opportunity Name]],2)),"")</f>
        <v>3</v>
      </c>
      <c r="F1183" s="181">
        <f>IFERROR(("20"&amp;LEFT(All_Opps[[#This Row],[Opportunity Name]],2))*1,"")</f>
        <v>2020</v>
      </c>
      <c r="G1183" s="181" t="str">
        <f>MID(All_Opps[[#This Row],[Opportunity Name]],3,2)</f>
        <v>07</v>
      </c>
      <c r="H1183" s="181" t="str">
        <f>LEFT(All_Opps[[#This Row],[Opportunity Name]],7)</f>
        <v>2007 Ea</v>
      </c>
      <c r="I1183" s="181" t="str" cm="1">
        <f t="array" ref="I11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83" s="181" t="str">
        <f>YEAR(All_Opps[[#This Row],[Close_Date]])&amp;"-"&amp;TEXT(MONTH(All_Opps[[#This Row],[Close_Date]]),"00")</f>
        <v>2019-04</v>
      </c>
      <c r="K1183" s="182">
        <f>All_Opps[[#This Row],[Created Date2]]*1</f>
        <v>43492</v>
      </c>
      <c r="L1183" s="183">
        <f>YEAR(All_Opps[[#This Row],[Created_Date]])</f>
        <v>2019</v>
      </c>
      <c r="M1183" s="184">
        <f>WEEKNUM(All_Opps[[#This Row],[Created_Date]],16)</f>
        <v>5</v>
      </c>
      <c r="N1183" s="182">
        <f>All_Opps[[#This Row],[Close Date]]*1</f>
        <v>43567</v>
      </c>
      <c r="O1183" s="185">
        <f>YEAR(All_Opps[[#This Row],[Close_Date]])</f>
        <v>2019</v>
      </c>
      <c r="P1183" s="183">
        <f>MONTH(All_Opps[[#This Row],[Close Date]])</f>
        <v>4</v>
      </c>
      <c r="Q1183" s="181">
        <f>WEEKNUM(All_Opps[[#This Row],[Close Date]],1)</f>
        <v>15</v>
      </c>
      <c r="R118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83" s="4" t="s">
        <v>2675</v>
      </c>
      <c r="T1183" s="4" t="s">
        <v>2676</v>
      </c>
      <c r="U1183" s="68">
        <v>43567</v>
      </c>
      <c r="V1183" s="347" t="s">
        <v>18</v>
      </c>
      <c r="W1183" s="9">
        <v>51277</v>
      </c>
      <c r="X1183" s="4" t="s">
        <v>161</v>
      </c>
      <c r="Y1183" s="4" t="s">
        <v>328</v>
      </c>
      <c r="Z1183" s="68">
        <v>43492</v>
      </c>
    </row>
    <row r="1184" spans="1:26" ht="12.75" x14ac:dyDescent="0.35">
      <c r="A11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1184" s="181" t="str">
        <f>IF(All_Opps[[#This Row],[WeekMod]]&lt;&gt;"",CONCATENATE(All_Opps[[#This Row],[Opp Year]],"-",TEXT(All_Opps[[#This Row],[WeekMod]],"00#")),"")</f>
        <v>2019-063</v>
      </c>
      <c r="C11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1184" s="181" t="str">
        <f>CONCATENATE(All_Opps[[#This Row],[Opp Year]],"-",TEXT(All_Opps[[#This Row],[Week]],"00#"))</f>
        <v>2019-063</v>
      </c>
      <c r="E1184" s="181">
        <f>IFERROR(VALUE(RIGHT(All_Opps[[#This Row],[Opportunity Name]],2)),"")</f>
        <v>12</v>
      </c>
      <c r="F1184" s="181">
        <f>IFERROR(("20"&amp;LEFT(All_Opps[[#This Row],[Opportunity Name]],2))*1,"")</f>
        <v>2019</v>
      </c>
      <c r="G1184" s="181" t="str">
        <f>MID(All_Opps[[#This Row],[Opportunity Name]],3,2)</f>
        <v>07</v>
      </c>
      <c r="H1184" s="181" t="str">
        <f>LEFT(All_Opps[[#This Row],[Opportunity Name]],7)</f>
        <v>1907 Ki</v>
      </c>
      <c r="I1184" s="181" t="str" cm="1">
        <f t="array" ref="I11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84" s="181" t="str">
        <f>YEAR(All_Opps[[#This Row],[Close_Date]])&amp;"-"&amp;TEXT(MONTH(All_Opps[[#This Row],[Close_Date]]),"00")</f>
        <v>2019-03</v>
      </c>
      <c r="K1184" s="182">
        <f>All_Opps[[#This Row],[Created Date2]]*1</f>
        <v>43462</v>
      </c>
      <c r="L1184" s="183">
        <f>YEAR(All_Opps[[#This Row],[Created_Date]])</f>
        <v>2018</v>
      </c>
      <c r="M1184" s="184">
        <f>WEEKNUM(All_Opps[[#This Row],[Created_Date]],16)</f>
        <v>52</v>
      </c>
      <c r="N1184" s="182">
        <f>All_Opps[[#This Row],[Close Date]]*1</f>
        <v>43536</v>
      </c>
      <c r="O1184" s="185">
        <f>YEAR(All_Opps[[#This Row],[Close_Date]])</f>
        <v>2019</v>
      </c>
      <c r="P1184" s="183">
        <f>MONTH(All_Opps[[#This Row],[Close Date]])</f>
        <v>3</v>
      </c>
      <c r="Q1184" s="181">
        <f>WEEKNUM(All_Opps[[#This Row],[Close Date]],1)</f>
        <v>11</v>
      </c>
      <c r="R118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84" s="4" t="s">
        <v>2677</v>
      </c>
      <c r="T1184" s="4" t="s">
        <v>2678</v>
      </c>
      <c r="U1184" s="68">
        <v>43536</v>
      </c>
      <c r="V1184" s="347" t="s">
        <v>21</v>
      </c>
      <c r="W1184" s="9">
        <v>197198</v>
      </c>
      <c r="X1184" s="4" t="s">
        <v>27</v>
      </c>
      <c r="Y1184" s="4" t="s">
        <v>328</v>
      </c>
      <c r="Z1184" s="68">
        <v>43462</v>
      </c>
    </row>
    <row r="1185" spans="1:26" ht="12.75" x14ac:dyDescent="0.35">
      <c r="A11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185" s="181" t="str">
        <f>IF(All_Opps[[#This Row],[WeekMod]]&lt;&gt;"",CONCATENATE(All_Opps[[#This Row],[Opp Year]],"-",TEXT(All_Opps[[#This Row],[WeekMod]],"00#")),"")</f>
        <v>2019-068</v>
      </c>
      <c r="C11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185" s="181" t="str">
        <f>CONCATENATE(All_Opps[[#This Row],[Opp Year]],"-",TEXT(All_Opps[[#This Row],[Week]],"00#"))</f>
        <v>2019-068</v>
      </c>
      <c r="E1185" s="181">
        <f>IFERROR(VALUE(RIGHT(All_Opps[[#This Row],[Opportunity Name]],2)),"")</f>
        <v>2</v>
      </c>
      <c r="F1185" s="181">
        <f>IFERROR(("20"&amp;LEFT(All_Opps[[#This Row],[Opportunity Name]],2))*1,"")</f>
        <v>2019</v>
      </c>
      <c r="G1185" s="181" t="str">
        <f>MID(All_Opps[[#This Row],[Opportunity Name]],3,2)</f>
        <v>12</v>
      </c>
      <c r="H1185" s="181" t="str">
        <f>LEFT(All_Opps[[#This Row],[Opportunity Name]],7)</f>
        <v>1912 Tr</v>
      </c>
      <c r="I1185" s="181" t="str" cm="1">
        <f t="array" ref="I11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85" s="181" t="str">
        <f>YEAR(All_Opps[[#This Row],[Close_Date]])&amp;"-"&amp;TEXT(MONTH(All_Opps[[#This Row],[Close_Date]]),"00")</f>
        <v>2019-04</v>
      </c>
      <c r="K1185" s="182">
        <f>All_Opps[[#This Row],[Created Date2]]*1</f>
        <v>43499</v>
      </c>
      <c r="L1185" s="183">
        <f>YEAR(All_Opps[[#This Row],[Created_Date]])</f>
        <v>2019</v>
      </c>
      <c r="M1185" s="184">
        <f>WEEKNUM(All_Opps[[#This Row],[Created_Date]],16)</f>
        <v>6</v>
      </c>
      <c r="N1185" s="182">
        <f>All_Opps[[#This Row],[Close Date]]*1</f>
        <v>43572</v>
      </c>
      <c r="O1185" s="185">
        <f>YEAR(All_Opps[[#This Row],[Close_Date]])</f>
        <v>2019</v>
      </c>
      <c r="P1185" s="183">
        <f>MONTH(All_Opps[[#This Row],[Close Date]])</f>
        <v>4</v>
      </c>
      <c r="Q1185" s="181">
        <f>WEEKNUM(All_Opps[[#This Row],[Close Date]],1)</f>
        <v>16</v>
      </c>
      <c r="R118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85" s="4" t="s">
        <v>2679</v>
      </c>
      <c r="T1185" s="4" t="s">
        <v>2680</v>
      </c>
      <c r="U1185" s="68">
        <v>43572</v>
      </c>
      <c r="V1185" s="347" t="s">
        <v>18</v>
      </c>
      <c r="W1185" s="9">
        <v>43687</v>
      </c>
      <c r="X1185" s="4" t="s">
        <v>11</v>
      </c>
      <c r="Y1185" s="4" t="s">
        <v>328</v>
      </c>
      <c r="Z1185" s="68">
        <v>43499</v>
      </c>
    </row>
    <row r="1186" spans="1:26" ht="12.75" x14ac:dyDescent="0.35">
      <c r="A11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1186" s="181" t="str">
        <f>IF(All_Opps[[#This Row],[WeekMod]]&lt;&gt;"",CONCATENATE(All_Opps[[#This Row],[Opp Year]],"-",TEXT(All_Opps[[#This Row],[WeekMod]],"00#")),"")</f>
        <v>2019-067</v>
      </c>
      <c r="C11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1186" s="181" t="str">
        <f>CONCATENATE(All_Opps[[#This Row],[Opp Year]],"-",TEXT(All_Opps[[#This Row],[Week]],"00#"))</f>
        <v>2019-067</v>
      </c>
      <c r="E1186" s="181">
        <f>IFERROR(VALUE(RIGHT(All_Opps[[#This Row],[Opportunity Name]],2)),"")</f>
        <v>3</v>
      </c>
      <c r="F1186" s="181">
        <f>IFERROR(("20"&amp;LEFT(All_Opps[[#This Row],[Opportunity Name]],2))*1,"")</f>
        <v>2019</v>
      </c>
      <c r="G1186" s="181" t="str">
        <f>MID(All_Opps[[#This Row],[Opportunity Name]],3,2)</f>
        <v>08</v>
      </c>
      <c r="H1186" s="181" t="str">
        <f>LEFT(All_Opps[[#This Row],[Opportunity Name]],7)</f>
        <v>1908 Qu</v>
      </c>
      <c r="I1186" s="181" t="str" cm="1">
        <f t="array" ref="I11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86" s="181" t="str">
        <f>YEAR(All_Opps[[#This Row],[Close_Date]])&amp;"-"&amp;TEXT(MONTH(All_Opps[[#This Row],[Close_Date]]),"00")</f>
        <v>2019-04</v>
      </c>
      <c r="K1186" s="182">
        <f>All_Opps[[#This Row],[Created Date2]]*1</f>
        <v>43492</v>
      </c>
      <c r="L1186" s="183">
        <f>YEAR(All_Opps[[#This Row],[Created_Date]])</f>
        <v>2019</v>
      </c>
      <c r="M1186" s="184">
        <f>WEEKNUM(All_Opps[[#This Row],[Created_Date]],16)</f>
        <v>5</v>
      </c>
      <c r="N1186" s="182">
        <f>All_Opps[[#This Row],[Close Date]]*1</f>
        <v>43564</v>
      </c>
      <c r="O1186" s="185">
        <f>YEAR(All_Opps[[#This Row],[Close_Date]])</f>
        <v>2019</v>
      </c>
      <c r="P1186" s="183">
        <f>MONTH(All_Opps[[#This Row],[Close Date]])</f>
        <v>4</v>
      </c>
      <c r="Q1186" s="181">
        <f>WEEKNUM(All_Opps[[#This Row],[Close Date]],1)</f>
        <v>15</v>
      </c>
      <c r="R118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86" s="4" t="s">
        <v>2681</v>
      </c>
      <c r="T1186" s="4" t="s">
        <v>2682</v>
      </c>
      <c r="U1186" s="68">
        <v>43564</v>
      </c>
      <c r="V1186" s="347" t="s">
        <v>18</v>
      </c>
      <c r="W1186" s="9">
        <v>47048</v>
      </c>
      <c r="X1186" s="4" t="s">
        <v>27</v>
      </c>
      <c r="Y1186" s="4" t="s">
        <v>321</v>
      </c>
      <c r="Z1186" s="68">
        <v>43492</v>
      </c>
    </row>
    <row r="1187" spans="1:26" ht="12.75" x14ac:dyDescent="0.35">
      <c r="A11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1187" s="181" t="str">
        <f>IF(All_Opps[[#This Row],[WeekMod]]&lt;&gt;"",CONCATENATE(All_Opps[[#This Row],[Opp Year]],"-",TEXT(All_Opps[[#This Row],[WeekMod]],"00#")),"")</f>
        <v>2019-063</v>
      </c>
      <c r="C11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1187" s="181" t="str">
        <f>CONCATENATE(All_Opps[[#This Row],[Opp Year]],"-",TEXT(All_Opps[[#This Row],[Week]],"00#"))</f>
        <v>2019-063</v>
      </c>
      <c r="E1187" s="181">
        <f>IFERROR(VALUE(RIGHT(All_Opps[[#This Row],[Opportunity Name]],2)),"")</f>
        <v>2</v>
      </c>
      <c r="F1187" s="181">
        <f>IFERROR(("20"&amp;LEFT(All_Opps[[#This Row],[Opportunity Name]],2))*1,"")</f>
        <v>2019</v>
      </c>
      <c r="G1187" s="181" t="str">
        <f>MID(All_Opps[[#This Row],[Opportunity Name]],3,2)</f>
        <v>02</v>
      </c>
      <c r="H1187" s="181" t="str">
        <f>LEFT(All_Opps[[#This Row],[Opportunity Name]],7)</f>
        <v>1902 Ca</v>
      </c>
      <c r="I1187" s="181" t="str" cm="1">
        <f t="array" ref="I11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87" s="181" t="str">
        <f>YEAR(All_Opps[[#This Row],[Close_Date]])&amp;"-"&amp;TEXT(MONTH(All_Opps[[#This Row],[Close_Date]]),"00")</f>
        <v>2019-03</v>
      </c>
      <c r="K1187" s="182">
        <f>All_Opps[[#This Row],[Created Date2]]*1</f>
        <v>43469</v>
      </c>
      <c r="L1187" s="183">
        <f>YEAR(All_Opps[[#This Row],[Created_Date]])</f>
        <v>2019</v>
      </c>
      <c r="M1187" s="184">
        <f>WEEKNUM(All_Opps[[#This Row],[Created_Date]],16)</f>
        <v>1</v>
      </c>
      <c r="N1187" s="182">
        <f>All_Opps[[#This Row],[Close Date]]*1</f>
        <v>43538</v>
      </c>
      <c r="O1187" s="185">
        <f>YEAR(All_Opps[[#This Row],[Close_Date]])</f>
        <v>2019</v>
      </c>
      <c r="P1187" s="183">
        <f>MONTH(All_Opps[[#This Row],[Close Date]])</f>
        <v>3</v>
      </c>
      <c r="Q1187" s="181">
        <f>WEEKNUM(All_Opps[[#This Row],[Close Date]],1)</f>
        <v>11</v>
      </c>
      <c r="R118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87" s="4" t="s">
        <v>2683</v>
      </c>
      <c r="T1187" s="4" t="s">
        <v>2684</v>
      </c>
      <c r="U1187" s="68">
        <v>43538</v>
      </c>
      <c r="V1187" s="347" t="s">
        <v>18</v>
      </c>
      <c r="W1187" s="9">
        <v>34278</v>
      </c>
      <c r="X1187" s="4" t="s">
        <v>16</v>
      </c>
      <c r="Y1187" s="4" t="s">
        <v>1285</v>
      </c>
      <c r="Z1187" s="68">
        <v>43469</v>
      </c>
    </row>
    <row r="1188" spans="1:26" ht="12.75" x14ac:dyDescent="0.35">
      <c r="A11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188" s="181" t="str">
        <f>IF(All_Opps[[#This Row],[WeekMod]]&lt;&gt;"",CONCATENATE(All_Opps[[#This Row],[Opp Year]],"-",TEXT(All_Opps[[#This Row],[WeekMod]],"00#")),"")</f>
        <v>2019-068</v>
      </c>
      <c r="C11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188" s="181" t="str">
        <f>CONCATENATE(All_Opps[[#This Row],[Opp Year]],"-",TEXT(All_Opps[[#This Row],[Week]],"00#"))</f>
        <v>2019-068</v>
      </c>
      <c r="E1188" s="181">
        <f>IFERROR(VALUE(RIGHT(All_Opps[[#This Row],[Opportunity Name]],2)),"")</f>
        <v>7</v>
      </c>
      <c r="F1188" s="181">
        <f>IFERROR(("20"&amp;LEFT(All_Opps[[#This Row],[Opportunity Name]],2))*1,"")</f>
        <v>2019</v>
      </c>
      <c r="G1188" s="181" t="str">
        <f>MID(All_Opps[[#This Row],[Opportunity Name]],3,2)</f>
        <v>02</v>
      </c>
      <c r="H1188" s="181" t="str">
        <f>LEFT(All_Opps[[#This Row],[Opportunity Name]],7)</f>
        <v>1902 Oa</v>
      </c>
      <c r="I1188" s="181" t="str" cm="1">
        <f t="array" ref="I11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88" s="181" t="str">
        <f>YEAR(All_Opps[[#This Row],[Close_Date]])&amp;"-"&amp;TEXT(MONTH(All_Opps[[#This Row],[Close_Date]]),"00")</f>
        <v>2019-04</v>
      </c>
      <c r="K1188" s="182">
        <f>All_Opps[[#This Row],[Created Date2]]*1</f>
        <v>43506</v>
      </c>
      <c r="L1188" s="183">
        <f>YEAR(All_Opps[[#This Row],[Created_Date]])</f>
        <v>2019</v>
      </c>
      <c r="M1188" s="184">
        <f>WEEKNUM(All_Opps[[#This Row],[Created_Date]],16)</f>
        <v>7</v>
      </c>
      <c r="N1188" s="182">
        <f>All_Opps[[#This Row],[Close Date]]*1</f>
        <v>43575</v>
      </c>
      <c r="O1188" s="185">
        <f>YEAR(All_Opps[[#This Row],[Close_Date]])</f>
        <v>2019</v>
      </c>
      <c r="P1188" s="183">
        <f>MONTH(All_Opps[[#This Row],[Close Date]])</f>
        <v>4</v>
      </c>
      <c r="Q1188" s="181">
        <f>WEEKNUM(All_Opps[[#This Row],[Close Date]],1)</f>
        <v>16</v>
      </c>
      <c r="R118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88" s="4" t="s">
        <v>2685</v>
      </c>
      <c r="T1188" s="4" t="s">
        <v>2686</v>
      </c>
      <c r="U1188" s="68">
        <v>43575</v>
      </c>
      <c r="V1188" s="347" t="s">
        <v>21</v>
      </c>
      <c r="W1188" s="9">
        <v>100923</v>
      </c>
      <c r="X1188" s="4" t="s">
        <v>159</v>
      </c>
      <c r="Y1188" s="4" t="s">
        <v>1285</v>
      </c>
      <c r="Z1188" s="68">
        <v>43506</v>
      </c>
    </row>
    <row r="1189" spans="1:26" ht="12.75" x14ac:dyDescent="0.35">
      <c r="A11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1189" s="181" t="str">
        <f>IF(All_Opps[[#This Row],[WeekMod]]&lt;&gt;"",CONCATENATE(All_Opps[[#This Row],[Opp Year]],"-",TEXT(All_Opps[[#This Row],[WeekMod]],"00#")),"")</f>
        <v>2019-069</v>
      </c>
      <c r="C11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1189" s="181" t="str">
        <f>CONCATENATE(All_Opps[[#This Row],[Opp Year]],"-",TEXT(All_Opps[[#This Row],[Week]],"00#"))</f>
        <v>2019-069</v>
      </c>
      <c r="E1189" s="181">
        <f>IFERROR(VALUE(RIGHT(All_Opps[[#This Row],[Opportunity Name]],2)),"")</f>
        <v>2</v>
      </c>
      <c r="F1189" s="181">
        <f>IFERROR(("20"&amp;LEFT(All_Opps[[#This Row],[Opportunity Name]],2))*1,"")</f>
        <v>2019</v>
      </c>
      <c r="G1189" s="181" t="str">
        <f>MID(All_Opps[[#This Row],[Opportunity Name]],3,2)</f>
        <v>06</v>
      </c>
      <c r="H1189" s="181" t="str">
        <f>LEFT(All_Opps[[#This Row],[Opportunity Name]],7)</f>
        <v>1906 Ma</v>
      </c>
      <c r="I1189" s="181" t="str" cm="1">
        <f t="array" ref="I11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89" s="181" t="str">
        <f>YEAR(All_Opps[[#This Row],[Close_Date]])&amp;"-"&amp;TEXT(MONTH(All_Opps[[#This Row],[Close_Date]]),"00")</f>
        <v>2019-04</v>
      </c>
      <c r="K1189" s="182">
        <f>All_Opps[[#This Row],[Created Date2]]*1</f>
        <v>43508</v>
      </c>
      <c r="L1189" s="183">
        <f>YEAR(All_Opps[[#This Row],[Created_Date]])</f>
        <v>2019</v>
      </c>
      <c r="M1189" s="184">
        <f>WEEKNUM(All_Opps[[#This Row],[Created_Date]],16)</f>
        <v>7</v>
      </c>
      <c r="N1189" s="182">
        <f>All_Opps[[#This Row],[Close Date]]*1</f>
        <v>43576</v>
      </c>
      <c r="O1189" s="185">
        <f>YEAR(All_Opps[[#This Row],[Close_Date]])</f>
        <v>2019</v>
      </c>
      <c r="P1189" s="183">
        <f>MONTH(All_Opps[[#This Row],[Close Date]])</f>
        <v>4</v>
      </c>
      <c r="Q1189" s="181">
        <f>WEEKNUM(All_Opps[[#This Row],[Close Date]],1)</f>
        <v>17</v>
      </c>
      <c r="R118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89" s="4" t="s">
        <v>2687</v>
      </c>
      <c r="T1189" s="4" t="s">
        <v>2688</v>
      </c>
      <c r="U1189" s="68">
        <v>43576</v>
      </c>
      <c r="V1189" s="347" t="s">
        <v>18</v>
      </c>
      <c r="W1189" s="9">
        <v>35658</v>
      </c>
      <c r="X1189" s="4" t="s">
        <v>6</v>
      </c>
      <c r="Y1189" s="4" t="s">
        <v>321</v>
      </c>
      <c r="Z1189" s="68">
        <v>43508</v>
      </c>
    </row>
    <row r="1190" spans="1:26" ht="12.75" x14ac:dyDescent="0.35">
      <c r="A11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190" s="181" t="str">
        <f>IF(All_Opps[[#This Row],[WeekMod]]&lt;&gt;"",CONCATENATE(All_Opps[[#This Row],[Opp Year]],"-",TEXT(All_Opps[[#This Row],[WeekMod]],"00#")),"")</f>
        <v>2019-062</v>
      </c>
      <c r="C11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190" s="181" t="str">
        <f>CONCATENATE(All_Opps[[#This Row],[Opp Year]],"-",TEXT(All_Opps[[#This Row],[Week]],"00#"))</f>
        <v>2019-062</v>
      </c>
      <c r="E1190" s="181">
        <f>IFERROR(VALUE(RIGHT(All_Opps[[#This Row],[Opportunity Name]],2)),"")</f>
        <v>5</v>
      </c>
      <c r="F1190" s="181">
        <f>IFERROR(("20"&amp;LEFT(All_Opps[[#This Row],[Opportunity Name]],2))*1,"")</f>
        <v>2019</v>
      </c>
      <c r="G1190" s="181" t="str">
        <f>MID(All_Opps[[#This Row],[Opportunity Name]],3,2)</f>
        <v>12</v>
      </c>
      <c r="H1190" s="181" t="str">
        <f>LEFT(All_Opps[[#This Row],[Opportunity Name]],7)</f>
        <v>1912 Th</v>
      </c>
      <c r="I1190" s="181" t="str" cm="1">
        <f t="array" ref="I11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90" s="181" t="str">
        <f>YEAR(All_Opps[[#This Row],[Close_Date]])&amp;"-"&amp;TEXT(MONTH(All_Opps[[#This Row],[Close_Date]]),"00")</f>
        <v>2019-03</v>
      </c>
      <c r="K1190" s="182">
        <f>All_Opps[[#This Row],[Created Date2]]*1</f>
        <v>43462</v>
      </c>
      <c r="L1190" s="183">
        <f>YEAR(All_Opps[[#This Row],[Created_Date]])</f>
        <v>2018</v>
      </c>
      <c r="M1190" s="184">
        <f>WEEKNUM(All_Opps[[#This Row],[Created_Date]],16)</f>
        <v>52</v>
      </c>
      <c r="N1190" s="182">
        <f>All_Opps[[#This Row],[Close Date]]*1</f>
        <v>43530</v>
      </c>
      <c r="O1190" s="185">
        <f>YEAR(All_Opps[[#This Row],[Close_Date]])</f>
        <v>2019</v>
      </c>
      <c r="P1190" s="183">
        <f>MONTH(All_Opps[[#This Row],[Close Date]])</f>
        <v>3</v>
      </c>
      <c r="Q1190" s="181">
        <f>WEEKNUM(All_Opps[[#This Row],[Close Date]],1)</f>
        <v>10</v>
      </c>
      <c r="R11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90" s="4" t="s">
        <v>2689</v>
      </c>
      <c r="T1190" s="4" t="s">
        <v>2690</v>
      </c>
      <c r="U1190" s="68">
        <v>43530</v>
      </c>
      <c r="V1190" s="347" t="s">
        <v>21</v>
      </c>
      <c r="W1190" s="9">
        <v>52192</v>
      </c>
      <c r="X1190" s="4" t="s">
        <v>13</v>
      </c>
      <c r="Y1190" s="4" t="s">
        <v>328</v>
      </c>
      <c r="Z1190" s="68">
        <v>43462</v>
      </c>
    </row>
    <row r="1191" spans="1:26" ht="12.75" x14ac:dyDescent="0.35">
      <c r="A11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191" s="181" t="str">
        <f>IF(All_Opps[[#This Row],[WeekMod]]&lt;&gt;"",CONCATENATE(All_Opps[[#This Row],[Opp Year]],"-",TEXT(All_Opps[[#This Row],[WeekMod]],"00#")),"")</f>
        <v>2019-068</v>
      </c>
      <c r="C11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191" s="181" t="str">
        <f>CONCATENATE(All_Opps[[#This Row],[Opp Year]],"-",TEXT(All_Opps[[#This Row],[Week]],"00#"))</f>
        <v>2019-068</v>
      </c>
      <c r="E1191" s="181">
        <f>IFERROR(VALUE(RIGHT(All_Opps[[#This Row],[Opportunity Name]],2)),"")</f>
        <v>2</v>
      </c>
      <c r="F1191" s="181">
        <f>IFERROR(("20"&amp;LEFT(All_Opps[[#This Row],[Opportunity Name]],2))*1,"")</f>
        <v>2019</v>
      </c>
      <c r="G1191" s="181" t="str">
        <f>MID(All_Opps[[#This Row],[Opportunity Name]],3,2)</f>
        <v>06</v>
      </c>
      <c r="H1191" s="181" t="str">
        <f>LEFT(All_Opps[[#This Row],[Opportunity Name]],7)</f>
        <v>1906 Ko</v>
      </c>
      <c r="I1191" s="181" t="str" cm="1">
        <f t="array" ref="I11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91" s="181" t="str">
        <f>YEAR(All_Opps[[#This Row],[Close_Date]])&amp;"-"&amp;TEXT(MONTH(All_Opps[[#This Row],[Close_Date]]),"00")</f>
        <v>2019-04</v>
      </c>
      <c r="K1191" s="182">
        <f>All_Opps[[#This Row],[Created Date2]]*1</f>
        <v>43505</v>
      </c>
      <c r="L1191" s="183">
        <f>YEAR(All_Opps[[#This Row],[Created_Date]])</f>
        <v>2019</v>
      </c>
      <c r="M1191" s="184">
        <f>WEEKNUM(All_Opps[[#This Row],[Created_Date]],16)</f>
        <v>7</v>
      </c>
      <c r="N1191" s="182">
        <f>All_Opps[[#This Row],[Close Date]]*1</f>
        <v>43573</v>
      </c>
      <c r="O1191" s="185">
        <f>YEAR(All_Opps[[#This Row],[Close_Date]])</f>
        <v>2019</v>
      </c>
      <c r="P1191" s="183">
        <f>MONTH(All_Opps[[#This Row],[Close Date]])</f>
        <v>4</v>
      </c>
      <c r="Q1191" s="181">
        <f>WEEKNUM(All_Opps[[#This Row],[Close Date]],1)</f>
        <v>16</v>
      </c>
      <c r="R119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91" s="4" t="s">
        <v>2691</v>
      </c>
      <c r="T1191" s="4" t="s">
        <v>2692</v>
      </c>
      <c r="U1191" s="68">
        <v>43573</v>
      </c>
      <c r="V1191" s="347" t="s">
        <v>18</v>
      </c>
      <c r="W1191" s="9">
        <v>20534</v>
      </c>
      <c r="X1191" s="4" t="s">
        <v>15</v>
      </c>
      <c r="Y1191" s="4" t="s">
        <v>321</v>
      </c>
      <c r="Z1191" s="68">
        <v>43505</v>
      </c>
    </row>
    <row r="1192" spans="1:26" ht="12.75" x14ac:dyDescent="0.35">
      <c r="A11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192" s="181" t="str">
        <f>IF(All_Opps[[#This Row],[WeekMod]]&lt;&gt;"",CONCATENATE(All_Opps[[#This Row],[Opp Year]],"-",TEXT(All_Opps[[#This Row],[WeekMod]],"00#")),"")</f>
        <v>2019-062</v>
      </c>
      <c r="C11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192" s="181" t="str">
        <f>CONCATENATE(All_Opps[[#This Row],[Opp Year]],"-",TEXT(All_Opps[[#This Row],[Week]],"00#"))</f>
        <v>2019-062</v>
      </c>
      <c r="E1192" s="181">
        <f>IFERROR(VALUE(RIGHT(All_Opps[[#This Row],[Opportunity Name]],2)),"")</f>
        <v>2</v>
      </c>
      <c r="F1192" s="181">
        <f>IFERROR(("20"&amp;LEFT(All_Opps[[#This Row],[Opportunity Name]],2))*1,"")</f>
        <v>2019</v>
      </c>
      <c r="G1192" s="181" t="str">
        <f>MID(All_Opps[[#This Row],[Opportunity Name]],3,2)</f>
        <v>09</v>
      </c>
      <c r="H1192" s="181" t="str">
        <f>LEFT(All_Opps[[#This Row],[Opportunity Name]],7)</f>
        <v>1909 Ha</v>
      </c>
      <c r="I1192" s="181" t="str" cm="1">
        <f t="array" ref="I11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92" s="181" t="str">
        <f>YEAR(All_Opps[[#This Row],[Close_Date]])&amp;"-"&amp;TEXT(MONTH(All_Opps[[#This Row],[Close_Date]]),"00")</f>
        <v>2019-03</v>
      </c>
      <c r="K1192" s="182">
        <f>All_Opps[[#This Row],[Created Date2]]*1</f>
        <v>43463</v>
      </c>
      <c r="L1192" s="183">
        <f>YEAR(All_Opps[[#This Row],[Created_Date]])</f>
        <v>2018</v>
      </c>
      <c r="M1192" s="184">
        <f>WEEKNUM(All_Opps[[#This Row],[Created_Date]],16)</f>
        <v>53</v>
      </c>
      <c r="N1192" s="182">
        <f>All_Opps[[#This Row],[Close Date]]*1</f>
        <v>43529</v>
      </c>
      <c r="O1192" s="185">
        <f>YEAR(All_Opps[[#This Row],[Close_Date]])</f>
        <v>2019</v>
      </c>
      <c r="P1192" s="183">
        <f>MONTH(All_Opps[[#This Row],[Close Date]])</f>
        <v>3</v>
      </c>
      <c r="Q1192" s="181">
        <f>WEEKNUM(All_Opps[[#This Row],[Close Date]],1)</f>
        <v>10</v>
      </c>
      <c r="R119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92" s="4" t="s">
        <v>2693</v>
      </c>
      <c r="T1192" s="4" t="s">
        <v>2694</v>
      </c>
      <c r="U1192" s="68">
        <v>43529</v>
      </c>
      <c r="V1192" s="347" t="s">
        <v>18</v>
      </c>
      <c r="W1192" s="9">
        <v>37391</v>
      </c>
      <c r="X1192" s="4" t="s">
        <v>6</v>
      </c>
      <c r="Y1192" s="4" t="s">
        <v>1285</v>
      </c>
      <c r="Z1192" s="68">
        <v>43463</v>
      </c>
    </row>
    <row r="1193" spans="1:26" ht="12.75" x14ac:dyDescent="0.35">
      <c r="A11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193" s="181" t="str">
        <f>IF(All_Opps[[#This Row],[WeekMod]]&lt;&gt;"",CONCATENATE(All_Opps[[#This Row],[Opp Year]],"-",TEXT(All_Opps[[#This Row],[WeekMod]],"00#")),"")</f>
        <v>2019-068</v>
      </c>
      <c r="C11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193" s="181" t="str">
        <f>CONCATENATE(All_Opps[[#This Row],[Opp Year]],"-",TEXT(All_Opps[[#This Row],[Week]],"00#"))</f>
        <v>2019-068</v>
      </c>
      <c r="E1193" s="181">
        <f>IFERROR(VALUE(RIGHT(All_Opps[[#This Row],[Opportunity Name]],2)),"")</f>
        <v>4</v>
      </c>
      <c r="F1193" s="181">
        <f>IFERROR(("20"&amp;LEFT(All_Opps[[#This Row],[Opportunity Name]],2))*1,"")</f>
        <v>2019</v>
      </c>
      <c r="G1193" s="181" t="str">
        <f>MID(All_Opps[[#This Row],[Opportunity Name]],3,2)</f>
        <v>06</v>
      </c>
      <c r="H1193" s="181" t="str">
        <f>LEFT(All_Opps[[#This Row],[Opportunity Name]],7)</f>
        <v>1906 In</v>
      </c>
      <c r="I1193" s="181" t="str" cm="1">
        <f t="array" ref="I11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93" s="181" t="str">
        <f>YEAR(All_Opps[[#This Row],[Close_Date]])&amp;"-"&amp;TEXT(MONTH(All_Opps[[#This Row],[Close_Date]]),"00")</f>
        <v>2019-04</v>
      </c>
      <c r="K1193" s="182">
        <f>All_Opps[[#This Row],[Created Date2]]*1</f>
        <v>43503</v>
      </c>
      <c r="L1193" s="183">
        <f>YEAR(All_Opps[[#This Row],[Created_Date]])</f>
        <v>2019</v>
      </c>
      <c r="M1193" s="184">
        <f>WEEKNUM(All_Opps[[#This Row],[Created_Date]],16)</f>
        <v>6</v>
      </c>
      <c r="N1193" s="182">
        <f>All_Opps[[#This Row],[Close Date]]*1</f>
        <v>43569</v>
      </c>
      <c r="O1193" s="185">
        <f>YEAR(All_Opps[[#This Row],[Close_Date]])</f>
        <v>2019</v>
      </c>
      <c r="P1193" s="183">
        <f>MONTH(All_Opps[[#This Row],[Close Date]])</f>
        <v>4</v>
      </c>
      <c r="Q1193" s="181">
        <f>WEEKNUM(All_Opps[[#This Row],[Close Date]],1)</f>
        <v>16</v>
      </c>
      <c r="R11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93" s="4" t="s">
        <v>2695</v>
      </c>
      <c r="T1193" s="4" t="s">
        <v>2696</v>
      </c>
      <c r="U1193" s="68">
        <v>43569</v>
      </c>
      <c r="V1193" s="347" t="s">
        <v>18</v>
      </c>
      <c r="W1193" s="9">
        <v>20699</v>
      </c>
      <c r="X1193" s="4" t="s">
        <v>161</v>
      </c>
      <c r="Y1193" s="4" t="s">
        <v>321</v>
      </c>
      <c r="Z1193" s="68">
        <v>43503</v>
      </c>
    </row>
    <row r="1194" spans="1:26" ht="12.75" x14ac:dyDescent="0.35">
      <c r="A11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1194" s="181" t="str">
        <f>IF(All_Opps[[#This Row],[WeekMod]]&lt;&gt;"",CONCATENATE(All_Opps[[#This Row],[Opp Year]],"-",TEXT(All_Opps[[#This Row],[WeekMod]],"00#")),"")</f>
        <v>2019-064</v>
      </c>
      <c r="C11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1194" s="181" t="str">
        <f>CONCATENATE(All_Opps[[#This Row],[Opp Year]],"-",TEXT(All_Opps[[#This Row],[Week]],"00#"))</f>
        <v>2019-064</v>
      </c>
      <c r="E1194" s="181">
        <f>IFERROR(VALUE(RIGHT(All_Opps[[#This Row],[Opportunity Name]],2)),"")</f>
        <v>2</v>
      </c>
      <c r="F1194" s="181">
        <f>IFERROR(("20"&amp;LEFT(All_Opps[[#This Row],[Opportunity Name]],2))*1,"")</f>
        <v>2019</v>
      </c>
      <c r="G1194" s="181" t="str">
        <f>MID(All_Opps[[#This Row],[Opportunity Name]],3,2)</f>
        <v>03</v>
      </c>
      <c r="H1194" s="181" t="str">
        <f>LEFT(All_Opps[[#This Row],[Opportunity Name]],7)</f>
        <v>1903 Wh</v>
      </c>
      <c r="I1194" s="181" t="str" cm="1">
        <f t="array" ref="I11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94" s="181" t="str">
        <f>YEAR(All_Opps[[#This Row],[Close_Date]])&amp;"-"&amp;TEXT(MONTH(All_Opps[[#This Row],[Close_Date]]),"00")</f>
        <v>2019-03</v>
      </c>
      <c r="K1194" s="182">
        <f>All_Opps[[#This Row],[Created Date2]]*1</f>
        <v>43480</v>
      </c>
      <c r="L1194" s="183">
        <f>YEAR(All_Opps[[#This Row],[Created_Date]])</f>
        <v>2019</v>
      </c>
      <c r="M1194" s="184">
        <f>WEEKNUM(All_Opps[[#This Row],[Created_Date]],16)</f>
        <v>3</v>
      </c>
      <c r="N1194" s="182">
        <f>All_Opps[[#This Row],[Close Date]]*1</f>
        <v>43545</v>
      </c>
      <c r="O1194" s="185">
        <f>YEAR(All_Opps[[#This Row],[Close_Date]])</f>
        <v>2019</v>
      </c>
      <c r="P1194" s="183">
        <f>MONTH(All_Opps[[#This Row],[Close Date]])</f>
        <v>3</v>
      </c>
      <c r="Q1194" s="181">
        <f>WEEKNUM(All_Opps[[#This Row],[Close Date]],1)</f>
        <v>12</v>
      </c>
      <c r="R119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94" s="4" t="s">
        <v>2697</v>
      </c>
      <c r="T1194" s="4" t="s">
        <v>2698</v>
      </c>
      <c r="U1194" s="68">
        <v>43545</v>
      </c>
      <c r="V1194" s="347" t="s">
        <v>18</v>
      </c>
      <c r="W1194" s="9">
        <v>19912</v>
      </c>
      <c r="X1194" s="4" t="s">
        <v>159</v>
      </c>
      <c r="Y1194" s="4" t="s">
        <v>328</v>
      </c>
      <c r="Z1194" s="68">
        <v>43480</v>
      </c>
    </row>
    <row r="1195" spans="1:26" ht="12.75" x14ac:dyDescent="0.35">
      <c r="A11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1195" s="181" t="str">
        <f>IF(All_Opps[[#This Row],[WeekMod]]&lt;&gt;"",CONCATENATE(All_Opps[[#This Row],[Opp Year]],"-",TEXT(All_Opps[[#This Row],[WeekMod]],"00#")),"")</f>
        <v>2019-066</v>
      </c>
      <c r="C11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1195" s="181" t="str">
        <f>CONCATENATE(All_Opps[[#This Row],[Opp Year]],"-",TEXT(All_Opps[[#This Row],[Week]],"00#"))</f>
        <v>2019-066</v>
      </c>
      <c r="E1195" s="181">
        <f>IFERROR(VALUE(RIGHT(All_Opps[[#This Row],[Opportunity Name]],2)),"")</f>
        <v>2</v>
      </c>
      <c r="F1195" s="181">
        <f>IFERROR(("20"&amp;LEFT(All_Opps[[#This Row],[Opportunity Name]],2))*1,"")</f>
        <v>2019</v>
      </c>
      <c r="G1195" s="181" t="str">
        <f>MID(All_Opps[[#This Row],[Opportunity Name]],3,2)</f>
        <v>12</v>
      </c>
      <c r="H1195" s="181" t="str">
        <f>LEFT(All_Opps[[#This Row],[Opportunity Name]],7)</f>
        <v>1912 Oa</v>
      </c>
      <c r="I1195" s="181" t="str" cm="1">
        <f t="array" ref="I11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95" s="181" t="str">
        <f>YEAR(All_Opps[[#This Row],[Close_Date]])&amp;"-"&amp;TEXT(MONTH(All_Opps[[#This Row],[Close_Date]]),"00")</f>
        <v>2019-04</v>
      </c>
      <c r="K1195" s="182">
        <f>All_Opps[[#This Row],[Created Date2]]*1</f>
        <v>43491</v>
      </c>
      <c r="L1195" s="183">
        <f>YEAR(All_Opps[[#This Row],[Created_Date]])</f>
        <v>2019</v>
      </c>
      <c r="M1195" s="184">
        <f>WEEKNUM(All_Opps[[#This Row],[Created_Date]],16)</f>
        <v>5</v>
      </c>
      <c r="N1195" s="182">
        <f>All_Opps[[#This Row],[Close Date]]*1</f>
        <v>43556</v>
      </c>
      <c r="O1195" s="185">
        <f>YEAR(All_Opps[[#This Row],[Close_Date]])</f>
        <v>2019</v>
      </c>
      <c r="P1195" s="183">
        <f>MONTH(All_Opps[[#This Row],[Close Date]])</f>
        <v>4</v>
      </c>
      <c r="Q1195" s="181">
        <f>WEEKNUM(All_Opps[[#This Row],[Close Date]],1)</f>
        <v>14</v>
      </c>
      <c r="R119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95" s="4" t="s">
        <v>2699</v>
      </c>
      <c r="T1195" s="4" t="s">
        <v>2700</v>
      </c>
      <c r="U1195" s="68">
        <v>43556</v>
      </c>
      <c r="V1195" s="347" t="s">
        <v>18</v>
      </c>
      <c r="W1195" s="9">
        <v>20079</v>
      </c>
      <c r="X1195" s="4" t="s">
        <v>13</v>
      </c>
      <c r="Y1195" s="4" t="s">
        <v>321</v>
      </c>
      <c r="Z1195" s="68">
        <v>43491</v>
      </c>
    </row>
    <row r="1196" spans="1:26" ht="12.75" x14ac:dyDescent="0.35">
      <c r="A11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1196" s="181" t="str">
        <f>IF(All_Opps[[#This Row],[WeekMod]]&lt;&gt;"",CONCATENATE(All_Opps[[#This Row],[Opp Year]],"-",TEXT(All_Opps[[#This Row],[WeekMod]],"00#")),"")</f>
        <v>2019-065</v>
      </c>
      <c r="C11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1196" s="181" t="str">
        <f>CONCATENATE(All_Opps[[#This Row],[Opp Year]],"-",TEXT(All_Opps[[#This Row],[Week]],"00#"))</f>
        <v>2019-065</v>
      </c>
      <c r="E1196" s="181">
        <f>IFERROR(VALUE(RIGHT(All_Opps[[#This Row],[Opportunity Name]],2)),"")</f>
        <v>10</v>
      </c>
      <c r="F1196" s="181">
        <f>IFERROR(("20"&amp;LEFT(All_Opps[[#This Row],[Opportunity Name]],2))*1,"")</f>
        <v>2019</v>
      </c>
      <c r="G1196" s="181" t="str">
        <f>MID(All_Opps[[#This Row],[Opportunity Name]],3,2)</f>
        <v>08</v>
      </c>
      <c r="H1196" s="181" t="str">
        <f>LEFT(All_Opps[[#This Row],[Opportunity Name]],7)</f>
        <v>1908 Ra</v>
      </c>
      <c r="I1196" s="181" t="str" cm="1">
        <f t="array" ref="I11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96" s="181" t="str">
        <f>YEAR(All_Opps[[#This Row],[Close_Date]])&amp;"-"&amp;TEXT(MONTH(All_Opps[[#This Row],[Close_Date]]),"00")</f>
        <v>2019-03</v>
      </c>
      <c r="K1196" s="182">
        <f>All_Opps[[#This Row],[Created Date2]]*1</f>
        <v>43490</v>
      </c>
      <c r="L1196" s="183">
        <f>YEAR(All_Opps[[#This Row],[Created_Date]])</f>
        <v>2019</v>
      </c>
      <c r="M1196" s="184">
        <f>WEEKNUM(All_Opps[[#This Row],[Created_Date]],16)</f>
        <v>4</v>
      </c>
      <c r="N1196" s="182">
        <f>All_Opps[[#This Row],[Close Date]]*1</f>
        <v>43553</v>
      </c>
      <c r="O1196" s="185">
        <f>YEAR(All_Opps[[#This Row],[Close_Date]])</f>
        <v>2019</v>
      </c>
      <c r="P1196" s="183">
        <f>MONTH(All_Opps[[#This Row],[Close Date]])</f>
        <v>3</v>
      </c>
      <c r="Q1196" s="181">
        <f>WEEKNUM(All_Opps[[#This Row],[Close Date]],1)</f>
        <v>13</v>
      </c>
      <c r="R119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96" s="4" t="s">
        <v>2701</v>
      </c>
      <c r="T1196" s="4" t="s">
        <v>2702</v>
      </c>
      <c r="U1196" s="68">
        <v>43553</v>
      </c>
      <c r="V1196" s="347" t="s">
        <v>18</v>
      </c>
      <c r="W1196" s="9">
        <v>217626</v>
      </c>
      <c r="X1196" s="4" t="s">
        <v>159</v>
      </c>
      <c r="Y1196" s="4" t="s">
        <v>328</v>
      </c>
      <c r="Z1196" s="68">
        <v>43490</v>
      </c>
    </row>
    <row r="1197" spans="1:26" ht="12.75" x14ac:dyDescent="0.35">
      <c r="A11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1197" s="181" t="str">
        <f>IF(All_Opps[[#This Row],[WeekMod]]&lt;&gt;"",CONCATENATE(All_Opps[[#This Row],[Opp Year]],"-",TEXT(All_Opps[[#This Row],[WeekMod]],"00#")),"")</f>
        <v>2019-067</v>
      </c>
      <c r="C11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1197" s="181" t="str">
        <f>CONCATENATE(All_Opps[[#This Row],[Opp Year]],"-",TEXT(All_Opps[[#This Row],[Week]],"00#"))</f>
        <v>2019-067</v>
      </c>
      <c r="E1197" s="181">
        <f>IFERROR(VALUE(RIGHT(All_Opps[[#This Row],[Opportunity Name]],2)),"")</f>
        <v>2</v>
      </c>
      <c r="F1197" s="181">
        <f>IFERROR(("20"&amp;LEFT(All_Opps[[#This Row],[Opportunity Name]],2))*1,"")</f>
        <v>2019</v>
      </c>
      <c r="G1197" s="181" t="str">
        <f>MID(All_Opps[[#This Row],[Opportunity Name]],3,2)</f>
        <v>09</v>
      </c>
      <c r="H1197" s="181" t="str">
        <f>LEFT(All_Opps[[#This Row],[Opportunity Name]],7)</f>
        <v>1909 Ya</v>
      </c>
      <c r="I1197" s="181" t="str" cm="1">
        <f t="array" ref="I11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97" s="181" t="str">
        <f>YEAR(All_Opps[[#This Row],[Close_Date]])&amp;"-"&amp;TEXT(MONTH(All_Opps[[#This Row],[Close_Date]]),"00")</f>
        <v>2019-04</v>
      </c>
      <c r="K1197" s="182">
        <f>All_Opps[[#This Row],[Created Date2]]*1</f>
        <v>43506</v>
      </c>
      <c r="L1197" s="183">
        <f>YEAR(All_Opps[[#This Row],[Created_Date]])</f>
        <v>2019</v>
      </c>
      <c r="M1197" s="184">
        <f>WEEKNUM(All_Opps[[#This Row],[Created_Date]],16)</f>
        <v>7</v>
      </c>
      <c r="N1197" s="182">
        <f>All_Opps[[#This Row],[Close Date]]*1</f>
        <v>43567</v>
      </c>
      <c r="O1197" s="185">
        <f>YEAR(All_Opps[[#This Row],[Close_Date]])</f>
        <v>2019</v>
      </c>
      <c r="P1197" s="183">
        <f>MONTH(All_Opps[[#This Row],[Close Date]])</f>
        <v>4</v>
      </c>
      <c r="Q1197" s="181">
        <f>WEEKNUM(All_Opps[[#This Row],[Close Date]],1)</f>
        <v>15</v>
      </c>
      <c r="R119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97" s="4" t="s">
        <v>2703</v>
      </c>
      <c r="T1197" s="4" t="s">
        <v>2704</v>
      </c>
      <c r="U1197" s="68">
        <v>43567</v>
      </c>
      <c r="V1197" s="347" t="s">
        <v>21</v>
      </c>
      <c r="W1197" s="9">
        <v>39923</v>
      </c>
      <c r="X1197" s="4" t="s">
        <v>11</v>
      </c>
      <c r="Y1197" s="4" t="s">
        <v>1285</v>
      </c>
      <c r="Z1197" s="68">
        <v>43506</v>
      </c>
    </row>
    <row r="1198" spans="1:26" ht="12.75" x14ac:dyDescent="0.35">
      <c r="A11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1198" s="181" t="str">
        <f>IF(All_Opps[[#This Row],[WeekMod]]&lt;&gt;"",CONCATENATE(All_Opps[[#This Row],[Opp Year]],"-",TEXT(All_Opps[[#This Row],[WeekMod]],"00#")),"")</f>
        <v>2019-063</v>
      </c>
      <c r="C11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1198" s="181" t="str">
        <f>CONCATENATE(All_Opps[[#This Row],[Opp Year]],"-",TEXT(All_Opps[[#This Row],[Week]],"00#"))</f>
        <v>2019-063</v>
      </c>
      <c r="E1198" s="181">
        <f>IFERROR(VALUE(RIGHT(All_Opps[[#This Row],[Opportunity Name]],2)),"")</f>
        <v>5</v>
      </c>
      <c r="F1198" s="181">
        <f>IFERROR(("20"&amp;LEFT(All_Opps[[#This Row],[Opportunity Name]],2))*1,"")</f>
        <v>2019</v>
      </c>
      <c r="G1198" s="181" t="str">
        <f>MID(All_Opps[[#This Row],[Opportunity Name]],3,2)</f>
        <v>11</v>
      </c>
      <c r="H1198" s="181" t="str">
        <f>LEFT(All_Opps[[#This Row],[Opportunity Name]],7)</f>
        <v>1911 Ra</v>
      </c>
      <c r="I1198" s="181" t="str" cm="1">
        <f t="array" ref="I11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98" s="181" t="str">
        <f>YEAR(All_Opps[[#This Row],[Close_Date]])&amp;"-"&amp;TEXT(MONTH(All_Opps[[#This Row],[Close_Date]]),"00")</f>
        <v>2019-03</v>
      </c>
      <c r="K1198" s="182">
        <f>All_Opps[[#This Row],[Created Date2]]*1</f>
        <v>43474</v>
      </c>
      <c r="L1198" s="183">
        <f>YEAR(All_Opps[[#This Row],[Created_Date]])</f>
        <v>2019</v>
      </c>
      <c r="M1198" s="184">
        <f>WEEKNUM(All_Opps[[#This Row],[Created_Date]],16)</f>
        <v>2</v>
      </c>
      <c r="N1198" s="182">
        <f>All_Opps[[#This Row],[Close Date]]*1</f>
        <v>43535</v>
      </c>
      <c r="O1198" s="185">
        <f>YEAR(All_Opps[[#This Row],[Close_Date]])</f>
        <v>2019</v>
      </c>
      <c r="P1198" s="183">
        <f>MONTH(All_Opps[[#This Row],[Close Date]])</f>
        <v>3</v>
      </c>
      <c r="Q1198" s="181">
        <f>WEEKNUM(All_Opps[[#This Row],[Close Date]],1)</f>
        <v>11</v>
      </c>
      <c r="R11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98" s="4" t="s">
        <v>2705</v>
      </c>
      <c r="T1198" s="4" t="s">
        <v>2706</v>
      </c>
      <c r="U1198" s="68">
        <v>43535</v>
      </c>
      <c r="V1198" s="347" t="s">
        <v>18</v>
      </c>
      <c r="W1198" s="9">
        <v>42944</v>
      </c>
      <c r="X1198" s="4" t="s">
        <v>13</v>
      </c>
      <c r="Y1198" s="4" t="s">
        <v>1285</v>
      </c>
      <c r="Z1198" s="68">
        <v>43474</v>
      </c>
    </row>
    <row r="1199" spans="1:26" ht="12.75" x14ac:dyDescent="0.35">
      <c r="A11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1199" s="181" t="str">
        <f>IF(All_Opps[[#This Row],[WeekMod]]&lt;&gt;"",CONCATENATE(All_Opps[[#This Row],[Opp Year]],"-",TEXT(All_Opps[[#This Row],[WeekMod]],"00#")),"")</f>
        <v>2019-061</v>
      </c>
      <c r="C11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1199" s="181" t="str">
        <f>CONCATENATE(All_Opps[[#This Row],[Opp Year]],"-",TEXT(All_Opps[[#This Row],[Week]],"00#"))</f>
        <v>2019-061</v>
      </c>
      <c r="E1199" s="181">
        <f>IFERROR(VALUE(RIGHT(All_Opps[[#This Row],[Opportunity Name]],2)),"")</f>
        <v>2</v>
      </c>
      <c r="F1199" s="181">
        <f>IFERROR(("20"&amp;LEFT(All_Opps[[#This Row],[Opportunity Name]],2))*1,"")</f>
        <v>2019</v>
      </c>
      <c r="G1199" s="181" t="str">
        <f>MID(All_Opps[[#This Row],[Opportunity Name]],3,2)</f>
        <v>09</v>
      </c>
      <c r="H1199" s="181" t="str">
        <f>LEFT(All_Opps[[#This Row],[Opportunity Name]],7)</f>
        <v>1909 Du</v>
      </c>
      <c r="I1199" s="181" t="str" cm="1">
        <f t="array" ref="I11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199" s="181" t="str">
        <f>YEAR(All_Opps[[#This Row],[Close_Date]])&amp;"-"&amp;TEXT(MONTH(All_Opps[[#This Row],[Close_Date]]),"00")</f>
        <v>2019-03</v>
      </c>
      <c r="K1199" s="182">
        <f>All_Opps[[#This Row],[Created Date2]]*1</f>
        <v>43465</v>
      </c>
      <c r="L1199" s="183">
        <f>YEAR(All_Opps[[#This Row],[Created_Date]])</f>
        <v>2018</v>
      </c>
      <c r="M1199" s="184">
        <f>WEEKNUM(All_Opps[[#This Row],[Created_Date]],16)</f>
        <v>53</v>
      </c>
      <c r="N1199" s="182">
        <f>All_Opps[[#This Row],[Close Date]]*1</f>
        <v>43526</v>
      </c>
      <c r="O1199" s="185">
        <f>YEAR(All_Opps[[#This Row],[Close_Date]])</f>
        <v>2019</v>
      </c>
      <c r="P1199" s="183">
        <f>MONTH(All_Opps[[#This Row],[Close Date]])</f>
        <v>3</v>
      </c>
      <c r="Q1199" s="181">
        <f>WEEKNUM(All_Opps[[#This Row],[Close Date]],1)</f>
        <v>9</v>
      </c>
      <c r="R119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199" s="4" t="s">
        <v>2707</v>
      </c>
      <c r="T1199" s="4" t="s">
        <v>2708</v>
      </c>
      <c r="U1199" s="68">
        <v>43526</v>
      </c>
      <c r="V1199" s="347" t="s">
        <v>21</v>
      </c>
      <c r="W1199" s="9">
        <v>31908</v>
      </c>
      <c r="X1199" s="4" t="s">
        <v>15</v>
      </c>
      <c r="Y1199" s="4" t="s">
        <v>1285</v>
      </c>
      <c r="Z1199" s="68">
        <v>43465</v>
      </c>
    </row>
    <row r="1200" spans="1:26" ht="12.75" x14ac:dyDescent="0.35">
      <c r="A12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1200" s="181" t="str">
        <f>IF(All_Opps[[#This Row],[WeekMod]]&lt;&gt;"",CONCATENATE(All_Opps[[#This Row],[Opp Year]],"-",TEXT(All_Opps[[#This Row],[WeekMod]],"00#")),"")</f>
        <v>2019-064</v>
      </c>
      <c r="C12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1200" s="181" t="str">
        <f>CONCATENATE(All_Opps[[#This Row],[Opp Year]],"-",TEXT(All_Opps[[#This Row],[Week]],"00#"))</f>
        <v>2019-064</v>
      </c>
      <c r="E1200" s="181">
        <f>IFERROR(VALUE(RIGHT(All_Opps[[#This Row],[Opportunity Name]],2)),"")</f>
        <v>4</v>
      </c>
      <c r="F1200" s="181">
        <f>IFERROR(("20"&amp;LEFT(All_Opps[[#This Row],[Opportunity Name]],2))*1,"")</f>
        <v>2019</v>
      </c>
      <c r="G1200" s="181" t="str">
        <f>MID(All_Opps[[#This Row],[Opportunity Name]],3,2)</f>
        <v>10</v>
      </c>
      <c r="H1200" s="181" t="str">
        <f>LEFT(All_Opps[[#This Row],[Opportunity Name]],7)</f>
        <v>1910 Fe</v>
      </c>
      <c r="I1200" s="181" t="str" cm="1">
        <f t="array" ref="I12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00" s="181" t="str">
        <f>YEAR(All_Opps[[#This Row],[Close_Date]])&amp;"-"&amp;TEXT(MONTH(All_Opps[[#This Row],[Close_Date]]),"00")</f>
        <v>2019-03</v>
      </c>
      <c r="K1200" s="182">
        <f>All_Opps[[#This Row],[Created Date2]]*1</f>
        <v>43485</v>
      </c>
      <c r="L1200" s="183">
        <f>YEAR(All_Opps[[#This Row],[Created_Date]])</f>
        <v>2019</v>
      </c>
      <c r="M1200" s="184">
        <f>WEEKNUM(All_Opps[[#This Row],[Created_Date]],16)</f>
        <v>4</v>
      </c>
      <c r="N1200" s="182">
        <f>All_Opps[[#This Row],[Close Date]]*1</f>
        <v>43546</v>
      </c>
      <c r="O1200" s="185">
        <f>YEAR(All_Opps[[#This Row],[Close_Date]])</f>
        <v>2019</v>
      </c>
      <c r="P1200" s="183">
        <f>MONTH(All_Opps[[#This Row],[Close Date]])</f>
        <v>3</v>
      </c>
      <c r="Q1200" s="181">
        <f>WEEKNUM(All_Opps[[#This Row],[Close Date]],1)</f>
        <v>12</v>
      </c>
      <c r="R120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00" s="4" t="s">
        <v>2709</v>
      </c>
      <c r="T1200" s="4" t="s">
        <v>2710</v>
      </c>
      <c r="U1200" s="68">
        <v>43546</v>
      </c>
      <c r="V1200" s="347" t="s">
        <v>18</v>
      </c>
      <c r="W1200" s="9">
        <v>32652</v>
      </c>
      <c r="X1200" s="4" t="s">
        <v>13</v>
      </c>
      <c r="Y1200" s="4" t="s">
        <v>321</v>
      </c>
      <c r="Z1200" s="68">
        <v>43485</v>
      </c>
    </row>
    <row r="1201" spans="1:26" ht="12.75" x14ac:dyDescent="0.35">
      <c r="A12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1201" s="181" t="str">
        <f>IF(All_Opps[[#This Row],[WeekMod]]&lt;&gt;"",CONCATENATE(All_Opps[[#This Row],[Opp Year]],"-",TEXT(All_Opps[[#This Row],[WeekMod]],"00#")),"")</f>
        <v>2019-063</v>
      </c>
      <c r="C12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1201" s="181" t="str">
        <f>CONCATENATE(All_Opps[[#This Row],[Opp Year]],"-",TEXT(All_Opps[[#This Row],[Week]],"00#"))</f>
        <v>2019-063</v>
      </c>
      <c r="E1201" s="181">
        <f>IFERROR(VALUE(RIGHT(All_Opps[[#This Row],[Opportunity Name]],2)),"")</f>
        <v>2</v>
      </c>
      <c r="F1201" s="181">
        <f>IFERROR(("20"&amp;LEFT(All_Opps[[#This Row],[Opportunity Name]],2))*1,"")</f>
        <v>2019</v>
      </c>
      <c r="G1201" s="181" t="str">
        <f>MID(All_Opps[[#This Row],[Opportunity Name]],3,2)</f>
        <v>09</v>
      </c>
      <c r="H1201" s="181" t="str">
        <f>LEFT(All_Opps[[#This Row],[Opportunity Name]],7)</f>
        <v>1909 Mo</v>
      </c>
      <c r="I1201" s="181" t="str" cm="1">
        <f t="array" ref="I12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01" s="181" t="str">
        <f>YEAR(All_Opps[[#This Row],[Close_Date]])&amp;"-"&amp;TEXT(MONTH(All_Opps[[#This Row],[Close_Date]]),"00")</f>
        <v>2019-03</v>
      </c>
      <c r="K1201" s="182">
        <f>All_Opps[[#This Row],[Created Date2]]*1</f>
        <v>43478</v>
      </c>
      <c r="L1201" s="183">
        <f>YEAR(All_Opps[[#This Row],[Created_Date]])</f>
        <v>2019</v>
      </c>
      <c r="M1201" s="184">
        <f>WEEKNUM(All_Opps[[#This Row],[Created_Date]],16)</f>
        <v>3</v>
      </c>
      <c r="N1201" s="182">
        <f>All_Opps[[#This Row],[Close Date]]*1</f>
        <v>43538</v>
      </c>
      <c r="O1201" s="185">
        <f>YEAR(All_Opps[[#This Row],[Close_Date]])</f>
        <v>2019</v>
      </c>
      <c r="P1201" s="183">
        <f>MONTH(All_Opps[[#This Row],[Close Date]])</f>
        <v>3</v>
      </c>
      <c r="Q1201" s="181">
        <f>WEEKNUM(All_Opps[[#This Row],[Close Date]],1)</f>
        <v>11</v>
      </c>
      <c r="R12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01" s="4" t="s">
        <v>2711</v>
      </c>
      <c r="T1201" s="4" t="s">
        <v>2712</v>
      </c>
      <c r="U1201" s="68">
        <v>43538</v>
      </c>
      <c r="V1201" s="347" t="s">
        <v>18</v>
      </c>
      <c r="W1201" s="9">
        <v>43041</v>
      </c>
      <c r="X1201" s="4" t="s">
        <v>11</v>
      </c>
      <c r="Y1201" s="4" t="s">
        <v>328</v>
      </c>
      <c r="Z1201" s="68">
        <v>43478</v>
      </c>
    </row>
    <row r="1202" spans="1:26" ht="12.75" x14ac:dyDescent="0.35">
      <c r="A12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1202" s="181" t="str">
        <f>IF(All_Opps[[#This Row],[WeekMod]]&lt;&gt;"",CONCATENATE(All_Opps[[#This Row],[Opp Year]],"-",TEXT(All_Opps[[#This Row],[WeekMod]],"00#")),"")</f>
        <v>2019-066</v>
      </c>
      <c r="C12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1202" s="181" t="str">
        <f>CONCATENATE(All_Opps[[#This Row],[Opp Year]],"-",TEXT(All_Opps[[#This Row],[Week]],"00#"))</f>
        <v>2019-066</v>
      </c>
      <c r="E1202" s="181">
        <f>IFERROR(VALUE(RIGHT(All_Opps[[#This Row],[Opportunity Name]],2)),"")</f>
        <v>4</v>
      </c>
      <c r="F1202" s="181">
        <f>IFERROR(("20"&amp;LEFT(All_Opps[[#This Row],[Opportunity Name]],2))*1,"")</f>
        <v>2019</v>
      </c>
      <c r="G1202" s="181" t="str">
        <f>MID(All_Opps[[#This Row],[Opportunity Name]],3,2)</f>
        <v>07</v>
      </c>
      <c r="H1202" s="181" t="str">
        <f>LEFT(All_Opps[[#This Row],[Opportunity Name]],7)</f>
        <v>1907 Fe</v>
      </c>
      <c r="I1202" s="181" t="str" cm="1">
        <f t="array" ref="I12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02" s="181" t="str">
        <f>YEAR(All_Opps[[#This Row],[Close_Date]])&amp;"-"&amp;TEXT(MONTH(All_Opps[[#This Row],[Close_Date]]),"00")</f>
        <v>2019-04</v>
      </c>
      <c r="K1202" s="182">
        <f>All_Opps[[#This Row],[Created Date2]]*1</f>
        <v>43501</v>
      </c>
      <c r="L1202" s="183">
        <f>YEAR(All_Opps[[#This Row],[Created_Date]])</f>
        <v>2019</v>
      </c>
      <c r="M1202" s="184">
        <f>WEEKNUM(All_Opps[[#This Row],[Created_Date]],16)</f>
        <v>6</v>
      </c>
      <c r="N1202" s="182">
        <f>All_Opps[[#This Row],[Close Date]]*1</f>
        <v>43561</v>
      </c>
      <c r="O1202" s="185">
        <f>YEAR(All_Opps[[#This Row],[Close_Date]])</f>
        <v>2019</v>
      </c>
      <c r="P1202" s="183">
        <f>MONTH(All_Opps[[#This Row],[Close Date]])</f>
        <v>4</v>
      </c>
      <c r="Q1202" s="181">
        <f>WEEKNUM(All_Opps[[#This Row],[Close Date]],1)</f>
        <v>14</v>
      </c>
      <c r="R120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02" s="4" t="s">
        <v>2713</v>
      </c>
      <c r="T1202" s="4" t="s">
        <v>2714</v>
      </c>
      <c r="U1202" s="68">
        <v>43561</v>
      </c>
      <c r="V1202" s="347" t="s">
        <v>18</v>
      </c>
      <c r="W1202" s="9">
        <v>55934</v>
      </c>
      <c r="X1202" s="4" t="s">
        <v>6</v>
      </c>
      <c r="Y1202" s="4" t="s">
        <v>328</v>
      </c>
      <c r="Z1202" s="68">
        <v>43501</v>
      </c>
    </row>
    <row r="1203" spans="1:26" ht="12.75" x14ac:dyDescent="0.35">
      <c r="A12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1203" s="181" t="str">
        <f>IF(All_Opps[[#This Row],[WeekMod]]&lt;&gt;"",CONCATENATE(All_Opps[[#This Row],[Opp Year]],"-",TEXT(All_Opps[[#This Row],[WeekMod]],"00#")),"")</f>
        <v>2020-017</v>
      </c>
      <c r="C12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1203" s="181" t="str">
        <f>CONCATENATE(All_Opps[[#This Row],[Opp Year]],"-",TEXT(All_Opps[[#This Row],[Week]],"00#"))</f>
        <v>2020-017</v>
      </c>
      <c r="E1203" s="181">
        <f>IFERROR(VALUE(RIGHT(All_Opps[[#This Row],[Opportunity Name]],2)),"")</f>
        <v>5</v>
      </c>
      <c r="F1203" s="181">
        <f>IFERROR(("20"&amp;LEFT(All_Opps[[#This Row],[Opportunity Name]],2))*1,"")</f>
        <v>2020</v>
      </c>
      <c r="G1203" s="181" t="str">
        <f>MID(All_Opps[[#This Row],[Opportunity Name]],3,2)</f>
        <v>02</v>
      </c>
      <c r="H1203" s="181" t="str">
        <f>LEFT(All_Opps[[#This Row],[Opportunity Name]],7)</f>
        <v>2002 Ra</v>
      </c>
      <c r="I1203" s="181" t="str" cm="1">
        <f t="array" ref="I12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03" s="181" t="str">
        <f>YEAR(All_Opps[[#This Row],[Close_Date]])&amp;"-"&amp;TEXT(MONTH(All_Opps[[#This Row],[Close_Date]]),"00")</f>
        <v>2019-04</v>
      </c>
      <c r="K1203" s="182">
        <f>All_Opps[[#This Row],[Created Date2]]*1</f>
        <v>43522</v>
      </c>
      <c r="L1203" s="183">
        <f>YEAR(All_Opps[[#This Row],[Created_Date]])</f>
        <v>2019</v>
      </c>
      <c r="M1203" s="184">
        <f>WEEKNUM(All_Opps[[#This Row],[Created_Date]],16)</f>
        <v>9</v>
      </c>
      <c r="N1203" s="182">
        <f>All_Opps[[#This Row],[Close Date]]*1</f>
        <v>43581</v>
      </c>
      <c r="O1203" s="185">
        <f>YEAR(All_Opps[[#This Row],[Close_Date]])</f>
        <v>2019</v>
      </c>
      <c r="P1203" s="183">
        <f>MONTH(All_Opps[[#This Row],[Close Date]])</f>
        <v>4</v>
      </c>
      <c r="Q1203" s="181">
        <f>WEEKNUM(All_Opps[[#This Row],[Close Date]],1)</f>
        <v>17</v>
      </c>
      <c r="R12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03" s="4" t="s">
        <v>2715</v>
      </c>
      <c r="T1203" s="4" t="s">
        <v>2716</v>
      </c>
      <c r="U1203" s="68">
        <v>43581</v>
      </c>
      <c r="V1203" s="347" t="s">
        <v>21</v>
      </c>
      <c r="W1203" s="9">
        <v>107054</v>
      </c>
      <c r="X1203" s="4" t="s">
        <v>13</v>
      </c>
      <c r="Y1203" s="4" t="s">
        <v>328</v>
      </c>
      <c r="Z1203" s="68">
        <v>43522</v>
      </c>
    </row>
    <row r="1204" spans="1:26" ht="12.75" x14ac:dyDescent="0.35">
      <c r="A12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1204" s="181" t="str">
        <f>IF(All_Opps[[#This Row],[WeekMod]]&lt;&gt;"",CONCATENATE(All_Opps[[#This Row],[Opp Year]],"-",TEXT(All_Opps[[#This Row],[WeekMod]],"00#")),"")</f>
        <v>2019-070</v>
      </c>
      <c r="C12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1204" s="181" t="str">
        <f>CONCATENATE(All_Opps[[#This Row],[Opp Year]],"-",TEXT(All_Opps[[#This Row],[Week]],"00#"))</f>
        <v>2019-070</v>
      </c>
      <c r="E1204" s="181">
        <f>IFERROR(VALUE(RIGHT(All_Opps[[#This Row],[Opportunity Name]],2)),"")</f>
        <v>5</v>
      </c>
      <c r="F1204" s="181">
        <f>IFERROR(("20"&amp;LEFT(All_Opps[[#This Row],[Opportunity Name]],2))*1,"")</f>
        <v>2019</v>
      </c>
      <c r="G1204" s="181" t="str">
        <f>MID(All_Opps[[#This Row],[Opportunity Name]],3,2)</f>
        <v>08</v>
      </c>
      <c r="H1204" s="181" t="str">
        <f>LEFT(All_Opps[[#This Row],[Opportunity Name]],7)</f>
        <v>1908 So</v>
      </c>
      <c r="I1204" s="181" t="str" cm="1">
        <f t="array" ref="I12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04" s="181" t="str">
        <f>YEAR(All_Opps[[#This Row],[Close_Date]])&amp;"-"&amp;TEXT(MONTH(All_Opps[[#This Row],[Close_Date]]),"00")</f>
        <v>2019-04</v>
      </c>
      <c r="K1204" s="182">
        <f>All_Opps[[#This Row],[Created Date2]]*1</f>
        <v>43528</v>
      </c>
      <c r="L1204" s="183">
        <f>YEAR(All_Opps[[#This Row],[Created_Date]])</f>
        <v>2019</v>
      </c>
      <c r="M1204" s="184">
        <f>WEEKNUM(All_Opps[[#This Row],[Created_Date]],16)</f>
        <v>10</v>
      </c>
      <c r="N1204" s="182">
        <f>All_Opps[[#This Row],[Close Date]]*1</f>
        <v>43583</v>
      </c>
      <c r="O1204" s="185">
        <f>YEAR(All_Opps[[#This Row],[Close_Date]])</f>
        <v>2019</v>
      </c>
      <c r="P1204" s="183">
        <f>MONTH(All_Opps[[#This Row],[Close Date]])</f>
        <v>4</v>
      </c>
      <c r="Q1204" s="181">
        <f>WEEKNUM(All_Opps[[#This Row],[Close Date]],1)</f>
        <v>18</v>
      </c>
      <c r="R120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04" s="4" t="s">
        <v>2717</v>
      </c>
      <c r="T1204" s="4" t="s">
        <v>2718</v>
      </c>
      <c r="U1204" s="68">
        <v>43583</v>
      </c>
      <c r="V1204" s="347" t="s">
        <v>18</v>
      </c>
      <c r="W1204" s="9">
        <v>118204</v>
      </c>
      <c r="X1204" s="4" t="s">
        <v>6</v>
      </c>
      <c r="Y1204" s="4" t="s">
        <v>1285</v>
      </c>
      <c r="Z1204" s="68">
        <v>43528</v>
      </c>
    </row>
    <row r="1205" spans="1:26" ht="12.75" x14ac:dyDescent="0.35">
      <c r="A12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1205" s="181" t="str">
        <f>IF(All_Opps[[#This Row],[WeekMod]]&lt;&gt;"",CONCATENATE(All_Opps[[#This Row],[Opp Year]],"-",TEXT(All_Opps[[#This Row],[WeekMod]],"00#")),"")</f>
        <v>2019-069</v>
      </c>
      <c r="C12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1205" s="181" t="str">
        <f>CONCATENATE(All_Opps[[#This Row],[Opp Year]],"-",TEXT(All_Opps[[#This Row],[Week]],"00#"))</f>
        <v>2019-069</v>
      </c>
      <c r="E1205" s="181">
        <f>IFERROR(VALUE(RIGHT(All_Opps[[#This Row],[Opportunity Name]],2)),"")</f>
        <v>5</v>
      </c>
      <c r="F1205" s="181">
        <f>IFERROR(("20"&amp;LEFT(All_Opps[[#This Row],[Opportunity Name]],2))*1,"")</f>
        <v>2019</v>
      </c>
      <c r="G1205" s="181" t="str">
        <f>MID(All_Opps[[#This Row],[Opportunity Name]],3,2)</f>
        <v>09</v>
      </c>
      <c r="H1205" s="181" t="str">
        <f>LEFT(All_Opps[[#This Row],[Opportunity Name]],7)</f>
        <v>1909 Ki</v>
      </c>
      <c r="I1205" s="181" t="str" cm="1">
        <f t="array" ref="I12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05" s="181" t="str">
        <f>YEAR(All_Opps[[#This Row],[Close_Date]])&amp;"-"&amp;TEXT(MONTH(All_Opps[[#This Row],[Close_Date]]),"00")</f>
        <v>2019-04</v>
      </c>
      <c r="K1205" s="182">
        <f>All_Opps[[#This Row],[Created Date2]]*1</f>
        <v>43524</v>
      </c>
      <c r="L1205" s="183">
        <f>YEAR(All_Opps[[#This Row],[Created_Date]])</f>
        <v>2019</v>
      </c>
      <c r="M1205" s="184">
        <f>WEEKNUM(All_Opps[[#This Row],[Created_Date]],16)</f>
        <v>9</v>
      </c>
      <c r="N1205" s="182">
        <f>All_Opps[[#This Row],[Close Date]]*1</f>
        <v>43579</v>
      </c>
      <c r="O1205" s="185">
        <f>YEAR(All_Opps[[#This Row],[Close_Date]])</f>
        <v>2019</v>
      </c>
      <c r="P1205" s="183">
        <f>MONTH(All_Opps[[#This Row],[Close Date]])</f>
        <v>4</v>
      </c>
      <c r="Q1205" s="181">
        <f>WEEKNUM(All_Opps[[#This Row],[Close Date]],1)</f>
        <v>17</v>
      </c>
      <c r="R120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05" s="4" t="s">
        <v>2719</v>
      </c>
      <c r="T1205" s="4" t="s">
        <v>2720</v>
      </c>
      <c r="U1205" s="68">
        <v>43579</v>
      </c>
      <c r="V1205" s="347" t="s">
        <v>21</v>
      </c>
      <c r="W1205" s="9">
        <v>120475</v>
      </c>
      <c r="X1205" s="4" t="s">
        <v>14</v>
      </c>
      <c r="Y1205" s="4" t="s">
        <v>328</v>
      </c>
      <c r="Z1205" s="68">
        <v>43524</v>
      </c>
    </row>
    <row r="1206" spans="1:26" ht="12.75" x14ac:dyDescent="0.35">
      <c r="A12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1206" s="181" t="str">
        <f>IF(All_Opps[[#This Row],[WeekMod]]&lt;&gt;"",CONCATENATE(All_Opps[[#This Row],[Opp Year]],"-",TEXT(All_Opps[[#This Row],[WeekMod]],"00#")),"")</f>
        <v>2019-069</v>
      </c>
      <c r="C12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1206" s="181" t="str">
        <f>CONCATENATE(All_Opps[[#This Row],[Opp Year]],"-",TEXT(All_Opps[[#This Row],[Week]],"00#"))</f>
        <v>2019-069</v>
      </c>
      <c r="E1206" s="181">
        <f>IFERROR(VALUE(RIGHT(All_Opps[[#This Row],[Opportunity Name]],2)),"")</f>
        <v>2</v>
      </c>
      <c r="F1206" s="181">
        <f>IFERROR(("20"&amp;LEFT(All_Opps[[#This Row],[Opportunity Name]],2))*1,"")</f>
        <v>2019</v>
      </c>
      <c r="G1206" s="181" t="str">
        <f>MID(All_Opps[[#This Row],[Opportunity Name]],3,2)</f>
        <v>05</v>
      </c>
      <c r="H1206" s="181" t="str">
        <f>LEFT(All_Opps[[#This Row],[Opportunity Name]],7)</f>
        <v>1905 Za</v>
      </c>
      <c r="I1206" s="181" t="str" cm="1">
        <f t="array" ref="I12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06" s="181" t="str">
        <f>YEAR(All_Opps[[#This Row],[Close_Date]])&amp;"-"&amp;TEXT(MONTH(All_Opps[[#This Row],[Close_Date]]),"00")</f>
        <v>2019-04</v>
      </c>
      <c r="K1206" s="182">
        <f>All_Opps[[#This Row],[Created Date2]]*1</f>
        <v>43522</v>
      </c>
      <c r="L1206" s="183">
        <f>YEAR(All_Opps[[#This Row],[Created_Date]])</f>
        <v>2019</v>
      </c>
      <c r="M1206" s="184">
        <f>WEEKNUM(All_Opps[[#This Row],[Created_Date]],16)</f>
        <v>9</v>
      </c>
      <c r="N1206" s="182">
        <f>All_Opps[[#This Row],[Close Date]]*1</f>
        <v>43576</v>
      </c>
      <c r="O1206" s="185">
        <f>YEAR(All_Opps[[#This Row],[Close_Date]])</f>
        <v>2019</v>
      </c>
      <c r="P1206" s="183">
        <f>MONTH(All_Opps[[#This Row],[Close Date]])</f>
        <v>4</v>
      </c>
      <c r="Q1206" s="181">
        <f>WEEKNUM(All_Opps[[#This Row],[Close Date]],1)</f>
        <v>17</v>
      </c>
      <c r="R12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06" s="4" t="s">
        <v>2721</v>
      </c>
      <c r="T1206" s="4" t="s">
        <v>2722</v>
      </c>
      <c r="U1206" s="68">
        <v>43576</v>
      </c>
      <c r="V1206" s="347" t="s">
        <v>21</v>
      </c>
      <c r="W1206" s="9">
        <v>27992</v>
      </c>
      <c r="X1206" s="4" t="s">
        <v>5</v>
      </c>
      <c r="Y1206" s="4" t="s">
        <v>328</v>
      </c>
      <c r="Z1206" s="68">
        <v>43522</v>
      </c>
    </row>
    <row r="1207" spans="1:26" ht="12.75" x14ac:dyDescent="0.35">
      <c r="A12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1207" s="181" t="str">
        <f>IF(All_Opps[[#This Row],[WeekMod]]&lt;&gt;"",CONCATENATE(All_Opps[[#This Row],[Opp Year]],"-",TEXT(All_Opps[[#This Row],[WeekMod]],"00#")),"")</f>
        <v>2019-063</v>
      </c>
      <c r="C12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1207" s="181" t="str">
        <f>CONCATENATE(All_Opps[[#This Row],[Opp Year]],"-",TEXT(All_Opps[[#This Row],[Week]],"00#"))</f>
        <v>2019-063</v>
      </c>
      <c r="E1207" s="181">
        <f>IFERROR(VALUE(RIGHT(All_Opps[[#This Row],[Opportunity Name]],2)),"")</f>
        <v>2</v>
      </c>
      <c r="F1207" s="181">
        <f>IFERROR(("20"&amp;LEFT(All_Opps[[#This Row],[Opportunity Name]],2))*1,"")</f>
        <v>2019</v>
      </c>
      <c r="G1207" s="181" t="str">
        <f>MID(All_Opps[[#This Row],[Opportunity Name]],3,2)</f>
        <v>11</v>
      </c>
      <c r="H1207" s="181" t="str">
        <f>LEFT(All_Opps[[#This Row],[Opportunity Name]],7)</f>
        <v>1911 Ho</v>
      </c>
      <c r="I1207" s="181" t="str" cm="1">
        <f t="array" ref="I12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07" s="181" t="str">
        <f>YEAR(All_Opps[[#This Row],[Close_Date]])&amp;"-"&amp;TEXT(MONTH(All_Opps[[#This Row],[Close_Date]]),"00")</f>
        <v>2019-03</v>
      </c>
      <c r="K1207" s="182">
        <f>All_Opps[[#This Row],[Created Date2]]*1</f>
        <v>43482</v>
      </c>
      <c r="L1207" s="183">
        <f>YEAR(All_Opps[[#This Row],[Created_Date]])</f>
        <v>2019</v>
      </c>
      <c r="M1207" s="184">
        <f>WEEKNUM(All_Opps[[#This Row],[Created_Date]],16)</f>
        <v>3</v>
      </c>
      <c r="N1207" s="182">
        <f>All_Opps[[#This Row],[Close Date]]*1</f>
        <v>43536</v>
      </c>
      <c r="O1207" s="185">
        <f>YEAR(All_Opps[[#This Row],[Close_Date]])</f>
        <v>2019</v>
      </c>
      <c r="P1207" s="183">
        <f>MONTH(All_Opps[[#This Row],[Close Date]])</f>
        <v>3</v>
      </c>
      <c r="Q1207" s="181">
        <f>WEEKNUM(All_Opps[[#This Row],[Close Date]],1)</f>
        <v>11</v>
      </c>
      <c r="R12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07" s="4" t="s">
        <v>2723</v>
      </c>
      <c r="T1207" s="4" t="s">
        <v>2724</v>
      </c>
      <c r="U1207" s="68">
        <v>43536</v>
      </c>
      <c r="V1207" s="347" t="s">
        <v>18</v>
      </c>
      <c r="W1207" s="9">
        <v>45224</v>
      </c>
      <c r="X1207" s="4" t="s">
        <v>159</v>
      </c>
      <c r="Y1207" s="4" t="s">
        <v>321</v>
      </c>
      <c r="Z1207" s="68">
        <v>43482</v>
      </c>
    </row>
    <row r="1208" spans="1:26" ht="12.75" x14ac:dyDescent="0.35">
      <c r="A12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208" s="181" t="str">
        <f>IF(All_Opps[[#This Row],[WeekMod]]&lt;&gt;"",CONCATENATE(All_Opps[[#This Row],[Opp Year]],"-",TEXT(All_Opps[[#This Row],[WeekMod]],"00#")),"")</f>
        <v>2019-068</v>
      </c>
      <c r="C12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208" s="181" t="str">
        <f>CONCATENATE(All_Opps[[#This Row],[Opp Year]],"-",TEXT(All_Opps[[#This Row],[Week]],"00#"))</f>
        <v>2019-068</v>
      </c>
      <c r="E1208" s="181">
        <f>IFERROR(VALUE(RIGHT(All_Opps[[#This Row],[Opportunity Name]],2)),"")</f>
        <v>3</v>
      </c>
      <c r="F1208" s="181">
        <f>IFERROR(("20"&amp;LEFT(All_Opps[[#This Row],[Opportunity Name]],2))*1,"")</f>
        <v>2019</v>
      </c>
      <c r="G1208" s="181" t="str">
        <f>MID(All_Opps[[#This Row],[Opportunity Name]],3,2)</f>
        <v>07</v>
      </c>
      <c r="H1208" s="181" t="str">
        <f>LEFT(All_Opps[[#This Row],[Opportunity Name]],7)</f>
        <v>1907 Qu</v>
      </c>
      <c r="I1208" s="181" t="str" cm="1">
        <f t="array" ref="I12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08" s="181" t="str">
        <f>YEAR(All_Opps[[#This Row],[Close_Date]])&amp;"-"&amp;TEXT(MONTH(All_Opps[[#This Row],[Close_Date]]),"00")</f>
        <v>2019-04</v>
      </c>
      <c r="K1208" s="182">
        <f>All_Opps[[#This Row],[Created Date2]]*1</f>
        <v>43529</v>
      </c>
      <c r="L1208" s="183">
        <f>YEAR(All_Opps[[#This Row],[Created_Date]])</f>
        <v>2019</v>
      </c>
      <c r="M1208" s="184">
        <f>WEEKNUM(All_Opps[[#This Row],[Created_Date]],16)</f>
        <v>10</v>
      </c>
      <c r="N1208" s="182">
        <f>All_Opps[[#This Row],[Close Date]]*1</f>
        <v>43569</v>
      </c>
      <c r="O1208" s="185">
        <f>YEAR(All_Opps[[#This Row],[Close_Date]])</f>
        <v>2019</v>
      </c>
      <c r="P1208" s="183">
        <f>MONTH(All_Opps[[#This Row],[Close Date]])</f>
        <v>4</v>
      </c>
      <c r="Q1208" s="181">
        <f>WEEKNUM(All_Opps[[#This Row],[Close Date]],1)</f>
        <v>16</v>
      </c>
      <c r="R120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08" s="4" t="s">
        <v>2725</v>
      </c>
      <c r="T1208" s="4" t="s">
        <v>2726</v>
      </c>
      <c r="U1208" s="68">
        <v>43569</v>
      </c>
      <c r="V1208" s="347" t="s">
        <v>18</v>
      </c>
      <c r="W1208" s="9">
        <v>25454</v>
      </c>
      <c r="X1208" s="4" t="s">
        <v>13</v>
      </c>
      <c r="Y1208" s="4" t="s">
        <v>328</v>
      </c>
      <c r="Z1208" s="68">
        <v>43529</v>
      </c>
    </row>
    <row r="1209" spans="1:26" ht="12.75" x14ac:dyDescent="0.35">
      <c r="A12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209" s="181" t="str">
        <f>IF(All_Opps[[#This Row],[WeekMod]]&lt;&gt;"",CONCATENATE(All_Opps[[#This Row],[Opp Year]],"-",TEXT(All_Opps[[#This Row],[WeekMod]],"00#")),"")</f>
        <v>2019-062</v>
      </c>
      <c r="C12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209" s="181" t="str">
        <f>CONCATENATE(All_Opps[[#This Row],[Opp Year]],"-",TEXT(All_Opps[[#This Row],[Week]],"00#"))</f>
        <v>2019-062</v>
      </c>
      <c r="E1209" s="181">
        <f>IFERROR(VALUE(RIGHT(All_Opps[[#This Row],[Opportunity Name]],2)),"")</f>
        <v>3</v>
      </c>
      <c r="F1209" s="181">
        <f>IFERROR(("20"&amp;LEFT(All_Opps[[#This Row],[Opportunity Name]],2))*1,"")</f>
        <v>2019</v>
      </c>
      <c r="G1209" s="181" t="str">
        <f>MID(All_Opps[[#This Row],[Opportunity Name]],3,2)</f>
        <v>08</v>
      </c>
      <c r="H1209" s="181" t="str">
        <f>LEFT(All_Opps[[#This Row],[Opportunity Name]],7)</f>
        <v>1908 Ub</v>
      </c>
      <c r="I1209" s="181" t="str" cm="1">
        <f t="array" ref="I12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09" s="181" t="str">
        <f>YEAR(All_Opps[[#This Row],[Close_Date]])&amp;"-"&amp;TEXT(MONTH(All_Opps[[#This Row],[Close_Date]]),"00")</f>
        <v>2019-03</v>
      </c>
      <c r="K1209" s="182">
        <f>All_Opps[[#This Row],[Created Date2]]*1</f>
        <v>43490</v>
      </c>
      <c r="L1209" s="183">
        <f>YEAR(All_Opps[[#This Row],[Created_Date]])</f>
        <v>2019</v>
      </c>
      <c r="M1209" s="184">
        <f>WEEKNUM(All_Opps[[#This Row],[Created_Date]],16)</f>
        <v>4</v>
      </c>
      <c r="N1209" s="182">
        <f>All_Opps[[#This Row],[Close Date]]*1</f>
        <v>43530</v>
      </c>
      <c r="O1209" s="185">
        <f>YEAR(All_Opps[[#This Row],[Close_Date]])</f>
        <v>2019</v>
      </c>
      <c r="P1209" s="183">
        <f>MONTH(All_Opps[[#This Row],[Close Date]])</f>
        <v>3</v>
      </c>
      <c r="Q1209" s="181">
        <f>WEEKNUM(All_Opps[[#This Row],[Close Date]],1)</f>
        <v>10</v>
      </c>
      <c r="R120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09" s="4" t="s">
        <v>2727</v>
      </c>
      <c r="T1209" s="4" t="s">
        <v>2728</v>
      </c>
      <c r="U1209" s="68">
        <v>43530</v>
      </c>
      <c r="V1209" s="347" t="s">
        <v>18</v>
      </c>
      <c r="W1209" s="9">
        <v>32117</v>
      </c>
      <c r="X1209" s="4" t="s">
        <v>11</v>
      </c>
      <c r="Y1209" s="4" t="s">
        <v>321</v>
      </c>
      <c r="Z1209" s="68">
        <v>43490</v>
      </c>
    </row>
    <row r="1210" spans="1:26" ht="12.75" x14ac:dyDescent="0.35">
      <c r="A12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210" s="181" t="str">
        <f>IF(All_Opps[[#This Row],[WeekMod]]&lt;&gt;"",CONCATENATE(All_Opps[[#This Row],[Opp Year]],"-",TEXT(All_Opps[[#This Row],[WeekMod]],"00#")),"")</f>
        <v>2019-062</v>
      </c>
      <c r="C12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210" s="181" t="str">
        <f>CONCATENATE(All_Opps[[#This Row],[Opp Year]],"-",TEXT(All_Opps[[#This Row],[Week]],"00#"))</f>
        <v>2019-062</v>
      </c>
      <c r="E1210" s="181">
        <f>IFERROR(VALUE(RIGHT(All_Opps[[#This Row],[Opportunity Name]],2)),"")</f>
        <v>6</v>
      </c>
      <c r="F1210" s="181">
        <f>IFERROR(("20"&amp;LEFT(All_Opps[[#This Row],[Opportunity Name]],2))*1,"")</f>
        <v>2019</v>
      </c>
      <c r="G1210" s="181" t="str">
        <f>MID(All_Opps[[#This Row],[Opportunity Name]],3,2)</f>
        <v>12</v>
      </c>
      <c r="H1210" s="181" t="str">
        <f>LEFT(All_Opps[[#This Row],[Opportunity Name]],7)</f>
        <v>1912 Du</v>
      </c>
      <c r="I1210" s="181" t="str" cm="1">
        <f t="array" ref="I12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10" s="181" t="str">
        <f>YEAR(All_Opps[[#This Row],[Close_Date]])&amp;"-"&amp;TEXT(MONTH(All_Opps[[#This Row],[Close_Date]]),"00")</f>
        <v>2019-03</v>
      </c>
      <c r="K1210" s="182">
        <f>All_Opps[[#This Row],[Created Date2]]*1</f>
        <v>43477</v>
      </c>
      <c r="L1210" s="183">
        <f>YEAR(All_Opps[[#This Row],[Created_Date]])</f>
        <v>2019</v>
      </c>
      <c r="M1210" s="184">
        <f>WEEKNUM(All_Opps[[#This Row],[Created_Date]],16)</f>
        <v>3</v>
      </c>
      <c r="N1210" s="182">
        <f>All_Opps[[#This Row],[Close Date]]*1</f>
        <v>43529</v>
      </c>
      <c r="O1210" s="185">
        <f>YEAR(All_Opps[[#This Row],[Close_Date]])</f>
        <v>2019</v>
      </c>
      <c r="P1210" s="183">
        <f>MONTH(All_Opps[[#This Row],[Close Date]])</f>
        <v>3</v>
      </c>
      <c r="Q1210" s="181">
        <f>WEEKNUM(All_Opps[[#This Row],[Close Date]],1)</f>
        <v>10</v>
      </c>
      <c r="R121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10" s="4" t="s">
        <v>2729</v>
      </c>
      <c r="T1210" s="4" t="s">
        <v>2730</v>
      </c>
      <c r="U1210" s="68">
        <v>43529</v>
      </c>
      <c r="V1210" s="347" t="s">
        <v>21</v>
      </c>
      <c r="W1210" s="9">
        <v>99244</v>
      </c>
      <c r="X1210" s="4" t="s">
        <v>159</v>
      </c>
      <c r="Y1210" s="4" t="s">
        <v>328</v>
      </c>
      <c r="Z1210" s="68">
        <v>43477</v>
      </c>
    </row>
    <row r="1211" spans="1:26" ht="12.75" x14ac:dyDescent="0.35">
      <c r="A12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1211" s="181" t="str">
        <f>IF(All_Opps[[#This Row],[WeekMod]]&lt;&gt;"",CONCATENATE(All_Opps[[#This Row],[Opp Year]],"-",TEXT(All_Opps[[#This Row],[WeekMod]],"00#")),"")</f>
        <v>2020-010</v>
      </c>
      <c r="C12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1211" s="181" t="str">
        <f>CONCATENATE(All_Opps[[#This Row],[Opp Year]],"-",TEXT(All_Opps[[#This Row],[Week]],"00#"))</f>
        <v>2020-010</v>
      </c>
      <c r="E1211" s="181">
        <f>IFERROR(VALUE(RIGHT(All_Opps[[#This Row],[Opportunity Name]],2)),"")</f>
        <v>2</v>
      </c>
      <c r="F1211" s="181">
        <f>IFERROR(("20"&amp;LEFT(All_Opps[[#This Row],[Opportunity Name]],2))*1,"")</f>
        <v>2020</v>
      </c>
      <c r="G1211" s="181" t="str">
        <f>MID(All_Opps[[#This Row],[Opportunity Name]],3,2)</f>
        <v>08</v>
      </c>
      <c r="H1211" s="181" t="str">
        <f>LEFT(All_Opps[[#This Row],[Opportunity Name]],7)</f>
        <v>2008 Ya</v>
      </c>
      <c r="I1211" s="181" t="str" cm="1">
        <f t="array" ref="I12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11" s="181" t="str">
        <f>YEAR(All_Opps[[#This Row],[Close_Date]])&amp;"-"&amp;TEXT(MONTH(All_Opps[[#This Row],[Close_Date]]),"00")</f>
        <v>2019-03</v>
      </c>
      <c r="K1211" s="182">
        <f>All_Opps[[#This Row],[Created Date2]]*1</f>
        <v>43476</v>
      </c>
      <c r="L1211" s="183">
        <f>YEAR(All_Opps[[#This Row],[Created_Date]])</f>
        <v>2019</v>
      </c>
      <c r="M1211" s="184">
        <f>WEEKNUM(All_Opps[[#This Row],[Created_Date]],16)</f>
        <v>2</v>
      </c>
      <c r="N1211" s="182">
        <f>All_Opps[[#This Row],[Close Date]]*1</f>
        <v>43528</v>
      </c>
      <c r="O1211" s="185">
        <f>YEAR(All_Opps[[#This Row],[Close_Date]])</f>
        <v>2019</v>
      </c>
      <c r="P1211" s="183">
        <f>MONTH(All_Opps[[#This Row],[Close Date]])</f>
        <v>3</v>
      </c>
      <c r="Q1211" s="181">
        <f>WEEKNUM(All_Opps[[#This Row],[Close Date]],1)</f>
        <v>10</v>
      </c>
      <c r="R121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11" s="4" t="s">
        <v>2731</v>
      </c>
      <c r="T1211" s="4" t="s">
        <v>2732</v>
      </c>
      <c r="U1211" s="68">
        <v>43528</v>
      </c>
      <c r="V1211" s="347" t="s">
        <v>21</v>
      </c>
      <c r="W1211" s="9">
        <v>99793</v>
      </c>
      <c r="X1211" s="4" t="s">
        <v>159</v>
      </c>
      <c r="Y1211" s="4" t="s">
        <v>1285</v>
      </c>
      <c r="Z1211" s="68">
        <v>43476</v>
      </c>
    </row>
    <row r="1212" spans="1:26" ht="12.75" x14ac:dyDescent="0.35">
      <c r="A12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1212" s="181" t="str">
        <f>IF(All_Opps[[#This Row],[WeekMod]]&lt;&gt;"",CONCATENATE(All_Opps[[#This Row],[Opp Year]],"-",TEXT(All_Opps[[#This Row],[WeekMod]],"00#")),"")</f>
        <v>2019-070</v>
      </c>
      <c r="C12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1212" s="181" t="str">
        <f>CONCATENATE(All_Opps[[#This Row],[Opp Year]],"-",TEXT(All_Opps[[#This Row],[Week]],"00#"))</f>
        <v>2019-070</v>
      </c>
      <c r="E1212" s="181">
        <f>IFERROR(VALUE(RIGHT(All_Opps[[#This Row],[Opportunity Name]],2)),"")</f>
        <v>3</v>
      </c>
      <c r="F1212" s="181">
        <f>IFERROR(("20"&amp;LEFT(All_Opps[[#This Row],[Opportunity Name]],2))*1,"")</f>
        <v>2019</v>
      </c>
      <c r="G1212" s="181" t="str">
        <f>MID(All_Opps[[#This Row],[Opportunity Name]],3,2)</f>
        <v>04</v>
      </c>
      <c r="H1212" s="181" t="str">
        <f>LEFT(All_Opps[[#This Row],[Opportunity Name]],7)</f>
        <v>1904 Fe</v>
      </c>
      <c r="I1212" s="181" t="str" cm="1">
        <f t="array" ref="I12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12" s="181" t="str">
        <f>YEAR(All_Opps[[#This Row],[Close_Date]])&amp;"-"&amp;TEXT(MONTH(All_Opps[[#This Row],[Close_Date]]),"00")</f>
        <v>2019-04</v>
      </c>
      <c r="K1212" s="182">
        <f>All_Opps[[#This Row],[Created Date2]]*1</f>
        <v>43535</v>
      </c>
      <c r="L1212" s="183">
        <f>YEAR(All_Opps[[#This Row],[Created_Date]])</f>
        <v>2019</v>
      </c>
      <c r="M1212" s="184">
        <f>WEEKNUM(All_Opps[[#This Row],[Created_Date]],16)</f>
        <v>11</v>
      </c>
      <c r="N1212" s="182">
        <f>All_Opps[[#This Row],[Close Date]]*1</f>
        <v>43585</v>
      </c>
      <c r="O1212" s="185">
        <f>YEAR(All_Opps[[#This Row],[Close_Date]])</f>
        <v>2019</v>
      </c>
      <c r="P1212" s="183">
        <f>MONTH(All_Opps[[#This Row],[Close Date]])</f>
        <v>4</v>
      </c>
      <c r="Q1212" s="181">
        <f>WEEKNUM(All_Opps[[#This Row],[Close Date]],1)</f>
        <v>18</v>
      </c>
      <c r="R12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12" s="4" t="s">
        <v>2733</v>
      </c>
      <c r="T1212" s="4" t="s">
        <v>2734</v>
      </c>
      <c r="U1212" s="68">
        <v>43585</v>
      </c>
      <c r="V1212" s="347" t="s">
        <v>21</v>
      </c>
      <c r="W1212" s="9">
        <v>20616</v>
      </c>
      <c r="X1212" s="4" t="s">
        <v>16</v>
      </c>
      <c r="Y1212" s="4" t="s">
        <v>1285</v>
      </c>
      <c r="Z1212" s="68">
        <v>43535</v>
      </c>
    </row>
    <row r="1213" spans="1:26" ht="12.75" x14ac:dyDescent="0.35">
      <c r="A12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1213" s="181" t="str">
        <f>IF(All_Opps[[#This Row],[WeekMod]]&lt;&gt;"",CONCATENATE(All_Opps[[#This Row],[Opp Year]],"-",TEXT(All_Opps[[#This Row],[WeekMod]],"00#")),"")</f>
        <v>2019-064</v>
      </c>
      <c r="C12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1213" s="181" t="str">
        <f>CONCATENATE(All_Opps[[#This Row],[Opp Year]],"-",TEXT(All_Opps[[#This Row],[Week]],"00#"))</f>
        <v>2019-064</v>
      </c>
      <c r="E1213" s="181">
        <f>IFERROR(VALUE(RIGHT(All_Opps[[#This Row],[Opportunity Name]],2)),"")</f>
        <v>4</v>
      </c>
      <c r="F1213" s="181">
        <f>IFERROR(("20"&amp;LEFT(All_Opps[[#This Row],[Opportunity Name]],2))*1,"")</f>
        <v>2019</v>
      </c>
      <c r="G1213" s="181" t="str">
        <f>MID(All_Opps[[#This Row],[Opportunity Name]],3,2)</f>
        <v>11</v>
      </c>
      <c r="H1213" s="181" t="str">
        <f>LEFT(All_Opps[[#This Row],[Opportunity Name]],7)</f>
        <v>1911 Ko</v>
      </c>
      <c r="I1213" s="181" t="str" cm="1">
        <f t="array" ref="I12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13" s="181" t="str">
        <f>YEAR(All_Opps[[#This Row],[Close_Date]])&amp;"-"&amp;TEXT(MONTH(All_Opps[[#This Row],[Close_Date]]),"00")</f>
        <v>2019-03</v>
      </c>
      <c r="K1213" s="182">
        <f>All_Opps[[#This Row],[Created Date2]]*1</f>
        <v>43499</v>
      </c>
      <c r="L1213" s="183">
        <f>YEAR(All_Opps[[#This Row],[Created_Date]])</f>
        <v>2019</v>
      </c>
      <c r="M1213" s="184">
        <f>WEEKNUM(All_Opps[[#This Row],[Created_Date]],16)</f>
        <v>6</v>
      </c>
      <c r="N1213" s="182">
        <f>All_Opps[[#This Row],[Close Date]]*1</f>
        <v>43547</v>
      </c>
      <c r="O1213" s="185">
        <f>YEAR(All_Opps[[#This Row],[Close_Date]])</f>
        <v>2019</v>
      </c>
      <c r="P1213" s="183">
        <f>MONTH(All_Opps[[#This Row],[Close Date]])</f>
        <v>3</v>
      </c>
      <c r="Q1213" s="181">
        <f>WEEKNUM(All_Opps[[#This Row],[Close Date]],1)</f>
        <v>12</v>
      </c>
      <c r="R121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13" s="4" t="s">
        <v>2735</v>
      </c>
      <c r="T1213" s="4" t="s">
        <v>2736</v>
      </c>
      <c r="U1213" s="68">
        <v>43547</v>
      </c>
      <c r="V1213" s="347" t="s">
        <v>18</v>
      </c>
      <c r="W1213" s="9">
        <v>64313</v>
      </c>
      <c r="X1213" s="4" t="s">
        <v>11</v>
      </c>
      <c r="Y1213" s="4" t="s">
        <v>1285</v>
      </c>
      <c r="Z1213" s="68">
        <v>43499</v>
      </c>
    </row>
    <row r="1214" spans="1:26" ht="12.75" x14ac:dyDescent="0.35">
      <c r="A12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214" s="181" t="str">
        <f>IF(All_Opps[[#This Row],[WeekMod]]&lt;&gt;"",CONCATENATE(All_Opps[[#This Row],[Opp Year]],"-",TEXT(All_Opps[[#This Row],[WeekMod]],"00#")),"")</f>
        <v>2019-068</v>
      </c>
      <c r="C12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214" s="181" t="str">
        <f>CONCATENATE(All_Opps[[#This Row],[Opp Year]],"-",TEXT(All_Opps[[#This Row],[Week]],"00#"))</f>
        <v>2019-068</v>
      </c>
      <c r="E1214" s="181">
        <f>IFERROR(VALUE(RIGHT(All_Opps[[#This Row],[Opportunity Name]],2)),"")</f>
        <v>4</v>
      </c>
      <c r="F1214" s="181">
        <f>IFERROR(("20"&amp;LEFT(All_Opps[[#This Row],[Opportunity Name]],2))*1,"")</f>
        <v>2019</v>
      </c>
      <c r="G1214" s="181" t="str">
        <f>MID(All_Opps[[#This Row],[Opportunity Name]],3,2)</f>
        <v>07</v>
      </c>
      <c r="H1214" s="181" t="str">
        <f>LEFT(All_Opps[[#This Row],[Opportunity Name]],7)</f>
        <v>1907 We</v>
      </c>
      <c r="I1214" s="181" t="str" cm="1">
        <f t="array" ref="I12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14" s="181" t="str">
        <f>YEAR(All_Opps[[#This Row],[Close_Date]])&amp;"-"&amp;TEXT(MONTH(All_Opps[[#This Row],[Close_Date]]),"00")</f>
        <v>2019-04</v>
      </c>
      <c r="K1214" s="182">
        <f>All_Opps[[#This Row],[Created Date2]]*1</f>
        <v>43525</v>
      </c>
      <c r="L1214" s="183">
        <f>YEAR(All_Opps[[#This Row],[Created_Date]])</f>
        <v>2019</v>
      </c>
      <c r="M1214" s="184">
        <f>WEEKNUM(All_Opps[[#This Row],[Created_Date]],16)</f>
        <v>9</v>
      </c>
      <c r="N1214" s="182">
        <f>All_Opps[[#This Row],[Close Date]]*1</f>
        <v>43573</v>
      </c>
      <c r="O1214" s="185">
        <f>YEAR(All_Opps[[#This Row],[Close_Date]])</f>
        <v>2019</v>
      </c>
      <c r="P1214" s="183">
        <f>MONTH(All_Opps[[#This Row],[Close Date]])</f>
        <v>4</v>
      </c>
      <c r="Q1214" s="181">
        <f>WEEKNUM(All_Opps[[#This Row],[Close Date]],1)</f>
        <v>16</v>
      </c>
      <c r="R12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14" s="4" t="s">
        <v>2737</v>
      </c>
      <c r="T1214" s="4" t="s">
        <v>2738</v>
      </c>
      <c r="U1214" s="68">
        <v>43573</v>
      </c>
      <c r="V1214" s="347" t="s">
        <v>18</v>
      </c>
      <c r="W1214" s="9">
        <v>48682</v>
      </c>
      <c r="X1214" s="4" t="s">
        <v>15</v>
      </c>
      <c r="Y1214" s="4" t="s">
        <v>1285</v>
      </c>
      <c r="Z1214" s="68">
        <v>43525</v>
      </c>
    </row>
    <row r="1215" spans="1:26" ht="12.75" x14ac:dyDescent="0.35">
      <c r="A12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1215" s="181" t="str">
        <f>IF(All_Opps[[#This Row],[WeekMod]]&lt;&gt;"",CONCATENATE(All_Opps[[#This Row],[Opp Year]],"-",TEXT(All_Opps[[#This Row],[WeekMod]],"00#")),"")</f>
        <v>2019-067</v>
      </c>
      <c r="C12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1215" s="181" t="str">
        <f>CONCATENATE(All_Opps[[#This Row],[Opp Year]],"-",TEXT(All_Opps[[#This Row],[Week]],"00#"))</f>
        <v>2019-067</v>
      </c>
      <c r="E1215" s="181">
        <f>IFERROR(VALUE(RIGHT(All_Opps[[#This Row],[Opportunity Name]],2)),"")</f>
        <v>2</v>
      </c>
      <c r="F1215" s="181">
        <f>IFERROR(("20"&amp;LEFT(All_Opps[[#This Row],[Opportunity Name]],2))*1,"")</f>
        <v>2019</v>
      </c>
      <c r="G1215" s="181" t="str">
        <f>MID(All_Opps[[#This Row],[Opportunity Name]],3,2)</f>
        <v>03</v>
      </c>
      <c r="H1215" s="181" t="str">
        <f>LEFT(All_Opps[[#This Row],[Opportunity Name]],7)</f>
        <v>1903 Vi</v>
      </c>
      <c r="I1215" s="181" t="str" cm="1">
        <f t="array" ref="I12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15" s="181" t="str">
        <f>YEAR(All_Opps[[#This Row],[Close_Date]])&amp;"-"&amp;TEXT(MONTH(All_Opps[[#This Row],[Close_Date]]),"00")</f>
        <v>2019-04</v>
      </c>
      <c r="K1215" s="182">
        <f>All_Opps[[#This Row],[Created Date2]]*1</f>
        <v>43520</v>
      </c>
      <c r="L1215" s="183">
        <f>YEAR(All_Opps[[#This Row],[Created_Date]])</f>
        <v>2019</v>
      </c>
      <c r="M1215" s="184">
        <f>WEEKNUM(All_Opps[[#This Row],[Created_Date]],16)</f>
        <v>9</v>
      </c>
      <c r="N1215" s="182">
        <f>All_Opps[[#This Row],[Close Date]]*1</f>
        <v>43567</v>
      </c>
      <c r="O1215" s="185">
        <f>YEAR(All_Opps[[#This Row],[Close_Date]])</f>
        <v>2019</v>
      </c>
      <c r="P1215" s="183">
        <f>MONTH(All_Opps[[#This Row],[Close Date]])</f>
        <v>4</v>
      </c>
      <c r="Q1215" s="181">
        <f>WEEKNUM(All_Opps[[#This Row],[Close Date]],1)</f>
        <v>15</v>
      </c>
      <c r="R121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15" s="4" t="s">
        <v>2739</v>
      </c>
      <c r="T1215" s="4" t="s">
        <v>2740</v>
      </c>
      <c r="U1215" s="68">
        <v>43567</v>
      </c>
      <c r="V1215" s="347" t="s">
        <v>18</v>
      </c>
      <c r="W1215" s="9">
        <v>32524</v>
      </c>
      <c r="X1215" s="4" t="s">
        <v>11</v>
      </c>
      <c r="Y1215" s="4" t="s">
        <v>328</v>
      </c>
      <c r="Z1215" s="68">
        <v>43520</v>
      </c>
    </row>
    <row r="1216" spans="1:26" ht="12.75" x14ac:dyDescent="0.35">
      <c r="A12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1216" s="181" t="str">
        <f>IF(All_Opps[[#This Row],[WeekMod]]&lt;&gt;"",CONCATENATE(All_Opps[[#This Row],[Opp Year]],"-",TEXT(All_Opps[[#This Row],[WeekMod]],"00#")),"")</f>
        <v>2020-016</v>
      </c>
      <c r="C12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1216" s="181" t="str">
        <f>CONCATENATE(All_Opps[[#This Row],[Opp Year]],"-",TEXT(All_Opps[[#This Row],[Week]],"00#"))</f>
        <v>2020-016</v>
      </c>
      <c r="E1216" s="181">
        <f>IFERROR(VALUE(RIGHT(All_Opps[[#This Row],[Opportunity Name]],2)),"")</f>
        <v>2</v>
      </c>
      <c r="F1216" s="181">
        <f>IFERROR(("20"&amp;LEFT(All_Opps[[#This Row],[Opportunity Name]],2))*1,"")</f>
        <v>2020</v>
      </c>
      <c r="G1216" s="181" t="str">
        <f>MID(All_Opps[[#This Row],[Opportunity Name]],3,2)</f>
        <v>10</v>
      </c>
      <c r="H1216" s="181" t="str">
        <f>LEFT(All_Opps[[#This Row],[Opportunity Name]],7)</f>
        <v>2010 Ma</v>
      </c>
      <c r="I1216" s="181" t="str" cm="1">
        <f t="array" ref="I12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16" s="181" t="str">
        <f>YEAR(All_Opps[[#This Row],[Close_Date]])&amp;"-"&amp;TEXT(MONTH(All_Opps[[#This Row],[Close_Date]]),"00")</f>
        <v>2019-04</v>
      </c>
      <c r="K1216" s="182">
        <f>All_Opps[[#This Row],[Created Date2]]*1</f>
        <v>43529</v>
      </c>
      <c r="L1216" s="183">
        <f>YEAR(All_Opps[[#This Row],[Created_Date]])</f>
        <v>2019</v>
      </c>
      <c r="M1216" s="184">
        <f>WEEKNUM(All_Opps[[#This Row],[Created_Date]],16)</f>
        <v>10</v>
      </c>
      <c r="N1216" s="182">
        <f>All_Opps[[#This Row],[Close Date]]*1</f>
        <v>43575</v>
      </c>
      <c r="O1216" s="185">
        <f>YEAR(All_Opps[[#This Row],[Close_Date]])</f>
        <v>2019</v>
      </c>
      <c r="P1216" s="183">
        <f>MONTH(All_Opps[[#This Row],[Close Date]])</f>
        <v>4</v>
      </c>
      <c r="Q1216" s="181">
        <f>WEEKNUM(All_Opps[[#This Row],[Close Date]],1)</f>
        <v>16</v>
      </c>
      <c r="R12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16" s="4" t="s">
        <v>2741</v>
      </c>
      <c r="T1216" s="4" t="s">
        <v>2742</v>
      </c>
      <c r="U1216" s="68">
        <v>43575</v>
      </c>
      <c r="V1216" s="347" t="s">
        <v>18</v>
      </c>
      <c r="W1216" s="9">
        <v>27385</v>
      </c>
      <c r="X1216" s="4" t="s">
        <v>11</v>
      </c>
      <c r="Y1216" s="4" t="s">
        <v>1285</v>
      </c>
      <c r="Z1216" s="68">
        <v>43529</v>
      </c>
    </row>
    <row r="1217" spans="1:26" ht="12.75" x14ac:dyDescent="0.35">
      <c r="A12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217" s="181" t="str">
        <f>IF(All_Opps[[#This Row],[WeekMod]]&lt;&gt;"",CONCATENATE(All_Opps[[#This Row],[Opp Year]],"-",TEXT(All_Opps[[#This Row],[WeekMod]],"00#")),"")</f>
        <v>2019-068</v>
      </c>
      <c r="C12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217" s="181" t="str">
        <f>CONCATENATE(All_Opps[[#This Row],[Opp Year]],"-",TEXT(All_Opps[[#This Row],[Week]],"00#"))</f>
        <v>2019-068</v>
      </c>
      <c r="E1217" s="181">
        <f>IFERROR(VALUE(RIGHT(All_Opps[[#This Row],[Opportunity Name]],2)),"")</f>
        <v>10</v>
      </c>
      <c r="F1217" s="181">
        <f>IFERROR(("20"&amp;LEFT(All_Opps[[#This Row],[Opportunity Name]],2))*1,"")</f>
        <v>2019</v>
      </c>
      <c r="G1217" s="181" t="str">
        <f>MID(All_Opps[[#This Row],[Opportunity Name]],3,2)</f>
        <v>08</v>
      </c>
      <c r="H1217" s="181" t="str">
        <f>LEFT(All_Opps[[#This Row],[Opportunity Name]],7)</f>
        <v>1908 Vo</v>
      </c>
      <c r="I1217" s="181" t="str" cm="1">
        <f t="array" ref="I12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17" s="181" t="str">
        <f>YEAR(All_Opps[[#This Row],[Close_Date]])&amp;"-"&amp;TEXT(MONTH(All_Opps[[#This Row],[Close_Date]]),"00")</f>
        <v>2019-04</v>
      </c>
      <c r="K1217" s="182">
        <f>All_Opps[[#This Row],[Created Date2]]*1</f>
        <v>43529</v>
      </c>
      <c r="L1217" s="183">
        <f>YEAR(All_Opps[[#This Row],[Created_Date]])</f>
        <v>2019</v>
      </c>
      <c r="M1217" s="184">
        <f>WEEKNUM(All_Opps[[#This Row],[Created_Date]],16)</f>
        <v>10</v>
      </c>
      <c r="N1217" s="182">
        <f>All_Opps[[#This Row],[Close Date]]*1</f>
        <v>43575</v>
      </c>
      <c r="O1217" s="185">
        <f>YEAR(All_Opps[[#This Row],[Close_Date]])</f>
        <v>2019</v>
      </c>
      <c r="P1217" s="183">
        <f>MONTH(All_Opps[[#This Row],[Close Date]])</f>
        <v>4</v>
      </c>
      <c r="Q1217" s="181">
        <f>WEEKNUM(All_Opps[[#This Row],[Close Date]],1)</f>
        <v>16</v>
      </c>
      <c r="R12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17" s="4" t="s">
        <v>2743</v>
      </c>
      <c r="T1217" s="4" t="s">
        <v>2744</v>
      </c>
      <c r="U1217" s="68">
        <v>43575</v>
      </c>
      <c r="V1217" s="347" t="s">
        <v>18</v>
      </c>
      <c r="W1217" s="9">
        <v>108128</v>
      </c>
      <c r="X1217" s="4" t="s">
        <v>6</v>
      </c>
      <c r="Y1217" s="4" t="s">
        <v>1285</v>
      </c>
      <c r="Z1217" s="68">
        <v>43529</v>
      </c>
    </row>
    <row r="1218" spans="1:26" ht="12.75" x14ac:dyDescent="0.35">
      <c r="A12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218" s="181" t="str">
        <f>IF(All_Opps[[#This Row],[WeekMod]]&lt;&gt;"",CONCATENATE(All_Opps[[#This Row],[Opp Year]],"-",TEXT(All_Opps[[#This Row],[WeekMod]],"00#")),"")</f>
        <v>2019-062</v>
      </c>
      <c r="C12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218" s="181" t="str">
        <f>CONCATENATE(All_Opps[[#This Row],[Opp Year]],"-",TEXT(All_Opps[[#This Row],[Week]],"00#"))</f>
        <v>2019-062</v>
      </c>
      <c r="E1218" s="181">
        <f>IFERROR(VALUE(RIGHT(All_Opps[[#This Row],[Opportunity Name]],2)),"")</f>
        <v>2</v>
      </c>
      <c r="F1218" s="181">
        <f>IFERROR(("20"&amp;LEFT(All_Opps[[#This Row],[Opportunity Name]],2))*1,"")</f>
        <v>2019</v>
      </c>
      <c r="G1218" s="181" t="str">
        <f>MID(All_Opps[[#This Row],[Opportunity Name]],3,2)</f>
        <v>07</v>
      </c>
      <c r="H1218" s="181" t="str">
        <f>LEFT(All_Opps[[#This Row],[Opportunity Name]],7)</f>
        <v>1907 Ha</v>
      </c>
      <c r="I1218" s="181" t="str" cm="1">
        <f t="array" ref="I12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18" s="181" t="str">
        <f>YEAR(All_Opps[[#This Row],[Close_Date]])&amp;"-"&amp;TEXT(MONTH(All_Opps[[#This Row],[Close_Date]]),"00")</f>
        <v>2019-03</v>
      </c>
      <c r="K1218" s="182">
        <f>All_Opps[[#This Row],[Created Date2]]*1</f>
        <v>43481</v>
      </c>
      <c r="L1218" s="183">
        <f>YEAR(All_Opps[[#This Row],[Created_Date]])</f>
        <v>2019</v>
      </c>
      <c r="M1218" s="184">
        <f>WEEKNUM(All_Opps[[#This Row],[Created_Date]],16)</f>
        <v>3</v>
      </c>
      <c r="N1218" s="182">
        <f>All_Opps[[#This Row],[Close Date]]*1</f>
        <v>43527</v>
      </c>
      <c r="O1218" s="185">
        <f>YEAR(All_Opps[[#This Row],[Close_Date]])</f>
        <v>2019</v>
      </c>
      <c r="P1218" s="183">
        <f>MONTH(All_Opps[[#This Row],[Close Date]])</f>
        <v>3</v>
      </c>
      <c r="Q1218" s="181">
        <f>WEEKNUM(All_Opps[[#This Row],[Close Date]],1)</f>
        <v>10</v>
      </c>
      <c r="R121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18" s="4" t="s">
        <v>2745</v>
      </c>
      <c r="T1218" s="4" t="s">
        <v>2746</v>
      </c>
      <c r="U1218" s="68">
        <v>43527</v>
      </c>
      <c r="V1218" s="347" t="s">
        <v>18</v>
      </c>
      <c r="W1218" s="9">
        <v>39026</v>
      </c>
      <c r="X1218" s="4" t="s">
        <v>5</v>
      </c>
      <c r="Y1218" s="4" t="s">
        <v>328</v>
      </c>
      <c r="Z1218" s="68">
        <v>43481</v>
      </c>
    </row>
    <row r="1219" spans="1:26" ht="12.75" x14ac:dyDescent="0.35">
      <c r="A12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219" s="181" t="str">
        <f>IF(All_Opps[[#This Row],[WeekMod]]&lt;&gt;"",CONCATENATE(All_Opps[[#This Row],[Opp Year]],"-",TEXT(All_Opps[[#This Row],[WeekMod]],"00#")),"")</f>
        <v>2019-068</v>
      </c>
      <c r="C12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219" s="181" t="str">
        <f>CONCATENATE(All_Opps[[#This Row],[Opp Year]],"-",TEXT(All_Opps[[#This Row],[Week]],"00#"))</f>
        <v>2019-068</v>
      </c>
      <c r="E1219" s="181">
        <f>IFERROR(VALUE(RIGHT(All_Opps[[#This Row],[Opportunity Name]],2)),"")</f>
        <v>2</v>
      </c>
      <c r="F1219" s="181">
        <f>IFERROR(("20"&amp;LEFT(All_Opps[[#This Row],[Opportunity Name]],2))*1,"")</f>
        <v>2019</v>
      </c>
      <c r="G1219" s="181" t="str">
        <f>MID(All_Opps[[#This Row],[Opportunity Name]],3,2)</f>
        <v>05</v>
      </c>
      <c r="H1219" s="181" t="str">
        <f>LEFT(All_Opps[[#This Row],[Opportunity Name]],7)</f>
        <v>1905 Fe</v>
      </c>
      <c r="I1219" s="181" t="str" cm="1">
        <f t="array" ref="I12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19" s="181" t="str">
        <f>YEAR(All_Opps[[#This Row],[Close_Date]])&amp;"-"&amp;TEXT(MONTH(All_Opps[[#This Row],[Close_Date]]),"00")</f>
        <v>2019-04</v>
      </c>
      <c r="K1219" s="182">
        <f>All_Opps[[#This Row],[Created Date2]]*1</f>
        <v>43523</v>
      </c>
      <c r="L1219" s="183">
        <f>YEAR(All_Opps[[#This Row],[Created_Date]])</f>
        <v>2019</v>
      </c>
      <c r="M1219" s="184">
        <f>WEEKNUM(All_Opps[[#This Row],[Created_Date]],16)</f>
        <v>9</v>
      </c>
      <c r="N1219" s="182">
        <f>All_Opps[[#This Row],[Close Date]]*1</f>
        <v>43569</v>
      </c>
      <c r="O1219" s="185">
        <f>YEAR(All_Opps[[#This Row],[Close_Date]])</f>
        <v>2019</v>
      </c>
      <c r="P1219" s="183">
        <f>MONTH(All_Opps[[#This Row],[Close Date]])</f>
        <v>4</v>
      </c>
      <c r="Q1219" s="181">
        <f>WEEKNUM(All_Opps[[#This Row],[Close Date]],1)</f>
        <v>16</v>
      </c>
      <c r="R12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19" s="4" t="s">
        <v>2747</v>
      </c>
      <c r="T1219" s="4" t="s">
        <v>2748</v>
      </c>
      <c r="U1219" s="68">
        <v>43569</v>
      </c>
      <c r="V1219" s="347" t="s">
        <v>18</v>
      </c>
      <c r="W1219" s="9">
        <v>24341</v>
      </c>
      <c r="X1219" s="4" t="s">
        <v>11</v>
      </c>
      <c r="Y1219" s="4" t="s">
        <v>328</v>
      </c>
      <c r="Z1219" s="68">
        <v>43523</v>
      </c>
    </row>
    <row r="1220" spans="1:26" ht="12.75" x14ac:dyDescent="0.35">
      <c r="A12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220" s="181" t="str">
        <f>IF(All_Opps[[#This Row],[WeekMod]]&lt;&gt;"",CONCATENATE(All_Opps[[#This Row],[Opp Year]],"-",TEXT(All_Opps[[#This Row],[WeekMod]],"00#")),"")</f>
        <v>2019-062</v>
      </c>
      <c r="C12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220" s="181" t="str">
        <f>CONCATENATE(All_Opps[[#This Row],[Opp Year]],"-",TEXT(All_Opps[[#This Row],[Week]],"00#"))</f>
        <v>2019-062</v>
      </c>
      <c r="E1220" s="181">
        <f>IFERROR(VALUE(RIGHT(All_Opps[[#This Row],[Opportunity Name]],2)),"")</f>
        <v>2</v>
      </c>
      <c r="F1220" s="181">
        <f>IFERROR(("20"&amp;LEFT(All_Opps[[#This Row],[Opportunity Name]],2))*1,"")</f>
        <v>2019</v>
      </c>
      <c r="G1220" s="181" t="str">
        <f>MID(All_Opps[[#This Row],[Opportunity Name]],3,2)</f>
        <v>09</v>
      </c>
      <c r="H1220" s="181" t="str">
        <f>LEFT(All_Opps[[#This Row],[Opportunity Name]],7)</f>
        <v>1909 Tr</v>
      </c>
      <c r="I1220" s="181" t="str" cm="1">
        <f t="array" ref="I12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20" s="181" t="str">
        <f>YEAR(All_Opps[[#This Row],[Close_Date]])&amp;"-"&amp;TEXT(MONTH(All_Opps[[#This Row],[Close_Date]]),"00")</f>
        <v>2019-03</v>
      </c>
      <c r="K1220" s="182">
        <f>All_Opps[[#This Row],[Created Date2]]*1</f>
        <v>43482</v>
      </c>
      <c r="L1220" s="183">
        <f>YEAR(All_Opps[[#This Row],[Created_Date]])</f>
        <v>2019</v>
      </c>
      <c r="M1220" s="184">
        <f>WEEKNUM(All_Opps[[#This Row],[Created_Date]],16)</f>
        <v>3</v>
      </c>
      <c r="N1220" s="182">
        <f>All_Opps[[#This Row],[Close Date]]*1</f>
        <v>43527</v>
      </c>
      <c r="O1220" s="185">
        <f>YEAR(All_Opps[[#This Row],[Close_Date]])</f>
        <v>2019</v>
      </c>
      <c r="P1220" s="183">
        <f>MONTH(All_Opps[[#This Row],[Close Date]])</f>
        <v>3</v>
      </c>
      <c r="Q1220" s="181">
        <f>WEEKNUM(All_Opps[[#This Row],[Close Date]],1)</f>
        <v>10</v>
      </c>
      <c r="R12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20" s="4" t="s">
        <v>2749</v>
      </c>
      <c r="T1220" s="4" t="s">
        <v>2750</v>
      </c>
      <c r="U1220" s="68">
        <v>43527</v>
      </c>
      <c r="V1220" s="347" t="s">
        <v>18</v>
      </c>
      <c r="W1220" s="9">
        <v>38907</v>
      </c>
      <c r="X1220" s="4" t="s">
        <v>15</v>
      </c>
      <c r="Y1220" s="4" t="s">
        <v>321</v>
      </c>
      <c r="Z1220" s="68">
        <v>43482</v>
      </c>
    </row>
    <row r="1221" spans="1:26" ht="12.75" x14ac:dyDescent="0.35">
      <c r="A12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11</v>
      </c>
      <c r="B1221" s="181" t="str">
        <f>IF(All_Opps[[#This Row],[WeekMod]]&lt;&gt;"",CONCATENATE(All_Opps[[#This Row],[Opp Year]],"-",TEXT(All_Opps[[#This Row],[WeekMod]],"00#")),"")</f>
        <v>2020-011</v>
      </c>
      <c r="C12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11</v>
      </c>
      <c r="D1221" s="181" t="str">
        <f>CONCATENATE(All_Opps[[#This Row],[Opp Year]],"-",TEXT(All_Opps[[#This Row],[Week]],"00#"))</f>
        <v>2020-011</v>
      </c>
      <c r="E1221" s="181">
        <f>IFERROR(VALUE(RIGHT(All_Opps[[#This Row],[Opportunity Name]],2)),"")</f>
        <v>4</v>
      </c>
      <c r="F1221" s="181">
        <f>IFERROR(("20"&amp;LEFT(All_Opps[[#This Row],[Opportunity Name]],2))*1,"")</f>
        <v>2020</v>
      </c>
      <c r="G1221" s="181" t="str">
        <f>MID(All_Opps[[#This Row],[Opportunity Name]],3,2)</f>
        <v>07</v>
      </c>
      <c r="H1221" s="181" t="str">
        <f>LEFT(All_Opps[[#This Row],[Opportunity Name]],7)</f>
        <v>2007 Ga</v>
      </c>
      <c r="I1221" s="181" t="str" cm="1">
        <f t="array" ref="I12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21" s="181" t="str">
        <f>YEAR(All_Opps[[#This Row],[Close_Date]])&amp;"-"&amp;TEXT(MONTH(All_Opps[[#This Row],[Close_Date]]),"00")</f>
        <v>2019-03</v>
      </c>
      <c r="K1221" s="182">
        <f>All_Opps[[#This Row],[Created Date2]]*1</f>
        <v>43494</v>
      </c>
      <c r="L1221" s="183">
        <f>YEAR(All_Opps[[#This Row],[Created_Date]])</f>
        <v>2019</v>
      </c>
      <c r="M1221" s="184">
        <f>WEEKNUM(All_Opps[[#This Row],[Created_Date]],16)</f>
        <v>5</v>
      </c>
      <c r="N1221" s="182">
        <f>All_Opps[[#This Row],[Close Date]]*1</f>
        <v>43538</v>
      </c>
      <c r="O1221" s="185">
        <f>YEAR(All_Opps[[#This Row],[Close_Date]])</f>
        <v>2019</v>
      </c>
      <c r="P1221" s="183">
        <f>MONTH(All_Opps[[#This Row],[Close Date]])</f>
        <v>3</v>
      </c>
      <c r="Q1221" s="181">
        <f>WEEKNUM(All_Opps[[#This Row],[Close Date]],1)</f>
        <v>11</v>
      </c>
      <c r="R12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21" s="4" t="s">
        <v>2751</v>
      </c>
      <c r="T1221" s="4" t="s">
        <v>2752</v>
      </c>
      <c r="U1221" s="68">
        <v>43538</v>
      </c>
      <c r="V1221" s="347" t="s">
        <v>18</v>
      </c>
      <c r="W1221" s="9">
        <v>41386</v>
      </c>
      <c r="X1221" s="4" t="s">
        <v>6</v>
      </c>
      <c r="Y1221" s="4" t="s">
        <v>321</v>
      </c>
      <c r="Z1221" s="68">
        <v>43494</v>
      </c>
    </row>
    <row r="1222" spans="1:26" ht="12.75" x14ac:dyDescent="0.35">
      <c r="A12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1222" s="181" t="str">
        <f>IF(All_Opps[[#This Row],[WeekMod]]&lt;&gt;"",CONCATENATE(All_Opps[[#This Row],[Opp Year]],"-",TEXT(All_Opps[[#This Row],[WeekMod]],"00#")),"")</f>
        <v>2019-069</v>
      </c>
      <c r="C12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1222" s="181" t="str">
        <f>CONCATENATE(All_Opps[[#This Row],[Opp Year]],"-",TEXT(All_Opps[[#This Row],[Week]],"00#"))</f>
        <v>2019-069</v>
      </c>
      <c r="E1222" s="181" t="str">
        <f>IFERROR(VALUE(RIGHT(All_Opps[[#This Row],[Opportunity Name]],2)),"")</f>
        <v/>
      </c>
      <c r="F1222" s="181">
        <f>IFERROR(("20"&amp;LEFT(All_Opps[[#This Row],[Opportunity Name]],2))*1,"")</f>
        <v>2019</v>
      </c>
      <c r="G1222" s="181" t="str">
        <f>MID(All_Opps[[#This Row],[Opportunity Name]],3,2)</f>
        <v>06</v>
      </c>
      <c r="H1222" s="181" t="str">
        <f>LEFT(All_Opps[[#This Row],[Opportunity Name]],7)</f>
        <v>1906 Ev</v>
      </c>
      <c r="I1222" s="181" t="str" cm="1">
        <f t="array" ref="I12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22" s="181" t="str">
        <f>YEAR(All_Opps[[#This Row],[Close_Date]])&amp;"-"&amp;TEXT(MONTH(All_Opps[[#This Row],[Close_Date]]),"00")</f>
        <v>2019-04</v>
      </c>
      <c r="K1222" s="182">
        <f>All_Opps[[#This Row],[Created Date2]]*1</f>
        <v>43536</v>
      </c>
      <c r="L1222" s="183">
        <f>YEAR(All_Opps[[#This Row],[Created_Date]])</f>
        <v>2019</v>
      </c>
      <c r="M1222" s="184">
        <f>WEEKNUM(All_Opps[[#This Row],[Created_Date]],16)</f>
        <v>11</v>
      </c>
      <c r="N1222" s="182">
        <f>All_Opps[[#This Row],[Close Date]]*1</f>
        <v>43577</v>
      </c>
      <c r="O1222" s="185">
        <f>YEAR(All_Opps[[#This Row],[Close_Date]])</f>
        <v>2019</v>
      </c>
      <c r="P1222" s="183">
        <f>MONTH(All_Opps[[#This Row],[Close Date]])</f>
        <v>4</v>
      </c>
      <c r="Q1222" s="181">
        <f>WEEKNUM(All_Opps[[#This Row],[Close Date]],1)</f>
        <v>17</v>
      </c>
      <c r="R12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22" s="4" t="s">
        <v>2753</v>
      </c>
      <c r="T1222" s="4" t="s">
        <v>2754</v>
      </c>
      <c r="U1222" s="68">
        <v>43577</v>
      </c>
      <c r="V1222" s="347" t="s">
        <v>18</v>
      </c>
      <c r="W1222" s="9">
        <v>16932</v>
      </c>
      <c r="X1222" s="4" t="s">
        <v>11</v>
      </c>
      <c r="Y1222" s="4" t="s">
        <v>321</v>
      </c>
      <c r="Z1222" s="68">
        <v>43536</v>
      </c>
    </row>
    <row r="1223" spans="1:26" ht="12.75" x14ac:dyDescent="0.35">
      <c r="A12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12</v>
      </c>
      <c r="B1223" s="181" t="str">
        <f>IF(All_Opps[[#This Row],[WeekMod]]&lt;&gt;"",CONCATENATE(All_Opps[[#This Row],[Opp Year]],"-",TEXT(All_Opps[[#This Row],[WeekMod]],"00#")),"")</f>
        <v>2020-012</v>
      </c>
      <c r="C12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12</v>
      </c>
      <c r="D1223" s="181" t="str">
        <f>CONCATENATE(All_Opps[[#This Row],[Opp Year]],"-",TEXT(All_Opps[[#This Row],[Week]],"00#"))</f>
        <v>2020-012</v>
      </c>
      <c r="E1223" s="181">
        <f>IFERROR(VALUE(RIGHT(All_Opps[[#This Row],[Opportunity Name]],2)),"")</f>
        <v>2</v>
      </c>
      <c r="F1223" s="181">
        <f>IFERROR(("20"&amp;LEFT(All_Opps[[#This Row],[Opportunity Name]],2))*1,"")</f>
        <v>2020</v>
      </c>
      <c r="G1223" s="181" t="str">
        <f>MID(All_Opps[[#This Row],[Opportunity Name]],3,2)</f>
        <v>06</v>
      </c>
      <c r="H1223" s="181" t="str">
        <f>LEFT(All_Opps[[#This Row],[Opportunity Name]],7)</f>
        <v>2006 Br</v>
      </c>
      <c r="I1223" s="181" t="str" cm="1">
        <f t="array" ref="I12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23" s="181" t="str">
        <f>YEAR(All_Opps[[#This Row],[Close_Date]])&amp;"-"&amp;TEXT(MONTH(All_Opps[[#This Row],[Close_Date]]),"00")</f>
        <v>2019-03</v>
      </c>
      <c r="K1223" s="182">
        <f>All_Opps[[#This Row],[Created Date2]]*1</f>
        <v>43506</v>
      </c>
      <c r="L1223" s="183">
        <f>YEAR(All_Opps[[#This Row],[Created_Date]])</f>
        <v>2019</v>
      </c>
      <c r="M1223" s="184">
        <f>WEEKNUM(All_Opps[[#This Row],[Created_Date]],16)</f>
        <v>7</v>
      </c>
      <c r="N1223" s="182">
        <f>All_Opps[[#This Row],[Close Date]]*1</f>
        <v>43546</v>
      </c>
      <c r="O1223" s="185">
        <f>YEAR(All_Opps[[#This Row],[Close_Date]])</f>
        <v>2019</v>
      </c>
      <c r="P1223" s="183">
        <f>MONTH(All_Opps[[#This Row],[Close Date]])</f>
        <v>3</v>
      </c>
      <c r="Q1223" s="181">
        <f>WEEKNUM(All_Opps[[#This Row],[Close Date]],1)</f>
        <v>12</v>
      </c>
      <c r="R122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23" s="4" t="s">
        <v>2755</v>
      </c>
      <c r="T1223" s="4" t="s">
        <v>2756</v>
      </c>
      <c r="U1223" s="68">
        <v>43546</v>
      </c>
      <c r="V1223" s="347" t="s">
        <v>18</v>
      </c>
      <c r="W1223" s="9">
        <v>33919</v>
      </c>
      <c r="X1223" s="4" t="s">
        <v>181</v>
      </c>
      <c r="Y1223" s="4" t="s">
        <v>1285</v>
      </c>
      <c r="Z1223" s="68">
        <v>43506</v>
      </c>
    </row>
    <row r="1224" spans="1:26" ht="12.75" x14ac:dyDescent="0.35">
      <c r="A12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1224" s="181" t="str">
        <f>IF(All_Opps[[#This Row],[WeekMod]]&lt;&gt;"",CONCATENATE(All_Opps[[#This Row],[Opp Year]],"-",TEXT(All_Opps[[#This Row],[WeekMod]],"00#")),"")</f>
        <v>2019-069</v>
      </c>
      <c r="C12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1224" s="181" t="str">
        <f>CONCATENATE(All_Opps[[#This Row],[Opp Year]],"-",TEXT(All_Opps[[#This Row],[Week]],"00#"))</f>
        <v>2019-069</v>
      </c>
      <c r="E1224" s="181">
        <f>IFERROR(VALUE(RIGHT(All_Opps[[#This Row],[Opportunity Name]],2)),"")</f>
        <v>5</v>
      </c>
      <c r="F1224" s="181">
        <f>IFERROR(("20"&amp;LEFT(All_Opps[[#This Row],[Opportunity Name]],2))*1,"")</f>
        <v>2019</v>
      </c>
      <c r="G1224" s="181" t="str">
        <f>MID(All_Opps[[#This Row],[Opportunity Name]],3,2)</f>
        <v>06</v>
      </c>
      <c r="H1224" s="181" t="str">
        <f>LEFT(All_Opps[[#This Row],[Opportunity Name]],7)</f>
        <v>1906 Ha</v>
      </c>
      <c r="I1224" s="181" t="str" cm="1">
        <f t="array" ref="I12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24" s="181" t="str">
        <f>YEAR(All_Opps[[#This Row],[Close_Date]])&amp;"-"&amp;TEXT(MONTH(All_Opps[[#This Row],[Close_Date]]),"00")</f>
        <v>2019-04</v>
      </c>
      <c r="K1224" s="182">
        <f>All_Opps[[#This Row],[Created Date2]]*1</f>
        <v>43547</v>
      </c>
      <c r="L1224" s="183">
        <f>YEAR(All_Opps[[#This Row],[Created_Date]])</f>
        <v>2019</v>
      </c>
      <c r="M1224" s="184">
        <f>WEEKNUM(All_Opps[[#This Row],[Created_Date]],16)</f>
        <v>13</v>
      </c>
      <c r="N1224" s="182">
        <f>All_Opps[[#This Row],[Close Date]]*1</f>
        <v>43581</v>
      </c>
      <c r="O1224" s="185">
        <f>YEAR(All_Opps[[#This Row],[Close_Date]])</f>
        <v>2019</v>
      </c>
      <c r="P1224" s="183">
        <f>MONTH(All_Opps[[#This Row],[Close Date]])</f>
        <v>4</v>
      </c>
      <c r="Q1224" s="181">
        <f>WEEKNUM(All_Opps[[#This Row],[Close Date]],1)</f>
        <v>17</v>
      </c>
      <c r="R122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24" s="4" t="s">
        <v>2757</v>
      </c>
      <c r="T1224" s="4" t="s">
        <v>2758</v>
      </c>
      <c r="U1224" s="68">
        <v>43581</v>
      </c>
      <c r="V1224" s="347" t="s">
        <v>18</v>
      </c>
      <c r="W1224" s="9">
        <v>80104</v>
      </c>
      <c r="X1224" s="4" t="s">
        <v>6</v>
      </c>
      <c r="Y1224" s="4" t="s">
        <v>1285</v>
      </c>
      <c r="Z1224" s="68">
        <v>43547</v>
      </c>
    </row>
    <row r="1225" spans="1:26" ht="12.75" x14ac:dyDescent="0.35">
      <c r="A12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1225" s="181" t="str">
        <f>IF(All_Opps[[#This Row],[WeekMod]]&lt;&gt;"",CONCATENATE(All_Opps[[#This Row],[Opp Year]],"-",TEXT(All_Opps[[#This Row],[WeekMod]],"00#")),"")</f>
        <v>2019-066</v>
      </c>
      <c r="C12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1225" s="181" t="str">
        <f>CONCATENATE(All_Opps[[#This Row],[Opp Year]],"-",TEXT(All_Opps[[#This Row],[Week]],"00#"))</f>
        <v>2019-066</v>
      </c>
      <c r="E1225" s="181">
        <f>IFERROR(VALUE(RIGHT(All_Opps[[#This Row],[Opportunity Name]],2)),"")</f>
        <v>2</v>
      </c>
      <c r="F1225" s="181">
        <f>IFERROR(("20"&amp;LEFT(All_Opps[[#This Row],[Opportunity Name]],2))*1,"")</f>
        <v>2019</v>
      </c>
      <c r="G1225" s="181" t="str">
        <f>MID(All_Opps[[#This Row],[Opportunity Name]],3,2)</f>
        <v>08</v>
      </c>
      <c r="H1225" s="181" t="str">
        <f>LEFT(All_Opps[[#This Row],[Opportunity Name]],7)</f>
        <v>1908 Ub</v>
      </c>
      <c r="I1225" s="181" t="str" cm="1">
        <f t="array" ref="I12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25" s="181" t="str">
        <f>YEAR(All_Opps[[#This Row],[Close_Date]])&amp;"-"&amp;TEXT(MONTH(All_Opps[[#This Row],[Close_Date]]),"00")</f>
        <v>2019-04</v>
      </c>
      <c r="K1225" s="182">
        <f>All_Opps[[#This Row],[Created Date2]]*1</f>
        <v>43526</v>
      </c>
      <c r="L1225" s="183">
        <f>YEAR(All_Opps[[#This Row],[Created_Date]])</f>
        <v>2019</v>
      </c>
      <c r="M1225" s="184">
        <f>WEEKNUM(All_Opps[[#This Row],[Created_Date]],16)</f>
        <v>10</v>
      </c>
      <c r="N1225" s="182">
        <f>All_Opps[[#This Row],[Close Date]]*1</f>
        <v>43560</v>
      </c>
      <c r="O1225" s="185">
        <f>YEAR(All_Opps[[#This Row],[Close_Date]])</f>
        <v>2019</v>
      </c>
      <c r="P1225" s="183">
        <f>MONTH(All_Opps[[#This Row],[Close Date]])</f>
        <v>4</v>
      </c>
      <c r="Q1225" s="181">
        <f>WEEKNUM(All_Opps[[#This Row],[Close Date]],1)</f>
        <v>14</v>
      </c>
      <c r="R122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25" s="4" t="s">
        <v>2759</v>
      </c>
      <c r="T1225" s="4" t="s">
        <v>2760</v>
      </c>
      <c r="U1225" s="68">
        <v>43560</v>
      </c>
      <c r="V1225" s="347" t="s">
        <v>18</v>
      </c>
      <c r="W1225" s="9">
        <v>27845</v>
      </c>
      <c r="X1225" s="4" t="s">
        <v>161</v>
      </c>
      <c r="Y1225" s="4" t="s">
        <v>1285</v>
      </c>
      <c r="Z1225" s="68">
        <v>43526</v>
      </c>
    </row>
    <row r="1226" spans="1:26" ht="12.75" x14ac:dyDescent="0.35">
      <c r="A12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14</v>
      </c>
      <c r="B1226" s="181" t="str">
        <f>IF(All_Opps[[#This Row],[WeekMod]]&lt;&gt;"",CONCATENATE(All_Opps[[#This Row],[Opp Year]],"-",TEXT(All_Opps[[#This Row],[WeekMod]],"00#")),"")</f>
        <v>2020-014</v>
      </c>
      <c r="C12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14</v>
      </c>
      <c r="D1226" s="181" t="str">
        <f>CONCATENATE(All_Opps[[#This Row],[Opp Year]],"-",TEXT(All_Opps[[#This Row],[Week]],"00#"))</f>
        <v>2020-014</v>
      </c>
      <c r="E1226" s="181">
        <f>IFERROR(VALUE(RIGHT(All_Opps[[#This Row],[Opportunity Name]],2)),"")</f>
        <v>6</v>
      </c>
      <c r="F1226" s="181">
        <f>IFERROR(("20"&amp;LEFT(All_Opps[[#This Row],[Opportunity Name]],2))*1,"")</f>
        <v>2020</v>
      </c>
      <c r="G1226" s="181" t="str">
        <f>MID(All_Opps[[#This Row],[Opportunity Name]],3,2)</f>
        <v>01</v>
      </c>
      <c r="H1226" s="181" t="str">
        <f>LEFT(All_Opps[[#This Row],[Opportunity Name]],7)</f>
        <v>2001 Ha</v>
      </c>
      <c r="I1226" s="181" t="str" cm="1">
        <f t="array" ref="I12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26" s="181" t="str">
        <f>YEAR(All_Opps[[#This Row],[Close_Date]])&amp;"-"&amp;TEXT(MONTH(All_Opps[[#This Row],[Close_Date]]),"00")</f>
        <v>2019-04</v>
      </c>
      <c r="K1226" s="182">
        <f>All_Opps[[#This Row],[Created Date2]]*1</f>
        <v>43522</v>
      </c>
      <c r="L1226" s="183">
        <f>YEAR(All_Opps[[#This Row],[Created_Date]])</f>
        <v>2019</v>
      </c>
      <c r="M1226" s="184">
        <f>WEEKNUM(All_Opps[[#This Row],[Created_Date]],16)</f>
        <v>9</v>
      </c>
      <c r="N1226" s="182">
        <f>All_Opps[[#This Row],[Close Date]]*1</f>
        <v>43556</v>
      </c>
      <c r="O1226" s="185">
        <f>YEAR(All_Opps[[#This Row],[Close_Date]])</f>
        <v>2019</v>
      </c>
      <c r="P1226" s="183">
        <f>MONTH(All_Opps[[#This Row],[Close Date]])</f>
        <v>4</v>
      </c>
      <c r="Q1226" s="181">
        <f>WEEKNUM(All_Opps[[#This Row],[Close Date]],1)</f>
        <v>14</v>
      </c>
      <c r="R122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26" s="4" t="s">
        <v>2761</v>
      </c>
      <c r="T1226" s="4" t="s">
        <v>2762</v>
      </c>
      <c r="U1226" s="68">
        <v>43556</v>
      </c>
      <c r="V1226" s="347" t="s">
        <v>18</v>
      </c>
      <c r="W1226" s="9">
        <v>35870</v>
      </c>
      <c r="X1226" s="4" t="s">
        <v>14</v>
      </c>
      <c r="Y1226" s="4" t="s">
        <v>1285</v>
      </c>
      <c r="Z1226" s="68">
        <v>43522</v>
      </c>
    </row>
    <row r="1227" spans="1:26" ht="12.75" x14ac:dyDescent="0.35">
      <c r="A12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1227" s="181" t="str">
        <f>IF(All_Opps[[#This Row],[WeekMod]]&lt;&gt;"",CONCATENATE(All_Opps[[#This Row],[Opp Year]],"-",TEXT(All_Opps[[#This Row],[WeekMod]],"00#")),"")</f>
        <v>2020-018</v>
      </c>
      <c r="C12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1227" s="181" t="str">
        <f>CONCATENATE(All_Opps[[#This Row],[Opp Year]],"-",TEXT(All_Opps[[#This Row],[Week]],"00#"))</f>
        <v>2020-018</v>
      </c>
      <c r="E1227" s="181">
        <f>IFERROR(VALUE(RIGHT(All_Opps[[#This Row],[Opportunity Name]],2)),"")</f>
        <v>23</v>
      </c>
      <c r="F1227" s="181">
        <f>IFERROR(("20"&amp;LEFT(All_Opps[[#This Row],[Opportunity Name]],2))*1,"")</f>
        <v>2020</v>
      </c>
      <c r="G1227" s="181" t="str">
        <f>MID(All_Opps[[#This Row],[Opportunity Name]],3,2)</f>
        <v>07</v>
      </c>
      <c r="H1227" s="181" t="str">
        <f>LEFT(All_Opps[[#This Row],[Opportunity Name]],7)</f>
        <v>2007 Sa</v>
      </c>
      <c r="I1227" s="181" t="str" cm="1">
        <f t="array" ref="I12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27" s="181" t="str">
        <f>YEAR(All_Opps[[#This Row],[Close_Date]])&amp;"-"&amp;TEXT(MONTH(All_Opps[[#This Row],[Close_Date]]),"00")</f>
        <v>2019-04</v>
      </c>
      <c r="K1227" s="182">
        <f>All_Opps[[#This Row],[Created Date2]]*1</f>
        <v>43549</v>
      </c>
      <c r="L1227" s="183">
        <f>YEAR(All_Opps[[#This Row],[Created_Date]])</f>
        <v>2019</v>
      </c>
      <c r="M1227" s="184">
        <f>WEEKNUM(All_Opps[[#This Row],[Created_Date]],16)</f>
        <v>13</v>
      </c>
      <c r="N1227" s="182">
        <f>All_Opps[[#This Row],[Close Date]]*1</f>
        <v>43583</v>
      </c>
      <c r="O1227" s="185">
        <f>YEAR(All_Opps[[#This Row],[Close_Date]])</f>
        <v>2019</v>
      </c>
      <c r="P1227" s="183">
        <f>MONTH(All_Opps[[#This Row],[Close Date]])</f>
        <v>4</v>
      </c>
      <c r="Q1227" s="181">
        <f>WEEKNUM(All_Opps[[#This Row],[Close Date]],1)</f>
        <v>18</v>
      </c>
      <c r="R122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27" s="4" t="s">
        <v>2763</v>
      </c>
      <c r="T1227" s="4" t="s">
        <v>2764</v>
      </c>
      <c r="U1227" s="68">
        <v>43583</v>
      </c>
      <c r="V1227" s="347" t="s">
        <v>21</v>
      </c>
      <c r="W1227" s="9">
        <v>279610</v>
      </c>
      <c r="X1227" s="4" t="s">
        <v>13</v>
      </c>
      <c r="Y1227" s="4" t="s">
        <v>1285</v>
      </c>
      <c r="Z1227" s="68">
        <v>43549</v>
      </c>
    </row>
    <row r="1228" spans="1:26" ht="12.75" x14ac:dyDescent="0.35">
      <c r="A12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228" s="181" t="str">
        <f>IF(All_Opps[[#This Row],[WeekMod]]&lt;&gt;"",CONCATENATE(All_Opps[[#This Row],[Opp Year]],"-",TEXT(All_Opps[[#This Row],[WeekMod]],"00#")),"")</f>
        <v>2019-062</v>
      </c>
      <c r="C12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228" s="181" t="str">
        <f>CONCATENATE(All_Opps[[#This Row],[Opp Year]],"-",TEXT(All_Opps[[#This Row],[Week]],"00#"))</f>
        <v>2019-062</v>
      </c>
      <c r="E1228" s="181">
        <f>IFERROR(VALUE(RIGHT(All_Opps[[#This Row],[Opportunity Name]],2)),"")</f>
        <v>2</v>
      </c>
      <c r="F1228" s="181">
        <f>IFERROR(("20"&amp;LEFT(All_Opps[[#This Row],[Opportunity Name]],2))*1,"")</f>
        <v>2019</v>
      </c>
      <c r="G1228" s="181" t="str">
        <f>MID(All_Opps[[#This Row],[Opportunity Name]],3,2)</f>
        <v>09</v>
      </c>
      <c r="H1228" s="181" t="str">
        <f>LEFT(All_Opps[[#This Row],[Opportunity Name]],7)</f>
        <v>1909 Sa</v>
      </c>
      <c r="I1228" s="181" t="str" cm="1">
        <f t="array" ref="I12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28" s="181" t="str">
        <f>YEAR(All_Opps[[#This Row],[Close_Date]])&amp;"-"&amp;TEXT(MONTH(All_Opps[[#This Row],[Close_Date]]),"00")</f>
        <v>2019-03</v>
      </c>
      <c r="K1228" s="182">
        <f>All_Opps[[#This Row],[Created Date2]]*1</f>
        <v>43499</v>
      </c>
      <c r="L1228" s="183">
        <f>YEAR(All_Opps[[#This Row],[Created_Date]])</f>
        <v>2019</v>
      </c>
      <c r="M1228" s="184">
        <f>WEEKNUM(All_Opps[[#This Row],[Created_Date]],16)</f>
        <v>6</v>
      </c>
      <c r="N1228" s="182">
        <f>All_Opps[[#This Row],[Close Date]]*1</f>
        <v>43533</v>
      </c>
      <c r="O1228" s="185">
        <f>YEAR(All_Opps[[#This Row],[Close_Date]])</f>
        <v>2019</v>
      </c>
      <c r="P1228" s="183">
        <f>MONTH(All_Opps[[#This Row],[Close Date]])</f>
        <v>3</v>
      </c>
      <c r="Q1228" s="181">
        <f>WEEKNUM(All_Opps[[#This Row],[Close Date]],1)</f>
        <v>10</v>
      </c>
      <c r="R122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28" s="4" t="s">
        <v>2765</v>
      </c>
      <c r="T1228" s="4" t="s">
        <v>2766</v>
      </c>
      <c r="U1228" s="68">
        <v>43533</v>
      </c>
      <c r="V1228" s="347" t="s">
        <v>18</v>
      </c>
      <c r="W1228" s="9">
        <v>43213</v>
      </c>
      <c r="X1228" s="4" t="s">
        <v>175</v>
      </c>
      <c r="Y1228" s="4" t="s">
        <v>321</v>
      </c>
      <c r="Z1228" s="68">
        <v>43499</v>
      </c>
    </row>
    <row r="1229" spans="1:26" ht="12.75" x14ac:dyDescent="0.35">
      <c r="A12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229" s="181" t="str">
        <f>IF(All_Opps[[#This Row],[WeekMod]]&lt;&gt;"",CONCATENATE(All_Opps[[#This Row],[Opp Year]],"-",TEXT(All_Opps[[#This Row],[WeekMod]],"00#")),"")</f>
        <v>2019-068</v>
      </c>
      <c r="C12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229" s="181" t="str">
        <f>CONCATENATE(All_Opps[[#This Row],[Opp Year]],"-",TEXT(All_Opps[[#This Row],[Week]],"00#"))</f>
        <v>2019-068</v>
      </c>
      <c r="E1229" s="181">
        <f>IFERROR(VALUE(RIGHT(All_Opps[[#This Row],[Opportunity Name]],2)),"")</f>
        <v>2</v>
      </c>
      <c r="F1229" s="181">
        <f>IFERROR(("20"&amp;LEFT(All_Opps[[#This Row],[Opportunity Name]],2))*1,"")</f>
        <v>2019</v>
      </c>
      <c r="G1229" s="181" t="str">
        <f>MID(All_Opps[[#This Row],[Opportunity Name]],3,2)</f>
        <v>08</v>
      </c>
      <c r="H1229" s="181" t="str">
        <f>LEFT(All_Opps[[#This Row],[Opportunity Name]],7)</f>
        <v>1908 So</v>
      </c>
      <c r="I1229" s="181" t="str" cm="1">
        <f t="array" ref="I12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29" s="181" t="str">
        <f>YEAR(All_Opps[[#This Row],[Close_Date]])&amp;"-"&amp;TEXT(MONTH(All_Opps[[#This Row],[Close_Date]]),"00")</f>
        <v>2019-04</v>
      </c>
      <c r="K1229" s="182">
        <f>All_Opps[[#This Row],[Created Date2]]*1</f>
        <v>43539</v>
      </c>
      <c r="L1229" s="183">
        <f>YEAR(All_Opps[[#This Row],[Created_Date]])</f>
        <v>2019</v>
      </c>
      <c r="M1229" s="184">
        <f>WEEKNUM(All_Opps[[#This Row],[Created_Date]],16)</f>
        <v>11</v>
      </c>
      <c r="N1229" s="182">
        <f>All_Opps[[#This Row],[Close Date]]*1</f>
        <v>43572</v>
      </c>
      <c r="O1229" s="185">
        <f>YEAR(All_Opps[[#This Row],[Close_Date]])</f>
        <v>2019</v>
      </c>
      <c r="P1229" s="183">
        <f>MONTH(All_Opps[[#This Row],[Close Date]])</f>
        <v>4</v>
      </c>
      <c r="Q1229" s="181">
        <f>WEEKNUM(All_Opps[[#This Row],[Close Date]],1)</f>
        <v>16</v>
      </c>
      <c r="R122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29" s="4" t="s">
        <v>2767</v>
      </c>
      <c r="T1229" s="4" t="s">
        <v>2768</v>
      </c>
      <c r="U1229" s="68">
        <v>43572</v>
      </c>
      <c r="V1229" s="347" t="s">
        <v>18</v>
      </c>
      <c r="W1229" s="9">
        <v>32190</v>
      </c>
      <c r="X1229" s="4" t="s">
        <v>15</v>
      </c>
      <c r="Y1229" s="4" t="s">
        <v>1285</v>
      </c>
      <c r="Z1229" s="68">
        <v>43539</v>
      </c>
    </row>
    <row r="1230" spans="1:26" ht="12.75" x14ac:dyDescent="0.35">
      <c r="A12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12</v>
      </c>
      <c r="B1230" s="181" t="str">
        <f>IF(All_Opps[[#This Row],[WeekMod]]&lt;&gt;"",CONCATENATE(All_Opps[[#This Row],[Opp Year]],"-",TEXT(All_Opps[[#This Row],[WeekMod]],"00#")),"")</f>
        <v>2020-012</v>
      </c>
      <c r="C12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12</v>
      </c>
      <c r="D1230" s="181" t="str">
        <f>CONCATENATE(All_Opps[[#This Row],[Opp Year]],"-",TEXT(All_Opps[[#This Row],[Week]],"00#"))</f>
        <v>2020-012</v>
      </c>
      <c r="E1230" s="181">
        <f>IFERROR(VALUE(RIGHT(All_Opps[[#This Row],[Opportunity Name]],2)),"")</f>
        <v>2</v>
      </c>
      <c r="F1230" s="181">
        <f>IFERROR(("20"&amp;LEFT(All_Opps[[#This Row],[Opportunity Name]],2))*1,"")</f>
        <v>2020</v>
      </c>
      <c r="G1230" s="181" t="str">
        <f>MID(All_Opps[[#This Row],[Opportunity Name]],3,2)</f>
        <v>08</v>
      </c>
      <c r="H1230" s="181" t="str">
        <f>LEFT(All_Opps[[#This Row],[Opportunity Name]],7)</f>
        <v>2008 Be</v>
      </c>
      <c r="I1230" s="181" t="str" cm="1">
        <f t="array" ref="I12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30" s="181" t="str">
        <f>YEAR(All_Opps[[#This Row],[Close_Date]])&amp;"-"&amp;TEXT(MONTH(All_Opps[[#This Row],[Close_Date]]),"00")</f>
        <v>2019-03</v>
      </c>
      <c r="K1230" s="182">
        <f>All_Opps[[#This Row],[Created Date2]]*1</f>
        <v>43513</v>
      </c>
      <c r="L1230" s="183">
        <f>YEAR(All_Opps[[#This Row],[Created_Date]])</f>
        <v>2019</v>
      </c>
      <c r="M1230" s="184">
        <f>WEEKNUM(All_Opps[[#This Row],[Created_Date]],16)</f>
        <v>8</v>
      </c>
      <c r="N1230" s="182">
        <f>All_Opps[[#This Row],[Close Date]]*1</f>
        <v>43544</v>
      </c>
      <c r="O1230" s="185">
        <f>YEAR(All_Opps[[#This Row],[Close_Date]])</f>
        <v>2019</v>
      </c>
      <c r="P1230" s="183">
        <f>MONTH(All_Opps[[#This Row],[Close Date]])</f>
        <v>3</v>
      </c>
      <c r="Q1230" s="181">
        <f>WEEKNUM(All_Opps[[#This Row],[Close Date]],1)</f>
        <v>12</v>
      </c>
      <c r="R123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30" s="4" t="s">
        <v>2769</v>
      </c>
      <c r="T1230" s="4" t="s">
        <v>2770</v>
      </c>
      <c r="U1230" s="68">
        <v>43544</v>
      </c>
      <c r="V1230" s="347" t="s">
        <v>18</v>
      </c>
      <c r="W1230" s="9">
        <v>44119</v>
      </c>
      <c r="X1230" s="4" t="s">
        <v>13</v>
      </c>
      <c r="Y1230" s="4" t="s">
        <v>321</v>
      </c>
      <c r="Z1230" s="68">
        <v>43513</v>
      </c>
    </row>
    <row r="1231" spans="1:26" ht="12.75" x14ac:dyDescent="0.35">
      <c r="A12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1231" s="181" t="str">
        <f>IF(All_Opps[[#This Row],[WeekMod]]&lt;&gt;"",CONCATENATE(All_Opps[[#This Row],[Opp Year]],"-",TEXT(All_Opps[[#This Row],[WeekMod]],"00#")),"")</f>
        <v>2019-069</v>
      </c>
      <c r="C12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1231" s="181" t="str">
        <f>CONCATENATE(All_Opps[[#This Row],[Opp Year]],"-",TEXT(All_Opps[[#This Row],[Week]],"00#"))</f>
        <v>2019-069</v>
      </c>
      <c r="E1231" s="181">
        <f>IFERROR(VALUE(RIGHT(All_Opps[[#This Row],[Opportunity Name]],2)),"")</f>
        <v>11</v>
      </c>
      <c r="F1231" s="181">
        <f>IFERROR(("20"&amp;LEFT(All_Opps[[#This Row],[Opportunity Name]],2))*1,"")</f>
        <v>2019</v>
      </c>
      <c r="G1231" s="181" t="str">
        <f>MID(All_Opps[[#This Row],[Opportunity Name]],3,2)</f>
        <v>12</v>
      </c>
      <c r="H1231" s="181" t="str">
        <f>LEFT(All_Opps[[#This Row],[Opportunity Name]],7)</f>
        <v>1912 Pr</v>
      </c>
      <c r="I1231" s="181" t="str" cm="1">
        <f t="array" ref="I12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31" s="181" t="str">
        <f>YEAR(All_Opps[[#This Row],[Close_Date]])&amp;"-"&amp;TEXT(MONTH(All_Opps[[#This Row],[Close_Date]]),"00")</f>
        <v>2019-04</v>
      </c>
      <c r="K1231" s="182">
        <f>All_Opps[[#This Row],[Created Date2]]*1</f>
        <v>43550</v>
      </c>
      <c r="L1231" s="183">
        <f>YEAR(All_Opps[[#This Row],[Created_Date]])</f>
        <v>2019</v>
      </c>
      <c r="M1231" s="184">
        <f>WEEKNUM(All_Opps[[#This Row],[Created_Date]],16)</f>
        <v>13</v>
      </c>
      <c r="N1231" s="182">
        <f>All_Opps[[#This Row],[Close Date]]*1</f>
        <v>43576</v>
      </c>
      <c r="O1231" s="185">
        <f>YEAR(All_Opps[[#This Row],[Close_Date]])</f>
        <v>2019</v>
      </c>
      <c r="P1231" s="183">
        <f>MONTH(All_Opps[[#This Row],[Close Date]])</f>
        <v>4</v>
      </c>
      <c r="Q1231" s="181">
        <f>WEEKNUM(All_Opps[[#This Row],[Close Date]],1)</f>
        <v>17</v>
      </c>
      <c r="R123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31" s="4" t="s">
        <v>2771</v>
      </c>
      <c r="T1231" s="4" t="s">
        <v>2772</v>
      </c>
      <c r="U1231" s="68">
        <v>43576</v>
      </c>
      <c r="V1231" s="347" t="s">
        <v>18</v>
      </c>
      <c r="W1231" s="9">
        <v>232543</v>
      </c>
      <c r="X1231" s="4" t="s">
        <v>13</v>
      </c>
      <c r="Y1231" s="4" t="s">
        <v>328</v>
      </c>
      <c r="Z1231" s="68">
        <v>43550</v>
      </c>
    </row>
    <row r="1232" spans="1:26" ht="12.75" x14ac:dyDescent="0.35">
      <c r="A12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11</v>
      </c>
      <c r="B1232" s="181" t="str">
        <f>IF(All_Opps[[#This Row],[WeekMod]]&lt;&gt;"",CONCATENATE(All_Opps[[#This Row],[Opp Year]],"-",TEXT(All_Opps[[#This Row],[WeekMod]],"00#")),"")</f>
        <v>2020-011</v>
      </c>
      <c r="C12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11</v>
      </c>
      <c r="D1232" s="181" t="str">
        <f>CONCATENATE(All_Opps[[#This Row],[Opp Year]],"-",TEXT(All_Opps[[#This Row],[Week]],"00#"))</f>
        <v>2020-011</v>
      </c>
      <c r="E1232" s="181">
        <f>IFERROR(VALUE(RIGHT(All_Opps[[#This Row],[Opportunity Name]],2)),"")</f>
        <v>2</v>
      </c>
      <c r="F1232" s="181">
        <f>IFERROR(("20"&amp;LEFT(All_Opps[[#This Row],[Opportunity Name]],2))*1,"")</f>
        <v>2020</v>
      </c>
      <c r="G1232" s="181" t="str">
        <f>MID(All_Opps[[#This Row],[Opportunity Name]],3,2)</f>
        <v>02</v>
      </c>
      <c r="H1232" s="181" t="str">
        <f>LEFT(All_Opps[[#This Row],[Opportunity Name]],7)</f>
        <v>2002 Ya</v>
      </c>
      <c r="I1232" s="181" t="str" cm="1">
        <f t="array" ref="I12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32" s="181" t="str">
        <f>YEAR(All_Opps[[#This Row],[Close_Date]])&amp;"-"&amp;TEXT(MONTH(All_Opps[[#This Row],[Close_Date]]),"00")</f>
        <v>2019-03</v>
      </c>
      <c r="K1232" s="182">
        <f>All_Opps[[#This Row],[Created Date2]]*1</f>
        <v>43518</v>
      </c>
      <c r="L1232" s="183">
        <f>YEAR(All_Opps[[#This Row],[Created_Date]])</f>
        <v>2019</v>
      </c>
      <c r="M1232" s="184">
        <f>WEEKNUM(All_Opps[[#This Row],[Created_Date]],16)</f>
        <v>8</v>
      </c>
      <c r="N1232" s="182">
        <f>All_Opps[[#This Row],[Close Date]]*1</f>
        <v>43538</v>
      </c>
      <c r="O1232" s="185">
        <f>YEAR(All_Opps[[#This Row],[Close_Date]])</f>
        <v>2019</v>
      </c>
      <c r="P1232" s="183">
        <f>MONTH(All_Opps[[#This Row],[Close Date]])</f>
        <v>3</v>
      </c>
      <c r="Q1232" s="181">
        <f>WEEKNUM(All_Opps[[#This Row],[Close Date]],1)</f>
        <v>11</v>
      </c>
      <c r="R12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32" s="4" t="s">
        <v>2773</v>
      </c>
      <c r="T1232" s="4" t="s">
        <v>2774</v>
      </c>
      <c r="U1232" s="68">
        <v>43538</v>
      </c>
      <c r="V1232" s="347" t="s">
        <v>18</v>
      </c>
      <c r="W1232" s="9">
        <v>25767</v>
      </c>
      <c r="X1232" s="4" t="s">
        <v>13</v>
      </c>
      <c r="Y1232" s="4" t="s">
        <v>1285</v>
      </c>
      <c r="Z1232" s="68">
        <v>43518</v>
      </c>
    </row>
    <row r="1233" spans="1:26" ht="12.75" x14ac:dyDescent="0.35">
      <c r="A12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1233" s="181" t="str">
        <f>IF(All_Opps[[#This Row],[WeekMod]]&lt;&gt;"",CONCATENATE(All_Opps[[#This Row],[Opp Year]],"-",TEXT(All_Opps[[#This Row],[WeekMod]],"00#")),"")</f>
        <v>2019-067</v>
      </c>
      <c r="C12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1233" s="181" t="str">
        <f>CONCATENATE(All_Opps[[#This Row],[Opp Year]],"-",TEXT(All_Opps[[#This Row],[Week]],"00#"))</f>
        <v>2019-067</v>
      </c>
      <c r="E1233" s="181">
        <f>IFERROR(VALUE(RIGHT(All_Opps[[#This Row],[Opportunity Name]],2)),"")</f>
        <v>4</v>
      </c>
      <c r="F1233" s="181">
        <f>IFERROR(("20"&amp;LEFT(All_Opps[[#This Row],[Opportunity Name]],2))*1,"")</f>
        <v>2019</v>
      </c>
      <c r="G1233" s="181" t="str">
        <f>MID(All_Opps[[#This Row],[Opportunity Name]],3,2)</f>
        <v>10</v>
      </c>
      <c r="H1233" s="181" t="str">
        <f>LEFT(All_Opps[[#This Row],[Opportunity Name]],7)</f>
        <v>1910-07</v>
      </c>
      <c r="I1233" s="181" t="str" cm="1">
        <f t="array" ref="I12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33" s="181" t="str">
        <f>YEAR(All_Opps[[#This Row],[Close_Date]])&amp;"-"&amp;TEXT(MONTH(All_Opps[[#This Row],[Close_Date]]),"00")</f>
        <v>2019-04</v>
      </c>
      <c r="K1233" s="182">
        <f>All_Opps[[#This Row],[Created Date2]]*1</f>
        <v>43551</v>
      </c>
      <c r="L1233" s="183">
        <f>YEAR(All_Opps[[#This Row],[Created_Date]])</f>
        <v>2019</v>
      </c>
      <c r="M1233" s="184">
        <f>WEEKNUM(All_Opps[[#This Row],[Created_Date]],16)</f>
        <v>13</v>
      </c>
      <c r="N1233" s="182">
        <f>All_Opps[[#This Row],[Close Date]]*1</f>
        <v>43568</v>
      </c>
      <c r="O1233" s="185">
        <f>YEAR(All_Opps[[#This Row],[Close_Date]])</f>
        <v>2019</v>
      </c>
      <c r="P1233" s="183">
        <f>MONTH(All_Opps[[#This Row],[Close Date]])</f>
        <v>4</v>
      </c>
      <c r="Q1233" s="181">
        <f>WEEKNUM(All_Opps[[#This Row],[Close Date]],1)</f>
        <v>15</v>
      </c>
      <c r="R123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188</v>
      </c>
      <c r="S1233" s="4" t="s">
        <v>2775</v>
      </c>
      <c r="T1233" s="4" t="s">
        <v>2776</v>
      </c>
      <c r="U1233" s="68">
        <v>43568</v>
      </c>
      <c r="V1233" s="347" t="s">
        <v>19</v>
      </c>
      <c r="W1233" s="9">
        <v>101106</v>
      </c>
      <c r="X1233" s="4" t="s">
        <v>11</v>
      </c>
      <c r="Y1233" s="4" t="s">
        <v>321</v>
      </c>
      <c r="Z1233" s="68">
        <v>43551</v>
      </c>
    </row>
    <row r="1234" spans="1:26" ht="12.75" x14ac:dyDescent="0.35">
      <c r="A12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1234" s="181" t="str">
        <f>IF(All_Opps[[#This Row],[WeekMod]]&lt;&gt;"",CONCATENATE(All_Opps[[#This Row],[Opp Year]],"-",TEXT(All_Opps[[#This Row],[WeekMod]],"00#")),"")</f>
        <v>2019-067</v>
      </c>
      <c r="C12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1234" s="181" t="str">
        <f>CONCATENATE(All_Opps[[#This Row],[Opp Year]],"-",TEXT(All_Opps[[#This Row],[Week]],"00#"))</f>
        <v>2019-067</v>
      </c>
      <c r="E1234" s="181">
        <f>IFERROR(VALUE(RIGHT(All_Opps[[#This Row],[Opportunity Name]],2)),"")</f>
        <v>2</v>
      </c>
      <c r="F1234" s="181">
        <f>IFERROR(("20"&amp;LEFT(All_Opps[[#This Row],[Opportunity Name]],2))*1,"")</f>
        <v>2019</v>
      </c>
      <c r="G1234" s="181" t="str">
        <f>MID(All_Opps[[#This Row],[Opportunity Name]],3,2)</f>
        <v>09</v>
      </c>
      <c r="H1234" s="181" t="str">
        <f>LEFT(All_Opps[[#This Row],[Opportunity Name]],7)</f>
        <v>1909 Ra</v>
      </c>
      <c r="I1234" s="181" t="str" cm="1">
        <f t="array" ref="I12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34" s="181" t="str">
        <f>YEAR(All_Opps[[#This Row],[Close_Date]])&amp;"-"&amp;TEXT(MONTH(All_Opps[[#This Row],[Close_Date]]),"00")</f>
        <v>2019-04</v>
      </c>
      <c r="K1234" s="182">
        <f>All_Opps[[#This Row],[Created Date2]]*1</f>
        <v>43551</v>
      </c>
      <c r="L1234" s="183">
        <f>YEAR(All_Opps[[#This Row],[Created_Date]])</f>
        <v>2019</v>
      </c>
      <c r="M1234" s="184">
        <f>WEEKNUM(All_Opps[[#This Row],[Created_Date]],16)</f>
        <v>13</v>
      </c>
      <c r="N1234" s="182">
        <f>All_Opps[[#This Row],[Close Date]]*1</f>
        <v>43567</v>
      </c>
      <c r="O1234" s="185">
        <f>YEAR(All_Opps[[#This Row],[Close_Date]])</f>
        <v>2019</v>
      </c>
      <c r="P1234" s="183">
        <f>MONTH(All_Opps[[#This Row],[Close Date]])</f>
        <v>4</v>
      </c>
      <c r="Q1234" s="181">
        <f>WEEKNUM(All_Opps[[#This Row],[Close Date]],1)</f>
        <v>15</v>
      </c>
      <c r="R123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34" s="4" t="s">
        <v>2777</v>
      </c>
      <c r="T1234" s="4" t="s">
        <v>2778</v>
      </c>
      <c r="U1234" s="68">
        <v>43567</v>
      </c>
      <c r="V1234" s="347" t="s">
        <v>21</v>
      </c>
      <c r="W1234" s="9">
        <v>48706</v>
      </c>
      <c r="X1234" s="4" t="s">
        <v>24</v>
      </c>
      <c r="Y1234" s="4" t="s">
        <v>1285</v>
      </c>
      <c r="Z1234" s="68">
        <v>43551</v>
      </c>
    </row>
    <row r="1235" spans="1:26" ht="12.75" x14ac:dyDescent="0.35">
      <c r="A12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1235" s="181" t="str">
        <f>IF(All_Opps[[#This Row],[WeekMod]]&lt;&gt;"",CONCATENATE(All_Opps[[#This Row],[Opp Year]],"-",TEXT(All_Opps[[#This Row],[WeekMod]],"00#")),"")</f>
        <v>2019-069</v>
      </c>
      <c r="C12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1235" s="181" t="str">
        <f>CONCATENATE(All_Opps[[#This Row],[Opp Year]],"-",TEXT(All_Opps[[#This Row],[Week]],"00#"))</f>
        <v>2019-069</v>
      </c>
      <c r="E1235" s="181">
        <f>IFERROR(VALUE(RIGHT(All_Opps[[#This Row],[Opportunity Name]],2)),"")</f>
        <v>2</v>
      </c>
      <c r="F1235" s="181">
        <f>IFERROR(("20"&amp;LEFT(All_Opps[[#This Row],[Opportunity Name]],2))*1,"")</f>
        <v>2019</v>
      </c>
      <c r="G1235" s="181" t="str">
        <f>MID(All_Opps[[#This Row],[Opportunity Name]],3,2)</f>
        <v>09</v>
      </c>
      <c r="H1235" s="181" t="str">
        <f>LEFT(All_Opps[[#This Row],[Opportunity Name]],7)</f>
        <v>1909 Ea</v>
      </c>
      <c r="I1235" s="181" t="str" cm="1">
        <f t="array" ref="I12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35" s="181" t="str">
        <f>YEAR(All_Opps[[#This Row],[Close_Date]])&amp;"-"&amp;TEXT(MONTH(All_Opps[[#This Row],[Close_Date]]),"00")</f>
        <v>2019-04</v>
      </c>
      <c r="K1235" s="182">
        <f>All_Opps[[#This Row],[Created Date2]]*1</f>
        <v>43562</v>
      </c>
      <c r="L1235" s="183">
        <f>YEAR(All_Opps[[#This Row],[Created_Date]])</f>
        <v>2019</v>
      </c>
      <c r="M1235" s="184">
        <f>WEEKNUM(All_Opps[[#This Row],[Created_Date]],16)</f>
        <v>15</v>
      </c>
      <c r="N1235" s="182">
        <f>All_Opps[[#This Row],[Close Date]]*1</f>
        <v>43578</v>
      </c>
      <c r="O1235" s="185">
        <f>YEAR(All_Opps[[#This Row],[Close_Date]])</f>
        <v>2019</v>
      </c>
      <c r="P1235" s="183">
        <f>MONTH(All_Opps[[#This Row],[Close Date]])</f>
        <v>4</v>
      </c>
      <c r="Q1235" s="181">
        <f>WEEKNUM(All_Opps[[#This Row],[Close Date]],1)</f>
        <v>17</v>
      </c>
      <c r="R123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35" s="4" t="s">
        <v>2779</v>
      </c>
      <c r="T1235" s="4" t="s">
        <v>2780</v>
      </c>
      <c r="U1235" s="68">
        <v>43578</v>
      </c>
      <c r="V1235" s="347" t="s">
        <v>18</v>
      </c>
      <c r="W1235" s="9">
        <v>18298</v>
      </c>
      <c r="X1235" s="4" t="s">
        <v>13</v>
      </c>
      <c r="Y1235" s="4" t="s">
        <v>1285</v>
      </c>
      <c r="Z1235" s="68">
        <v>43562</v>
      </c>
    </row>
    <row r="1236" spans="1:26" ht="12.75" x14ac:dyDescent="0.35">
      <c r="A12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1236" s="181" t="str">
        <f>IF(All_Opps[[#This Row],[WeekMod]]&lt;&gt;"",CONCATENATE(All_Opps[[#This Row],[Opp Year]],"-",TEXT(All_Opps[[#This Row],[WeekMod]],"00#")),"")</f>
        <v>2020-015</v>
      </c>
      <c r="C12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1236" s="181" t="str">
        <f>CONCATENATE(All_Opps[[#This Row],[Opp Year]],"-",TEXT(All_Opps[[#This Row],[Week]],"00#"))</f>
        <v>2020-015</v>
      </c>
      <c r="E1236" s="181">
        <f>IFERROR(VALUE(RIGHT(All_Opps[[#This Row],[Opportunity Name]],2)),"")</f>
        <v>6</v>
      </c>
      <c r="F1236" s="181">
        <f>IFERROR(("20"&amp;LEFT(All_Opps[[#This Row],[Opportunity Name]],2))*1,"")</f>
        <v>2020</v>
      </c>
      <c r="G1236" s="181" t="str">
        <f>MID(All_Opps[[#This Row],[Opportunity Name]],3,2)</f>
        <v>01</v>
      </c>
      <c r="H1236" s="181" t="str">
        <f>LEFT(All_Opps[[#This Row],[Opportunity Name]],7)</f>
        <v>2001-03</v>
      </c>
      <c r="I1236" s="181" t="str" cm="1">
        <f t="array" ref="I12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36" s="181" t="str">
        <f>YEAR(All_Opps[[#This Row],[Close_Date]])&amp;"-"&amp;TEXT(MONTH(All_Opps[[#This Row],[Close_Date]]),"00")</f>
        <v>2019-04</v>
      </c>
      <c r="K1236" s="182">
        <f>All_Opps[[#This Row],[Created Date2]]*1</f>
        <v>43562</v>
      </c>
      <c r="L1236" s="183">
        <f>YEAR(All_Opps[[#This Row],[Created_Date]])</f>
        <v>2019</v>
      </c>
      <c r="M1236" s="184">
        <f>WEEKNUM(All_Opps[[#This Row],[Created_Date]],16)</f>
        <v>15</v>
      </c>
      <c r="N1236" s="182">
        <f>All_Opps[[#This Row],[Close Date]]*1</f>
        <v>43566</v>
      </c>
      <c r="O1236" s="185">
        <f>YEAR(All_Opps[[#This Row],[Close_Date]])</f>
        <v>2019</v>
      </c>
      <c r="P1236" s="183">
        <f>MONTH(All_Opps[[#This Row],[Close Date]])</f>
        <v>4</v>
      </c>
      <c r="Q1236" s="181">
        <f>WEEKNUM(All_Opps[[#This Row],[Close Date]],1)</f>
        <v>15</v>
      </c>
      <c r="R123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269</v>
      </c>
      <c r="S1236" s="4" t="s">
        <v>2781</v>
      </c>
      <c r="T1236" s="4" t="s">
        <v>2782</v>
      </c>
      <c r="U1236" s="68">
        <v>43566</v>
      </c>
      <c r="V1236" s="347" t="s">
        <v>19</v>
      </c>
      <c r="W1236" s="9">
        <v>91089</v>
      </c>
      <c r="X1236" s="4" t="s">
        <v>11</v>
      </c>
      <c r="Y1236" s="4" t="s">
        <v>328</v>
      </c>
      <c r="Z1236" s="68">
        <v>43562</v>
      </c>
    </row>
    <row r="1237" spans="1:26" ht="12.75" x14ac:dyDescent="0.35">
      <c r="A12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1237" s="181" t="str">
        <f>IF(All_Opps[[#This Row],[WeekMod]]&lt;&gt;"",CONCATENATE(All_Opps[[#This Row],[Opp Year]],"-",TEXT(All_Opps[[#This Row],[WeekMod]],"00#")),"")</f>
        <v>2019-065</v>
      </c>
      <c r="C12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1237" s="181" t="str">
        <f>CONCATENATE(All_Opps[[#This Row],[Opp Year]],"-",TEXT(All_Opps[[#This Row],[Week]],"00#"))</f>
        <v>2019-065</v>
      </c>
      <c r="E1237" s="181">
        <f>IFERROR(VALUE(RIGHT(All_Opps[[#This Row],[Opportunity Name]],2)),"")</f>
        <v>6</v>
      </c>
      <c r="F1237" s="181">
        <f>IFERROR(("20"&amp;LEFT(All_Opps[[#This Row],[Opportunity Name]],2))*1,"")</f>
        <v>2019</v>
      </c>
      <c r="G1237" s="181" t="str">
        <f>MID(All_Opps[[#This Row],[Opportunity Name]],3,2)</f>
        <v>05</v>
      </c>
      <c r="H1237" s="181" t="str">
        <f>LEFT(All_Opps[[#This Row],[Opportunity Name]],7)</f>
        <v>1905-19</v>
      </c>
      <c r="I1237" s="181" t="str" cm="1">
        <f t="array" ref="I12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37" s="181" t="str">
        <f>YEAR(All_Opps[[#This Row],[Close_Date]])&amp;"-"&amp;TEXT(MONTH(All_Opps[[#This Row],[Close_Date]]),"00")</f>
        <v>2019-03</v>
      </c>
      <c r="K1237" s="182">
        <f>All_Opps[[#This Row],[Created Date2]]*1</f>
        <v>43547</v>
      </c>
      <c r="L1237" s="183">
        <f>YEAR(All_Opps[[#This Row],[Created_Date]])</f>
        <v>2019</v>
      </c>
      <c r="M1237" s="184">
        <f>WEEKNUM(All_Opps[[#This Row],[Created_Date]],16)</f>
        <v>13</v>
      </c>
      <c r="N1237" s="182">
        <f>All_Opps[[#This Row],[Close Date]]*1</f>
        <v>43551</v>
      </c>
      <c r="O1237" s="185">
        <f>YEAR(All_Opps[[#This Row],[Close_Date]])</f>
        <v>2019</v>
      </c>
      <c r="P1237" s="183">
        <f>MONTH(All_Opps[[#This Row],[Close Date]])</f>
        <v>3</v>
      </c>
      <c r="Q1237" s="181">
        <f>WEEKNUM(All_Opps[[#This Row],[Close Date]],1)</f>
        <v>13</v>
      </c>
      <c r="R123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</v>
      </c>
      <c r="S1237" s="4" t="s">
        <v>2783</v>
      </c>
      <c r="T1237" s="4" t="s">
        <v>2784</v>
      </c>
      <c r="U1237" s="68">
        <v>43551</v>
      </c>
      <c r="V1237" s="347" t="s">
        <v>19</v>
      </c>
      <c r="W1237" s="9">
        <v>66851</v>
      </c>
      <c r="X1237" s="4" t="s">
        <v>6</v>
      </c>
      <c r="Y1237" s="4" t="s">
        <v>321</v>
      </c>
      <c r="Z1237" s="68">
        <v>43547</v>
      </c>
    </row>
    <row r="1238" spans="1:26" ht="12.75" x14ac:dyDescent="0.35">
      <c r="A123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238" s="181" t="str">
        <f>IF(All_Opps[[#This Row],[WeekMod]]&lt;&gt;"",CONCATENATE(All_Opps[[#This Row],[Opp Year]],"-",TEXT(All_Opps[[#This Row],[WeekMod]],"00#")),"")</f>
        <v/>
      </c>
      <c r="C12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238" s="181" t="str">
        <f>CONCATENATE(All_Opps[[#This Row],[Opp Year]],"-",TEXT(All_Opps[[#This Row],[Week]],"00#"))</f>
        <v>2022-001</v>
      </c>
      <c r="E1238" s="181">
        <f>IFERROR(VALUE(RIGHT(All_Opps[[#This Row],[Opportunity Name]],2)),"")</f>
        <v>2</v>
      </c>
      <c r="F1238" s="181">
        <f>IFERROR(("20"&amp;LEFT(All_Opps[[#This Row],[Opportunity Name]],2))*1,"")</f>
        <v>2022</v>
      </c>
      <c r="G1238" s="181" t="str">
        <f>MID(All_Opps[[#This Row],[Opportunity Name]],3,2)</f>
        <v>04</v>
      </c>
      <c r="H1238" s="181" t="str">
        <f>LEFT(All_Opps[[#This Row],[Opportunity Name]],7)</f>
        <v>2204-01</v>
      </c>
      <c r="I1238" s="181" t="str" cm="1">
        <f t="array" ref="I12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38" s="181" t="str">
        <f>YEAR(All_Opps[[#This Row],[Close_Date]])&amp;"-"&amp;TEXT(MONTH(All_Opps[[#This Row],[Close_Date]]),"00")</f>
        <v>2019-04</v>
      </c>
      <c r="K1238" s="182">
        <f>All_Opps[[#This Row],[Created Date2]]*1</f>
        <v>43582</v>
      </c>
      <c r="L1238" s="183">
        <f>YEAR(All_Opps[[#This Row],[Created_Date]])</f>
        <v>2019</v>
      </c>
      <c r="M1238" s="184">
        <f>WEEKNUM(All_Opps[[#This Row],[Created_Date]],16)</f>
        <v>18</v>
      </c>
      <c r="N1238" s="182">
        <f>All_Opps[[#This Row],[Close Date]]*1</f>
        <v>43584</v>
      </c>
      <c r="O1238" s="185">
        <f>YEAR(All_Opps[[#This Row],[Close_Date]])</f>
        <v>2019</v>
      </c>
      <c r="P1238" s="183">
        <f>MONTH(All_Opps[[#This Row],[Close Date]])</f>
        <v>4</v>
      </c>
      <c r="Q1238" s="181">
        <f>WEEKNUM(All_Opps[[#This Row],[Close Date]],1)</f>
        <v>18</v>
      </c>
      <c r="R123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1070</v>
      </c>
      <c r="S1238" s="4" t="s">
        <v>2785</v>
      </c>
      <c r="T1238" s="4" t="s">
        <v>2786</v>
      </c>
      <c r="U1238" s="68">
        <v>43584</v>
      </c>
      <c r="V1238" s="347" t="s">
        <v>19</v>
      </c>
      <c r="W1238" s="9">
        <v>20279</v>
      </c>
      <c r="X1238" s="4" t="s">
        <v>13</v>
      </c>
      <c r="Y1238" s="4" t="s">
        <v>321</v>
      </c>
      <c r="Z1238" s="68">
        <v>43582</v>
      </c>
    </row>
    <row r="1239" spans="1:26" ht="12.75" x14ac:dyDescent="0.35">
      <c r="A12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1239" s="181" t="str">
        <f>IF(All_Opps[[#This Row],[WeekMod]]&lt;&gt;"",CONCATENATE(All_Opps[[#This Row],[Opp Year]],"-",TEXT(All_Opps[[#This Row],[WeekMod]],"00#")),"")</f>
        <v>2019-063</v>
      </c>
      <c r="C12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1239" s="181" t="str">
        <f>CONCATENATE(All_Opps[[#This Row],[Opp Year]],"-",TEXT(All_Opps[[#This Row],[Week]],"00#"))</f>
        <v>2019-063</v>
      </c>
      <c r="E1239" s="181">
        <f>IFERROR(VALUE(RIGHT(All_Opps[[#This Row],[Opportunity Name]],2)),"")</f>
        <v>2</v>
      </c>
      <c r="F1239" s="181">
        <f>IFERROR(("20"&amp;LEFT(All_Opps[[#This Row],[Opportunity Name]],2))*1,"")</f>
        <v>2019</v>
      </c>
      <c r="G1239" s="181" t="str">
        <f>MID(All_Opps[[#This Row],[Opportunity Name]],3,2)</f>
        <v>06</v>
      </c>
      <c r="H1239" s="181" t="str">
        <f>LEFT(All_Opps[[#This Row],[Opportunity Name]],7)</f>
        <v>1906-40</v>
      </c>
      <c r="I1239" s="181" t="str" cm="1">
        <f t="array" ref="I12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39" s="181" t="str">
        <f>YEAR(All_Opps[[#This Row],[Close_Date]])&amp;"-"&amp;TEXT(MONTH(All_Opps[[#This Row],[Close_Date]]),"00")</f>
        <v>2019-03</v>
      </c>
      <c r="K1239" s="182">
        <f>All_Opps[[#This Row],[Created Date2]]*1</f>
        <v>43538</v>
      </c>
      <c r="L1239" s="183">
        <f>YEAR(All_Opps[[#This Row],[Created_Date]])</f>
        <v>2019</v>
      </c>
      <c r="M1239" s="184">
        <f>WEEKNUM(All_Opps[[#This Row],[Created_Date]],16)</f>
        <v>11</v>
      </c>
      <c r="N1239" s="182">
        <f>All_Opps[[#This Row],[Close Date]]*1</f>
        <v>43538</v>
      </c>
      <c r="O1239" s="185">
        <f>YEAR(All_Opps[[#This Row],[Close_Date]])</f>
        <v>2019</v>
      </c>
      <c r="P1239" s="183">
        <f>MONTH(All_Opps[[#This Row],[Close Date]])</f>
        <v>3</v>
      </c>
      <c r="Q1239" s="181">
        <f>WEEKNUM(All_Opps[[#This Row],[Close Date]],1)</f>
        <v>11</v>
      </c>
      <c r="R123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79</v>
      </c>
      <c r="S1239" s="4" t="s">
        <v>2787</v>
      </c>
      <c r="T1239" s="4" t="s">
        <v>2788</v>
      </c>
      <c r="U1239" s="68">
        <v>43538</v>
      </c>
      <c r="V1239" s="347" t="s">
        <v>19</v>
      </c>
      <c r="W1239" s="9">
        <v>28650</v>
      </c>
      <c r="X1239" s="4" t="s">
        <v>13</v>
      </c>
      <c r="Y1239" s="4" t="s">
        <v>321</v>
      </c>
      <c r="Z1239" s="68">
        <v>43538</v>
      </c>
    </row>
    <row r="1240" spans="1:26" ht="12.75" x14ac:dyDescent="0.35">
      <c r="A12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1240" s="181" t="str">
        <f>IF(All_Opps[[#This Row],[WeekMod]]&lt;&gt;"",CONCATENATE(All_Opps[[#This Row],[Opp Year]],"-",TEXT(All_Opps[[#This Row],[WeekMod]],"00#")),"")</f>
        <v>2019-066</v>
      </c>
      <c r="C12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1240" s="181" t="str">
        <f>CONCATENATE(All_Opps[[#This Row],[Opp Year]],"-",TEXT(All_Opps[[#This Row],[Week]],"00#"))</f>
        <v>2019-066</v>
      </c>
      <c r="E1240" s="181" t="str">
        <f>IFERROR(VALUE(RIGHT(All_Opps[[#This Row],[Opportunity Name]],2)),"")</f>
        <v/>
      </c>
      <c r="F1240" s="181">
        <f>IFERROR(("20"&amp;LEFT(All_Opps[[#This Row],[Opportunity Name]],2))*1,"")</f>
        <v>2019</v>
      </c>
      <c r="G1240" s="181" t="str">
        <f>MID(All_Opps[[#This Row],[Opportunity Name]],3,2)</f>
        <v>07</v>
      </c>
      <c r="H1240" s="181" t="str">
        <f>LEFT(All_Opps[[#This Row],[Opportunity Name]],7)</f>
        <v>1907 Ko</v>
      </c>
      <c r="I1240" s="181" t="str" cm="1">
        <f t="array" ref="I12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40" s="181" t="str">
        <f>YEAR(All_Opps[[#This Row],[Close_Date]])&amp;"-"&amp;TEXT(MONTH(All_Opps[[#This Row],[Close_Date]]),"00")</f>
        <v>2019-04</v>
      </c>
      <c r="K1240" s="182">
        <f>All_Opps[[#This Row],[Created Date2]]*1</f>
        <v>43555</v>
      </c>
      <c r="L1240" s="183">
        <f>YEAR(All_Opps[[#This Row],[Created_Date]])</f>
        <v>2019</v>
      </c>
      <c r="M1240" s="184">
        <f>WEEKNUM(All_Opps[[#This Row],[Created_Date]],16)</f>
        <v>14</v>
      </c>
      <c r="N1240" s="182">
        <f>All_Opps[[#This Row],[Close Date]]*1</f>
        <v>43558</v>
      </c>
      <c r="O1240" s="185">
        <f>YEAR(All_Opps[[#This Row],[Close_Date]])</f>
        <v>2019</v>
      </c>
      <c r="P1240" s="183">
        <f>MONTH(All_Opps[[#This Row],[Close Date]])</f>
        <v>4</v>
      </c>
      <c r="Q1240" s="181">
        <f>WEEKNUM(All_Opps[[#This Row],[Close Date]],1)</f>
        <v>14</v>
      </c>
      <c r="R124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40" s="4" t="s">
        <v>2789</v>
      </c>
      <c r="T1240" s="4" t="s">
        <v>2790</v>
      </c>
      <c r="U1240" s="68">
        <v>43558</v>
      </c>
      <c r="V1240" s="347" t="s">
        <v>18</v>
      </c>
      <c r="W1240" s="9">
        <v>21817</v>
      </c>
      <c r="X1240" s="4" t="s">
        <v>5</v>
      </c>
      <c r="Y1240" s="4" t="s">
        <v>1285</v>
      </c>
      <c r="Z1240" s="68">
        <v>43555</v>
      </c>
    </row>
    <row r="1241" spans="1:26" ht="12.75" x14ac:dyDescent="0.35">
      <c r="A12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241" s="181" t="str">
        <f>IF(All_Opps[[#This Row],[WeekMod]]&lt;&gt;"",CONCATENATE(All_Opps[[#This Row],[Opp Year]],"-",TEXT(All_Opps[[#This Row],[WeekMod]],"00#")),"")</f>
        <v>2019-068</v>
      </c>
      <c r="C12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241" s="181" t="str">
        <f>CONCATENATE(All_Opps[[#This Row],[Opp Year]],"-",TEXT(All_Opps[[#This Row],[Week]],"00#"))</f>
        <v>2019-068</v>
      </c>
      <c r="E1241" s="181">
        <f>IFERROR(VALUE(RIGHT(All_Opps[[#This Row],[Opportunity Name]],2)),"")</f>
        <v>2</v>
      </c>
      <c r="F1241" s="181">
        <f>IFERROR(("20"&amp;LEFT(All_Opps[[#This Row],[Opportunity Name]],2))*1,"")</f>
        <v>2019</v>
      </c>
      <c r="G1241" s="181" t="str">
        <f>MID(All_Opps[[#This Row],[Opportunity Name]],3,2)</f>
        <v>08</v>
      </c>
      <c r="H1241" s="181" t="str">
        <f>LEFT(All_Opps[[#This Row],[Opportunity Name]],7)</f>
        <v>1908 Je</v>
      </c>
      <c r="I1241" s="181" t="str" cm="1">
        <f t="array" ref="I12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41" s="181" t="str">
        <f>YEAR(All_Opps[[#This Row],[Close_Date]])&amp;"-"&amp;TEXT(MONTH(All_Opps[[#This Row],[Close_Date]]),"00")</f>
        <v>2019-04</v>
      </c>
      <c r="K1241" s="182">
        <f>All_Opps[[#This Row],[Created Date2]]*1</f>
        <v>43566</v>
      </c>
      <c r="L1241" s="183">
        <f>YEAR(All_Opps[[#This Row],[Created_Date]])</f>
        <v>2019</v>
      </c>
      <c r="M1241" s="184">
        <f>WEEKNUM(All_Opps[[#This Row],[Created_Date]],16)</f>
        <v>15</v>
      </c>
      <c r="N1241" s="182">
        <f>All_Opps[[#This Row],[Close Date]]*1</f>
        <v>43569</v>
      </c>
      <c r="O1241" s="185">
        <f>YEAR(All_Opps[[#This Row],[Close_Date]])</f>
        <v>2019</v>
      </c>
      <c r="P1241" s="183">
        <f>MONTH(All_Opps[[#This Row],[Close Date]])</f>
        <v>4</v>
      </c>
      <c r="Q1241" s="181">
        <f>WEEKNUM(All_Opps[[#This Row],[Close Date]],1)</f>
        <v>16</v>
      </c>
      <c r="R124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41" s="4" t="s">
        <v>2791</v>
      </c>
      <c r="T1241" s="4" t="s">
        <v>2792</v>
      </c>
      <c r="U1241" s="68">
        <v>43569</v>
      </c>
      <c r="V1241" s="347" t="s">
        <v>18</v>
      </c>
      <c r="W1241" s="9">
        <v>18988</v>
      </c>
      <c r="X1241" s="4" t="s">
        <v>15</v>
      </c>
      <c r="Y1241" s="4" t="s">
        <v>321</v>
      </c>
      <c r="Z1241" s="68">
        <v>43566</v>
      </c>
    </row>
    <row r="1242" spans="1:26" ht="12.75" x14ac:dyDescent="0.35">
      <c r="A12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1242" s="181" t="str">
        <f>IF(All_Opps[[#This Row],[WeekMod]]&lt;&gt;"",CONCATENATE(All_Opps[[#This Row],[Opp Year]],"-",TEXT(All_Opps[[#This Row],[WeekMod]],"00#")),"")</f>
        <v>2019-065</v>
      </c>
      <c r="C12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1242" s="181" t="str">
        <f>CONCATENATE(All_Opps[[#This Row],[Opp Year]],"-",TEXT(All_Opps[[#This Row],[Week]],"00#"))</f>
        <v>2019-065</v>
      </c>
      <c r="E1242" s="181">
        <f>IFERROR(VALUE(RIGHT(All_Opps[[#This Row],[Opportunity Name]],2)),"")</f>
        <v>1</v>
      </c>
      <c r="F1242" s="181">
        <f>IFERROR(("20"&amp;LEFT(All_Opps[[#This Row],[Opportunity Name]],2))*1,"")</f>
        <v>2019</v>
      </c>
      <c r="G1242" s="181" t="str">
        <f>MID(All_Opps[[#This Row],[Opportunity Name]],3,2)</f>
        <v>08</v>
      </c>
      <c r="H1242" s="181" t="str">
        <f>LEFT(All_Opps[[#This Row],[Opportunity Name]],7)</f>
        <v>1908 Je</v>
      </c>
      <c r="I1242" s="181" t="str" cm="1">
        <f t="array" ref="I12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42" s="181" t="str">
        <f>YEAR(All_Opps[[#This Row],[Close_Date]])&amp;"-"&amp;TEXT(MONTH(All_Opps[[#This Row],[Close_Date]]),"00")</f>
        <v>2019-03</v>
      </c>
      <c r="K1242" s="182">
        <f>All_Opps[[#This Row],[Created Date2]]*1</f>
        <v>43544</v>
      </c>
      <c r="L1242" s="183">
        <f>YEAR(All_Opps[[#This Row],[Created_Date]])</f>
        <v>2019</v>
      </c>
      <c r="M1242" s="184">
        <f>WEEKNUM(All_Opps[[#This Row],[Created_Date]],16)</f>
        <v>12</v>
      </c>
      <c r="N1242" s="182">
        <f>All_Opps[[#This Row],[Close Date]]*1</f>
        <v>43550</v>
      </c>
      <c r="O1242" s="185">
        <f>YEAR(All_Opps[[#This Row],[Close_Date]])</f>
        <v>2019</v>
      </c>
      <c r="P1242" s="183">
        <f>MONTH(All_Opps[[#This Row],[Close Date]])</f>
        <v>3</v>
      </c>
      <c r="Q1242" s="181">
        <f>WEEKNUM(All_Opps[[#This Row],[Close Date]],1)</f>
        <v>13</v>
      </c>
      <c r="R124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42" s="4" t="s">
        <v>2793</v>
      </c>
      <c r="T1242" s="4" t="s">
        <v>2794</v>
      </c>
      <c r="U1242" s="68">
        <v>43550</v>
      </c>
      <c r="V1242" s="347" t="s">
        <v>18</v>
      </c>
      <c r="W1242" s="9">
        <v>16983</v>
      </c>
      <c r="X1242" s="4" t="s">
        <v>13</v>
      </c>
      <c r="Y1242" s="4" t="s">
        <v>321</v>
      </c>
      <c r="Z1242" s="68">
        <v>43544</v>
      </c>
    </row>
    <row r="1243" spans="1:26" ht="12.75" x14ac:dyDescent="0.35">
      <c r="A12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1243" s="181" t="str">
        <f>IF(All_Opps[[#This Row],[WeekMod]]&lt;&gt;"",CONCATENATE(All_Opps[[#This Row],[Opp Year]],"-",TEXT(All_Opps[[#This Row],[WeekMod]],"00#")),"")</f>
        <v>2019-063</v>
      </c>
      <c r="C12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1243" s="181" t="str">
        <f>CONCATENATE(All_Opps[[#This Row],[Opp Year]],"-",TEXT(All_Opps[[#This Row],[Week]],"00#"))</f>
        <v>2019-063</v>
      </c>
      <c r="E1243" s="181">
        <f>IFERROR(VALUE(RIGHT(All_Opps[[#This Row],[Opportunity Name]],2)),"")</f>
        <v>2</v>
      </c>
      <c r="F1243" s="181">
        <f>IFERROR(("20"&amp;LEFT(All_Opps[[#This Row],[Opportunity Name]],2))*1,"")</f>
        <v>2019</v>
      </c>
      <c r="G1243" s="181" t="str">
        <f>MID(All_Opps[[#This Row],[Opportunity Name]],3,2)</f>
        <v>11</v>
      </c>
      <c r="H1243" s="181" t="str">
        <f>LEFT(All_Opps[[#This Row],[Opportunity Name]],7)</f>
        <v>1911-04</v>
      </c>
      <c r="I1243" s="181" t="str" cm="1">
        <f t="array" ref="I12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43" s="181" t="str">
        <f>YEAR(All_Opps[[#This Row],[Close_Date]])&amp;"-"&amp;TEXT(MONTH(All_Opps[[#This Row],[Close_Date]]),"00")</f>
        <v>2019-03</v>
      </c>
      <c r="K1243" s="182">
        <f>All_Opps[[#This Row],[Created Date2]]*1</f>
        <v>43529</v>
      </c>
      <c r="L1243" s="183">
        <f>YEAR(All_Opps[[#This Row],[Created_Date]])</f>
        <v>2019</v>
      </c>
      <c r="M1243" s="184">
        <f>WEEKNUM(All_Opps[[#This Row],[Created_Date]],16)</f>
        <v>10</v>
      </c>
      <c r="N1243" s="182">
        <f>All_Opps[[#This Row],[Close Date]]*1</f>
        <v>43535</v>
      </c>
      <c r="O1243" s="185">
        <f>YEAR(All_Opps[[#This Row],[Close_Date]])</f>
        <v>2019</v>
      </c>
      <c r="P1243" s="183">
        <f>MONTH(All_Opps[[#This Row],[Close Date]])</f>
        <v>3</v>
      </c>
      <c r="Q1243" s="181">
        <f>WEEKNUM(All_Opps[[#This Row],[Close Date]],1)</f>
        <v>11</v>
      </c>
      <c r="R124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241</v>
      </c>
      <c r="S1243" s="4" t="s">
        <v>2795</v>
      </c>
      <c r="T1243" s="4" t="s">
        <v>2796</v>
      </c>
      <c r="U1243" s="68">
        <v>43535</v>
      </c>
      <c r="V1243" s="347" t="s">
        <v>19</v>
      </c>
      <c r="W1243" s="9">
        <v>28081</v>
      </c>
      <c r="X1243" s="4" t="s">
        <v>11</v>
      </c>
      <c r="Y1243" s="4" t="s">
        <v>321</v>
      </c>
      <c r="Z1243" s="68">
        <v>43529</v>
      </c>
    </row>
    <row r="1244" spans="1:26" ht="12.75" x14ac:dyDescent="0.35">
      <c r="A12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1244" s="181" t="str">
        <f>IF(All_Opps[[#This Row],[WeekMod]]&lt;&gt;"",CONCATENATE(All_Opps[[#This Row],[Opp Year]],"-",TEXT(All_Opps[[#This Row],[WeekMod]],"00#")),"")</f>
        <v>2019-066</v>
      </c>
      <c r="C12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1244" s="181" t="str">
        <f>CONCATENATE(All_Opps[[#This Row],[Opp Year]],"-",TEXT(All_Opps[[#This Row],[Week]],"00#"))</f>
        <v>2019-066</v>
      </c>
      <c r="E1244" s="181">
        <f>IFERROR(VALUE(RIGHT(All_Opps[[#This Row],[Opportunity Name]],2)),"")</f>
        <v>2</v>
      </c>
      <c r="F1244" s="181">
        <f>IFERROR(("20"&amp;LEFT(All_Opps[[#This Row],[Opportunity Name]],2))*1,"")</f>
        <v>2019</v>
      </c>
      <c r="G1244" s="181" t="str">
        <f>MID(All_Opps[[#This Row],[Opportunity Name]],3,2)</f>
        <v>07</v>
      </c>
      <c r="H1244" s="181" t="str">
        <f>LEFT(All_Opps[[#This Row],[Opportunity Name]],7)</f>
        <v>1907 Ya</v>
      </c>
      <c r="I1244" s="181" t="str" cm="1">
        <f t="array" ref="I12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44" s="181" t="str">
        <f>YEAR(All_Opps[[#This Row],[Close_Date]])&amp;"-"&amp;TEXT(MONTH(All_Opps[[#This Row],[Close_Date]]),"00")</f>
        <v>2019-04</v>
      </c>
      <c r="K1244" s="182">
        <f>All_Opps[[#This Row],[Created Date2]]*1</f>
        <v>43553</v>
      </c>
      <c r="L1244" s="183">
        <f>YEAR(All_Opps[[#This Row],[Created_Date]])</f>
        <v>2019</v>
      </c>
      <c r="M1244" s="184">
        <f>WEEKNUM(All_Opps[[#This Row],[Created_Date]],16)</f>
        <v>13</v>
      </c>
      <c r="N1244" s="182">
        <f>All_Opps[[#This Row],[Close Date]]*1</f>
        <v>43558</v>
      </c>
      <c r="O1244" s="185">
        <f>YEAR(All_Opps[[#This Row],[Close_Date]])</f>
        <v>2019</v>
      </c>
      <c r="P1244" s="183">
        <f>MONTH(All_Opps[[#This Row],[Close Date]])</f>
        <v>4</v>
      </c>
      <c r="Q1244" s="181">
        <f>WEEKNUM(All_Opps[[#This Row],[Close Date]],1)</f>
        <v>14</v>
      </c>
      <c r="R124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44" s="4" t="s">
        <v>2797</v>
      </c>
      <c r="T1244" s="4" t="s">
        <v>2798</v>
      </c>
      <c r="U1244" s="68">
        <v>43558</v>
      </c>
      <c r="V1244" s="347" t="s">
        <v>18</v>
      </c>
      <c r="W1244" s="9">
        <v>15582</v>
      </c>
      <c r="X1244" s="4" t="s">
        <v>161</v>
      </c>
      <c r="Y1244" s="4" t="s">
        <v>321</v>
      </c>
      <c r="Z1244" s="68">
        <v>43553</v>
      </c>
    </row>
    <row r="1245" spans="1:26" ht="12.75" x14ac:dyDescent="0.35">
      <c r="A12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1245" s="181" t="str">
        <f>IF(All_Opps[[#This Row],[WeekMod]]&lt;&gt;"",CONCATENATE(All_Opps[[#This Row],[Opp Year]],"-",TEXT(All_Opps[[#This Row],[WeekMod]],"00#")),"")</f>
        <v>2020-016</v>
      </c>
      <c r="C12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1245" s="181" t="str">
        <f>CONCATENATE(All_Opps[[#This Row],[Opp Year]],"-",TEXT(All_Opps[[#This Row],[Week]],"00#"))</f>
        <v>2020-016</v>
      </c>
      <c r="E1245" s="181">
        <f>IFERROR(VALUE(RIGHT(All_Opps[[#This Row],[Opportunity Name]],2)),"")</f>
        <v>4</v>
      </c>
      <c r="F1245" s="181">
        <f>IFERROR(("20"&amp;LEFT(All_Opps[[#This Row],[Opportunity Name]],2))*1,"")</f>
        <v>2020</v>
      </c>
      <c r="G1245" s="181" t="str">
        <f>MID(All_Opps[[#This Row],[Opportunity Name]],3,2)</f>
        <v>06</v>
      </c>
      <c r="H1245" s="181" t="str">
        <f>LEFT(All_Opps[[#This Row],[Opportunity Name]],7)</f>
        <v>2006 Du</v>
      </c>
      <c r="I1245" s="181" t="str" cm="1">
        <f t="array" ref="I12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45" s="181" t="str">
        <f>YEAR(All_Opps[[#This Row],[Close_Date]])&amp;"-"&amp;TEXT(MONTH(All_Opps[[#This Row],[Close_Date]]),"00")</f>
        <v>2019-04</v>
      </c>
      <c r="K1245" s="182">
        <f>All_Opps[[#This Row],[Created Date2]]*1</f>
        <v>43544</v>
      </c>
      <c r="L1245" s="183">
        <f>YEAR(All_Opps[[#This Row],[Created_Date]])</f>
        <v>2019</v>
      </c>
      <c r="M1245" s="184">
        <f>WEEKNUM(All_Opps[[#This Row],[Created_Date]],16)</f>
        <v>12</v>
      </c>
      <c r="N1245" s="182">
        <f>All_Opps[[#This Row],[Close Date]]*1</f>
        <v>43570</v>
      </c>
      <c r="O1245" s="185">
        <f>YEAR(All_Opps[[#This Row],[Close_Date]])</f>
        <v>2019</v>
      </c>
      <c r="P1245" s="183">
        <f>MONTH(All_Opps[[#This Row],[Close Date]])</f>
        <v>4</v>
      </c>
      <c r="Q1245" s="181">
        <f>WEEKNUM(All_Opps[[#This Row],[Close Date]],1)</f>
        <v>16</v>
      </c>
      <c r="R124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45" s="4" t="s">
        <v>2799</v>
      </c>
      <c r="T1245" s="4" t="s">
        <v>2800</v>
      </c>
      <c r="U1245" s="68">
        <v>43570</v>
      </c>
      <c r="V1245" s="347" t="s">
        <v>18</v>
      </c>
      <c r="W1245" s="9">
        <v>69525</v>
      </c>
      <c r="X1245" s="4" t="s">
        <v>13</v>
      </c>
      <c r="Y1245" s="4" t="s">
        <v>1285</v>
      </c>
      <c r="Z1245" s="68">
        <v>43544</v>
      </c>
    </row>
    <row r="1246" spans="1:26" ht="12.75" x14ac:dyDescent="0.35">
      <c r="A12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1246" s="181" t="str">
        <f>IF(All_Opps[[#This Row],[WeekMod]]&lt;&gt;"",CONCATENATE(All_Opps[[#This Row],[Opp Year]],"-",TEXT(All_Opps[[#This Row],[WeekMod]],"00#")),"")</f>
        <v>2019-063</v>
      </c>
      <c r="C12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1246" s="181" t="str">
        <f>CONCATENATE(All_Opps[[#This Row],[Opp Year]],"-",TEXT(All_Opps[[#This Row],[Week]],"00#"))</f>
        <v>2019-063</v>
      </c>
      <c r="E1246" s="181">
        <f>IFERROR(VALUE(RIGHT(All_Opps[[#This Row],[Opportunity Name]],2)),"")</f>
        <v>2</v>
      </c>
      <c r="F1246" s="181">
        <f>IFERROR(("20"&amp;LEFT(All_Opps[[#This Row],[Opportunity Name]],2))*1,"")</f>
        <v>2019</v>
      </c>
      <c r="G1246" s="181" t="str">
        <f>MID(All_Opps[[#This Row],[Opportunity Name]],3,2)</f>
        <v>09</v>
      </c>
      <c r="H1246" s="181" t="str">
        <f>LEFT(All_Opps[[#This Row],[Opportunity Name]],7)</f>
        <v>1909-22</v>
      </c>
      <c r="I1246" s="181" t="str" cm="1">
        <f t="array" ref="I12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46" s="181" t="str">
        <f>YEAR(All_Opps[[#This Row],[Close_Date]])&amp;"-"&amp;TEXT(MONTH(All_Opps[[#This Row],[Close_Date]]),"00")</f>
        <v>2019-03</v>
      </c>
      <c r="K1246" s="182">
        <f>All_Opps[[#This Row],[Created Date2]]*1</f>
        <v>43528</v>
      </c>
      <c r="L1246" s="183">
        <f>YEAR(All_Opps[[#This Row],[Created_Date]])</f>
        <v>2019</v>
      </c>
      <c r="M1246" s="184">
        <f>WEEKNUM(All_Opps[[#This Row],[Created_Date]],16)</f>
        <v>10</v>
      </c>
      <c r="N1246" s="182">
        <f>All_Opps[[#This Row],[Close Date]]*1</f>
        <v>43538</v>
      </c>
      <c r="O1246" s="185">
        <f>YEAR(All_Opps[[#This Row],[Close_Date]])</f>
        <v>2019</v>
      </c>
      <c r="P1246" s="183">
        <f>MONTH(All_Opps[[#This Row],[Close Date]])</f>
        <v>3</v>
      </c>
      <c r="Q1246" s="181">
        <f>WEEKNUM(All_Opps[[#This Row],[Close Date]],1)</f>
        <v>11</v>
      </c>
      <c r="R124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181</v>
      </c>
      <c r="S1246" s="4" t="s">
        <v>2801</v>
      </c>
      <c r="T1246" s="4" t="s">
        <v>2802</v>
      </c>
      <c r="U1246" s="68">
        <v>43538</v>
      </c>
      <c r="V1246" s="347" t="s">
        <v>19</v>
      </c>
      <c r="W1246" s="9">
        <v>39540</v>
      </c>
      <c r="X1246" s="4" t="s">
        <v>13</v>
      </c>
      <c r="Y1246" s="4" t="s">
        <v>328</v>
      </c>
      <c r="Z1246" s="68">
        <v>43528</v>
      </c>
    </row>
    <row r="1247" spans="1:26" ht="12.75" x14ac:dyDescent="0.35">
      <c r="A124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247" s="181" t="str">
        <f>IF(All_Opps[[#This Row],[WeekMod]]&lt;&gt;"",CONCATENATE(All_Opps[[#This Row],[Opp Year]],"-",TEXT(All_Opps[[#This Row],[WeekMod]],"00#")),"")</f>
        <v/>
      </c>
      <c r="C12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247" s="181" t="str">
        <f>CONCATENATE(All_Opps[[#This Row],[Opp Year]],"-",TEXT(All_Opps[[#This Row],[Week]],"00#"))</f>
        <v>2022-001</v>
      </c>
      <c r="E1247" s="181">
        <f>IFERROR(VALUE(RIGHT(All_Opps[[#This Row],[Opportunity Name]],2)),"")</f>
        <v>3</v>
      </c>
      <c r="F1247" s="181">
        <f>IFERROR(("20"&amp;LEFT(All_Opps[[#This Row],[Opportunity Name]],2))*1,"")</f>
        <v>2022</v>
      </c>
      <c r="G1247" s="181" t="str">
        <f>MID(All_Opps[[#This Row],[Opportunity Name]],3,2)</f>
        <v>07</v>
      </c>
      <c r="H1247" s="181" t="str">
        <f>LEFT(All_Opps[[#This Row],[Opportunity Name]],7)</f>
        <v>2207-07</v>
      </c>
      <c r="I1247" s="181" t="str" cm="1">
        <f t="array" ref="I12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247" s="181" t="str">
        <f>YEAR(All_Opps[[#This Row],[Close_Date]])&amp;"-"&amp;TEXT(MONTH(All_Opps[[#This Row],[Close_Date]]),"00")</f>
        <v>2019-05</v>
      </c>
      <c r="K1247" s="182">
        <f>All_Opps[[#This Row],[Created Date2]]*1</f>
        <v>43595</v>
      </c>
      <c r="L1247" s="183">
        <f>YEAR(All_Opps[[#This Row],[Created_Date]])</f>
        <v>2019</v>
      </c>
      <c r="M1247" s="184">
        <f>WEEKNUM(All_Opps[[#This Row],[Created_Date]],16)</f>
        <v>19</v>
      </c>
      <c r="N1247" s="182">
        <f>All_Opps[[#This Row],[Close Date]]*1</f>
        <v>43596</v>
      </c>
      <c r="O1247" s="185">
        <f>YEAR(All_Opps[[#This Row],[Close_Date]])</f>
        <v>2019</v>
      </c>
      <c r="P1247" s="183">
        <f>MONTH(All_Opps[[#This Row],[Close Date]])</f>
        <v>5</v>
      </c>
      <c r="Q1247" s="181">
        <f>WEEKNUM(All_Opps[[#This Row],[Close Date]],1)</f>
        <v>19</v>
      </c>
      <c r="R124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47" s="4" t="s">
        <v>2803</v>
      </c>
      <c r="T1247" s="4" t="s">
        <v>2804</v>
      </c>
      <c r="U1247" s="68">
        <v>43596</v>
      </c>
      <c r="V1247" s="347" t="s">
        <v>20</v>
      </c>
      <c r="W1247" s="9">
        <v>20582</v>
      </c>
      <c r="X1247" s="4" t="s">
        <v>175</v>
      </c>
      <c r="Y1247" s="4" t="s">
        <v>1285</v>
      </c>
      <c r="Z1247" s="68">
        <v>43595</v>
      </c>
    </row>
    <row r="1248" spans="1:26" ht="12.75" x14ac:dyDescent="0.35">
      <c r="A12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248" s="181" t="str">
        <f>IF(All_Opps[[#This Row],[WeekMod]]&lt;&gt;"",CONCATENATE(All_Opps[[#This Row],[Opp Year]],"-",TEXT(All_Opps[[#This Row],[WeekMod]],"00#")),"")</f>
        <v>2019-068</v>
      </c>
      <c r="C12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248" s="181" t="str">
        <f>CONCATENATE(All_Opps[[#This Row],[Opp Year]],"-",TEXT(All_Opps[[#This Row],[Week]],"00#"))</f>
        <v>2019-068</v>
      </c>
      <c r="E1248" s="181">
        <f>IFERROR(VALUE(RIGHT(All_Opps[[#This Row],[Opportunity Name]],2)),"")</f>
        <v>6</v>
      </c>
      <c r="F1248" s="181">
        <f>IFERROR(("20"&amp;LEFT(All_Opps[[#This Row],[Opportunity Name]],2))*1,"")</f>
        <v>2019</v>
      </c>
      <c r="G1248" s="181" t="str">
        <f>MID(All_Opps[[#This Row],[Opportunity Name]],3,2)</f>
        <v>08</v>
      </c>
      <c r="H1248" s="181" t="str">
        <f>LEFT(All_Opps[[#This Row],[Opportunity Name]],7)</f>
        <v>1908-31</v>
      </c>
      <c r="I1248" s="181" t="str" cm="1">
        <f t="array" ref="I12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48" s="181" t="str">
        <f>YEAR(All_Opps[[#This Row],[Close_Date]])&amp;"-"&amp;TEXT(MONTH(All_Opps[[#This Row],[Close_Date]]),"00")</f>
        <v>2019-04</v>
      </c>
      <c r="K1248" s="182">
        <f>All_Opps[[#This Row],[Created Date2]]*1</f>
        <v>43566</v>
      </c>
      <c r="L1248" s="183">
        <f>YEAR(All_Opps[[#This Row],[Created_Date]])</f>
        <v>2019</v>
      </c>
      <c r="M1248" s="184">
        <f>WEEKNUM(All_Opps[[#This Row],[Created_Date]],16)</f>
        <v>15</v>
      </c>
      <c r="N1248" s="182">
        <f>All_Opps[[#This Row],[Close Date]]*1</f>
        <v>43574</v>
      </c>
      <c r="O1248" s="185">
        <f>YEAR(All_Opps[[#This Row],[Close_Date]])</f>
        <v>2019</v>
      </c>
      <c r="P1248" s="183">
        <f>MONTH(All_Opps[[#This Row],[Close Date]])</f>
        <v>4</v>
      </c>
      <c r="Q1248" s="181">
        <f>WEEKNUM(All_Opps[[#This Row],[Close Date]],1)</f>
        <v>16</v>
      </c>
      <c r="R12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112</v>
      </c>
      <c r="S1248" s="4" t="s">
        <v>2805</v>
      </c>
      <c r="T1248" s="4" t="s">
        <v>2806</v>
      </c>
      <c r="U1248" s="68">
        <v>43574</v>
      </c>
      <c r="V1248" s="347" t="s">
        <v>19</v>
      </c>
      <c r="W1248" s="9">
        <v>211920</v>
      </c>
      <c r="X1248" s="4" t="s">
        <v>15</v>
      </c>
      <c r="Y1248" s="4" t="s">
        <v>328</v>
      </c>
      <c r="Z1248" s="68">
        <v>43566</v>
      </c>
    </row>
    <row r="1249" spans="1:26" ht="12.75" x14ac:dyDescent="0.35">
      <c r="A12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1249" s="181" t="str">
        <f>IF(All_Opps[[#This Row],[WeekMod]]&lt;&gt;"",CONCATENATE(All_Opps[[#This Row],[Opp Year]],"-",TEXT(All_Opps[[#This Row],[WeekMod]],"00#")),"")</f>
        <v>2019-066</v>
      </c>
      <c r="C12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1249" s="181" t="str">
        <f>CONCATENATE(All_Opps[[#This Row],[Opp Year]],"-",TEXT(All_Opps[[#This Row],[Week]],"00#"))</f>
        <v>2019-066</v>
      </c>
      <c r="E1249" s="181">
        <f>IFERROR(VALUE(RIGHT(All_Opps[[#This Row],[Opportunity Name]],2)),"")</f>
        <v>2</v>
      </c>
      <c r="F1249" s="181">
        <f>IFERROR(("20"&amp;LEFT(All_Opps[[#This Row],[Opportunity Name]],2))*1,"")</f>
        <v>2019</v>
      </c>
      <c r="G1249" s="181" t="str">
        <f>MID(All_Opps[[#This Row],[Opportunity Name]],3,2)</f>
        <v>10</v>
      </c>
      <c r="H1249" s="181" t="str">
        <f>LEFT(All_Opps[[#This Row],[Opportunity Name]],7)</f>
        <v>1910 Ca</v>
      </c>
      <c r="I1249" s="181" t="str" cm="1">
        <f t="array" ref="I12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49" s="181" t="str">
        <f>YEAR(All_Opps[[#This Row],[Close_Date]])&amp;"-"&amp;TEXT(MONTH(All_Opps[[#This Row],[Close_Date]]),"00")</f>
        <v>2019-04</v>
      </c>
      <c r="K1249" s="182">
        <f>All_Opps[[#This Row],[Created Date2]]*1</f>
        <v>43547</v>
      </c>
      <c r="L1249" s="183">
        <f>YEAR(All_Opps[[#This Row],[Created_Date]])</f>
        <v>2019</v>
      </c>
      <c r="M1249" s="184">
        <f>WEEKNUM(All_Opps[[#This Row],[Created_Date]],16)</f>
        <v>13</v>
      </c>
      <c r="N1249" s="182">
        <f>All_Opps[[#This Row],[Close Date]]*1</f>
        <v>43560</v>
      </c>
      <c r="O1249" s="185">
        <f>YEAR(All_Opps[[#This Row],[Close_Date]])</f>
        <v>2019</v>
      </c>
      <c r="P1249" s="183">
        <f>MONTH(All_Opps[[#This Row],[Close Date]])</f>
        <v>4</v>
      </c>
      <c r="Q1249" s="181">
        <f>WEEKNUM(All_Opps[[#This Row],[Close Date]],1)</f>
        <v>14</v>
      </c>
      <c r="R124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49" s="4" t="s">
        <v>2807</v>
      </c>
      <c r="T1249" s="4" t="s">
        <v>2808</v>
      </c>
      <c r="U1249" s="68">
        <v>43560</v>
      </c>
      <c r="V1249" s="347" t="s">
        <v>18</v>
      </c>
      <c r="W1249" s="9">
        <v>27170</v>
      </c>
      <c r="X1249" s="4" t="s">
        <v>161</v>
      </c>
      <c r="Y1249" s="4" t="s">
        <v>321</v>
      </c>
      <c r="Z1249" s="68">
        <v>43547</v>
      </c>
    </row>
    <row r="1250" spans="1:26" ht="12.75" x14ac:dyDescent="0.35">
      <c r="A12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1250" s="181" t="str">
        <f>IF(All_Opps[[#This Row],[WeekMod]]&lt;&gt;"",CONCATENATE(All_Opps[[#This Row],[Opp Year]],"-",TEXT(All_Opps[[#This Row],[WeekMod]],"00#")),"")</f>
        <v>2019-072</v>
      </c>
      <c r="C12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1250" s="181" t="str">
        <f>CONCATENATE(All_Opps[[#This Row],[Opp Year]],"-",TEXT(All_Opps[[#This Row],[Week]],"00#"))</f>
        <v>2019-072</v>
      </c>
      <c r="E1250" s="181">
        <f>IFERROR(VALUE(RIGHT(All_Opps[[#This Row],[Opportunity Name]],2)),"")</f>
        <v>5</v>
      </c>
      <c r="F1250" s="181">
        <f>IFERROR(("20"&amp;LEFT(All_Opps[[#This Row],[Opportunity Name]],2))*1,"")</f>
        <v>2019</v>
      </c>
      <c r="G1250" s="181" t="str">
        <f>MID(All_Opps[[#This Row],[Opportunity Name]],3,2)</f>
        <v>07</v>
      </c>
      <c r="H1250" s="181" t="str">
        <f>LEFT(All_Opps[[#This Row],[Opportunity Name]],7)</f>
        <v>1907-26</v>
      </c>
      <c r="I1250" s="181" t="str" cm="1">
        <f t="array" ref="I12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50" s="181" t="str">
        <f>YEAR(All_Opps[[#This Row],[Close_Date]])&amp;"-"&amp;TEXT(MONTH(All_Opps[[#This Row],[Close_Date]]),"00")</f>
        <v>2019-05</v>
      </c>
      <c r="K1250" s="182">
        <f>All_Opps[[#This Row],[Created Date2]]*1</f>
        <v>43593</v>
      </c>
      <c r="L1250" s="183">
        <f>YEAR(All_Opps[[#This Row],[Created_Date]])</f>
        <v>2019</v>
      </c>
      <c r="M1250" s="184">
        <f>WEEKNUM(All_Opps[[#This Row],[Created_Date]],16)</f>
        <v>19</v>
      </c>
      <c r="N1250" s="182">
        <f>All_Opps[[#This Row],[Close Date]]*1</f>
        <v>43599</v>
      </c>
      <c r="O1250" s="185">
        <f>YEAR(All_Opps[[#This Row],[Close_Date]])</f>
        <v>2019</v>
      </c>
      <c r="P1250" s="183">
        <f>MONTH(All_Opps[[#This Row],[Close Date]])</f>
        <v>5</v>
      </c>
      <c r="Q1250" s="181">
        <f>WEEKNUM(All_Opps[[#This Row],[Close Date]],1)</f>
        <v>20</v>
      </c>
      <c r="R125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54</v>
      </c>
      <c r="S1250" s="4" t="s">
        <v>2809</v>
      </c>
      <c r="T1250" s="4" t="s">
        <v>2810</v>
      </c>
      <c r="U1250" s="68">
        <v>43599</v>
      </c>
      <c r="V1250" s="347" t="s">
        <v>19</v>
      </c>
      <c r="W1250" s="9">
        <v>220991</v>
      </c>
      <c r="X1250" s="4" t="s">
        <v>159</v>
      </c>
      <c r="Y1250" s="4" t="s">
        <v>328</v>
      </c>
      <c r="Z1250" s="68">
        <v>43593</v>
      </c>
    </row>
    <row r="1251" spans="1:26" ht="12.75" x14ac:dyDescent="0.35">
      <c r="A12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1251" s="181" t="str">
        <f>IF(All_Opps[[#This Row],[WeekMod]]&lt;&gt;"",CONCATENATE(All_Opps[[#This Row],[Opp Year]],"-",TEXT(All_Opps[[#This Row],[WeekMod]],"00#")),"")</f>
        <v>2019-071</v>
      </c>
      <c r="C12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1251" s="181" t="str">
        <f>CONCATENATE(All_Opps[[#This Row],[Opp Year]],"-",TEXT(All_Opps[[#This Row],[Week]],"00#"))</f>
        <v>2019-071</v>
      </c>
      <c r="E1251" s="181">
        <f>IFERROR(VALUE(RIGHT(All_Opps[[#This Row],[Opportunity Name]],2)),"")</f>
        <v>2</v>
      </c>
      <c r="F1251" s="181">
        <f>IFERROR(("20"&amp;LEFT(All_Opps[[#This Row],[Opportunity Name]],2))*1,"")</f>
        <v>2019</v>
      </c>
      <c r="G1251" s="181" t="str">
        <f>MID(All_Opps[[#This Row],[Opportunity Name]],3,2)</f>
        <v>12</v>
      </c>
      <c r="H1251" s="181" t="str">
        <f>LEFT(All_Opps[[#This Row],[Opportunity Name]],7)</f>
        <v>1912-13</v>
      </c>
      <c r="I1251" s="181" t="str" cm="1">
        <f t="array" ref="I12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51" s="181" t="str">
        <f>YEAR(All_Opps[[#This Row],[Close_Date]])&amp;"-"&amp;TEXT(MONTH(All_Opps[[#This Row],[Close_Date]]),"00")</f>
        <v>2019-05</v>
      </c>
      <c r="K1251" s="182">
        <f>All_Opps[[#This Row],[Created Date2]]*1</f>
        <v>43590</v>
      </c>
      <c r="L1251" s="183">
        <f>YEAR(All_Opps[[#This Row],[Created_Date]])</f>
        <v>2019</v>
      </c>
      <c r="M1251" s="184">
        <f>WEEKNUM(All_Opps[[#This Row],[Created_Date]],16)</f>
        <v>19</v>
      </c>
      <c r="N1251" s="182">
        <f>All_Opps[[#This Row],[Close Date]]*1</f>
        <v>43595</v>
      </c>
      <c r="O1251" s="185">
        <f>YEAR(All_Opps[[#This Row],[Close_Date]])</f>
        <v>2019</v>
      </c>
      <c r="P1251" s="183">
        <f>MONTH(All_Opps[[#This Row],[Close Date]])</f>
        <v>5</v>
      </c>
      <c r="Q1251" s="181">
        <f>WEEKNUM(All_Opps[[#This Row],[Close Date]],1)</f>
        <v>19</v>
      </c>
      <c r="R125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210</v>
      </c>
      <c r="S1251" s="4" t="s">
        <v>2811</v>
      </c>
      <c r="T1251" s="4" t="s">
        <v>2812</v>
      </c>
      <c r="U1251" s="68">
        <v>43595</v>
      </c>
      <c r="V1251" s="347" t="s">
        <v>19</v>
      </c>
      <c r="W1251" s="9">
        <v>25636</v>
      </c>
      <c r="X1251" s="4" t="s">
        <v>181</v>
      </c>
      <c r="Y1251" s="4" t="s">
        <v>1285</v>
      </c>
      <c r="Z1251" s="68">
        <v>43590</v>
      </c>
    </row>
    <row r="1252" spans="1:26" ht="12.75" x14ac:dyDescent="0.35">
      <c r="A12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1252" s="181" t="str">
        <f>IF(All_Opps[[#This Row],[WeekMod]]&lt;&gt;"",CONCATENATE(All_Opps[[#This Row],[Opp Year]],"-",TEXT(All_Opps[[#This Row],[WeekMod]],"00#")),"")</f>
        <v>2019-065</v>
      </c>
      <c r="C12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1252" s="181" t="str">
        <f>CONCATENATE(All_Opps[[#This Row],[Opp Year]],"-",TEXT(All_Opps[[#This Row],[Week]],"00#"))</f>
        <v>2019-065</v>
      </c>
      <c r="E1252" s="181">
        <f>IFERROR(VALUE(RIGHT(All_Opps[[#This Row],[Opportunity Name]],2)),"")</f>
        <v>1</v>
      </c>
      <c r="F1252" s="181">
        <f>IFERROR(("20"&amp;LEFT(All_Opps[[#This Row],[Opportunity Name]],2))*1,"")</f>
        <v>2019</v>
      </c>
      <c r="G1252" s="181" t="str">
        <f>MID(All_Opps[[#This Row],[Opportunity Name]],3,2)</f>
        <v>05</v>
      </c>
      <c r="H1252" s="181" t="str">
        <f>LEFT(All_Opps[[#This Row],[Opportunity Name]],7)</f>
        <v>1905-20</v>
      </c>
      <c r="I1252" s="181" t="str" cm="1">
        <f t="array" ref="I12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52" s="181" t="str">
        <f>YEAR(All_Opps[[#This Row],[Close_Date]])&amp;"-"&amp;TEXT(MONTH(All_Opps[[#This Row],[Close_Date]]),"00")</f>
        <v>2019-03</v>
      </c>
      <c r="K1252" s="182">
        <f>All_Opps[[#This Row],[Created Date2]]*1</f>
        <v>43541</v>
      </c>
      <c r="L1252" s="183">
        <f>YEAR(All_Opps[[#This Row],[Created_Date]])</f>
        <v>2019</v>
      </c>
      <c r="M1252" s="184">
        <f>WEEKNUM(All_Opps[[#This Row],[Created_Date]],16)</f>
        <v>12</v>
      </c>
      <c r="N1252" s="182">
        <f>All_Opps[[#This Row],[Close Date]]*1</f>
        <v>43548</v>
      </c>
      <c r="O1252" s="185">
        <f>YEAR(All_Opps[[#This Row],[Close_Date]])</f>
        <v>2019</v>
      </c>
      <c r="P1252" s="183">
        <f>MONTH(All_Opps[[#This Row],[Close Date]])</f>
        <v>3</v>
      </c>
      <c r="Q1252" s="181">
        <f>WEEKNUM(All_Opps[[#This Row],[Close Date]],1)</f>
        <v>13</v>
      </c>
      <c r="R125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45</v>
      </c>
      <c r="S1252" s="4" t="s">
        <v>2813</v>
      </c>
      <c r="T1252" s="4" t="s">
        <v>2814</v>
      </c>
      <c r="U1252" s="68">
        <v>43548</v>
      </c>
      <c r="V1252" s="347" t="s">
        <v>19</v>
      </c>
      <c r="W1252" s="9">
        <v>9688</v>
      </c>
      <c r="X1252" s="4" t="s">
        <v>161</v>
      </c>
      <c r="Y1252" s="4" t="s">
        <v>321</v>
      </c>
      <c r="Z1252" s="68">
        <v>43541</v>
      </c>
    </row>
    <row r="1253" spans="1:26" ht="12.75" x14ac:dyDescent="0.35">
      <c r="A12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1253" s="181" t="str">
        <f>IF(All_Opps[[#This Row],[WeekMod]]&lt;&gt;"",CONCATENATE(All_Opps[[#This Row],[Opp Year]],"-",TEXT(All_Opps[[#This Row],[WeekMod]],"00#")),"")</f>
        <v>2019-072</v>
      </c>
      <c r="C12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1253" s="181" t="str">
        <f>CONCATENATE(All_Opps[[#This Row],[Opp Year]],"-",TEXT(All_Opps[[#This Row],[Week]],"00#"))</f>
        <v>2019-072</v>
      </c>
      <c r="E1253" s="181">
        <f>IFERROR(VALUE(RIGHT(All_Opps[[#This Row],[Opportunity Name]],2)),"")</f>
        <v>2</v>
      </c>
      <c r="F1253" s="181">
        <f>IFERROR(("20"&amp;LEFT(All_Opps[[#This Row],[Opportunity Name]],2))*1,"")</f>
        <v>2019</v>
      </c>
      <c r="G1253" s="181" t="str">
        <f>MID(All_Opps[[#This Row],[Opportunity Name]],3,2)</f>
        <v>11</v>
      </c>
      <c r="H1253" s="181" t="str">
        <f>LEFT(All_Opps[[#This Row],[Opportunity Name]],7)</f>
        <v>1911 No</v>
      </c>
      <c r="I1253" s="181" t="str" cm="1">
        <f t="array" ref="I12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53" s="181" t="str">
        <f>YEAR(All_Opps[[#This Row],[Close_Date]])&amp;"-"&amp;TEXT(MONTH(All_Opps[[#This Row],[Close_Date]]),"00")</f>
        <v>2019-05</v>
      </c>
      <c r="K1253" s="182">
        <f>All_Opps[[#This Row],[Created Date2]]*1</f>
        <v>43558</v>
      </c>
      <c r="L1253" s="183">
        <f>YEAR(All_Opps[[#This Row],[Created_Date]])</f>
        <v>2019</v>
      </c>
      <c r="M1253" s="184">
        <f>WEEKNUM(All_Opps[[#This Row],[Created_Date]],16)</f>
        <v>14</v>
      </c>
      <c r="N1253" s="182">
        <f>All_Opps[[#This Row],[Close Date]]*1</f>
        <v>43600</v>
      </c>
      <c r="O1253" s="185">
        <f>YEAR(All_Opps[[#This Row],[Close_Date]])</f>
        <v>2019</v>
      </c>
      <c r="P1253" s="183">
        <f>MONTH(All_Opps[[#This Row],[Close Date]])</f>
        <v>5</v>
      </c>
      <c r="Q1253" s="181">
        <f>WEEKNUM(All_Opps[[#This Row],[Close Date]],1)</f>
        <v>20</v>
      </c>
      <c r="R125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53" s="4" t="s">
        <v>2815</v>
      </c>
      <c r="T1253" s="4" t="s">
        <v>2816</v>
      </c>
      <c r="U1253" s="68">
        <v>43600</v>
      </c>
      <c r="V1253" s="347" t="s">
        <v>18</v>
      </c>
      <c r="W1253" s="9">
        <v>51406</v>
      </c>
      <c r="X1253" s="4" t="s">
        <v>6</v>
      </c>
      <c r="Y1253" s="4" t="s">
        <v>328</v>
      </c>
      <c r="Z1253" s="68">
        <v>43558</v>
      </c>
    </row>
    <row r="1254" spans="1:26" ht="12.75" x14ac:dyDescent="0.35">
      <c r="A12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1254" s="181" t="str">
        <f>IF(All_Opps[[#This Row],[WeekMod]]&lt;&gt;"",CONCATENATE(All_Opps[[#This Row],[Opp Year]],"-",TEXT(All_Opps[[#This Row],[WeekMod]],"00#")),"")</f>
        <v>2019-072</v>
      </c>
      <c r="C12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1254" s="181" t="str">
        <f>CONCATENATE(All_Opps[[#This Row],[Opp Year]],"-",TEXT(All_Opps[[#This Row],[Week]],"00#"))</f>
        <v>2019-072</v>
      </c>
      <c r="E1254" s="181">
        <f>IFERROR(VALUE(RIGHT(All_Opps[[#This Row],[Opportunity Name]],2)),"")</f>
        <v>2</v>
      </c>
      <c r="F1254" s="181">
        <f>IFERROR(("20"&amp;LEFT(All_Opps[[#This Row],[Opportunity Name]],2))*1,"")</f>
        <v>2019</v>
      </c>
      <c r="G1254" s="181" t="str">
        <f>MID(All_Opps[[#This Row],[Opportunity Name]],3,2)</f>
        <v>07</v>
      </c>
      <c r="H1254" s="181" t="str">
        <f>LEFT(All_Opps[[#This Row],[Opportunity Name]],7)</f>
        <v>1907 As</v>
      </c>
      <c r="I1254" s="181" t="str" cm="1">
        <f t="array" ref="I12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54" s="181" t="str">
        <f>YEAR(All_Opps[[#This Row],[Close_Date]])&amp;"-"&amp;TEXT(MONTH(All_Opps[[#This Row],[Close_Date]]),"00")</f>
        <v>2019-05</v>
      </c>
      <c r="K1254" s="182">
        <f>All_Opps[[#This Row],[Created Date2]]*1</f>
        <v>43589</v>
      </c>
      <c r="L1254" s="183">
        <f>YEAR(All_Opps[[#This Row],[Created_Date]])</f>
        <v>2019</v>
      </c>
      <c r="M1254" s="184">
        <f>WEEKNUM(All_Opps[[#This Row],[Created_Date]],16)</f>
        <v>19</v>
      </c>
      <c r="N1254" s="182">
        <f>All_Opps[[#This Row],[Close Date]]*1</f>
        <v>43599</v>
      </c>
      <c r="O1254" s="185">
        <f>YEAR(All_Opps[[#This Row],[Close_Date]])</f>
        <v>2019</v>
      </c>
      <c r="P1254" s="183">
        <f>MONTH(All_Opps[[#This Row],[Close Date]])</f>
        <v>5</v>
      </c>
      <c r="Q1254" s="181">
        <f>WEEKNUM(All_Opps[[#This Row],[Close Date]],1)</f>
        <v>20</v>
      </c>
      <c r="R125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54" s="4" t="s">
        <v>2817</v>
      </c>
      <c r="T1254" s="4" t="s">
        <v>2818</v>
      </c>
      <c r="U1254" s="68">
        <v>43599</v>
      </c>
      <c r="V1254" s="347" t="s">
        <v>18</v>
      </c>
      <c r="W1254" s="9">
        <v>29465</v>
      </c>
      <c r="X1254" s="4" t="s">
        <v>11</v>
      </c>
      <c r="Y1254" s="4" t="s">
        <v>321</v>
      </c>
      <c r="Z1254" s="68">
        <v>43589</v>
      </c>
    </row>
    <row r="1255" spans="1:26" ht="12.75" x14ac:dyDescent="0.35">
      <c r="A12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1255" s="181" t="str">
        <f>IF(All_Opps[[#This Row],[WeekMod]]&lt;&gt;"",CONCATENATE(All_Opps[[#This Row],[Opp Year]],"-",TEXT(All_Opps[[#This Row],[WeekMod]],"00#")),"")</f>
        <v>2019-072</v>
      </c>
      <c r="C12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1255" s="181" t="str">
        <f>CONCATENATE(All_Opps[[#This Row],[Opp Year]],"-",TEXT(All_Opps[[#This Row],[Week]],"00#"))</f>
        <v>2019-072</v>
      </c>
      <c r="E1255" s="181">
        <f>IFERROR(VALUE(RIGHT(All_Opps[[#This Row],[Opportunity Name]],2)),"")</f>
        <v>4</v>
      </c>
      <c r="F1255" s="181">
        <f>IFERROR(("20"&amp;LEFT(All_Opps[[#This Row],[Opportunity Name]],2))*1,"")</f>
        <v>2019</v>
      </c>
      <c r="G1255" s="181" t="str">
        <f>MID(All_Opps[[#This Row],[Opportunity Name]],3,2)</f>
        <v>07</v>
      </c>
      <c r="H1255" s="181" t="str">
        <f>LEFT(All_Opps[[#This Row],[Opportunity Name]],7)</f>
        <v>1907 Ma</v>
      </c>
      <c r="I1255" s="181" t="str" cm="1">
        <f t="array" ref="I12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55" s="181" t="str">
        <f>YEAR(All_Opps[[#This Row],[Close_Date]])&amp;"-"&amp;TEXT(MONTH(All_Opps[[#This Row],[Close_Date]]),"00")</f>
        <v>2019-05</v>
      </c>
      <c r="K1255" s="182">
        <f>All_Opps[[#This Row],[Created Date2]]*1</f>
        <v>43588</v>
      </c>
      <c r="L1255" s="183">
        <f>YEAR(All_Opps[[#This Row],[Created_Date]])</f>
        <v>2019</v>
      </c>
      <c r="M1255" s="184">
        <f>WEEKNUM(All_Opps[[#This Row],[Created_Date]],16)</f>
        <v>18</v>
      </c>
      <c r="N1255" s="182">
        <f>All_Opps[[#This Row],[Close Date]]*1</f>
        <v>43598</v>
      </c>
      <c r="O1255" s="185">
        <f>YEAR(All_Opps[[#This Row],[Close_Date]])</f>
        <v>2019</v>
      </c>
      <c r="P1255" s="183">
        <f>MONTH(All_Opps[[#This Row],[Close Date]])</f>
        <v>5</v>
      </c>
      <c r="Q1255" s="181">
        <f>WEEKNUM(All_Opps[[#This Row],[Close Date]],1)</f>
        <v>20</v>
      </c>
      <c r="R125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55" s="4" t="s">
        <v>2819</v>
      </c>
      <c r="T1255" s="4" t="s">
        <v>2820</v>
      </c>
      <c r="U1255" s="68">
        <v>43598</v>
      </c>
      <c r="V1255" s="347" t="s">
        <v>18</v>
      </c>
      <c r="W1255" s="9">
        <v>21406</v>
      </c>
      <c r="X1255" s="4" t="s">
        <v>159</v>
      </c>
      <c r="Y1255" s="4" t="s">
        <v>321</v>
      </c>
      <c r="Z1255" s="68">
        <v>43588</v>
      </c>
    </row>
    <row r="1256" spans="1:26" ht="12.75" x14ac:dyDescent="0.35">
      <c r="A12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1256" s="181" t="str">
        <f>IF(All_Opps[[#This Row],[WeekMod]]&lt;&gt;"",CONCATENATE(All_Opps[[#This Row],[Opp Year]],"-",TEXT(All_Opps[[#This Row],[WeekMod]],"00#")),"")</f>
        <v>2019-070</v>
      </c>
      <c r="C12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1256" s="181" t="str">
        <f>CONCATENATE(All_Opps[[#This Row],[Opp Year]],"-",TEXT(All_Opps[[#This Row],[Week]],"00#"))</f>
        <v>2019-070</v>
      </c>
      <c r="E1256" s="181">
        <f>IFERROR(VALUE(RIGHT(All_Opps[[#This Row],[Opportunity Name]],2)),"")</f>
        <v>2</v>
      </c>
      <c r="F1256" s="181">
        <f>IFERROR(("20"&amp;LEFT(All_Opps[[#This Row],[Opportunity Name]],2))*1,"")</f>
        <v>2019</v>
      </c>
      <c r="G1256" s="181" t="str">
        <f>MID(All_Opps[[#This Row],[Opportunity Name]],3,2)</f>
        <v>05</v>
      </c>
      <c r="H1256" s="181" t="str">
        <f>LEFT(All_Opps[[#This Row],[Opportunity Name]],7)</f>
        <v>1905 Ho</v>
      </c>
      <c r="I1256" s="181" t="str" cm="1">
        <f t="array" ref="I12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56" s="181" t="str">
        <f>YEAR(All_Opps[[#This Row],[Close_Date]])&amp;"-"&amp;TEXT(MONTH(All_Opps[[#This Row],[Close_Date]]),"00")</f>
        <v>2019-05</v>
      </c>
      <c r="K1256" s="182">
        <f>All_Opps[[#This Row],[Created Date2]]*1</f>
        <v>43589</v>
      </c>
      <c r="L1256" s="183">
        <f>YEAR(All_Opps[[#This Row],[Created_Date]])</f>
        <v>2019</v>
      </c>
      <c r="M1256" s="184">
        <f>WEEKNUM(All_Opps[[#This Row],[Created_Date]],16)</f>
        <v>19</v>
      </c>
      <c r="N1256" s="182">
        <f>All_Opps[[#This Row],[Close Date]]*1</f>
        <v>43589</v>
      </c>
      <c r="O1256" s="185">
        <f>YEAR(All_Opps[[#This Row],[Close_Date]])</f>
        <v>2019</v>
      </c>
      <c r="P1256" s="183">
        <f>MONTH(All_Opps[[#This Row],[Close Date]])</f>
        <v>5</v>
      </c>
      <c r="Q1256" s="181">
        <f>WEEKNUM(All_Opps[[#This Row],[Close Date]],1)</f>
        <v>18</v>
      </c>
      <c r="R125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56" s="4" t="s">
        <v>2821</v>
      </c>
      <c r="T1256" s="4" t="s">
        <v>2822</v>
      </c>
      <c r="U1256" s="68">
        <v>43589</v>
      </c>
      <c r="V1256" s="347" t="s">
        <v>18</v>
      </c>
      <c r="W1256" s="9">
        <v>10016</v>
      </c>
      <c r="X1256" s="4" t="s">
        <v>159</v>
      </c>
      <c r="Y1256" s="4" t="s">
        <v>321</v>
      </c>
      <c r="Z1256" s="68">
        <v>43589</v>
      </c>
    </row>
    <row r="1257" spans="1:26" ht="12.75" x14ac:dyDescent="0.35">
      <c r="A12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1257" s="181" t="str">
        <f>IF(All_Opps[[#This Row],[WeekMod]]&lt;&gt;"",CONCATENATE(All_Opps[[#This Row],[Opp Year]],"-",TEXT(All_Opps[[#This Row],[WeekMod]],"00#")),"")</f>
        <v>2019-065</v>
      </c>
      <c r="C12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1257" s="181" t="str">
        <f>CONCATENATE(All_Opps[[#This Row],[Opp Year]],"-",TEXT(All_Opps[[#This Row],[Week]],"00#"))</f>
        <v>2019-065</v>
      </c>
      <c r="E1257" s="181">
        <f>IFERROR(VALUE(RIGHT(All_Opps[[#This Row],[Opportunity Name]],2)),"")</f>
        <v>2</v>
      </c>
      <c r="F1257" s="181">
        <f>IFERROR(("20"&amp;LEFT(All_Opps[[#This Row],[Opportunity Name]],2))*1,"")</f>
        <v>2019</v>
      </c>
      <c r="G1257" s="181" t="str">
        <f>MID(All_Opps[[#This Row],[Opportunity Name]],3,2)</f>
        <v>07</v>
      </c>
      <c r="H1257" s="181" t="str">
        <f>LEFT(All_Opps[[#This Row],[Opportunity Name]],7)</f>
        <v>1907 Ze</v>
      </c>
      <c r="I1257" s="181" t="str" cm="1">
        <f t="array" ref="I12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57" s="181" t="str">
        <f>YEAR(All_Opps[[#This Row],[Close_Date]])&amp;"-"&amp;TEXT(MONTH(All_Opps[[#This Row],[Close_Date]]),"00")</f>
        <v>2019-03</v>
      </c>
      <c r="K1257" s="182">
        <f>All_Opps[[#This Row],[Created Date2]]*1</f>
        <v>43543</v>
      </c>
      <c r="L1257" s="183">
        <f>YEAR(All_Opps[[#This Row],[Created_Date]])</f>
        <v>2019</v>
      </c>
      <c r="M1257" s="184">
        <f>WEEKNUM(All_Opps[[#This Row],[Created_Date]],16)</f>
        <v>12</v>
      </c>
      <c r="N1257" s="182">
        <f>All_Opps[[#This Row],[Close Date]]*1</f>
        <v>43550</v>
      </c>
      <c r="O1257" s="185">
        <f>YEAR(All_Opps[[#This Row],[Close_Date]])</f>
        <v>2019</v>
      </c>
      <c r="P1257" s="183">
        <f>MONTH(All_Opps[[#This Row],[Close Date]])</f>
        <v>3</v>
      </c>
      <c r="Q1257" s="181">
        <f>WEEKNUM(All_Opps[[#This Row],[Close Date]],1)</f>
        <v>13</v>
      </c>
      <c r="R125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57" s="4" t="s">
        <v>2823</v>
      </c>
      <c r="T1257" s="4" t="s">
        <v>2824</v>
      </c>
      <c r="U1257" s="68">
        <v>43550</v>
      </c>
      <c r="V1257" s="347" t="s">
        <v>18</v>
      </c>
      <c r="W1257" s="9">
        <v>64446</v>
      </c>
      <c r="X1257" s="4" t="s">
        <v>11</v>
      </c>
      <c r="Y1257" s="4" t="s">
        <v>321</v>
      </c>
      <c r="Z1257" s="68">
        <v>43543</v>
      </c>
    </row>
    <row r="1258" spans="1:26" ht="12.75" x14ac:dyDescent="0.35">
      <c r="A12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1258" s="181" t="str">
        <f>IF(All_Opps[[#This Row],[WeekMod]]&lt;&gt;"",CONCATENATE(All_Opps[[#This Row],[Opp Year]],"-",TEXT(All_Opps[[#This Row],[WeekMod]],"00#")),"")</f>
        <v>2020-018</v>
      </c>
      <c r="C12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1258" s="181" t="str">
        <f>CONCATENATE(All_Opps[[#This Row],[Opp Year]],"-",TEXT(All_Opps[[#This Row],[Week]],"00#"))</f>
        <v>2020-018</v>
      </c>
      <c r="E1258" s="181">
        <f>IFERROR(VALUE(RIGHT(All_Opps[[#This Row],[Opportunity Name]],2)),"")</f>
        <v>5</v>
      </c>
      <c r="F1258" s="181">
        <f>IFERROR(("20"&amp;LEFT(All_Opps[[#This Row],[Opportunity Name]],2))*1,"")</f>
        <v>2020</v>
      </c>
      <c r="G1258" s="181" t="str">
        <f>MID(All_Opps[[#This Row],[Opportunity Name]],3,2)</f>
        <v>05</v>
      </c>
      <c r="H1258" s="181" t="str">
        <f>LEFT(All_Opps[[#This Row],[Opportunity Name]],7)</f>
        <v>2005 St</v>
      </c>
      <c r="I1258" s="181" t="str" cm="1">
        <f t="array" ref="I12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58" s="181" t="str">
        <f>YEAR(All_Opps[[#This Row],[Close_Date]])&amp;"-"&amp;TEXT(MONTH(All_Opps[[#This Row],[Close_Date]]),"00")</f>
        <v>2019-04</v>
      </c>
      <c r="K1258" s="182">
        <f>All_Opps[[#This Row],[Created Date2]]*1</f>
        <v>43474</v>
      </c>
      <c r="L1258" s="183">
        <f>YEAR(All_Opps[[#This Row],[Created_Date]])</f>
        <v>2019</v>
      </c>
      <c r="M1258" s="184">
        <f>WEEKNUM(All_Opps[[#This Row],[Created_Date]],16)</f>
        <v>2</v>
      </c>
      <c r="N1258" s="182">
        <f>All_Opps[[#This Row],[Close Date]]*1</f>
        <v>43584</v>
      </c>
      <c r="O1258" s="185">
        <f>YEAR(All_Opps[[#This Row],[Close_Date]])</f>
        <v>2019</v>
      </c>
      <c r="P1258" s="183">
        <f>MONTH(All_Opps[[#This Row],[Close Date]])</f>
        <v>4</v>
      </c>
      <c r="Q1258" s="181">
        <f>WEEKNUM(All_Opps[[#This Row],[Close Date]],1)</f>
        <v>18</v>
      </c>
      <c r="R12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58" s="4" t="s">
        <v>2825</v>
      </c>
      <c r="T1258" s="4" t="s">
        <v>2826</v>
      </c>
      <c r="U1258" s="68">
        <v>43584</v>
      </c>
      <c r="V1258" s="347" t="s">
        <v>18</v>
      </c>
      <c r="W1258" s="9">
        <v>140565</v>
      </c>
      <c r="X1258" s="4" t="s">
        <v>161</v>
      </c>
      <c r="Y1258" s="4" t="s">
        <v>321</v>
      </c>
      <c r="Z1258" s="68">
        <v>43474</v>
      </c>
    </row>
    <row r="1259" spans="1:26" ht="12.75" x14ac:dyDescent="0.35">
      <c r="A12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1259" s="181" t="str">
        <f>IF(All_Opps[[#This Row],[WeekMod]]&lt;&gt;"",CONCATENATE(All_Opps[[#This Row],[Opp Year]],"-",TEXT(All_Opps[[#This Row],[WeekMod]],"00#")),"")</f>
        <v>2019-073</v>
      </c>
      <c r="C12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1259" s="181" t="str">
        <f>CONCATENATE(All_Opps[[#This Row],[Opp Year]],"-",TEXT(All_Opps[[#This Row],[Week]],"00#"))</f>
        <v>2019-073</v>
      </c>
      <c r="E1259" s="181">
        <f>IFERROR(VALUE(RIGHT(All_Opps[[#This Row],[Opportunity Name]],2)),"")</f>
        <v>4</v>
      </c>
      <c r="F1259" s="181">
        <f>IFERROR(("20"&amp;LEFT(All_Opps[[#This Row],[Opportunity Name]],2))*1,"")</f>
        <v>2019</v>
      </c>
      <c r="G1259" s="181" t="str">
        <f>MID(All_Opps[[#This Row],[Opportunity Name]],3,2)</f>
        <v>08</v>
      </c>
      <c r="H1259" s="181" t="str">
        <f>LEFT(All_Opps[[#This Row],[Opportunity Name]],7)</f>
        <v>1908 Va</v>
      </c>
      <c r="I1259" s="181" t="str" cm="1">
        <f t="array" ref="I12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59" s="181" t="str">
        <f>YEAR(All_Opps[[#This Row],[Close_Date]])&amp;"-"&amp;TEXT(MONTH(All_Opps[[#This Row],[Close_Date]]),"00")</f>
        <v>2019-05</v>
      </c>
      <c r="K1259" s="182">
        <f>All_Opps[[#This Row],[Created Date2]]*1</f>
        <v>43588</v>
      </c>
      <c r="L1259" s="183">
        <f>YEAR(All_Opps[[#This Row],[Created_Date]])</f>
        <v>2019</v>
      </c>
      <c r="M1259" s="184">
        <f>WEEKNUM(All_Opps[[#This Row],[Created_Date]],16)</f>
        <v>18</v>
      </c>
      <c r="N1259" s="182">
        <f>All_Opps[[#This Row],[Close Date]]*1</f>
        <v>43609</v>
      </c>
      <c r="O1259" s="185">
        <f>YEAR(All_Opps[[#This Row],[Close_Date]])</f>
        <v>2019</v>
      </c>
      <c r="P1259" s="183">
        <f>MONTH(All_Opps[[#This Row],[Close Date]])</f>
        <v>5</v>
      </c>
      <c r="Q1259" s="181">
        <f>WEEKNUM(All_Opps[[#This Row],[Close Date]],1)</f>
        <v>21</v>
      </c>
      <c r="R12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59" s="4" t="s">
        <v>2827</v>
      </c>
      <c r="T1259" s="4" t="s">
        <v>2828</v>
      </c>
      <c r="U1259" s="68">
        <v>43609</v>
      </c>
      <c r="V1259" s="347" t="s">
        <v>18</v>
      </c>
      <c r="W1259" s="9">
        <v>59797</v>
      </c>
      <c r="X1259" s="4" t="s">
        <v>27</v>
      </c>
      <c r="Y1259" s="4" t="s">
        <v>321</v>
      </c>
      <c r="Z1259" s="68">
        <v>43588</v>
      </c>
    </row>
    <row r="1260" spans="1:26" ht="12.75" x14ac:dyDescent="0.35">
      <c r="A12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1260" s="181" t="str">
        <f>IF(All_Opps[[#This Row],[WeekMod]]&lt;&gt;"",CONCATENATE(All_Opps[[#This Row],[Opp Year]],"-",TEXT(All_Opps[[#This Row],[WeekMod]],"00#")),"")</f>
        <v>2020-017</v>
      </c>
      <c r="C12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1260" s="181" t="str">
        <f>CONCATENATE(All_Opps[[#This Row],[Opp Year]],"-",TEXT(All_Opps[[#This Row],[Week]],"00#"))</f>
        <v>2020-017</v>
      </c>
      <c r="E1260" s="181" t="str">
        <f>IFERROR(VALUE(RIGHT(All_Opps[[#This Row],[Opportunity Name]],2)),"")</f>
        <v/>
      </c>
      <c r="F1260" s="181">
        <f>IFERROR(("20"&amp;LEFT(All_Opps[[#This Row],[Opportunity Name]],2))*1,"")</f>
        <v>2020</v>
      </c>
      <c r="G1260" s="181" t="str">
        <f>MID(All_Opps[[#This Row],[Opportunity Name]],3,2)</f>
        <v>05</v>
      </c>
      <c r="H1260" s="181" t="str">
        <f>LEFT(All_Opps[[#This Row],[Opportunity Name]],7)</f>
        <v>2005 Be</v>
      </c>
      <c r="I1260" s="181" t="str" cm="1">
        <f t="array" ref="I12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60" s="181" t="str">
        <f>YEAR(All_Opps[[#This Row],[Close_Date]])&amp;"-"&amp;TEXT(MONTH(All_Opps[[#This Row],[Close_Date]]),"00")</f>
        <v>2019-04</v>
      </c>
      <c r="K1260" s="182">
        <f>All_Opps[[#This Row],[Created Date2]]*1</f>
        <v>43562</v>
      </c>
      <c r="L1260" s="183">
        <f>YEAR(All_Opps[[#This Row],[Created_Date]])</f>
        <v>2019</v>
      </c>
      <c r="M1260" s="184">
        <f>WEEKNUM(All_Opps[[#This Row],[Created_Date]],16)</f>
        <v>15</v>
      </c>
      <c r="N1260" s="182">
        <f>All_Opps[[#This Row],[Close Date]]*1</f>
        <v>43581</v>
      </c>
      <c r="O1260" s="185">
        <f>YEAR(All_Opps[[#This Row],[Close_Date]])</f>
        <v>2019</v>
      </c>
      <c r="P1260" s="183">
        <f>MONTH(All_Opps[[#This Row],[Close Date]])</f>
        <v>4</v>
      </c>
      <c r="Q1260" s="181">
        <f>WEEKNUM(All_Opps[[#This Row],[Close Date]],1)</f>
        <v>17</v>
      </c>
      <c r="R12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60" s="4" t="s">
        <v>2829</v>
      </c>
      <c r="T1260" s="4" t="s">
        <v>2830</v>
      </c>
      <c r="U1260" s="68">
        <v>43581</v>
      </c>
      <c r="V1260" s="347" t="s">
        <v>18</v>
      </c>
      <c r="W1260" s="9">
        <v>35994</v>
      </c>
      <c r="X1260" s="4" t="s">
        <v>27</v>
      </c>
      <c r="Y1260" s="4" t="s">
        <v>328</v>
      </c>
      <c r="Z1260" s="68">
        <v>43562</v>
      </c>
    </row>
    <row r="1261" spans="1:26" ht="12.75" x14ac:dyDescent="0.35">
      <c r="A12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1261" s="181" t="str">
        <f>IF(All_Opps[[#This Row],[WeekMod]]&lt;&gt;"",CONCATENATE(All_Opps[[#This Row],[Opp Year]],"-",TEXT(All_Opps[[#This Row],[WeekMod]],"00#")),"")</f>
        <v>2020-019</v>
      </c>
      <c r="C12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1261" s="181" t="str">
        <f>CONCATENATE(All_Opps[[#This Row],[Opp Year]],"-",TEXT(All_Opps[[#This Row],[Week]],"00#"))</f>
        <v>2020-019</v>
      </c>
      <c r="E1261" s="181">
        <f>IFERROR(VALUE(RIGHT(All_Opps[[#This Row],[Opportunity Name]],2)),"")</f>
        <v>2</v>
      </c>
      <c r="F1261" s="181">
        <f>IFERROR(("20"&amp;LEFT(All_Opps[[#This Row],[Opportunity Name]],2))*1,"")</f>
        <v>2020</v>
      </c>
      <c r="G1261" s="181" t="str">
        <f>MID(All_Opps[[#This Row],[Opportunity Name]],3,2)</f>
        <v>06</v>
      </c>
      <c r="H1261" s="181" t="str">
        <f>LEFT(All_Opps[[#This Row],[Opportunity Name]],7)</f>
        <v>2006 Oa</v>
      </c>
      <c r="I1261" s="181" t="str" cm="1">
        <f t="array" ref="I12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61" s="181" t="str">
        <f>YEAR(All_Opps[[#This Row],[Close_Date]])&amp;"-"&amp;TEXT(MONTH(All_Opps[[#This Row],[Close_Date]]),"00")</f>
        <v>2019-05</v>
      </c>
      <c r="K1261" s="182">
        <f>All_Opps[[#This Row],[Created Date2]]*1</f>
        <v>43580</v>
      </c>
      <c r="L1261" s="183">
        <f>YEAR(All_Opps[[#This Row],[Created_Date]])</f>
        <v>2019</v>
      </c>
      <c r="M1261" s="184">
        <f>WEEKNUM(All_Opps[[#This Row],[Created_Date]],16)</f>
        <v>17</v>
      </c>
      <c r="N1261" s="182">
        <f>All_Opps[[#This Row],[Close Date]]*1</f>
        <v>43592</v>
      </c>
      <c r="O1261" s="185">
        <f>YEAR(All_Opps[[#This Row],[Close_Date]])</f>
        <v>2019</v>
      </c>
      <c r="P1261" s="183">
        <f>MONTH(All_Opps[[#This Row],[Close Date]])</f>
        <v>5</v>
      </c>
      <c r="Q1261" s="181">
        <f>WEEKNUM(All_Opps[[#This Row],[Close Date]],1)</f>
        <v>19</v>
      </c>
      <c r="R126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61" s="4" t="s">
        <v>2831</v>
      </c>
      <c r="T1261" s="4" t="s">
        <v>2832</v>
      </c>
      <c r="U1261" s="68">
        <v>43592</v>
      </c>
      <c r="V1261" s="347" t="s">
        <v>18</v>
      </c>
      <c r="W1261" s="9">
        <v>111979</v>
      </c>
      <c r="X1261" s="4" t="s">
        <v>159</v>
      </c>
      <c r="Y1261" s="4" t="s">
        <v>321</v>
      </c>
      <c r="Z1261" s="68">
        <v>43580</v>
      </c>
    </row>
    <row r="1262" spans="1:26" ht="12.75" x14ac:dyDescent="0.35">
      <c r="A12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1262" s="181" t="str">
        <f>IF(All_Opps[[#This Row],[WeekMod]]&lt;&gt;"",CONCATENATE(All_Opps[[#This Row],[Opp Year]],"-",TEXT(All_Opps[[#This Row],[WeekMod]],"00#")),"")</f>
        <v>2019-071</v>
      </c>
      <c r="C12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1262" s="181" t="str">
        <f>CONCATENATE(All_Opps[[#This Row],[Opp Year]],"-",TEXT(All_Opps[[#This Row],[Week]],"00#"))</f>
        <v>2019-071</v>
      </c>
      <c r="E1262" s="181">
        <f>IFERROR(VALUE(RIGHT(All_Opps[[#This Row],[Opportunity Name]],2)),"")</f>
        <v>2</v>
      </c>
      <c r="F1262" s="181">
        <f>IFERROR(("20"&amp;LEFT(All_Opps[[#This Row],[Opportunity Name]],2))*1,"")</f>
        <v>2019</v>
      </c>
      <c r="G1262" s="181" t="str">
        <f>MID(All_Opps[[#This Row],[Opportunity Name]],3,2)</f>
        <v>06</v>
      </c>
      <c r="H1262" s="181" t="str">
        <f>LEFT(All_Opps[[#This Row],[Opportunity Name]],7)</f>
        <v>1906-31</v>
      </c>
      <c r="I1262" s="181" t="str" cm="1">
        <f t="array" ref="I12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62" s="181" t="str">
        <f>YEAR(All_Opps[[#This Row],[Close_Date]])&amp;"-"&amp;TEXT(MONTH(All_Opps[[#This Row],[Close_Date]]),"00")</f>
        <v>2019-05</v>
      </c>
      <c r="K1262" s="182">
        <f>All_Opps[[#This Row],[Created Date2]]*1</f>
        <v>43596</v>
      </c>
      <c r="L1262" s="183">
        <f>YEAR(All_Opps[[#This Row],[Created_Date]])</f>
        <v>2019</v>
      </c>
      <c r="M1262" s="184">
        <f>WEEKNUM(All_Opps[[#This Row],[Created_Date]],16)</f>
        <v>20</v>
      </c>
      <c r="N1262" s="182">
        <f>All_Opps[[#This Row],[Close Date]]*1</f>
        <v>43596</v>
      </c>
      <c r="O1262" s="185">
        <f>YEAR(All_Opps[[#This Row],[Close_Date]])</f>
        <v>2019</v>
      </c>
      <c r="P1262" s="183">
        <f>MONTH(All_Opps[[#This Row],[Close Date]])</f>
        <v>5</v>
      </c>
      <c r="Q1262" s="181">
        <f>WEEKNUM(All_Opps[[#This Row],[Close Date]],1)</f>
        <v>19</v>
      </c>
      <c r="R126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</v>
      </c>
      <c r="S1262" s="4" t="s">
        <v>2833</v>
      </c>
      <c r="T1262" s="4" t="s">
        <v>2834</v>
      </c>
      <c r="U1262" s="68">
        <v>43596</v>
      </c>
      <c r="V1262" s="347" t="s">
        <v>19</v>
      </c>
      <c r="W1262" s="9">
        <v>26860</v>
      </c>
      <c r="X1262" s="4" t="s">
        <v>15</v>
      </c>
      <c r="Y1262" s="4" t="s">
        <v>328</v>
      </c>
      <c r="Z1262" s="68">
        <v>43596</v>
      </c>
    </row>
    <row r="1263" spans="1:26" ht="12.75" x14ac:dyDescent="0.35">
      <c r="A12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263" s="181" t="str">
        <f>IF(All_Opps[[#This Row],[WeekMod]]&lt;&gt;"",CONCATENATE(All_Opps[[#This Row],[Opp Year]],"-",TEXT(All_Opps[[#This Row],[WeekMod]],"00#")),"")</f>
        <v>2019-068</v>
      </c>
      <c r="C12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263" s="181" t="str">
        <f>CONCATENATE(All_Opps[[#This Row],[Opp Year]],"-",TEXT(All_Opps[[#This Row],[Week]],"00#"))</f>
        <v>2019-068</v>
      </c>
      <c r="E1263" s="181">
        <f>IFERROR(VALUE(RIGHT(All_Opps[[#This Row],[Opportunity Name]],2)),"")</f>
        <v>2</v>
      </c>
      <c r="F1263" s="181">
        <f>IFERROR(("20"&amp;LEFT(All_Opps[[#This Row],[Opportunity Name]],2))*1,"")</f>
        <v>2019</v>
      </c>
      <c r="G1263" s="181" t="str">
        <f>MID(All_Opps[[#This Row],[Opportunity Name]],3,2)</f>
        <v>09</v>
      </c>
      <c r="H1263" s="181" t="str">
        <f>LEFT(All_Opps[[#This Row],[Opportunity Name]],7)</f>
        <v>1909-24</v>
      </c>
      <c r="I1263" s="181" t="str" cm="1">
        <f t="array" ref="I12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63" s="181" t="str">
        <f>YEAR(All_Opps[[#This Row],[Close_Date]])&amp;"-"&amp;TEXT(MONTH(All_Opps[[#This Row],[Close_Date]]),"00")</f>
        <v>2019-04</v>
      </c>
      <c r="K1263" s="182">
        <f>All_Opps[[#This Row],[Created Date2]]*1</f>
        <v>43565</v>
      </c>
      <c r="L1263" s="183">
        <f>YEAR(All_Opps[[#This Row],[Created_Date]])</f>
        <v>2019</v>
      </c>
      <c r="M1263" s="184">
        <f>WEEKNUM(All_Opps[[#This Row],[Created_Date]],16)</f>
        <v>15</v>
      </c>
      <c r="N1263" s="182">
        <f>All_Opps[[#This Row],[Close Date]]*1</f>
        <v>43573</v>
      </c>
      <c r="O1263" s="185">
        <f>YEAR(All_Opps[[#This Row],[Close_Date]])</f>
        <v>2019</v>
      </c>
      <c r="P1263" s="183">
        <f>MONTH(All_Opps[[#This Row],[Close Date]])</f>
        <v>4</v>
      </c>
      <c r="Q1263" s="181">
        <f>WEEKNUM(All_Opps[[#This Row],[Close Date]],1)</f>
        <v>16</v>
      </c>
      <c r="R126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144</v>
      </c>
      <c r="S1263" s="4" t="s">
        <v>2835</v>
      </c>
      <c r="T1263" s="4" t="s">
        <v>2836</v>
      </c>
      <c r="U1263" s="68">
        <v>43573</v>
      </c>
      <c r="V1263" s="347" t="s">
        <v>19</v>
      </c>
      <c r="W1263" s="9">
        <v>8357</v>
      </c>
      <c r="X1263" s="4" t="s">
        <v>13</v>
      </c>
      <c r="Y1263" s="4" t="s">
        <v>328</v>
      </c>
      <c r="Z1263" s="68">
        <v>43565</v>
      </c>
    </row>
    <row r="1264" spans="1:26" ht="12.75" x14ac:dyDescent="0.35">
      <c r="A12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1264" s="181" t="str">
        <f>IF(All_Opps[[#This Row],[WeekMod]]&lt;&gt;"",CONCATENATE(All_Opps[[#This Row],[Opp Year]],"-",TEXT(All_Opps[[#This Row],[WeekMod]],"00#")),"")</f>
        <v>2019-070</v>
      </c>
      <c r="C12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1264" s="181" t="str">
        <f>CONCATENATE(All_Opps[[#This Row],[Opp Year]],"-",TEXT(All_Opps[[#This Row],[Week]],"00#"))</f>
        <v>2019-070</v>
      </c>
      <c r="E1264" s="181">
        <f>IFERROR(VALUE(RIGHT(All_Opps[[#This Row],[Opportunity Name]],2)),"")</f>
        <v>7</v>
      </c>
      <c r="F1264" s="181">
        <f>IFERROR(("20"&amp;LEFT(All_Opps[[#This Row],[Opportunity Name]],2))*1,"")</f>
        <v>2019</v>
      </c>
      <c r="G1264" s="181" t="str">
        <f>MID(All_Opps[[#This Row],[Opportunity Name]],3,2)</f>
        <v>12</v>
      </c>
      <c r="H1264" s="181" t="str">
        <f>LEFT(All_Opps[[#This Row],[Opportunity Name]],7)</f>
        <v>1912 Ya</v>
      </c>
      <c r="I1264" s="181" t="str" cm="1">
        <f t="array" ref="I12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64" s="181" t="str">
        <f>YEAR(All_Opps[[#This Row],[Close_Date]])&amp;"-"&amp;TEXT(MONTH(All_Opps[[#This Row],[Close_Date]]),"00")</f>
        <v>2019-04</v>
      </c>
      <c r="K1264" s="182">
        <f>All_Opps[[#This Row],[Created Date2]]*1</f>
        <v>43581</v>
      </c>
      <c r="L1264" s="183">
        <f>YEAR(All_Opps[[#This Row],[Created_Date]])</f>
        <v>2019</v>
      </c>
      <c r="M1264" s="184">
        <f>WEEKNUM(All_Opps[[#This Row],[Created_Date]],16)</f>
        <v>17</v>
      </c>
      <c r="N1264" s="182">
        <f>All_Opps[[#This Row],[Close Date]]*1</f>
        <v>43583</v>
      </c>
      <c r="O1264" s="185">
        <f>YEAR(All_Opps[[#This Row],[Close_Date]])</f>
        <v>2019</v>
      </c>
      <c r="P1264" s="183">
        <f>MONTH(All_Opps[[#This Row],[Close Date]])</f>
        <v>4</v>
      </c>
      <c r="Q1264" s="181">
        <f>WEEKNUM(All_Opps[[#This Row],[Close Date]],1)</f>
        <v>18</v>
      </c>
      <c r="R126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64" s="4" t="s">
        <v>2837</v>
      </c>
      <c r="T1264" s="4" t="s">
        <v>2838</v>
      </c>
      <c r="U1264" s="68">
        <v>43583</v>
      </c>
      <c r="V1264" s="347" t="s">
        <v>18</v>
      </c>
      <c r="W1264" s="9">
        <v>116940</v>
      </c>
      <c r="X1264" s="4" t="s">
        <v>15</v>
      </c>
      <c r="Y1264" s="4" t="s">
        <v>1285</v>
      </c>
      <c r="Z1264" s="68">
        <v>43581</v>
      </c>
    </row>
    <row r="1265" spans="1:26" ht="12.75" x14ac:dyDescent="0.35">
      <c r="A12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1265" s="181" t="str">
        <f>IF(All_Opps[[#This Row],[WeekMod]]&lt;&gt;"",CONCATENATE(All_Opps[[#This Row],[Opp Year]],"-",TEXT(All_Opps[[#This Row],[WeekMod]],"00#")),"")</f>
        <v>2019-069</v>
      </c>
      <c r="C12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1265" s="181" t="str">
        <f>CONCATENATE(All_Opps[[#This Row],[Opp Year]],"-",TEXT(All_Opps[[#This Row],[Week]],"00#"))</f>
        <v>2019-069</v>
      </c>
      <c r="E1265" s="181">
        <f>IFERROR(VALUE(RIGHT(All_Opps[[#This Row],[Opportunity Name]],2)),"")</f>
        <v>4</v>
      </c>
      <c r="F1265" s="181">
        <f>IFERROR(("20"&amp;LEFT(All_Opps[[#This Row],[Opportunity Name]],2))*1,"")</f>
        <v>2019</v>
      </c>
      <c r="G1265" s="181" t="str">
        <f>MID(All_Opps[[#This Row],[Opportunity Name]],3,2)</f>
        <v>07</v>
      </c>
      <c r="H1265" s="181" t="str">
        <f>LEFT(All_Opps[[#This Row],[Opportunity Name]],7)</f>
        <v>1907-23</v>
      </c>
      <c r="I1265" s="181" t="str" cm="1">
        <f t="array" ref="I12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65" s="181" t="str">
        <f>YEAR(All_Opps[[#This Row],[Close_Date]])&amp;"-"&amp;TEXT(MONTH(All_Opps[[#This Row],[Close_Date]]),"00")</f>
        <v>2019-04</v>
      </c>
      <c r="K1265" s="182">
        <f>All_Opps[[#This Row],[Created Date2]]*1</f>
        <v>43580</v>
      </c>
      <c r="L1265" s="183">
        <f>YEAR(All_Opps[[#This Row],[Created_Date]])</f>
        <v>2019</v>
      </c>
      <c r="M1265" s="184">
        <f>WEEKNUM(All_Opps[[#This Row],[Created_Date]],16)</f>
        <v>17</v>
      </c>
      <c r="N1265" s="182">
        <f>All_Opps[[#This Row],[Close Date]]*1</f>
        <v>43582</v>
      </c>
      <c r="O1265" s="185">
        <f>YEAR(All_Opps[[#This Row],[Close_Date]])</f>
        <v>2019</v>
      </c>
      <c r="P1265" s="183">
        <f>MONTH(All_Opps[[#This Row],[Close Date]])</f>
        <v>4</v>
      </c>
      <c r="Q1265" s="181">
        <f>WEEKNUM(All_Opps[[#This Row],[Close Date]],1)</f>
        <v>17</v>
      </c>
      <c r="R126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67</v>
      </c>
      <c r="S1265" s="4" t="s">
        <v>2839</v>
      </c>
      <c r="T1265" s="4" t="s">
        <v>2840</v>
      </c>
      <c r="U1265" s="68">
        <v>43582</v>
      </c>
      <c r="V1265" s="347" t="s">
        <v>19</v>
      </c>
      <c r="W1265" s="9">
        <v>75877</v>
      </c>
      <c r="X1265" s="4" t="s">
        <v>13</v>
      </c>
      <c r="Y1265" s="4" t="s">
        <v>1285</v>
      </c>
      <c r="Z1265" s="68">
        <v>43580</v>
      </c>
    </row>
    <row r="1266" spans="1:26" ht="12.75" x14ac:dyDescent="0.35">
      <c r="A12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266" s="181" t="str">
        <f>IF(All_Opps[[#This Row],[WeekMod]]&lt;&gt;"",CONCATENATE(All_Opps[[#This Row],[Opp Year]],"-",TEXT(All_Opps[[#This Row],[WeekMod]],"00#")),"")</f>
        <v>2019-068</v>
      </c>
      <c r="C12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266" s="181" t="str">
        <f>CONCATENATE(All_Opps[[#This Row],[Opp Year]],"-",TEXT(All_Opps[[#This Row],[Week]],"00#"))</f>
        <v>2019-068</v>
      </c>
      <c r="E1266" s="181">
        <f>IFERROR(VALUE(RIGHT(All_Opps[[#This Row],[Opportunity Name]],2)),"")</f>
        <v>1</v>
      </c>
      <c r="F1266" s="181">
        <f>IFERROR(("20"&amp;LEFT(All_Opps[[#This Row],[Opportunity Name]],2))*1,"")</f>
        <v>2019</v>
      </c>
      <c r="G1266" s="181" t="str">
        <f>MID(All_Opps[[#This Row],[Opportunity Name]],3,2)</f>
        <v>07</v>
      </c>
      <c r="H1266" s="181" t="str">
        <f>LEFT(All_Opps[[#This Row],[Opportunity Name]],7)</f>
        <v>1907-24</v>
      </c>
      <c r="I1266" s="181" t="str" cm="1">
        <f t="array" ref="I12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66" s="181" t="str">
        <f>YEAR(All_Opps[[#This Row],[Close_Date]])&amp;"-"&amp;TEXT(MONTH(All_Opps[[#This Row],[Close_Date]]),"00")</f>
        <v>2019-04</v>
      </c>
      <c r="K1266" s="182">
        <f>All_Opps[[#This Row],[Created Date2]]*1</f>
        <v>43572</v>
      </c>
      <c r="L1266" s="183">
        <f>YEAR(All_Opps[[#This Row],[Created_Date]])</f>
        <v>2019</v>
      </c>
      <c r="M1266" s="184">
        <f>WEEKNUM(All_Opps[[#This Row],[Created_Date]],16)</f>
        <v>16</v>
      </c>
      <c r="N1266" s="182">
        <f>All_Opps[[#This Row],[Close Date]]*1</f>
        <v>43572</v>
      </c>
      <c r="O1266" s="185">
        <f>YEAR(All_Opps[[#This Row],[Close_Date]])</f>
        <v>2019</v>
      </c>
      <c r="P1266" s="183">
        <f>MONTH(All_Opps[[#This Row],[Close Date]])</f>
        <v>4</v>
      </c>
      <c r="Q1266" s="181">
        <f>WEEKNUM(All_Opps[[#This Row],[Close Date]],1)</f>
        <v>16</v>
      </c>
      <c r="R126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75</v>
      </c>
      <c r="S1266" s="4" t="s">
        <v>2841</v>
      </c>
      <c r="T1266" s="4" t="s">
        <v>2842</v>
      </c>
      <c r="U1266" s="68">
        <v>43572</v>
      </c>
      <c r="V1266" s="347" t="s">
        <v>19</v>
      </c>
      <c r="W1266" s="9">
        <v>18463</v>
      </c>
      <c r="X1266" s="4" t="s">
        <v>13</v>
      </c>
      <c r="Y1266" s="4" t="s">
        <v>321</v>
      </c>
      <c r="Z1266" s="68">
        <v>43572</v>
      </c>
    </row>
    <row r="1267" spans="1:26" ht="12.75" x14ac:dyDescent="0.35">
      <c r="A12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1267" s="181" t="str">
        <f>IF(All_Opps[[#This Row],[WeekMod]]&lt;&gt;"",CONCATENATE(All_Opps[[#This Row],[Opp Year]],"-",TEXT(All_Opps[[#This Row],[WeekMod]],"00#")),"")</f>
        <v>2019-073</v>
      </c>
      <c r="C12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1267" s="181" t="str">
        <f>CONCATENATE(All_Opps[[#This Row],[Opp Year]],"-",TEXT(All_Opps[[#This Row],[Week]],"00#"))</f>
        <v>2019-073</v>
      </c>
      <c r="E1267" s="181">
        <f>IFERROR(VALUE(RIGHT(All_Opps[[#This Row],[Opportunity Name]],2)),"")</f>
        <v>2</v>
      </c>
      <c r="F1267" s="181">
        <f>IFERROR(("20"&amp;LEFT(All_Opps[[#This Row],[Opportunity Name]],2))*1,"")</f>
        <v>2019</v>
      </c>
      <c r="G1267" s="181" t="str">
        <f>MID(All_Opps[[#This Row],[Opportunity Name]],3,2)</f>
        <v>09</v>
      </c>
      <c r="H1267" s="181" t="str">
        <f>LEFT(All_Opps[[#This Row],[Opportunity Name]],7)</f>
        <v>1909-23</v>
      </c>
      <c r="I1267" s="181" t="str" cm="1">
        <f t="array" ref="I12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67" s="181" t="str">
        <f>YEAR(All_Opps[[#This Row],[Close_Date]])&amp;"-"&amp;TEXT(MONTH(All_Opps[[#This Row],[Close_Date]]),"00")</f>
        <v>2019-05</v>
      </c>
      <c r="K1267" s="182">
        <f>All_Opps[[#This Row],[Created Date2]]*1</f>
        <v>43599</v>
      </c>
      <c r="L1267" s="183">
        <f>YEAR(All_Opps[[#This Row],[Created_Date]])</f>
        <v>2019</v>
      </c>
      <c r="M1267" s="184">
        <f>WEEKNUM(All_Opps[[#This Row],[Created_Date]],16)</f>
        <v>20</v>
      </c>
      <c r="N1267" s="182">
        <f>All_Opps[[#This Row],[Close Date]]*1</f>
        <v>43609</v>
      </c>
      <c r="O1267" s="185">
        <f>YEAR(All_Opps[[#This Row],[Close_Date]])</f>
        <v>2019</v>
      </c>
      <c r="P1267" s="183">
        <f>MONTH(All_Opps[[#This Row],[Close Date]])</f>
        <v>5</v>
      </c>
      <c r="Q1267" s="181">
        <f>WEEKNUM(All_Opps[[#This Row],[Close Date]],1)</f>
        <v>21</v>
      </c>
      <c r="R126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110</v>
      </c>
      <c r="S1267" s="4" t="s">
        <v>2843</v>
      </c>
      <c r="T1267" s="4" t="s">
        <v>2844</v>
      </c>
      <c r="U1267" s="68">
        <v>43609</v>
      </c>
      <c r="V1267" s="347" t="s">
        <v>19</v>
      </c>
      <c r="W1267" s="9">
        <v>65950</v>
      </c>
      <c r="X1267" s="4" t="s">
        <v>15</v>
      </c>
      <c r="Y1267" s="4" t="s">
        <v>1285</v>
      </c>
      <c r="Z1267" s="68">
        <v>43599</v>
      </c>
    </row>
    <row r="1268" spans="1:26" ht="12.75" x14ac:dyDescent="0.35">
      <c r="A126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268" s="181" t="str">
        <f>IF(All_Opps[[#This Row],[WeekMod]]&lt;&gt;"",CONCATENATE(All_Opps[[#This Row],[Opp Year]],"-",TEXT(All_Opps[[#This Row],[WeekMod]],"00#")),"")</f>
        <v/>
      </c>
      <c r="C12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268" s="181" t="str">
        <f>CONCATENATE(All_Opps[[#This Row],[Opp Year]],"-",TEXT(All_Opps[[#This Row],[Week]],"00#"))</f>
        <v>2022-001</v>
      </c>
      <c r="E1268" s="181">
        <f>IFERROR(VALUE(RIGHT(All_Opps[[#This Row],[Opportunity Name]],2)),"")</f>
        <v>2</v>
      </c>
      <c r="F1268" s="181">
        <f>IFERROR(("20"&amp;LEFT(All_Opps[[#This Row],[Opportunity Name]],2))*1,"")</f>
        <v>2022</v>
      </c>
      <c r="G1268" s="181" t="str">
        <f>MID(All_Opps[[#This Row],[Opportunity Name]],3,2)</f>
        <v>08</v>
      </c>
      <c r="H1268" s="181" t="str">
        <f>LEFT(All_Opps[[#This Row],[Opportunity Name]],7)</f>
        <v>2208-16</v>
      </c>
      <c r="I1268" s="181" t="str" cm="1">
        <f t="array" ref="I12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68" s="181" t="str">
        <f>YEAR(All_Opps[[#This Row],[Close_Date]])&amp;"-"&amp;TEXT(MONTH(All_Opps[[#This Row],[Close_Date]]),"00")</f>
        <v>2019-04</v>
      </c>
      <c r="K1268" s="182">
        <f>All_Opps[[#This Row],[Created Date2]]*1</f>
        <v>43924</v>
      </c>
      <c r="L1268" s="183">
        <f>YEAR(All_Opps[[#This Row],[Created_Date]])</f>
        <v>2020</v>
      </c>
      <c r="M1268" s="184">
        <f>WEEKNUM(All_Opps[[#This Row],[Created_Date]],16)</f>
        <v>14</v>
      </c>
      <c r="N1268" s="182">
        <f>All_Opps[[#This Row],[Close Date]]*1</f>
        <v>43578</v>
      </c>
      <c r="O1268" s="185">
        <f>YEAR(All_Opps[[#This Row],[Close_Date]])</f>
        <v>2019</v>
      </c>
      <c r="P1268" s="183">
        <f>MONTH(All_Opps[[#This Row],[Close Date]])</f>
        <v>4</v>
      </c>
      <c r="Q1268" s="181">
        <f>WEEKNUM(All_Opps[[#This Row],[Close Date]],1)</f>
        <v>17</v>
      </c>
      <c r="R126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850</v>
      </c>
      <c r="S1268" s="4" t="s">
        <v>2845</v>
      </c>
      <c r="T1268" s="4" t="s">
        <v>2846</v>
      </c>
      <c r="U1268" s="68">
        <v>43578</v>
      </c>
      <c r="V1268" s="347" t="s">
        <v>19</v>
      </c>
      <c r="W1268" s="9">
        <v>65414</v>
      </c>
      <c r="X1268" s="4" t="s">
        <v>16</v>
      </c>
      <c r="Y1268" s="4" t="s">
        <v>321</v>
      </c>
      <c r="Z1268" s="68">
        <v>43924</v>
      </c>
    </row>
    <row r="1269" spans="1:26" ht="12.75" x14ac:dyDescent="0.35">
      <c r="A12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1269" s="181" t="str">
        <f>IF(All_Opps[[#This Row],[WeekMod]]&lt;&gt;"",CONCATENATE(All_Opps[[#This Row],[Opp Year]],"-",TEXT(All_Opps[[#This Row],[WeekMod]],"00#")),"")</f>
        <v>2019-066</v>
      </c>
      <c r="C12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1269" s="181" t="str">
        <f>CONCATENATE(All_Opps[[#This Row],[Opp Year]],"-",TEXT(All_Opps[[#This Row],[Week]],"00#"))</f>
        <v>2019-066</v>
      </c>
      <c r="E1269" s="181">
        <f>IFERROR(VALUE(RIGHT(All_Opps[[#This Row],[Opportunity Name]],2)),"")</f>
        <v>2</v>
      </c>
      <c r="F1269" s="181">
        <f>IFERROR(("20"&amp;LEFT(All_Opps[[#This Row],[Opportunity Name]],2))*1,"")</f>
        <v>2019</v>
      </c>
      <c r="G1269" s="181" t="str">
        <f>MID(All_Opps[[#This Row],[Opportunity Name]],3,2)</f>
        <v>10</v>
      </c>
      <c r="H1269" s="181" t="str">
        <f>LEFT(All_Opps[[#This Row],[Opportunity Name]],7)</f>
        <v>1910 Oa</v>
      </c>
      <c r="I1269" s="181" t="str" cm="1">
        <f t="array" ref="I12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69" s="181" t="str">
        <f>YEAR(All_Opps[[#This Row],[Close_Date]])&amp;"-"&amp;TEXT(MONTH(All_Opps[[#This Row],[Close_Date]]),"00")</f>
        <v>2019-04</v>
      </c>
      <c r="K1269" s="182">
        <f>All_Opps[[#This Row],[Created Date2]]*1</f>
        <v>43554</v>
      </c>
      <c r="L1269" s="183">
        <f>YEAR(All_Opps[[#This Row],[Created_Date]])</f>
        <v>2019</v>
      </c>
      <c r="M1269" s="184">
        <f>WEEKNUM(All_Opps[[#This Row],[Created_Date]],16)</f>
        <v>14</v>
      </c>
      <c r="N1269" s="182">
        <f>All_Opps[[#This Row],[Close Date]]*1</f>
        <v>43560</v>
      </c>
      <c r="O1269" s="185">
        <f>YEAR(All_Opps[[#This Row],[Close_Date]])</f>
        <v>2019</v>
      </c>
      <c r="P1269" s="183">
        <f>MONTH(All_Opps[[#This Row],[Close Date]])</f>
        <v>4</v>
      </c>
      <c r="Q1269" s="181">
        <f>WEEKNUM(All_Opps[[#This Row],[Close Date]],1)</f>
        <v>14</v>
      </c>
      <c r="R126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69" s="4" t="s">
        <v>2847</v>
      </c>
      <c r="T1269" s="4" t="s">
        <v>2848</v>
      </c>
      <c r="U1269" s="68">
        <v>43560</v>
      </c>
      <c r="V1269" s="347" t="s">
        <v>18</v>
      </c>
      <c r="W1269" s="9">
        <v>26394</v>
      </c>
      <c r="X1269" s="4" t="s">
        <v>15</v>
      </c>
      <c r="Y1269" s="4" t="s">
        <v>321</v>
      </c>
      <c r="Z1269" s="68">
        <v>43554</v>
      </c>
    </row>
    <row r="1270" spans="1:26" ht="12.75" x14ac:dyDescent="0.35">
      <c r="A1270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270" s="181" t="str">
        <f>IF(All_Opps[[#This Row],[WeekMod]]&lt;&gt;"",CONCATENATE(All_Opps[[#This Row],[Opp Year]],"-",TEXT(All_Opps[[#This Row],[WeekMod]],"00#")),"")</f>
        <v/>
      </c>
      <c r="C12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270" s="181" t="str">
        <f>CONCATENATE(All_Opps[[#This Row],[Opp Year]],"-",TEXT(All_Opps[[#This Row],[Week]],"00#"))</f>
        <v>2022-001</v>
      </c>
      <c r="E1270" s="181">
        <f>IFERROR(VALUE(RIGHT(All_Opps[[#This Row],[Opportunity Name]],2)),"")</f>
        <v>2</v>
      </c>
      <c r="F1270" s="181">
        <f>IFERROR(("20"&amp;LEFT(All_Opps[[#This Row],[Opportunity Name]],2))*1,"")</f>
        <v>2022</v>
      </c>
      <c r="G1270" s="181" t="str">
        <f>MID(All_Opps[[#This Row],[Opportunity Name]],3,2)</f>
        <v>08</v>
      </c>
      <c r="H1270" s="181" t="str">
        <f>LEFT(All_Opps[[#This Row],[Opportunity Name]],7)</f>
        <v>2208-16</v>
      </c>
      <c r="I1270" s="181" t="str" cm="1">
        <f t="array" ref="I12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70" s="181" t="str">
        <f>YEAR(All_Opps[[#This Row],[Close_Date]])&amp;"-"&amp;TEXT(MONTH(All_Opps[[#This Row],[Close_Date]]),"00")</f>
        <v>2019-04</v>
      </c>
      <c r="K1270" s="182">
        <f>All_Opps[[#This Row],[Created Date2]]*1</f>
        <v>43553</v>
      </c>
      <c r="L1270" s="183">
        <f>YEAR(All_Opps[[#This Row],[Created_Date]])</f>
        <v>2019</v>
      </c>
      <c r="M1270" s="184">
        <f>WEEKNUM(All_Opps[[#This Row],[Created_Date]],16)</f>
        <v>13</v>
      </c>
      <c r="N1270" s="182">
        <f>All_Opps[[#This Row],[Close Date]]*1</f>
        <v>43559</v>
      </c>
      <c r="O1270" s="185">
        <f>YEAR(All_Opps[[#This Row],[Close_Date]])</f>
        <v>2019</v>
      </c>
      <c r="P1270" s="183">
        <f>MONTH(All_Opps[[#This Row],[Close Date]])</f>
        <v>4</v>
      </c>
      <c r="Q1270" s="181">
        <f>WEEKNUM(All_Opps[[#This Row],[Close Date]],1)</f>
        <v>14</v>
      </c>
      <c r="R127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1221</v>
      </c>
      <c r="S1270" s="4" t="s">
        <v>2849</v>
      </c>
      <c r="T1270" s="4" t="s">
        <v>2850</v>
      </c>
      <c r="U1270" s="68">
        <v>43559</v>
      </c>
      <c r="V1270" s="347" t="s">
        <v>19</v>
      </c>
      <c r="W1270" s="9">
        <v>78720</v>
      </c>
      <c r="X1270" s="4" t="s">
        <v>11</v>
      </c>
      <c r="Y1270" s="4" t="s">
        <v>321</v>
      </c>
      <c r="Z1270" s="68">
        <v>43553</v>
      </c>
    </row>
    <row r="1271" spans="1:26" ht="12.75" x14ac:dyDescent="0.35">
      <c r="A127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271" s="181" t="str">
        <f>IF(All_Opps[[#This Row],[WeekMod]]&lt;&gt;"",CONCATENATE(All_Opps[[#This Row],[Opp Year]],"-",TEXT(All_Opps[[#This Row],[WeekMod]],"00#")),"")</f>
        <v/>
      </c>
      <c r="C12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271" s="181" t="str">
        <f>CONCATENATE(All_Opps[[#This Row],[Opp Year]],"-",TEXT(All_Opps[[#This Row],[Week]],"00#"))</f>
        <v>2022-001</v>
      </c>
      <c r="E1271" s="181">
        <f>IFERROR(VALUE(RIGHT(All_Opps[[#This Row],[Opportunity Name]],2)),"")</f>
        <v>2</v>
      </c>
      <c r="F1271" s="181">
        <f>IFERROR(("20"&amp;LEFT(All_Opps[[#This Row],[Opportunity Name]],2))*1,"")</f>
        <v>2022</v>
      </c>
      <c r="G1271" s="181" t="str">
        <f>MID(All_Opps[[#This Row],[Opportunity Name]],3,2)</f>
        <v>09</v>
      </c>
      <c r="H1271" s="181" t="str">
        <f>LEFT(All_Opps[[#This Row],[Opportunity Name]],7)</f>
        <v>2209-04</v>
      </c>
      <c r="I1271" s="181" t="str" cm="1">
        <f t="array" ref="I12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71" s="181" t="str">
        <f>YEAR(All_Opps[[#This Row],[Close_Date]])&amp;"-"&amp;TEXT(MONTH(All_Opps[[#This Row],[Close_Date]]),"00")</f>
        <v>2019-04</v>
      </c>
      <c r="K1271" s="182">
        <f>All_Opps[[#This Row],[Created Date2]]*1</f>
        <v>43544</v>
      </c>
      <c r="L1271" s="183">
        <f>YEAR(All_Opps[[#This Row],[Created_Date]])</f>
        <v>2019</v>
      </c>
      <c r="M1271" s="184">
        <f>WEEKNUM(All_Opps[[#This Row],[Created_Date]],16)</f>
        <v>12</v>
      </c>
      <c r="N1271" s="182">
        <f>All_Opps[[#This Row],[Close Date]]*1</f>
        <v>43576</v>
      </c>
      <c r="O1271" s="185">
        <f>YEAR(All_Opps[[#This Row],[Close_Date]])</f>
        <v>2019</v>
      </c>
      <c r="P1271" s="183">
        <f>MONTH(All_Opps[[#This Row],[Close Date]])</f>
        <v>4</v>
      </c>
      <c r="Q1271" s="181">
        <f>WEEKNUM(All_Opps[[#This Row],[Close Date]],1)</f>
        <v>17</v>
      </c>
      <c r="R127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1261</v>
      </c>
      <c r="S1271" s="4" t="s">
        <v>2851</v>
      </c>
      <c r="T1271" s="4" t="s">
        <v>2852</v>
      </c>
      <c r="U1271" s="68">
        <v>43576</v>
      </c>
      <c r="V1271" s="347" t="s">
        <v>19</v>
      </c>
      <c r="W1271" s="9">
        <v>176192</v>
      </c>
      <c r="X1271" s="4" t="s">
        <v>11</v>
      </c>
      <c r="Y1271" s="4" t="s">
        <v>328</v>
      </c>
      <c r="Z1271" s="68">
        <v>43544</v>
      </c>
    </row>
    <row r="1272" spans="1:26" ht="12.75" x14ac:dyDescent="0.35">
      <c r="A12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1272" s="181" t="str">
        <f>IF(All_Opps[[#This Row],[WeekMod]]&lt;&gt;"",CONCATENATE(All_Opps[[#This Row],[Opp Year]],"-",TEXT(All_Opps[[#This Row],[WeekMod]],"00#")),"")</f>
        <v>2019-071</v>
      </c>
      <c r="C12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1272" s="181" t="str">
        <f>CONCATENATE(All_Opps[[#This Row],[Opp Year]],"-",TEXT(All_Opps[[#This Row],[Week]],"00#"))</f>
        <v>2019-071</v>
      </c>
      <c r="E1272" s="181">
        <f>IFERROR(VALUE(RIGHT(All_Opps[[#This Row],[Opportunity Name]],2)),"")</f>
        <v>2</v>
      </c>
      <c r="F1272" s="181">
        <f>IFERROR(("20"&amp;LEFT(All_Opps[[#This Row],[Opportunity Name]],2))*1,"")</f>
        <v>2019</v>
      </c>
      <c r="G1272" s="181" t="str">
        <f>MID(All_Opps[[#This Row],[Opportunity Name]],3,2)</f>
        <v>11</v>
      </c>
      <c r="H1272" s="181" t="str">
        <f>LEFT(All_Opps[[#This Row],[Opportunity Name]],7)</f>
        <v>1911-05</v>
      </c>
      <c r="I1272" s="181" t="str" cm="1">
        <f t="array" ref="I12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72" s="181" t="str">
        <f>YEAR(All_Opps[[#This Row],[Close_Date]])&amp;"-"&amp;TEXT(MONTH(All_Opps[[#This Row],[Close_Date]]),"00")</f>
        <v>2019-05</v>
      </c>
      <c r="K1272" s="182">
        <f>All_Opps[[#This Row],[Created Date2]]*1</f>
        <v>43583</v>
      </c>
      <c r="L1272" s="183">
        <f>YEAR(All_Opps[[#This Row],[Created_Date]])</f>
        <v>2019</v>
      </c>
      <c r="M1272" s="184">
        <f>WEEKNUM(All_Opps[[#This Row],[Created_Date]],16)</f>
        <v>18</v>
      </c>
      <c r="N1272" s="182">
        <f>All_Opps[[#This Row],[Close Date]]*1</f>
        <v>43595</v>
      </c>
      <c r="O1272" s="185">
        <f>YEAR(All_Opps[[#This Row],[Close_Date]])</f>
        <v>2019</v>
      </c>
      <c r="P1272" s="183">
        <f>MONTH(All_Opps[[#This Row],[Close Date]])</f>
        <v>5</v>
      </c>
      <c r="Q1272" s="181">
        <f>WEEKNUM(All_Opps[[#This Row],[Close Date]],1)</f>
        <v>19</v>
      </c>
      <c r="R127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187</v>
      </c>
      <c r="S1272" s="4" t="s">
        <v>2853</v>
      </c>
      <c r="T1272" s="4" t="s">
        <v>2854</v>
      </c>
      <c r="U1272" s="68">
        <v>43595</v>
      </c>
      <c r="V1272" s="347" t="s">
        <v>19</v>
      </c>
      <c r="W1272" s="9">
        <v>52552</v>
      </c>
      <c r="X1272" s="4" t="s">
        <v>6</v>
      </c>
      <c r="Y1272" s="4" t="s">
        <v>321</v>
      </c>
      <c r="Z1272" s="68">
        <v>43583</v>
      </c>
    </row>
    <row r="1273" spans="1:26" ht="12.75" x14ac:dyDescent="0.35">
      <c r="A12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273" s="181" t="str">
        <f>IF(All_Opps[[#This Row],[WeekMod]]&lt;&gt;"",CONCATENATE(All_Opps[[#This Row],[Opp Year]],"-",TEXT(All_Opps[[#This Row],[WeekMod]],"00#")),"")</f>
        <v>2019-068</v>
      </c>
      <c r="C12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273" s="181" t="str">
        <f>CONCATENATE(All_Opps[[#This Row],[Opp Year]],"-",TEXT(All_Opps[[#This Row],[Week]],"00#"))</f>
        <v>2019-068</v>
      </c>
      <c r="E1273" s="181">
        <f>IFERROR(VALUE(RIGHT(All_Opps[[#This Row],[Opportunity Name]],2)),"")</f>
        <v>3</v>
      </c>
      <c r="F1273" s="181">
        <f>IFERROR(("20"&amp;LEFT(All_Opps[[#This Row],[Opportunity Name]],2))*1,"")</f>
        <v>2019</v>
      </c>
      <c r="G1273" s="181" t="str">
        <f>MID(All_Opps[[#This Row],[Opportunity Name]],3,2)</f>
        <v>06</v>
      </c>
      <c r="H1273" s="181" t="str">
        <f>LEFT(All_Opps[[#This Row],[Opportunity Name]],7)</f>
        <v>1906-46</v>
      </c>
      <c r="I1273" s="181" t="str" cm="1">
        <f t="array" ref="I12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73" s="181" t="str">
        <f>YEAR(All_Opps[[#This Row],[Close_Date]])&amp;"-"&amp;TEXT(MONTH(All_Opps[[#This Row],[Close_Date]]),"00")</f>
        <v>2019-04</v>
      </c>
      <c r="K1273" s="182">
        <f>All_Opps[[#This Row],[Created Date2]]*1</f>
        <v>43634</v>
      </c>
      <c r="L1273" s="183">
        <f>YEAR(All_Opps[[#This Row],[Created_Date]])</f>
        <v>2019</v>
      </c>
      <c r="M1273" s="184">
        <f>WEEKNUM(All_Opps[[#This Row],[Created_Date]],16)</f>
        <v>25</v>
      </c>
      <c r="N1273" s="182">
        <f>All_Opps[[#This Row],[Close Date]]*1</f>
        <v>43571</v>
      </c>
      <c r="O1273" s="185">
        <f>YEAR(All_Opps[[#This Row],[Close_Date]])</f>
        <v>2019</v>
      </c>
      <c r="P1273" s="183">
        <f>MONTH(All_Opps[[#This Row],[Close Date]])</f>
        <v>4</v>
      </c>
      <c r="Q1273" s="181">
        <f>WEEKNUM(All_Opps[[#This Row],[Close Date]],1)</f>
        <v>16</v>
      </c>
      <c r="R127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73" s="4" t="s">
        <v>2855</v>
      </c>
      <c r="T1273" s="4" t="s">
        <v>2856</v>
      </c>
      <c r="U1273" s="68">
        <v>43571</v>
      </c>
      <c r="V1273" s="347" t="s">
        <v>23</v>
      </c>
      <c r="W1273" s="9">
        <v>0</v>
      </c>
      <c r="X1273" s="4" t="s">
        <v>15</v>
      </c>
      <c r="Y1273" s="4" t="s">
        <v>2478</v>
      </c>
      <c r="Z1273" s="68">
        <v>43634</v>
      </c>
    </row>
    <row r="1274" spans="1:26" ht="12.75" x14ac:dyDescent="0.35">
      <c r="A12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1274" s="181" t="str">
        <f>IF(All_Opps[[#This Row],[WeekMod]]&lt;&gt;"",CONCATENATE(All_Opps[[#This Row],[Opp Year]],"-",TEXT(All_Opps[[#This Row],[WeekMod]],"00#")),"")</f>
        <v>2019-072</v>
      </c>
      <c r="C12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1274" s="181" t="str">
        <f>CONCATENATE(All_Opps[[#This Row],[Opp Year]],"-",TEXT(All_Opps[[#This Row],[Week]],"00#"))</f>
        <v>2019-072</v>
      </c>
      <c r="E1274" s="181">
        <f>IFERROR(VALUE(RIGHT(All_Opps[[#This Row],[Opportunity Name]],2)),"")</f>
        <v>2</v>
      </c>
      <c r="F1274" s="181">
        <f>IFERROR(("20"&amp;LEFT(All_Opps[[#This Row],[Opportunity Name]],2))*1,"")</f>
        <v>2019</v>
      </c>
      <c r="G1274" s="181" t="str">
        <f>MID(All_Opps[[#This Row],[Opportunity Name]],3,2)</f>
        <v>09</v>
      </c>
      <c r="H1274" s="181" t="str">
        <f>LEFT(All_Opps[[#This Row],[Opportunity Name]],7)</f>
        <v>1909-25</v>
      </c>
      <c r="I1274" s="181" t="str" cm="1">
        <f t="array" ref="I12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74" s="181" t="str">
        <f>YEAR(All_Opps[[#This Row],[Close_Date]])&amp;"-"&amp;TEXT(MONTH(All_Opps[[#This Row],[Close_Date]]),"00")</f>
        <v>2019-05</v>
      </c>
      <c r="K1274" s="182">
        <f>All_Opps[[#This Row],[Created Date2]]*1</f>
        <v>43575</v>
      </c>
      <c r="L1274" s="183">
        <f>YEAR(All_Opps[[#This Row],[Created_Date]])</f>
        <v>2019</v>
      </c>
      <c r="M1274" s="184">
        <f>WEEKNUM(All_Opps[[#This Row],[Created_Date]],16)</f>
        <v>17</v>
      </c>
      <c r="N1274" s="182">
        <f>All_Opps[[#This Row],[Close Date]]*1</f>
        <v>43598</v>
      </c>
      <c r="O1274" s="185">
        <f>YEAR(All_Opps[[#This Row],[Close_Date]])</f>
        <v>2019</v>
      </c>
      <c r="P1274" s="183">
        <f>MONTH(All_Opps[[#This Row],[Close Date]])</f>
        <v>5</v>
      </c>
      <c r="Q1274" s="181">
        <f>WEEKNUM(All_Opps[[#This Row],[Close Date]],1)</f>
        <v>20</v>
      </c>
      <c r="R127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134</v>
      </c>
      <c r="S1274" s="4" t="s">
        <v>2857</v>
      </c>
      <c r="T1274" s="4" t="s">
        <v>2858</v>
      </c>
      <c r="U1274" s="68">
        <v>43598</v>
      </c>
      <c r="V1274" s="347" t="s">
        <v>19</v>
      </c>
      <c r="W1274" s="9">
        <v>37033</v>
      </c>
      <c r="X1274" s="4" t="s">
        <v>181</v>
      </c>
      <c r="Y1274" s="4" t="s">
        <v>1285</v>
      </c>
      <c r="Z1274" s="68">
        <v>43575</v>
      </c>
    </row>
    <row r="1275" spans="1:26" ht="12.75" x14ac:dyDescent="0.35">
      <c r="A127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275" s="181" t="str">
        <f>IF(All_Opps[[#This Row],[WeekMod]]&lt;&gt;"",CONCATENATE(All_Opps[[#This Row],[Opp Year]],"-",TEXT(All_Opps[[#This Row],[WeekMod]],"00#")),"")</f>
        <v/>
      </c>
      <c r="C12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275" s="181" t="str">
        <f>CONCATENATE(All_Opps[[#This Row],[Opp Year]],"-",TEXT(All_Opps[[#This Row],[Week]],"00#"))</f>
        <v>2023-001</v>
      </c>
      <c r="E1275" s="181">
        <f>IFERROR(VALUE(RIGHT(All_Opps[[#This Row],[Opportunity Name]],2)),"")</f>
        <v>2</v>
      </c>
      <c r="F1275" s="181">
        <f>IFERROR(("20"&amp;LEFT(All_Opps[[#This Row],[Opportunity Name]],2))*1,"")</f>
        <v>2023</v>
      </c>
      <c r="G1275" s="181" t="str">
        <f>MID(All_Opps[[#This Row],[Opportunity Name]],3,2)</f>
        <v>04</v>
      </c>
      <c r="H1275" s="181" t="str">
        <f>LEFT(All_Opps[[#This Row],[Opportunity Name]],7)</f>
        <v>2304-07</v>
      </c>
      <c r="I1275" s="181" t="str" cm="1">
        <f t="array" ref="I12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75" s="181" t="str">
        <f>YEAR(All_Opps[[#This Row],[Close_Date]])&amp;"-"&amp;TEXT(MONTH(All_Opps[[#This Row],[Close_Date]]),"00")</f>
        <v>2019-05</v>
      </c>
      <c r="K1275" s="182">
        <f>All_Opps[[#This Row],[Created Date2]]*1</f>
        <v>43608</v>
      </c>
      <c r="L1275" s="183">
        <f>YEAR(All_Opps[[#This Row],[Created_Date]])</f>
        <v>2019</v>
      </c>
      <c r="M1275" s="184">
        <f>WEEKNUM(All_Opps[[#This Row],[Created_Date]],16)</f>
        <v>21</v>
      </c>
      <c r="N1275" s="182">
        <f>All_Opps[[#This Row],[Close Date]]*1</f>
        <v>43613</v>
      </c>
      <c r="O1275" s="185">
        <f>YEAR(All_Opps[[#This Row],[Close_Date]])</f>
        <v>2019</v>
      </c>
      <c r="P1275" s="183">
        <f>MONTH(All_Opps[[#This Row],[Close Date]])</f>
        <v>5</v>
      </c>
      <c r="Q1275" s="181">
        <f>WEEKNUM(All_Opps[[#This Row],[Close Date]],1)</f>
        <v>22</v>
      </c>
      <c r="R127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1409</v>
      </c>
      <c r="S1275" s="4" t="s">
        <v>2859</v>
      </c>
      <c r="T1275" s="4" t="s">
        <v>2860</v>
      </c>
      <c r="U1275" s="68">
        <v>43613</v>
      </c>
      <c r="V1275" s="347" t="s">
        <v>19</v>
      </c>
      <c r="W1275" s="9">
        <v>88553</v>
      </c>
      <c r="X1275" s="4" t="s">
        <v>11</v>
      </c>
      <c r="Y1275" s="4" t="s">
        <v>321</v>
      </c>
      <c r="Z1275" s="68">
        <v>43608</v>
      </c>
    </row>
    <row r="1276" spans="1:26" ht="12.75" x14ac:dyDescent="0.35">
      <c r="A12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1276" s="181" t="str">
        <f>IF(All_Opps[[#This Row],[WeekMod]]&lt;&gt;"",CONCATENATE(All_Opps[[#This Row],[Opp Year]],"-",TEXT(All_Opps[[#This Row],[WeekMod]],"00#")),"")</f>
        <v>2019-069</v>
      </c>
      <c r="C12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1276" s="181" t="str">
        <f>CONCATENATE(All_Opps[[#This Row],[Opp Year]],"-",TEXT(All_Opps[[#This Row],[Week]],"00#"))</f>
        <v>2019-069</v>
      </c>
      <c r="E1276" s="181">
        <f>IFERROR(VALUE(RIGHT(All_Opps[[#This Row],[Opportunity Name]],2)),"")</f>
        <v>4</v>
      </c>
      <c r="F1276" s="181">
        <f>IFERROR(("20"&amp;LEFT(All_Opps[[#This Row],[Opportunity Name]],2))*1,"")</f>
        <v>2019</v>
      </c>
      <c r="G1276" s="181" t="str">
        <f>MID(All_Opps[[#This Row],[Opportunity Name]],3,2)</f>
        <v>12</v>
      </c>
      <c r="H1276" s="181" t="str">
        <f>LEFT(All_Opps[[#This Row],[Opportunity Name]],7)</f>
        <v>1912-14</v>
      </c>
      <c r="I1276" s="181" t="str" cm="1">
        <f t="array" ref="I12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76" s="181" t="str">
        <f>YEAR(All_Opps[[#This Row],[Close_Date]])&amp;"-"&amp;TEXT(MONTH(All_Opps[[#This Row],[Close_Date]]),"00")</f>
        <v>2019-04</v>
      </c>
      <c r="K1276" s="182">
        <f>All_Opps[[#This Row],[Created Date2]]*1</f>
        <v>43574</v>
      </c>
      <c r="L1276" s="183">
        <f>YEAR(All_Opps[[#This Row],[Created_Date]])</f>
        <v>2019</v>
      </c>
      <c r="M1276" s="184">
        <f>WEEKNUM(All_Opps[[#This Row],[Created_Date]],16)</f>
        <v>16</v>
      </c>
      <c r="N1276" s="182">
        <f>All_Opps[[#This Row],[Close Date]]*1</f>
        <v>43576</v>
      </c>
      <c r="O1276" s="185">
        <f>YEAR(All_Opps[[#This Row],[Close_Date]])</f>
        <v>2019</v>
      </c>
      <c r="P1276" s="183">
        <f>MONTH(All_Opps[[#This Row],[Close Date]])</f>
        <v>4</v>
      </c>
      <c r="Q1276" s="181">
        <f>WEEKNUM(All_Opps[[#This Row],[Close Date]],1)</f>
        <v>17</v>
      </c>
      <c r="R127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226</v>
      </c>
      <c r="S1276" s="4" t="s">
        <v>2861</v>
      </c>
      <c r="T1276" s="4" t="s">
        <v>2862</v>
      </c>
      <c r="U1276" s="68">
        <v>43576</v>
      </c>
      <c r="V1276" s="347" t="s">
        <v>19</v>
      </c>
      <c r="W1276" s="9">
        <v>40716</v>
      </c>
      <c r="X1276" s="4" t="s">
        <v>13</v>
      </c>
      <c r="Y1276" s="4" t="s">
        <v>328</v>
      </c>
      <c r="Z1276" s="68">
        <v>43574</v>
      </c>
    </row>
    <row r="1277" spans="1:26" ht="12.75" x14ac:dyDescent="0.35">
      <c r="A127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277" s="181" t="str">
        <f>IF(All_Opps[[#This Row],[WeekMod]]&lt;&gt;"",CONCATENATE(All_Opps[[#This Row],[Opp Year]],"-",TEXT(All_Opps[[#This Row],[WeekMod]],"00#")),"")</f>
        <v/>
      </c>
      <c r="C12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277" s="181" t="str">
        <f>CONCATENATE(All_Opps[[#This Row],[Opp Year]],"-",TEXT(All_Opps[[#This Row],[Week]],"00#"))</f>
        <v>2022-001</v>
      </c>
      <c r="E1277" s="181">
        <f>IFERROR(VALUE(RIGHT(All_Opps[[#This Row],[Opportunity Name]],2)),"")</f>
        <v>2</v>
      </c>
      <c r="F1277" s="181">
        <f>IFERROR(("20"&amp;LEFT(All_Opps[[#This Row],[Opportunity Name]],2))*1,"")</f>
        <v>2022</v>
      </c>
      <c r="G1277" s="181" t="str">
        <f>MID(All_Opps[[#This Row],[Opportunity Name]],3,2)</f>
        <v>05</v>
      </c>
      <c r="H1277" s="181" t="str">
        <f>LEFT(All_Opps[[#This Row],[Opportunity Name]],7)</f>
        <v>2205-12</v>
      </c>
      <c r="I1277" s="181" t="str" cm="1">
        <f t="array" ref="I12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77" s="181" t="str">
        <f>YEAR(All_Opps[[#This Row],[Close_Date]])&amp;"-"&amp;TEXT(MONTH(All_Opps[[#This Row],[Close_Date]]),"00")</f>
        <v>2019-04</v>
      </c>
      <c r="K1277" s="182">
        <f>All_Opps[[#This Row],[Created Date2]]*1</f>
        <v>43538</v>
      </c>
      <c r="L1277" s="183">
        <f>YEAR(All_Opps[[#This Row],[Created_Date]])</f>
        <v>2019</v>
      </c>
      <c r="M1277" s="184">
        <f>WEEKNUM(All_Opps[[#This Row],[Created_Date]],16)</f>
        <v>11</v>
      </c>
      <c r="N1277" s="182">
        <f>All_Opps[[#This Row],[Close Date]]*1</f>
        <v>43567</v>
      </c>
      <c r="O1277" s="185">
        <f>YEAR(All_Opps[[#This Row],[Close_Date]])</f>
        <v>2019</v>
      </c>
      <c r="P1277" s="183">
        <f>MONTH(All_Opps[[#This Row],[Close Date]])</f>
        <v>4</v>
      </c>
      <c r="Q1277" s="181">
        <f>WEEKNUM(All_Opps[[#This Row],[Close Date]],1)</f>
        <v>15</v>
      </c>
      <c r="R127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1144</v>
      </c>
      <c r="S1277" s="4" t="s">
        <v>2863</v>
      </c>
      <c r="T1277" s="4" t="s">
        <v>2864</v>
      </c>
      <c r="U1277" s="68">
        <v>43567</v>
      </c>
      <c r="V1277" s="347" t="s">
        <v>19</v>
      </c>
      <c r="W1277" s="9">
        <v>44666</v>
      </c>
      <c r="X1277" s="4" t="s">
        <v>11</v>
      </c>
      <c r="Y1277" s="4" t="s">
        <v>1285</v>
      </c>
      <c r="Z1277" s="68">
        <v>43538</v>
      </c>
    </row>
    <row r="1278" spans="1:26" ht="12.75" x14ac:dyDescent="0.35">
      <c r="A12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1278" s="181" t="str">
        <f>IF(All_Opps[[#This Row],[WeekMod]]&lt;&gt;"",CONCATENATE(All_Opps[[#This Row],[Opp Year]],"-",TEXT(All_Opps[[#This Row],[WeekMod]],"00#")),"")</f>
        <v>2019-075</v>
      </c>
      <c r="C12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1278" s="181" t="str">
        <f>CONCATENATE(All_Opps[[#This Row],[Opp Year]],"-",TEXT(All_Opps[[#This Row],[Week]],"00#"))</f>
        <v>2019-075</v>
      </c>
      <c r="E1278" s="181">
        <f>IFERROR(VALUE(RIGHT(All_Opps[[#This Row],[Opportunity Name]],2)),"")</f>
        <v>4</v>
      </c>
      <c r="F1278" s="181">
        <f>IFERROR(("20"&amp;LEFT(All_Opps[[#This Row],[Opportunity Name]],2))*1,"")</f>
        <v>2019</v>
      </c>
      <c r="G1278" s="181" t="str">
        <f>MID(All_Opps[[#This Row],[Opportunity Name]],3,2)</f>
        <v>08</v>
      </c>
      <c r="H1278" s="181" t="str">
        <f>LEFT(All_Opps[[#This Row],[Opportunity Name]],7)</f>
        <v>1908 Oa</v>
      </c>
      <c r="I1278" s="181" t="str" cm="1">
        <f t="array" ref="I12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78" s="181" t="str">
        <f>YEAR(All_Opps[[#This Row],[Close_Date]])&amp;"-"&amp;TEXT(MONTH(All_Opps[[#This Row],[Close_Date]]),"00")</f>
        <v>2019-06</v>
      </c>
      <c r="K1278" s="182">
        <f>All_Opps[[#This Row],[Created Date2]]*1</f>
        <v>43604</v>
      </c>
      <c r="L1278" s="183">
        <f>YEAR(All_Opps[[#This Row],[Created_Date]])</f>
        <v>2019</v>
      </c>
      <c r="M1278" s="184">
        <f>WEEKNUM(All_Opps[[#This Row],[Created_Date]],16)</f>
        <v>21</v>
      </c>
      <c r="N1278" s="182">
        <f>All_Opps[[#This Row],[Close Date]]*1</f>
        <v>43618</v>
      </c>
      <c r="O1278" s="185">
        <f>YEAR(All_Opps[[#This Row],[Close_Date]])</f>
        <v>2019</v>
      </c>
      <c r="P1278" s="183">
        <f>MONTH(All_Opps[[#This Row],[Close Date]])</f>
        <v>6</v>
      </c>
      <c r="Q1278" s="181">
        <f>WEEKNUM(All_Opps[[#This Row],[Close Date]],1)</f>
        <v>23</v>
      </c>
      <c r="R127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78" s="4" t="s">
        <v>2865</v>
      </c>
      <c r="T1278" s="4" t="s">
        <v>2866</v>
      </c>
      <c r="U1278" s="68">
        <v>43618</v>
      </c>
      <c r="V1278" s="347" t="s">
        <v>18</v>
      </c>
      <c r="W1278" s="9">
        <v>64205</v>
      </c>
      <c r="X1278" s="4" t="s">
        <v>6</v>
      </c>
      <c r="Y1278" s="4" t="s">
        <v>321</v>
      </c>
      <c r="Z1278" s="68">
        <v>43604</v>
      </c>
    </row>
    <row r="1279" spans="1:26" ht="12.75" x14ac:dyDescent="0.35">
      <c r="A12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1279" s="181" t="str">
        <f>IF(All_Opps[[#This Row],[WeekMod]]&lt;&gt;"",CONCATENATE(All_Opps[[#This Row],[Opp Year]],"-",TEXT(All_Opps[[#This Row],[WeekMod]],"00#")),"")</f>
        <v>2019-070</v>
      </c>
      <c r="C12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1279" s="181" t="str">
        <f>CONCATENATE(All_Opps[[#This Row],[Opp Year]],"-",TEXT(All_Opps[[#This Row],[Week]],"00#"))</f>
        <v>2019-070</v>
      </c>
      <c r="E1279" s="181">
        <f>IFERROR(VALUE(RIGHT(All_Opps[[#This Row],[Opportunity Name]],2)),"")</f>
        <v>2</v>
      </c>
      <c r="F1279" s="181">
        <f>IFERROR(("20"&amp;LEFT(All_Opps[[#This Row],[Opportunity Name]],2))*1,"")</f>
        <v>2019</v>
      </c>
      <c r="G1279" s="181" t="str">
        <f>MID(All_Opps[[#This Row],[Opportunity Name]],3,2)</f>
        <v>09</v>
      </c>
      <c r="H1279" s="181" t="str">
        <f>LEFT(All_Opps[[#This Row],[Opportunity Name]],7)</f>
        <v>1909 Pr</v>
      </c>
      <c r="I1279" s="181" t="str" cm="1">
        <f t="array" ref="I12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79" s="181" t="str">
        <f>YEAR(All_Opps[[#This Row],[Close_Date]])&amp;"-"&amp;TEXT(MONTH(All_Opps[[#This Row],[Close_Date]]),"00")</f>
        <v>2019-05</v>
      </c>
      <c r="K1279" s="182">
        <f>All_Opps[[#This Row],[Created Date2]]*1</f>
        <v>43580</v>
      </c>
      <c r="L1279" s="183">
        <f>YEAR(All_Opps[[#This Row],[Created_Date]])</f>
        <v>2019</v>
      </c>
      <c r="M1279" s="184">
        <f>WEEKNUM(All_Opps[[#This Row],[Created_Date]],16)</f>
        <v>17</v>
      </c>
      <c r="N1279" s="182">
        <f>All_Opps[[#This Row],[Close Date]]*1</f>
        <v>43587</v>
      </c>
      <c r="O1279" s="185">
        <f>YEAR(All_Opps[[#This Row],[Close_Date]])</f>
        <v>2019</v>
      </c>
      <c r="P1279" s="183">
        <f>MONTH(All_Opps[[#This Row],[Close Date]])</f>
        <v>5</v>
      </c>
      <c r="Q1279" s="181">
        <f>WEEKNUM(All_Opps[[#This Row],[Close Date]],1)</f>
        <v>18</v>
      </c>
      <c r="R127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79" s="4" t="s">
        <v>2867</v>
      </c>
      <c r="T1279" s="4" t="s">
        <v>2868</v>
      </c>
      <c r="U1279" s="68">
        <v>43587</v>
      </c>
      <c r="V1279" s="347" t="s">
        <v>18</v>
      </c>
      <c r="W1279" s="9">
        <v>23132</v>
      </c>
      <c r="X1279" s="4" t="s">
        <v>17</v>
      </c>
      <c r="Y1279" s="4" t="s">
        <v>328</v>
      </c>
      <c r="Z1279" s="68">
        <v>43580</v>
      </c>
    </row>
    <row r="1280" spans="1:26" ht="12.75" x14ac:dyDescent="0.35">
      <c r="A12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280" s="181" t="str">
        <f>IF(All_Opps[[#This Row],[WeekMod]]&lt;&gt;"",CONCATENATE(All_Opps[[#This Row],[Opp Year]],"-",TEXT(All_Opps[[#This Row],[WeekMod]],"00#")),"")</f>
        <v>2019-068</v>
      </c>
      <c r="C12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280" s="181" t="str">
        <f>CONCATENATE(All_Opps[[#This Row],[Opp Year]],"-",TEXT(All_Opps[[#This Row],[Week]],"00#"))</f>
        <v>2019-068</v>
      </c>
      <c r="E1280" s="181">
        <f>IFERROR(VALUE(RIGHT(All_Opps[[#This Row],[Opportunity Name]],2)),"")</f>
        <v>2</v>
      </c>
      <c r="F1280" s="181">
        <f>IFERROR(("20"&amp;LEFT(All_Opps[[#This Row],[Opportunity Name]],2))*1,"")</f>
        <v>2019</v>
      </c>
      <c r="G1280" s="181" t="str">
        <f>MID(All_Opps[[#This Row],[Opportunity Name]],3,2)</f>
        <v>07</v>
      </c>
      <c r="H1280" s="181" t="str">
        <f>LEFT(All_Opps[[#This Row],[Opportunity Name]],7)</f>
        <v>1907-25</v>
      </c>
      <c r="I1280" s="181" t="str" cm="1">
        <f t="array" ref="I12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80" s="181" t="str">
        <f>YEAR(All_Opps[[#This Row],[Close_Date]])&amp;"-"&amp;TEXT(MONTH(All_Opps[[#This Row],[Close_Date]]),"00")</f>
        <v>2019-04</v>
      </c>
      <c r="K1280" s="182">
        <f>All_Opps[[#This Row],[Created Date2]]*1</f>
        <v>43573</v>
      </c>
      <c r="L1280" s="183">
        <f>YEAR(All_Opps[[#This Row],[Created_Date]])</f>
        <v>2019</v>
      </c>
      <c r="M1280" s="184">
        <f>WEEKNUM(All_Opps[[#This Row],[Created_Date]],16)</f>
        <v>16</v>
      </c>
      <c r="N1280" s="182">
        <f>All_Opps[[#This Row],[Close Date]]*1</f>
        <v>43574</v>
      </c>
      <c r="O1280" s="185">
        <f>YEAR(All_Opps[[#This Row],[Close_Date]])</f>
        <v>2019</v>
      </c>
      <c r="P1280" s="183">
        <f>MONTH(All_Opps[[#This Row],[Close Date]])</f>
        <v>4</v>
      </c>
      <c r="Q1280" s="181">
        <f>WEEKNUM(All_Opps[[#This Row],[Close Date]],1)</f>
        <v>16</v>
      </c>
      <c r="R128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74</v>
      </c>
      <c r="S1280" s="4" t="s">
        <v>2869</v>
      </c>
      <c r="T1280" s="4" t="s">
        <v>2870</v>
      </c>
      <c r="U1280" s="68">
        <v>43574</v>
      </c>
      <c r="V1280" s="347" t="s">
        <v>19</v>
      </c>
      <c r="W1280" s="9">
        <v>12555</v>
      </c>
      <c r="X1280" s="4" t="s">
        <v>13</v>
      </c>
      <c r="Y1280" s="4" t="s">
        <v>321</v>
      </c>
      <c r="Z1280" s="68">
        <v>43573</v>
      </c>
    </row>
    <row r="1281" spans="1:26" ht="12.75" x14ac:dyDescent="0.35">
      <c r="A12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1281" s="181" t="str">
        <f>IF(All_Opps[[#This Row],[WeekMod]]&lt;&gt;"",CONCATENATE(All_Opps[[#This Row],[Opp Year]],"-",TEXT(All_Opps[[#This Row],[WeekMod]],"00#")),"")</f>
        <v>2019-075</v>
      </c>
      <c r="C12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1281" s="181" t="str">
        <f>CONCATENATE(All_Opps[[#This Row],[Opp Year]],"-",TEXT(All_Opps[[#This Row],[Week]],"00#"))</f>
        <v>2019-075</v>
      </c>
      <c r="E1281" s="181">
        <f>IFERROR(VALUE(RIGHT(All_Opps[[#This Row],[Opportunity Name]],2)),"")</f>
        <v>4</v>
      </c>
      <c r="F1281" s="181">
        <f>IFERROR(("20"&amp;LEFT(All_Opps[[#This Row],[Opportunity Name]],2))*1,"")</f>
        <v>2019</v>
      </c>
      <c r="G1281" s="181" t="str">
        <f>MID(All_Opps[[#This Row],[Opportunity Name]],3,2)</f>
        <v>08</v>
      </c>
      <c r="H1281" s="181" t="str">
        <f>LEFT(All_Opps[[#This Row],[Opportunity Name]],7)</f>
        <v>1908 Gr</v>
      </c>
      <c r="I1281" s="181" t="str" cm="1">
        <f t="array" ref="I12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81" s="181" t="str">
        <f>YEAR(All_Opps[[#This Row],[Close_Date]])&amp;"-"&amp;TEXT(MONTH(All_Opps[[#This Row],[Close_Date]]),"00")</f>
        <v>2019-06</v>
      </c>
      <c r="K1281" s="182">
        <f>All_Opps[[#This Row],[Created Date2]]*1</f>
        <v>43623</v>
      </c>
      <c r="L1281" s="183">
        <f>YEAR(All_Opps[[#This Row],[Created_Date]])</f>
        <v>2019</v>
      </c>
      <c r="M1281" s="184">
        <f>WEEKNUM(All_Opps[[#This Row],[Created_Date]],16)</f>
        <v>23</v>
      </c>
      <c r="N1281" s="182">
        <f>All_Opps[[#This Row],[Close Date]]*1</f>
        <v>43623</v>
      </c>
      <c r="O1281" s="185">
        <f>YEAR(All_Opps[[#This Row],[Close_Date]])</f>
        <v>2019</v>
      </c>
      <c r="P1281" s="183">
        <f>MONTH(All_Opps[[#This Row],[Close Date]])</f>
        <v>6</v>
      </c>
      <c r="Q1281" s="181">
        <f>WEEKNUM(All_Opps[[#This Row],[Close Date]],1)</f>
        <v>23</v>
      </c>
      <c r="R128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81" s="4" t="s">
        <v>2871</v>
      </c>
      <c r="T1281" s="4" t="s">
        <v>2872</v>
      </c>
      <c r="U1281" s="68">
        <v>43623</v>
      </c>
      <c r="V1281" s="347" t="s">
        <v>18</v>
      </c>
      <c r="W1281" s="9">
        <v>0</v>
      </c>
      <c r="X1281" s="4" t="s">
        <v>5</v>
      </c>
      <c r="Y1281" s="4" t="s">
        <v>328</v>
      </c>
      <c r="Z1281" s="68">
        <v>43623</v>
      </c>
    </row>
    <row r="1282" spans="1:26" ht="12.75" x14ac:dyDescent="0.35">
      <c r="A12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1282" s="181" t="str">
        <f>IF(All_Opps[[#This Row],[WeekMod]]&lt;&gt;"",CONCATENATE(All_Opps[[#This Row],[Opp Year]],"-",TEXT(All_Opps[[#This Row],[WeekMod]],"00#")),"")</f>
        <v>2019-075</v>
      </c>
      <c r="C12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1282" s="181" t="str">
        <f>CONCATENATE(All_Opps[[#This Row],[Opp Year]],"-",TEXT(All_Opps[[#This Row],[Week]],"00#"))</f>
        <v>2019-075</v>
      </c>
      <c r="E1282" s="181">
        <f>IFERROR(VALUE(RIGHT(All_Opps[[#This Row],[Opportunity Name]],2)),"")</f>
        <v>8</v>
      </c>
      <c r="F1282" s="181">
        <f>IFERROR(("20"&amp;LEFT(All_Opps[[#This Row],[Opportunity Name]],2))*1,"")</f>
        <v>2019</v>
      </c>
      <c r="G1282" s="181" t="str">
        <f>MID(All_Opps[[#This Row],[Opportunity Name]],3,2)</f>
        <v>08</v>
      </c>
      <c r="H1282" s="181" t="str">
        <f>LEFT(All_Opps[[#This Row],[Opportunity Name]],7)</f>
        <v>1908 Oa</v>
      </c>
      <c r="I1282" s="181" t="str" cm="1">
        <f t="array" ref="I12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82" s="181" t="str">
        <f>YEAR(All_Opps[[#This Row],[Close_Date]])&amp;"-"&amp;TEXT(MONTH(All_Opps[[#This Row],[Close_Date]]),"00")</f>
        <v>2019-06</v>
      </c>
      <c r="K1282" s="182">
        <f>All_Opps[[#This Row],[Created Date2]]*1</f>
        <v>43587</v>
      </c>
      <c r="L1282" s="183">
        <f>YEAR(All_Opps[[#This Row],[Created_Date]])</f>
        <v>2019</v>
      </c>
      <c r="M1282" s="184">
        <f>WEEKNUM(All_Opps[[#This Row],[Created_Date]],16)</f>
        <v>18</v>
      </c>
      <c r="N1282" s="182">
        <f>All_Opps[[#This Row],[Close Date]]*1</f>
        <v>43621</v>
      </c>
      <c r="O1282" s="185">
        <f>YEAR(All_Opps[[#This Row],[Close_Date]])</f>
        <v>2019</v>
      </c>
      <c r="P1282" s="183">
        <f>MONTH(All_Opps[[#This Row],[Close Date]])</f>
        <v>6</v>
      </c>
      <c r="Q1282" s="181">
        <f>WEEKNUM(All_Opps[[#This Row],[Close Date]],1)</f>
        <v>23</v>
      </c>
      <c r="R128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82" s="4" t="s">
        <v>2873</v>
      </c>
      <c r="T1282" s="4" t="s">
        <v>2874</v>
      </c>
      <c r="U1282" s="68">
        <v>43621</v>
      </c>
      <c r="V1282" s="347" t="s">
        <v>18</v>
      </c>
      <c r="W1282" s="9">
        <v>72974</v>
      </c>
      <c r="X1282" s="4" t="s">
        <v>15</v>
      </c>
      <c r="Y1282" s="4" t="s">
        <v>321</v>
      </c>
      <c r="Z1282" s="68">
        <v>43587</v>
      </c>
    </row>
    <row r="1283" spans="1:26" ht="12.75" x14ac:dyDescent="0.35">
      <c r="A12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1283" s="181" t="str">
        <f>IF(All_Opps[[#This Row],[WeekMod]]&lt;&gt;"",CONCATENATE(All_Opps[[#This Row],[Opp Year]],"-",TEXT(All_Opps[[#This Row],[WeekMod]],"00#")),"")</f>
        <v>2020-019</v>
      </c>
      <c r="C12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1283" s="181" t="str">
        <f>CONCATENATE(All_Opps[[#This Row],[Opp Year]],"-",TEXT(All_Opps[[#This Row],[Week]],"00#"))</f>
        <v>2020-019</v>
      </c>
      <c r="E1283" s="181">
        <f>IFERROR(VALUE(RIGHT(All_Opps[[#This Row],[Opportunity Name]],2)),"")</f>
        <v>4</v>
      </c>
      <c r="F1283" s="181">
        <f>IFERROR(("20"&amp;LEFT(All_Opps[[#This Row],[Opportunity Name]],2))*1,"")</f>
        <v>2020</v>
      </c>
      <c r="G1283" s="181" t="str">
        <f>MID(All_Opps[[#This Row],[Opportunity Name]],3,2)</f>
        <v>10</v>
      </c>
      <c r="H1283" s="181" t="str">
        <f>LEFT(All_Opps[[#This Row],[Opportunity Name]],7)</f>
        <v>2010 Va</v>
      </c>
      <c r="I1283" s="181" t="str" cm="1">
        <f t="array" ref="I12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83" s="181" t="str">
        <f>YEAR(All_Opps[[#This Row],[Close_Date]])&amp;"-"&amp;TEXT(MONTH(All_Opps[[#This Row],[Close_Date]]),"00")</f>
        <v>2019-05</v>
      </c>
      <c r="K1283" s="182">
        <f>All_Opps[[#This Row],[Created Date2]]*1</f>
        <v>43524</v>
      </c>
      <c r="L1283" s="183">
        <f>YEAR(All_Opps[[#This Row],[Created_Date]])</f>
        <v>2019</v>
      </c>
      <c r="M1283" s="184">
        <f>WEEKNUM(All_Opps[[#This Row],[Created_Date]],16)</f>
        <v>9</v>
      </c>
      <c r="N1283" s="182">
        <f>All_Opps[[#This Row],[Close Date]]*1</f>
        <v>43594</v>
      </c>
      <c r="O1283" s="185">
        <f>YEAR(All_Opps[[#This Row],[Close_Date]])</f>
        <v>2019</v>
      </c>
      <c r="P1283" s="183">
        <f>MONTH(All_Opps[[#This Row],[Close Date]])</f>
        <v>5</v>
      </c>
      <c r="Q1283" s="181">
        <f>WEEKNUM(All_Opps[[#This Row],[Close Date]],1)</f>
        <v>19</v>
      </c>
      <c r="R128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83" s="4" t="s">
        <v>2875</v>
      </c>
      <c r="T1283" s="4" t="s">
        <v>2876</v>
      </c>
      <c r="U1283" s="68">
        <v>43594</v>
      </c>
      <c r="V1283" s="347" t="s">
        <v>18</v>
      </c>
      <c r="W1283" s="9">
        <v>86563</v>
      </c>
      <c r="X1283" s="4" t="s">
        <v>13</v>
      </c>
      <c r="Y1283" s="4" t="s">
        <v>328</v>
      </c>
      <c r="Z1283" s="68">
        <v>43524</v>
      </c>
    </row>
    <row r="1284" spans="1:26" ht="12.75" x14ac:dyDescent="0.35">
      <c r="A12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1284" s="181" t="str">
        <f>IF(All_Opps[[#This Row],[WeekMod]]&lt;&gt;"",CONCATENATE(All_Opps[[#This Row],[Opp Year]],"-",TEXT(All_Opps[[#This Row],[WeekMod]],"00#")),"")</f>
        <v>2020-023</v>
      </c>
      <c r="C12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1284" s="181" t="str">
        <f>CONCATENATE(All_Opps[[#This Row],[Opp Year]],"-",TEXT(All_Opps[[#This Row],[Week]],"00#"))</f>
        <v>2020-023</v>
      </c>
      <c r="E1284" s="181">
        <f>IFERROR(VALUE(RIGHT(All_Opps[[#This Row],[Opportunity Name]],2)),"")</f>
        <v>6</v>
      </c>
      <c r="F1284" s="181">
        <f>IFERROR(("20"&amp;LEFT(All_Opps[[#This Row],[Opportunity Name]],2))*1,"")</f>
        <v>2020</v>
      </c>
      <c r="G1284" s="181" t="str">
        <f>MID(All_Opps[[#This Row],[Opportunity Name]],3,2)</f>
        <v>01</v>
      </c>
      <c r="H1284" s="181" t="str">
        <f>LEFT(All_Opps[[#This Row],[Opportunity Name]],7)</f>
        <v>2001-04</v>
      </c>
      <c r="I1284" s="181" t="str" cm="1">
        <f t="array" ref="I12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84" s="181" t="str">
        <f>YEAR(All_Opps[[#This Row],[Close_Date]])&amp;"-"&amp;TEXT(MONTH(All_Opps[[#This Row],[Close_Date]]),"00")</f>
        <v>2019-06</v>
      </c>
      <c r="K1284" s="182">
        <f>All_Opps[[#This Row],[Created Date2]]*1</f>
        <v>43611</v>
      </c>
      <c r="L1284" s="183">
        <f>YEAR(All_Opps[[#This Row],[Created_Date]])</f>
        <v>2019</v>
      </c>
      <c r="M1284" s="184">
        <f>WEEKNUM(All_Opps[[#This Row],[Created_Date]],16)</f>
        <v>22</v>
      </c>
      <c r="N1284" s="182">
        <f>All_Opps[[#This Row],[Close Date]]*1</f>
        <v>43622</v>
      </c>
      <c r="O1284" s="185">
        <f>YEAR(All_Opps[[#This Row],[Close_Date]])</f>
        <v>2019</v>
      </c>
      <c r="P1284" s="183">
        <f>MONTH(All_Opps[[#This Row],[Close Date]])</f>
        <v>6</v>
      </c>
      <c r="Q1284" s="181">
        <f>WEEKNUM(All_Opps[[#This Row],[Close Date]],1)</f>
        <v>23</v>
      </c>
      <c r="R128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220</v>
      </c>
      <c r="S1284" s="4" t="s">
        <v>2877</v>
      </c>
      <c r="T1284" s="4" t="s">
        <v>2878</v>
      </c>
      <c r="U1284" s="68">
        <v>43622</v>
      </c>
      <c r="V1284" s="347" t="s">
        <v>19</v>
      </c>
      <c r="W1284" s="9">
        <v>92126</v>
      </c>
      <c r="X1284" s="4" t="s">
        <v>6</v>
      </c>
      <c r="Y1284" s="4" t="s">
        <v>1285</v>
      </c>
      <c r="Z1284" s="68">
        <v>43611</v>
      </c>
    </row>
    <row r="1285" spans="1:26" ht="12.75" x14ac:dyDescent="0.35">
      <c r="A12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1285" s="181" t="str">
        <f>IF(All_Opps[[#This Row],[WeekMod]]&lt;&gt;"",CONCATENATE(All_Opps[[#This Row],[Opp Year]],"-",TEXT(All_Opps[[#This Row],[WeekMod]],"00#")),"")</f>
        <v>2020-025</v>
      </c>
      <c r="C12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1285" s="181" t="str">
        <f>CONCATENATE(All_Opps[[#This Row],[Opp Year]],"-",TEXT(All_Opps[[#This Row],[Week]],"00#"))</f>
        <v>2020-025</v>
      </c>
      <c r="E1285" s="181">
        <f>IFERROR(VALUE(RIGHT(All_Opps[[#This Row],[Opportunity Name]],2)),"")</f>
        <v>4</v>
      </c>
      <c r="F1285" s="181">
        <f>IFERROR(("20"&amp;LEFT(All_Opps[[#This Row],[Opportunity Name]],2))*1,"")</f>
        <v>2020</v>
      </c>
      <c r="G1285" s="181" t="str">
        <f>MID(All_Opps[[#This Row],[Opportunity Name]],3,2)</f>
        <v>04</v>
      </c>
      <c r="H1285" s="181" t="str">
        <f>LEFT(All_Opps[[#This Row],[Opportunity Name]],7)</f>
        <v>2004 Vo</v>
      </c>
      <c r="I1285" s="181" t="str" cm="1">
        <f t="array" ref="I12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85" s="181" t="str">
        <f>YEAR(All_Opps[[#This Row],[Close_Date]])&amp;"-"&amp;TEXT(MONTH(All_Opps[[#This Row],[Close_Date]]),"00")</f>
        <v>2019-06</v>
      </c>
      <c r="K1285" s="182">
        <f>All_Opps[[#This Row],[Created Date2]]*1</f>
        <v>43583</v>
      </c>
      <c r="L1285" s="183">
        <f>YEAR(All_Opps[[#This Row],[Created_Date]])</f>
        <v>2019</v>
      </c>
      <c r="M1285" s="184">
        <f>WEEKNUM(All_Opps[[#This Row],[Created_Date]],16)</f>
        <v>18</v>
      </c>
      <c r="N1285" s="182">
        <f>All_Opps[[#This Row],[Close Date]]*1</f>
        <v>43636</v>
      </c>
      <c r="O1285" s="185">
        <f>YEAR(All_Opps[[#This Row],[Close_Date]])</f>
        <v>2019</v>
      </c>
      <c r="P1285" s="183">
        <f>MONTH(All_Opps[[#This Row],[Close Date]])</f>
        <v>6</v>
      </c>
      <c r="Q1285" s="181">
        <f>WEEKNUM(All_Opps[[#This Row],[Close Date]],1)</f>
        <v>25</v>
      </c>
      <c r="R128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85" s="4" t="s">
        <v>2879</v>
      </c>
      <c r="T1285" s="4" t="s">
        <v>2880</v>
      </c>
      <c r="U1285" s="68">
        <v>43636</v>
      </c>
      <c r="V1285" s="347" t="s">
        <v>18</v>
      </c>
      <c r="W1285" s="9">
        <v>69397</v>
      </c>
      <c r="X1285" s="4" t="s">
        <v>13</v>
      </c>
      <c r="Y1285" s="4" t="s">
        <v>321</v>
      </c>
      <c r="Z1285" s="68">
        <v>43583</v>
      </c>
    </row>
    <row r="1286" spans="1:26" ht="12.75" x14ac:dyDescent="0.35">
      <c r="A128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286" s="181" t="str">
        <f>IF(All_Opps[[#This Row],[WeekMod]]&lt;&gt;"",CONCATENATE(All_Opps[[#This Row],[Opp Year]],"-",TEXT(All_Opps[[#This Row],[WeekMod]],"00#")),"")</f>
        <v/>
      </c>
      <c r="C12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286" s="181" t="str">
        <f>CONCATENATE(All_Opps[[#This Row],[Opp Year]],"-",TEXT(All_Opps[[#This Row],[Week]],"00#"))</f>
        <v>2022-001</v>
      </c>
      <c r="E1286" s="181">
        <f>IFERROR(VALUE(RIGHT(All_Opps[[#This Row],[Opportunity Name]],2)),"")</f>
        <v>4</v>
      </c>
      <c r="F1286" s="181">
        <f>IFERROR(("20"&amp;LEFT(All_Opps[[#This Row],[Opportunity Name]],2))*1,"")</f>
        <v>2022</v>
      </c>
      <c r="G1286" s="181" t="str">
        <f>MID(All_Opps[[#This Row],[Opportunity Name]],3,2)</f>
        <v>09</v>
      </c>
      <c r="H1286" s="181" t="str">
        <f>LEFT(All_Opps[[#This Row],[Opportunity Name]],7)</f>
        <v>2209-02</v>
      </c>
      <c r="I1286" s="181" t="str" cm="1">
        <f t="array" ref="I12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286" s="181" t="str">
        <f>YEAR(All_Opps[[#This Row],[Close_Date]])&amp;"-"&amp;TEXT(MONTH(All_Opps[[#This Row],[Close_Date]]),"00")</f>
        <v>2019-06</v>
      </c>
      <c r="K1286" s="182">
        <f>All_Opps[[#This Row],[Created Date2]]*1</f>
        <v>43611</v>
      </c>
      <c r="L1286" s="183">
        <f>YEAR(All_Opps[[#This Row],[Created_Date]])</f>
        <v>2019</v>
      </c>
      <c r="M1286" s="184">
        <f>WEEKNUM(All_Opps[[#This Row],[Created_Date]],16)</f>
        <v>22</v>
      </c>
      <c r="N1286" s="182">
        <f>All_Opps[[#This Row],[Close Date]]*1</f>
        <v>43622</v>
      </c>
      <c r="O1286" s="185">
        <f>YEAR(All_Opps[[#This Row],[Close_Date]])</f>
        <v>2019</v>
      </c>
      <c r="P1286" s="183">
        <f>MONTH(All_Opps[[#This Row],[Close Date]])</f>
        <v>6</v>
      </c>
      <c r="Q1286" s="181">
        <f>WEEKNUM(All_Opps[[#This Row],[Close Date]],1)</f>
        <v>23</v>
      </c>
      <c r="R128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86" s="4" t="s">
        <v>2881</v>
      </c>
      <c r="T1286" s="4" t="s">
        <v>2882</v>
      </c>
      <c r="U1286" s="68">
        <v>43622</v>
      </c>
      <c r="V1286" s="347" t="s">
        <v>20</v>
      </c>
      <c r="W1286" s="9">
        <v>31545</v>
      </c>
      <c r="X1286" s="4" t="s">
        <v>13</v>
      </c>
      <c r="Y1286" s="4" t="s">
        <v>1285</v>
      </c>
      <c r="Z1286" s="68">
        <v>43611</v>
      </c>
    </row>
    <row r="1287" spans="1:26" ht="12.75" x14ac:dyDescent="0.35">
      <c r="A12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1287" s="181" t="str">
        <f>IF(All_Opps[[#This Row],[WeekMod]]&lt;&gt;"",CONCATENATE(All_Opps[[#This Row],[Opp Year]],"-",TEXT(All_Opps[[#This Row],[WeekMod]],"00#")),"")</f>
        <v>2019-077</v>
      </c>
      <c r="C12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1287" s="181" t="str">
        <f>CONCATENATE(All_Opps[[#This Row],[Opp Year]],"-",TEXT(All_Opps[[#This Row],[Week]],"00#"))</f>
        <v>2019-077</v>
      </c>
      <c r="E1287" s="181">
        <f>IFERROR(VALUE(RIGHT(All_Opps[[#This Row],[Opportunity Name]],2)),"")</f>
        <v>2</v>
      </c>
      <c r="F1287" s="181">
        <f>IFERROR(("20"&amp;LEFT(All_Opps[[#This Row],[Opportunity Name]],2))*1,"")</f>
        <v>2019</v>
      </c>
      <c r="G1287" s="181" t="str">
        <f>MID(All_Opps[[#This Row],[Opportunity Name]],3,2)</f>
        <v>10</v>
      </c>
      <c r="H1287" s="181" t="str">
        <f>LEFT(All_Opps[[#This Row],[Opportunity Name]],7)</f>
        <v>1910-10</v>
      </c>
      <c r="I1287" s="181" t="str" cm="1">
        <f t="array" ref="I12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87" s="181" t="str">
        <f>YEAR(All_Opps[[#This Row],[Close_Date]])&amp;"-"&amp;TEXT(MONTH(All_Opps[[#This Row],[Close_Date]]),"00")</f>
        <v>2019-06</v>
      </c>
      <c r="K1287" s="182">
        <f>All_Opps[[#This Row],[Created Date2]]*1</f>
        <v>43630</v>
      </c>
      <c r="L1287" s="183">
        <f>YEAR(All_Opps[[#This Row],[Created_Date]])</f>
        <v>2019</v>
      </c>
      <c r="M1287" s="184">
        <f>WEEKNUM(All_Opps[[#This Row],[Created_Date]],16)</f>
        <v>24</v>
      </c>
      <c r="N1287" s="182">
        <f>All_Opps[[#This Row],[Close Date]]*1</f>
        <v>43635</v>
      </c>
      <c r="O1287" s="185">
        <f>YEAR(All_Opps[[#This Row],[Close_Date]])</f>
        <v>2019</v>
      </c>
      <c r="P1287" s="183">
        <f>MONTH(All_Opps[[#This Row],[Close Date]])</f>
        <v>6</v>
      </c>
      <c r="Q1287" s="181">
        <f>WEEKNUM(All_Opps[[#This Row],[Close Date]],1)</f>
        <v>25</v>
      </c>
      <c r="R128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109</v>
      </c>
      <c r="S1287" s="4" t="s">
        <v>2883</v>
      </c>
      <c r="T1287" s="4" t="s">
        <v>2884</v>
      </c>
      <c r="U1287" s="68">
        <v>43635</v>
      </c>
      <c r="V1287" s="347" t="s">
        <v>19</v>
      </c>
      <c r="W1287" s="9">
        <v>29070</v>
      </c>
      <c r="X1287" s="4" t="s">
        <v>15</v>
      </c>
      <c r="Y1287" s="4" t="s">
        <v>328</v>
      </c>
      <c r="Z1287" s="68">
        <v>43630</v>
      </c>
    </row>
    <row r="1288" spans="1:26" ht="12.75" x14ac:dyDescent="0.35">
      <c r="A12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1288" s="181" t="str">
        <f>IF(All_Opps[[#This Row],[WeekMod]]&lt;&gt;"",CONCATENATE(All_Opps[[#This Row],[Opp Year]],"-",TEXT(All_Opps[[#This Row],[WeekMod]],"00#")),"")</f>
        <v>2019-071</v>
      </c>
      <c r="C12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1288" s="181" t="str">
        <f>CONCATENATE(All_Opps[[#This Row],[Opp Year]],"-",TEXT(All_Opps[[#This Row],[Week]],"00#"))</f>
        <v>2019-071</v>
      </c>
      <c r="E1288" s="181">
        <f>IFERROR(VALUE(RIGHT(All_Opps[[#This Row],[Opportunity Name]],2)),"")</f>
        <v>2</v>
      </c>
      <c r="F1288" s="181">
        <f>IFERROR(("20"&amp;LEFT(All_Opps[[#This Row],[Opportunity Name]],2))*1,"")</f>
        <v>2019</v>
      </c>
      <c r="G1288" s="181" t="str">
        <f>MID(All_Opps[[#This Row],[Opportunity Name]],3,2)</f>
        <v>07</v>
      </c>
      <c r="H1288" s="181" t="str">
        <f>LEFT(All_Opps[[#This Row],[Opportunity Name]],7)</f>
        <v>1907 Je</v>
      </c>
      <c r="I1288" s="181" t="str" cm="1">
        <f t="array" ref="I12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88" s="181" t="str">
        <f>YEAR(All_Opps[[#This Row],[Close_Date]])&amp;"-"&amp;TEXT(MONTH(All_Opps[[#This Row],[Close_Date]]),"00")</f>
        <v>2019-05</v>
      </c>
      <c r="K1288" s="182">
        <f>All_Opps[[#This Row],[Created Date2]]*1</f>
        <v>43589</v>
      </c>
      <c r="L1288" s="183">
        <f>YEAR(All_Opps[[#This Row],[Created_Date]])</f>
        <v>2019</v>
      </c>
      <c r="M1288" s="184">
        <f>WEEKNUM(All_Opps[[#This Row],[Created_Date]],16)</f>
        <v>19</v>
      </c>
      <c r="N1288" s="182">
        <f>All_Opps[[#This Row],[Close Date]]*1</f>
        <v>43593</v>
      </c>
      <c r="O1288" s="185">
        <f>YEAR(All_Opps[[#This Row],[Close_Date]])</f>
        <v>2019</v>
      </c>
      <c r="P1288" s="183">
        <f>MONTH(All_Opps[[#This Row],[Close Date]])</f>
        <v>5</v>
      </c>
      <c r="Q1288" s="181">
        <f>WEEKNUM(All_Opps[[#This Row],[Close Date]],1)</f>
        <v>19</v>
      </c>
      <c r="R128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88" s="4" t="s">
        <v>2885</v>
      </c>
      <c r="T1288" s="4" t="s">
        <v>2886</v>
      </c>
      <c r="U1288" s="68">
        <v>43593</v>
      </c>
      <c r="V1288" s="347" t="s">
        <v>18</v>
      </c>
      <c r="W1288" s="9">
        <v>40015</v>
      </c>
      <c r="X1288" s="4" t="s">
        <v>11</v>
      </c>
      <c r="Y1288" s="4" t="s">
        <v>1285</v>
      </c>
      <c r="Z1288" s="68">
        <v>43589</v>
      </c>
    </row>
    <row r="1289" spans="1:26" ht="12.75" x14ac:dyDescent="0.35">
      <c r="A12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1289" s="181" t="str">
        <f>IF(All_Opps[[#This Row],[WeekMod]]&lt;&gt;"",CONCATENATE(All_Opps[[#This Row],[Opp Year]],"-",TEXT(All_Opps[[#This Row],[WeekMod]],"00#")),"")</f>
        <v>2019-071</v>
      </c>
      <c r="C12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1289" s="181" t="str">
        <f>CONCATENATE(All_Opps[[#This Row],[Opp Year]],"-",TEXT(All_Opps[[#This Row],[Week]],"00#"))</f>
        <v>2019-071</v>
      </c>
      <c r="E1289" s="181">
        <f>IFERROR(VALUE(RIGHT(All_Opps[[#This Row],[Opportunity Name]],2)),"")</f>
        <v>2</v>
      </c>
      <c r="F1289" s="181">
        <f>IFERROR(("20"&amp;LEFT(All_Opps[[#This Row],[Opportunity Name]],2))*1,"")</f>
        <v>2019</v>
      </c>
      <c r="G1289" s="181" t="str">
        <f>MID(All_Opps[[#This Row],[Opportunity Name]],3,2)</f>
        <v>05</v>
      </c>
      <c r="H1289" s="181" t="str">
        <f>LEFT(All_Opps[[#This Row],[Opportunity Name]],7)</f>
        <v>1905-21</v>
      </c>
      <c r="I1289" s="181" t="str" cm="1">
        <f t="array" ref="I12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89" s="181" t="str">
        <f>YEAR(All_Opps[[#This Row],[Close_Date]])&amp;"-"&amp;TEXT(MONTH(All_Opps[[#This Row],[Close_Date]]),"00")</f>
        <v>2019-05</v>
      </c>
      <c r="K1289" s="182">
        <f>All_Opps[[#This Row],[Created Date2]]*1</f>
        <v>43592</v>
      </c>
      <c r="L1289" s="183">
        <f>YEAR(All_Opps[[#This Row],[Created_Date]])</f>
        <v>2019</v>
      </c>
      <c r="M1289" s="184">
        <f>WEEKNUM(All_Opps[[#This Row],[Created_Date]],16)</f>
        <v>19</v>
      </c>
      <c r="N1289" s="182">
        <f>All_Opps[[#This Row],[Close Date]]*1</f>
        <v>43591</v>
      </c>
      <c r="O1289" s="185">
        <f>YEAR(All_Opps[[#This Row],[Close_Date]])</f>
        <v>2019</v>
      </c>
      <c r="P1289" s="183">
        <f>MONTH(All_Opps[[#This Row],[Close Date]])</f>
        <v>5</v>
      </c>
      <c r="Q1289" s="181">
        <f>WEEKNUM(All_Opps[[#This Row],[Close Date]],1)</f>
        <v>19</v>
      </c>
      <c r="R128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89" s="4" t="s">
        <v>2887</v>
      </c>
      <c r="T1289" s="4" t="s">
        <v>2888</v>
      </c>
      <c r="U1289" s="68">
        <v>43591</v>
      </c>
      <c r="V1289" s="347" t="s">
        <v>23</v>
      </c>
      <c r="W1289" s="9">
        <v>0</v>
      </c>
      <c r="X1289" s="4" t="s">
        <v>159</v>
      </c>
      <c r="Y1289" s="4" t="s">
        <v>2478</v>
      </c>
      <c r="Z1289" s="68">
        <v>43592</v>
      </c>
    </row>
    <row r="1290" spans="1:26" ht="12.75" x14ac:dyDescent="0.35">
      <c r="A12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1290" s="181" t="str">
        <f>IF(All_Opps[[#This Row],[WeekMod]]&lt;&gt;"",CONCATENATE(All_Opps[[#This Row],[Opp Year]],"-",TEXT(All_Opps[[#This Row],[WeekMod]],"00#")),"")</f>
        <v>2019-070</v>
      </c>
      <c r="C12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1290" s="181" t="str">
        <f>CONCATENATE(All_Opps[[#This Row],[Opp Year]],"-",TEXT(All_Opps[[#This Row],[Week]],"00#"))</f>
        <v>2019-070</v>
      </c>
      <c r="E1290" s="181">
        <f>IFERROR(VALUE(RIGHT(All_Opps[[#This Row],[Opportunity Name]],2)),"")</f>
        <v>1</v>
      </c>
      <c r="F1290" s="181">
        <f>IFERROR(("20"&amp;LEFT(All_Opps[[#This Row],[Opportunity Name]],2))*1,"")</f>
        <v>2019</v>
      </c>
      <c r="G1290" s="181" t="str">
        <f>MID(All_Opps[[#This Row],[Opportunity Name]],3,2)</f>
        <v>05</v>
      </c>
      <c r="H1290" s="181" t="str">
        <f>LEFT(All_Opps[[#This Row],[Opportunity Name]],7)</f>
        <v>1905-22</v>
      </c>
      <c r="I1290" s="181" t="str" cm="1">
        <f t="array" ref="I12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90" s="181" t="str">
        <f>YEAR(All_Opps[[#This Row],[Close_Date]])&amp;"-"&amp;TEXT(MONTH(All_Opps[[#This Row],[Close_Date]]),"00")</f>
        <v>2019-05</v>
      </c>
      <c r="K1290" s="182">
        <f>All_Opps[[#This Row],[Created Date2]]*1</f>
        <v>43589</v>
      </c>
      <c r="L1290" s="183">
        <f>YEAR(All_Opps[[#This Row],[Created_Date]])</f>
        <v>2019</v>
      </c>
      <c r="M1290" s="184">
        <f>WEEKNUM(All_Opps[[#This Row],[Created_Date]],16)</f>
        <v>19</v>
      </c>
      <c r="N1290" s="182">
        <f>All_Opps[[#This Row],[Close Date]]*1</f>
        <v>43588</v>
      </c>
      <c r="O1290" s="185">
        <f>YEAR(All_Opps[[#This Row],[Close_Date]])</f>
        <v>2019</v>
      </c>
      <c r="P1290" s="183">
        <f>MONTH(All_Opps[[#This Row],[Close Date]])</f>
        <v>5</v>
      </c>
      <c r="Q1290" s="181">
        <f>WEEKNUM(All_Opps[[#This Row],[Close Date]],1)</f>
        <v>18</v>
      </c>
      <c r="R12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90" s="4" t="s">
        <v>2889</v>
      </c>
      <c r="T1290" s="4" t="s">
        <v>2890</v>
      </c>
      <c r="U1290" s="68">
        <v>43588</v>
      </c>
      <c r="V1290" s="347" t="s">
        <v>23</v>
      </c>
      <c r="W1290" s="9">
        <v>0</v>
      </c>
      <c r="X1290" s="4" t="s">
        <v>13</v>
      </c>
      <c r="Y1290" s="4" t="s">
        <v>2478</v>
      </c>
      <c r="Z1290" s="68">
        <v>43589</v>
      </c>
    </row>
    <row r="1291" spans="1:26" ht="12.75" x14ac:dyDescent="0.35">
      <c r="A12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1291" s="181" t="str">
        <f>IF(All_Opps[[#This Row],[WeekMod]]&lt;&gt;"",CONCATENATE(All_Opps[[#This Row],[Opp Year]],"-",TEXT(All_Opps[[#This Row],[WeekMod]],"00#")),"")</f>
        <v>2020-021</v>
      </c>
      <c r="C12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1291" s="181" t="str">
        <f>CONCATENATE(All_Opps[[#This Row],[Opp Year]],"-",TEXT(All_Opps[[#This Row],[Week]],"00#"))</f>
        <v>2020-021</v>
      </c>
      <c r="E1291" s="181">
        <f>IFERROR(VALUE(RIGHT(All_Opps[[#This Row],[Opportunity Name]],2)),"")</f>
        <v>2</v>
      </c>
      <c r="F1291" s="181">
        <f>IFERROR(("20"&amp;LEFT(All_Opps[[#This Row],[Opportunity Name]],2))*1,"")</f>
        <v>2020</v>
      </c>
      <c r="G1291" s="181" t="str">
        <f>MID(All_Opps[[#This Row],[Opportunity Name]],3,2)</f>
        <v>01</v>
      </c>
      <c r="H1291" s="181" t="str">
        <f>LEFT(All_Opps[[#This Row],[Opportunity Name]],7)</f>
        <v>2001-05</v>
      </c>
      <c r="I1291" s="181" t="str" cm="1">
        <f t="array" ref="I12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91" s="181" t="str">
        <f>YEAR(All_Opps[[#This Row],[Close_Date]])&amp;"-"&amp;TEXT(MONTH(All_Opps[[#This Row],[Close_Date]]),"00")</f>
        <v>2019-05</v>
      </c>
      <c r="K1291" s="182">
        <f>All_Opps[[#This Row],[Created Date2]]*1</f>
        <v>43593</v>
      </c>
      <c r="L1291" s="183">
        <f>YEAR(All_Opps[[#This Row],[Created_Date]])</f>
        <v>2019</v>
      </c>
      <c r="M1291" s="184">
        <f>WEEKNUM(All_Opps[[#This Row],[Created_Date]],16)</f>
        <v>19</v>
      </c>
      <c r="N1291" s="182">
        <f>All_Opps[[#This Row],[Close Date]]*1</f>
        <v>43604</v>
      </c>
      <c r="O1291" s="185">
        <f>YEAR(All_Opps[[#This Row],[Close_Date]])</f>
        <v>2019</v>
      </c>
      <c r="P1291" s="183">
        <f>MONTH(All_Opps[[#This Row],[Close Date]])</f>
        <v>5</v>
      </c>
      <c r="Q1291" s="181">
        <f>WEEKNUM(All_Opps[[#This Row],[Close Date]],1)</f>
        <v>21</v>
      </c>
      <c r="R129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238</v>
      </c>
      <c r="S1291" s="4" t="s">
        <v>2891</v>
      </c>
      <c r="T1291" s="4" t="s">
        <v>2892</v>
      </c>
      <c r="U1291" s="68">
        <v>43604</v>
      </c>
      <c r="V1291" s="347" t="s">
        <v>19</v>
      </c>
      <c r="W1291" s="9">
        <v>28369</v>
      </c>
      <c r="X1291" s="4" t="s">
        <v>13</v>
      </c>
      <c r="Y1291" s="4" t="s">
        <v>1285</v>
      </c>
      <c r="Z1291" s="68">
        <v>43593</v>
      </c>
    </row>
    <row r="1292" spans="1:26" ht="12.75" x14ac:dyDescent="0.35">
      <c r="A12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1292" s="181" t="str">
        <f>IF(All_Opps[[#This Row],[WeekMod]]&lt;&gt;"",CONCATENATE(All_Opps[[#This Row],[Opp Year]],"-",TEXT(All_Opps[[#This Row],[WeekMod]],"00#")),"")</f>
        <v>2020-024</v>
      </c>
      <c r="C12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1292" s="181" t="str">
        <f>CONCATENATE(All_Opps[[#This Row],[Opp Year]],"-",TEXT(All_Opps[[#This Row],[Week]],"00#"))</f>
        <v>2020-024</v>
      </c>
      <c r="E1292" s="181">
        <f>IFERROR(VALUE(RIGHT(All_Opps[[#This Row],[Opportunity Name]],2)),"")</f>
        <v>2</v>
      </c>
      <c r="F1292" s="181">
        <f>IFERROR(("20"&amp;LEFT(All_Opps[[#This Row],[Opportunity Name]],2))*1,"")</f>
        <v>2020</v>
      </c>
      <c r="G1292" s="181" t="str">
        <f>MID(All_Opps[[#This Row],[Opportunity Name]],3,2)</f>
        <v>01</v>
      </c>
      <c r="H1292" s="181" t="str">
        <f>LEFT(All_Opps[[#This Row],[Opportunity Name]],7)</f>
        <v>2001 Vi</v>
      </c>
      <c r="I1292" s="181" t="str" cm="1">
        <f t="array" ref="I12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92" s="181" t="str">
        <f>YEAR(All_Opps[[#This Row],[Close_Date]])&amp;"-"&amp;TEXT(MONTH(All_Opps[[#This Row],[Close_Date]]),"00")</f>
        <v>2019-06</v>
      </c>
      <c r="K1292" s="182">
        <f>All_Opps[[#This Row],[Created Date2]]*1</f>
        <v>43628</v>
      </c>
      <c r="L1292" s="183">
        <f>YEAR(All_Opps[[#This Row],[Created_Date]])</f>
        <v>2019</v>
      </c>
      <c r="M1292" s="184">
        <f>WEEKNUM(All_Opps[[#This Row],[Created_Date]],16)</f>
        <v>24</v>
      </c>
      <c r="N1292" s="182">
        <f>All_Opps[[#This Row],[Close Date]]*1</f>
        <v>43629</v>
      </c>
      <c r="O1292" s="185">
        <f>YEAR(All_Opps[[#This Row],[Close_Date]])</f>
        <v>2019</v>
      </c>
      <c r="P1292" s="183">
        <f>MONTH(All_Opps[[#This Row],[Close Date]])</f>
        <v>6</v>
      </c>
      <c r="Q1292" s="181">
        <f>WEEKNUM(All_Opps[[#This Row],[Close Date]],1)</f>
        <v>24</v>
      </c>
      <c r="R129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92" s="4" t="s">
        <v>2893</v>
      </c>
      <c r="T1292" s="4" t="s">
        <v>2894</v>
      </c>
      <c r="U1292" s="68">
        <v>43629</v>
      </c>
      <c r="V1292" s="347" t="s">
        <v>18</v>
      </c>
      <c r="W1292" s="9">
        <v>28182</v>
      </c>
      <c r="X1292" s="4" t="s">
        <v>11</v>
      </c>
      <c r="Y1292" s="4" t="s">
        <v>321</v>
      </c>
      <c r="Z1292" s="68">
        <v>43628</v>
      </c>
    </row>
    <row r="1293" spans="1:26" ht="12.75" x14ac:dyDescent="0.35">
      <c r="A12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1293" s="181" t="str">
        <f>IF(All_Opps[[#This Row],[WeekMod]]&lt;&gt;"",CONCATENATE(All_Opps[[#This Row],[Opp Year]],"-",TEXT(All_Opps[[#This Row],[WeekMod]],"00#")),"")</f>
        <v>2019-076</v>
      </c>
      <c r="C12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1293" s="181" t="str">
        <f>CONCATENATE(All_Opps[[#This Row],[Opp Year]],"-",TEXT(All_Opps[[#This Row],[Week]],"00#"))</f>
        <v>2019-076</v>
      </c>
      <c r="E1293" s="181">
        <f>IFERROR(VALUE(RIGHT(All_Opps[[#This Row],[Opportunity Name]],2)),"")</f>
        <v>1</v>
      </c>
      <c r="F1293" s="181">
        <f>IFERROR(("20"&amp;LEFT(All_Opps[[#This Row],[Opportunity Name]],2))*1,"")</f>
        <v>2019</v>
      </c>
      <c r="G1293" s="181" t="str">
        <f>MID(All_Opps[[#This Row],[Opportunity Name]],3,2)</f>
        <v>12</v>
      </c>
      <c r="H1293" s="181" t="str">
        <f>LEFT(All_Opps[[#This Row],[Opportunity Name]],7)</f>
        <v>1912-12</v>
      </c>
      <c r="I1293" s="181" t="str" cm="1">
        <f t="array" ref="I12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93" s="181" t="str">
        <f>YEAR(All_Opps[[#This Row],[Close_Date]])&amp;"-"&amp;TEXT(MONTH(All_Opps[[#This Row],[Close_Date]]),"00")</f>
        <v>2019-06</v>
      </c>
      <c r="K1293" s="182">
        <f>All_Opps[[#This Row],[Created Date2]]*1</f>
        <v>43622</v>
      </c>
      <c r="L1293" s="183">
        <f>YEAR(All_Opps[[#This Row],[Created_Date]])</f>
        <v>2019</v>
      </c>
      <c r="M1293" s="184">
        <f>WEEKNUM(All_Opps[[#This Row],[Created_Date]],16)</f>
        <v>23</v>
      </c>
      <c r="N1293" s="182">
        <f>All_Opps[[#This Row],[Close Date]]*1</f>
        <v>43630</v>
      </c>
      <c r="O1293" s="185">
        <f>YEAR(All_Opps[[#This Row],[Close_Date]])</f>
        <v>2019</v>
      </c>
      <c r="P1293" s="183">
        <f>MONTH(All_Opps[[#This Row],[Close Date]])</f>
        <v>6</v>
      </c>
      <c r="Q1293" s="181">
        <f>WEEKNUM(All_Opps[[#This Row],[Close Date]],1)</f>
        <v>24</v>
      </c>
      <c r="R129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178</v>
      </c>
      <c r="S1293" s="4" t="s">
        <v>2895</v>
      </c>
      <c r="T1293" s="4" t="s">
        <v>2896</v>
      </c>
      <c r="U1293" s="68">
        <v>43630</v>
      </c>
      <c r="V1293" s="347" t="s">
        <v>19</v>
      </c>
      <c r="W1293" s="9">
        <v>18568</v>
      </c>
      <c r="X1293" s="4" t="s">
        <v>15</v>
      </c>
      <c r="Y1293" s="4" t="s">
        <v>1285</v>
      </c>
      <c r="Z1293" s="68">
        <v>43622</v>
      </c>
    </row>
    <row r="1294" spans="1:26" ht="12.75" x14ac:dyDescent="0.35">
      <c r="A12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1294" s="181" t="str">
        <f>IF(All_Opps[[#This Row],[WeekMod]]&lt;&gt;"",CONCATENATE(All_Opps[[#This Row],[Opp Year]],"-",TEXT(All_Opps[[#This Row],[WeekMod]],"00#")),"")</f>
        <v>2020-023</v>
      </c>
      <c r="C12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1294" s="181" t="str">
        <f>CONCATENATE(All_Opps[[#This Row],[Opp Year]],"-",TEXT(All_Opps[[#This Row],[Week]],"00#"))</f>
        <v>2020-023</v>
      </c>
      <c r="E1294" s="181">
        <f>IFERROR(VALUE(RIGHT(All_Opps[[#This Row],[Opportunity Name]],2)),"")</f>
        <v>1</v>
      </c>
      <c r="F1294" s="181">
        <f>IFERROR(("20"&amp;LEFT(All_Opps[[#This Row],[Opportunity Name]],2))*1,"")</f>
        <v>2020</v>
      </c>
      <c r="G1294" s="181" t="str">
        <f>MID(All_Opps[[#This Row],[Opportunity Name]],3,2)</f>
        <v>01</v>
      </c>
      <c r="H1294" s="181" t="str">
        <f>LEFT(All_Opps[[#This Row],[Opportunity Name]],7)</f>
        <v>2001-06</v>
      </c>
      <c r="I1294" s="181" t="str" cm="1">
        <f t="array" ref="I12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94" s="181" t="str">
        <f>YEAR(All_Opps[[#This Row],[Close_Date]])&amp;"-"&amp;TEXT(MONTH(All_Opps[[#This Row],[Close_Date]]),"00")</f>
        <v>2019-06</v>
      </c>
      <c r="K1294" s="182">
        <f>All_Opps[[#This Row],[Created Date2]]*1</f>
        <v>43621</v>
      </c>
      <c r="L1294" s="183">
        <f>YEAR(All_Opps[[#This Row],[Created_Date]])</f>
        <v>2019</v>
      </c>
      <c r="M1294" s="184">
        <f>WEEKNUM(All_Opps[[#This Row],[Created_Date]],16)</f>
        <v>23</v>
      </c>
      <c r="N1294" s="182">
        <f>All_Opps[[#This Row],[Close Date]]*1</f>
        <v>43621</v>
      </c>
      <c r="O1294" s="185">
        <f>YEAR(All_Opps[[#This Row],[Close_Date]])</f>
        <v>2019</v>
      </c>
      <c r="P1294" s="183">
        <f>MONTH(All_Opps[[#This Row],[Close Date]])</f>
        <v>6</v>
      </c>
      <c r="Q1294" s="181">
        <f>WEEKNUM(All_Opps[[#This Row],[Close Date]],1)</f>
        <v>23</v>
      </c>
      <c r="R129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210</v>
      </c>
      <c r="S1294" s="4" t="s">
        <v>2897</v>
      </c>
      <c r="T1294" s="4" t="s">
        <v>2898</v>
      </c>
      <c r="U1294" s="68">
        <v>43621</v>
      </c>
      <c r="V1294" s="347" t="s">
        <v>19</v>
      </c>
      <c r="W1294" s="9">
        <v>16389</v>
      </c>
      <c r="X1294" s="4" t="s">
        <v>161</v>
      </c>
      <c r="Y1294" s="4" t="s">
        <v>328</v>
      </c>
      <c r="Z1294" s="68">
        <v>43621</v>
      </c>
    </row>
    <row r="1295" spans="1:26" ht="12.75" x14ac:dyDescent="0.35">
      <c r="A12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1295" s="181" t="str">
        <f>IF(All_Opps[[#This Row],[WeekMod]]&lt;&gt;"",CONCATENATE(All_Opps[[#This Row],[Opp Year]],"-",TEXT(All_Opps[[#This Row],[WeekMod]],"00#")),"")</f>
        <v>2019-073</v>
      </c>
      <c r="C12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1295" s="181" t="str">
        <f>CONCATENATE(All_Opps[[#This Row],[Opp Year]],"-",TEXT(All_Opps[[#This Row],[Week]],"00#"))</f>
        <v>2019-073</v>
      </c>
      <c r="E1295" s="181">
        <f>IFERROR(VALUE(RIGHT(All_Opps[[#This Row],[Opportunity Name]],2)),"")</f>
        <v>1</v>
      </c>
      <c r="F1295" s="181">
        <f>IFERROR(("20"&amp;LEFT(All_Opps[[#This Row],[Opportunity Name]],2))*1,"")</f>
        <v>2019</v>
      </c>
      <c r="G1295" s="181" t="str">
        <f>MID(All_Opps[[#This Row],[Opportunity Name]],3,2)</f>
        <v>06</v>
      </c>
      <c r="H1295" s="181" t="str">
        <f>LEFT(All_Opps[[#This Row],[Opportunity Name]],7)</f>
        <v>1906-48</v>
      </c>
      <c r="I1295" s="181" t="str" cm="1">
        <f t="array" ref="I12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95" s="181" t="str">
        <f>YEAR(All_Opps[[#This Row],[Close_Date]])&amp;"-"&amp;TEXT(MONTH(All_Opps[[#This Row],[Close_Date]]),"00")</f>
        <v>2019-05</v>
      </c>
      <c r="K1295" s="182">
        <f>All_Opps[[#This Row],[Created Date2]]*1</f>
        <v>43679</v>
      </c>
      <c r="L1295" s="183">
        <f>YEAR(All_Opps[[#This Row],[Created_Date]])</f>
        <v>2019</v>
      </c>
      <c r="M1295" s="184">
        <f>WEEKNUM(All_Opps[[#This Row],[Created_Date]],16)</f>
        <v>31</v>
      </c>
      <c r="N1295" s="182">
        <f>All_Opps[[#This Row],[Close Date]]*1</f>
        <v>43604</v>
      </c>
      <c r="O1295" s="185">
        <f>YEAR(All_Opps[[#This Row],[Close_Date]])</f>
        <v>2019</v>
      </c>
      <c r="P1295" s="183">
        <f>MONTH(All_Opps[[#This Row],[Close Date]])</f>
        <v>5</v>
      </c>
      <c r="Q1295" s="181">
        <f>WEEKNUM(All_Opps[[#This Row],[Close Date]],1)</f>
        <v>21</v>
      </c>
      <c r="R129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95" s="4" t="s">
        <v>2899</v>
      </c>
      <c r="T1295" s="4" t="s">
        <v>2900</v>
      </c>
      <c r="U1295" s="68">
        <v>43604</v>
      </c>
      <c r="V1295" s="347" t="s">
        <v>23</v>
      </c>
      <c r="W1295" s="9">
        <v>2029</v>
      </c>
      <c r="X1295" s="4" t="s">
        <v>6</v>
      </c>
      <c r="Y1295" s="4" t="s">
        <v>328</v>
      </c>
      <c r="Z1295" s="68">
        <v>43679</v>
      </c>
    </row>
    <row r="1296" spans="1:26" ht="12.75" x14ac:dyDescent="0.35">
      <c r="A129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296" s="181" t="str">
        <f>IF(All_Opps[[#This Row],[WeekMod]]&lt;&gt;"",CONCATENATE(All_Opps[[#This Row],[Opp Year]],"-",TEXT(All_Opps[[#This Row],[WeekMod]],"00#")),"")</f>
        <v/>
      </c>
      <c r="C12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296" s="181" t="str">
        <f>CONCATENATE(All_Opps[[#This Row],[Opp Year]],"-",TEXT(All_Opps[[#This Row],[Week]],"00#"))</f>
        <v>2021-001</v>
      </c>
      <c r="E1296" s="181">
        <f>IFERROR(VALUE(RIGHT(All_Opps[[#This Row],[Opportunity Name]],2)),"")</f>
        <v>2</v>
      </c>
      <c r="F1296" s="181">
        <f>IFERROR(("20"&amp;LEFT(All_Opps[[#This Row],[Opportunity Name]],2))*1,"")</f>
        <v>2021</v>
      </c>
      <c r="G1296" s="181" t="str">
        <f>MID(All_Opps[[#This Row],[Opportunity Name]],3,2)</f>
        <v>05</v>
      </c>
      <c r="H1296" s="181" t="str">
        <f>LEFT(All_Opps[[#This Row],[Opportunity Name]],7)</f>
        <v>2105-20</v>
      </c>
      <c r="I1296" s="181" t="str" cm="1">
        <f t="array" ref="I12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296" s="181" t="str">
        <f>YEAR(All_Opps[[#This Row],[Close_Date]])&amp;"-"&amp;TEXT(MONTH(All_Opps[[#This Row],[Close_Date]]),"00")</f>
        <v>2019-05</v>
      </c>
      <c r="K1296" s="182">
        <f>All_Opps[[#This Row],[Created Date2]]*1</f>
        <v>43574</v>
      </c>
      <c r="L1296" s="183">
        <f>YEAR(All_Opps[[#This Row],[Created_Date]])</f>
        <v>2019</v>
      </c>
      <c r="M1296" s="184">
        <f>WEEKNUM(All_Opps[[#This Row],[Created_Date]],16)</f>
        <v>16</v>
      </c>
      <c r="N1296" s="182">
        <f>All_Opps[[#This Row],[Close Date]]*1</f>
        <v>43600</v>
      </c>
      <c r="O1296" s="185">
        <f>YEAR(All_Opps[[#This Row],[Close_Date]])</f>
        <v>2019</v>
      </c>
      <c r="P1296" s="183">
        <f>MONTH(All_Opps[[#This Row],[Close Date]])</f>
        <v>5</v>
      </c>
      <c r="Q1296" s="181">
        <f>WEEKNUM(All_Opps[[#This Row],[Close Date]],1)</f>
        <v>20</v>
      </c>
      <c r="R129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743</v>
      </c>
      <c r="S1296" s="4" t="s">
        <v>2901</v>
      </c>
      <c r="T1296" s="4" t="s">
        <v>2902</v>
      </c>
      <c r="U1296" s="68">
        <v>43600</v>
      </c>
      <c r="V1296" s="347" t="s">
        <v>19</v>
      </c>
      <c r="W1296" s="9">
        <v>36354</v>
      </c>
      <c r="X1296" s="4" t="s">
        <v>6</v>
      </c>
      <c r="Y1296" s="4" t="s">
        <v>321</v>
      </c>
      <c r="Z1296" s="68">
        <v>43574</v>
      </c>
    </row>
    <row r="1297" spans="1:26" ht="12.75" x14ac:dyDescent="0.35">
      <c r="A12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1297" s="181" t="str">
        <f>IF(All_Opps[[#This Row],[WeekMod]]&lt;&gt;"",CONCATENATE(All_Opps[[#This Row],[Opp Year]],"-",TEXT(All_Opps[[#This Row],[WeekMod]],"00#")),"")</f>
        <v>2020-024</v>
      </c>
      <c r="C12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1297" s="181" t="str">
        <f>CONCATENATE(All_Opps[[#This Row],[Opp Year]],"-",TEXT(All_Opps[[#This Row],[Week]],"00#"))</f>
        <v>2020-024</v>
      </c>
      <c r="E1297" s="181">
        <f>IFERROR(VALUE(RIGHT(All_Opps[[#This Row],[Opportunity Name]],2)),"")</f>
        <v>5</v>
      </c>
      <c r="F1297" s="181">
        <f>IFERROR(("20"&amp;LEFT(All_Opps[[#This Row],[Opportunity Name]],2))*1,"")</f>
        <v>2020</v>
      </c>
      <c r="G1297" s="181" t="str">
        <f>MID(All_Opps[[#This Row],[Opportunity Name]],3,2)</f>
        <v>12</v>
      </c>
      <c r="H1297" s="181" t="str">
        <f>LEFT(All_Opps[[#This Row],[Opportunity Name]],7)</f>
        <v>2012 Ki</v>
      </c>
      <c r="I1297" s="181" t="str" cm="1">
        <f t="array" ref="I12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97" s="181" t="str">
        <f>YEAR(All_Opps[[#This Row],[Close_Date]])&amp;"-"&amp;TEXT(MONTH(All_Opps[[#This Row],[Close_Date]]),"00")</f>
        <v>2019-06</v>
      </c>
      <c r="K1297" s="182">
        <f>All_Opps[[#This Row],[Created Date2]]*1</f>
        <v>43607</v>
      </c>
      <c r="L1297" s="183">
        <f>YEAR(All_Opps[[#This Row],[Created_Date]])</f>
        <v>2019</v>
      </c>
      <c r="M1297" s="184">
        <f>WEEKNUM(All_Opps[[#This Row],[Created_Date]],16)</f>
        <v>21</v>
      </c>
      <c r="N1297" s="182">
        <f>All_Opps[[#This Row],[Close Date]]*1</f>
        <v>43627</v>
      </c>
      <c r="O1297" s="185">
        <f>YEAR(All_Opps[[#This Row],[Close_Date]])</f>
        <v>2019</v>
      </c>
      <c r="P1297" s="183">
        <f>MONTH(All_Opps[[#This Row],[Close Date]])</f>
        <v>6</v>
      </c>
      <c r="Q1297" s="181">
        <f>WEEKNUM(All_Opps[[#This Row],[Close Date]],1)</f>
        <v>24</v>
      </c>
      <c r="R129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97" s="4" t="s">
        <v>2903</v>
      </c>
      <c r="T1297" s="4" t="s">
        <v>2904</v>
      </c>
      <c r="U1297" s="68">
        <v>43627</v>
      </c>
      <c r="V1297" s="347" t="s">
        <v>18</v>
      </c>
      <c r="W1297" s="9">
        <v>119819</v>
      </c>
      <c r="X1297" s="4" t="s">
        <v>12</v>
      </c>
      <c r="Y1297" s="4" t="s">
        <v>321</v>
      </c>
      <c r="Z1297" s="68">
        <v>43607</v>
      </c>
    </row>
    <row r="1298" spans="1:26" ht="12.75" x14ac:dyDescent="0.35">
      <c r="A12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1298" s="181" t="str">
        <f>IF(All_Opps[[#This Row],[WeekMod]]&lt;&gt;"",CONCATENATE(All_Opps[[#This Row],[Opp Year]],"-",TEXT(All_Opps[[#This Row],[WeekMod]],"00#")),"")</f>
        <v>2019-071</v>
      </c>
      <c r="C12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1298" s="181" t="str">
        <f>CONCATENATE(All_Opps[[#This Row],[Opp Year]],"-",TEXT(All_Opps[[#This Row],[Week]],"00#"))</f>
        <v>2019-071</v>
      </c>
      <c r="E1298" s="181">
        <f>IFERROR(VALUE(RIGHT(All_Opps[[#This Row],[Opportunity Name]],2)),"")</f>
        <v>3</v>
      </c>
      <c r="F1298" s="181">
        <f>IFERROR(("20"&amp;LEFT(All_Opps[[#This Row],[Opportunity Name]],2))*1,"")</f>
        <v>2019</v>
      </c>
      <c r="G1298" s="181" t="str">
        <f>MID(All_Opps[[#This Row],[Opportunity Name]],3,2)</f>
        <v>07</v>
      </c>
      <c r="H1298" s="181" t="str">
        <f>LEFT(All_Opps[[#This Row],[Opportunity Name]],7)</f>
        <v>1907 Ub</v>
      </c>
      <c r="I1298" s="181" t="str" cm="1">
        <f t="array" ref="I12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98" s="181" t="str">
        <f>YEAR(All_Opps[[#This Row],[Close_Date]])&amp;"-"&amp;TEXT(MONTH(All_Opps[[#This Row],[Close_Date]]),"00")</f>
        <v>2019-05</v>
      </c>
      <c r="K1298" s="182">
        <f>All_Opps[[#This Row],[Created Date2]]*1</f>
        <v>43571</v>
      </c>
      <c r="L1298" s="183">
        <f>YEAR(All_Opps[[#This Row],[Created_Date]])</f>
        <v>2019</v>
      </c>
      <c r="M1298" s="184">
        <f>WEEKNUM(All_Opps[[#This Row],[Created_Date]],16)</f>
        <v>16</v>
      </c>
      <c r="N1298" s="182">
        <f>All_Opps[[#This Row],[Close Date]]*1</f>
        <v>43590</v>
      </c>
      <c r="O1298" s="185">
        <f>YEAR(All_Opps[[#This Row],[Close_Date]])</f>
        <v>2019</v>
      </c>
      <c r="P1298" s="183">
        <f>MONTH(All_Opps[[#This Row],[Close Date]])</f>
        <v>5</v>
      </c>
      <c r="Q1298" s="181">
        <f>WEEKNUM(All_Opps[[#This Row],[Close Date]],1)</f>
        <v>19</v>
      </c>
      <c r="R12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98" s="4" t="s">
        <v>2905</v>
      </c>
      <c r="T1298" s="4" t="s">
        <v>2906</v>
      </c>
      <c r="U1298" s="68">
        <v>43590</v>
      </c>
      <c r="V1298" s="347" t="s">
        <v>18</v>
      </c>
      <c r="W1298" s="9">
        <v>32255</v>
      </c>
      <c r="X1298" s="4" t="s">
        <v>181</v>
      </c>
      <c r="Y1298" s="4" t="s">
        <v>321</v>
      </c>
      <c r="Z1298" s="68">
        <v>43571</v>
      </c>
    </row>
    <row r="1299" spans="1:26" ht="12.75" x14ac:dyDescent="0.35">
      <c r="A12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1299" s="181" t="str">
        <f>IF(All_Opps[[#This Row],[WeekMod]]&lt;&gt;"",CONCATENATE(All_Opps[[#This Row],[Opp Year]],"-",TEXT(All_Opps[[#This Row],[WeekMod]],"00#")),"")</f>
        <v>2019-072</v>
      </c>
      <c r="C12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1299" s="181" t="str">
        <f>CONCATENATE(All_Opps[[#This Row],[Opp Year]],"-",TEXT(All_Opps[[#This Row],[Week]],"00#"))</f>
        <v>2019-072</v>
      </c>
      <c r="E1299" s="181">
        <f>IFERROR(VALUE(RIGHT(All_Opps[[#This Row],[Opportunity Name]],2)),"")</f>
        <v>3</v>
      </c>
      <c r="F1299" s="181">
        <f>IFERROR(("20"&amp;LEFT(All_Opps[[#This Row],[Opportunity Name]],2))*1,"")</f>
        <v>2019</v>
      </c>
      <c r="G1299" s="181" t="str">
        <f>MID(All_Opps[[#This Row],[Opportunity Name]],3,2)</f>
        <v>11</v>
      </c>
      <c r="H1299" s="181" t="str">
        <f>LEFT(All_Opps[[#This Row],[Opportunity Name]],7)</f>
        <v>1911 Gr</v>
      </c>
      <c r="I1299" s="181" t="str" cm="1">
        <f t="array" ref="I12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299" s="181" t="str">
        <f>YEAR(All_Opps[[#This Row],[Close_Date]])&amp;"-"&amp;TEXT(MONTH(All_Opps[[#This Row],[Close_Date]]),"00")</f>
        <v>2019-05</v>
      </c>
      <c r="K1299" s="182">
        <f>All_Opps[[#This Row],[Created Date2]]*1</f>
        <v>43591</v>
      </c>
      <c r="L1299" s="183">
        <f>YEAR(All_Opps[[#This Row],[Created_Date]])</f>
        <v>2019</v>
      </c>
      <c r="M1299" s="184">
        <f>WEEKNUM(All_Opps[[#This Row],[Created_Date]],16)</f>
        <v>19</v>
      </c>
      <c r="N1299" s="182">
        <f>All_Opps[[#This Row],[Close Date]]*1</f>
        <v>43597</v>
      </c>
      <c r="O1299" s="185">
        <f>YEAR(All_Opps[[#This Row],[Close_Date]])</f>
        <v>2019</v>
      </c>
      <c r="P1299" s="183">
        <f>MONTH(All_Opps[[#This Row],[Close Date]])</f>
        <v>5</v>
      </c>
      <c r="Q1299" s="181">
        <f>WEEKNUM(All_Opps[[#This Row],[Close Date]],1)</f>
        <v>20</v>
      </c>
      <c r="R129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299" s="4" t="s">
        <v>2907</v>
      </c>
      <c r="T1299" s="4" t="s">
        <v>2908</v>
      </c>
      <c r="U1299" s="68">
        <v>43597</v>
      </c>
      <c r="V1299" s="347" t="s">
        <v>18</v>
      </c>
      <c r="W1299" s="9">
        <v>36150</v>
      </c>
      <c r="X1299" s="4" t="s">
        <v>11</v>
      </c>
      <c r="Y1299" s="4" t="s">
        <v>1285</v>
      </c>
      <c r="Z1299" s="68">
        <v>43591</v>
      </c>
    </row>
    <row r="1300" spans="1:26" ht="12.75" x14ac:dyDescent="0.35">
      <c r="A13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1300" s="181" t="str">
        <f>IF(All_Opps[[#This Row],[WeekMod]]&lt;&gt;"",CONCATENATE(All_Opps[[#This Row],[Opp Year]],"-",TEXT(All_Opps[[#This Row],[WeekMod]],"00#")),"")</f>
        <v>2019-075</v>
      </c>
      <c r="C13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1300" s="181" t="str">
        <f>CONCATENATE(All_Opps[[#This Row],[Opp Year]],"-",TEXT(All_Opps[[#This Row],[Week]],"00#"))</f>
        <v>2019-075</v>
      </c>
      <c r="E1300" s="181">
        <f>IFERROR(VALUE(RIGHT(All_Opps[[#This Row],[Opportunity Name]],2)),"")</f>
        <v>2</v>
      </c>
      <c r="F1300" s="181">
        <f>IFERROR(("20"&amp;LEFT(All_Opps[[#This Row],[Opportunity Name]],2))*1,"")</f>
        <v>2019</v>
      </c>
      <c r="G1300" s="181" t="str">
        <f>MID(All_Opps[[#This Row],[Opportunity Name]],3,2)</f>
        <v>12</v>
      </c>
      <c r="H1300" s="181" t="str">
        <f>LEFT(All_Opps[[#This Row],[Opportunity Name]],7)</f>
        <v>1912 Pr</v>
      </c>
      <c r="I1300" s="181" t="str" cm="1">
        <f t="array" ref="I13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00" s="181" t="str">
        <f>YEAR(All_Opps[[#This Row],[Close_Date]])&amp;"-"&amp;TEXT(MONTH(All_Opps[[#This Row],[Close_Date]]),"00")</f>
        <v>2019-06</v>
      </c>
      <c r="K1300" s="182">
        <f>All_Opps[[#This Row],[Created Date2]]*1</f>
        <v>43601</v>
      </c>
      <c r="L1300" s="183">
        <f>YEAR(All_Opps[[#This Row],[Created_Date]])</f>
        <v>2019</v>
      </c>
      <c r="M1300" s="184">
        <f>WEEKNUM(All_Opps[[#This Row],[Created_Date]],16)</f>
        <v>20</v>
      </c>
      <c r="N1300" s="182">
        <f>All_Opps[[#This Row],[Close Date]]*1</f>
        <v>43624</v>
      </c>
      <c r="O1300" s="185">
        <f>YEAR(All_Opps[[#This Row],[Close_Date]])</f>
        <v>2019</v>
      </c>
      <c r="P1300" s="183">
        <f>MONTH(All_Opps[[#This Row],[Close Date]])</f>
        <v>6</v>
      </c>
      <c r="Q1300" s="181">
        <f>WEEKNUM(All_Opps[[#This Row],[Close Date]],1)</f>
        <v>23</v>
      </c>
      <c r="R130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00" s="4" t="s">
        <v>2909</v>
      </c>
      <c r="T1300" s="4" t="s">
        <v>2910</v>
      </c>
      <c r="U1300" s="68">
        <v>43624</v>
      </c>
      <c r="V1300" s="347" t="s">
        <v>18</v>
      </c>
      <c r="W1300" s="9">
        <v>80533</v>
      </c>
      <c r="X1300" s="4" t="s">
        <v>181</v>
      </c>
      <c r="Y1300" s="4" t="s">
        <v>328</v>
      </c>
      <c r="Z1300" s="68">
        <v>43601</v>
      </c>
    </row>
    <row r="1301" spans="1:26" ht="12.75" x14ac:dyDescent="0.35">
      <c r="A13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1301" s="181" t="str">
        <f>IF(All_Opps[[#This Row],[WeekMod]]&lt;&gt;"",CONCATENATE(All_Opps[[#This Row],[Opp Year]],"-",TEXT(All_Opps[[#This Row],[WeekMod]],"00#")),"")</f>
        <v>2020-020</v>
      </c>
      <c r="C13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1301" s="181" t="str">
        <f>CONCATENATE(All_Opps[[#This Row],[Opp Year]],"-",TEXT(All_Opps[[#This Row],[Week]],"00#"))</f>
        <v>2020-020</v>
      </c>
      <c r="E1301" s="181">
        <f>IFERROR(VALUE(RIGHT(All_Opps[[#This Row],[Opportunity Name]],2)),"")</f>
        <v>20</v>
      </c>
      <c r="F1301" s="181">
        <f>IFERROR(("20"&amp;LEFT(All_Opps[[#This Row],[Opportunity Name]],2))*1,"")</f>
        <v>2020</v>
      </c>
      <c r="G1301" s="181" t="str">
        <f>MID(All_Opps[[#This Row],[Opportunity Name]],3,2)</f>
        <v>01</v>
      </c>
      <c r="H1301" s="181" t="str">
        <f>LEFT(All_Opps[[#This Row],[Opportunity Name]],7)</f>
        <v>2001 Ur</v>
      </c>
      <c r="I1301" s="181" t="str" cm="1">
        <f t="array" ref="I13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01" s="181" t="str">
        <f>YEAR(All_Opps[[#This Row],[Close_Date]])&amp;"-"&amp;TEXT(MONTH(All_Opps[[#This Row],[Close_Date]]),"00")</f>
        <v>2019-05</v>
      </c>
      <c r="K1301" s="182">
        <f>All_Opps[[#This Row],[Created Date2]]*1</f>
        <v>43596</v>
      </c>
      <c r="L1301" s="183">
        <f>YEAR(All_Opps[[#This Row],[Created_Date]])</f>
        <v>2019</v>
      </c>
      <c r="M1301" s="184">
        <f>WEEKNUM(All_Opps[[#This Row],[Created_Date]],16)</f>
        <v>20</v>
      </c>
      <c r="N1301" s="182">
        <f>All_Opps[[#This Row],[Close Date]]*1</f>
        <v>43602</v>
      </c>
      <c r="O1301" s="185">
        <f>YEAR(All_Opps[[#This Row],[Close_Date]])</f>
        <v>2019</v>
      </c>
      <c r="P1301" s="183">
        <f>MONTH(All_Opps[[#This Row],[Close Date]])</f>
        <v>5</v>
      </c>
      <c r="Q1301" s="181">
        <f>WEEKNUM(All_Opps[[#This Row],[Close Date]],1)</f>
        <v>20</v>
      </c>
      <c r="R13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01" s="4" t="s">
        <v>2911</v>
      </c>
      <c r="T1301" s="4" t="s">
        <v>2912</v>
      </c>
      <c r="U1301" s="68">
        <v>43602</v>
      </c>
      <c r="V1301" s="347" t="s">
        <v>18</v>
      </c>
      <c r="W1301" s="9">
        <v>274410</v>
      </c>
      <c r="X1301" s="4" t="s">
        <v>15</v>
      </c>
      <c r="Y1301" s="4" t="s">
        <v>321</v>
      </c>
      <c r="Z1301" s="68">
        <v>43596</v>
      </c>
    </row>
    <row r="1302" spans="1:26" ht="12.75" x14ac:dyDescent="0.35">
      <c r="A13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1302" s="181" t="str">
        <f>IF(All_Opps[[#This Row],[WeekMod]]&lt;&gt;"",CONCATENATE(All_Opps[[#This Row],[Opp Year]],"-",TEXT(All_Opps[[#This Row],[WeekMod]],"00#")),"")</f>
        <v>2019-078</v>
      </c>
      <c r="C13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1302" s="181" t="str">
        <f>CONCATENATE(All_Opps[[#This Row],[Opp Year]],"-",TEXT(All_Opps[[#This Row],[Week]],"00#"))</f>
        <v>2019-078</v>
      </c>
      <c r="E1302" s="181">
        <f>IFERROR(VALUE(RIGHT(All_Opps[[#This Row],[Opportunity Name]],2)),"")</f>
        <v>23</v>
      </c>
      <c r="F1302" s="181">
        <f>IFERROR(("20"&amp;LEFT(All_Opps[[#This Row],[Opportunity Name]],2))*1,"")</f>
        <v>2019</v>
      </c>
      <c r="G1302" s="181" t="str">
        <f>MID(All_Opps[[#This Row],[Opportunity Name]],3,2)</f>
        <v>08</v>
      </c>
      <c r="H1302" s="181" t="str">
        <f>LEFT(All_Opps[[#This Row],[Opportunity Name]],7)</f>
        <v>1908 Vo</v>
      </c>
      <c r="I1302" s="181" t="str" cm="1">
        <f t="array" ref="I13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02" s="181" t="str">
        <f>YEAR(All_Opps[[#This Row],[Close_Date]])&amp;"-"&amp;TEXT(MONTH(All_Opps[[#This Row],[Close_Date]]),"00")</f>
        <v>2019-06</v>
      </c>
      <c r="K1302" s="182">
        <f>All_Opps[[#This Row],[Created Date2]]*1</f>
        <v>43609</v>
      </c>
      <c r="L1302" s="183">
        <f>YEAR(All_Opps[[#This Row],[Created_Date]])</f>
        <v>2019</v>
      </c>
      <c r="M1302" s="184">
        <f>WEEKNUM(All_Opps[[#This Row],[Created_Date]],16)</f>
        <v>21</v>
      </c>
      <c r="N1302" s="182">
        <f>All_Opps[[#This Row],[Close Date]]*1</f>
        <v>43643</v>
      </c>
      <c r="O1302" s="185">
        <f>YEAR(All_Opps[[#This Row],[Close_Date]])</f>
        <v>2019</v>
      </c>
      <c r="P1302" s="183">
        <f>MONTH(All_Opps[[#This Row],[Close Date]])</f>
        <v>6</v>
      </c>
      <c r="Q1302" s="181">
        <f>WEEKNUM(All_Opps[[#This Row],[Close Date]],1)</f>
        <v>26</v>
      </c>
      <c r="R130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02" s="4" t="s">
        <v>2913</v>
      </c>
      <c r="T1302" s="4" t="s">
        <v>2914</v>
      </c>
      <c r="U1302" s="68">
        <v>43643</v>
      </c>
      <c r="V1302" s="347" t="s">
        <v>18</v>
      </c>
      <c r="W1302" s="9">
        <v>140818</v>
      </c>
      <c r="X1302" s="4" t="s">
        <v>161</v>
      </c>
      <c r="Y1302" s="4" t="s">
        <v>321</v>
      </c>
      <c r="Z1302" s="68">
        <v>43609</v>
      </c>
    </row>
    <row r="1303" spans="1:26" ht="12.75" x14ac:dyDescent="0.35">
      <c r="A13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1303" s="181" t="str">
        <f>IF(All_Opps[[#This Row],[WeekMod]]&lt;&gt;"",CONCATENATE(All_Opps[[#This Row],[Opp Year]],"-",TEXT(All_Opps[[#This Row],[WeekMod]],"00#")),"")</f>
        <v>2020-021</v>
      </c>
      <c r="C13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1303" s="181" t="str">
        <f>CONCATENATE(All_Opps[[#This Row],[Opp Year]],"-",TEXT(All_Opps[[#This Row],[Week]],"00#"))</f>
        <v>2020-021</v>
      </c>
      <c r="E1303" s="181">
        <f>IFERROR(VALUE(RIGHT(All_Opps[[#This Row],[Opportunity Name]],2)),"")</f>
        <v>4</v>
      </c>
      <c r="F1303" s="181">
        <f>IFERROR(("20"&amp;LEFT(All_Opps[[#This Row],[Opportunity Name]],2))*1,"")</f>
        <v>2020</v>
      </c>
      <c r="G1303" s="181" t="str">
        <f>MID(All_Opps[[#This Row],[Opportunity Name]],3,2)</f>
        <v>08</v>
      </c>
      <c r="H1303" s="181" t="str">
        <f>LEFT(All_Opps[[#This Row],[Opportunity Name]],7)</f>
        <v>2008-07</v>
      </c>
      <c r="I1303" s="181" t="str" cm="1">
        <f t="array" ref="I13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303" s="181" t="str">
        <f>YEAR(All_Opps[[#This Row],[Close_Date]])&amp;"-"&amp;TEXT(MONTH(All_Opps[[#This Row],[Close_Date]]),"00")</f>
        <v>2019-05</v>
      </c>
      <c r="K1303" s="182">
        <f>All_Opps[[#This Row],[Created Date2]]*1</f>
        <v>43600</v>
      </c>
      <c r="L1303" s="183">
        <f>YEAR(All_Opps[[#This Row],[Created_Date]])</f>
        <v>2019</v>
      </c>
      <c r="M1303" s="184">
        <f>WEEKNUM(All_Opps[[#This Row],[Created_Date]],16)</f>
        <v>20</v>
      </c>
      <c r="N1303" s="182">
        <f>All_Opps[[#This Row],[Close Date]]*1</f>
        <v>43609</v>
      </c>
      <c r="O1303" s="185">
        <f>YEAR(All_Opps[[#This Row],[Close_Date]])</f>
        <v>2019</v>
      </c>
      <c r="P1303" s="183">
        <f>MONTH(All_Opps[[#This Row],[Close Date]])</f>
        <v>5</v>
      </c>
      <c r="Q1303" s="181">
        <f>WEEKNUM(All_Opps[[#This Row],[Close Date]],1)</f>
        <v>21</v>
      </c>
      <c r="R13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03" s="4" t="s">
        <v>2915</v>
      </c>
      <c r="T1303" s="4" t="s">
        <v>2916</v>
      </c>
      <c r="U1303" s="68">
        <v>43609</v>
      </c>
      <c r="V1303" s="347" t="s">
        <v>20</v>
      </c>
      <c r="W1303" s="9">
        <v>36918</v>
      </c>
      <c r="X1303" s="4" t="s">
        <v>11</v>
      </c>
      <c r="Y1303" s="4" t="s">
        <v>328</v>
      </c>
      <c r="Z1303" s="68">
        <v>43600</v>
      </c>
    </row>
    <row r="1304" spans="1:26" ht="12.75" x14ac:dyDescent="0.35">
      <c r="A13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1304" s="181" t="str">
        <f>IF(All_Opps[[#This Row],[WeekMod]]&lt;&gt;"",CONCATENATE(All_Opps[[#This Row],[Opp Year]],"-",TEXT(All_Opps[[#This Row],[WeekMod]],"00#")),"")</f>
        <v>2019-079</v>
      </c>
      <c r="C13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1304" s="181" t="str">
        <f>CONCATENATE(All_Opps[[#This Row],[Opp Year]],"-",TEXT(All_Opps[[#This Row],[Week]],"00#"))</f>
        <v>2019-079</v>
      </c>
      <c r="E1304" s="181">
        <f>IFERROR(VALUE(RIGHT(All_Opps[[#This Row],[Opportunity Name]],2)),"")</f>
        <v>4</v>
      </c>
      <c r="F1304" s="181">
        <f>IFERROR(("20"&amp;LEFT(All_Opps[[#This Row],[Opportunity Name]],2))*1,"")</f>
        <v>2019</v>
      </c>
      <c r="G1304" s="181" t="str">
        <f>MID(All_Opps[[#This Row],[Opportunity Name]],3,2)</f>
        <v>07</v>
      </c>
      <c r="H1304" s="181" t="str">
        <f>LEFT(All_Opps[[#This Row],[Opportunity Name]],7)</f>
        <v>1907 Ea</v>
      </c>
      <c r="I1304" s="181" t="str" cm="1">
        <f t="array" ref="I13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04" s="181" t="str">
        <f>YEAR(All_Opps[[#This Row],[Close_Date]])&amp;"-"&amp;TEXT(MONTH(All_Opps[[#This Row],[Close_Date]]),"00")</f>
        <v>2019-07</v>
      </c>
      <c r="K1304" s="182">
        <f>All_Opps[[#This Row],[Created Date2]]*1</f>
        <v>43642</v>
      </c>
      <c r="L1304" s="183">
        <f>YEAR(All_Opps[[#This Row],[Created_Date]])</f>
        <v>2019</v>
      </c>
      <c r="M1304" s="184">
        <f>WEEKNUM(All_Opps[[#This Row],[Created_Date]],16)</f>
        <v>26</v>
      </c>
      <c r="N1304" s="182">
        <f>All_Opps[[#This Row],[Close Date]]*1</f>
        <v>43651</v>
      </c>
      <c r="O1304" s="185">
        <f>YEAR(All_Opps[[#This Row],[Close_Date]])</f>
        <v>2019</v>
      </c>
      <c r="P1304" s="183">
        <f>MONTH(All_Opps[[#This Row],[Close Date]])</f>
        <v>7</v>
      </c>
      <c r="Q1304" s="181">
        <f>WEEKNUM(All_Opps[[#This Row],[Close Date]],1)</f>
        <v>27</v>
      </c>
      <c r="R130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04" s="4" t="s">
        <v>2917</v>
      </c>
      <c r="T1304" s="4" t="s">
        <v>2918</v>
      </c>
      <c r="U1304" s="68">
        <v>43651</v>
      </c>
      <c r="V1304" s="347" t="s">
        <v>18</v>
      </c>
      <c r="W1304" s="9">
        <v>41562</v>
      </c>
      <c r="X1304" s="4" t="s">
        <v>11</v>
      </c>
      <c r="Y1304" s="4" t="s">
        <v>1285</v>
      </c>
      <c r="Z1304" s="68">
        <v>43642</v>
      </c>
    </row>
    <row r="1305" spans="1:26" ht="12.75" x14ac:dyDescent="0.35">
      <c r="A13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1305" s="181" t="str">
        <f>IF(All_Opps[[#This Row],[WeekMod]]&lt;&gt;"",CONCATENATE(All_Opps[[#This Row],[Opp Year]],"-",TEXT(All_Opps[[#This Row],[WeekMod]],"00#")),"")</f>
        <v>2019-074</v>
      </c>
      <c r="C13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1305" s="181" t="str">
        <f>CONCATENATE(All_Opps[[#This Row],[Opp Year]],"-",TEXT(All_Opps[[#This Row],[Week]],"00#"))</f>
        <v>2019-074</v>
      </c>
      <c r="E1305" s="181">
        <f>IFERROR(VALUE(RIGHT(All_Opps[[#This Row],[Opportunity Name]],2)),"")</f>
        <v>2</v>
      </c>
      <c r="F1305" s="181">
        <f>IFERROR(("20"&amp;LEFT(All_Opps[[#This Row],[Opportunity Name]],2))*1,"")</f>
        <v>2019</v>
      </c>
      <c r="G1305" s="181" t="str">
        <f>MID(All_Opps[[#This Row],[Opportunity Name]],3,2)</f>
        <v>08</v>
      </c>
      <c r="H1305" s="181" t="str">
        <f>LEFT(All_Opps[[#This Row],[Opportunity Name]],7)</f>
        <v>1908-01</v>
      </c>
      <c r="I1305" s="181" t="str" cm="1">
        <f t="array" ref="I13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05" s="181" t="str">
        <f>YEAR(All_Opps[[#This Row],[Close_Date]])&amp;"-"&amp;TEXT(MONTH(All_Opps[[#This Row],[Close_Date]]),"00")</f>
        <v>2019-05</v>
      </c>
      <c r="K1305" s="182">
        <f>All_Opps[[#This Row],[Created Date2]]*1</f>
        <v>43612</v>
      </c>
      <c r="L1305" s="183">
        <f>YEAR(All_Opps[[#This Row],[Created_Date]])</f>
        <v>2019</v>
      </c>
      <c r="M1305" s="184">
        <f>WEEKNUM(All_Opps[[#This Row],[Created_Date]],16)</f>
        <v>22</v>
      </c>
      <c r="N1305" s="182">
        <f>All_Opps[[#This Row],[Close Date]]*1</f>
        <v>43612</v>
      </c>
      <c r="O1305" s="185">
        <f>YEAR(All_Opps[[#This Row],[Close_Date]])</f>
        <v>2019</v>
      </c>
      <c r="P1305" s="183">
        <f>MONTH(All_Opps[[#This Row],[Close Date]])</f>
        <v>5</v>
      </c>
      <c r="Q1305" s="181">
        <f>WEEKNUM(All_Opps[[#This Row],[Close Date]],1)</f>
        <v>22</v>
      </c>
      <c r="R130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66</v>
      </c>
      <c r="S1305" s="4" t="s">
        <v>2919</v>
      </c>
      <c r="T1305" s="4" t="s">
        <v>2920</v>
      </c>
      <c r="U1305" s="68">
        <v>43612</v>
      </c>
      <c r="V1305" s="347" t="s">
        <v>19</v>
      </c>
      <c r="W1305" s="9">
        <v>28490</v>
      </c>
      <c r="X1305" s="4" t="s">
        <v>11</v>
      </c>
      <c r="Y1305" s="4" t="s">
        <v>328</v>
      </c>
      <c r="Z1305" s="68">
        <v>43612</v>
      </c>
    </row>
    <row r="1306" spans="1:26" ht="12.75" x14ac:dyDescent="0.35">
      <c r="A130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06" s="181" t="str">
        <f>IF(All_Opps[[#This Row],[WeekMod]]&lt;&gt;"",CONCATENATE(All_Opps[[#This Row],[Opp Year]],"-",TEXT(All_Opps[[#This Row],[WeekMod]],"00#")),"")</f>
        <v/>
      </c>
      <c r="C13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06" s="181" t="str">
        <f>CONCATENATE(All_Opps[[#This Row],[Opp Year]],"-",TEXT(All_Opps[[#This Row],[Week]],"00#"))</f>
        <v>2023-001</v>
      </c>
      <c r="E1306" s="181">
        <f>IFERROR(VALUE(RIGHT(All_Opps[[#This Row],[Opportunity Name]],2)),"")</f>
        <v>2</v>
      </c>
      <c r="F1306" s="181">
        <f>IFERROR(("20"&amp;LEFT(All_Opps[[#This Row],[Opportunity Name]],2))*1,"")</f>
        <v>2023</v>
      </c>
      <c r="G1306" s="181" t="str">
        <f>MID(All_Opps[[#This Row],[Opportunity Name]],3,2)</f>
        <v>08</v>
      </c>
      <c r="H1306" s="181" t="str">
        <f>LEFT(All_Opps[[#This Row],[Opportunity Name]],7)</f>
        <v>2308-15</v>
      </c>
      <c r="I1306" s="181" t="str" cm="1">
        <f t="array" ref="I13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06" s="181" t="str">
        <f>YEAR(All_Opps[[#This Row],[Close_Date]])&amp;"-"&amp;TEXT(MONTH(All_Opps[[#This Row],[Close_Date]]),"00")</f>
        <v>2019-06</v>
      </c>
      <c r="K1306" s="182">
        <f>All_Opps[[#This Row],[Created Date2]]*1</f>
        <v>43601</v>
      </c>
      <c r="L1306" s="183">
        <f>YEAR(All_Opps[[#This Row],[Created_Date]])</f>
        <v>2019</v>
      </c>
      <c r="M1306" s="184">
        <f>WEEKNUM(All_Opps[[#This Row],[Created_Date]],16)</f>
        <v>20</v>
      </c>
      <c r="N1306" s="182">
        <f>All_Opps[[#This Row],[Close Date]]*1</f>
        <v>43619</v>
      </c>
      <c r="O1306" s="185">
        <f>YEAR(All_Opps[[#This Row],[Close_Date]])</f>
        <v>2019</v>
      </c>
      <c r="P1306" s="183">
        <f>MONTH(All_Opps[[#This Row],[Close Date]])</f>
        <v>6</v>
      </c>
      <c r="Q1306" s="181">
        <f>WEEKNUM(All_Opps[[#This Row],[Close Date]],1)</f>
        <v>23</v>
      </c>
      <c r="R130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1538</v>
      </c>
      <c r="S1306" s="4" t="s">
        <v>2921</v>
      </c>
      <c r="T1306" s="4" t="s">
        <v>2922</v>
      </c>
      <c r="U1306" s="68">
        <v>43619</v>
      </c>
      <c r="V1306" s="347" t="s">
        <v>19</v>
      </c>
      <c r="W1306" s="9">
        <v>41445</v>
      </c>
      <c r="X1306" s="4" t="s">
        <v>5</v>
      </c>
      <c r="Y1306" s="4" t="s">
        <v>328</v>
      </c>
      <c r="Z1306" s="68">
        <v>43601</v>
      </c>
    </row>
    <row r="1307" spans="1:26" ht="12.75" x14ac:dyDescent="0.35">
      <c r="A130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07" s="181" t="str">
        <f>IF(All_Opps[[#This Row],[WeekMod]]&lt;&gt;"",CONCATENATE(All_Opps[[#This Row],[Opp Year]],"-",TEXT(All_Opps[[#This Row],[WeekMod]],"00#")),"")</f>
        <v/>
      </c>
      <c r="C13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07" s="181" t="str">
        <f>CONCATENATE(All_Opps[[#This Row],[Opp Year]],"-",TEXT(All_Opps[[#This Row],[Week]],"00#"))</f>
        <v>2021-001</v>
      </c>
      <c r="E1307" s="181">
        <f>IFERROR(VALUE(RIGHT(All_Opps[[#This Row],[Opportunity Name]],2)),"")</f>
        <v>2</v>
      </c>
      <c r="F1307" s="181">
        <f>IFERROR(("20"&amp;LEFT(All_Opps[[#This Row],[Opportunity Name]],2))*1,"")</f>
        <v>2021</v>
      </c>
      <c r="G1307" s="181" t="str">
        <f>MID(All_Opps[[#This Row],[Opportunity Name]],3,2)</f>
        <v>09</v>
      </c>
      <c r="H1307" s="181" t="str">
        <f>LEFT(All_Opps[[#This Row],[Opportunity Name]],7)</f>
        <v>2109-11</v>
      </c>
      <c r="I1307" s="181" t="str" cm="1">
        <f t="array" ref="I13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307" s="181" t="str">
        <f>YEAR(All_Opps[[#This Row],[Close_Date]])&amp;"-"&amp;TEXT(MONTH(All_Opps[[#This Row],[Close_Date]]),"00")</f>
        <v>2019-05</v>
      </c>
      <c r="K1307" s="182">
        <f>All_Opps[[#This Row],[Created Date2]]*1</f>
        <v>43594</v>
      </c>
      <c r="L1307" s="183">
        <f>YEAR(All_Opps[[#This Row],[Created_Date]])</f>
        <v>2019</v>
      </c>
      <c r="M1307" s="184">
        <f>WEEKNUM(All_Opps[[#This Row],[Created_Date]],16)</f>
        <v>19</v>
      </c>
      <c r="N1307" s="182">
        <f>All_Opps[[#This Row],[Close Date]]*1</f>
        <v>43601</v>
      </c>
      <c r="O1307" s="185">
        <f>YEAR(All_Opps[[#This Row],[Close_Date]])</f>
        <v>2019</v>
      </c>
      <c r="P1307" s="183">
        <f>MONTH(All_Opps[[#This Row],[Close Date]])</f>
        <v>5</v>
      </c>
      <c r="Q1307" s="181">
        <f>WEEKNUM(All_Opps[[#This Row],[Close Date]],1)</f>
        <v>20</v>
      </c>
      <c r="R13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07" s="4" t="s">
        <v>2923</v>
      </c>
      <c r="T1307" s="4" t="s">
        <v>2924</v>
      </c>
      <c r="U1307" s="68">
        <v>43601</v>
      </c>
      <c r="V1307" s="347" t="s">
        <v>20</v>
      </c>
      <c r="W1307" s="9">
        <v>14933</v>
      </c>
      <c r="X1307" s="4" t="s">
        <v>11</v>
      </c>
      <c r="Y1307" s="4" t="s">
        <v>321</v>
      </c>
      <c r="Z1307" s="68">
        <v>43594</v>
      </c>
    </row>
    <row r="1308" spans="1:26" ht="12.75" x14ac:dyDescent="0.35">
      <c r="A13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1308" s="181" t="str">
        <f>IF(All_Opps[[#This Row],[WeekMod]]&lt;&gt;"",CONCATENATE(All_Opps[[#This Row],[Opp Year]],"-",TEXT(All_Opps[[#This Row],[WeekMod]],"00#")),"")</f>
        <v>2019-076</v>
      </c>
      <c r="C13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1308" s="181" t="str">
        <f>CONCATENATE(All_Opps[[#This Row],[Opp Year]],"-",TEXT(All_Opps[[#This Row],[Week]],"00#"))</f>
        <v>2019-076</v>
      </c>
      <c r="E1308" s="181">
        <f>IFERROR(VALUE(RIGHT(All_Opps[[#This Row],[Opportunity Name]],2)),"")</f>
        <v>1</v>
      </c>
      <c r="F1308" s="181">
        <f>IFERROR(("20"&amp;LEFT(All_Opps[[#This Row],[Opportunity Name]],2))*1,"")</f>
        <v>2019</v>
      </c>
      <c r="G1308" s="181" t="str">
        <f>MID(All_Opps[[#This Row],[Opportunity Name]],3,2)</f>
        <v>06</v>
      </c>
      <c r="H1308" s="181" t="str">
        <f>LEFT(All_Opps[[#This Row],[Opportunity Name]],7)</f>
        <v>1906-31</v>
      </c>
      <c r="I1308" s="181" t="str" cm="1">
        <f t="array" ref="I13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08" s="181" t="str">
        <f>YEAR(All_Opps[[#This Row],[Close_Date]])&amp;"-"&amp;TEXT(MONTH(All_Opps[[#This Row],[Close_Date]]),"00")</f>
        <v>2019-06</v>
      </c>
      <c r="K1308" s="182">
        <f>All_Opps[[#This Row],[Created Date2]]*1</f>
        <v>43632</v>
      </c>
      <c r="L1308" s="183">
        <f>YEAR(All_Opps[[#This Row],[Created_Date]])</f>
        <v>2019</v>
      </c>
      <c r="M1308" s="184">
        <f>WEEKNUM(All_Opps[[#This Row],[Created_Date]],16)</f>
        <v>25</v>
      </c>
      <c r="N1308" s="182">
        <f>All_Opps[[#This Row],[Close Date]]*1</f>
        <v>43631</v>
      </c>
      <c r="O1308" s="185">
        <f>YEAR(All_Opps[[#This Row],[Close_Date]])</f>
        <v>2019</v>
      </c>
      <c r="P1308" s="183">
        <f>MONTH(All_Opps[[#This Row],[Close Date]])</f>
        <v>6</v>
      </c>
      <c r="Q1308" s="181">
        <f>WEEKNUM(All_Opps[[#This Row],[Close Date]],1)</f>
        <v>24</v>
      </c>
      <c r="R130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08" s="4" t="s">
        <v>2925</v>
      </c>
      <c r="T1308" s="4" t="s">
        <v>2926</v>
      </c>
      <c r="U1308" s="68">
        <v>43631</v>
      </c>
      <c r="V1308" s="347" t="s">
        <v>23</v>
      </c>
      <c r="W1308" s="9">
        <v>0</v>
      </c>
      <c r="X1308" s="4" t="s">
        <v>5</v>
      </c>
      <c r="Y1308" s="4" t="s">
        <v>2478</v>
      </c>
      <c r="Z1308" s="68">
        <v>43632</v>
      </c>
    </row>
    <row r="1309" spans="1:26" ht="12.75" x14ac:dyDescent="0.35">
      <c r="A13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1309" s="181" t="str">
        <f>IF(All_Opps[[#This Row],[WeekMod]]&lt;&gt;"",CONCATENATE(All_Opps[[#This Row],[Opp Year]],"-",TEXT(All_Opps[[#This Row],[WeekMod]],"00#")),"")</f>
        <v>2020-024</v>
      </c>
      <c r="C13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1309" s="181" t="str">
        <f>CONCATENATE(All_Opps[[#This Row],[Opp Year]],"-",TEXT(All_Opps[[#This Row],[Week]],"00#"))</f>
        <v>2020-024</v>
      </c>
      <c r="E1309" s="181">
        <f>IFERROR(VALUE(RIGHT(All_Opps[[#This Row],[Opportunity Name]],2)),"")</f>
        <v>4</v>
      </c>
      <c r="F1309" s="181">
        <f>IFERROR(("20"&amp;LEFT(All_Opps[[#This Row],[Opportunity Name]],2))*1,"")</f>
        <v>2020</v>
      </c>
      <c r="G1309" s="181" t="str">
        <f>MID(All_Opps[[#This Row],[Opportunity Name]],3,2)</f>
        <v>09</v>
      </c>
      <c r="H1309" s="181" t="str">
        <f>LEFT(All_Opps[[#This Row],[Opportunity Name]],7)</f>
        <v>2009 Ra</v>
      </c>
      <c r="I1309" s="181" t="str" cm="1">
        <f t="array" ref="I13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09" s="181" t="str">
        <f>YEAR(All_Opps[[#This Row],[Close_Date]])&amp;"-"&amp;TEXT(MONTH(All_Opps[[#This Row],[Close_Date]]),"00")</f>
        <v>2019-06</v>
      </c>
      <c r="K1309" s="182">
        <f>All_Opps[[#This Row],[Created Date2]]*1</f>
        <v>43568</v>
      </c>
      <c r="L1309" s="183">
        <f>YEAR(All_Opps[[#This Row],[Created_Date]])</f>
        <v>2019</v>
      </c>
      <c r="M1309" s="184">
        <f>WEEKNUM(All_Opps[[#This Row],[Created_Date]],16)</f>
        <v>16</v>
      </c>
      <c r="N1309" s="182">
        <f>All_Opps[[#This Row],[Close Date]]*1</f>
        <v>43630</v>
      </c>
      <c r="O1309" s="185">
        <f>YEAR(All_Opps[[#This Row],[Close_Date]])</f>
        <v>2019</v>
      </c>
      <c r="P1309" s="183">
        <f>MONTH(All_Opps[[#This Row],[Close Date]])</f>
        <v>6</v>
      </c>
      <c r="Q1309" s="181">
        <f>WEEKNUM(All_Opps[[#This Row],[Close Date]],1)</f>
        <v>24</v>
      </c>
      <c r="R130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09" s="4" t="s">
        <v>2927</v>
      </c>
      <c r="T1309" s="4" t="s">
        <v>2928</v>
      </c>
      <c r="U1309" s="68">
        <v>43630</v>
      </c>
      <c r="V1309" s="347" t="s">
        <v>18</v>
      </c>
      <c r="W1309" s="9">
        <v>84698</v>
      </c>
      <c r="X1309" s="4" t="s">
        <v>13</v>
      </c>
      <c r="Y1309" s="4" t="s">
        <v>321</v>
      </c>
      <c r="Z1309" s="68">
        <v>43568</v>
      </c>
    </row>
    <row r="1310" spans="1:26" ht="12.75" x14ac:dyDescent="0.35">
      <c r="A13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1310" s="181" t="str">
        <f>IF(All_Opps[[#This Row],[WeekMod]]&lt;&gt;"",CONCATENATE(All_Opps[[#This Row],[Opp Year]],"-",TEXT(All_Opps[[#This Row],[WeekMod]],"00#")),"")</f>
        <v>2019-075</v>
      </c>
      <c r="C13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1310" s="181" t="str">
        <f>CONCATENATE(All_Opps[[#This Row],[Opp Year]],"-",TEXT(All_Opps[[#This Row],[Week]],"00#"))</f>
        <v>2019-075</v>
      </c>
      <c r="E1310" s="181">
        <f>IFERROR(VALUE(RIGHT(All_Opps[[#This Row],[Opportunity Name]],2)),"")</f>
        <v>4</v>
      </c>
      <c r="F1310" s="181">
        <f>IFERROR(("20"&amp;LEFT(All_Opps[[#This Row],[Opportunity Name]],2))*1,"")</f>
        <v>2019</v>
      </c>
      <c r="G1310" s="181" t="str">
        <f>MID(All_Opps[[#This Row],[Opportunity Name]],3,2)</f>
        <v>07</v>
      </c>
      <c r="H1310" s="181" t="str">
        <f>LEFT(All_Opps[[#This Row],[Opportunity Name]],7)</f>
        <v>1907 Va</v>
      </c>
      <c r="I1310" s="181" t="str" cm="1">
        <f t="array" ref="I13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10" s="181" t="str">
        <f>YEAR(All_Opps[[#This Row],[Close_Date]])&amp;"-"&amp;TEXT(MONTH(All_Opps[[#This Row],[Close_Date]]),"00")</f>
        <v>2019-06</v>
      </c>
      <c r="K1310" s="182">
        <f>All_Opps[[#This Row],[Created Date2]]*1</f>
        <v>43597</v>
      </c>
      <c r="L1310" s="183">
        <f>YEAR(All_Opps[[#This Row],[Created_Date]])</f>
        <v>2019</v>
      </c>
      <c r="M1310" s="184">
        <f>WEEKNUM(All_Opps[[#This Row],[Created_Date]],16)</f>
        <v>20</v>
      </c>
      <c r="N1310" s="182">
        <f>All_Opps[[#This Row],[Close Date]]*1</f>
        <v>43618</v>
      </c>
      <c r="O1310" s="185">
        <f>YEAR(All_Opps[[#This Row],[Close_Date]])</f>
        <v>2019</v>
      </c>
      <c r="P1310" s="183">
        <f>MONTH(All_Opps[[#This Row],[Close Date]])</f>
        <v>6</v>
      </c>
      <c r="Q1310" s="181">
        <f>WEEKNUM(All_Opps[[#This Row],[Close Date]],1)</f>
        <v>23</v>
      </c>
      <c r="R131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10" s="4" t="s">
        <v>2929</v>
      </c>
      <c r="T1310" s="4" t="s">
        <v>2930</v>
      </c>
      <c r="U1310" s="68">
        <v>43618</v>
      </c>
      <c r="V1310" s="347" t="s">
        <v>18</v>
      </c>
      <c r="W1310" s="9">
        <v>43114</v>
      </c>
      <c r="X1310" s="4" t="s">
        <v>15</v>
      </c>
      <c r="Y1310" s="4" t="s">
        <v>1285</v>
      </c>
      <c r="Z1310" s="68">
        <v>43597</v>
      </c>
    </row>
    <row r="1311" spans="1:26" ht="12.75" x14ac:dyDescent="0.35">
      <c r="A131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11" s="181" t="str">
        <f>IF(All_Opps[[#This Row],[WeekMod]]&lt;&gt;"",CONCATENATE(All_Opps[[#This Row],[Opp Year]],"-",TEXT(All_Opps[[#This Row],[WeekMod]],"00#")),"")</f>
        <v/>
      </c>
      <c r="C13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11" s="181" t="str">
        <f>CONCATENATE(All_Opps[[#This Row],[Opp Year]],"-",TEXT(All_Opps[[#This Row],[Week]],"00#"))</f>
        <v>2023-001</v>
      </c>
      <c r="E1311" s="181">
        <f>IFERROR(VALUE(RIGHT(All_Opps[[#This Row],[Opportunity Name]],2)),"")</f>
        <v>7</v>
      </c>
      <c r="F1311" s="181">
        <f>IFERROR(("20"&amp;LEFT(All_Opps[[#This Row],[Opportunity Name]],2))*1,"")</f>
        <v>2023</v>
      </c>
      <c r="G1311" s="181" t="str">
        <f>MID(All_Opps[[#This Row],[Opportunity Name]],3,2)</f>
        <v>05</v>
      </c>
      <c r="H1311" s="181" t="str">
        <f>LEFT(All_Opps[[#This Row],[Opportunity Name]],7)</f>
        <v>2305-04</v>
      </c>
      <c r="I1311" s="181" t="str" cm="1">
        <f t="array" ref="I13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11" s="181" t="str">
        <f>YEAR(All_Opps[[#This Row],[Close_Date]])&amp;"-"&amp;TEXT(MONTH(All_Opps[[#This Row],[Close_Date]]),"00")</f>
        <v>2019-06</v>
      </c>
      <c r="K1311" s="182">
        <f>All_Opps[[#This Row],[Created Date2]]*1</f>
        <v>43622</v>
      </c>
      <c r="L1311" s="183">
        <f>YEAR(All_Opps[[#This Row],[Created_Date]])</f>
        <v>2019</v>
      </c>
      <c r="M1311" s="184">
        <f>WEEKNUM(All_Opps[[#This Row],[Created_Date]],16)</f>
        <v>23</v>
      </c>
      <c r="N1311" s="182">
        <f>All_Opps[[#This Row],[Close Date]]*1</f>
        <v>43636</v>
      </c>
      <c r="O1311" s="185">
        <f>YEAR(All_Opps[[#This Row],[Close_Date]])</f>
        <v>2019</v>
      </c>
      <c r="P1311" s="183">
        <f>MONTH(All_Opps[[#This Row],[Close Date]])</f>
        <v>6</v>
      </c>
      <c r="Q1311" s="181">
        <f>WEEKNUM(All_Opps[[#This Row],[Close Date]],1)</f>
        <v>25</v>
      </c>
      <c r="R131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1425</v>
      </c>
      <c r="S1311" s="4" t="s">
        <v>2931</v>
      </c>
      <c r="T1311" s="4" t="s">
        <v>2932</v>
      </c>
      <c r="U1311" s="68">
        <v>43636</v>
      </c>
      <c r="V1311" s="347" t="s">
        <v>19</v>
      </c>
      <c r="W1311" s="9">
        <v>237667</v>
      </c>
      <c r="X1311" s="4" t="s">
        <v>5</v>
      </c>
      <c r="Y1311" s="4" t="s">
        <v>328</v>
      </c>
      <c r="Z1311" s="68">
        <v>43622</v>
      </c>
    </row>
    <row r="1312" spans="1:26" ht="12.75" x14ac:dyDescent="0.35">
      <c r="A131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12" s="181" t="str">
        <f>IF(All_Opps[[#This Row],[WeekMod]]&lt;&gt;"",CONCATENATE(All_Opps[[#This Row],[Opp Year]],"-",TEXT(All_Opps[[#This Row],[WeekMod]],"00#")),"")</f>
        <v/>
      </c>
      <c r="C13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12" s="181" t="str">
        <f>CONCATENATE(All_Opps[[#This Row],[Opp Year]],"-",TEXT(All_Opps[[#This Row],[Week]],"00#"))</f>
        <v>2022-001</v>
      </c>
      <c r="E1312" s="181">
        <f>IFERROR(VALUE(RIGHT(All_Opps[[#This Row],[Opportunity Name]],2)),"")</f>
        <v>2</v>
      </c>
      <c r="F1312" s="181">
        <f>IFERROR(("20"&amp;LEFT(All_Opps[[#This Row],[Opportunity Name]],2))*1,"")</f>
        <v>2022</v>
      </c>
      <c r="G1312" s="181" t="str">
        <f>MID(All_Opps[[#This Row],[Opportunity Name]],3,2)</f>
        <v>08</v>
      </c>
      <c r="H1312" s="181" t="str">
        <f>LEFT(All_Opps[[#This Row],[Opportunity Name]],7)</f>
        <v>2208-19</v>
      </c>
      <c r="I1312" s="181" t="str" cm="1">
        <f t="array" ref="I13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12" s="181" t="str">
        <f>YEAR(All_Opps[[#This Row],[Close_Date]])&amp;"-"&amp;TEXT(MONTH(All_Opps[[#This Row],[Close_Date]]),"00")</f>
        <v>2019-06</v>
      </c>
      <c r="K1312" s="182">
        <f>All_Opps[[#This Row],[Created Date2]]*1</f>
        <v>43609</v>
      </c>
      <c r="L1312" s="183">
        <f>YEAR(All_Opps[[#This Row],[Created_Date]])</f>
        <v>2019</v>
      </c>
      <c r="M1312" s="184">
        <f>WEEKNUM(All_Opps[[#This Row],[Created_Date]],16)</f>
        <v>21</v>
      </c>
      <c r="N1312" s="182">
        <f>All_Opps[[#This Row],[Close Date]]*1</f>
        <v>43623</v>
      </c>
      <c r="O1312" s="185">
        <f>YEAR(All_Opps[[#This Row],[Close_Date]])</f>
        <v>2019</v>
      </c>
      <c r="P1312" s="183">
        <f>MONTH(All_Opps[[#This Row],[Close Date]])</f>
        <v>6</v>
      </c>
      <c r="Q1312" s="181">
        <f>WEEKNUM(All_Opps[[#This Row],[Close Date]],1)</f>
        <v>23</v>
      </c>
      <c r="R131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1165</v>
      </c>
      <c r="S1312" s="4" t="s">
        <v>2933</v>
      </c>
      <c r="T1312" s="4" t="s">
        <v>2934</v>
      </c>
      <c r="U1312" s="68">
        <v>43623</v>
      </c>
      <c r="V1312" s="347" t="s">
        <v>19</v>
      </c>
      <c r="W1312" s="9">
        <v>53738</v>
      </c>
      <c r="X1312" s="4" t="s">
        <v>13</v>
      </c>
      <c r="Y1312" s="4" t="s">
        <v>1285</v>
      </c>
      <c r="Z1312" s="68">
        <v>43609</v>
      </c>
    </row>
    <row r="1313" spans="1:26" ht="12.75" x14ac:dyDescent="0.35">
      <c r="A13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1313" s="181" t="str">
        <f>IF(All_Opps[[#This Row],[WeekMod]]&lt;&gt;"",CONCATENATE(All_Opps[[#This Row],[Opp Year]],"-",TEXT(All_Opps[[#This Row],[WeekMod]],"00#")),"")</f>
        <v>2019-080</v>
      </c>
      <c r="C13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1313" s="181" t="str">
        <f>CONCATENATE(All_Opps[[#This Row],[Opp Year]],"-",TEXT(All_Opps[[#This Row],[Week]],"00#"))</f>
        <v>2019-080</v>
      </c>
      <c r="E1313" s="181">
        <f>IFERROR(VALUE(RIGHT(All_Opps[[#This Row],[Opportunity Name]],2)),"")</f>
        <v>5</v>
      </c>
      <c r="F1313" s="181">
        <f>IFERROR(("20"&amp;LEFT(All_Opps[[#This Row],[Opportunity Name]],2))*1,"")</f>
        <v>2019</v>
      </c>
      <c r="G1313" s="181" t="str">
        <f>MID(All_Opps[[#This Row],[Opportunity Name]],3,2)</f>
        <v>12</v>
      </c>
      <c r="H1313" s="181" t="str">
        <f>LEFT(All_Opps[[#This Row],[Opportunity Name]],7)</f>
        <v>1912 Ga</v>
      </c>
      <c r="I1313" s="181" t="str" cm="1">
        <f t="array" ref="I13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13" s="181" t="str">
        <f>YEAR(All_Opps[[#This Row],[Close_Date]])&amp;"-"&amp;TEXT(MONTH(All_Opps[[#This Row],[Close_Date]]),"00")</f>
        <v>2019-07</v>
      </c>
      <c r="K1313" s="182">
        <f>All_Opps[[#This Row],[Created Date2]]*1</f>
        <v>43599</v>
      </c>
      <c r="L1313" s="183">
        <f>YEAR(All_Opps[[#This Row],[Created_Date]])</f>
        <v>2019</v>
      </c>
      <c r="M1313" s="184">
        <f>WEEKNUM(All_Opps[[#This Row],[Created_Date]],16)</f>
        <v>20</v>
      </c>
      <c r="N1313" s="182">
        <f>All_Opps[[#This Row],[Close Date]]*1</f>
        <v>43653</v>
      </c>
      <c r="O1313" s="185">
        <f>YEAR(All_Opps[[#This Row],[Close_Date]])</f>
        <v>2019</v>
      </c>
      <c r="P1313" s="183">
        <f>MONTH(All_Opps[[#This Row],[Close Date]])</f>
        <v>7</v>
      </c>
      <c r="Q1313" s="181">
        <f>WEEKNUM(All_Opps[[#This Row],[Close Date]],1)</f>
        <v>28</v>
      </c>
      <c r="R131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13" s="4" t="s">
        <v>2935</v>
      </c>
      <c r="T1313" s="4" t="s">
        <v>2936</v>
      </c>
      <c r="U1313" s="68">
        <v>43653</v>
      </c>
      <c r="V1313" s="347" t="s">
        <v>18</v>
      </c>
      <c r="W1313" s="9">
        <v>58878</v>
      </c>
      <c r="X1313" s="4" t="s">
        <v>6</v>
      </c>
      <c r="Y1313" s="4" t="s">
        <v>328</v>
      </c>
      <c r="Z1313" s="68">
        <v>43599</v>
      </c>
    </row>
    <row r="1314" spans="1:26" ht="12.75" x14ac:dyDescent="0.35">
      <c r="A13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1314" s="181" t="str">
        <f>IF(All_Opps[[#This Row],[WeekMod]]&lt;&gt;"",CONCATENATE(All_Opps[[#This Row],[Opp Year]],"-",TEXT(All_Opps[[#This Row],[WeekMod]],"00#")),"")</f>
        <v>2019-074</v>
      </c>
      <c r="C13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1314" s="181" t="str">
        <f>CONCATENATE(All_Opps[[#This Row],[Opp Year]],"-",TEXT(All_Opps[[#This Row],[Week]],"00#"))</f>
        <v>2019-074</v>
      </c>
      <c r="E1314" s="181">
        <f>IFERROR(VALUE(RIGHT(All_Opps[[#This Row],[Opportunity Name]],2)),"")</f>
        <v>2</v>
      </c>
      <c r="F1314" s="181">
        <f>IFERROR(("20"&amp;LEFT(All_Opps[[#This Row],[Opportunity Name]],2))*1,"")</f>
        <v>2019</v>
      </c>
      <c r="G1314" s="181" t="str">
        <f>MID(All_Opps[[#This Row],[Opportunity Name]],3,2)</f>
        <v>07</v>
      </c>
      <c r="H1314" s="181" t="str">
        <f>LEFT(All_Opps[[#This Row],[Opportunity Name]],7)</f>
        <v>1907 Qu</v>
      </c>
      <c r="I1314" s="181" t="str" cm="1">
        <f t="array" ref="I13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14" s="181" t="str">
        <f>YEAR(All_Opps[[#This Row],[Close_Date]])&amp;"-"&amp;TEXT(MONTH(All_Opps[[#This Row],[Close_Date]]),"00")</f>
        <v>2019-05</v>
      </c>
      <c r="K1314" s="182">
        <f>All_Opps[[#This Row],[Created Date2]]*1</f>
        <v>43608</v>
      </c>
      <c r="L1314" s="183">
        <f>YEAR(All_Opps[[#This Row],[Created_Date]])</f>
        <v>2019</v>
      </c>
      <c r="M1314" s="184">
        <f>WEEKNUM(All_Opps[[#This Row],[Created_Date]],16)</f>
        <v>21</v>
      </c>
      <c r="N1314" s="182">
        <f>All_Opps[[#This Row],[Close Date]]*1</f>
        <v>43613</v>
      </c>
      <c r="O1314" s="185">
        <f>YEAR(All_Opps[[#This Row],[Close_Date]])</f>
        <v>2019</v>
      </c>
      <c r="P1314" s="183">
        <f>MONTH(All_Opps[[#This Row],[Close Date]])</f>
        <v>5</v>
      </c>
      <c r="Q1314" s="181">
        <f>WEEKNUM(All_Opps[[#This Row],[Close Date]],1)</f>
        <v>22</v>
      </c>
      <c r="R13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14" s="4" t="s">
        <v>2937</v>
      </c>
      <c r="T1314" s="4" t="s">
        <v>2938</v>
      </c>
      <c r="U1314" s="68">
        <v>43613</v>
      </c>
      <c r="V1314" s="347" t="s">
        <v>18</v>
      </c>
      <c r="W1314" s="9">
        <v>25186</v>
      </c>
      <c r="X1314" s="4" t="s">
        <v>181</v>
      </c>
      <c r="Y1314" s="4" t="s">
        <v>321</v>
      </c>
      <c r="Z1314" s="68">
        <v>43608</v>
      </c>
    </row>
    <row r="1315" spans="1:26" ht="12.75" x14ac:dyDescent="0.35">
      <c r="A131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15" s="181" t="str">
        <f>IF(All_Opps[[#This Row],[WeekMod]]&lt;&gt;"",CONCATENATE(All_Opps[[#This Row],[Opp Year]],"-",TEXT(All_Opps[[#This Row],[WeekMod]],"00#")),"")</f>
        <v/>
      </c>
      <c r="C13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15" s="181" t="str">
        <f>CONCATENATE(All_Opps[[#This Row],[Opp Year]],"-",TEXT(All_Opps[[#This Row],[Week]],"00#"))</f>
        <v>2022-001</v>
      </c>
      <c r="E1315" s="181">
        <f>IFERROR(VALUE(RIGHT(All_Opps[[#This Row],[Opportunity Name]],2)),"")</f>
        <v>2</v>
      </c>
      <c r="F1315" s="181">
        <f>IFERROR(("20"&amp;LEFT(All_Opps[[#This Row],[Opportunity Name]],2))*1,"")</f>
        <v>2022</v>
      </c>
      <c r="G1315" s="181" t="str">
        <f>MID(All_Opps[[#This Row],[Opportunity Name]],3,2)</f>
        <v>04</v>
      </c>
      <c r="H1315" s="181" t="str">
        <f>LEFT(All_Opps[[#This Row],[Opportunity Name]],7)</f>
        <v>2204-07</v>
      </c>
      <c r="I1315" s="181" t="str" cm="1">
        <f t="array" ref="I13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15" s="181" t="str">
        <f>YEAR(All_Opps[[#This Row],[Close_Date]])&amp;"-"&amp;TEXT(MONTH(All_Opps[[#This Row],[Close_Date]]),"00")</f>
        <v>2019-06</v>
      </c>
      <c r="K1315" s="182">
        <f>All_Opps[[#This Row],[Created Date2]]*1</f>
        <v>43616</v>
      </c>
      <c r="L1315" s="183">
        <f>YEAR(All_Opps[[#This Row],[Created_Date]])</f>
        <v>2019</v>
      </c>
      <c r="M1315" s="184">
        <f>WEEKNUM(All_Opps[[#This Row],[Created_Date]],16)</f>
        <v>22</v>
      </c>
      <c r="N1315" s="182">
        <f>All_Opps[[#This Row],[Close Date]]*1</f>
        <v>43622</v>
      </c>
      <c r="O1315" s="185">
        <f>YEAR(All_Opps[[#This Row],[Close_Date]])</f>
        <v>2019</v>
      </c>
      <c r="P1315" s="183">
        <f>MONTH(All_Opps[[#This Row],[Close Date]])</f>
        <v>6</v>
      </c>
      <c r="Q1315" s="181">
        <f>WEEKNUM(All_Opps[[#This Row],[Close Date]],1)</f>
        <v>23</v>
      </c>
      <c r="R131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1036</v>
      </c>
      <c r="S1315" s="4" t="s">
        <v>2939</v>
      </c>
      <c r="T1315" s="4" t="s">
        <v>2940</v>
      </c>
      <c r="U1315" s="68">
        <v>43622</v>
      </c>
      <c r="V1315" s="347" t="s">
        <v>19</v>
      </c>
      <c r="W1315" s="9">
        <v>47916</v>
      </c>
      <c r="X1315" s="4" t="s">
        <v>13</v>
      </c>
      <c r="Y1315" s="4" t="s">
        <v>321</v>
      </c>
      <c r="Z1315" s="68">
        <v>43616</v>
      </c>
    </row>
    <row r="1316" spans="1:26" ht="12.75" x14ac:dyDescent="0.35">
      <c r="A131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16" s="181" t="str">
        <f>IF(All_Opps[[#This Row],[WeekMod]]&lt;&gt;"",CONCATENATE(All_Opps[[#This Row],[Opp Year]],"-",TEXT(All_Opps[[#This Row],[WeekMod]],"00#")),"")</f>
        <v/>
      </c>
      <c r="C13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16" s="181" t="str">
        <f>CONCATENATE(All_Opps[[#This Row],[Opp Year]],"-",TEXT(All_Opps[[#This Row],[Week]],"00#"))</f>
        <v>2022-001</v>
      </c>
      <c r="E1316" s="181">
        <f>IFERROR(VALUE(RIGHT(All_Opps[[#This Row],[Opportunity Name]],2)),"")</f>
        <v>2</v>
      </c>
      <c r="F1316" s="181">
        <f>IFERROR(("20"&amp;LEFT(All_Opps[[#This Row],[Opportunity Name]],2))*1,"")</f>
        <v>2022</v>
      </c>
      <c r="G1316" s="181" t="str">
        <f>MID(All_Opps[[#This Row],[Opportunity Name]],3,2)</f>
        <v>06</v>
      </c>
      <c r="H1316" s="181" t="str">
        <f>LEFT(All_Opps[[#This Row],[Opportunity Name]],7)</f>
        <v>2206-10</v>
      </c>
      <c r="I1316" s="181" t="str" cm="1">
        <f t="array" ref="I13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16" s="181" t="str">
        <f>YEAR(All_Opps[[#This Row],[Close_Date]])&amp;"-"&amp;TEXT(MONTH(All_Opps[[#This Row],[Close_Date]]),"00")</f>
        <v>2019-06</v>
      </c>
      <c r="K1316" s="182">
        <f>All_Opps[[#This Row],[Created Date2]]*1</f>
        <v>43608</v>
      </c>
      <c r="L1316" s="183">
        <f>YEAR(All_Opps[[#This Row],[Created_Date]])</f>
        <v>2019</v>
      </c>
      <c r="M1316" s="184">
        <f>WEEKNUM(All_Opps[[#This Row],[Created_Date]],16)</f>
        <v>21</v>
      </c>
      <c r="N1316" s="182">
        <f>All_Opps[[#This Row],[Close Date]]*1</f>
        <v>43624</v>
      </c>
      <c r="O1316" s="185">
        <f>YEAR(All_Opps[[#This Row],[Close_Date]])</f>
        <v>2019</v>
      </c>
      <c r="P1316" s="183">
        <f>MONTH(All_Opps[[#This Row],[Close Date]])</f>
        <v>6</v>
      </c>
      <c r="Q1316" s="181">
        <f>WEEKNUM(All_Opps[[#This Row],[Close Date]],1)</f>
        <v>23</v>
      </c>
      <c r="R131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1105</v>
      </c>
      <c r="S1316" s="4" t="s">
        <v>2941</v>
      </c>
      <c r="T1316" s="4" t="s">
        <v>2942</v>
      </c>
      <c r="U1316" s="68">
        <v>43624</v>
      </c>
      <c r="V1316" s="347" t="s">
        <v>19</v>
      </c>
      <c r="W1316" s="9">
        <v>63784</v>
      </c>
      <c r="X1316" s="4" t="s">
        <v>13</v>
      </c>
      <c r="Y1316" s="4" t="s">
        <v>321</v>
      </c>
      <c r="Z1316" s="68">
        <v>43608</v>
      </c>
    </row>
    <row r="1317" spans="1:26" ht="12.75" x14ac:dyDescent="0.35">
      <c r="A131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17" s="181" t="str">
        <f>IF(All_Opps[[#This Row],[WeekMod]]&lt;&gt;"",CONCATENATE(All_Opps[[#This Row],[Opp Year]],"-",TEXT(All_Opps[[#This Row],[WeekMod]],"00#")),"")</f>
        <v/>
      </c>
      <c r="C13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17" s="181" t="str">
        <f>CONCATENATE(All_Opps[[#This Row],[Opp Year]],"-",TEXT(All_Opps[[#This Row],[Week]],"00#"))</f>
        <v>2023-001</v>
      </c>
      <c r="E1317" s="181">
        <f>IFERROR(VALUE(RIGHT(All_Opps[[#This Row],[Opportunity Name]],2)),"")</f>
        <v>4</v>
      </c>
      <c r="F1317" s="181">
        <f>IFERROR(("20"&amp;LEFT(All_Opps[[#This Row],[Opportunity Name]],2))*1,"")</f>
        <v>2023</v>
      </c>
      <c r="G1317" s="181" t="str">
        <f>MID(All_Opps[[#This Row],[Opportunity Name]],3,2)</f>
        <v>04</v>
      </c>
      <c r="H1317" s="181" t="str">
        <f>LEFT(All_Opps[[#This Row],[Opportunity Name]],7)</f>
        <v>2304-01</v>
      </c>
      <c r="I1317" s="181" t="str" cm="1">
        <f t="array" ref="I13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17" s="181" t="str">
        <f>YEAR(All_Opps[[#This Row],[Close_Date]])&amp;"-"&amp;TEXT(MONTH(All_Opps[[#This Row],[Close_Date]]),"00")</f>
        <v>2019-07</v>
      </c>
      <c r="K1317" s="182">
        <f>All_Opps[[#This Row],[Created Date2]]*1</f>
        <v>43603</v>
      </c>
      <c r="L1317" s="183">
        <f>YEAR(All_Opps[[#This Row],[Created_Date]])</f>
        <v>2019</v>
      </c>
      <c r="M1317" s="184">
        <f>WEEKNUM(All_Opps[[#This Row],[Created_Date]],16)</f>
        <v>21</v>
      </c>
      <c r="N1317" s="182">
        <f>All_Opps[[#This Row],[Close Date]]*1</f>
        <v>43664</v>
      </c>
      <c r="O1317" s="185">
        <f>YEAR(All_Opps[[#This Row],[Close_Date]])</f>
        <v>2019</v>
      </c>
      <c r="P1317" s="183">
        <f>MONTH(All_Opps[[#This Row],[Close Date]])</f>
        <v>7</v>
      </c>
      <c r="Q1317" s="181">
        <f>WEEKNUM(All_Opps[[#This Row],[Close Date]],1)</f>
        <v>29</v>
      </c>
      <c r="R131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1414</v>
      </c>
      <c r="S1317" s="4" t="s">
        <v>2943</v>
      </c>
      <c r="T1317" s="4" t="s">
        <v>2944</v>
      </c>
      <c r="U1317" s="68">
        <v>43664</v>
      </c>
      <c r="V1317" s="347" t="s">
        <v>19</v>
      </c>
      <c r="W1317" s="9">
        <v>63184</v>
      </c>
      <c r="X1317" s="4" t="s">
        <v>13</v>
      </c>
      <c r="Y1317" s="4" t="s">
        <v>328</v>
      </c>
      <c r="Z1317" s="68">
        <v>43603</v>
      </c>
    </row>
    <row r="1318" spans="1:26" ht="12.75" x14ac:dyDescent="0.35">
      <c r="A13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1318" s="181" t="str">
        <f>IF(All_Opps[[#This Row],[WeekMod]]&lt;&gt;"",CONCATENATE(All_Opps[[#This Row],[Opp Year]],"-",TEXT(All_Opps[[#This Row],[WeekMod]],"00#")),"")</f>
        <v>2020-025</v>
      </c>
      <c r="C13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1318" s="181" t="str">
        <f>CONCATENATE(All_Opps[[#This Row],[Opp Year]],"-",TEXT(All_Opps[[#This Row],[Week]],"00#"))</f>
        <v>2020-025</v>
      </c>
      <c r="E1318" s="181">
        <f>IFERROR(VALUE(RIGHT(All_Opps[[#This Row],[Opportunity Name]],2)),"")</f>
        <v>2</v>
      </c>
      <c r="F1318" s="181">
        <f>IFERROR(("20"&amp;LEFT(All_Opps[[#This Row],[Opportunity Name]],2))*1,"")</f>
        <v>2020</v>
      </c>
      <c r="G1318" s="181" t="str">
        <f>MID(All_Opps[[#This Row],[Opportunity Name]],3,2)</f>
        <v>09</v>
      </c>
      <c r="H1318" s="181" t="str">
        <f>LEFT(All_Opps[[#This Row],[Opportunity Name]],7)</f>
        <v>2009 St</v>
      </c>
      <c r="I1318" s="181" t="str" cm="1">
        <f t="array" ref="I13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18" s="181" t="str">
        <f>YEAR(All_Opps[[#This Row],[Close_Date]])&amp;"-"&amp;TEXT(MONTH(All_Opps[[#This Row],[Close_Date]]),"00")</f>
        <v>2019-06</v>
      </c>
      <c r="K1318" s="182">
        <f>All_Opps[[#This Row],[Created Date2]]*1</f>
        <v>43592</v>
      </c>
      <c r="L1318" s="183">
        <f>YEAR(All_Opps[[#This Row],[Created_Date]])</f>
        <v>2019</v>
      </c>
      <c r="M1318" s="184">
        <f>WEEKNUM(All_Opps[[#This Row],[Created_Date]],16)</f>
        <v>19</v>
      </c>
      <c r="N1318" s="182">
        <f>All_Opps[[#This Row],[Close Date]]*1</f>
        <v>43637</v>
      </c>
      <c r="O1318" s="185">
        <f>YEAR(All_Opps[[#This Row],[Close_Date]])</f>
        <v>2019</v>
      </c>
      <c r="P1318" s="183">
        <f>MONTH(All_Opps[[#This Row],[Close Date]])</f>
        <v>6</v>
      </c>
      <c r="Q1318" s="181">
        <f>WEEKNUM(All_Opps[[#This Row],[Close Date]],1)</f>
        <v>25</v>
      </c>
      <c r="R131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18" s="4" t="s">
        <v>2945</v>
      </c>
      <c r="T1318" s="4" t="s">
        <v>2946</v>
      </c>
      <c r="U1318" s="68">
        <v>43637</v>
      </c>
      <c r="V1318" s="347" t="s">
        <v>21</v>
      </c>
      <c r="W1318" s="9">
        <v>31919</v>
      </c>
      <c r="X1318" s="4" t="s">
        <v>27</v>
      </c>
      <c r="Y1318" s="4" t="s">
        <v>328</v>
      </c>
      <c r="Z1318" s="68">
        <v>43592</v>
      </c>
    </row>
    <row r="1319" spans="1:26" ht="12.75" x14ac:dyDescent="0.35">
      <c r="A131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19" s="181" t="str">
        <f>IF(All_Opps[[#This Row],[WeekMod]]&lt;&gt;"",CONCATENATE(All_Opps[[#This Row],[Opp Year]],"-",TEXT(All_Opps[[#This Row],[WeekMod]],"00#")),"")</f>
        <v/>
      </c>
      <c r="C13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19" s="181" t="str">
        <f>CONCATENATE(All_Opps[[#This Row],[Opp Year]],"-",TEXT(All_Opps[[#This Row],[Week]],"00#"))</f>
        <v>2021-001</v>
      </c>
      <c r="E1319" s="181">
        <f>IFERROR(VALUE(RIGHT(All_Opps[[#This Row],[Opportunity Name]],2)),"")</f>
        <v>2</v>
      </c>
      <c r="F1319" s="181">
        <f>IFERROR(("20"&amp;LEFT(All_Opps[[#This Row],[Opportunity Name]],2))*1,"")</f>
        <v>2021</v>
      </c>
      <c r="G1319" s="181" t="str">
        <f>MID(All_Opps[[#This Row],[Opportunity Name]],3,2)</f>
        <v>09</v>
      </c>
      <c r="H1319" s="181" t="str">
        <f>LEFT(All_Opps[[#This Row],[Opportunity Name]],7)</f>
        <v>2109 Ra</v>
      </c>
      <c r="I1319" s="181" t="str" cm="1">
        <f t="array" ref="I13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19" s="181" t="str">
        <f>YEAR(All_Opps[[#This Row],[Close_Date]])&amp;"-"&amp;TEXT(MONTH(All_Opps[[#This Row],[Close_Date]]),"00")</f>
        <v>2019-06</v>
      </c>
      <c r="K1319" s="182">
        <f>All_Opps[[#This Row],[Created Date2]]*1</f>
        <v>43595</v>
      </c>
      <c r="L1319" s="183">
        <f>YEAR(All_Opps[[#This Row],[Created_Date]])</f>
        <v>2019</v>
      </c>
      <c r="M1319" s="184">
        <f>WEEKNUM(All_Opps[[#This Row],[Created_Date]],16)</f>
        <v>19</v>
      </c>
      <c r="N1319" s="182">
        <f>All_Opps[[#This Row],[Close Date]]*1</f>
        <v>43635</v>
      </c>
      <c r="O1319" s="185">
        <f>YEAR(All_Opps[[#This Row],[Close_Date]])</f>
        <v>2019</v>
      </c>
      <c r="P1319" s="183">
        <f>MONTH(All_Opps[[#This Row],[Close Date]])</f>
        <v>6</v>
      </c>
      <c r="Q1319" s="181">
        <f>WEEKNUM(All_Opps[[#This Row],[Close Date]],1)</f>
        <v>25</v>
      </c>
      <c r="R13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19" s="4" t="s">
        <v>2947</v>
      </c>
      <c r="T1319" s="4" t="s">
        <v>2948</v>
      </c>
      <c r="U1319" s="68">
        <v>43635</v>
      </c>
      <c r="V1319" s="347" t="s">
        <v>21</v>
      </c>
      <c r="W1319" s="9">
        <v>45781</v>
      </c>
      <c r="X1319" s="4" t="s">
        <v>15</v>
      </c>
      <c r="Y1319" s="4" t="s">
        <v>328</v>
      </c>
      <c r="Z1319" s="68">
        <v>43595</v>
      </c>
    </row>
    <row r="1320" spans="1:26" ht="12.75" x14ac:dyDescent="0.35">
      <c r="A13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1320" s="181" t="str">
        <f>IF(All_Opps[[#This Row],[WeekMod]]&lt;&gt;"",CONCATENATE(All_Opps[[#This Row],[Opp Year]],"-",TEXT(All_Opps[[#This Row],[WeekMod]],"00#")),"")</f>
        <v>2020-029</v>
      </c>
      <c r="C13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1320" s="181" t="str">
        <f>CONCATENATE(All_Opps[[#This Row],[Opp Year]],"-",TEXT(All_Opps[[#This Row],[Week]],"00#"))</f>
        <v>2020-029</v>
      </c>
      <c r="E1320" s="181">
        <f>IFERROR(VALUE(RIGHT(All_Opps[[#This Row],[Opportunity Name]],2)),"")</f>
        <v>6</v>
      </c>
      <c r="F1320" s="181">
        <f>IFERROR(("20"&amp;LEFT(All_Opps[[#This Row],[Opportunity Name]],2))*1,"")</f>
        <v>2020</v>
      </c>
      <c r="G1320" s="181" t="str">
        <f>MID(All_Opps[[#This Row],[Opportunity Name]],3,2)</f>
        <v>06</v>
      </c>
      <c r="H1320" s="181" t="str">
        <f>LEFT(All_Opps[[#This Row],[Opportunity Name]],7)</f>
        <v>2006 Qu</v>
      </c>
      <c r="I1320" s="181" t="str" cm="1">
        <f t="array" ref="I13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20" s="181" t="str">
        <f>YEAR(All_Opps[[#This Row],[Close_Date]])&amp;"-"&amp;TEXT(MONTH(All_Opps[[#This Row],[Close_Date]]),"00")</f>
        <v>2019-07</v>
      </c>
      <c r="K1320" s="182">
        <f>All_Opps[[#This Row],[Created Date2]]*1</f>
        <v>43633</v>
      </c>
      <c r="L1320" s="183">
        <f>YEAR(All_Opps[[#This Row],[Created_Date]])</f>
        <v>2019</v>
      </c>
      <c r="M1320" s="184">
        <f>WEEKNUM(All_Opps[[#This Row],[Created_Date]],16)</f>
        <v>25</v>
      </c>
      <c r="N1320" s="182">
        <f>All_Opps[[#This Row],[Close Date]]*1</f>
        <v>43666</v>
      </c>
      <c r="O1320" s="185">
        <f>YEAR(All_Opps[[#This Row],[Close_Date]])</f>
        <v>2019</v>
      </c>
      <c r="P1320" s="183">
        <f>MONTH(All_Opps[[#This Row],[Close Date]])</f>
        <v>7</v>
      </c>
      <c r="Q1320" s="181">
        <f>WEEKNUM(All_Opps[[#This Row],[Close Date]],1)</f>
        <v>29</v>
      </c>
      <c r="R13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20" s="4" t="s">
        <v>2949</v>
      </c>
      <c r="T1320" s="4" t="s">
        <v>2950</v>
      </c>
      <c r="U1320" s="68">
        <v>43666</v>
      </c>
      <c r="V1320" s="347" t="s">
        <v>21</v>
      </c>
      <c r="W1320" s="9">
        <v>91218</v>
      </c>
      <c r="X1320" s="4" t="s">
        <v>13</v>
      </c>
      <c r="Y1320" s="4" t="s">
        <v>328</v>
      </c>
      <c r="Z1320" s="68">
        <v>43633</v>
      </c>
    </row>
    <row r="1321" spans="1:26" ht="12.75" x14ac:dyDescent="0.35">
      <c r="A13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1321" s="181" t="str">
        <f>IF(All_Opps[[#This Row],[WeekMod]]&lt;&gt;"",CONCATENATE(All_Opps[[#This Row],[Opp Year]],"-",TEXT(All_Opps[[#This Row],[WeekMod]],"00#")),"")</f>
        <v>2019-077</v>
      </c>
      <c r="C13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1321" s="181" t="str">
        <f>CONCATENATE(All_Opps[[#This Row],[Opp Year]],"-",TEXT(All_Opps[[#This Row],[Week]],"00#"))</f>
        <v>2019-077</v>
      </c>
      <c r="E1321" s="181">
        <f>IFERROR(VALUE(RIGHT(All_Opps[[#This Row],[Opportunity Name]],2)),"")</f>
        <v>2</v>
      </c>
      <c r="F1321" s="181">
        <f>IFERROR(("20"&amp;LEFT(All_Opps[[#This Row],[Opportunity Name]],2))*1,"")</f>
        <v>2019</v>
      </c>
      <c r="G1321" s="181" t="str">
        <f>MID(All_Opps[[#This Row],[Opportunity Name]],3,2)</f>
        <v>09</v>
      </c>
      <c r="H1321" s="181" t="str">
        <f>LEFT(All_Opps[[#This Row],[Opportunity Name]],7)</f>
        <v>1909 Za</v>
      </c>
      <c r="I1321" s="181" t="str" cm="1">
        <f t="array" ref="I13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21" s="181" t="str">
        <f>YEAR(All_Opps[[#This Row],[Close_Date]])&amp;"-"&amp;TEXT(MONTH(All_Opps[[#This Row],[Close_Date]]),"00")</f>
        <v>2019-06</v>
      </c>
      <c r="K1321" s="182">
        <f>All_Opps[[#This Row],[Created Date2]]*1</f>
        <v>43604</v>
      </c>
      <c r="L1321" s="183">
        <f>YEAR(All_Opps[[#This Row],[Created_Date]])</f>
        <v>2019</v>
      </c>
      <c r="M1321" s="184">
        <f>WEEKNUM(All_Opps[[#This Row],[Created_Date]],16)</f>
        <v>21</v>
      </c>
      <c r="N1321" s="182">
        <f>All_Opps[[#This Row],[Close Date]]*1</f>
        <v>43635</v>
      </c>
      <c r="O1321" s="185">
        <f>YEAR(All_Opps[[#This Row],[Close_Date]])</f>
        <v>2019</v>
      </c>
      <c r="P1321" s="183">
        <f>MONTH(All_Opps[[#This Row],[Close Date]])</f>
        <v>6</v>
      </c>
      <c r="Q1321" s="181">
        <f>WEEKNUM(All_Opps[[#This Row],[Close Date]],1)</f>
        <v>25</v>
      </c>
      <c r="R13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21" s="4" t="s">
        <v>2951</v>
      </c>
      <c r="T1321" s="4" t="s">
        <v>2952</v>
      </c>
      <c r="U1321" s="68">
        <v>43635</v>
      </c>
      <c r="V1321" s="347" t="s">
        <v>21</v>
      </c>
      <c r="W1321" s="9">
        <v>32903</v>
      </c>
      <c r="X1321" s="4" t="s">
        <v>10</v>
      </c>
      <c r="Y1321" s="4" t="s">
        <v>328</v>
      </c>
      <c r="Z1321" s="68">
        <v>43604</v>
      </c>
    </row>
    <row r="1322" spans="1:26" ht="12.75" x14ac:dyDescent="0.35">
      <c r="A13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1322" s="181" t="str">
        <f>IF(All_Opps[[#This Row],[WeekMod]]&lt;&gt;"",CONCATENATE(All_Opps[[#This Row],[Opp Year]],"-",TEXT(All_Opps[[#This Row],[WeekMod]],"00#")),"")</f>
        <v>2019-081</v>
      </c>
      <c r="C13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1322" s="181" t="str">
        <f>CONCATENATE(All_Opps[[#This Row],[Opp Year]],"-",TEXT(All_Opps[[#This Row],[Week]],"00#"))</f>
        <v>2019-081</v>
      </c>
      <c r="E1322" s="181">
        <f>IFERROR(VALUE(RIGHT(All_Opps[[#This Row],[Opportunity Name]],2)),"")</f>
        <v>2</v>
      </c>
      <c r="F1322" s="181">
        <f>IFERROR(("20"&amp;LEFT(All_Opps[[#This Row],[Opportunity Name]],2))*1,"")</f>
        <v>2019</v>
      </c>
      <c r="G1322" s="181" t="str">
        <f>MID(All_Opps[[#This Row],[Opportunity Name]],3,2)</f>
        <v>08</v>
      </c>
      <c r="H1322" s="181" t="str">
        <f>LEFT(All_Opps[[#This Row],[Opportunity Name]],7)</f>
        <v>1908 Br</v>
      </c>
      <c r="I1322" s="181" t="str" cm="1">
        <f t="array" ref="I13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22" s="181" t="str">
        <f>YEAR(All_Opps[[#This Row],[Close_Date]])&amp;"-"&amp;TEXT(MONTH(All_Opps[[#This Row],[Close_Date]]),"00")</f>
        <v>2019-07</v>
      </c>
      <c r="K1322" s="182">
        <f>All_Opps[[#This Row],[Created Date2]]*1</f>
        <v>43635</v>
      </c>
      <c r="L1322" s="183">
        <f>YEAR(All_Opps[[#This Row],[Created_Date]])</f>
        <v>2019</v>
      </c>
      <c r="M1322" s="184">
        <f>WEEKNUM(All_Opps[[#This Row],[Created_Date]],16)</f>
        <v>25</v>
      </c>
      <c r="N1322" s="182">
        <f>All_Opps[[#This Row],[Close Date]]*1</f>
        <v>43666</v>
      </c>
      <c r="O1322" s="185">
        <f>YEAR(All_Opps[[#This Row],[Close_Date]])</f>
        <v>2019</v>
      </c>
      <c r="P1322" s="183">
        <f>MONTH(All_Opps[[#This Row],[Close Date]])</f>
        <v>7</v>
      </c>
      <c r="Q1322" s="181">
        <f>WEEKNUM(All_Opps[[#This Row],[Close Date]],1)</f>
        <v>29</v>
      </c>
      <c r="R13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22" s="4" t="s">
        <v>2953</v>
      </c>
      <c r="T1322" s="4" t="s">
        <v>2954</v>
      </c>
      <c r="U1322" s="68">
        <v>43666</v>
      </c>
      <c r="V1322" s="347" t="s">
        <v>21</v>
      </c>
      <c r="W1322" s="9">
        <v>36635</v>
      </c>
      <c r="X1322" s="4" t="s">
        <v>161</v>
      </c>
      <c r="Y1322" s="4" t="s">
        <v>328</v>
      </c>
      <c r="Z1322" s="68">
        <v>43635</v>
      </c>
    </row>
    <row r="1323" spans="1:26" ht="12.75" x14ac:dyDescent="0.35">
      <c r="A13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1323" s="181" t="str">
        <f>IF(All_Opps[[#This Row],[WeekMod]]&lt;&gt;"",CONCATENATE(All_Opps[[#This Row],[Opp Year]],"-",TEXT(All_Opps[[#This Row],[WeekMod]],"00#")),"")</f>
        <v>2019-076</v>
      </c>
      <c r="C13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1323" s="181" t="str">
        <f>CONCATENATE(All_Opps[[#This Row],[Opp Year]],"-",TEXT(All_Opps[[#This Row],[Week]],"00#"))</f>
        <v>2019-076</v>
      </c>
      <c r="E1323" s="181">
        <f>IFERROR(VALUE(RIGHT(All_Opps[[#This Row],[Opportunity Name]],2)),"")</f>
        <v>2</v>
      </c>
      <c r="F1323" s="181">
        <f>IFERROR(("20"&amp;LEFT(All_Opps[[#This Row],[Opportunity Name]],2))*1,"")</f>
        <v>2019</v>
      </c>
      <c r="G1323" s="181" t="str">
        <f>MID(All_Opps[[#This Row],[Opportunity Name]],3,2)</f>
        <v>11</v>
      </c>
      <c r="H1323" s="181" t="str">
        <f>LEFT(All_Opps[[#This Row],[Opportunity Name]],7)</f>
        <v>1911 Ze</v>
      </c>
      <c r="I1323" s="181" t="str" cm="1">
        <f t="array" ref="I13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23" s="181" t="str">
        <f>YEAR(All_Opps[[#This Row],[Close_Date]])&amp;"-"&amp;TEXT(MONTH(All_Opps[[#This Row],[Close_Date]]),"00")</f>
        <v>2019-06</v>
      </c>
      <c r="K1323" s="182">
        <f>All_Opps[[#This Row],[Created Date2]]*1</f>
        <v>43601</v>
      </c>
      <c r="L1323" s="183">
        <f>YEAR(All_Opps[[#This Row],[Created_Date]])</f>
        <v>2019</v>
      </c>
      <c r="M1323" s="184">
        <f>WEEKNUM(All_Opps[[#This Row],[Created_Date]],16)</f>
        <v>20</v>
      </c>
      <c r="N1323" s="182">
        <f>All_Opps[[#This Row],[Close Date]]*1</f>
        <v>43625</v>
      </c>
      <c r="O1323" s="185">
        <f>YEAR(All_Opps[[#This Row],[Close_Date]])</f>
        <v>2019</v>
      </c>
      <c r="P1323" s="183">
        <f>MONTH(All_Opps[[#This Row],[Close Date]])</f>
        <v>6</v>
      </c>
      <c r="Q1323" s="181">
        <f>WEEKNUM(All_Opps[[#This Row],[Close Date]],1)</f>
        <v>24</v>
      </c>
      <c r="R132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23" s="4" t="s">
        <v>2955</v>
      </c>
      <c r="T1323" s="4" t="s">
        <v>2956</v>
      </c>
      <c r="U1323" s="68">
        <v>43625</v>
      </c>
      <c r="V1323" s="347" t="s">
        <v>21</v>
      </c>
      <c r="W1323" s="9">
        <v>38256</v>
      </c>
      <c r="X1323" s="4" t="s">
        <v>5</v>
      </c>
      <c r="Y1323" s="4" t="s">
        <v>328</v>
      </c>
      <c r="Z1323" s="68">
        <v>43601</v>
      </c>
    </row>
    <row r="1324" spans="1:26" ht="12.75" x14ac:dyDescent="0.35">
      <c r="A13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1324" s="181" t="str">
        <f>IF(All_Opps[[#This Row],[WeekMod]]&lt;&gt;"",CONCATENATE(All_Opps[[#This Row],[Opp Year]],"-",TEXT(All_Opps[[#This Row],[WeekMod]],"00#")),"")</f>
        <v>2019-079</v>
      </c>
      <c r="C13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1324" s="181" t="str">
        <f>CONCATENATE(All_Opps[[#This Row],[Opp Year]],"-",TEXT(All_Opps[[#This Row],[Week]],"00#"))</f>
        <v>2019-079</v>
      </c>
      <c r="E1324" s="181">
        <f>IFERROR(VALUE(RIGHT(All_Opps[[#This Row],[Opportunity Name]],2)),"")</f>
        <v>3</v>
      </c>
      <c r="F1324" s="181">
        <f>IFERROR(("20"&amp;LEFT(All_Opps[[#This Row],[Opportunity Name]],2))*1,"")</f>
        <v>2019</v>
      </c>
      <c r="G1324" s="181" t="str">
        <f>MID(All_Opps[[#This Row],[Opportunity Name]],3,2)</f>
        <v>11</v>
      </c>
      <c r="H1324" s="181" t="str">
        <f>LEFT(All_Opps[[#This Row],[Opportunity Name]],7)</f>
        <v>1911-06</v>
      </c>
      <c r="I1324" s="181" t="str" cm="1">
        <f t="array" ref="I13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24" s="181" t="str">
        <f>YEAR(All_Opps[[#This Row],[Close_Date]])&amp;"-"&amp;TEXT(MONTH(All_Opps[[#This Row],[Close_Date]]),"00")</f>
        <v>2019-07</v>
      </c>
      <c r="K1324" s="182">
        <f>All_Opps[[#This Row],[Created Date2]]*1</f>
        <v>43650</v>
      </c>
      <c r="L1324" s="183">
        <f>YEAR(All_Opps[[#This Row],[Created_Date]])</f>
        <v>2019</v>
      </c>
      <c r="M1324" s="184">
        <f>WEEKNUM(All_Opps[[#This Row],[Created_Date]],16)</f>
        <v>27</v>
      </c>
      <c r="N1324" s="182">
        <f>All_Opps[[#This Row],[Close Date]]*1</f>
        <v>43652</v>
      </c>
      <c r="O1324" s="185">
        <f>YEAR(All_Opps[[#This Row],[Close_Date]])</f>
        <v>2019</v>
      </c>
      <c r="P1324" s="183">
        <f>MONTH(All_Opps[[#This Row],[Close Date]])</f>
        <v>7</v>
      </c>
      <c r="Q1324" s="181">
        <f>WEEKNUM(All_Opps[[#This Row],[Close Date]],1)</f>
        <v>27</v>
      </c>
      <c r="R132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120</v>
      </c>
      <c r="S1324" s="4" t="s">
        <v>2957</v>
      </c>
      <c r="T1324" s="4" t="s">
        <v>2958</v>
      </c>
      <c r="U1324" s="68">
        <v>43652</v>
      </c>
      <c r="V1324" s="347" t="s">
        <v>19</v>
      </c>
      <c r="W1324" s="9">
        <v>24265</v>
      </c>
      <c r="X1324" s="4" t="s">
        <v>159</v>
      </c>
      <c r="Y1324" s="4" t="s">
        <v>1285</v>
      </c>
      <c r="Z1324" s="68">
        <v>43650</v>
      </c>
    </row>
    <row r="1325" spans="1:26" ht="12.75" x14ac:dyDescent="0.35">
      <c r="A13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1325" s="181" t="str">
        <f>IF(All_Opps[[#This Row],[WeekMod]]&lt;&gt;"",CONCATENATE(All_Opps[[#This Row],[Opp Year]],"-",TEXT(All_Opps[[#This Row],[WeekMod]],"00#")),"")</f>
        <v>2019-080</v>
      </c>
      <c r="C13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1325" s="181" t="str">
        <f>CONCATENATE(All_Opps[[#This Row],[Opp Year]],"-",TEXT(All_Opps[[#This Row],[Week]],"00#"))</f>
        <v>2019-080</v>
      </c>
      <c r="E1325" s="181">
        <f>IFERROR(VALUE(RIGHT(All_Opps[[#This Row],[Opportunity Name]],2)),"")</f>
        <v>5</v>
      </c>
      <c r="F1325" s="181">
        <f>IFERROR(("20"&amp;LEFT(All_Opps[[#This Row],[Opportunity Name]],2))*1,"")</f>
        <v>2019</v>
      </c>
      <c r="G1325" s="181" t="str">
        <f>MID(All_Opps[[#This Row],[Opportunity Name]],3,2)</f>
        <v>12</v>
      </c>
      <c r="H1325" s="181" t="str">
        <f>LEFT(All_Opps[[#This Row],[Opportunity Name]],7)</f>
        <v>1912-15</v>
      </c>
      <c r="I1325" s="181" t="str" cm="1">
        <f t="array" ref="I13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25" s="181" t="str">
        <f>YEAR(All_Opps[[#This Row],[Close_Date]])&amp;"-"&amp;TEXT(MONTH(All_Opps[[#This Row],[Close_Date]]),"00")</f>
        <v>2019-07</v>
      </c>
      <c r="K1325" s="182">
        <f>All_Opps[[#This Row],[Created Date2]]*1</f>
        <v>43655</v>
      </c>
      <c r="L1325" s="183">
        <f>YEAR(All_Opps[[#This Row],[Created_Date]])</f>
        <v>2019</v>
      </c>
      <c r="M1325" s="184">
        <f>WEEKNUM(All_Opps[[#This Row],[Created_Date]],16)</f>
        <v>28</v>
      </c>
      <c r="N1325" s="182">
        <f>All_Opps[[#This Row],[Close Date]]*1</f>
        <v>43657</v>
      </c>
      <c r="O1325" s="185">
        <f>YEAR(All_Opps[[#This Row],[Close_Date]])</f>
        <v>2019</v>
      </c>
      <c r="P1325" s="183">
        <f>MONTH(All_Opps[[#This Row],[Close Date]])</f>
        <v>7</v>
      </c>
      <c r="Q1325" s="181">
        <f>WEEKNUM(All_Opps[[#This Row],[Close Date]],1)</f>
        <v>28</v>
      </c>
      <c r="R132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145</v>
      </c>
      <c r="S1325" s="4" t="s">
        <v>2959</v>
      </c>
      <c r="T1325" s="4" t="s">
        <v>2960</v>
      </c>
      <c r="U1325" s="68">
        <v>43657</v>
      </c>
      <c r="V1325" s="347" t="s">
        <v>19</v>
      </c>
      <c r="W1325" s="9">
        <v>327818</v>
      </c>
      <c r="X1325" s="4" t="s">
        <v>15</v>
      </c>
      <c r="Y1325" s="4" t="s">
        <v>321</v>
      </c>
      <c r="Z1325" s="68">
        <v>43655</v>
      </c>
    </row>
    <row r="1326" spans="1:26" ht="12.75" x14ac:dyDescent="0.35">
      <c r="A132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26" s="181" t="str">
        <f>IF(All_Opps[[#This Row],[WeekMod]]&lt;&gt;"",CONCATENATE(All_Opps[[#This Row],[Opp Year]],"-",TEXT(All_Opps[[#This Row],[WeekMod]],"00#")),"")</f>
        <v/>
      </c>
      <c r="C13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26" s="181" t="str">
        <f>CONCATENATE(All_Opps[[#This Row],[Opp Year]],"-",TEXT(All_Opps[[#This Row],[Week]],"00#"))</f>
        <v>2023-001</v>
      </c>
      <c r="E1326" s="181">
        <f>IFERROR(VALUE(RIGHT(All_Opps[[#This Row],[Opportunity Name]],2)),"")</f>
        <v>2</v>
      </c>
      <c r="F1326" s="181">
        <f>IFERROR(("20"&amp;LEFT(All_Opps[[#This Row],[Opportunity Name]],2))*1,"")</f>
        <v>2023</v>
      </c>
      <c r="G1326" s="181" t="str">
        <f>MID(All_Opps[[#This Row],[Opportunity Name]],3,2)</f>
        <v>03</v>
      </c>
      <c r="H1326" s="181" t="str">
        <f>LEFT(All_Opps[[#This Row],[Opportunity Name]],7)</f>
        <v>2303-07</v>
      </c>
      <c r="I1326" s="181" t="str" cm="1">
        <f t="array" ref="I13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26" s="181" t="str">
        <f>YEAR(All_Opps[[#This Row],[Close_Date]])&amp;"-"&amp;TEXT(MONTH(All_Opps[[#This Row],[Close_Date]]),"00")</f>
        <v>2019-07</v>
      </c>
      <c r="K1326" s="182">
        <f>All_Opps[[#This Row],[Created Date2]]*1</f>
        <v>43655</v>
      </c>
      <c r="L1326" s="183">
        <f>YEAR(All_Opps[[#This Row],[Created_Date]])</f>
        <v>2019</v>
      </c>
      <c r="M1326" s="184">
        <f>WEEKNUM(All_Opps[[#This Row],[Created_Date]],16)</f>
        <v>28</v>
      </c>
      <c r="N1326" s="182">
        <f>All_Opps[[#This Row],[Close Date]]*1</f>
        <v>43672</v>
      </c>
      <c r="O1326" s="185">
        <f>YEAR(All_Opps[[#This Row],[Close_Date]])</f>
        <v>2019</v>
      </c>
      <c r="P1326" s="183">
        <f>MONTH(All_Opps[[#This Row],[Close Date]])</f>
        <v>7</v>
      </c>
      <c r="Q1326" s="181">
        <f>WEEKNUM(All_Opps[[#This Row],[Close Date]],1)</f>
        <v>30</v>
      </c>
      <c r="R132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1331</v>
      </c>
      <c r="S1326" s="4" t="s">
        <v>2961</v>
      </c>
      <c r="T1326" s="4" t="s">
        <v>2962</v>
      </c>
      <c r="U1326" s="68">
        <v>43672</v>
      </c>
      <c r="V1326" s="347" t="s">
        <v>19</v>
      </c>
      <c r="W1326" s="9">
        <v>198919</v>
      </c>
      <c r="X1326" s="4" t="s">
        <v>13</v>
      </c>
      <c r="Y1326" s="4" t="s">
        <v>321</v>
      </c>
      <c r="Z1326" s="68">
        <v>43655</v>
      </c>
    </row>
    <row r="1327" spans="1:26" ht="12.75" x14ac:dyDescent="0.35">
      <c r="A13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1327" s="181" t="str">
        <f>IF(All_Opps[[#This Row],[WeekMod]]&lt;&gt;"",CONCATENATE(All_Opps[[#This Row],[Opp Year]],"-",TEXT(All_Opps[[#This Row],[WeekMod]],"00#")),"")</f>
        <v>2019-078</v>
      </c>
      <c r="C13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1327" s="181" t="str">
        <f>CONCATENATE(All_Opps[[#This Row],[Opp Year]],"-",TEXT(All_Opps[[#This Row],[Week]],"00#"))</f>
        <v>2019-078</v>
      </c>
      <c r="E1327" s="181">
        <f>IFERROR(VALUE(RIGHT(All_Opps[[#This Row],[Opportunity Name]],2)),"")</f>
        <v>2</v>
      </c>
      <c r="F1327" s="181">
        <f>IFERROR(("20"&amp;LEFT(All_Opps[[#This Row],[Opportunity Name]],2))*1,"")</f>
        <v>2019</v>
      </c>
      <c r="G1327" s="181" t="str">
        <f>MID(All_Opps[[#This Row],[Opportunity Name]],3,2)</f>
        <v>11</v>
      </c>
      <c r="H1327" s="181" t="str">
        <f>LEFT(All_Opps[[#This Row],[Opportunity Name]],7)</f>
        <v>1911 We</v>
      </c>
      <c r="I1327" s="181" t="str" cm="1">
        <f t="array" ref="I13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27" s="181" t="str">
        <f>YEAR(All_Opps[[#This Row],[Close_Date]])&amp;"-"&amp;TEXT(MONTH(All_Opps[[#This Row],[Close_Date]]),"00")</f>
        <v>2019-06</v>
      </c>
      <c r="K1327" s="182">
        <f>All_Opps[[#This Row],[Created Date2]]*1</f>
        <v>43627</v>
      </c>
      <c r="L1327" s="183">
        <f>YEAR(All_Opps[[#This Row],[Created_Date]])</f>
        <v>2019</v>
      </c>
      <c r="M1327" s="184">
        <f>WEEKNUM(All_Opps[[#This Row],[Created_Date]],16)</f>
        <v>24</v>
      </c>
      <c r="N1327" s="182">
        <f>All_Opps[[#This Row],[Close Date]]*1</f>
        <v>43645</v>
      </c>
      <c r="O1327" s="185">
        <f>YEAR(All_Opps[[#This Row],[Close_Date]])</f>
        <v>2019</v>
      </c>
      <c r="P1327" s="183">
        <f>MONTH(All_Opps[[#This Row],[Close Date]])</f>
        <v>6</v>
      </c>
      <c r="Q1327" s="181">
        <f>WEEKNUM(All_Opps[[#This Row],[Close Date]],1)</f>
        <v>26</v>
      </c>
      <c r="R132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27" s="4" t="s">
        <v>2963</v>
      </c>
      <c r="T1327" s="4" t="s">
        <v>2964</v>
      </c>
      <c r="U1327" s="68">
        <v>43645</v>
      </c>
      <c r="V1327" s="347" t="s">
        <v>18</v>
      </c>
      <c r="W1327" s="9">
        <v>24890</v>
      </c>
      <c r="X1327" s="4" t="s">
        <v>161</v>
      </c>
      <c r="Y1327" s="4" t="s">
        <v>321</v>
      </c>
      <c r="Z1327" s="68">
        <v>43627</v>
      </c>
    </row>
    <row r="1328" spans="1:26" ht="12.75" x14ac:dyDescent="0.35">
      <c r="A13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1328" s="181" t="str">
        <f>IF(All_Opps[[#This Row],[WeekMod]]&lt;&gt;"",CONCATENATE(All_Opps[[#This Row],[Opp Year]],"-",TEXT(All_Opps[[#This Row],[WeekMod]],"00#")),"")</f>
        <v>2019-082</v>
      </c>
      <c r="C13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1328" s="181" t="str">
        <f>CONCATENATE(All_Opps[[#This Row],[Opp Year]],"-",TEXT(All_Opps[[#This Row],[Week]],"00#"))</f>
        <v>2019-082</v>
      </c>
      <c r="E1328" s="181">
        <f>IFERROR(VALUE(RIGHT(All_Opps[[#This Row],[Opportunity Name]],2)),"")</f>
        <v>2</v>
      </c>
      <c r="F1328" s="181">
        <f>IFERROR(("20"&amp;LEFT(All_Opps[[#This Row],[Opportunity Name]],2))*1,"")</f>
        <v>2019</v>
      </c>
      <c r="G1328" s="181" t="str">
        <f>MID(All_Opps[[#This Row],[Opportunity Name]],3,2)</f>
        <v>09</v>
      </c>
      <c r="H1328" s="181" t="str">
        <f>LEFT(All_Opps[[#This Row],[Opportunity Name]],7)</f>
        <v>1909 Ko</v>
      </c>
      <c r="I1328" s="181" t="str" cm="1">
        <f t="array" ref="I13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28" s="181" t="str">
        <f>YEAR(All_Opps[[#This Row],[Close_Date]])&amp;"-"&amp;TEXT(MONTH(All_Opps[[#This Row],[Close_Date]]),"00")</f>
        <v>2019-07</v>
      </c>
      <c r="K1328" s="182">
        <f>All_Opps[[#This Row],[Created Date2]]*1</f>
        <v>43649</v>
      </c>
      <c r="L1328" s="183">
        <f>YEAR(All_Opps[[#This Row],[Created_Date]])</f>
        <v>2019</v>
      </c>
      <c r="M1328" s="184">
        <f>WEEKNUM(All_Opps[[#This Row],[Created_Date]],16)</f>
        <v>27</v>
      </c>
      <c r="N1328" s="182">
        <f>All_Opps[[#This Row],[Close Date]]*1</f>
        <v>43668</v>
      </c>
      <c r="O1328" s="185">
        <f>YEAR(All_Opps[[#This Row],[Close_Date]])</f>
        <v>2019</v>
      </c>
      <c r="P1328" s="183">
        <f>MONTH(All_Opps[[#This Row],[Close Date]])</f>
        <v>7</v>
      </c>
      <c r="Q1328" s="181">
        <f>WEEKNUM(All_Opps[[#This Row],[Close Date]],1)</f>
        <v>30</v>
      </c>
      <c r="R132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28" s="4" t="s">
        <v>2965</v>
      </c>
      <c r="T1328" s="4" t="s">
        <v>2966</v>
      </c>
      <c r="U1328" s="68">
        <v>43668</v>
      </c>
      <c r="V1328" s="347" t="s">
        <v>18</v>
      </c>
      <c r="W1328" s="9">
        <v>19571</v>
      </c>
      <c r="X1328" s="4" t="s">
        <v>13</v>
      </c>
      <c r="Y1328" s="4" t="s">
        <v>321</v>
      </c>
      <c r="Z1328" s="68">
        <v>43649</v>
      </c>
    </row>
    <row r="1329" spans="1:26" ht="12.75" x14ac:dyDescent="0.35">
      <c r="A13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1329" s="181" t="str">
        <f>IF(All_Opps[[#This Row],[WeekMod]]&lt;&gt;"",CONCATENATE(All_Opps[[#This Row],[Opp Year]],"-",TEXT(All_Opps[[#This Row],[WeekMod]],"00#")),"")</f>
        <v>2020-028</v>
      </c>
      <c r="C13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1329" s="181" t="str">
        <f>CONCATENATE(All_Opps[[#This Row],[Opp Year]],"-",TEXT(All_Opps[[#This Row],[Week]],"00#"))</f>
        <v>2020-028</v>
      </c>
      <c r="E1329" s="181">
        <f>IFERROR(VALUE(RIGHT(All_Opps[[#This Row],[Opportunity Name]],2)),"")</f>
        <v>2</v>
      </c>
      <c r="F1329" s="181">
        <f>IFERROR(("20"&amp;LEFT(All_Opps[[#This Row],[Opportunity Name]],2))*1,"")</f>
        <v>2020</v>
      </c>
      <c r="G1329" s="181" t="str">
        <f>MID(All_Opps[[#This Row],[Opportunity Name]],3,2)</f>
        <v>08</v>
      </c>
      <c r="H1329" s="181" t="str">
        <f>LEFT(All_Opps[[#This Row],[Opportunity Name]],7)</f>
        <v>2008 Ya</v>
      </c>
      <c r="I1329" s="181" t="str" cm="1">
        <f t="array" ref="I13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29" s="181" t="str">
        <f>YEAR(All_Opps[[#This Row],[Close_Date]])&amp;"-"&amp;TEXT(MONTH(All_Opps[[#This Row],[Close_Date]]),"00")</f>
        <v>2019-07</v>
      </c>
      <c r="K1329" s="182">
        <f>All_Opps[[#This Row],[Created Date2]]*1</f>
        <v>43639</v>
      </c>
      <c r="L1329" s="183">
        <f>YEAR(All_Opps[[#This Row],[Created_Date]])</f>
        <v>2019</v>
      </c>
      <c r="M1329" s="184">
        <f>WEEKNUM(All_Opps[[#This Row],[Created_Date]],16)</f>
        <v>26</v>
      </c>
      <c r="N1329" s="182">
        <f>All_Opps[[#This Row],[Close Date]]*1</f>
        <v>43657</v>
      </c>
      <c r="O1329" s="185">
        <f>YEAR(All_Opps[[#This Row],[Close_Date]])</f>
        <v>2019</v>
      </c>
      <c r="P1329" s="183">
        <f>MONTH(All_Opps[[#This Row],[Close Date]])</f>
        <v>7</v>
      </c>
      <c r="Q1329" s="181">
        <f>WEEKNUM(All_Opps[[#This Row],[Close Date]],1)</f>
        <v>28</v>
      </c>
      <c r="R132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29" s="4" t="s">
        <v>2967</v>
      </c>
      <c r="T1329" s="4" t="s">
        <v>2968</v>
      </c>
      <c r="U1329" s="68">
        <v>43657</v>
      </c>
      <c r="V1329" s="347" t="s">
        <v>18</v>
      </c>
      <c r="W1329" s="9">
        <v>29825</v>
      </c>
      <c r="X1329" s="4" t="s">
        <v>13</v>
      </c>
      <c r="Y1329" s="4" t="s">
        <v>321</v>
      </c>
      <c r="Z1329" s="68">
        <v>43639</v>
      </c>
    </row>
    <row r="1330" spans="1:26" ht="12.75" x14ac:dyDescent="0.35">
      <c r="A13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1330" s="181" t="str">
        <f>IF(All_Opps[[#This Row],[WeekMod]]&lt;&gt;"",CONCATENATE(All_Opps[[#This Row],[Opp Year]],"-",TEXT(All_Opps[[#This Row],[WeekMod]],"00#")),"")</f>
        <v>2019-076</v>
      </c>
      <c r="C13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1330" s="181" t="str">
        <f>CONCATENATE(All_Opps[[#This Row],[Opp Year]],"-",TEXT(All_Opps[[#This Row],[Week]],"00#"))</f>
        <v>2019-076</v>
      </c>
      <c r="E1330" s="181">
        <f>IFERROR(VALUE(RIGHT(All_Opps[[#This Row],[Opportunity Name]],2)),"")</f>
        <v>2</v>
      </c>
      <c r="F1330" s="181">
        <f>IFERROR(("20"&amp;LEFT(All_Opps[[#This Row],[Opportunity Name]],2))*1,"")</f>
        <v>2019</v>
      </c>
      <c r="G1330" s="181" t="str">
        <f>MID(All_Opps[[#This Row],[Opportunity Name]],3,2)</f>
        <v>08</v>
      </c>
      <c r="H1330" s="181" t="str">
        <f>LEFT(All_Opps[[#This Row],[Opportunity Name]],7)</f>
        <v>1908 No</v>
      </c>
      <c r="I1330" s="181" t="str" cm="1">
        <f t="array" ref="I13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30" s="181" t="str">
        <f>YEAR(All_Opps[[#This Row],[Close_Date]])&amp;"-"&amp;TEXT(MONTH(All_Opps[[#This Row],[Close_Date]]),"00")</f>
        <v>2019-06</v>
      </c>
      <c r="K1330" s="182">
        <f>All_Opps[[#This Row],[Created Date2]]*1</f>
        <v>43627</v>
      </c>
      <c r="L1330" s="183">
        <f>YEAR(All_Opps[[#This Row],[Created_Date]])</f>
        <v>2019</v>
      </c>
      <c r="M1330" s="184">
        <f>WEEKNUM(All_Opps[[#This Row],[Created_Date]],16)</f>
        <v>24</v>
      </c>
      <c r="N1330" s="182">
        <f>All_Opps[[#This Row],[Close Date]]*1</f>
        <v>43628</v>
      </c>
      <c r="O1330" s="185">
        <f>YEAR(All_Opps[[#This Row],[Close_Date]])</f>
        <v>2019</v>
      </c>
      <c r="P1330" s="183">
        <f>MONTH(All_Opps[[#This Row],[Close Date]])</f>
        <v>6</v>
      </c>
      <c r="Q1330" s="181">
        <f>WEEKNUM(All_Opps[[#This Row],[Close Date]],1)</f>
        <v>24</v>
      </c>
      <c r="R133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30" s="4" t="s">
        <v>2969</v>
      </c>
      <c r="T1330" s="4" t="s">
        <v>2970</v>
      </c>
      <c r="U1330" s="68">
        <v>43628</v>
      </c>
      <c r="V1330" s="347" t="s">
        <v>18</v>
      </c>
      <c r="W1330" s="9">
        <v>18087</v>
      </c>
      <c r="X1330" s="4" t="s">
        <v>181</v>
      </c>
      <c r="Y1330" s="4" t="s">
        <v>1285</v>
      </c>
      <c r="Z1330" s="68">
        <v>43627</v>
      </c>
    </row>
    <row r="1331" spans="1:26" ht="12.75" x14ac:dyDescent="0.35">
      <c r="A13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1331" s="181" t="str">
        <f>IF(All_Opps[[#This Row],[WeekMod]]&lt;&gt;"",CONCATENATE(All_Opps[[#This Row],[Opp Year]],"-",TEXT(All_Opps[[#This Row],[WeekMod]],"00#")),"")</f>
        <v>2019-081</v>
      </c>
      <c r="C13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1331" s="181" t="str">
        <f>CONCATENATE(All_Opps[[#This Row],[Opp Year]],"-",TEXT(All_Opps[[#This Row],[Week]],"00#"))</f>
        <v>2019-081</v>
      </c>
      <c r="E1331" s="181">
        <f>IFERROR(VALUE(RIGHT(All_Opps[[#This Row],[Opportunity Name]],2)),"")</f>
        <v>2</v>
      </c>
      <c r="F1331" s="181">
        <f>IFERROR(("20"&amp;LEFT(All_Opps[[#This Row],[Opportunity Name]],2))*1,"")</f>
        <v>2019</v>
      </c>
      <c r="G1331" s="181" t="str">
        <f>MID(All_Opps[[#This Row],[Opportunity Name]],3,2)</f>
        <v>10</v>
      </c>
      <c r="H1331" s="181" t="str">
        <f>LEFT(All_Opps[[#This Row],[Opportunity Name]],7)</f>
        <v>1910 Fe</v>
      </c>
      <c r="I1331" s="181" t="str" cm="1">
        <f t="array" ref="I13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31" s="181" t="str">
        <f>YEAR(All_Opps[[#This Row],[Close_Date]])&amp;"-"&amp;TEXT(MONTH(All_Opps[[#This Row],[Close_Date]]),"00")</f>
        <v>2019-07</v>
      </c>
      <c r="K1331" s="182">
        <f>All_Opps[[#This Row],[Created Date2]]*1</f>
        <v>43633</v>
      </c>
      <c r="L1331" s="183">
        <f>YEAR(All_Opps[[#This Row],[Created_Date]])</f>
        <v>2019</v>
      </c>
      <c r="M1331" s="184">
        <f>WEEKNUM(All_Opps[[#This Row],[Created_Date]],16)</f>
        <v>25</v>
      </c>
      <c r="N1331" s="182">
        <f>All_Opps[[#This Row],[Close Date]]*1</f>
        <v>43661</v>
      </c>
      <c r="O1331" s="185">
        <f>YEAR(All_Opps[[#This Row],[Close_Date]])</f>
        <v>2019</v>
      </c>
      <c r="P1331" s="183">
        <f>MONTH(All_Opps[[#This Row],[Close Date]])</f>
        <v>7</v>
      </c>
      <c r="Q1331" s="181">
        <f>WEEKNUM(All_Opps[[#This Row],[Close Date]],1)</f>
        <v>29</v>
      </c>
      <c r="R133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31" s="4" t="s">
        <v>2971</v>
      </c>
      <c r="T1331" s="4" t="s">
        <v>2972</v>
      </c>
      <c r="U1331" s="68">
        <v>43661</v>
      </c>
      <c r="V1331" s="347" t="s">
        <v>18</v>
      </c>
      <c r="W1331" s="9">
        <v>33066</v>
      </c>
      <c r="X1331" s="4" t="s">
        <v>13</v>
      </c>
      <c r="Y1331" s="4" t="s">
        <v>321</v>
      </c>
      <c r="Z1331" s="68">
        <v>43633</v>
      </c>
    </row>
    <row r="1332" spans="1:26" ht="12.75" x14ac:dyDescent="0.35">
      <c r="A133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32" s="181" t="str">
        <f>IF(All_Opps[[#This Row],[WeekMod]]&lt;&gt;"",CONCATENATE(All_Opps[[#This Row],[Opp Year]],"-",TEXT(All_Opps[[#This Row],[WeekMod]],"00#")),"")</f>
        <v/>
      </c>
      <c r="C13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32" s="181" t="str">
        <f>CONCATENATE(All_Opps[[#This Row],[Opp Year]],"-",TEXT(All_Opps[[#This Row],[Week]],"00#"))</f>
        <v>2021-001</v>
      </c>
      <c r="E1332" s="181">
        <f>IFERROR(VALUE(RIGHT(All_Opps[[#This Row],[Opportunity Name]],2)),"")</f>
        <v>1</v>
      </c>
      <c r="F1332" s="181">
        <f>IFERROR(("20"&amp;LEFT(All_Opps[[#This Row],[Opportunity Name]],2))*1,"")</f>
        <v>2021</v>
      </c>
      <c r="G1332" s="181" t="str">
        <f>MID(All_Opps[[#This Row],[Opportunity Name]],3,2)</f>
        <v>05</v>
      </c>
      <c r="H1332" s="181" t="str">
        <f>LEFT(All_Opps[[#This Row],[Opportunity Name]],7)</f>
        <v>2105-06</v>
      </c>
      <c r="I1332" s="181" t="str" cm="1">
        <f t="array" ref="I13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332" s="181" t="str">
        <f>YEAR(All_Opps[[#This Row],[Close_Date]])&amp;"-"&amp;TEXT(MONTH(All_Opps[[#This Row],[Close_Date]]),"00")</f>
        <v>2019-07</v>
      </c>
      <c r="K1332" s="182">
        <f>All_Opps[[#This Row],[Created Date2]]*1</f>
        <v>43662</v>
      </c>
      <c r="L1332" s="183">
        <f>YEAR(All_Opps[[#This Row],[Created_Date]])</f>
        <v>2019</v>
      </c>
      <c r="M1332" s="184">
        <f>WEEKNUM(All_Opps[[#This Row],[Created_Date]],16)</f>
        <v>29</v>
      </c>
      <c r="N1332" s="182">
        <f>All_Opps[[#This Row],[Close Date]]*1</f>
        <v>43668</v>
      </c>
      <c r="O1332" s="185">
        <f>YEAR(All_Opps[[#This Row],[Close_Date]])</f>
        <v>2019</v>
      </c>
      <c r="P1332" s="183">
        <f>MONTH(All_Opps[[#This Row],[Close Date]])</f>
        <v>7</v>
      </c>
      <c r="Q1332" s="181">
        <f>WEEKNUM(All_Opps[[#This Row],[Close Date]],1)</f>
        <v>30</v>
      </c>
      <c r="R13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32" s="4" t="s">
        <v>2973</v>
      </c>
      <c r="T1332" s="4" t="s">
        <v>2974</v>
      </c>
      <c r="U1332" s="68">
        <v>43668</v>
      </c>
      <c r="V1332" s="347" t="s">
        <v>20</v>
      </c>
      <c r="W1332" s="9">
        <v>9296</v>
      </c>
      <c r="X1332" s="4" t="s">
        <v>159</v>
      </c>
      <c r="Y1332" s="4" t="s">
        <v>1285</v>
      </c>
      <c r="Z1332" s="68">
        <v>43662</v>
      </c>
    </row>
    <row r="1333" spans="1:26" ht="12.75" x14ac:dyDescent="0.35">
      <c r="A13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1333" s="181" t="str">
        <f>IF(All_Opps[[#This Row],[WeekMod]]&lt;&gt;"",CONCATENATE(All_Opps[[#This Row],[Opp Year]],"-",TEXT(All_Opps[[#This Row],[WeekMod]],"00#")),"")</f>
        <v>2020-031</v>
      </c>
      <c r="C13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1333" s="181" t="str">
        <f>CONCATENATE(All_Opps[[#This Row],[Opp Year]],"-",TEXT(All_Opps[[#This Row],[Week]],"00#"))</f>
        <v>2020-031</v>
      </c>
      <c r="E1333" s="181">
        <f>IFERROR(VALUE(RIGHT(All_Opps[[#This Row],[Opportunity Name]],2)),"")</f>
        <v>2</v>
      </c>
      <c r="F1333" s="181">
        <f>IFERROR(("20"&amp;LEFT(All_Opps[[#This Row],[Opportunity Name]],2))*1,"")</f>
        <v>2020</v>
      </c>
      <c r="G1333" s="181" t="str">
        <f>MID(All_Opps[[#This Row],[Opportunity Name]],3,2)</f>
        <v>08</v>
      </c>
      <c r="H1333" s="181" t="str">
        <f>LEFT(All_Opps[[#This Row],[Opportunity Name]],7)</f>
        <v>2008 La</v>
      </c>
      <c r="I1333" s="181" t="str" cm="1">
        <f t="array" ref="I13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33" s="181" t="str">
        <f>YEAR(All_Opps[[#This Row],[Close_Date]])&amp;"-"&amp;TEXT(MONTH(All_Opps[[#This Row],[Close_Date]]),"00")</f>
        <v>2019-07</v>
      </c>
      <c r="K1333" s="182">
        <f>All_Opps[[#This Row],[Created Date2]]*1</f>
        <v>43646</v>
      </c>
      <c r="L1333" s="183">
        <f>YEAR(All_Opps[[#This Row],[Created_Date]])</f>
        <v>2019</v>
      </c>
      <c r="M1333" s="184">
        <f>WEEKNUM(All_Opps[[#This Row],[Created_Date]],16)</f>
        <v>27</v>
      </c>
      <c r="N1333" s="182">
        <f>All_Opps[[#This Row],[Close Date]]*1</f>
        <v>43676</v>
      </c>
      <c r="O1333" s="185">
        <f>YEAR(All_Opps[[#This Row],[Close_Date]])</f>
        <v>2019</v>
      </c>
      <c r="P1333" s="183">
        <f>MONTH(All_Opps[[#This Row],[Close Date]])</f>
        <v>7</v>
      </c>
      <c r="Q1333" s="181">
        <f>WEEKNUM(All_Opps[[#This Row],[Close Date]],1)</f>
        <v>31</v>
      </c>
      <c r="R13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33" s="4" t="s">
        <v>2975</v>
      </c>
      <c r="T1333" s="4" t="s">
        <v>2976</v>
      </c>
      <c r="U1333" s="68">
        <v>43676</v>
      </c>
      <c r="V1333" s="347" t="s">
        <v>18</v>
      </c>
      <c r="W1333" s="9">
        <v>18533</v>
      </c>
      <c r="X1333" s="4" t="s">
        <v>13</v>
      </c>
      <c r="Y1333" s="4" t="s">
        <v>321</v>
      </c>
      <c r="Z1333" s="68">
        <v>43646</v>
      </c>
    </row>
    <row r="1334" spans="1:26" ht="12.75" x14ac:dyDescent="0.35">
      <c r="A13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1334" s="181" t="str">
        <f>IF(All_Opps[[#This Row],[WeekMod]]&lt;&gt;"",CONCATENATE(All_Opps[[#This Row],[Opp Year]],"-",TEXT(All_Opps[[#This Row],[WeekMod]],"00#")),"")</f>
        <v>2020-028</v>
      </c>
      <c r="C13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1334" s="181" t="str">
        <f>CONCATENATE(All_Opps[[#This Row],[Opp Year]],"-",TEXT(All_Opps[[#This Row],[Week]],"00#"))</f>
        <v>2020-028</v>
      </c>
      <c r="E1334" s="181">
        <f>IFERROR(VALUE(RIGHT(All_Opps[[#This Row],[Opportunity Name]],2)),"")</f>
        <v>6</v>
      </c>
      <c r="F1334" s="181">
        <f>IFERROR(("20"&amp;LEFT(All_Opps[[#This Row],[Opportunity Name]],2))*1,"")</f>
        <v>2020</v>
      </c>
      <c r="G1334" s="181" t="str">
        <f>MID(All_Opps[[#This Row],[Opportunity Name]],3,2)</f>
        <v>07</v>
      </c>
      <c r="H1334" s="181" t="str">
        <f>LEFT(All_Opps[[#This Row],[Opportunity Name]],7)</f>
        <v>2007 Ki</v>
      </c>
      <c r="I1334" s="181" t="str" cm="1">
        <f t="array" ref="I13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34" s="181" t="str">
        <f>YEAR(All_Opps[[#This Row],[Close_Date]])&amp;"-"&amp;TEXT(MONTH(All_Opps[[#This Row],[Close_Date]]),"00")</f>
        <v>2019-07</v>
      </c>
      <c r="K1334" s="182">
        <f>All_Opps[[#This Row],[Created Date2]]*1</f>
        <v>43644</v>
      </c>
      <c r="L1334" s="183">
        <f>YEAR(All_Opps[[#This Row],[Created_Date]])</f>
        <v>2019</v>
      </c>
      <c r="M1334" s="184">
        <f>WEEKNUM(All_Opps[[#This Row],[Created_Date]],16)</f>
        <v>26</v>
      </c>
      <c r="N1334" s="182">
        <f>All_Opps[[#This Row],[Close Date]]*1</f>
        <v>43653</v>
      </c>
      <c r="O1334" s="185">
        <f>YEAR(All_Opps[[#This Row],[Close_Date]])</f>
        <v>2019</v>
      </c>
      <c r="P1334" s="183">
        <f>MONTH(All_Opps[[#This Row],[Close Date]])</f>
        <v>7</v>
      </c>
      <c r="Q1334" s="181">
        <f>WEEKNUM(All_Opps[[#This Row],[Close Date]],1)</f>
        <v>28</v>
      </c>
      <c r="R133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34" s="4" t="s">
        <v>2977</v>
      </c>
      <c r="T1334" s="4" t="s">
        <v>2978</v>
      </c>
      <c r="U1334" s="68">
        <v>43653</v>
      </c>
      <c r="V1334" s="347" t="s">
        <v>18</v>
      </c>
      <c r="W1334" s="9">
        <v>67583</v>
      </c>
      <c r="X1334" s="4" t="s">
        <v>11</v>
      </c>
      <c r="Y1334" s="4" t="s">
        <v>1285</v>
      </c>
      <c r="Z1334" s="68">
        <v>43644</v>
      </c>
    </row>
    <row r="1335" spans="1:26" ht="12.75" x14ac:dyDescent="0.35">
      <c r="A13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1335" s="181" t="str">
        <f>IF(All_Opps[[#This Row],[WeekMod]]&lt;&gt;"",CONCATENATE(All_Opps[[#This Row],[Opp Year]],"-",TEXT(All_Opps[[#This Row],[WeekMod]],"00#")),"")</f>
        <v>2020-024</v>
      </c>
      <c r="C13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1335" s="181" t="str">
        <f>CONCATENATE(All_Opps[[#This Row],[Opp Year]],"-",TEXT(All_Opps[[#This Row],[Week]],"00#"))</f>
        <v>2020-024</v>
      </c>
      <c r="E1335" s="181">
        <f>IFERROR(VALUE(RIGHT(All_Opps[[#This Row],[Opportunity Name]],2)),"")</f>
        <v>1</v>
      </c>
      <c r="F1335" s="181">
        <f>IFERROR(("20"&amp;LEFT(All_Opps[[#This Row],[Opportunity Name]],2))*1,"")</f>
        <v>2020</v>
      </c>
      <c r="G1335" s="181" t="str">
        <f>MID(All_Opps[[#This Row],[Opportunity Name]],3,2)</f>
        <v>02</v>
      </c>
      <c r="H1335" s="181" t="str">
        <f>LEFT(All_Opps[[#This Row],[Opportunity Name]],7)</f>
        <v>2002 Fe</v>
      </c>
      <c r="I1335" s="181" t="str" cm="1">
        <f t="array" ref="I13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35" s="181" t="str">
        <f>YEAR(All_Opps[[#This Row],[Close_Date]])&amp;"-"&amp;TEXT(MONTH(All_Opps[[#This Row],[Close_Date]]),"00")</f>
        <v>2019-06</v>
      </c>
      <c r="K1335" s="182">
        <f>All_Opps[[#This Row],[Created Date2]]*1</f>
        <v>43621</v>
      </c>
      <c r="L1335" s="183">
        <f>YEAR(All_Opps[[#This Row],[Created_Date]])</f>
        <v>2019</v>
      </c>
      <c r="M1335" s="184">
        <f>WEEKNUM(All_Opps[[#This Row],[Created_Date]],16)</f>
        <v>23</v>
      </c>
      <c r="N1335" s="182">
        <f>All_Opps[[#This Row],[Close Date]]*1</f>
        <v>43628</v>
      </c>
      <c r="O1335" s="185">
        <f>YEAR(All_Opps[[#This Row],[Close_Date]])</f>
        <v>2019</v>
      </c>
      <c r="P1335" s="183">
        <f>MONTH(All_Opps[[#This Row],[Close Date]])</f>
        <v>6</v>
      </c>
      <c r="Q1335" s="181">
        <f>WEEKNUM(All_Opps[[#This Row],[Close Date]],1)</f>
        <v>24</v>
      </c>
      <c r="R133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35" s="4" t="s">
        <v>2979</v>
      </c>
      <c r="T1335" s="4" t="s">
        <v>2980</v>
      </c>
      <c r="U1335" s="68">
        <v>43628</v>
      </c>
      <c r="V1335" s="347" t="s">
        <v>18</v>
      </c>
      <c r="W1335" s="9">
        <v>16327</v>
      </c>
      <c r="X1335" s="4" t="s">
        <v>15</v>
      </c>
      <c r="Y1335" s="4" t="s">
        <v>321</v>
      </c>
      <c r="Z1335" s="68">
        <v>43621</v>
      </c>
    </row>
    <row r="1336" spans="1:26" ht="12.75" x14ac:dyDescent="0.35">
      <c r="A13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84</v>
      </c>
      <c r="B1336" s="181" t="str">
        <f>IF(All_Opps[[#This Row],[WeekMod]]&lt;&gt;"",CONCATENATE(All_Opps[[#This Row],[Opp Year]],"-",TEXT(All_Opps[[#This Row],[WeekMod]],"00#")),"")</f>
        <v>2019-084</v>
      </c>
      <c r="C13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84</v>
      </c>
      <c r="D1336" s="181" t="str">
        <f>CONCATENATE(All_Opps[[#This Row],[Opp Year]],"-",TEXT(All_Opps[[#This Row],[Week]],"00#"))</f>
        <v>2019-084</v>
      </c>
      <c r="E1336" s="181">
        <f>IFERROR(VALUE(RIGHT(All_Opps[[#This Row],[Opportunity Name]],2)),"")</f>
        <v>2</v>
      </c>
      <c r="F1336" s="181">
        <f>IFERROR(("20"&amp;LEFT(All_Opps[[#This Row],[Opportunity Name]],2))*1,"")</f>
        <v>2019</v>
      </c>
      <c r="G1336" s="181" t="str">
        <f>MID(All_Opps[[#This Row],[Opportunity Name]],3,2)</f>
        <v>11</v>
      </c>
      <c r="H1336" s="181" t="str">
        <f>LEFT(All_Opps[[#This Row],[Opportunity Name]],7)</f>
        <v>1911-07</v>
      </c>
      <c r="I1336" s="181" t="str" cm="1">
        <f t="array" ref="I13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36" s="181" t="str">
        <f>YEAR(All_Opps[[#This Row],[Close_Date]])&amp;"-"&amp;TEXT(MONTH(All_Opps[[#This Row],[Close_Date]]),"00")</f>
        <v>2019-08</v>
      </c>
      <c r="K1336" s="182">
        <f>All_Opps[[#This Row],[Created Date2]]*1</f>
        <v>43675</v>
      </c>
      <c r="L1336" s="183">
        <f>YEAR(All_Opps[[#This Row],[Created_Date]])</f>
        <v>2019</v>
      </c>
      <c r="M1336" s="184">
        <f>WEEKNUM(All_Opps[[#This Row],[Created_Date]],16)</f>
        <v>31</v>
      </c>
      <c r="N1336" s="182">
        <f>All_Opps[[#This Row],[Close Date]]*1</f>
        <v>43682</v>
      </c>
      <c r="O1336" s="185">
        <f>YEAR(All_Opps[[#This Row],[Close_Date]])</f>
        <v>2019</v>
      </c>
      <c r="P1336" s="183">
        <f>MONTH(All_Opps[[#This Row],[Close Date]])</f>
        <v>8</v>
      </c>
      <c r="Q1336" s="181">
        <f>WEEKNUM(All_Opps[[#This Row],[Close Date]],1)</f>
        <v>32</v>
      </c>
      <c r="R133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95</v>
      </c>
      <c r="S1336" s="4" t="s">
        <v>2981</v>
      </c>
      <c r="T1336" s="4" t="s">
        <v>2982</v>
      </c>
      <c r="U1336" s="68">
        <v>43682</v>
      </c>
      <c r="V1336" s="347" t="s">
        <v>19</v>
      </c>
      <c r="W1336" s="9">
        <v>48089</v>
      </c>
      <c r="Y1336" s="4" t="s">
        <v>321</v>
      </c>
      <c r="Z1336" s="68">
        <v>43675</v>
      </c>
    </row>
    <row r="1337" spans="1:26" ht="12.75" x14ac:dyDescent="0.35">
      <c r="A133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37" s="181" t="str">
        <f>IF(All_Opps[[#This Row],[WeekMod]]&lt;&gt;"",CONCATENATE(All_Opps[[#This Row],[Opp Year]],"-",TEXT(All_Opps[[#This Row],[WeekMod]],"00#")),"")</f>
        <v/>
      </c>
      <c r="C13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37" s="181" t="str">
        <f>CONCATENATE(All_Opps[[#This Row],[Opp Year]],"-",TEXT(All_Opps[[#This Row],[Week]],"00#"))</f>
        <v>2022-001</v>
      </c>
      <c r="E1337" s="181">
        <f>IFERROR(VALUE(RIGHT(All_Opps[[#This Row],[Opportunity Name]],2)),"")</f>
        <v>2</v>
      </c>
      <c r="F1337" s="181">
        <f>IFERROR(("20"&amp;LEFT(All_Opps[[#This Row],[Opportunity Name]],2))*1,"")</f>
        <v>2022</v>
      </c>
      <c r="G1337" s="181" t="str">
        <f>MID(All_Opps[[#This Row],[Opportunity Name]],3,2)</f>
        <v>05</v>
      </c>
      <c r="H1337" s="181" t="str">
        <f>LEFT(All_Opps[[#This Row],[Opportunity Name]],7)</f>
        <v>2205-05</v>
      </c>
      <c r="I1337" s="181" t="str" cm="1">
        <f t="array" ref="I13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37" s="181" t="str">
        <f>YEAR(All_Opps[[#This Row],[Close_Date]])&amp;"-"&amp;TEXT(MONTH(All_Opps[[#This Row],[Close_Date]]),"00")</f>
        <v>2019-08</v>
      </c>
      <c r="K1337" s="182">
        <f>All_Opps[[#This Row],[Created Date2]]*1</f>
        <v>43674</v>
      </c>
      <c r="L1337" s="183">
        <f>YEAR(All_Opps[[#This Row],[Created_Date]])</f>
        <v>2019</v>
      </c>
      <c r="M1337" s="184">
        <f>WEEKNUM(All_Opps[[#This Row],[Created_Date]],16)</f>
        <v>31</v>
      </c>
      <c r="N1337" s="182">
        <f>All_Opps[[#This Row],[Close Date]]*1</f>
        <v>43684</v>
      </c>
      <c r="O1337" s="185">
        <f>YEAR(All_Opps[[#This Row],[Close_Date]])</f>
        <v>2019</v>
      </c>
      <c r="P1337" s="183">
        <f>MONTH(All_Opps[[#This Row],[Close Date]])</f>
        <v>8</v>
      </c>
      <c r="Q1337" s="181">
        <f>WEEKNUM(All_Opps[[#This Row],[Close Date]],1)</f>
        <v>32</v>
      </c>
      <c r="R133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1008</v>
      </c>
      <c r="S1337" s="4" t="s">
        <v>2983</v>
      </c>
      <c r="T1337" s="4" t="s">
        <v>2984</v>
      </c>
      <c r="U1337" s="68">
        <v>43684</v>
      </c>
      <c r="V1337" s="347" t="s">
        <v>19</v>
      </c>
      <c r="W1337" s="9">
        <v>25376</v>
      </c>
      <c r="X1337" s="4" t="s">
        <v>15</v>
      </c>
      <c r="Y1337" s="4" t="s">
        <v>328</v>
      </c>
      <c r="Z1337" s="68">
        <v>43674</v>
      </c>
    </row>
    <row r="1338" spans="1:26" ht="12.75" x14ac:dyDescent="0.35">
      <c r="A13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1338" s="181" t="str">
        <f>IF(All_Opps[[#This Row],[WeekMod]]&lt;&gt;"",CONCATENATE(All_Opps[[#This Row],[Opp Year]],"-",TEXT(All_Opps[[#This Row],[WeekMod]],"00#")),"")</f>
        <v>2020-030</v>
      </c>
      <c r="C13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1338" s="181" t="str">
        <f>CONCATENATE(All_Opps[[#This Row],[Opp Year]],"-",TEXT(All_Opps[[#This Row],[Week]],"00#"))</f>
        <v>2020-030</v>
      </c>
      <c r="E1338" s="181">
        <f>IFERROR(VALUE(RIGHT(All_Opps[[#This Row],[Opportunity Name]],2)),"")</f>
        <v>16</v>
      </c>
      <c r="F1338" s="181">
        <f>IFERROR(("20"&amp;LEFT(All_Opps[[#This Row],[Opportunity Name]],2))*1,"")</f>
        <v>2020</v>
      </c>
      <c r="G1338" s="181" t="str">
        <f>MID(All_Opps[[#This Row],[Opportunity Name]],3,2)</f>
        <v>12</v>
      </c>
      <c r="H1338" s="181" t="str">
        <f>LEFT(All_Opps[[#This Row],[Opportunity Name]],7)</f>
        <v>2012 Vi</v>
      </c>
      <c r="I1338" s="181" t="str" cm="1">
        <f t="array" ref="I13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38" s="181" t="str">
        <f>YEAR(All_Opps[[#This Row],[Close_Date]])&amp;"-"&amp;TEXT(MONTH(All_Opps[[#This Row],[Close_Date]]),"00")</f>
        <v>2019-07</v>
      </c>
      <c r="K1338" s="182">
        <f>All_Opps[[#This Row],[Created Date2]]*1</f>
        <v>43611</v>
      </c>
      <c r="L1338" s="183">
        <f>YEAR(All_Opps[[#This Row],[Created_Date]])</f>
        <v>2019</v>
      </c>
      <c r="M1338" s="184">
        <f>WEEKNUM(All_Opps[[#This Row],[Created_Date]],16)</f>
        <v>22</v>
      </c>
      <c r="N1338" s="182">
        <f>All_Opps[[#This Row],[Close Date]]*1</f>
        <v>43667</v>
      </c>
      <c r="O1338" s="185">
        <f>YEAR(All_Opps[[#This Row],[Close_Date]])</f>
        <v>2019</v>
      </c>
      <c r="P1338" s="183">
        <f>MONTH(All_Opps[[#This Row],[Close Date]])</f>
        <v>7</v>
      </c>
      <c r="Q1338" s="181">
        <f>WEEKNUM(All_Opps[[#This Row],[Close Date]],1)</f>
        <v>30</v>
      </c>
      <c r="R133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38" s="4" t="s">
        <v>2985</v>
      </c>
      <c r="T1338" s="4" t="s">
        <v>2986</v>
      </c>
      <c r="U1338" s="68">
        <v>43667</v>
      </c>
      <c r="V1338" s="347" t="s">
        <v>18</v>
      </c>
      <c r="W1338" s="9">
        <v>216939</v>
      </c>
      <c r="X1338" s="4" t="s">
        <v>181</v>
      </c>
      <c r="Y1338" s="4" t="s">
        <v>328</v>
      </c>
      <c r="Z1338" s="68">
        <v>43611</v>
      </c>
    </row>
    <row r="1339" spans="1:26" ht="12.75" x14ac:dyDescent="0.35">
      <c r="A13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1339" s="181" t="str">
        <f>IF(All_Opps[[#This Row],[WeekMod]]&lt;&gt;"",CONCATENATE(All_Opps[[#This Row],[Opp Year]],"-",TEXT(All_Opps[[#This Row],[WeekMod]],"00#")),"")</f>
        <v>2019-078</v>
      </c>
      <c r="C13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1339" s="181" t="str">
        <f>CONCATENATE(All_Opps[[#This Row],[Opp Year]],"-",TEXT(All_Opps[[#This Row],[Week]],"00#"))</f>
        <v>2019-078</v>
      </c>
      <c r="E1339" s="181">
        <f>IFERROR(VALUE(RIGHT(All_Opps[[#This Row],[Opportunity Name]],2)),"")</f>
        <v>5</v>
      </c>
      <c r="F1339" s="181">
        <f>IFERROR(("20"&amp;LEFT(All_Opps[[#This Row],[Opportunity Name]],2))*1,"")</f>
        <v>2019</v>
      </c>
      <c r="G1339" s="181" t="str">
        <f>MID(All_Opps[[#This Row],[Opportunity Name]],3,2)</f>
        <v>08</v>
      </c>
      <c r="H1339" s="181" t="str">
        <f>LEFT(All_Opps[[#This Row],[Opportunity Name]],7)</f>
        <v>1908 Wi</v>
      </c>
      <c r="I1339" s="181" t="str" cm="1">
        <f t="array" ref="I13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39" s="181" t="str">
        <f>YEAR(All_Opps[[#This Row],[Close_Date]])&amp;"-"&amp;TEXT(MONTH(All_Opps[[#This Row],[Close_Date]]),"00")</f>
        <v>2019-06</v>
      </c>
      <c r="K1339" s="182">
        <f>All_Opps[[#This Row],[Created Date2]]*1</f>
        <v>43620</v>
      </c>
      <c r="L1339" s="183">
        <f>YEAR(All_Opps[[#This Row],[Created_Date]])</f>
        <v>2019</v>
      </c>
      <c r="M1339" s="184">
        <f>WEEKNUM(All_Opps[[#This Row],[Created_Date]],16)</f>
        <v>23</v>
      </c>
      <c r="N1339" s="182">
        <f>All_Opps[[#This Row],[Close Date]]*1</f>
        <v>43639</v>
      </c>
      <c r="O1339" s="185">
        <f>YEAR(All_Opps[[#This Row],[Close_Date]])</f>
        <v>2019</v>
      </c>
      <c r="P1339" s="183">
        <f>MONTH(All_Opps[[#This Row],[Close Date]])</f>
        <v>6</v>
      </c>
      <c r="Q1339" s="181">
        <f>WEEKNUM(All_Opps[[#This Row],[Close Date]],1)</f>
        <v>26</v>
      </c>
      <c r="R133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39" s="4" t="s">
        <v>2987</v>
      </c>
      <c r="T1339" s="4" t="s">
        <v>2988</v>
      </c>
      <c r="U1339" s="68">
        <v>43639</v>
      </c>
      <c r="V1339" s="347" t="s">
        <v>18</v>
      </c>
      <c r="W1339" s="9">
        <v>28319</v>
      </c>
      <c r="X1339" s="4" t="s">
        <v>5</v>
      </c>
      <c r="Y1339" s="4" t="s">
        <v>328</v>
      </c>
      <c r="Z1339" s="68">
        <v>43620</v>
      </c>
    </row>
    <row r="1340" spans="1:26" ht="12.75" x14ac:dyDescent="0.35">
      <c r="A13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1340" s="181" t="str">
        <f>IF(All_Opps[[#This Row],[WeekMod]]&lt;&gt;"",CONCATENATE(All_Opps[[#This Row],[Opp Year]],"-",TEXT(All_Opps[[#This Row],[WeekMod]],"00#")),"")</f>
        <v>2019-081</v>
      </c>
      <c r="C13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1340" s="181" t="str">
        <f>CONCATENATE(All_Opps[[#This Row],[Opp Year]],"-",TEXT(All_Opps[[#This Row],[Week]],"00#"))</f>
        <v>2019-081</v>
      </c>
      <c r="E1340" s="181">
        <f>IFERROR(VALUE(RIGHT(All_Opps[[#This Row],[Opportunity Name]],2)),"")</f>
        <v>6</v>
      </c>
      <c r="F1340" s="181">
        <f>IFERROR(("20"&amp;LEFT(All_Opps[[#This Row],[Opportunity Name]],2))*1,"")</f>
        <v>2019</v>
      </c>
      <c r="G1340" s="181" t="str">
        <f>MID(All_Opps[[#This Row],[Opportunity Name]],3,2)</f>
        <v>07</v>
      </c>
      <c r="H1340" s="181" t="str">
        <f>LEFT(All_Opps[[#This Row],[Opportunity Name]],7)</f>
        <v>1907-27</v>
      </c>
      <c r="I1340" s="181" t="str" cm="1">
        <f t="array" ref="I13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40" s="181" t="str">
        <f>YEAR(All_Opps[[#This Row],[Close_Date]])&amp;"-"&amp;TEXT(MONTH(All_Opps[[#This Row],[Close_Date]]),"00")</f>
        <v>2019-07</v>
      </c>
      <c r="K1340" s="182">
        <f>All_Opps[[#This Row],[Created Date2]]*1</f>
        <v>43653</v>
      </c>
      <c r="L1340" s="183">
        <f>YEAR(All_Opps[[#This Row],[Created_Date]])</f>
        <v>2019</v>
      </c>
      <c r="M1340" s="184">
        <f>WEEKNUM(All_Opps[[#This Row],[Created_Date]],16)</f>
        <v>28</v>
      </c>
      <c r="N1340" s="182">
        <f>All_Opps[[#This Row],[Close Date]]*1</f>
        <v>43666</v>
      </c>
      <c r="O1340" s="185">
        <f>YEAR(All_Opps[[#This Row],[Close_Date]])</f>
        <v>2019</v>
      </c>
      <c r="P1340" s="183">
        <f>MONTH(All_Opps[[#This Row],[Close Date]])</f>
        <v>7</v>
      </c>
      <c r="Q1340" s="181">
        <f>WEEKNUM(All_Opps[[#This Row],[Close Date]],1)</f>
        <v>29</v>
      </c>
      <c r="R134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40" s="4" t="s">
        <v>2989</v>
      </c>
      <c r="T1340" s="4" t="s">
        <v>2990</v>
      </c>
      <c r="U1340" s="68">
        <v>43666</v>
      </c>
      <c r="V1340" s="347" t="s">
        <v>19</v>
      </c>
      <c r="W1340" s="9">
        <v>214926</v>
      </c>
      <c r="X1340" s="4" t="s">
        <v>13</v>
      </c>
      <c r="Y1340" s="4" t="s">
        <v>328</v>
      </c>
      <c r="Z1340" s="68">
        <v>43653</v>
      </c>
    </row>
    <row r="1341" spans="1:26" ht="12.75" x14ac:dyDescent="0.35">
      <c r="A13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1341" s="181" t="str">
        <f>IF(All_Opps[[#This Row],[WeekMod]]&lt;&gt;"",CONCATENATE(All_Opps[[#This Row],[Opp Year]],"-",TEXT(All_Opps[[#This Row],[WeekMod]],"00#")),"")</f>
        <v>2020-033</v>
      </c>
      <c r="C13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1341" s="181" t="str">
        <f>CONCATENATE(All_Opps[[#This Row],[Opp Year]],"-",TEXT(All_Opps[[#This Row],[Week]],"00#"))</f>
        <v>2020-033</v>
      </c>
      <c r="E1341" s="181">
        <f>IFERROR(VALUE(RIGHT(All_Opps[[#This Row],[Opportunity Name]],2)),"")</f>
        <v>2</v>
      </c>
      <c r="F1341" s="181">
        <f>IFERROR(("20"&amp;LEFT(All_Opps[[#This Row],[Opportunity Name]],2))*1,"")</f>
        <v>2020</v>
      </c>
      <c r="G1341" s="181" t="str">
        <f>MID(All_Opps[[#This Row],[Opportunity Name]],3,2)</f>
        <v>02</v>
      </c>
      <c r="H1341" s="181" t="str">
        <f>LEFT(All_Opps[[#This Row],[Opportunity Name]],7)</f>
        <v>2002-02</v>
      </c>
      <c r="I1341" s="181" t="str" cm="1">
        <f t="array" ref="I13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41" s="181" t="str">
        <f>YEAR(All_Opps[[#This Row],[Close_Date]])&amp;"-"&amp;TEXT(MONTH(All_Opps[[#This Row],[Close_Date]]),"00")</f>
        <v>2019-08</v>
      </c>
      <c r="K1341" s="182">
        <f>All_Opps[[#This Row],[Created Date2]]*1</f>
        <v>43684</v>
      </c>
      <c r="L1341" s="183">
        <f>YEAR(All_Opps[[#This Row],[Created_Date]])</f>
        <v>2019</v>
      </c>
      <c r="M1341" s="184">
        <f>WEEKNUM(All_Opps[[#This Row],[Created_Date]],16)</f>
        <v>32</v>
      </c>
      <c r="N1341" s="182">
        <f>All_Opps[[#This Row],[Close Date]]*1</f>
        <v>43689</v>
      </c>
      <c r="O1341" s="185">
        <f>YEAR(All_Opps[[#This Row],[Close_Date]])</f>
        <v>2019</v>
      </c>
      <c r="P1341" s="183">
        <f>MONTH(All_Opps[[#This Row],[Close Date]])</f>
        <v>8</v>
      </c>
      <c r="Q1341" s="181">
        <f>WEEKNUM(All_Opps[[#This Row],[Close Date]],1)</f>
        <v>33</v>
      </c>
      <c r="R134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178</v>
      </c>
      <c r="S1341" s="4" t="s">
        <v>2991</v>
      </c>
      <c r="T1341" s="4" t="s">
        <v>2992</v>
      </c>
      <c r="U1341" s="68">
        <v>43689</v>
      </c>
      <c r="V1341" s="347" t="s">
        <v>19</v>
      </c>
      <c r="W1341" s="9">
        <v>34937</v>
      </c>
      <c r="X1341" s="4" t="s">
        <v>5</v>
      </c>
      <c r="Y1341" s="4" t="s">
        <v>321</v>
      </c>
      <c r="Z1341" s="68">
        <v>43684</v>
      </c>
    </row>
    <row r="1342" spans="1:26" ht="12.75" x14ac:dyDescent="0.35">
      <c r="A134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42" s="181" t="str">
        <f>IF(All_Opps[[#This Row],[WeekMod]]&lt;&gt;"",CONCATENATE(All_Opps[[#This Row],[Opp Year]],"-",TEXT(All_Opps[[#This Row],[WeekMod]],"00#")),"")</f>
        <v/>
      </c>
      <c r="C13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42" s="181" t="str">
        <f>CONCATENATE(All_Opps[[#This Row],[Opp Year]],"-",TEXT(All_Opps[[#This Row],[Week]],"00#"))</f>
        <v>2021-001</v>
      </c>
      <c r="E1342" s="181">
        <f>IFERROR(VALUE(RIGHT(All_Opps[[#This Row],[Opportunity Name]],2)),"")</f>
        <v>2</v>
      </c>
      <c r="F1342" s="181">
        <f>IFERROR(("20"&amp;LEFT(All_Opps[[#This Row],[Opportunity Name]],2))*1,"")</f>
        <v>2021</v>
      </c>
      <c r="G1342" s="181" t="str">
        <f>MID(All_Opps[[#This Row],[Opportunity Name]],3,2)</f>
        <v>07</v>
      </c>
      <c r="H1342" s="181" t="str">
        <f>LEFT(All_Opps[[#This Row],[Opportunity Name]],7)</f>
        <v>2107-09</v>
      </c>
      <c r="I1342" s="181" t="str" cm="1">
        <f t="array" ref="I13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42" s="181" t="str">
        <f>YEAR(All_Opps[[#This Row],[Close_Date]])&amp;"-"&amp;TEXT(MONTH(All_Opps[[#This Row],[Close_Date]]),"00")</f>
        <v>2019-07</v>
      </c>
      <c r="K1342" s="182">
        <f>All_Opps[[#This Row],[Created Date2]]*1</f>
        <v>43669</v>
      </c>
      <c r="L1342" s="183">
        <f>YEAR(All_Opps[[#This Row],[Created_Date]])</f>
        <v>2019</v>
      </c>
      <c r="M1342" s="184">
        <f>WEEKNUM(All_Opps[[#This Row],[Created_Date]],16)</f>
        <v>30</v>
      </c>
      <c r="N1342" s="182">
        <f>All_Opps[[#This Row],[Close Date]]*1</f>
        <v>43674</v>
      </c>
      <c r="O1342" s="185">
        <f>YEAR(All_Opps[[#This Row],[Close_Date]])</f>
        <v>2019</v>
      </c>
      <c r="P1342" s="183">
        <f>MONTH(All_Opps[[#This Row],[Close Date]])</f>
        <v>7</v>
      </c>
      <c r="Q1342" s="181">
        <f>WEEKNUM(All_Opps[[#This Row],[Close Date]],1)</f>
        <v>31</v>
      </c>
      <c r="R134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709</v>
      </c>
      <c r="S1342" s="4" t="s">
        <v>2993</v>
      </c>
      <c r="T1342" s="4" t="s">
        <v>2994</v>
      </c>
      <c r="U1342" s="68">
        <v>43674</v>
      </c>
      <c r="V1342" s="347" t="s">
        <v>19</v>
      </c>
      <c r="W1342" s="9">
        <v>28491</v>
      </c>
      <c r="X1342" s="4" t="s">
        <v>186</v>
      </c>
      <c r="Y1342" s="4" t="s">
        <v>321</v>
      </c>
      <c r="Z1342" s="68">
        <v>43669</v>
      </c>
    </row>
    <row r="1343" spans="1:26" ht="12.75" x14ac:dyDescent="0.35">
      <c r="A13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1343" s="181" t="str">
        <f>IF(All_Opps[[#This Row],[WeekMod]]&lt;&gt;"",CONCATENATE(All_Opps[[#This Row],[Opp Year]],"-",TEXT(All_Opps[[#This Row],[WeekMod]],"00#")),"")</f>
        <v>2019-080</v>
      </c>
      <c r="C13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1343" s="181" t="str">
        <f>CONCATENATE(All_Opps[[#This Row],[Opp Year]],"-",TEXT(All_Opps[[#This Row],[Week]],"00#"))</f>
        <v>2019-080</v>
      </c>
      <c r="E1343" s="181">
        <f>IFERROR(VALUE(RIGHT(All_Opps[[#This Row],[Opportunity Name]],2)),"")</f>
        <v>3</v>
      </c>
      <c r="F1343" s="181">
        <f>IFERROR(("20"&amp;LEFT(All_Opps[[#This Row],[Opportunity Name]],2))*1,"")</f>
        <v>2019</v>
      </c>
      <c r="G1343" s="181" t="str">
        <f>MID(All_Opps[[#This Row],[Opportunity Name]],3,2)</f>
        <v>12</v>
      </c>
      <c r="H1343" s="181" t="str">
        <f>LEFT(All_Opps[[#This Row],[Opportunity Name]],7)</f>
        <v>1912-16</v>
      </c>
      <c r="I1343" s="181" t="str" cm="1">
        <f t="array" ref="I13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43" s="181" t="str">
        <f>YEAR(All_Opps[[#This Row],[Close_Date]])&amp;"-"&amp;TEXT(MONTH(All_Opps[[#This Row],[Close_Date]]),"00")</f>
        <v>2019-07</v>
      </c>
      <c r="K1343" s="182">
        <f>All_Opps[[#This Row],[Created Date2]]*1</f>
        <v>43657</v>
      </c>
      <c r="L1343" s="183">
        <f>YEAR(All_Opps[[#This Row],[Created_Date]])</f>
        <v>2019</v>
      </c>
      <c r="M1343" s="184">
        <f>WEEKNUM(All_Opps[[#This Row],[Created_Date]],16)</f>
        <v>28</v>
      </c>
      <c r="N1343" s="182">
        <f>All_Opps[[#This Row],[Close Date]]*1</f>
        <v>43659</v>
      </c>
      <c r="O1343" s="185">
        <f>YEAR(All_Opps[[#This Row],[Close_Date]])</f>
        <v>2019</v>
      </c>
      <c r="P1343" s="183">
        <f>MONTH(All_Opps[[#This Row],[Close Date]])</f>
        <v>7</v>
      </c>
      <c r="Q1343" s="181">
        <f>WEEKNUM(All_Opps[[#This Row],[Close Date]],1)</f>
        <v>28</v>
      </c>
      <c r="R134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143</v>
      </c>
      <c r="S1343" s="4" t="s">
        <v>2995</v>
      </c>
      <c r="T1343" s="4" t="s">
        <v>2996</v>
      </c>
      <c r="U1343" s="68">
        <v>43659</v>
      </c>
      <c r="V1343" s="347" t="s">
        <v>19</v>
      </c>
      <c r="W1343" s="9">
        <v>39220</v>
      </c>
      <c r="X1343" s="4" t="s">
        <v>11</v>
      </c>
      <c r="Y1343" s="4" t="s">
        <v>321</v>
      </c>
      <c r="Z1343" s="68">
        <v>43657</v>
      </c>
    </row>
    <row r="1344" spans="1:26" ht="12.75" x14ac:dyDescent="0.35">
      <c r="A13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1344" s="181" t="str">
        <f>IF(All_Opps[[#This Row],[WeekMod]]&lt;&gt;"",CONCATENATE(All_Opps[[#This Row],[Opp Year]],"-",TEXT(All_Opps[[#This Row],[WeekMod]],"00#")),"")</f>
        <v>2019-081</v>
      </c>
      <c r="C13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1344" s="181" t="str">
        <f>CONCATENATE(All_Opps[[#This Row],[Opp Year]],"-",TEXT(All_Opps[[#This Row],[Week]],"00#"))</f>
        <v>2019-081</v>
      </c>
      <c r="E1344" s="181">
        <f>IFERROR(VALUE(RIGHT(All_Opps[[#This Row],[Opportunity Name]],2)),"")</f>
        <v>2</v>
      </c>
      <c r="F1344" s="181">
        <f>IFERROR(("20"&amp;LEFT(All_Opps[[#This Row],[Opportunity Name]],2))*1,"")</f>
        <v>2019</v>
      </c>
      <c r="G1344" s="181" t="str">
        <f>MID(All_Opps[[#This Row],[Opportunity Name]],3,2)</f>
        <v>12</v>
      </c>
      <c r="H1344" s="181" t="str">
        <f>LEFT(All_Opps[[#This Row],[Opportunity Name]],7)</f>
        <v>1912-17</v>
      </c>
      <c r="I1344" s="181" t="str" cm="1">
        <f t="array" ref="I13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44" s="181" t="str">
        <f>YEAR(All_Opps[[#This Row],[Close_Date]])&amp;"-"&amp;TEXT(MONTH(All_Opps[[#This Row],[Close_Date]]),"00")</f>
        <v>2019-07</v>
      </c>
      <c r="K1344" s="182">
        <f>All_Opps[[#This Row],[Created Date2]]*1</f>
        <v>43602</v>
      </c>
      <c r="L1344" s="183">
        <f>YEAR(All_Opps[[#This Row],[Created_Date]])</f>
        <v>2019</v>
      </c>
      <c r="M1344" s="184">
        <f>WEEKNUM(All_Opps[[#This Row],[Created_Date]],16)</f>
        <v>20</v>
      </c>
      <c r="N1344" s="182">
        <f>All_Opps[[#This Row],[Close Date]]*1</f>
        <v>43662</v>
      </c>
      <c r="O1344" s="185">
        <f>YEAR(All_Opps[[#This Row],[Close_Date]])</f>
        <v>2019</v>
      </c>
      <c r="P1344" s="183">
        <f>MONTH(All_Opps[[#This Row],[Close Date]])</f>
        <v>7</v>
      </c>
      <c r="Q1344" s="181">
        <f>WEEKNUM(All_Opps[[#This Row],[Close Date]],1)</f>
        <v>29</v>
      </c>
      <c r="R134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198</v>
      </c>
      <c r="S1344" s="4" t="s">
        <v>2997</v>
      </c>
      <c r="T1344" s="4" t="s">
        <v>2998</v>
      </c>
      <c r="U1344" s="68">
        <v>43662</v>
      </c>
      <c r="V1344" s="347" t="s">
        <v>19</v>
      </c>
      <c r="W1344" s="9">
        <v>67830</v>
      </c>
      <c r="X1344" s="4" t="s">
        <v>13</v>
      </c>
      <c r="Y1344" s="4" t="s">
        <v>1285</v>
      </c>
      <c r="Z1344" s="68">
        <v>43602</v>
      </c>
    </row>
    <row r="1345" spans="1:26" ht="12.75" x14ac:dyDescent="0.35">
      <c r="A13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1345" s="181" t="str">
        <f>IF(All_Opps[[#This Row],[WeekMod]]&lt;&gt;"",CONCATENATE(All_Opps[[#This Row],[Opp Year]],"-",TEXT(All_Opps[[#This Row],[WeekMod]],"00#")),"")</f>
        <v>2020-032</v>
      </c>
      <c r="C13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1345" s="181" t="str">
        <f>CONCATENATE(All_Opps[[#This Row],[Opp Year]],"-",TEXT(All_Opps[[#This Row],[Week]],"00#"))</f>
        <v>2020-032</v>
      </c>
      <c r="E1345" s="181">
        <f>IFERROR(VALUE(RIGHT(All_Opps[[#This Row],[Opportunity Name]],2)),"")</f>
        <v>4</v>
      </c>
      <c r="F1345" s="181">
        <f>IFERROR(("20"&amp;LEFT(All_Opps[[#This Row],[Opportunity Name]],2))*1,"")</f>
        <v>2020</v>
      </c>
      <c r="G1345" s="181" t="str">
        <f>MID(All_Opps[[#This Row],[Opportunity Name]],3,2)</f>
        <v>07</v>
      </c>
      <c r="H1345" s="181" t="str">
        <f>LEFT(All_Opps[[#This Row],[Opportunity Name]],7)</f>
        <v>2007 Ya</v>
      </c>
      <c r="I1345" s="181" t="str" cm="1">
        <f t="array" ref="I13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45" s="181" t="str">
        <f>YEAR(All_Opps[[#This Row],[Close_Date]])&amp;"-"&amp;TEXT(MONTH(All_Opps[[#This Row],[Close_Date]]),"00")</f>
        <v>2019-08</v>
      </c>
      <c r="K1345" s="182">
        <f>All_Opps[[#This Row],[Created Date2]]*1</f>
        <v>43649</v>
      </c>
      <c r="L1345" s="183">
        <f>YEAR(All_Opps[[#This Row],[Created_Date]])</f>
        <v>2019</v>
      </c>
      <c r="M1345" s="184">
        <f>WEEKNUM(All_Opps[[#This Row],[Created_Date]],16)</f>
        <v>27</v>
      </c>
      <c r="N1345" s="182">
        <f>All_Opps[[#This Row],[Close Date]]*1</f>
        <v>43684</v>
      </c>
      <c r="O1345" s="185">
        <f>YEAR(All_Opps[[#This Row],[Close_Date]])</f>
        <v>2019</v>
      </c>
      <c r="P1345" s="183">
        <f>MONTH(All_Opps[[#This Row],[Close Date]])</f>
        <v>8</v>
      </c>
      <c r="Q1345" s="181">
        <f>WEEKNUM(All_Opps[[#This Row],[Close Date]],1)</f>
        <v>32</v>
      </c>
      <c r="R134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45" s="4" t="s">
        <v>2999</v>
      </c>
      <c r="T1345" s="4" t="s">
        <v>3000</v>
      </c>
      <c r="U1345" s="68">
        <v>43684</v>
      </c>
      <c r="V1345" s="347" t="s">
        <v>18</v>
      </c>
      <c r="W1345" s="9">
        <v>41467</v>
      </c>
      <c r="X1345" s="4" t="s">
        <v>11</v>
      </c>
      <c r="Y1345" s="4" t="s">
        <v>321</v>
      </c>
      <c r="Z1345" s="68">
        <v>43649</v>
      </c>
    </row>
    <row r="1346" spans="1:26" ht="12.75" x14ac:dyDescent="0.35">
      <c r="A13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1346" s="181" t="str">
        <f>IF(All_Opps[[#This Row],[WeekMod]]&lt;&gt;"",CONCATENATE(All_Opps[[#This Row],[Opp Year]],"-",TEXT(All_Opps[[#This Row],[WeekMod]],"00#")),"")</f>
        <v>2020-026</v>
      </c>
      <c r="C13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1346" s="181" t="str">
        <f>CONCATENATE(All_Opps[[#This Row],[Opp Year]],"-",TEXT(All_Opps[[#This Row],[Week]],"00#"))</f>
        <v>2020-026</v>
      </c>
      <c r="E1346" s="181">
        <f>IFERROR(VALUE(RIGHT(All_Opps[[#This Row],[Opportunity Name]],2)),"")</f>
        <v>2</v>
      </c>
      <c r="F1346" s="181">
        <f>IFERROR(("20"&amp;LEFT(All_Opps[[#This Row],[Opportunity Name]],2))*1,"")</f>
        <v>2020</v>
      </c>
      <c r="G1346" s="181" t="str">
        <f>MID(All_Opps[[#This Row],[Opportunity Name]],3,2)</f>
        <v>06</v>
      </c>
      <c r="H1346" s="181" t="str">
        <f>LEFT(All_Opps[[#This Row],[Opportunity Name]],7)</f>
        <v>2006 Ca</v>
      </c>
      <c r="I1346" s="181" t="str" cm="1">
        <f t="array" ref="I13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46" s="181" t="str">
        <f>YEAR(All_Opps[[#This Row],[Close_Date]])&amp;"-"&amp;TEXT(MONTH(All_Opps[[#This Row],[Close_Date]]),"00")</f>
        <v>2019-06</v>
      </c>
      <c r="K1346" s="182">
        <f>All_Opps[[#This Row],[Created Date2]]*1</f>
        <v>43632</v>
      </c>
      <c r="L1346" s="183">
        <f>YEAR(All_Opps[[#This Row],[Created_Date]])</f>
        <v>2019</v>
      </c>
      <c r="M1346" s="184">
        <f>WEEKNUM(All_Opps[[#This Row],[Created_Date]],16)</f>
        <v>25</v>
      </c>
      <c r="N1346" s="182">
        <f>All_Opps[[#This Row],[Close Date]]*1</f>
        <v>43642</v>
      </c>
      <c r="O1346" s="185">
        <f>YEAR(All_Opps[[#This Row],[Close_Date]])</f>
        <v>2019</v>
      </c>
      <c r="P1346" s="183">
        <f>MONTH(All_Opps[[#This Row],[Close Date]])</f>
        <v>6</v>
      </c>
      <c r="Q1346" s="181">
        <f>WEEKNUM(All_Opps[[#This Row],[Close Date]],1)</f>
        <v>26</v>
      </c>
      <c r="R134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46" s="4" t="s">
        <v>3001</v>
      </c>
      <c r="T1346" s="4" t="s">
        <v>3002</v>
      </c>
      <c r="U1346" s="68">
        <v>43642</v>
      </c>
      <c r="V1346" s="347" t="s">
        <v>18</v>
      </c>
      <c r="W1346" s="9">
        <v>25075</v>
      </c>
      <c r="X1346" s="4" t="s">
        <v>5</v>
      </c>
      <c r="Y1346" s="4" t="s">
        <v>321</v>
      </c>
      <c r="Z1346" s="68">
        <v>43632</v>
      </c>
    </row>
    <row r="1347" spans="1:26" ht="12.75" x14ac:dyDescent="0.35">
      <c r="A13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1347" s="181" t="str">
        <f>IF(All_Opps[[#This Row],[WeekMod]]&lt;&gt;"",CONCATENATE(All_Opps[[#This Row],[Opp Year]],"-",TEXT(All_Opps[[#This Row],[WeekMod]],"00#")),"")</f>
        <v>2019-081</v>
      </c>
      <c r="C13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1347" s="181" t="str">
        <f>CONCATENATE(All_Opps[[#This Row],[Opp Year]],"-",TEXT(All_Opps[[#This Row],[Week]],"00#"))</f>
        <v>2019-081</v>
      </c>
      <c r="E1347" s="181">
        <f>IFERROR(VALUE(RIGHT(All_Opps[[#This Row],[Opportunity Name]],2)),"")</f>
        <v>2</v>
      </c>
      <c r="F1347" s="181">
        <f>IFERROR(("20"&amp;LEFT(All_Opps[[#This Row],[Opportunity Name]],2))*1,"")</f>
        <v>2019</v>
      </c>
      <c r="G1347" s="181" t="str">
        <f>MID(All_Opps[[#This Row],[Opportunity Name]],3,2)</f>
        <v>11</v>
      </c>
      <c r="H1347" s="181" t="str">
        <f>LEFT(All_Opps[[#This Row],[Opportunity Name]],7)</f>
        <v>1911 Je</v>
      </c>
      <c r="I1347" s="181" t="str" cm="1">
        <f t="array" ref="I13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47" s="181" t="str">
        <f>YEAR(All_Opps[[#This Row],[Close_Date]])&amp;"-"&amp;TEXT(MONTH(All_Opps[[#This Row],[Close_Date]]),"00")</f>
        <v>2019-07</v>
      </c>
      <c r="K1347" s="182">
        <f>All_Opps[[#This Row],[Created Date2]]*1</f>
        <v>43653</v>
      </c>
      <c r="L1347" s="183">
        <f>YEAR(All_Opps[[#This Row],[Created_Date]])</f>
        <v>2019</v>
      </c>
      <c r="M1347" s="184">
        <f>WEEKNUM(All_Opps[[#This Row],[Created_Date]],16)</f>
        <v>28</v>
      </c>
      <c r="N1347" s="182">
        <f>All_Opps[[#This Row],[Close Date]]*1</f>
        <v>43664</v>
      </c>
      <c r="O1347" s="185">
        <f>YEAR(All_Opps[[#This Row],[Close_Date]])</f>
        <v>2019</v>
      </c>
      <c r="P1347" s="183">
        <f>MONTH(All_Opps[[#This Row],[Close Date]])</f>
        <v>7</v>
      </c>
      <c r="Q1347" s="181">
        <f>WEEKNUM(All_Opps[[#This Row],[Close Date]],1)</f>
        <v>29</v>
      </c>
      <c r="R134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47" s="4" t="s">
        <v>3003</v>
      </c>
      <c r="T1347" s="4" t="s">
        <v>3004</v>
      </c>
      <c r="U1347" s="68">
        <v>43664</v>
      </c>
      <c r="V1347" s="347" t="s">
        <v>18</v>
      </c>
      <c r="W1347" s="9">
        <v>15038</v>
      </c>
      <c r="X1347" s="4" t="s">
        <v>13</v>
      </c>
      <c r="Y1347" s="4" t="s">
        <v>321</v>
      </c>
      <c r="Z1347" s="68">
        <v>43653</v>
      </c>
    </row>
    <row r="1348" spans="1:26" ht="12.75" x14ac:dyDescent="0.35">
      <c r="A13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85</v>
      </c>
      <c r="B1348" s="181" t="str">
        <f>IF(All_Opps[[#This Row],[WeekMod]]&lt;&gt;"",CONCATENATE(All_Opps[[#This Row],[Opp Year]],"-",TEXT(All_Opps[[#This Row],[WeekMod]],"00#")),"")</f>
        <v>2019-085</v>
      </c>
      <c r="C13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85</v>
      </c>
      <c r="D1348" s="181" t="str">
        <f>CONCATENATE(All_Opps[[#This Row],[Opp Year]],"-",TEXT(All_Opps[[#This Row],[Week]],"00#"))</f>
        <v>2019-085</v>
      </c>
      <c r="E1348" s="181">
        <f>IFERROR(VALUE(RIGHT(All_Opps[[#This Row],[Opportunity Name]],2)),"")</f>
        <v>2</v>
      </c>
      <c r="F1348" s="181">
        <f>IFERROR(("20"&amp;LEFT(All_Opps[[#This Row],[Opportunity Name]],2))*1,"")</f>
        <v>2019</v>
      </c>
      <c r="G1348" s="181" t="str">
        <f>MID(All_Opps[[#This Row],[Opportunity Name]],3,2)</f>
        <v>09</v>
      </c>
      <c r="H1348" s="181" t="str">
        <f>LEFT(All_Opps[[#This Row],[Opportunity Name]],7)</f>
        <v>1909-28</v>
      </c>
      <c r="I1348" s="181" t="str" cm="1">
        <f t="array" ref="I13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48" s="181" t="str">
        <f>YEAR(All_Opps[[#This Row],[Close_Date]])&amp;"-"&amp;TEXT(MONTH(All_Opps[[#This Row],[Close_Date]]),"00")</f>
        <v>2019-08</v>
      </c>
      <c r="K1348" s="182">
        <f>All_Opps[[#This Row],[Created Date2]]*1</f>
        <v>43684</v>
      </c>
      <c r="L1348" s="183">
        <f>YEAR(All_Opps[[#This Row],[Created_Date]])</f>
        <v>2019</v>
      </c>
      <c r="M1348" s="184">
        <f>WEEKNUM(All_Opps[[#This Row],[Created_Date]],16)</f>
        <v>32</v>
      </c>
      <c r="N1348" s="182">
        <f>All_Opps[[#This Row],[Close Date]]*1</f>
        <v>43689</v>
      </c>
      <c r="O1348" s="185">
        <f>YEAR(All_Opps[[#This Row],[Close_Date]])</f>
        <v>2019</v>
      </c>
      <c r="P1348" s="183">
        <f>MONTH(All_Opps[[#This Row],[Close Date]])</f>
        <v>8</v>
      </c>
      <c r="Q1348" s="181">
        <f>WEEKNUM(All_Opps[[#This Row],[Close Date]],1)</f>
        <v>33</v>
      </c>
      <c r="R13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</v>
      </c>
      <c r="S1348" s="4" t="s">
        <v>3005</v>
      </c>
      <c r="T1348" s="4" t="s">
        <v>3006</v>
      </c>
      <c r="U1348" s="68">
        <v>43689</v>
      </c>
      <c r="V1348" s="347" t="s">
        <v>19</v>
      </c>
      <c r="W1348" s="9">
        <v>35485</v>
      </c>
      <c r="X1348" s="4" t="s">
        <v>27</v>
      </c>
      <c r="Y1348" s="4" t="s">
        <v>1285</v>
      </c>
      <c r="Z1348" s="68">
        <v>43684</v>
      </c>
    </row>
    <row r="1349" spans="1:26" ht="12.75" x14ac:dyDescent="0.35">
      <c r="A13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85</v>
      </c>
      <c r="B1349" s="181" t="str">
        <f>IF(All_Opps[[#This Row],[WeekMod]]&lt;&gt;"",CONCATENATE(All_Opps[[#This Row],[Opp Year]],"-",TEXT(All_Opps[[#This Row],[WeekMod]],"00#")),"")</f>
        <v>2019-085</v>
      </c>
      <c r="C13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85</v>
      </c>
      <c r="D1349" s="181" t="str">
        <f>CONCATENATE(All_Opps[[#This Row],[Opp Year]],"-",TEXT(All_Opps[[#This Row],[Week]],"00#"))</f>
        <v>2019-085</v>
      </c>
      <c r="E1349" s="181">
        <f>IFERROR(VALUE(RIGHT(All_Opps[[#This Row],[Opportunity Name]],2)),"")</f>
        <v>2</v>
      </c>
      <c r="F1349" s="181">
        <f>IFERROR(("20"&amp;LEFT(All_Opps[[#This Row],[Opportunity Name]],2))*1,"")</f>
        <v>2019</v>
      </c>
      <c r="G1349" s="181" t="str">
        <f>MID(All_Opps[[#This Row],[Opportunity Name]],3,2)</f>
        <v>07</v>
      </c>
      <c r="H1349" s="181" t="str">
        <f>LEFT(All_Opps[[#This Row],[Opportunity Name]],7)</f>
        <v>1907-28</v>
      </c>
      <c r="I1349" s="181" t="str" cm="1">
        <f t="array" ref="I13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49" s="181" t="str">
        <f>YEAR(All_Opps[[#This Row],[Close_Date]])&amp;"-"&amp;TEXT(MONTH(All_Opps[[#This Row],[Close_Date]]),"00")</f>
        <v>2019-08</v>
      </c>
      <c r="K1349" s="182">
        <f>All_Opps[[#This Row],[Created Date2]]*1</f>
        <v>43688</v>
      </c>
      <c r="L1349" s="183">
        <f>YEAR(All_Opps[[#This Row],[Created_Date]])</f>
        <v>2019</v>
      </c>
      <c r="M1349" s="184">
        <f>WEEKNUM(All_Opps[[#This Row],[Created_Date]],16)</f>
        <v>33</v>
      </c>
      <c r="N1349" s="182">
        <f>All_Opps[[#This Row],[Close Date]]*1</f>
        <v>43688</v>
      </c>
      <c r="O1349" s="185">
        <f>YEAR(All_Opps[[#This Row],[Close_Date]])</f>
        <v>2019</v>
      </c>
      <c r="P1349" s="183">
        <f>MONTH(All_Opps[[#This Row],[Close Date]])</f>
        <v>8</v>
      </c>
      <c r="Q1349" s="181">
        <f>WEEKNUM(All_Opps[[#This Row],[Close Date]],1)</f>
        <v>33</v>
      </c>
      <c r="R134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49" s="4" t="s">
        <v>3007</v>
      </c>
      <c r="T1349" s="4" t="s">
        <v>3008</v>
      </c>
      <c r="U1349" s="68">
        <v>43688</v>
      </c>
      <c r="V1349" s="347" t="s">
        <v>23</v>
      </c>
      <c r="W1349" s="9">
        <v>0</v>
      </c>
      <c r="X1349" s="4" t="s">
        <v>15</v>
      </c>
      <c r="Y1349" s="4" t="s">
        <v>328</v>
      </c>
      <c r="Z1349" s="68">
        <v>43688</v>
      </c>
    </row>
    <row r="1350" spans="1:26" ht="12.75" x14ac:dyDescent="0.35">
      <c r="A13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1350" s="181" t="str">
        <f>IF(All_Opps[[#This Row],[WeekMod]]&lt;&gt;"",CONCATENATE(All_Opps[[#This Row],[Opp Year]],"-",TEXT(All_Opps[[#This Row],[WeekMod]],"00#")),"")</f>
        <v>2019-082</v>
      </c>
      <c r="C13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1350" s="181" t="str">
        <f>CONCATENATE(All_Opps[[#This Row],[Opp Year]],"-",TEXT(All_Opps[[#This Row],[Week]],"00#"))</f>
        <v>2019-082</v>
      </c>
      <c r="E1350" s="181" t="str">
        <f>IFERROR(VALUE(RIGHT(All_Opps[[#This Row],[Opportunity Name]],2)),"")</f>
        <v/>
      </c>
      <c r="F1350" s="181">
        <f>IFERROR(("20"&amp;LEFT(All_Opps[[#This Row],[Opportunity Name]],2))*1,"")</f>
        <v>2019</v>
      </c>
      <c r="G1350" s="181" t="str">
        <f>MID(All_Opps[[#This Row],[Opportunity Name]],3,2)</f>
        <v>12</v>
      </c>
      <c r="H1350" s="181" t="str">
        <f>LEFT(All_Opps[[#This Row],[Opportunity Name]],7)</f>
        <v>1912 Ro</v>
      </c>
      <c r="I1350" s="181" t="str" cm="1">
        <f t="array" ref="I13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50" s="181" t="str">
        <f>YEAR(All_Opps[[#This Row],[Close_Date]])&amp;"-"&amp;TEXT(MONTH(All_Opps[[#This Row],[Close_Date]]),"00")</f>
        <v>2019-07</v>
      </c>
      <c r="K1350" s="182">
        <f>All_Opps[[#This Row],[Created Date2]]*1</f>
        <v>43647</v>
      </c>
      <c r="L1350" s="183">
        <f>YEAR(All_Opps[[#This Row],[Created_Date]])</f>
        <v>2019</v>
      </c>
      <c r="M1350" s="184">
        <f>WEEKNUM(All_Opps[[#This Row],[Created_Date]],16)</f>
        <v>27</v>
      </c>
      <c r="N1350" s="182">
        <f>All_Opps[[#This Row],[Close Date]]*1</f>
        <v>43667</v>
      </c>
      <c r="O1350" s="185">
        <f>YEAR(All_Opps[[#This Row],[Close_Date]])</f>
        <v>2019</v>
      </c>
      <c r="P1350" s="183">
        <f>MONTH(All_Opps[[#This Row],[Close Date]])</f>
        <v>7</v>
      </c>
      <c r="Q1350" s="181">
        <f>WEEKNUM(All_Opps[[#This Row],[Close Date]],1)</f>
        <v>30</v>
      </c>
      <c r="R135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50" s="4" t="s">
        <v>3009</v>
      </c>
      <c r="T1350" s="4" t="s">
        <v>3010</v>
      </c>
      <c r="U1350" s="68">
        <v>43667</v>
      </c>
      <c r="V1350" s="347" t="s">
        <v>18</v>
      </c>
      <c r="W1350" s="9">
        <v>37281</v>
      </c>
      <c r="X1350" s="4" t="s">
        <v>161</v>
      </c>
      <c r="Y1350" s="4" t="s">
        <v>328</v>
      </c>
      <c r="Z1350" s="68">
        <v>43647</v>
      </c>
    </row>
    <row r="1351" spans="1:26" ht="12.75" x14ac:dyDescent="0.35">
      <c r="A13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1351" s="181" t="str">
        <f>IF(All_Opps[[#This Row],[WeekMod]]&lt;&gt;"",CONCATENATE(All_Opps[[#This Row],[Opp Year]],"-",TEXT(All_Opps[[#This Row],[WeekMod]],"00#")),"")</f>
        <v>2020-026</v>
      </c>
      <c r="C13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1351" s="181" t="str">
        <f>CONCATENATE(All_Opps[[#This Row],[Opp Year]],"-",TEXT(All_Opps[[#This Row],[Week]],"00#"))</f>
        <v>2020-026</v>
      </c>
      <c r="E1351" s="181">
        <f>IFERROR(VALUE(RIGHT(All_Opps[[#This Row],[Opportunity Name]],2)),"")</f>
        <v>6</v>
      </c>
      <c r="F1351" s="181">
        <f>IFERROR(("20"&amp;LEFT(All_Opps[[#This Row],[Opportunity Name]],2))*1,"")</f>
        <v>2020</v>
      </c>
      <c r="G1351" s="181" t="str">
        <f>MID(All_Opps[[#This Row],[Opportunity Name]],3,2)</f>
        <v>08</v>
      </c>
      <c r="H1351" s="181" t="str">
        <f>LEFT(All_Opps[[#This Row],[Opportunity Name]],7)</f>
        <v>2008 Ki</v>
      </c>
      <c r="I1351" s="181" t="str" cm="1">
        <f t="array" ref="I13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51" s="181" t="str">
        <f>YEAR(All_Opps[[#This Row],[Close_Date]])&amp;"-"&amp;TEXT(MONTH(All_Opps[[#This Row],[Close_Date]]),"00")</f>
        <v>2019-06</v>
      </c>
      <c r="K1351" s="182">
        <f>All_Opps[[#This Row],[Created Date2]]*1</f>
        <v>43634</v>
      </c>
      <c r="L1351" s="183">
        <f>YEAR(All_Opps[[#This Row],[Created_Date]])</f>
        <v>2019</v>
      </c>
      <c r="M1351" s="184">
        <f>WEEKNUM(All_Opps[[#This Row],[Created_Date]],16)</f>
        <v>25</v>
      </c>
      <c r="N1351" s="182">
        <f>All_Opps[[#This Row],[Close Date]]*1</f>
        <v>43641</v>
      </c>
      <c r="O1351" s="185">
        <f>YEAR(All_Opps[[#This Row],[Close_Date]])</f>
        <v>2019</v>
      </c>
      <c r="P1351" s="183">
        <f>MONTH(All_Opps[[#This Row],[Close Date]])</f>
        <v>6</v>
      </c>
      <c r="Q1351" s="181">
        <f>WEEKNUM(All_Opps[[#This Row],[Close Date]],1)</f>
        <v>26</v>
      </c>
      <c r="R13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51" s="4" t="s">
        <v>3011</v>
      </c>
      <c r="T1351" s="4" t="s">
        <v>3012</v>
      </c>
      <c r="U1351" s="68">
        <v>43641</v>
      </c>
      <c r="V1351" s="347" t="s">
        <v>18</v>
      </c>
      <c r="W1351" s="9">
        <v>94694</v>
      </c>
      <c r="X1351" s="4" t="s">
        <v>13</v>
      </c>
      <c r="Y1351" s="4" t="s">
        <v>328</v>
      </c>
      <c r="Z1351" s="68">
        <v>43634</v>
      </c>
    </row>
    <row r="1352" spans="1:26" ht="12.75" x14ac:dyDescent="0.35">
      <c r="A135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52" s="181" t="str">
        <f>IF(All_Opps[[#This Row],[WeekMod]]&lt;&gt;"",CONCATENATE(All_Opps[[#This Row],[Opp Year]],"-",TEXT(All_Opps[[#This Row],[WeekMod]],"00#")),"")</f>
        <v/>
      </c>
      <c r="C13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52" s="181" t="str">
        <f>CONCATENATE(All_Opps[[#This Row],[Opp Year]],"-",TEXT(All_Opps[[#This Row],[Week]],"00#"))</f>
        <v>2021-001</v>
      </c>
      <c r="E1352" s="181">
        <f>IFERROR(VALUE(RIGHT(All_Opps[[#This Row],[Opportunity Name]],2)),"")</f>
        <v>2</v>
      </c>
      <c r="F1352" s="181">
        <f>IFERROR(("20"&amp;LEFT(All_Opps[[#This Row],[Opportunity Name]],2))*1,"")</f>
        <v>2021</v>
      </c>
      <c r="G1352" s="181" t="str">
        <f>MID(All_Opps[[#This Row],[Opportunity Name]],3,2)</f>
        <v>07</v>
      </c>
      <c r="H1352" s="181" t="str">
        <f>LEFT(All_Opps[[#This Row],[Opportunity Name]],7)</f>
        <v>2107-18</v>
      </c>
      <c r="I1352" s="181" t="str" cm="1">
        <f t="array" ref="I13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52" s="181" t="str">
        <f>YEAR(All_Opps[[#This Row],[Close_Date]])&amp;"-"&amp;TEXT(MONTH(All_Opps[[#This Row],[Close_Date]]),"00")</f>
        <v>2019-07</v>
      </c>
      <c r="K1352" s="182">
        <f>All_Opps[[#This Row],[Created Date2]]*1</f>
        <v>43666</v>
      </c>
      <c r="L1352" s="183">
        <f>YEAR(All_Opps[[#This Row],[Created_Date]])</f>
        <v>2019</v>
      </c>
      <c r="M1352" s="184">
        <f>WEEKNUM(All_Opps[[#This Row],[Created_Date]],16)</f>
        <v>30</v>
      </c>
      <c r="N1352" s="182">
        <f>All_Opps[[#This Row],[Close Date]]*1</f>
        <v>43674</v>
      </c>
      <c r="O1352" s="185">
        <f>YEAR(All_Opps[[#This Row],[Close_Date]])</f>
        <v>2019</v>
      </c>
      <c r="P1352" s="183">
        <f>MONTH(All_Opps[[#This Row],[Close Date]])</f>
        <v>7</v>
      </c>
      <c r="Q1352" s="181">
        <f>WEEKNUM(All_Opps[[#This Row],[Close Date]],1)</f>
        <v>31</v>
      </c>
      <c r="R135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712</v>
      </c>
      <c r="S1352" s="4" t="s">
        <v>3013</v>
      </c>
      <c r="T1352" s="4" t="s">
        <v>3014</v>
      </c>
      <c r="U1352" s="68">
        <v>43674</v>
      </c>
      <c r="V1352" s="347" t="s">
        <v>19</v>
      </c>
      <c r="W1352" s="9">
        <v>54246</v>
      </c>
      <c r="X1352" s="4" t="s">
        <v>175</v>
      </c>
      <c r="Y1352" s="4" t="s">
        <v>1285</v>
      </c>
      <c r="Z1352" s="68">
        <v>43666</v>
      </c>
    </row>
    <row r="1353" spans="1:26" ht="12.75" x14ac:dyDescent="0.35">
      <c r="A135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53" s="181" t="str">
        <f>IF(All_Opps[[#This Row],[WeekMod]]&lt;&gt;"",CONCATENATE(All_Opps[[#This Row],[Opp Year]],"-",TEXT(All_Opps[[#This Row],[WeekMod]],"00#")),"")</f>
        <v/>
      </c>
      <c r="C13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53" s="181" t="str">
        <f>CONCATENATE(All_Opps[[#This Row],[Opp Year]],"-",TEXT(All_Opps[[#This Row],[Week]],"00#"))</f>
        <v>2021-001</v>
      </c>
      <c r="E1353" s="181">
        <f>IFERROR(VALUE(RIGHT(All_Opps[[#This Row],[Opportunity Name]],2)),"")</f>
        <v>2</v>
      </c>
      <c r="F1353" s="181">
        <f>IFERROR(("20"&amp;LEFT(All_Opps[[#This Row],[Opportunity Name]],2))*1,"")</f>
        <v>2021</v>
      </c>
      <c r="G1353" s="181" t="str">
        <f>MID(All_Opps[[#This Row],[Opportunity Name]],3,2)</f>
        <v>06</v>
      </c>
      <c r="H1353" s="181" t="str">
        <f>LEFT(All_Opps[[#This Row],[Opportunity Name]],7)</f>
        <v>2106-36</v>
      </c>
      <c r="I1353" s="181" t="str" cm="1">
        <f t="array" ref="I13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53" s="181" t="str">
        <f>YEAR(All_Opps[[#This Row],[Close_Date]])&amp;"-"&amp;TEXT(MONTH(All_Opps[[#This Row],[Close_Date]]),"00")</f>
        <v>2019-08</v>
      </c>
      <c r="K1353" s="182">
        <f>All_Opps[[#This Row],[Created Date2]]*1</f>
        <v>43693</v>
      </c>
      <c r="L1353" s="183">
        <f>YEAR(All_Opps[[#This Row],[Created_Date]])</f>
        <v>2019</v>
      </c>
      <c r="M1353" s="184">
        <f>WEEKNUM(All_Opps[[#This Row],[Created_Date]],16)</f>
        <v>33</v>
      </c>
      <c r="N1353" s="182">
        <f>All_Opps[[#This Row],[Close Date]]*1</f>
        <v>43700</v>
      </c>
      <c r="O1353" s="185">
        <f>YEAR(All_Opps[[#This Row],[Close_Date]])</f>
        <v>2019</v>
      </c>
      <c r="P1353" s="183">
        <f>MONTH(All_Opps[[#This Row],[Close Date]])</f>
        <v>8</v>
      </c>
      <c r="Q1353" s="181">
        <f>WEEKNUM(All_Opps[[#This Row],[Close Date]],1)</f>
        <v>34</v>
      </c>
      <c r="R135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655</v>
      </c>
      <c r="S1353" s="4" t="s">
        <v>3015</v>
      </c>
      <c r="T1353" s="4" t="s">
        <v>3016</v>
      </c>
      <c r="U1353" s="68">
        <v>43700</v>
      </c>
      <c r="V1353" s="347" t="s">
        <v>19</v>
      </c>
      <c r="W1353" s="9">
        <v>36677</v>
      </c>
      <c r="X1353" s="4" t="s">
        <v>11</v>
      </c>
      <c r="Y1353" s="4" t="s">
        <v>321</v>
      </c>
      <c r="Z1353" s="68">
        <v>43693</v>
      </c>
    </row>
    <row r="1354" spans="1:26" ht="12.75" x14ac:dyDescent="0.35">
      <c r="A13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85</v>
      </c>
      <c r="B1354" s="181" t="str">
        <f>IF(All_Opps[[#This Row],[WeekMod]]&lt;&gt;"",CONCATENATE(All_Opps[[#This Row],[Opp Year]],"-",TEXT(All_Opps[[#This Row],[WeekMod]],"00#")),"")</f>
        <v>2019-085</v>
      </c>
      <c r="C13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85</v>
      </c>
      <c r="D1354" s="181" t="str">
        <f>CONCATENATE(All_Opps[[#This Row],[Opp Year]],"-",TEXT(All_Opps[[#This Row],[Week]],"00#"))</f>
        <v>2019-085</v>
      </c>
      <c r="E1354" s="181">
        <f>IFERROR(VALUE(RIGHT(All_Opps[[#This Row],[Opportunity Name]],2)),"")</f>
        <v>7</v>
      </c>
      <c r="F1354" s="181">
        <f>IFERROR(("20"&amp;LEFT(All_Opps[[#This Row],[Opportunity Name]],2))*1,"")</f>
        <v>2019</v>
      </c>
      <c r="G1354" s="181" t="str">
        <f>MID(All_Opps[[#This Row],[Opportunity Name]],3,2)</f>
        <v>12</v>
      </c>
      <c r="H1354" s="181" t="str">
        <f>LEFT(All_Opps[[#This Row],[Opportunity Name]],7)</f>
        <v>1912 Wi</v>
      </c>
      <c r="I1354" s="181" t="str" cm="1">
        <f t="array" ref="I13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54" s="181" t="str">
        <f>YEAR(All_Opps[[#This Row],[Close_Date]])&amp;"-"&amp;TEXT(MONTH(All_Opps[[#This Row],[Close_Date]]),"00")</f>
        <v>2019-08</v>
      </c>
      <c r="K1354" s="182">
        <f>All_Opps[[#This Row],[Created Date2]]*1</f>
        <v>43688</v>
      </c>
      <c r="L1354" s="183">
        <f>YEAR(All_Opps[[#This Row],[Created_Date]])</f>
        <v>2019</v>
      </c>
      <c r="M1354" s="184">
        <f>WEEKNUM(All_Opps[[#This Row],[Created_Date]],16)</f>
        <v>33</v>
      </c>
      <c r="N1354" s="182">
        <f>All_Opps[[#This Row],[Close Date]]*1</f>
        <v>43692</v>
      </c>
      <c r="O1354" s="185">
        <f>YEAR(All_Opps[[#This Row],[Close_Date]])</f>
        <v>2019</v>
      </c>
      <c r="P1354" s="183">
        <f>MONTH(All_Opps[[#This Row],[Close Date]])</f>
        <v>8</v>
      </c>
      <c r="Q1354" s="181">
        <f>WEEKNUM(All_Opps[[#This Row],[Close Date]],1)</f>
        <v>33</v>
      </c>
      <c r="R135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54" s="4" t="s">
        <v>3017</v>
      </c>
      <c r="T1354" s="4" t="s">
        <v>3018</v>
      </c>
      <c r="U1354" s="68">
        <v>43692</v>
      </c>
      <c r="V1354" s="347" t="s">
        <v>18</v>
      </c>
      <c r="W1354" s="9">
        <v>131357</v>
      </c>
      <c r="X1354" s="4" t="s">
        <v>13</v>
      </c>
      <c r="Y1354" s="4" t="s">
        <v>1285</v>
      </c>
      <c r="Z1354" s="68">
        <v>43688</v>
      </c>
    </row>
    <row r="1355" spans="1:26" ht="12.75" x14ac:dyDescent="0.35">
      <c r="A13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84</v>
      </c>
      <c r="B1355" s="181" t="str">
        <f>IF(All_Opps[[#This Row],[WeekMod]]&lt;&gt;"",CONCATENATE(All_Opps[[#This Row],[Opp Year]],"-",TEXT(All_Opps[[#This Row],[WeekMod]],"00#")),"")</f>
        <v>2019-084</v>
      </c>
      <c r="C13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84</v>
      </c>
      <c r="D1355" s="181" t="str">
        <f>CONCATENATE(All_Opps[[#This Row],[Opp Year]],"-",TEXT(All_Opps[[#This Row],[Week]],"00#"))</f>
        <v>2019-084</v>
      </c>
      <c r="E1355" s="181">
        <f>IFERROR(VALUE(RIGHT(All_Opps[[#This Row],[Opportunity Name]],2)),"")</f>
        <v>6</v>
      </c>
      <c r="F1355" s="181">
        <f>IFERROR(("20"&amp;LEFT(All_Opps[[#This Row],[Opportunity Name]],2))*1,"")</f>
        <v>2019</v>
      </c>
      <c r="G1355" s="181" t="str">
        <f>MID(All_Opps[[#This Row],[Opportunity Name]],3,2)</f>
        <v>12</v>
      </c>
      <c r="H1355" s="181" t="str">
        <f>LEFT(All_Opps[[#This Row],[Opportunity Name]],7)</f>
        <v>1912 Du</v>
      </c>
      <c r="I1355" s="181" t="str" cm="1">
        <f t="array" ref="I13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55" s="181" t="str">
        <f>YEAR(All_Opps[[#This Row],[Close_Date]])&amp;"-"&amp;TEXT(MONTH(All_Opps[[#This Row],[Close_Date]]),"00")</f>
        <v>2019-08</v>
      </c>
      <c r="K1355" s="182">
        <f>All_Opps[[#This Row],[Created Date2]]*1</f>
        <v>43675</v>
      </c>
      <c r="L1355" s="183">
        <f>YEAR(All_Opps[[#This Row],[Created_Date]])</f>
        <v>2019</v>
      </c>
      <c r="M1355" s="184">
        <f>WEEKNUM(All_Opps[[#This Row],[Created_Date]],16)</f>
        <v>31</v>
      </c>
      <c r="N1355" s="182">
        <f>All_Opps[[#This Row],[Close Date]]*1</f>
        <v>43681</v>
      </c>
      <c r="O1355" s="185">
        <f>YEAR(All_Opps[[#This Row],[Close_Date]])</f>
        <v>2019</v>
      </c>
      <c r="P1355" s="183">
        <f>MONTH(All_Opps[[#This Row],[Close Date]])</f>
        <v>8</v>
      </c>
      <c r="Q1355" s="181">
        <f>WEEKNUM(All_Opps[[#This Row],[Close Date]],1)</f>
        <v>32</v>
      </c>
      <c r="R135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55" s="4" t="s">
        <v>3019</v>
      </c>
      <c r="T1355" s="4" t="s">
        <v>3020</v>
      </c>
      <c r="U1355" s="68">
        <v>43681</v>
      </c>
      <c r="V1355" s="347" t="s">
        <v>18</v>
      </c>
      <c r="W1355" s="9">
        <v>71638</v>
      </c>
      <c r="X1355" s="4" t="s">
        <v>13</v>
      </c>
      <c r="Y1355" s="4" t="s">
        <v>328</v>
      </c>
      <c r="Z1355" s="68">
        <v>43675</v>
      </c>
    </row>
    <row r="1356" spans="1:26" ht="12.75" x14ac:dyDescent="0.35">
      <c r="A13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1356" s="181" t="str">
        <f>IF(All_Opps[[#This Row],[WeekMod]]&lt;&gt;"",CONCATENATE(All_Opps[[#This Row],[Opp Year]],"-",TEXT(All_Opps[[#This Row],[WeekMod]],"00#")),"")</f>
        <v>2019-081</v>
      </c>
      <c r="C13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1356" s="181" t="str">
        <f>CONCATENATE(All_Opps[[#This Row],[Opp Year]],"-",TEXT(All_Opps[[#This Row],[Week]],"00#"))</f>
        <v>2019-081</v>
      </c>
      <c r="E1356" s="181">
        <f>IFERROR(VALUE(RIGHT(All_Opps[[#This Row],[Opportunity Name]],2)),"")</f>
        <v>2</v>
      </c>
      <c r="F1356" s="181">
        <f>IFERROR(("20"&amp;LEFT(All_Opps[[#This Row],[Opportunity Name]],2))*1,"")</f>
        <v>2019</v>
      </c>
      <c r="G1356" s="181" t="str">
        <f>MID(All_Opps[[#This Row],[Opportunity Name]],3,2)</f>
        <v>12</v>
      </c>
      <c r="H1356" s="181" t="str">
        <f>LEFT(All_Opps[[#This Row],[Opportunity Name]],7)</f>
        <v>1912 Pr</v>
      </c>
      <c r="I1356" s="181" t="str" cm="1">
        <f t="array" ref="I13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56" s="181" t="str">
        <f>YEAR(All_Opps[[#This Row],[Close_Date]])&amp;"-"&amp;TEXT(MONTH(All_Opps[[#This Row],[Close_Date]]),"00")</f>
        <v>2019-07</v>
      </c>
      <c r="K1356" s="182">
        <f>All_Opps[[#This Row],[Created Date2]]*1</f>
        <v>43659</v>
      </c>
      <c r="L1356" s="183">
        <f>YEAR(All_Opps[[#This Row],[Created_Date]])</f>
        <v>2019</v>
      </c>
      <c r="M1356" s="184">
        <f>WEEKNUM(All_Opps[[#This Row],[Created_Date]],16)</f>
        <v>29</v>
      </c>
      <c r="N1356" s="182">
        <f>All_Opps[[#This Row],[Close Date]]*1</f>
        <v>43665</v>
      </c>
      <c r="O1356" s="185">
        <f>YEAR(All_Opps[[#This Row],[Close_Date]])</f>
        <v>2019</v>
      </c>
      <c r="P1356" s="183">
        <f>MONTH(All_Opps[[#This Row],[Close Date]])</f>
        <v>7</v>
      </c>
      <c r="Q1356" s="181">
        <f>WEEKNUM(All_Opps[[#This Row],[Close Date]],1)</f>
        <v>29</v>
      </c>
      <c r="R135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56" s="4" t="s">
        <v>3021</v>
      </c>
      <c r="T1356" s="4" t="s">
        <v>3022</v>
      </c>
      <c r="U1356" s="68">
        <v>43665</v>
      </c>
      <c r="V1356" s="347" t="s">
        <v>18</v>
      </c>
      <c r="W1356" s="9">
        <v>25468</v>
      </c>
      <c r="X1356" s="4" t="s">
        <v>13</v>
      </c>
      <c r="Y1356" s="4" t="s">
        <v>1285</v>
      </c>
      <c r="Z1356" s="68">
        <v>43659</v>
      </c>
    </row>
    <row r="1357" spans="1:26" ht="12.75" x14ac:dyDescent="0.35">
      <c r="A135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57" s="181" t="str">
        <f>IF(All_Opps[[#This Row],[WeekMod]]&lt;&gt;"",CONCATENATE(All_Opps[[#This Row],[Opp Year]],"-",TEXT(All_Opps[[#This Row],[WeekMod]],"00#")),"")</f>
        <v/>
      </c>
      <c r="C13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57" s="181" t="str">
        <f>CONCATENATE(All_Opps[[#This Row],[Opp Year]],"-",TEXT(All_Opps[[#This Row],[Week]],"00#"))</f>
        <v>2021-001</v>
      </c>
      <c r="E1357" s="181">
        <f>IFERROR(VALUE(RIGHT(All_Opps[[#This Row],[Opportunity Name]],2)),"")</f>
        <v>6</v>
      </c>
      <c r="F1357" s="181">
        <f>IFERROR(("20"&amp;LEFT(All_Opps[[#This Row],[Opportunity Name]],2))*1,"")</f>
        <v>2021</v>
      </c>
      <c r="G1357" s="181" t="str">
        <f>MID(All_Opps[[#This Row],[Opportunity Name]],3,2)</f>
        <v>06</v>
      </c>
      <c r="H1357" s="181" t="str">
        <f>LEFT(All_Opps[[#This Row],[Opportunity Name]],7)</f>
        <v>2106-08</v>
      </c>
      <c r="I1357" s="181" t="str" cm="1">
        <f t="array" ref="I13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57" s="181" t="str">
        <f>YEAR(All_Opps[[#This Row],[Close_Date]])&amp;"-"&amp;TEXT(MONTH(All_Opps[[#This Row],[Close_Date]]),"00")</f>
        <v>2019-08</v>
      </c>
      <c r="K1357" s="182">
        <f>All_Opps[[#This Row],[Created Date2]]*1</f>
        <v>43699</v>
      </c>
      <c r="L1357" s="183">
        <f>YEAR(All_Opps[[#This Row],[Created_Date]])</f>
        <v>2019</v>
      </c>
      <c r="M1357" s="184">
        <f>WEEKNUM(All_Opps[[#This Row],[Created_Date]],16)</f>
        <v>34</v>
      </c>
      <c r="N1357" s="182">
        <f>All_Opps[[#This Row],[Close Date]]*1</f>
        <v>43700</v>
      </c>
      <c r="O1357" s="185">
        <f>YEAR(All_Opps[[#This Row],[Close_Date]])</f>
        <v>2019</v>
      </c>
      <c r="P1357" s="183">
        <f>MONTH(All_Opps[[#This Row],[Close Date]])</f>
        <v>8</v>
      </c>
      <c r="Q1357" s="181">
        <f>WEEKNUM(All_Opps[[#This Row],[Close Date]],1)</f>
        <v>34</v>
      </c>
      <c r="R135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649</v>
      </c>
      <c r="S1357" s="4" t="s">
        <v>3023</v>
      </c>
      <c r="T1357" s="4" t="s">
        <v>3024</v>
      </c>
      <c r="U1357" s="68">
        <v>43700</v>
      </c>
      <c r="V1357" s="347" t="s">
        <v>19</v>
      </c>
      <c r="W1357" s="9">
        <v>140778</v>
      </c>
      <c r="X1357" s="4" t="s">
        <v>13</v>
      </c>
      <c r="Y1357" s="4" t="s">
        <v>328</v>
      </c>
      <c r="Z1357" s="68">
        <v>43699</v>
      </c>
    </row>
    <row r="1358" spans="1:26" ht="12.75" x14ac:dyDescent="0.35">
      <c r="A13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1358" s="181" t="str">
        <f>IF(All_Opps[[#This Row],[WeekMod]]&lt;&gt;"",CONCATENATE(All_Opps[[#This Row],[Opp Year]],"-",TEXT(All_Opps[[#This Row],[WeekMod]],"00#")),"")</f>
        <v>2020-027</v>
      </c>
      <c r="C13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1358" s="181" t="str">
        <f>CONCATENATE(All_Opps[[#This Row],[Opp Year]],"-",TEXT(All_Opps[[#This Row],[Week]],"00#"))</f>
        <v>2020-027</v>
      </c>
      <c r="E1358" s="181">
        <f>IFERROR(VALUE(RIGHT(All_Opps[[#This Row],[Opportunity Name]],2)),"")</f>
        <v>2</v>
      </c>
      <c r="F1358" s="181">
        <f>IFERROR(("20"&amp;LEFT(All_Opps[[#This Row],[Opportunity Name]],2))*1,"")</f>
        <v>2020</v>
      </c>
      <c r="G1358" s="181" t="str">
        <f>MID(All_Opps[[#This Row],[Opportunity Name]],3,2)</f>
        <v>06</v>
      </c>
      <c r="H1358" s="181" t="str">
        <f>LEFT(All_Opps[[#This Row],[Opportunity Name]],7)</f>
        <v>2006 We</v>
      </c>
      <c r="I1358" s="181" t="str" cm="1">
        <f t="array" ref="I13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58" s="181" t="str">
        <f>YEAR(All_Opps[[#This Row],[Close_Date]])&amp;"-"&amp;TEXT(MONTH(All_Opps[[#This Row],[Close_Date]]),"00")</f>
        <v>2019-07</v>
      </c>
      <c r="K1358" s="182">
        <f>All_Opps[[#This Row],[Created Date2]]*1</f>
        <v>43637</v>
      </c>
      <c r="L1358" s="183">
        <f>YEAR(All_Opps[[#This Row],[Created_Date]])</f>
        <v>2019</v>
      </c>
      <c r="M1358" s="184">
        <f>WEEKNUM(All_Opps[[#This Row],[Created_Date]],16)</f>
        <v>25</v>
      </c>
      <c r="N1358" s="182">
        <f>All_Opps[[#This Row],[Close Date]]*1</f>
        <v>43651</v>
      </c>
      <c r="O1358" s="185">
        <f>YEAR(All_Opps[[#This Row],[Close_Date]])</f>
        <v>2019</v>
      </c>
      <c r="P1358" s="183">
        <f>MONTH(All_Opps[[#This Row],[Close Date]])</f>
        <v>7</v>
      </c>
      <c r="Q1358" s="181">
        <f>WEEKNUM(All_Opps[[#This Row],[Close Date]],1)</f>
        <v>27</v>
      </c>
      <c r="R13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58" s="4" t="s">
        <v>3025</v>
      </c>
      <c r="T1358" s="4" t="s">
        <v>3026</v>
      </c>
      <c r="U1358" s="68">
        <v>43651</v>
      </c>
      <c r="V1358" s="347" t="s">
        <v>18</v>
      </c>
      <c r="W1358" s="9">
        <v>68569</v>
      </c>
      <c r="X1358" s="4" t="s">
        <v>13</v>
      </c>
      <c r="Y1358" s="4" t="s">
        <v>1285</v>
      </c>
      <c r="Z1358" s="68">
        <v>43637</v>
      </c>
    </row>
    <row r="1359" spans="1:26" ht="12.75" x14ac:dyDescent="0.35">
      <c r="A13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1359" s="181" t="str">
        <f>IF(All_Opps[[#This Row],[WeekMod]]&lt;&gt;"",CONCATENATE(All_Opps[[#This Row],[Opp Year]],"-",TEXT(All_Opps[[#This Row],[WeekMod]],"00#")),"")</f>
        <v>2020-034</v>
      </c>
      <c r="C13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1359" s="181" t="str">
        <f>CONCATENATE(All_Opps[[#This Row],[Opp Year]],"-",TEXT(All_Opps[[#This Row],[Week]],"00#"))</f>
        <v>2020-034</v>
      </c>
      <c r="E1359" s="181">
        <f>IFERROR(VALUE(RIGHT(All_Opps[[#This Row],[Opportunity Name]],2)),"")</f>
        <v>4</v>
      </c>
      <c r="F1359" s="181">
        <f>IFERROR(("20"&amp;LEFT(All_Opps[[#This Row],[Opportunity Name]],2))*1,"")</f>
        <v>2020</v>
      </c>
      <c r="G1359" s="181" t="str">
        <f>MID(All_Opps[[#This Row],[Opportunity Name]],3,2)</f>
        <v>06</v>
      </c>
      <c r="H1359" s="181" t="str">
        <f>LEFT(All_Opps[[#This Row],[Opportunity Name]],7)</f>
        <v>2006-14</v>
      </c>
      <c r="I1359" s="181" t="str" cm="1">
        <f t="array" ref="I13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359" s="181" t="str">
        <f>YEAR(All_Opps[[#This Row],[Close_Date]])&amp;"-"&amp;TEXT(MONTH(All_Opps[[#This Row],[Close_Date]]),"00")</f>
        <v>2019-08</v>
      </c>
      <c r="K1359" s="182">
        <f>All_Opps[[#This Row],[Created Date2]]*1</f>
        <v>43690</v>
      </c>
      <c r="L1359" s="183">
        <f>YEAR(All_Opps[[#This Row],[Created_Date]])</f>
        <v>2019</v>
      </c>
      <c r="M1359" s="184">
        <f>WEEKNUM(All_Opps[[#This Row],[Created_Date]],16)</f>
        <v>33</v>
      </c>
      <c r="N1359" s="182">
        <f>All_Opps[[#This Row],[Close Date]]*1</f>
        <v>43696</v>
      </c>
      <c r="O1359" s="185">
        <f>YEAR(All_Opps[[#This Row],[Close_Date]])</f>
        <v>2019</v>
      </c>
      <c r="P1359" s="183">
        <f>MONTH(All_Opps[[#This Row],[Close Date]])</f>
        <v>8</v>
      </c>
      <c r="Q1359" s="181">
        <f>WEEKNUM(All_Opps[[#This Row],[Close Date]],1)</f>
        <v>34</v>
      </c>
      <c r="R13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59" s="4" t="s">
        <v>3027</v>
      </c>
      <c r="T1359" s="4" t="s">
        <v>3028</v>
      </c>
      <c r="U1359" s="68">
        <v>43696</v>
      </c>
      <c r="V1359" s="347" t="s">
        <v>20</v>
      </c>
      <c r="W1359" s="9">
        <v>4561</v>
      </c>
      <c r="X1359" s="4" t="s">
        <v>27</v>
      </c>
      <c r="Y1359" s="4" t="s">
        <v>328</v>
      </c>
      <c r="Z1359" s="68">
        <v>43690</v>
      </c>
    </row>
    <row r="1360" spans="1:26" ht="12.75" x14ac:dyDescent="0.35">
      <c r="A13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1360" s="181" t="str">
        <f>IF(All_Opps[[#This Row],[WeekMod]]&lt;&gt;"",CONCATENATE(All_Opps[[#This Row],[Opp Year]],"-",TEXT(All_Opps[[#This Row],[WeekMod]],"00#")),"")</f>
        <v>2019-080</v>
      </c>
      <c r="C13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1360" s="181" t="str">
        <f>CONCATENATE(All_Opps[[#This Row],[Opp Year]],"-",TEXT(All_Opps[[#This Row],[Week]],"00#"))</f>
        <v>2019-080</v>
      </c>
      <c r="E1360" s="181">
        <f>IFERROR(VALUE(RIGHT(All_Opps[[#This Row],[Opportunity Name]],2)),"")</f>
        <v>1</v>
      </c>
      <c r="F1360" s="181">
        <f>IFERROR(("20"&amp;LEFT(All_Opps[[#This Row],[Opportunity Name]],2))*1,"")</f>
        <v>2019</v>
      </c>
      <c r="G1360" s="181" t="str">
        <f>MID(All_Opps[[#This Row],[Opportunity Name]],3,2)</f>
        <v>08</v>
      </c>
      <c r="H1360" s="181" t="str">
        <f>LEFT(All_Opps[[#This Row],[Opportunity Name]],7)</f>
        <v>1908-32</v>
      </c>
      <c r="I1360" s="181" t="str" cm="1">
        <f t="array" ref="I13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60" s="181" t="str">
        <f>YEAR(All_Opps[[#This Row],[Close_Date]])&amp;"-"&amp;TEXT(MONTH(All_Opps[[#This Row],[Close_Date]]),"00")</f>
        <v>2019-07</v>
      </c>
      <c r="K1360" s="182">
        <f>All_Opps[[#This Row],[Created Date2]]*1</f>
        <v>43669</v>
      </c>
      <c r="L1360" s="183">
        <f>YEAR(All_Opps[[#This Row],[Created_Date]])</f>
        <v>2019</v>
      </c>
      <c r="M1360" s="184">
        <f>WEEKNUM(All_Opps[[#This Row],[Created_Date]],16)</f>
        <v>30</v>
      </c>
      <c r="N1360" s="182">
        <f>All_Opps[[#This Row],[Close Date]]*1</f>
        <v>43657</v>
      </c>
      <c r="O1360" s="185">
        <f>YEAR(All_Opps[[#This Row],[Close_Date]])</f>
        <v>2019</v>
      </c>
      <c r="P1360" s="183">
        <f>MONTH(All_Opps[[#This Row],[Close Date]])</f>
        <v>7</v>
      </c>
      <c r="Q1360" s="181">
        <f>WEEKNUM(All_Opps[[#This Row],[Close Date]],1)</f>
        <v>28</v>
      </c>
      <c r="R13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60" s="4" t="s">
        <v>3029</v>
      </c>
      <c r="T1360" s="4" t="s">
        <v>3030</v>
      </c>
      <c r="U1360" s="68">
        <v>43657</v>
      </c>
      <c r="V1360" s="347" t="s">
        <v>23</v>
      </c>
      <c r="W1360" s="9">
        <v>0</v>
      </c>
      <c r="X1360" s="4" t="s">
        <v>15</v>
      </c>
      <c r="Y1360" s="4" t="s">
        <v>2478</v>
      </c>
      <c r="Z1360" s="68">
        <v>43669</v>
      </c>
    </row>
    <row r="1361" spans="1:26" ht="12.75" x14ac:dyDescent="0.35">
      <c r="A13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1361" s="181" t="str">
        <f>IF(All_Opps[[#This Row],[WeekMod]]&lt;&gt;"",CONCATENATE(All_Opps[[#This Row],[Opp Year]],"-",TEXT(All_Opps[[#This Row],[WeekMod]],"00#")),"")</f>
        <v>2019-082</v>
      </c>
      <c r="C13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1361" s="181" t="str">
        <f>CONCATENATE(All_Opps[[#This Row],[Opp Year]],"-",TEXT(All_Opps[[#This Row],[Week]],"00#"))</f>
        <v>2019-082</v>
      </c>
      <c r="E1361" s="181">
        <f>IFERROR(VALUE(RIGHT(All_Opps[[#This Row],[Opportunity Name]],2)),"")</f>
        <v>1</v>
      </c>
      <c r="F1361" s="181">
        <f>IFERROR(("20"&amp;LEFT(All_Opps[[#This Row],[Opportunity Name]],2))*1,"")</f>
        <v>2019</v>
      </c>
      <c r="G1361" s="181" t="str">
        <f>MID(All_Opps[[#This Row],[Opportunity Name]],3,2)</f>
        <v>12</v>
      </c>
      <c r="H1361" s="181" t="str">
        <f>LEFT(All_Opps[[#This Row],[Opportunity Name]],7)</f>
        <v>1912-18</v>
      </c>
      <c r="I1361" s="181" t="str" cm="1">
        <f t="array" ref="I13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61" s="181" t="str">
        <f>YEAR(All_Opps[[#This Row],[Close_Date]])&amp;"-"&amp;TEXT(MONTH(All_Opps[[#This Row],[Close_Date]]),"00")</f>
        <v>2019-07</v>
      </c>
      <c r="K1361" s="182">
        <f>All_Opps[[#This Row],[Created Date2]]*1</f>
        <v>43685</v>
      </c>
      <c r="L1361" s="183">
        <f>YEAR(All_Opps[[#This Row],[Created_Date]])</f>
        <v>2019</v>
      </c>
      <c r="M1361" s="184">
        <f>WEEKNUM(All_Opps[[#This Row],[Created_Date]],16)</f>
        <v>32</v>
      </c>
      <c r="N1361" s="182">
        <f>All_Opps[[#This Row],[Close Date]]*1</f>
        <v>43673</v>
      </c>
      <c r="O1361" s="185">
        <f>YEAR(All_Opps[[#This Row],[Close_Date]])</f>
        <v>2019</v>
      </c>
      <c r="P1361" s="183">
        <f>MONTH(All_Opps[[#This Row],[Close Date]])</f>
        <v>7</v>
      </c>
      <c r="Q1361" s="181">
        <f>WEEKNUM(All_Opps[[#This Row],[Close Date]],1)</f>
        <v>30</v>
      </c>
      <c r="R136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61" s="4" t="s">
        <v>3031</v>
      </c>
      <c r="T1361" s="4" t="s">
        <v>3032</v>
      </c>
      <c r="U1361" s="68">
        <v>43673</v>
      </c>
      <c r="V1361" s="347" t="s">
        <v>23</v>
      </c>
      <c r="W1361" s="9">
        <v>0</v>
      </c>
      <c r="X1361" s="4" t="s">
        <v>5</v>
      </c>
      <c r="Y1361" s="4" t="s">
        <v>2478</v>
      </c>
      <c r="Z1361" s="68">
        <v>43685</v>
      </c>
    </row>
    <row r="1362" spans="1:26" ht="12.75" x14ac:dyDescent="0.35">
      <c r="A136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62" s="181" t="str">
        <f>IF(All_Opps[[#This Row],[WeekMod]]&lt;&gt;"",CONCATENATE(All_Opps[[#This Row],[Opp Year]],"-",TEXT(All_Opps[[#This Row],[WeekMod]],"00#")),"")</f>
        <v/>
      </c>
      <c r="C13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62" s="181" t="str">
        <f>CONCATENATE(All_Opps[[#This Row],[Opp Year]],"-",TEXT(All_Opps[[#This Row],[Week]],"00#"))</f>
        <v>2023-001</v>
      </c>
      <c r="E1362" s="181">
        <f>IFERROR(VALUE(RIGHT(All_Opps[[#This Row],[Opportunity Name]],2)),"")</f>
        <v>2</v>
      </c>
      <c r="F1362" s="181">
        <f>IFERROR(("20"&amp;LEFT(All_Opps[[#This Row],[Opportunity Name]],2))*1,"")</f>
        <v>2023</v>
      </c>
      <c r="G1362" s="181" t="str">
        <f>MID(All_Opps[[#This Row],[Opportunity Name]],3,2)</f>
        <v>05</v>
      </c>
      <c r="H1362" s="181" t="str">
        <f>LEFT(All_Opps[[#This Row],[Opportunity Name]],7)</f>
        <v>2305-01</v>
      </c>
      <c r="I1362" s="181" t="str" cm="1">
        <f t="array" ref="I13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62" s="181" t="str">
        <f>YEAR(All_Opps[[#This Row],[Close_Date]])&amp;"-"&amp;TEXT(MONTH(All_Opps[[#This Row],[Close_Date]]),"00")</f>
        <v>2019-07</v>
      </c>
      <c r="K1362" s="182">
        <f>All_Opps[[#This Row],[Created Date2]]*1</f>
        <v>43670</v>
      </c>
      <c r="L1362" s="183">
        <f>YEAR(All_Opps[[#This Row],[Created_Date]])</f>
        <v>2019</v>
      </c>
      <c r="M1362" s="184">
        <f>WEEKNUM(All_Opps[[#This Row],[Created_Date]],16)</f>
        <v>30</v>
      </c>
      <c r="N1362" s="182">
        <f>All_Opps[[#This Row],[Close Date]]*1</f>
        <v>43677</v>
      </c>
      <c r="O1362" s="185">
        <f>YEAR(All_Opps[[#This Row],[Close_Date]])</f>
        <v>2019</v>
      </c>
      <c r="P1362" s="183">
        <f>MONTH(All_Opps[[#This Row],[Close Date]])</f>
        <v>7</v>
      </c>
      <c r="Q1362" s="181">
        <f>WEEKNUM(All_Opps[[#This Row],[Close Date]],1)</f>
        <v>31</v>
      </c>
      <c r="R136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1377</v>
      </c>
      <c r="S1362" s="4" t="s">
        <v>3033</v>
      </c>
      <c r="T1362" s="4" t="s">
        <v>3034</v>
      </c>
      <c r="U1362" s="68">
        <v>43677</v>
      </c>
      <c r="V1362" s="347" t="s">
        <v>19</v>
      </c>
      <c r="W1362" s="9">
        <v>52667</v>
      </c>
      <c r="X1362" s="4" t="s">
        <v>13</v>
      </c>
      <c r="Y1362" s="4" t="s">
        <v>321</v>
      </c>
      <c r="Z1362" s="68">
        <v>43670</v>
      </c>
    </row>
    <row r="1363" spans="1:26" ht="12.75" x14ac:dyDescent="0.35">
      <c r="A136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63" s="181" t="str">
        <f>IF(All_Opps[[#This Row],[WeekMod]]&lt;&gt;"",CONCATENATE(All_Opps[[#This Row],[Opp Year]],"-",TEXT(All_Opps[[#This Row],[WeekMod]],"00#")),"")</f>
        <v/>
      </c>
      <c r="C13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63" s="181" t="str">
        <f>CONCATENATE(All_Opps[[#This Row],[Opp Year]],"-",TEXT(All_Opps[[#This Row],[Week]],"00#"))</f>
        <v>2021-001</v>
      </c>
      <c r="E1363" s="181">
        <f>IFERROR(VALUE(RIGHT(All_Opps[[#This Row],[Opportunity Name]],2)),"")</f>
        <v>2</v>
      </c>
      <c r="F1363" s="181">
        <f>IFERROR(("20"&amp;LEFT(All_Opps[[#This Row],[Opportunity Name]],2))*1,"")</f>
        <v>2021</v>
      </c>
      <c r="G1363" s="181" t="str">
        <f>MID(All_Opps[[#This Row],[Opportunity Name]],3,2)</f>
        <v>07</v>
      </c>
      <c r="H1363" s="181" t="str">
        <f>LEFT(All_Opps[[#This Row],[Opportunity Name]],7)</f>
        <v>2107-14</v>
      </c>
      <c r="I1363" s="181" t="str" cm="1">
        <f t="array" ref="I13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63" s="181" t="str">
        <f>YEAR(All_Opps[[#This Row],[Close_Date]])&amp;"-"&amp;TEXT(MONTH(All_Opps[[#This Row],[Close_Date]]),"00")</f>
        <v>2019-08</v>
      </c>
      <c r="K1363" s="182">
        <f>All_Opps[[#This Row],[Created Date2]]*1</f>
        <v>43699</v>
      </c>
      <c r="L1363" s="183">
        <f>YEAR(All_Opps[[#This Row],[Created_Date]])</f>
        <v>2019</v>
      </c>
      <c r="M1363" s="184">
        <f>WEEKNUM(All_Opps[[#This Row],[Created_Date]],16)</f>
        <v>34</v>
      </c>
      <c r="N1363" s="182">
        <f>All_Opps[[#This Row],[Close Date]]*1</f>
        <v>43703</v>
      </c>
      <c r="O1363" s="185">
        <f>YEAR(All_Opps[[#This Row],[Close_Date]])</f>
        <v>2019</v>
      </c>
      <c r="P1363" s="183">
        <f>MONTH(All_Opps[[#This Row],[Close Date]])</f>
        <v>8</v>
      </c>
      <c r="Q1363" s="181">
        <f>WEEKNUM(All_Opps[[#This Row],[Close Date]],1)</f>
        <v>35</v>
      </c>
      <c r="R136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679</v>
      </c>
      <c r="S1363" s="4" t="s">
        <v>3035</v>
      </c>
      <c r="T1363" s="4" t="s">
        <v>3036</v>
      </c>
      <c r="U1363" s="68">
        <v>43703</v>
      </c>
      <c r="V1363" s="347" t="s">
        <v>19</v>
      </c>
      <c r="W1363" s="9">
        <v>70008</v>
      </c>
      <c r="X1363" s="4" t="s">
        <v>15</v>
      </c>
      <c r="Y1363" s="4" t="s">
        <v>321</v>
      </c>
      <c r="Z1363" s="68">
        <v>43699</v>
      </c>
    </row>
    <row r="1364" spans="1:26" ht="12.75" x14ac:dyDescent="0.35">
      <c r="A136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64" s="181" t="str">
        <f>IF(All_Opps[[#This Row],[WeekMod]]&lt;&gt;"",CONCATENATE(All_Opps[[#This Row],[Opp Year]],"-",TEXT(All_Opps[[#This Row],[WeekMod]],"00#")),"")</f>
        <v/>
      </c>
      <c r="C13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64" s="181" t="str">
        <f>CONCATENATE(All_Opps[[#This Row],[Opp Year]],"-",TEXT(All_Opps[[#This Row],[Week]],"00#"))</f>
        <v>2022-001</v>
      </c>
      <c r="E1364" s="181">
        <f>IFERROR(VALUE(RIGHT(All_Opps[[#This Row],[Opportunity Name]],2)),"")</f>
        <v>2</v>
      </c>
      <c r="F1364" s="181">
        <f>IFERROR(("20"&amp;LEFT(All_Opps[[#This Row],[Opportunity Name]],2))*1,"")</f>
        <v>2022</v>
      </c>
      <c r="G1364" s="181" t="str">
        <f>MID(All_Opps[[#This Row],[Opportunity Name]],3,2)</f>
        <v>07</v>
      </c>
      <c r="H1364" s="181" t="str">
        <f>LEFT(All_Opps[[#This Row],[Opportunity Name]],7)</f>
        <v>2207-03</v>
      </c>
      <c r="I1364" s="181" t="str" cm="1">
        <f t="array" ref="I13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64" s="181" t="str">
        <f>YEAR(All_Opps[[#This Row],[Close_Date]])&amp;"-"&amp;TEXT(MONTH(All_Opps[[#This Row],[Close_Date]]),"00")</f>
        <v>2019-08</v>
      </c>
      <c r="K1364" s="182">
        <f>All_Opps[[#This Row],[Created Date2]]*1</f>
        <v>43681</v>
      </c>
      <c r="L1364" s="183">
        <f>YEAR(All_Opps[[#This Row],[Created_Date]])</f>
        <v>2019</v>
      </c>
      <c r="M1364" s="184">
        <f>WEEKNUM(All_Opps[[#This Row],[Created_Date]],16)</f>
        <v>32</v>
      </c>
      <c r="N1364" s="182">
        <f>All_Opps[[#This Row],[Close Date]]*1</f>
        <v>43684</v>
      </c>
      <c r="O1364" s="185">
        <f>YEAR(All_Opps[[#This Row],[Close_Date]])</f>
        <v>2019</v>
      </c>
      <c r="P1364" s="183">
        <f>MONTH(All_Opps[[#This Row],[Close Date]])</f>
        <v>8</v>
      </c>
      <c r="Q1364" s="181">
        <f>WEEKNUM(All_Opps[[#This Row],[Close Date]],1)</f>
        <v>32</v>
      </c>
      <c r="R136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1062</v>
      </c>
      <c r="S1364" s="4" t="s">
        <v>3037</v>
      </c>
      <c r="T1364" s="4" t="s">
        <v>3038</v>
      </c>
      <c r="U1364" s="68">
        <v>43684</v>
      </c>
      <c r="V1364" s="347" t="s">
        <v>19</v>
      </c>
      <c r="W1364" s="9">
        <v>90809</v>
      </c>
      <c r="X1364" s="4" t="s">
        <v>15</v>
      </c>
      <c r="Y1364" s="4" t="s">
        <v>321</v>
      </c>
      <c r="Z1364" s="68">
        <v>43681</v>
      </c>
    </row>
    <row r="1365" spans="1:26" ht="12.75" x14ac:dyDescent="0.35">
      <c r="A13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86</v>
      </c>
      <c r="B1365" s="181" t="str">
        <f>IF(All_Opps[[#This Row],[WeekMod]]&lt;&gt;"",CONCATENATE(All_Opps[[#This Row],[Opp Year]],"-",TEXT(All_Opps[[#This Row],[WeekMod]],"00#")),"")</f>
        <v>2019-086</v>
      </c>
      <c r="C13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86</v>
      </c>
      <c r="D1365" s="181" t="str">
        <f>CONCATENATE(All_Opps[[#This Row],[Opp Year]],"-",TEXT(All_Opps[[#This Row],[Week]],"00#"))</f>
        <v>2019-086</v>
      </c>
      <c r="E1365" s="181">
        <f>IFERROR(VALUE(RIGHT(All_Opps[[#This Row],[Opportunity Name]],2)),"")</f>
        <v>2</v>
      </c>
      <c r="F1365" s="181">
        <f>IFERROR(("20"&amp;LEFT(All_Opps[[#This Row],[Opportunity Name]],2))*1,"")</f>
        <v>2019</v>
      </c>
      <c r="G1365" s="181" t="str">
        <f>MID(All_Opps[[#This Row],[Opportunity Name]],3,2)</f>
        <v>08</v>
      </c>
      <c r="H1365" s="181" t="str">
        <f>LEFT(All_Opps[[#This Row],[Opportunity Name]],7)</f>
        <v>1908-29</v>
      </c>
      <c r="I1365" s="181" t="str" cm="1">
        <f t="array" ref="I13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65" s="181" t="str">
        <f>YEAR(All_Opps[[#This Row],[Close_Date]])&amp;"-"&amp;TEXT(MONTH(All_Opps[[#This Row],[Close_Date]]),"00")</f>
        <v>2019-08</v>
      </c>
      <c r="K1365" s="182">
        <f>All_Opps[[#This Row],[Created Date2]]*1</f>
        <v>43694</v>
      </c>
      <c r="L1365" s="183">
        <f>YEAR(All_Opps[[#This Row],[Created_Date]])</f>
        <v>2019</v>
      </c>
      <c r="M1365" s="184">
        <f>WEEKNUM(All_Opps[[#This Row],[Created_Date]],16)</f>
        <v>34</v>
      </c>
      <c r="N1365" s="182">
        <f>All_Opps[[#This Row],[Close Date]]*1</f>
        <v>43696</v>
      </c>
      <c r="O1365" s="185">
        <f>YEAR(All_Opps[[#This Row],[Close_Date]])</f>
        <v>2019</v>
      </c>
      <c r="P1365" s="183">
        <f>MONTH(All_Opps[[#This Row],[Close Date]])</f>
        <v>8</v>
      </c>
      <c r="Q1365" s="181">
        <f>WEEKNUM(All_Opps[[#This Row],[Close Date]],1)</f>
        <v>34</v>
      </c>
      <c r="R136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65" s="4" t="s">
        <v>3039</v>
      </c>
      <c r="T1365" s="4" t="s">
        <v>3040</v>
      </c>
      <c r="U1365" s="68">
        <v>43696</v>
      </c>
      <c r="V1365" s="347" t="s">
        <v>19</v>
      </c>
      <c r="W1365" s="9">
        <v>54138</v>
      </c>
      <c r="X1365" s="4" t="s">
        <v>13</v>
      </c>
      <c r="Y1365" s="4" t="s">
        <v>321</v>
      </c>
      <c r="Z1365" s="68">
        <v>43694</v>
      </c>
    </row>
    <row r="1366" spans="1:26" ht="12.75" x14ac:dyDescent="0.35">
      <c r="A13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1366" s="181" t="str">
        <f>IF(All_Opps[[#This Row],[WeekMod]]&lt;&gt;"",CONCATENATE(All_Opps[[#This Row],[Opp Year]],"-",TEXT(All_Opps[[#This Row],[WeekMod]],"00#")),"")</f>
        <v>2019-079</v>
      </c>
      <c r="C13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1366" s="181" t="str">
        <f>CONCATENATE(All_Opps[[#This Row],[Opp Year]],"-",TEXT(All_Opps[[#This Row],[Week]],"00#"))</f>
        <v>2019-079</v>
      </c>
      <c r="E1366" s="181">
        <f>IFERROR(VALUE(RIGHT(All_Opps[[#This Row],[Opportunity Name]],2)),"")</f>
        <v>2</v>
      </c>
      <c r="F1366" s="181">
        <f>IFERROR(("20"&amp;LEFT(All_Opps[[#This Row],[Opportunity Name]],2))*1,"")</f>
        <v>2019</v>
      </c>
      <c r="G1366" s="181" t="str">
        <f>MID(All_Opps[[#This Row],[Opportunity Name]],3,2)</f>
        <v>09</v>
      </c>
      <c r="H1366" s="181" t="str">
        <f>LEFT(All_Opps[[#This Row],[Opportunity Name]],7)</f>
        <v>1909-27</v>
      </c>
      <c r="I1366" s="181" t="str" cm="1">
        <f t="array" ref="I13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66" s="181" t="str">
        <f>YEAR(All_Opps[[#This Row],[Close_Date]])&amp;"-"&amp;TEXT(MONTH(All_Opps[[#This Row],[Close_Date]]),"00")</f>
        <v>2019-07</v>
      </c>
      <c r="K1366" s="182">
        <f>All_Opps[[#This Row],[Created Date2]]*1</f>
        <v>43648</v>
      </c>
      <c r="L1366" s="183">
        <f>YEAR(All_Opps[[#This Row],[Created_Date]])</f>
        <v>2019</v>
      </c>
      <c r="M1366" s="184">
        <f>WEEKNUM(All_Opps[[#This Row],[Created_Date]],16)</f>
        <v>27</v>
      </c>
      <c r="N1366" s="182">
        <f>All_Opps[[#This Row],[Close Date]]*1</f>
        <v>43650</v>
      </c>
      <c r="O1366" s="185">
        <f>YEAR(All_Opps[[#This Row],[Close_Date]])</f>
        <v>2019</v>
      </c>
      <c r="P1366" s="183">
        <f>MONTH(All_Opps[[#This Row],[Close Date]])</f>
        <v>7</v>
      </c>
      <c r="Q1366" s="181">
        <f>WEEKNUM(All_Opps[[#This Row],[Close Date]],1)</f>
        <v>27</v>
      </c>
      <c r="R136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61</v>
      </c>
      <c r="S1366" s="4" t="s">
        <v>3041</v>
      </c>
      <c r="T1366" s="4" t="s">
        <v>3042</v>
      </c>
      <c r="U1366" s="68">
        <v>43650</v>
      </c>
      <c r="V1366" s="347" t="s">
        <v>19</v>
      </c>
      <c r="W1366" s="9">
        <v>61429</v>
      </c>
      <c r="X1366" s="4" t="s">
        <v>13</v>
      </c>
      <c r="Y1366" s="4" t="s">
        <v>321</v>
      </c>
      <c r="Z1366" s="68">
        <v>43648</v>
      </c>
    </row>
    <row r="1367" spans="1:26" ht="12.75" x14ac:dyDescent="0.35">
      <c r="A13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1367" s="181" t="str">
        <f>IF(All_Opps[[#This Row],[WeekMod]]&lt;&gt;"",CONCATENATE(All_Opps[[#This Row],[Opp Year]],"-",TEXT(All_Opps[[#This Row],[WeekMod]],"00#")),"")</f>
        <v>2019-082</v>
      </c>
      <c r="C13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1367" s="181" t="str">
        <f>CONCATENATE(All_Opps[[#This Row],[Opp Year]],"-",TEXT(All_Opps[[#This Row],[Week]],"00#"))</f>
        <v>2019-082</v>
      </c>
      <c r="E1367" s="181">
        <f>IFERROR(VALUE(RIGHT(All_Opps[[#This Row],[Opportunity Name]],2)),"")</f>
        <v>2</v>
      </c>
      <c r="F1367" s="181">
        <f>IFERROR(("20"&amp;LEFT(All_Opps[[#This Row],[Opportunity Name]],2))*1,"")</f>
        <v>2019</v>
      </c>
      <c r="G1367" s="181" t="str">
        <f>MID(All_Opps[[#This Row],[Opportunity Name]],3,2)</f>
        <v>10</v>
      </c>
      <c r="H1367" s="181" t="str">
        <f>LEFT(All_Opps[[#This Row],[Opportunity Name]],7)</f>
        <v>1910-09</v>
      </c>
      <c r="I1367" s="181" t="str" cm="1">
        <f t="array" ref="I13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67" s="181" t="str">
        <f>YEAR(All_Opps[[#This Row],[Close_Date]])&amp;"-"&amp;TEXT(MONTH(All_Opps[[#This Row],[Close_Date]]),"00")</f>
        <v>2019-07</v>
      </c>
      <c r="K1367" s="182">
        <f>All_Opps[[#This Row],[Created Date2]]*1</f>
        <v>43656</v>
      </c>
      <c r="L1367" s="183">
        <f>YEAR(All_Opps[[#This Row],[Created_Date]])</f>
        <v>2019</v>
      </c>
      <c r="M1367" s="184">
        <f>WEEKNUM(All_Opps[[#This Row],[Created_Date]],16)</f>
        <v>28</v>
      </c>
      <c r="N1367" s="182">
        <f>All_Opps[[#This Row],[Close Date]]*1</f>
        <v>43668</v>
      </c>
      <c r="O1367" s="185">
        <f>YEAR(All_Opps[[#This Row],[Close_Date]])</f>
        <v>2019</v>
      </c>
      <c r="P1367" s="183">
        <f>MONTH(All_Opps[[#This Row],[Close Date]])</f>
        <v>7</v>
      </c>
      <c r="Q1367" s="181">
        <f>WEEKNUM(All_Opps[[#This Row],[Close Date]],1)</f>
        <v>30</v>
      </c>
      <c r="R136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83</v>
      </c>
      <c r="S1367" s="4" t="s">
        <v>3043</v>
      </c>
      <c r="T1367" s="4" t="s">
        <v>3044</v>
      </c>
      <c r="U1367" s="68">
        <v>43668</v>
      </c>
      <c r="V1367" s="347" t="s">
        <v>19</v>
      </c>
      <c r="W1367" s="9">
        <v>46485</v>
      </c>
      <c r="X1367" s="4" t="s">
        <v>13</v>
      </c>
      <c r="Y1367" s="4" t="s">
        <v>321</v>
      </c>
      <c r="Z1367" s="68">
        <v>43656</v>
      </c>
    </row>
    <row r="1368" spans="1:26" ht="12.75" x14ac:dyDescent="0.35">
      <c r="A13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1368" s="181" t="str">
        <f>IF(All_Opps[[#This Row],[WeekMod]]&lt;&gt;"",CONCATENATE(All_Opps[[#This Row],[Opp Year]],"-",TEXT(All_Opps[[#This Row],[WeekMod]],"00#")),"")</f>
        <v>2020-032</v>
      </c>
      <c r="C13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1368" s="181" t="str">
        <f>CONCATENATE(All_Opps[[#This Row],[Opp Year]],"-",TEXT(All_Opps[[#This Row],[Week]],"00#"))</f>
        <v>2020-032</v>
      </c>
      <c r="E1368" s="181">
        <f>IFERROR(VALUE(RIGHT(All_Opps[[#This Row],[Opportunity Name]],2)),"")</f>
        <v>4</v>
      </c>
      <c r="F1368" s="181">
        <f>IFERROR(("20"&amp;LEFT(All_Opps[[#This Row],[Opportunity Name]],2))*1,"")</f>
        <v>2020</v>
      </c>
      <c r="G1368" s="181" t="str">
        <f>MID(All_Opps[[#This Row],[Opportunity Name]],3,2)</f>
        <v>05</v>
      </c>
      <c r="H1368" s="181" t="str">
        <f>LEFT(All_Opps[[#This Row],[Opportunity Name]],7)</f>
        <v>2005-09</v>
      </c>
      <c r="I1368" s="181" t="str" cm="1">
        <f t="array" ref="I13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368" s="181" t="str">
        <f>YEAR(All_Opps[[#This Row],[Close_Date]])&amp;"-"&amp;TEXT(MONTH(All_Opps[[#This Row],[Close_Date]]),"00")</f>
        <v>2019-08</v>
      </c>
      <c r="K1368" s="182">
        <f>All_Opps[[#This Row],[Created Date2]]*1</f>
        <v>43682</v>
      </c>
      <c r="L1368" s="183">
        <f>YEAR(All_Opps[[#This Row],[Created_Date]])</f>
        <v>2019</v>
      </c>
      <c r="M1368" s="184">
        <f>WEEKNUM(All_Opps[[#This Row],[Created_Date]],16)</f>
        <v>32</v>
      </c>
      <c r="N1368" s="182">
        <f>All_Opps[[#This Row],[Close Date]]*1</f>
        <v>43686</v>
      </c>
      <c r="O1368" s="185">
        <f>YEAR(All_Opps[[#This Row],[Close_Date]])</f>
        <v>2019</v>
      </c>
      <c r="P1368" s="183">
        <f>MONTH(All_Opps[[#This Row],[Close Date]])</f>
        <v>8</v>
      </c>
      <c r="Q1368" s="181">
        <f>WEEKNUM(All_Opps[[#This Row],[Close Date]],1)</f>
        <v>32</v>
      </c>
      <c r="R136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68" s="4" t="s">
        <v>3045</v>
      </c>
      <c r="T1368" s="4" t="s">
        <v>3046</v>
      </c>
      <c r="U1368" s="68">
        <v>43686</v>
      </c>
      <c r="V1368" s="347" t="s">
        <v>20</v>
      </c>
      <c r="W1368" s="9">
        <v>21554</v>
      </c>
      <c r="X1368" s="4" t="s">
        <v>161</v>
      </c>
      <c r="Y1368" s="4" t="s">
        <v>328</v>
      </c>
      <c r="Z1368" s="68">
        <v>43682</v>
      </c>
    </row>
    <row r="1369" spans="1:26" ht="12.75" x14ac:dyDescent="0.35">
      <c r="A13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1369" s="181" t="str">
        <f>IF(All_Opps[[#This Row],[WeekMod]]&lt;&gt;"",CONCATENATE(All_Opps[[#This Row],[Opp Year]],"-",TEXT(All_Opps[[#This Row],[WeekMod]],"00#")),"")</f>
        <v>2020-033</v>
      </c>
      <c r="C13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1369" s="181" t="str">
        <f>CONCATENATE(All_Opps[[#This Row],[Opp Year]],"-",TEXT(All_Opps[[#This Row],[Week]],"00#"))</f>
        <v>2020-033</v>
      </c>
      <c r="E1369" s="181">
        <f>IFERROR(VALUE(RIGHT(All_Opps[[#This Row],[Opportunity Name]],2)),"")</f>
        <v>1</v>
      </c>
      <c r="F1369" s="181">
        <f>IFERROR(("20"&amp;LEFT(All_Opps[[#This Row],[Opportunity Name]],2))*1,"")</f>
        <v>2020</v>
      </c>
      <c r="G1369" s="181" t="str">
        <f>MID(All_Opps[[#This Row],[Opportunity Name]],3,2)</f>
        <v>02</v>
      </c>
      <c r="H1369" s="181" t="str">
        <f>LEFT(All_Opps[[#This Row],[Opportunity Name]],7)</f>
        <v>2002-04</v>
      </c>
      <c r="I1369" s="181" t="str" cm="1">
        <f t="array" ref="I13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69" s="181" t="str">
        <f>YEAR(All_Opps[[#This Row],[Close_Date]])&amp;"-"&amp;TEXT(MONTH(All_Opps[[#This Row],[Close_Date]]),"00")</f>
        <v>2019-08</v>
      </c>
      <c r="K1369" s="182">
        <f>All_Opps[[#This Row],[Created Date2]]*1</f>
        <v>43685</v>
      </c>
      <c r="L1369" s="183">
        <f>YEAR(All_Opps[[#This Row],[Created_Date]])</f>
        <v>2019</v>
      </c>
      <c r="M1369" s="184">
        <f>WEEKNUM(All_Opps[[#This Row],[Created_Date]],16)</f>
        <v>32</v>
      </c>
      <c r="N1369" s="182">
        <f>All_Opps[[#This Row],[Close Date]]*1</f>
        <v>43692</v>
      </c>
      <c r="O1369" s="185">
        <f>YEAR(All_Opps[[#This Row],[Close_Date]])</f>
        <v>2019</v>
      </c>
      <c r="P1369" s="183">
        <f>MONTH(All_Opps[[#This Row],[Close Date]])</f>
        <v>8</v>
      </c>
      <c r="Q1369" s="181">
        <f>WEEKNUM(All_Opps[[#This Row],[Close Date]],1)</f>
        <v>33</v>
      </c>
      <c r="R136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177</v>
      </c>
      <c r="S1369" s="4" t="s">
        <v>3047</v>
      </c>
      <c r="T1369" s="4" t="s">
        <v>3048</v>
      </c>
      <c r="U1369" s="68">
        <v>43692</v>
      </c>
      <c r="V1369" s="347" t="s">
        <v>19</v>
      </c>
      <c r="W1369" s="9">
        <v>21565</v>
      </c>
      <c r="X1369" s="4" t="s">
        <v>5</v>
      </c>
      <c r="Y1369" s="4" t="s">
        <v>1285</v>
      </c>
      <c r="Z1369" s="68">
        <v>43685</v>
      </c>
    </row>
    <row r="1370" spans="1:26" ht="12.75" x14ac:dyDescent="0.35">
      <c r="A13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84</v>
      </c>
      <c r="B1370" s="181" t="str">
        <f>IF(All_Opps[[#This Row],[WeekMod]]&lt;&gt;"",CONCATENATE(All_Opps[[#This Row],[Opp Year]],"-",TEXT(All_Opps[[#This Row],[WeekMod]],"00#")),"")</f>
        <v>2019-084</v>
      </c>
      <c r="C13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84</v>
      </c>
      <c r="D1370" s="181" t="str">
        <f>CONCATENATE(All_Opps[[#This Row],[Opp Year]],"-",TEXT(All_Opps[[#This Row],[Week]],"00#"))</f>
        <v>2019-084</v>
      </c>
      <c r="E1370" s="181">
        <f>IFERROR(VALUE(RIGHT(All_Opps[[#This Row],[Opportunity Name]],2)),"")</f>
        <v>1</v>
      </c>
      <c r="F1370" s="181">
        <f>IFERROR(("20"&amp;LEFT(All_Opps[[#This Row],[Opportunity Name]],2))*1,"")</f>
        <v>2019</v>
      </c>
      <c r="G1370" s="181" t="str">
        <f>MID(All_Opps[[#This Row],[Opportunity Name]],3,2)</f>
        <v>08</v>
      </c>
      <c r="H1370" s="181" t="str">
        <f>LEFT(All_Opps[[#This Row],[Opportunity Name]],7)</f>
        <v>1908-35</v>
      </c>
      <c r="I1370" s="181" t="str" cm="1">
        <f t="array" ref="I13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70" s="181" t="str">
        <f>YEAR(All_Opps[[#This Row],[Close_Date]])&amp;"-"&amp;TEXT(MONTH(All_Opps[[#This Row],[Close_Date]]),"00")</f>
        <v>2019-08</v>
      </c>
      <c r="K1370" s="182">
        <f>All_Opps[[#This Row],[Created Date2]]*1</f>
        <v>43686</v>
      </c>
      <c r="L1370" s="183">
        <f>YEAR(All_Opps[[#This Row],[Created_Date]])</f>
        <v>2019</v>
      </c>
      <c r="M1370" s="184">
        <f>WEEKNUM(All_Opps[[#This Row],[Created_Date]],16)</f>
        <v>32</v>
      </c>
      <c r="N1370" s="182">
        <f>All_Opps[[#This Row],[Close Date]]*1</f>
        <v>43686</v>
      </c>
      <c r="O1370" s="185">
        <f>YEAR(All_Opps[[#This Row],[Close_Date]])</f>
        <v>2019</v>
      </c>
      <c r="P1370" s="183">
        <f>MONTH(All_Opps[[#This Row],[Close Date]])</f>
        <v>8</v>
      </c>
      <c r="Q1370" s="181">
        <f>WEEKNUM(All_Opps[[#This Row],[Close Date]],1)</f>
        <v>32</v>
      </c>
      <c r="R137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70" s="4" t="s">
        <v>3049</v>
      </c>
      <c r="T1370" s="4" t="s">
        <v>3050</v>
      </c>
      <c r="U1370" s="68">
        <v>43686</v>
      </c>
      <c r="V1370" s="347" t="s">
        <v>19</v>
      </c>
      <c r="W1370" s="9">
        <v>9614</v>
      </c>
      <c r="X1370" s="4" t="s">
        <v>176</v>
      </c>
      <c r="Y1370" s="4" t="s">
        <v>328</v>
      </c>
      <c r="Z1370" s="68">
        <v>43686</v>
      </c>
    </row>
    <row r="1371" spans="1:26" ht="12.75" x14ac:dyDescent="0.35">
      <c r="A13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1371" s="181" t="str">
        <f>IF(All_Opps[[#This Row],[WeekMod]]&lt;&gt;"",CONCATENATE(All_Opps[[#This Row],[Opp Year]],"-",TEXT(All_Opps[[#This Row],[WeekMod]],"00#")),"")</f>
        <v>2020-033</v>
      </c>
      <c r="C13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1371" s="181" t="str">
        <f>CONCATENATE(All_Opps[[#This Row],[Opp Year]],"-",TEXT(All_Opps[[#This Row],[Week]],"00#"))</f>
        <v>2020-033</v>
      </c>
      <c r="E1371" s="181">
        <f>IFERROR(VALUE(RIGHT(All_Opps[[#This Row],[Opportunity Name]],2)),"")</f>
        <v>5</v>
      </c>
      <c r="F1371" s="181">
        <f>IFERROR(("20"&amp;LEFT(All_Opps[[#This Row],[Opportunity Name]],2))*1,"")</f>
        <v>2020</v>
      </c>
      <c r="G1371" s="181" t="str">
        <f>MID(All_Opps[[#This Row],[Opportunity Name]],3,2)</f>
        <v>07</v>
      </c>
      <c r="H1371" s="181" t="str">
        <f>LEFT(All_Opps[[#This Row],[Opportunity Name]],7)</f>
        <v>2007 Sa</v>
      </c>
      <c r="I1371" s="181" t="str" cm="1">
        <f t="array" ref="I13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71" s="181" t="str">
        <f>YEAR(All_Opps[[#This Row],[Close_Date]])&amp;"-"&amp;TEXT(MONTH(All_Opps[[#This Row],[Close_Date]]),"00")</f>
        <v>2019-08</v>
      </c>
      <c r="K1371" s="182">
        <f>All_Opps[[#This Row],[Created Date2]]*1</f>
        <v>43682</v>
      </c>
      <c r="L1371" s="183">
        <f>YEAR(All_Opps[[#This Row],[Created_Date]])</f>
        <v>2019</v>
      </c>
      <c r="M1371" s="184">
        <f>WEEKNUM(All_Opps[[#This Row],[Created_Date]],16)</f>
        <v>32</v>
      </c>
      <c r="N1371" s="182">
        <f>All_Opps[[#This Row],[Close Date]]*1</f>
        <v>43694</v>
      </c>
      <c r="O1371" s="185">
        <f>YEAR(All_Opps[[#This Row],[Close_Date]])</f>
        <v>2019</v>
      </c>
      <c r="P1371" s="183">
        <f>MONTH(All_Opps[[#This Row],[Close Date]])</f>
        <v>8</v>
      </c>
      <c r="Q1371" s="181">
        <f>WEEKNUM(All_Opps[[#This Row],[Close Date]],1)</f>
        <v>33</v>
      </c>
      <c r="R137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71" s="4" t="s">
        <v>3051</v>
      </c>
      <c r="T1371" s="4" t="s">
        <v>3052</v>
      </c>
      <c r="U1371" s="68">
        <v>43694</v>
      </c>
      <c r="V1371" s="347" t="s">
        <v>18</v>
      </c>
      <c r="W1371" s="9">
        <v>91564</v>
      </c>
      <c r="X1371" s="4" t="s">
        <v>6</v>
      </c>
      <c r="Y1371" s="4" t="s">
        <v>328</v>
      </c>
      <c r="Z1371" s="68">
        <v>43682</v>
      </c>
    </row>
    <row r="1372" spans="1:26" ht="12.75" x14ac:dyDescent="0.35">
      <c r="A13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1372" s="181" t="str">
        <f>IF(All_Opps[[#This Row],[WeekMod]]&lt;&gt;"",CONCATENATE(All_Opps[[#This Row],[Opp Year]],"-",TEXT(All_Opps[[#This Row],[WeekMod]],"00#")),"")</f>
        <v>2020-031</v>
      </c>
      <c r="C13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1372" s="181" t="str">
        <f>CONCATENATE(All_Opps[[#This Row],[Opp Year]],"-",TEXT(All_Opps[[#This Row],[Week]],"00#"))</f>
        <v>2020-031</v>
      </c>
      <c r="E1372" s="181">
        <f>IFERROR(VALUE(RIGHT(All_Opps[[#This Row],[Opportunity Name]],2)),"")</f>
        <v>2</v>
      </c>
      <c r="F1372" s="181">
        <f>IFERROR(("20"&amp;LEFT(All_Opps[[#This Row],[Opportunity Name]],2))*1,"")</f>
        <v>2020</v>
      </c>
      <c r="G1372" s="181" t="str">
        <f>MID(All_Opps[[#This Row],[Opportunity Name]],3,2)</f>
        <v>01</v>
      </c>
      <c r="H1372" s="181" t="str">
        <f>LEFT(All_Opps[[#This Row],[Opportunity Name]],7)</f>
        <v>2001-07</v>
      </c>
      <c r="I1372" s="181" t="str" cm="1">
        <f t="array" ref="I13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72" s="181" t="str">
        <f>YEAR(All_Opps[[#This Row],[Close_Date]])&amp;"-"&amp;TEXT(MONTH(All_Opps[[#This Row],[Close_Date]]),"00")</f>
        <v>2019-08</v>
      </c>
      <c r="K1372" s="182">
        <f>All_Opps[[#This Row],[Created Date2]]*1</f>
        <v>43670</v>
      </c>
      <c r="L1372" s="183">
        <f>YEAR(All_Opps[[#This Row],[Created_Date]])</f>
        <v>2019</v>
      </c>
      <c r="M1372" s="184">
        <f>WEEKNUM(All_Opps[[#This Row],[Created_Date]],16)</f>
        <v>30</v>
      </c>
      <c r="N1372" s="182">
        <f>All_Opps[[#This Row],[Close Date]]*1</f>
        <v>43679</v>
      </c>
      <c r="O1372" s="185">
        <f>YEAR(All_Opps[[#This Row],[Close_Date]])</f>
        <v>2019</v>
      </c>
      <c r="P1372" s="183">
        <f>MONTH(All_Opps[[#This Row],[Close Date]])</f>
        <v>8</v>
      </c>
      <c r="Q1372" s="181">
        <f>WEEKNUM(All_Opps[[#This Row],[Close Date]],1)</f>
        <v>31</v>
      </c>
      <c r="R137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161</v>
      </c>
      <c r="S1372" s="4" t="s">
        <v>3053</v>
      </c>
      <c r="T1372" s="4" t="s">
        <v>3054</v>
      </c>
      <c r="U1372" s="68">
        <v>43679</v>
      </c>
      <c r="V1372" s="347" t="s">
        <v>19</v>
      </c>
      <c r="W1372" s="9">
        <v>31640</v>
      </c>
      <c r="X1372" s="4" t="s">
        <v>11</v>
      </c>
      <c r="Y1372" s="4" t="s">
        <v>321</v>
      </c>
      <c r="Z1372" s="68">
        <v>43670</v>
      </c>
    </row>
    <row r="1373" spans="1:26" ht="12.75" x14ac:dyDescent="0.35">
      <c r="A137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73" s="181" t="str">
        <f>IF(All_Opps[[#This Row],[WeekMod]]&lt;&gt;"",CONCATENATE(All_Opps[[#This Row],[Opp Year]],"-",TEXT(All_Opps[[#This Row],[WeekMod]],"00#")),"")</f>
        <v/>
      </c>
      <c r="C13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73" s="181" t="str">
        <f>CONCATENATE(All_Opps[[#This Row],[Opp Year]],"-",TEXT(All_Opps[[#This Row],[Week]],"00#"))</f>
        <v>2023-001</v>
      </c>
      <c r="E1373" s="181">
        <f>IFERROR(VALUE(RIGHT(All_Opps[[#This Row],[Opportunity Name]],2)),"")</f>
        <v>2</v>
      </c>
      <c r="F1373" s="181">
        <f>IFERROR(("20"&amp;LEFT(All_Opps[[#This Row],[Opportunity Name]],2))*1,"")</f>
        <v>2023</v>
      </c>
      <c r="G1373" s="181" t="str">
        <f>MID(All_Opps[[#This Row],[Opportunity Name]],3,2)</f>
        <v>07</v>
      </c>
      <c r="H1373" s="181" t="str">
        <f>LEFT(All_Opps[[#This Row],[Opportunity Name]],7)</f>
        <v>2307-06</v>
      </c>
      <c r="I1373" s="181" t="str" cm="1">
        <f t="array" ref="I13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373" s="181" t="str">
        <f>YEAR(All_Opps[[#This Row],[Close_Date]])&amp;"-"&amp;TEXT(MONTH(All_Opps[[#This Row],[Close_Date]]),"00")</f>
        <v>2019-08</v>
      </c>
      <c r="K1373" s="182">
        <f>All_Opps[[#This Row],[Created Date2]]*1</f>
        <v>43683</v>
      </c>
      <c r="L1373" s="183">
        <f>YEAR(All_Opps[[#This Row],[Created_Date]])</f>
        <v>2019</v>
      </c>
      <c r="M1373" s="184">
        <f>WEEKNUM(All_Opps[[#This Row],[Created_Date]],16)</f>
        <v>32</v>
      </c>
      <c r="N1373" s="182">
        <f>All_Opps[[#This Row],[Close Date]]*1</f>
        <v>43689</v>
      </c>
      <c r="O1373" s="185">
        <f>YEAR(All_Opps[[#This Row],[Close_Date]])</f>
        <v>2019</v>
      </c>
      <c r="P1373" s="183">
        <f>MONTH(All_Opps[[#This Row],[Close Date]])</f>
        <v>8</v>
      </c>
      <c r="Q1373" s="181">
        <f>WEEKNUM(All_Opps[[#This Row],[Close Date]],1)</f>
        <v>33</v>
      </c>
      <c r="R137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73" s="4" t="s">
        <v>3055</v>
      </c>
      <c r="T1373" s="4" t="s">
        <v>3056</v>
      </c>
      <c r="U1373" s="68">
        <v>43689</v>
      </c>
      <c r="V1373" s="347" t="s">
        <v>20</v>
      </c>
      <c r="W1373" s="9">
        <v>12629</v>
      </c>
      <c r="X1373" s="4" t="s">
        <v>13</v>
      </c>
      <c r="Y1373" s="4" t="s">
        <v>1285</v>
      </c>
      <c r="Z1373" s="68">
        <v>43683</v>
      </c>
    </row>
    <row r="1374" spans="1:26" ht="12.75" x14ac:dyDescent="0.35">
      <c r="A13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89</v>
      </c>
      <c r="B1374" s="181" t="str">
        <f>IF(All_Opps[[#This Row],[WeekMod]]&lt;&gt;"",CONCATENATE(All_Opps[[#This Row],[Opp Year]],"-",TEXT(All_Opps[[#This Row],[WeekMod]],"00#")),"")</f>
        <v>2019-089</v>
      </c>
      <c r="C13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89</v>
      </c>
      <c r="D1374" s="181" t="str">
        <f>CONCATENATE(All_Opps[[#This Row],[Opp Year]],"-",TEXT(All_Opps[[#This Row],[Week]],"00#"))</f>
        <v>2019-089</v>
      </c>
      <c r="E1374" s="181">
        <f>IFERROR(VALUE(RIGHT(All_Opps[[#This Row],[Opportunity Name]],2)),"")</f>
        <v>2</v>
      </c>
      <c r="F1374" s="181">
        <f>IFERROR(("20"&amp;LEFT(All_Opps[[#This Row],[Opportunity Name]],2))*1,"")</f>
        <v>2019</v>
      </c>
      <c r="G1374" s="181" t="str">
        <f>MID(All_Opps[[#This Row],[Opportunity Name]],3,2)</f>
        <v>12</v>
      </c>
      <c r="H1374" s="181" t="str">
        <f>LEFT(All_Opps[[#This Row],[Opportunity Name]],7)</f>
        <v>1912 Ra</v>
      </c>
      <c r="I1374" s="181" t="str" cm="1">
        <f t="array" ref="I13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74" s="181" t="str">
        <f>YEAR(All_Opps[[#This Row],[Close_Date]])&amp;"-"&amp;TEXT(MONTH(All_Opps[[#This Row],[Close_Date]]),"00")</f>
        <v>2019-09</v>
      </c>
      <c r="K1374" s="182">
        <f>All_Opps[[#This Row],[Created Date2]]*1</f>
        <v>43718</v>
      </c>
      <c r="L1374" s="183">
        <f>YEAR(All_Opps[[#This Row],[Created_Date]])</f>
        <v>2019</v>
      </c>
      <c r="M1374" s="184">
        <f>WEEKNUM(All_Opps[[#This Row],[Created_Date]],16)</f>
        <v>37</v>
      </c>
      <c r="N1374" s="182">
        <f>All_Opps[[#This Row],[Close Date]]*1</f>
        <v>43722</v>
      </c>
      <c r="O1374" s="185">
        <f>YEAR(All_Opps[[#This Row],[Close_Date]])</f>
        <v>2019</v>
      </c>
      <c r="P1374" s="183">
        <f>MONTH(All_Opps[[#This Row],[Close Date]])</f>
        <v>9</v>
      </c>
      <c r="Q1374" s="181">
        <f>WEEKNUM(All_Opps[[#This Row],[Close Date]],1)</f>
        <v>37</v>
      </c>
      <c r="R137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74" s="4" t="s">
        <v>3057</v>
      </c>
      <c r="T1374" s="4" t="s">
        <v>3058</v>
      </c>
      <c r="U1374" s="68">
        <v>43722</v>
      </c>
      <c r="V1374" s="347" t="s">
        <v>18</v>
      </c>
      <c r="W1374" s="9">
        <v>15869</v>
      </c>
      <c r="X1374" s="4" t="s">
        <v>11</v>
      </c>
      <c r="Y1374" s="4" t="s">
        <v>321</v>
      </c>
      <c r="Z1374" s="68">
        <v>43718</v>
      </c>
    </row>
    <row r="1375" spans="1:26" ht="12.75" x14ac:dyDescent="0.35">
      <c r="A137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75" s="181" t="str">
        <f>IF(All_Opps[[#This Row],[WeekMod]]&lt;&gt;"",CONCATENATE(All_Opps[[#This Row],[Opp Year]],"-",TEXT(All_Opps[[#This Row],[WeekMod]],"00#")),"")</f>
        <v/>
      </c>
      <c r="C13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75" s="181" t="str">
        <f>CONCATENATE(All_Opps[[#This Row],[Opp Year]],"-",TEXT(All_Opps[[#This Row],[Week]],"00#"))</f>
        <v>2021-001</v>
      </c>
      <c r="E1375" s="181">
        <f>IFERROR(VALUE(RIGHT(All_Opps[[#This Row],[Opportunity Name]],2)),"")</f>
        <v>2</v>
      </c>
      <c r="F1375" s="181">
        <f>IFERROR(("20"&amp;LEFT(All_Opps[[#This Row],[Opportunity Name]],2))*1,"")</f>
        <v>2021</v>
      </c>
      <c r="G1375" s="181" t="str">
        <f>MID(All_Opps[[#This Row],[Opportunity Name]],3,2)</f>
        <v>08</v>
      </c>
      <c r="H1375" s="181" t="str">
        <f>LEFT(All_Opps[[#This Row],[Opportunity Name]],7)</f>
        <v>2108-19</v>
      </c>
      <c r="I1375" s="181" t="str" cm="1">
        <f t="array" ref="I13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75" s="181" t="str">
        <f>YEAR(All_Opps[[#This Row],[Close_Date]])&amp;"-"&amp;TEXT(MONTH(All_Opps[[#This Row],[Close_Date]]),"00")</f>
        <v>2019-08</v>
      </c>
      <c r="K1375" s="182">
        <f>All_Opps[[#This Row],[Created Date2]]*1</f>
        <v>43951</v>
      </c>
      <c r="L1375" s="183">
        <f>YEAR(All_Opps[[#This Row],[Created_Date]])</f>
        <v>2020</v>
      </c>
      <c r="M1375" s="184">
        <f>WEEKNUM(All_Opps[[#This Row],[Created_Date]],16)</f>
        <v>18</v>
      </c>
      <c r="N1375" s="182">
        <f>All_Opps[[#This Row],[Close Date]]*1</f>
        <v>43686</v>
      </c>
      <c r="O1375" s="185">
        <f>YEAR(All_Opps[[#This Row],[Close_Date]])</f>
        <v>2019</v>
      </c>
      <c r="P1375" s="183">
        <f>MONTH(All_Opps[[#This Row],[Close Date]])</f>
        <v>8</v>
      </c>
      <c r="Q1375" s="181">
        <f>WEEKNUM(All_Opps[[#This Row],[Close Date]],1)</f>
        <v>32</v>
      </c>
      <c r="R137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458</v>
      </c>
      <c r="S1375" s="4" t="s">
        <v>3059</v>
      </c>
      <c r="T1375" s="4" t="s">
        <v>3060</v>
      </c>
      <c r="U1375" s="68">
        <v>43686</v>
      </c>
      <c r="V1375" s="347" t="s">
        <v>19</v>
      </c>
      <c r="W1375" s="9">
        <v>8011</v>
      </c>
      <c r="X1375" s="4" t="s">
        <v>159</v>
      </c>
      <c r="Y1375" s="4" t="s">
        <v>328</v>
      </c>
      <c r="Z1375" s="68">
        <v>43951</v>
      </c>
    </row>
    <row r="1376" spans="1:26" ht="12.75" x14ac:dyDescent="0.35">
      <c r="A137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76" s="181" t="str">
        <f>IF(All_Opps[[#This Row],[WeekMod]]&lt;&gt;"",CONCATENATE(All_Opps[[#This Row],[Opp Year]],"-",TEXT(All_Opps[[#This Row],[WeekMod]],"00#")),"")</f>
        <v/>
      </c>
      <c r="C13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76" s="181" t="str">
        <f>CONCATENATE(All_Opps[[#This Row],[Opp Year]],"-",TEXT(All_Opps[[#This Row],[Week]],"00#"))</f>
        <v>2021-001</v>
      </c>
      <c r="E1376" s="181">
        <f>IFERROR(VALUE(RIGHT(All_Opps[[#This Row],[Opportunity Name]],2)),"")</f>
        <v>1</v>
      </c>
      <c r="F1376" s="181">
        <f>IFERROR(("20"&amp;LEFT(All_Opps[[#This Row],[Opportunity Name]],2))*1,"")</f>
        <v>2021</v>
      </c>
      <c r="G1376" s="181" t="str">
        <f>MID(All_Opps[[#This Row],[Opportunity Name]],3,2)</f>
        <v>08</v>
      </c>
      <c r="H1376" s="181" t="str">
        <f>LEFT(All_Opps[[#This Row],[Opportunity Name]],7)</f>
        <v>2108-19</v>
      </c>
      <c r="I1376" s="181" t="str" cm="1">
        <f t="array" ref="I13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76" s="181" t="str">
        <f>YEAR(All_Opps[[#This Row],[Close_Date]])&amp;"-"&amp;TEXT(MONTH(All_Opps[[#This Row],[Close_Date]]),"00")</f>
        <v>2019-09</v>
      </c>
      <c r="K1376" s="182">
        <f>All_Opps[[#This Row],[Created Date2]]*1</f>
        <v>43982</v>
      </c>
      <c r="L1376" s="183">
        <f>YEAR(All_Opps[[#This Row],[Created_Date]])</f>
        <v>2020</v>
      </c>
      <c r="M1376" s="184">
        <f>WEEKNUM(All_Opps[[#This Row],[Created_Date]],16)</f>
        <v>23</v>
      </c>
      <c r="N1376" s="182">
        <f>All_Opps[[#This Row],[Close Date]]*1</f>
        <v>43717</v>
      </c>
      <c r="O1376" s="185">
        <f>YEAR(All_Opps[[#This Row],[Close_Date]])</f>
        <v>2019</v>
      </c>
      <c r="P1376" s="183">
        <f>MONTH(All_Opps[[#This Row],[Close Date]])</f>
        <v>9</v>
      </c>
      <c r="Q1376" s="181">
        <f>WEEKNUM(All_Opps[[#This Row],[Close Date]],1)</f>
        <v>37</v>
      </c>
      <c r="R137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427</v>
      </c>
      <c r="S1376" s="4" t="s">
        <v>3061</v>
      </c>
      <c r="T1376" s="4" t="s">
        <v>3062</v>
      </c>
      <c r="U1376" s="68">
        <v>43717</v>
      </c>
      <c r="V1376" s="347" t="s">
        <v>19</v>
      </c>
      <c r="W1376" s="9">
        <v>9913</v>
      </c>
      <c r="X1376" s="4" t="s">
        <v>11</v>
      </c>
      <c r="Y1376" s="4" t="s">
        <v>328</v>
      </c>
      <c r="Z1376" s="68">
        <v>43982</v>
      </c>
    </row>
    <row r="1377" spans="1:26" ht="12.75" x14ac:dyDescent="0.35">
      <c r="A137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77" s="181" t="str">
        <f>IF(All_Opps[[#This Row],[WeekMod]]&lt;&gt;"",CONCATENATE(All_Opps[[#This Row],[Opp Year]],"-",TEXT(All_Opps[[#This Row],[WeekMod]],"00#")),"")</f>
        <v/>
      </c>
      <c r="C13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77" s="181" t="str">
        <f>CONCATENATE(All_Opps[[#This Row],[Opp Year]],"-",TEXT(All_Opps[[#This Row],[Week]],"00#"))</f>
        <v>2021-001</v>
      </c>
      <c r="E1377" s="181">
        <f>IFERROR(VALUE(RIGHT(All_Opps[[#This Row],[Opportunity Name]],2)),"")</f>
        <v>1</v>
      </c>
      <c r="F1377" s="181">
        <f>IFERROR(("20"&amp;LEFT(All_Opps[[#This Row],[Opportunity Name]],2))*1,"")</f>
        <v>2021</v>
      </c>
      <c r="G1377" s="181" t="str">
        <f>MID(All_Opps[[#This Row],[Opportunity Name]],3,2)</f>
        <v>08</v>
      </c>
      <c r="H1377" s="181" t="str">
        <f>LEFT(All_Opps[[#This Row],[Opportunity Name]],7)</f>
        <v>2108-19</v>
      </c>
      <c r="I1377" s="181" t="str" cm="1">
        <f t="array" ref="I13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77" s="181" t="str">
        <f>YEAR(All_Opps[[#This Row],[Close_Date]])&amp;"-"&amp;TEXT(MONTH(All_Opps[[#This Row],[Close_Date]]),"00")</f>
        <v>2019-08</v>
      </c>
      <c r="K1377" s="182">
        <f>All_Opps[[#This Row],[Created Date2]]*1</f>
        <v>43947</v>
      </c>
      <c r="L1377" s="183">
        <f>YEAR(All_Opps[[#This Row],[Created_Date]])</f>
        <v>2020</v>
      </c>
      <c r="M1377" s="184">
        <f>WEEKNUM(All_Opps[[#This Row],[Created_Date]],16)</f>
        <v>18</v>
      </c>
      <c r="N1377" s="182">
        <f>All_Opps[[#This Row],[Close Date]]*1</f>
        <v>43682</v>
      </c>
      <c r="O1377" s="185">
        <f>YEAR(All_Opps[[#This Row],[Close_Date]])</f>
        <v>2019</v>
      </c>
      <c r="P1377" s="183">
        <f>MONTH(All_Opps[[#This Row],[Close Date]])</f>
        <v>8</v>
      </c>
      <c r="Q1377" s="181">
        <f>WEEKNUM(All_Opps[[#This Row],[Close Date]],1)</f>
        <v>32</v>
      </c>
      <c r="R137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462</v>
      </c>
      <c r="S1377" s="4" t="s">
        <v>3063</v>
      </c>
      <c r="T1377" s="4" t="s">
        <v>3064</v>
      </c>
      <c r="U1377" s="68">
        <v>43682</v>
      </c>
      <c r="V1377" s="347" t="s">
        <v>19</v>
      </c>
      <c r="W1377" s="9">
        <v>10915</v>
      </c>
      <c r="X1377" s="4" t="s">
        <v>181</v>
      </c>
      <c r="Y1377" s="4" t="s">
        <v>328</v>
      </c>
      <c r="Z1377" s="68">
        <v>43947</v>
      </c>
    </row>
    <row r="1378" spans="1:26" ht="12.75" x14ac:dyDescent="0.35">
      <c r="A13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1378" s="181" t="str">
        <f>IF(All_Opps[[#This Row],[WeekMod]]&lt;&gt;"",CONCATENATE(All_Opps[[#This Row],[Opp Year]],"-",TEXT(All_Opps[[#This Row],[WeekMod]],"00#")),"")</f>
        <v>2020-035</v>
      </c>
      <c r="C13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1378" s="181" t="str">
        <f>CONCATENATE(All_Opps[[#This Row],[Opp Year]],"-",TEXT(All_Opps[[#This Row],[Week]],"00#"))</f>
        <v>2020-035</v>
      </c>
      <c r="E1378" s="181">
        <f>IFERROR(VALUE(RIGHT(All_Opps[[#This Row],[Opportunity Name]],2)),"")</f>
        <v>3</v>
      </c>
      <c r="F1378" s="181">
        <f>IFERROR(("20"&amp;LEFT(All_Opps[[#This Row],[Opportunity Name]],2))*1,"")</f>
        <v>2020</v>
      </c>
      <c r="G1378" s="181" t="str">
        <f>MID(All_Opps[[#This Row],[Opportunity Name]],3,2)</f>
        <v>08</v>
      </c>
      <c r="H1378" s="181" t="str">
        <f>LEFT(All_Opps[[#This Row],[Opportunity Name]],7)</f>
        <v>2008 Ma</v>
      </c>
      <c r="I1378" s="181" t="str" cm="1">
        <f t="array" ref="I13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78" s="181" t="str">
        <f>YEAR(All_Opps[[#This Row],[Close_Date]])&amp;"-"&amp;TEXT(MONTH(All_Opps[[#This Row],[Close_Date]]),"00")</f>
        <v>2019-08</v>
      </c>
      <c r="K1378" s="182">
        <f>All_Opps[[#This Row],[Created Date2]]*1</f>
        <v>43682</v>
      </c>
      <c r="L1378" s="183">
        <f>YEAR(All_Opps[[#This Row],[Created_Date]])</f>
        <v>2019</v>
      </c>
      <c r="M1378" s="184">
        <f>WEEKNUM(All_Opps[[#This Row],[Created_Date]],16)</f>
        <v>32</v>
      </c>
      <c r="N1378" s="182">
        <f>All_Opps[[#This Row],[Close Date]]*1</f>
        <v>43708</v>
      </c>
      <c r="O1378" s="185">
        <f>YEAR(All_Opps[[#This Row],[Close_Date]])</f>
        <v>2019</v>
      </c>
      <c r="P1378" s="183">
        <f>MONTH(All_Opps[[#This Row],[Close Date]])</f>
        <v>8</v>
      </c>
      <c r="Q1378" s="181">
        <f>WEEKNUM(All_Opps[[#This Row],[Close Date]],1)</f>
        <v>35</v>
      </c>
      <c r="R137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78" s="4" t="s">
        <v>3065</v>
      </c>
      <c r="T1378" s="4" t="s">
        <v>3066</v>
      </c>
      <c r="U1378" s="68">
        <v>43708</v>
      </c>
      <c r="V1378" s="347" t="s">
        <v>18</v>
      </c>
      <c r="W1378" s="9">
        <v>51297</v>
      </c>
      <c r="X1378" s="4" t="s">
        <v>13</v>
      </c>
      <c r="Y1378" s="4" t="s">
        <v>321</v>
      </c>
      <c r="Z1378" s="68">
        <v>43682</v>
      </c>
    </row>
    <row r="1379" spans="1:26" ht="12.75" x14ac:dyDescent="0.35">
      <c r="A137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79" s="181" t="str">
        <f>IF(All_Opps[[#This Row],[WeekMod]]&lt;&gt;"",CONCATENATE(All_Opps[[#This Row],[Opp Year]],"-",TEXT(All_Opps[[#This Row],[WeekMod]],"00#")),"")</f>
        <v/>
      </c>
      <c r="C13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79" s="181" t="str">
        <f>CONCATENATE(All_Opps[[#This Row],[Opp Year]],"-",TEXT(All_Opps[[#This Row],[Week]],"00#"))</f>
        <v>2021-001</v>
      </c>
      <c r="E1379" s="181">
        <f>IFERROR(VALUE(RIGHT(All_Opps[[#This Row],[Opportunity Name]],2)),"")</f>
        <v>2</v>
      </c>
      <c r="F1379" s="181">
        <f>IFERROR(("20"&amp;LEFT(All_Opps[[#This Row],[Opportunity Name]],2))*1,"")</f>
        <v>2021</v>
      </c>
      <c r="G1379" s="181" t="str">
        <f>MID(All_Opps[[#This Row],[Opportunity Name]],3,2)</f>
        <v>08</v>
      </c>
      <c r="H1379" s="181" t="str">
        <f>LEFT(All_Opps[[#This Row],[Opportunity Name]],7)</f>
        <v>2108-19</v>
      </c>
      <c r="I1379" s="181" t="str" cm="1">
        <f t="array" ref="I13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79" s="181" t="str">
        <f>YEAR(All_Opps[[#This Row],[Close_Date]])&amp;"-"&amp;TEXT(MONTH(All_Opps[[#This Row],[Close_Date]]),"00")</f>
        <v>2019-08</v>
      </c>
      <c r="K1379" s="182">
        <f>All_Opps[[#This Row],[Created Date2]]*1</f>
        <v>43683</v>
      </c>
      <c r="L1379" s="183">
        <f>YEAR(All_Opps[[#This Row],[Created_Date]])</f>
        <v>2019</v>
      </c>
      <c r="M1379" s="184">
        <f>WEEKNUM(All_Opps[[#This Row],[Created_Date]],16)</f>
        <v>32</v>
      </c>
      <c r="N1379" s="182">
        <f>All_Opps[[#This Row],[Close Date]]*1</f>
        <v>43697</v>
      </c>
      <c r="O1379" s="185">
        <f>YEAR(All_Opps[[#This Row],[Close_Date]])</f>
        <v>2019</v>
      </c>
      <c r="P1379" s="183">
        <f>MONTH(All_Opps[[#This Row],[Close Date]])</f>
        <v>8</v>
      </c>
      <c r="Q1379" s="181">
        <f>WEEKNUM(All_Opps[[#This Row],[Close Date]],1)</f>
        <v>34</v>
      </c>
      <c r="R137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726</v>
      </c>
      <c r="S1379" s="4" t="s">
        <v>3067</v>
      </c>
      <c r="T1379" s="4" t="s">
        <v>3068</v>
      </c>
      <c r="U1379" s="68">
        <v>43697</v>
      </c>
      <c r="V1379" s="347" t="s">
        <v>19</v>
      </c>
      <c r="W1379" s="9">
        <v>90763</v>
      </c>
      <c r="X1379" s="4" t="s">
        <v>15</v>
      </c>
      <c r="Y1379" s="4" t="s">
        <v>328</v>
      </c>
      <c r="Z1379" s="68">
        <v>43683</v>
      </c>
    </row>
    <row r="1380" spans="1:26" ht="12.75" x14ac:dyDescent="0.35">
      <c r="A13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1380" s="181" t="str">
        <f>IF(All_Opps[[#This Row],[WeekMod]]&lt;&gt;"",CONCATENATE(All_Opps[[#This Row],[Opp Year]],"-",TEXT(All_Opps[[#This Row],[WeekMod]],"00#")),"")</f>
        <v>2019-090</v>
      </c>
      <c r="C13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1380" s="181" t="str">
        <f>CONCATENATE(All_Opps[[#This Row],[Opp Year]],"-",TEXT(All_Opps[[#This Row],[Week]],"00#"))</f>
        <v>2019-090</v>
      </c>
      <c r="E1380" s="181">
        <f>IFERROR(VALUE(RIGHT(All_Opps[[#This Row],[Opportunity Name]],2)),"")</f>
        <v>2</v>
      </c>
      <c r="F1380" s="181">
        <f>IFERROR(("20"&amp;LEFT(All_Opps[[#This Row],[Opportunity Name]],2))*1,"")</f>
        <v>2019</v>
      </c>
      <c r="G1380" s="181" t="str">
        <f>MID(All_Opps[[#This Row],[Opportunity Name]],3,2)</f>
        <v>12</v>
      </c>
      <c r="H1380" s="181" t="str">
        <f>LEFT(All_Opps[[#This Row],[Opportunity Name]],7)</f>
        <v>1912-19</v>
      </c>
      <c r="I1380" s="181" t="str" cm="1">
        <f t="array" ref="I13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80" s="181" t="str">
        <f>YEAR(All_Opps[[#This Row],[Close_Date]])&amp;"-"&amp;TEXT(MONTH(All_Opps[[#This Row],[Close_Date]]),"00")</f>
        <v>2019-09</v>
      </c>
      <c r="K1380" s="182">
        <f>All_Opps[[#This Row],[Created Date2]]*1</f>
        <v>43717</v>
      </c>
      <c r="L1380" s="183">
        <f>YEAR(All_Opps[[#This Row],[Created_Date]])</f>
        <v>2019</v>
      </c>
      <c r="M1380" s="184">
        <f>WEEKNUM(All_Opps[[#This Row],[Created_Date]],16)</f>
        <v>37</v>
      </c>
      <c r="N1380" s="182">
        <f>All_Opps[[#This Row],[Close Date]]*1</f>
        <v>43724</v>
      </c>
      <c r="O1380" s="185">
        <f>YEAR(All_Opps[[#This Row],[Close_Date]])</f>
        <v>2019</v>
      </c>
      <c r="P1380" s="183">
        <f>MONTH(All_Opps[[#This Row],[Close Date]])</f>
        <v>9</v>
      </c>
      <c r="Q1380" s="181">
        <f>WEEKNUM(All_Opps[[#This Row],[Close Date]],1)</f>
        <v>38</v>
      </c>
      <c r="R138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83</v>
      </c>
      <c r="S1380" s="4" t="s">
        <v>3069</v>
      </c>
      <c r="T1380" s="4" t="s">
        <v>3070</v>
      </c>
      <c r="U1380" s="68">
        <v>43724</v>
      </c>
      <c r="V1380" s="347" t="s">
        <v>19</v>
      </c>
      <c r="W1380" s="9">
        <v>72962</v>
      </c>
      <c r="X1380" s="4" t="s">
        <v>15</v>
      </c>
      <c r="Y1380" s="4" t="s">
        <v>321</v>
      </c>
      <c r="Z1380" s="68">
        <v>43717</v>
      </c>
    </row>
    <row r="1381" spans="1:26" ht="12.75" x14ac:dyDescent="0.35">
      <c r="A138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81" s="181" t="str">
        <f>IF(All_Opps[[#This Row],[WeekMod]]&lt;&gt;"",CONCATENATE(All_Opps[[#This Row],[Opp Year]],"-",TEXT(All_Opps[[#This Row],[WeekMod]],"00#")),"")</f>
        <v/>
      </c>
      <c r="C13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81" s="181" t="str">
        <f>CONCATENATE(All_Opps[[#This Row],[Opp Year]],"-",TEXT(All_Opps[[#This Row],[Week]],"00#"))</f>
        <v>2022-001</v>
      </c>
      <c r="E1381" s="181">
        <f>IFERROR(VALUE(RIGHT(All_Opps[[#This Row],[Opportunity Name]],2)),"")</f>
        <v>4</v>
      </c>
      <c r="F1381" s="181">
        <f>IFERROR(("20"&amp;LEFT(All_Opps[[#This Row],[Opportunity Name]],2))*1,"")</f>
        <v>2022</v>
      </c>
      <c r="G1381" s="181" t="str">
        <f>MID(All_Opps[[#This Row],[Opportunity Name]],3,2)</f>
        <v>08</v>
      </c>
      <c r="H1381" s="181" t="str">
        <f>LEFT(All_Opps[[#This Row],[Opportunity Name]],7)</f>
        <v>2208-33</v>
      </c>
      <c r="I1381" s="181" t="str" cm="1">
        <f t="array" ref="I13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81" s="181" t="str">
        <f>YEAR(All_Opps[[#This Row],[Close_Date]])&amp;"-"&amp;TEXT(MONTH(All_Opps[[#This Row],[Close_Date]]),"00")</f>
        <v>2019-09</v>
      </c>
      <c r="K1381" s="182">
        <f>All_Opps[[#This Row],[Created Date2]]*1</f>
        <v>43702</v>
      </c>
      <c r="L1381" s="183">
        <f>YEAR(All_Opps[[#This Row],[Created_Date]])</f>
        <v>2019</v>
      </c>
      <c r="M1381" s="184">
        <f>WEEKNUM(All_Opps[[#This Row],[Created_Date]],16)</f>
        <v>35</v>
      </c>
      <c r="N1381" s="182">
        <f>All_Opps[[#This Row],[Close Date]]*1</f>
        <v>43714</v>
      </c>
      <c r="O1381" s="185">
        <f>YEAR(All_Opps[[#This Row],[Close_Date]])</f>
        <v>2019</v>
      </c>
      <c r="P1381" s="183">
        <f>MONTH(All_Opps[[#This Row],[Close Date]])</f>
        <v>9</v>
      </c>
      <c r="Q1381" s="181">
        <f>WEEKNUM(All_Opps[[#This Row],[Close Date]],1)</f>
        <v>36</v>
      </c>
      <c r="R138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1072</v>
      </c>
      <c r="S1381" s="4" t="s">
        <v>3071</v>
      </c>
      <c r="T1381" s="4" t="s">
        <v>3072</v>
      </c>
      <c r="U1381" s="68">
        <v>43714</v>
      </c>
      <c r="V1381" s="347" t="s">
        <v>19</v>
      </c>
      <c r="W1381" s="9">
        <v>188471</v>
      </c>
      <c r="X1381" s="4" t="s">
        <v>13</v>
      </c>
      <c r="Y1381" s="4" t="s">
        <v>321</v>
      </c>
      <c r="Z1381" s="68">
        <v>43702</v>
      </c>
    </row>
    <row r="1382" spans="1:26" ht="12.75" x14ac:dyDescent="0.35">
      <c r="A13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1382" s="181" t="str">
        <f>IF(All_Opps[[#This Row],[WeekMod]]&lt;&gt;"",CONCATENATE(All_Opps[[#This Row],[Opp Year]],"-",TEXT(All_Opps[[#This Row],[WeekMod]],"00#")),"")</f>
        <v>2020-039</v>
      </c>
      <c r="C13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1382" s="181" t="str">
        <f>CONCATENATE(All_Opps[[#This Row],[Opp Year]],"-",TEXT(All_Opps[[#This Row],[Week]],"00#"))</f>
        <v>2020-039</v>
      </c>
      <c r="E1382" s="181">
        <f>IFERROR(VALUE(RIGHT(All_Opps[[#This Row],[Opportunity Name]],2)),"")</f>
        <v>7</v>
      </c>
      <c r="F1382" s="181">
        <f>IFERROR(("20"&amp;LEFT(All_Opps[[#This Row],[Opportunity Name]],2))*1,"")</f>
        <v>2020</v>
      </c>
      <c r="G1382" s="181" t="str">
        <f>MID(All_Opps[[#This Row],[Opportunity Name]],3,2)</f>
        <v>08</v>
      </c>
      <c r="H1382" s="181" t="str">
        <f>LEFT(All_Opps[[#This Row],[Opportunity Name]],7)</f>
        <v>2008 As</v>
      </c>
      <c r="I1382" s="181" t="str" cm="1">
        <f t="array" ref="I13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82" s="181" t="str">
        <f>YEAR(All_Opps[[#This Row],[Close_Date]])&amp;"-"&amp;TEXT(MONTH(All_Opps[[#This Row],[Close_Date]]),"00")</f>
        <v>2019-09</v>
      </c>
      <c r="K1382" s="182">
        <f>All_Opps[[#This Row],[Created Date2]]*1</f>
        <v>43691</v>
      </c>
      <c r="L1382" s="183">
        <f>YEAR(All_Opps[[#This Row],[Created_Date]])</f>
        <v>2019</v>
      </c>
      <c r="M1382" s="184">
        <f>WEEKNUM(All_Opps[[#This Row],[Created_Date]],16)</f>
        <v>33</v>
      </c>
      <c r="N1382" s="182">
        <f>All_Opps[[#This Row],[Close Date]]*1</f>
        <v>43733</v>
      </c>
      <c r="O1382" s="185">
        <f>YEAR(All_Opps[[#This Row],[Close_Date]])</f>
        <v>2019</v>
      </c>
      <c r="P1382" s="183">
        <f>MONTH(All_Opps[[#This Row],[Close Date]])</f>
        <v>9</v>
      </c>
      <c r="Q1382" s="181">
        <f>WEEKNUM(All_Opps[[#This Row],[Close Date]],1)</f>
        <v>39</v>
      </c>
      <c r="R138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82" s="4" t="s">
        <v>3073</v>
      </c>
      <c r="T1382" s="4" t="s">
        <v>3074</v>
      </c>
      <c r="U1382" s="68">
        <v>43733</v>
      </c>
      <c r="V1382" s="347" t="s">
        <v>18</v>
      </c>
      <c r="W1382" s="9">
        <v>102118</v>
      </c>
      <c r="X1382" s="4" t="s">
        <v>159</v>
      </c>
      <c r="Y1382" s="4" t="s">
        <v>328</v>
      </c>
      <c r="Z1382" s="68">
        <v>43691</v>
      </c>
    </row>
    <row r="1383" spans="1:26" ht="12.75" x14ac:dyDescent="0.35">
      <c r="A13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1383" s="181" t="str">
        <f>IF(All_Opps[[#This Row],[WeekMod]]&lt;&gt;"",CONCATENATE(All_Opps[[#This Row],[Opp Year]],"-",TEXT(All_Opps[[#This Row],[WeekMod]],"00#")),"")</f>
        <v>2019-090</v>
      </c>
      <c r="C13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1383" s="181" t="str">
        <f>CONCATENATE(All_Opps[[#This Row],[Opp Year]],"-",TEXT(All_Opps[[#This Row],[Week]],"00#"))</f>
        <v>2019-090</v>
      </c>
      <c r="E1383" s="181">
        <f>IFERROR(VALUE(RIGHT(All_Opps[[#This Row],[Opportunity Name]],2)),"")</f>
        <v>1</v>
      </c>
      <c r="F1383" s="181">
        <f>IFERROR(("20"&amp;LEFT(All_Opps[[#This Row],[Opportunity Name]],2))*1,"")</f>
        <v>2019</v>
      </c>
      <c r="G1383" s="181" t="str">
        <f>MID(All_Opps[[#This Row],[Opportunity Name]],3,2)</f>
        <v>11</v>
      </c>
      <c r="H1383" s="181" t="str">
        <f>LEFT(All_Opps[[#This Row],[Opportunity Name]],7)</f>
        <v>1911-07</v>
      </c>
      <c r="I1383" s="181" t="str" cm="1">
        <f t="array" ref="I13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383" s="181" t="str">
        <f>YEAR(All_Opps[[#This Row],[Close_Date]])&amp;"-"&amp;TEXT(MONTH(All_Opps[[#This Row],[Close_Date]]),"00")</f>
        <v>2019-09</v>
      </c>
      <c r="K1383" s="182">
        <f>All_Opps[[#This Row],[Created Date2]]*1</f>
        <v>43717</v>
      </c>
      <c r="L1383" s="183">
        <f>YEAR(All_Opps[[#This Row],[Created_Date]])</f>
        <v>2019</v>
      </c>
      <c r="M1383" s="184">
        <f>WEEKNUM(All_Opps[[#This Row],[Created_Date]],16)</f>
        <v>37</v>
      </c>
      <c r="N1383" s="182">
        <f>All_Opps[[#This Row],[Close Date]]*1</f>
        <v>43724</v>
      </c>
      <c r="O1383" s="185">
        <f>YEAR(All_Opps[[#This Row],[Close_Date]])</f>
        <v>2019</v>
      </c>
      <c r="P1383" s="183">
        <f>MONTH(All_Opps[[#This Row],[Close Date]])</f>
        <v>9</v>
      </c>
      <c r="Q1383" s="181">
        <f>WEEKNUM(All_Opps[[#This Row],[Close Date]],1)</f>
        <v>38</v>
      </c>
      <c r="R138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83" s="4" t="s">
        <v>3075</v>
      </c>
      <c r="T1383" s="4" t="s">
        <v>3076</v>
      </c>
      <c r="U1383" s="68">
        <v>43724</v>
      </c>
      <c r="V1383" s="347" t="s">
        <v>20</v>
      </c>
      <c r="W1383" s="9">
        <v>9341</v>
      </c>
      <c r="X1383" s="4" t="s">
        <v>15</v>
      </c>
      <c r="Y1383" s="4" t="s">
        <v>1285</v>
      </c>
      <c r="Z1383" s="68">
        <v>43717</v>
      </c>
    </row>
    <row r="1384" spans="1:26" ht="12.75" x14ac:dyDescent="0.35">
      <c r="A138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84" s="181" t="str">
        <f>IF(All_Opps[[#This Row],[WeekMod]]&lt;&gt;"",CONCATENATE(All_Opps[[#This Row],[Opp Year]],"-",TEXT(All_Opps[[#This Row],[WeekMod]],"00#")),"")</f>
        <v/>
      </c>
      <c r="C13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84" s="181" t="str">
        <f>CONCATENATE(All_Opps[[#This Row],[Opp Year]],"-",TEXT(All_Opps[[#This Row],[Week]],"00#"))</f>
        <v>2022-001</v>
      </c>
      <c r="E1384" s="181">
        <f>IFERROR(VALUE(RIGHT(All_Opps[[#This Row],[Opportunity Name]],2)),"")</f>
        <v>6</v>
      </c>
      <c r="F1384" s="181">
        <f>IFERROR(("20"&amp;LEFT(All_Opps[[#This Row],[Opportunity Name]],2))*1,"")</f>
        <v>2022</v>
      </c>
      <c r="G1384" s="181" t="str">
        <f>MID(All_Opps[[#This Row],[Opportunity Name]],3,2)</f>
        <v>06</v>
      </c>
      <c r="H1384" s="181" t="str">
        <f>LEFT(All_Opps[[#This Row],[Opportunity Name]],7)</f>
        <v>2206-09</v>
      </c>
      <c r="I1384" s="181" t="str" cm="1">
        <f t="array" ref="I13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384" s="181" t="str">
        <f>YEAR(All_Opps[[#This Row],[Close_Date]])&amp;"-"&amp;TEXT(MONTH(All_Opps[[#This Row],[Close_Date]]),"00")</f>
        <v>2019-09</v>
      </c>
      <c r="K1384" s="182">
        <f>All_Opps[[#This Row],[Created Date2]]*1</f>
        <v>43714</v>
      </c>
      <c r="L1384" s="183">
        <f>YEAR(All_Opps[[#This Row],[Created_Date]])</f>
        <v>2019</v>
      </c>
      <c r="M1384" s="184">
        <f>WEEKNUM(All_Opps[[#This Row],[Created_Date]],16)</f>
        <v>36</v>
      </c>
      <c r="N1384" s="182">
        <f>All_Opps[[#This Row],[Close Date]]*1</f>
        <v>43721</v>
      </c>
      <c r="O1384" s="185">
        <f>YEAR(All_Opps[[#This Row],[Close_Date]])</f>
        <v>2019</v>
      </c>
      <c r="P1384" s="183">
        <f>MONTH(All_Opps[[#This Row],[Close Date]])</f>
        <v>9</v>
      </c>
      <c r="Q1384" s="181">
        <f>WEEKNUM(All_Opps[[#This Row],[Close Date]],1)</f>
        <v>37</v>
      </c>
      <c r="R138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84" s="4" t="s">
        <v>3077</v>
      </c>
      <c r="T1384" s="4" t="s">
        <v>3078</v>
      </c>
      <c r="U1384" s="68">
        <v>43721</v>
      </c>
      <c r="V1384" s="347" t="s">
        <v>20</v>
      </c>
      <c r="W1384" s="9">
        <v>41234</v>
      </c>
      <c r="X1384" s="4" t="s">
        <v>15</v>
      </c>
      <c r="Y1384" s="4" t="s">
        <v>321</v>
      </c>
      <c r="Z1384" s="68">
        <v>43714</v>
      </c>
    </row>
    <row r="1385" spans="1:26" ht="12.75" x14ac:dyDescent="0.35">
      <c r="A13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89</v>
      </c>
      <c r="B1385" s="181" t="str">
        <f>IF(All_Opps[[#This Row],[WeekMod]]&lt;&gt;"",CONCATENATE(All_Opps[[#This Row],[Opp Year]],"-",TEXT(All_Opps[[#This Row],[WeekMod]],"00#")),"")</f>
        <v>2019-089</v>
      </c>
      <c r="C13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89</v>
      </c>
      <c r="D1385" s="181" t="str">
        <f>CONCATENATE(All_Opps[[#This Row],[Opp Year]],"-",TEXT(All_Opps[[#This Row],[Week]],"00#"))</f>
        <v>2019-089</v>
      </c>
      <c r="E1385" s="181">
        <f>IFERROR(VALUE(RIGHT(All_Opps[[#This Row],[Opportunity Name]],2)),"")</f>
        <v>6</v>
      </c>
      <c r="F1385" s="181">
        <f>IFERROR(("20"&amp;LEFT(All_Opps[[#This Row],[Opportunity Name]],2))*1,"")</f>
        <v>2019</v>
      </c>
      <c r="G1385" s="181" t="str">
        <f>MID(All_Opps[[#This Row],[Opportunity Name]],3,2)</f>
        <v>12</v>
      </c>
      <c r="H1385" s="181" t="str">
        <f>LEFT(All_Opps[[#This Row],[Opportunity Name]],7)</f>
        <v>1912 Wi</v>
      </c>
      <c r="I1385" s="181" t="str" cm="1">
        <f t="array" ref="I13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85" s="181" t="str">
        <f>YEAR(All_Opps[[#This Row],[Close_Date]])&amp;"-"&amp;TEXT(MONTH(All_Opps[[#This Row],[Close_Date]]),"00")</f>
        <v>2019-09</v>
      </c>
      <c r="K1385" s="182">
        <f>All_Opps[[#This Row],[Created Date2]]*1</f>
        <v>43713</v>
      </c>
      <c r="L1385" s="183">
        <f>YEAR(All_Opps[[#This Row],[Created_Date]])</f>
        <v>2019</v>
      </c>
      <c r="M1385" s="184">
        <f>WEEKNUM(All_Opps[[#This Row],[Created_Date]],16)</f>
        <v>36</v>
      </c>
      <c r="N1385" s="182">
        <f>All_Opps[[#This Row],[Close Date]]*1</f>
        <v>43717</v>
      </c>
      <c r="O1385" s="185">
        <f>YEAR(All_Opps[[#This Row],[Close_Date]])</f>
        <v>2019</v>
      </c>
      <c r="P1385" s="183">
        <f>MONTH(All_Opps[[#This Row],[Close Date]])</f>
        <v>9</v>
      </c>
      <c r="Q1385" s="181">
        <f>WEEKNUM(All_Opps[[#This Row],[Close Date]],1)</f>
        <v>37</v>
      </c>
      <c r="R138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85" s="4" t="s">
        <v>3079</v>
      </c>
      <c r="T1385" s="4" t="s">
        <v>3080</v>
      </c>
      <c r="U1385" s="68">
        <v>43717</v>
      </c>
      <c r="V1385" s="347" t="s">
        <v>18</v>
      </c>
      <c r="W1385" s="9">
        <v>163814</v>
      </c>
      <c r="X1385" s="4" t="s">
        <v>11</v>
      </c>
      <c r="Y1385" s="4" t="s">
        <v>1285</v>
      </c>
      <c r="Z1385" s="68">
        <v>43713</v>
      </c>
    </row>
    <row r="1386" spans="1:26" ht="12.75" x14ac:dyDescent="0.35">
      <c r="A13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83</v>
      </c>
      <c r="B1386" s="181" t="str">
        <f>IF(All_Opps[[#This Row],[WeekMod]]&lt;&gt;"",CONCATENATE(All_Opps[[#This Row],[Opp Year]],"-",TEXT(All_Opps[[#This Row],[WeekMod]],"00#")),"")</f>
        <v>2019-083</v>
      </c>
      <c r="C13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83</v>
      </c>
      <c r="D1386" s="181" t="str">
        <f>CONCATENATE(All_Opps[[#This Row],[Opp Year]],"-",TEXT(All_Opps[[#This Row],[Week]],"00#"))</f>
        <v>2019-083</v>
      </c>
      <c r="E1386" s="181">
        <f>IFERROR(VALUE(RIGHT(All_Opps[[#This Row],[Opportunity Name]],2)),"")</f>
        <v>1</v>
      </c>
      <c r="F1386" s="181">
        <f>IFERROR(("20"&amp;LEFT(All_Opps[[#This Row],[Opportunity Name]],2))*1,"")</f>
        <v>2019</v>
      </c>
      <c r="G1386" s="181" t="str">
        <f>MID(All_Opps[[#This Row],[Opportunity Name]],3,2)</f>
        <v>08</v>
      </c>
      <c r="H1386" s="181" t="str">
        <f>LEFT(All_Opps[[#This Row],[Opportunity Name]],7)</f>
        <v>1908-36</v>
      </c>
      <c r="I1386" s="181" t="str" cm="1">
        <f t="array" ref="I13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86" s="181" t="str">
        <f>YEAR(All_Opps[[#This Row],[Close_Date]])&amp;"-"&amp;TEXT(MONTH(All_Opps[[#This Row],[Close_Date]]),"00")</f>
        <v>2019-07</v>
      </c>
      <c r="K1386" s="182">
        <f>All_Opps[[#This Row],[Created Date2]]*1</f>
        <v>43687</v>
      </c>
      <c r="L1386" s="183">
        <f>YEAR(All_Opps[[#This Row],[Created_Date]])</f>
        <v>2019</v>
      </c>
      <c r="M1386" s="184">
        <f>WEEKNUM(All_Opps[[#This Row],[Created_Date]],16)</f>
        <v>33</v>
      </c>
      <c r="N1386" s="182">
        <f>All_Opps[[#This Row],[Close Date]]*1</f>
        <v>43674</v>
      </c>
      <c r="O1386" s="185">
        <f>YEAR(All_Opps[[#This Row],[Close_Date]])</f>
        <v>2019</v>
      </c>
      <c r="P1386" s="183">
        <f>MONTH(All_Opps[[#This Row],[Close Date]])</f>
        <v>7</v>
      </c>
      <c r="Q1386" s="181">
        <f>WEEKNUM(All_Opps[[#This Row],[Close Date]],1)</f>
        <v>31</v>
      </c>
      <c r="R138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86" s="4" t="s">
        <v>3081</v>
      </c>
      <c r="T1386" s="4" t="s">
        <v>3082</v>
      </c>
      <c r="U1386" s="68">
        <v>43674</v>
      </c>
      <c r="V1386" s="347" t="s">
        <v>19</v>
      </c>
      <c r="W1386" s="9">
        <v>1208</v>
      </c>
      <c r="X1386" s="4" t="s">
        <v>14</v>
      </c>
      <c r="Y1386" s="4" t="s">
        <v>328</v>
      </c>
      <c r="Z1386" s="68">
        <v>43687</v>
      </c>
    </row>
    <row r="1387" spans="1:26" ht="12.75" x14ac:dyDescent="0.35">
      <c r="A138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87" s="181" t="str">
        <f>IF(All_Opps[[#This Row],[WeekMod]]&lt;&gt;"",CONCATENATE(All_Opps[[#This Row],[Opp Year]],"-",TEXT(All_Opps[[#This Row],[WeekMod]],"00#")),"")</f>
        <v/>
      </c>
      <c r="C13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87" s="181" t="str">
        <f>CONCATENATE(All_Opps[[#This Row],[Opp Year]],"-",TEXT(All_Opps[[#This Row],[Week]],"00#"))</f>
        <v>2022-001</v>
      </c>
      <c r="E1387" s="181">
        <f>IFERROR(VALUE(RIGHT(All_Opps[[#This Row],[Opportunity Name]],2)),"")</f>
        <v>2</v>
      </c>
      <c r="F1387" s="181">
        <f>IFERROR(("20"&amp;LEFT(All_Opps[[#This Row],[Opportunity Name]],2))*1,"")</f>
        <v>2022</v>
      </c>
      <c r="G1387" s="181" t="str">
        <f>MID(All_Opps[[#This Row],[Opportunity Name]],3,2)</f>
        <v>09</v>
      </c>
      <c r="H1387" s="181" t="str">
        <f>LEFT(All_Opps[[#This Row],[Opportunity Name]],7)</f>
        <v>2209-18</v>
      </c>
      <c r="I1387" s="181" t="str" cm="1">
        <f t="array" ref="I13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387" s="181" t="str">
        <f>YEAR(All_Opps[[#This Row],[Close_Date]])&amp;"-"&amp;TEXT(MONTH(All_Opps[[#This Row],[Close_Date]]),"00")</f>
        <v>2019-08</v>
      </c>
      <c r="K1387" s="182">
        <f>All_Opps[[#This Row],[Created Date2]]*1</f>
        <v>43662</v>
      </c>
      <c r="L1387" s="183">
        <f>YEAR(All_Opps[[#This Row],[Created_Date]])</f>
        <v>2019</v>
      </c>
      <c r="M1387" s="184">
        <f>WEEKNUM(All_Opps[[#This Row],[Created_Date]],16)</f>
        <v>29</v>
      </c>
      <c r="N1387" s="182">
        <f>All_Opps[[#This Row],[Close Date]]*1</f>
        <v>43681</v>
      </c>
      <c r="O1387" s="185">
        <f>YEAR(All_Opps[[#This Row],[Close_Date]])</f>
        <v>2019</v>
      </c>
      <c r="P1387" s="183">
        <f>MONTH(All_Opps[[#This Row],[Close Date]])</f>
        <v>8</v>
      </c>
      <c r="Q1387" s="181">
        <f>WEEKNUM(All_Opps[[#This Row],[Close Date]],1)</f>
        <v>32</v>
      </c>
      <c r="R138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87" s="4" t="s">
        <v>3083</v>
      </c>
      <c r="T1387" s="4" t="s">
        <v>3084</v>
      </c>
      <c r="U1387" s="68">
        <v>43681</v>
      </c>
      <c r="V1387" s="347" t="s">
        <v>20</v>
      </c>
      <c r="W1387" s="9">
        <v>63909</v>
      </c>
      <c r="X1387" s="4" t="s">
        <v>13</v>
      </c>
      <c r="Y1387" s="4" t="s">
        <v>328</v>
      </c>
      <c r="Z1387" s="68">
        <v>43662</v>
      </c>
    </row>
    <row r="1388" spans="1:26" ht="12.75" x14ac:dyDescent="0.35">
      <c r="A138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88" s="181" t="str">
        <f>IF(All_Opps[[#This Row],[WeekMod]]&lt;&gt;"",CONCATENATE(All_Opps[[#This Row],[Opp Year]],"-",TEXT(All_Opps[[#This Row],[WeekMod]],"00#")),"")</f>
        <v/>
      </c>
      <c r="C13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88" s="181" t="str">
        <f>CONCATENATE(All_Opps[[#This Row],[Opp Year]],"-",TEXT(All_Opps[[#This Row],[Week]],"00#"))</f>
        <v>2022-001</v>
      </c>
      <c r="E1388" s="181">
        <f>IFERROR(VALUE(RIGHT(All_Opps[[#This Row],[Opportunity Name]],2)),"")</f>
        <v>2</v>
      </c>
      <c r="F1388" s="181">
        <f>IFERROR(("20"&amp;LEFT(All_Opps[[#This Row],[Opportunity Name]],2))*1,"")</f>
        <v>2022</v>
      </c>
      <c r="G1388" s="181" t="str">
        <f>MID(All_Opps[[#This Row],[Opportunity Name]],3,2)</f>
        <v>09</v>
      </c>
      <c r="H1388" s="181" t="str">
        <f>LEFT(All_Opps[[#This Row],[Opportunity Name]],7)</f>
        <v>2209-10</v>
      </c>
      <c r="I1388" s="181" t="str" cm="1">
        <f t="array" ref="I13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88" s="181" t="str">
        <f>YEAR(All_Opps[[#This Row],[Close_Date]])&amp;"-"&amp;TEXT(MONTH(All_Opps[[#This Row],[Close_Date]]),"00")</f>
        <v>2019-09</v>
      </c>
      <c r="K1388" s="182">
        <f>All_Opps[[#This Row],[Created Date2]]*1</f>
        <v>43996</v>
      </c>
      <c r="L1388" s="183">
        <f>YEAR(All_Opps[[#This Row],[Created_Date]])</f>
        <v>2020</v>
      </c>
      <c r="M1388" s="184">
        <f>WEEKNUM(All_Opps[[#This Row],[Created_Date]],16)</f>
        <v>25</v>
      </c>
      <c r="N1388" s="182">
        <f>All_Opps[[#This Row],[Close Date]]*1</f>
        <v>43728</v>
      </c>
      <c r="O1388" s="185">
        <f>YEAR(All_Opps[[#This Row],[Close_Date]])</f>
        <v>2019</v>
      </c>
      <c r="P1388" s="183">
        <f>MONTH(All_Opps[[#This Row],[Close Date]])</f>
        <v>9</v>
      </c>
      <c r="Q1388" s="181">
        <f>WEEKNUM(All_Opps[[#This Row],[Close Date]],1)</f>
        <v>38</v>
      </c>
      <c r="R138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809</v>
      </c>
      <c r="S1388" s="4" t="s">
        <v>3085</v>
      </c>
      <c r="T1388" s="4" t="s">
        <v>3086</v>
      </c>
      <c r="U1388" s="68">
        <v>43728</v>
      </c>
      <c r="V1388" s="347" t="s">
        <v>19</v>
      </c>
      <c r="W1388" s="9">
        <v>96181</v>
      </c>
      <c r="X1388" s="4" t="s">
        <v>11</v>
      </c>
      <c r="Y1388" s="4" t="s">
        <v>1285</v>
      </c>
      <c r="Z1388" s="68">
        <v>43996</v>
      </c>
    </row>
    <row r="1389" spans="1:26" ht="12.75" x14ac:dyDescent="0.35">
      <c r="A13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1389" s="181" t="str">
        <f>IF(All_Opps[[#This Row],[WeekMod]]&lt;&gt;"",CONCATENATE(All_Opps[[#This Row],[Opp Year]],"-",TEXT(All_Opps[[#This Row],[WeekMod]],"00#")),"")</f>
        <v>2020-031</v>
      </c>
      <c r="C13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1389" s="181" t="str">
        <f>CONCATENATE(All_Opps[[#This Row],[Opp Year]],"-",TEXT(All_Opps[[#This Row],[Week]],"00#"))</f>
        <v>2020-031</v>
      </c>
      <c r="E1389" s="181">
        <f>IFERROR(VALUE(RIGHT(All_Opps[[#This Row],[Opportunity Name]],2)),"")</f>
        <v>4</v>
      </c>
      <c r="F1389" s="181">
        <f>IFERROR(("20"&amp;LEFT(All_Opps[[#This Row],[Opportunity Name]],2))*1,"")</f>
        <v>2020</v>
      </c>
      <c r="G1389" s="181" t="str">
        <f>MID(All_Opps[[#This Row],[Opportunity Name]],3,2)</f>
        <v>12</v>
      </c>
      <c r="H1389" s="181" t="str">
        <f>LEFT(All_Opps[[#This Row],[Opportunity Name]],7)</f>
        <v>2012 La</v>
      </c>
      <c r="I1389" s="181" t="str" cm="1">
        <f t="array" ref="I13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89" s="181" t="str">
        <f>YEAR(All_Opps[[#This Row],[Close_Date]])&amp;"-"&amp;TEXT(MONTH(All_Opps[[#This Row],[Close_Date]]),"00")</f>
        <v>2019-08</v>
      </c>
      <c r="K1389" s="182">
        <f>All_Opps[[#This Row],[Created Date2]]*1</f>
        <v>43631</v>
      </c>
      <c r="L1389" s="183">
        <f>YEAR(All_Opps[[#This Row],[Created_Date]])</f>
        <v>2019</v>
      </c>
      <c r="M1389" s="184">
        <f>WEEKNUM(All_Opps[[#This Row],[Created_Date]],16)</f>
        <v>25</v>
      </c>
      <c r="N1389" s="182">
        <f>All_Opps[[#This Row],[Close Date]]*1</f>
        <v>43680</v>
      </c>
      <c r="O1389" s="185">
        <f>YEAR(All_Opps[[#This Row],[Close_Date]])</f>
        <v>2019</v>
      </c>
      <c r="P1389" s="183">
        <f>MONTH(All_Opps[[#This Row],[Close Date]])</f>
        <v>8</v>
      </c>
      <c r="Q1389" s="181">
        <f>WEEKNUM(All_Opps[[#This Row],[Close Date]],1)</f>
        <v>31</v>
      </c>
      <c r="R138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89" s="4" t="s">
        <v>3087</v>
      </c>
      <c r="T1389" s="4" t="s">
        <v>3088</v>
      </c>
      <c r="U1389" s="68">
        <v>43680</v>
      </c>
      <c r="V1389" s="347" t="s">
        <v>18</v>
      </c>
      <c r="W1389" s="9">
        <v>131665</v>
      </c>
      <c r="X1389" s="4" t="s">
        <v>5</v>
      </c>
      <c r="Y1389" s="4" t="s">
        <v>328</v>
      </c>
      <c r="Z1389" s="68">
        <v>43631</v>
      </c>
    </row>
    <row r="1390" spans="1:26" ht="12.75" x14ac:dyDescent="0.35">
      <c r="A13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1390" s="181" t="str">
        <f>IF(All_Opps[[#This Row],[WeekMod]]&lt;&gt;"",CONCATENATE(All_Opps[[#This Row],[Opp Year]],"-",TEXT(All_Opps[[#This Row],[WeekMod]],"00#")),"")</f>
        <v>2020-040</v>
      </c>
      <c r="C13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1390" s="181" t="str">
        <f>CONCATENATE(All_Opps[[#This Row],[Opp Year]],"-",TEXT(All_Opps[[#This Row],[Week]],"00#"))</f>
        <v>2020-040</v>
      </c>
      <c r="E1390" s="181">
        <f>IFERROR(VALUE(RIGHT(All_Opps[[#This Row],[Opportunity Name]],2)),"")</f>
        <v>3</v>
      </c>
      <c r="F1390" s="181">
        <f>IFERROR(("20"&amp;LEFT(All_Opps[[#This Row],[Opportunity Name]],2))*1,"")</f>
        <v>2020</v>
      </c>
      <c r="G1390" s="181" t="str">
        <f>MID(All_Opps[[#This Row],[Opportunity Name]],3,2)</f>
        <v>07</v>
      </c>
      <c r="H1390" s="181" t="str">
        <f>LEFT(All_Opps[[#This Row],[Opportunity Name]],7)</f>
        <v>2007 Ma</v>
      </c>
      <c r="I1390" s="181" t="str" cm="1">
        <f t="array" ref="I13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90" s="181" t="str">
        <f>YEAR(All_Opps[[#This Row],[Close_Date]])&amp;"-"&amp;TEXT(MONTH(All_Opps[[#This Row],[Close_Date]]),"00")</f>
        <v>2019-10</v>
      </c>
      <c r="K1390" s="182">
        <f>All_Opps[[#This Row],[Created Date2]]*1</f>
        <v>43692</v>
      </c>
      <c r="L1390" s="183">
        <f>YEAR(All_Opps[[#This Row],[Created_Date]])</f>
        <v>2019</v>
      </c>
      <c r="M1390" s="184">
        <f>WEEKNUM(All_Opps[[#This Row],[Created_Date]],16)</f>
        <v>33</v>
      </c>
      <c r="N1390" s="182">
        <f>All_Opps[[#This Row],[Close Date]]*1</f>
        <v>43739</v>
      </c>
      <c r="O1390" s="185">
        <f>YEAR(All_Opps[[#This Row],[Close_Date]])</f>
        <v>2019</v>
      </c>
      <c r="P1390" s="183">
        <f>MONTH(All_Opps[[#This Row],[Close Date]])</f>
        <v>10</v>
      </c>
      <c r="Q1390" s="181">
        <f>WEEKNUM(All_Opps[[#This Row],[Close Date]],1)</f>
        <v>40</v>
      </c>
      <c r="R13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90" s="4" t="s">
        <v>3089</v>
      </c>
      <c r="T1390" s="4" t="s">
        <v>3090</v>
      </c>
      <c r="U1390" s="68">
        <v>43739</v>
      </c>
      <c r="V1390" s="347" t="s">
        <v>18</v>
      </c>
      <c r="W1390" s="9">
        <v>142258</v>
      </c>
      <c r="X1390" s="4" t="s">
        <v>6</v>
      </c>
      <c r="Y1390" s="4" t="s">
        <v>328</v>
      </c>
      <c r="Z1390" s="68">
        <v>43692</v>
      </c>
    </row>
    <row r="1391" spans="1:26" ht="12.75" x14ac:dyDescent="0.35">
      <c r="A139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91" s="181" t="str">
        <f>IF(All_Opps[[#This Row],[WeekMod]]&lt;&gt;"",CONCATENATE(All_Opps[[#This Row],[Opp Year]],"-",TEXT(All_Opps[[#This Row],[WeekMod]],"00#")),"")</f>
        <v/>
      </c>
      <c r="C13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91" s="181" t="str">
        <f>CONCATENATE(All_Opps[[#This Row],[Opp Year]],"-",TEXT(All_Opps[[#This Row],[Week]],"00#"))</f>
        <v>2022-001</v>
      </c>
      <c r="E1391" s="181">
        <f>IFERROR(VALUE(RIGHT(All_Opps[[#This Row],[Opportunity Name]],2)),"")</f>
        <v>2</v>
      </c>
      <c r="F1391" s="181">
        <f>IFERROR(("20"&amp;LEFT(All_Opps[[#This Row],[Opportunity Name]],2))*1,"")</f>
        <v>2022</v>
      </c>
      <c r="G1391" s="181" t="str">
        <f>MID(All_Opps[[#This Row],[Opportunity Name]],3,2)</f>
        <v>09</v>
      </c>
      <c r="H1391" s="181" t="str">
        <f>LEFT(All_Opps[[#This Row],[Opportunity Name]],7)</f>
        <v>2209-10</v>
      </c>
      <c r="I1391" s="181" t="str" cm="1">
        <f t="array" ref="I13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91" s="181" t="str">
        <f>YEAR(All_Opps[[#This Row],[Close_Date]])&amp;"-"&amp;TEXT(MONTH(All_Opps[[#This Row],[Close_Date]]),"00")</f>
        <v>2019-09</v>
      </c>
      <c r="K1391" s="182">
        <f>All_Opps[[#This Row],[Created Date2]]*1</f>
        <v>43719</v>
      </c>
      <c r="L1391" s="183">
        <f>YEAR(All_Opps[[#This Row],[Created_Date]])</f>
        <v>2019</v>
      </c>
      <c r="M1391" s="184">
        <f>WEEKNUM(All_Opps[[#This Row],[Created_Date]],16)</f>
        <v>37</v>
      </c>
      <c r="N1391" s="182">
        <f>All_Opps[[#This Row],[Close Date]]*1</f>
        <v>43725</v>
      </c>
      <c r="O1391" s="185">
        <f>YEAR(All_Opps[[#This Row],[Close_Date]])</f>
        <v>2019</v>
      </c>
      <c r="P1391" s="183">
        <f>MONTH(All_Opps[[#This Row],[Close Date]])</f>
        <v>9</v>
      </c>
      <c r="Q1391" s="181">
        <f>WEEKNUM(All_Opps[[#This Row],[Close Date]],1)</f>
        <v>38</v>
      </c>
      <c r="R139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1086</v>
      </c>
      <c r="S1391" s="4" t="s">
        <v>3091</v>
      </c>
      <c r="T1391" s="4" t="s">
        <v>3092</v>
      </c>
      <c r="U1391" s="68">
        <v>43725</v>
      </c>
      <c r="V1391" s="347" t="s">
        <v>19</v>
      </c>
      <c r="W1391" s="9">
        <v>96318</v>
      </c>
      <c r="X1391" s="4" t="s">
        <v>13</v>
      </c>
      <c r="Y1391" s="4" t="s">
        <v>1285</v>
      </c>
      <c r="Z1391" s="68">
        <v>43719</v>
      </c>
    </row>
    <row r="1392" spans="1:26" ht="12.75" x14ac:dyDescent="0.35">
      <c r="A13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1392" s="181" t="str">
        <f>IF(All_Opps[[#This Row],[WeekMod]]&lt;&gt;"",CONCATENATE(All_Opps[[#This Row],[Opp Year]],"-",TEXT(All_Opps[[#This Row],[WeekMod]],"00#")),"")</f>
        <v>2020-039</v>
      </c>
      <c r="C13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1392" s="181" t="str">
        <f>CONCATENATE(All_Opps[[#This Row],[Opp Year]],"-",TEXT(All_Opps[[#This Row],[Week]],"00#"))</f>
        <v>2020-039</v>
      </c>
      <c r="E1392" s="181">
        <f>IFERROR(VALUE(RIGHT(All_Opps[[#This Row],[Opportunity Name]],2)),"")</f>
        <v>4</v>
      </c>
      <c r="F1392" s="181">
        <f>IFERROR(("20"&amp;LEFT(All_Opps[[#This Row],[Opportunity Name]],2))*1,"")</f>
        <v>2020</v>
      </c>
      <c r="G1392" s="181" t="str">
        <f>MID(All_Opps[[#This Row],[Opportunity Name]],3,2)</f>
        <v>02</v>
      </c>
      <c r="H1392" s="181" t="str">
        <f>LEFT(All_Opps[[#This Row],[Opportunity Name]],7)</f>
        <v>2002-05</v>
      </c>
      <c r="I1392" s="181" t="str" cm="1">
        <f t="array" ref="I13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92" s="181" t="str">
        <f>YEAR(All_Opps[[#This Row],[Close_Date]])&amp;"-"&amp;TEXT(MONTH(All_Opps[[#This Row],[Close_Date]]),"00")</f>
        <v>2019-09</v>
      </c>
      <c r="K1392" s="182">
        <f>All_Opps[[#This Row],[Created Date2]]*1</f>
        <v>43718</v>
      </c>
      <c r="L1392" s="183">
        <f>YEAR(All_Opps[[#This Row],[Created_Date]])</f>
        <v>2019</v>
      </c>
      <c r="M1392" s="184">
        <f>WEEKNUM(All_Opps[[#This Row],[Created_Date]],16)</f>
        <v>37</v>
      </c>
      <c r="N1392" s="182">
        <f>All_Opps[[#This Row],[Close Date]]*1</f>
        <v>43733</v>
      </c>
      <c r="O1392" s="185">
        <f>YEAR(All_Opps[[#This Row],[Close_Date]])</f>
        <v>2019</v>
      </c>
      <c r="P1392" s="183">
        <f>MONTH(All_Opps[[#This Row],[Close Date]])</f>
        <v>9</v>
      </c>
      <c r="Q1392" s="181">
        <f>WEEKNUM(All_Opps[[#This Row],[Close Date]],1)</f>
        <v>39</v>
      </c>
      <c r="R139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144</v>
      </c>
      <c r="S1392" s="4" t="s">
        <v>3093</v>
      </c>
      <c r="T1392" s="4" t="s">
        <v>3094</v>
      </c>
      <c r="U1392" s="68">
        <v>43733</v>
      </c>
      <c r="V1392" s="347" t="s">
        <v>19</v>
      </c>
      <c r="W1392" s="9">
        <v>72753</v>
      </c>
      <c r="X1392" s="4" t="s">
        <v>11</v>
      </c>
      <c r="Y1392" s="4" t="s">
        <v>1285</v>
      </c>
      <c r="Z1392" s="68">
        <v>43718</v>
      </c>
    </row>
    <row r="1393" spans="1:26" ht="12.75" x14ac:dyDescent="0.35">
      <c r="A13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1393" s="181" t="str">
        <f>IF(All_Opps[[#This Row],[WeekMod]]&lt;&gt;"",CONCATENATE(All_Opps[[#This Row],[Opp Year]],"-",TEXT(All_Opps[[#This Row],[WeekMod]],"00#")),"")</f>
        <v>2020-040</v>
      </c>
      <c r="C13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1393" s="181" t="str">
        <f>CONCATENATE(All_Opps[[#This Row],[Opp Year]],"-",TEXT(All_Opps[[#This Row],[Week]],"00#"))</f>
        <v>2020-040</v>
      </c>
      <c r="E1393" s="181" t="str">
        <f>IFERROR(VALUE(RIGHT(All_Opps[[#This Row],[Opportunity Name]],2)),"")</f>
        <v/>
      </c>
      <c r="F1393" s="181">
        <f>IFERROR(("20"&amp;LEFT(All_Opps[[#This Row],[Opportunity Name]],2))*1,"")</f>
        <v>2020</v>
      </c>
      <c r="G1393" s="181" t="str">
        <f>MID(All_Opps[[#This Row],[Opportunity Name]],3,2)</f>
        <v>xx</v>
      </c>
      <c r="H1393" s="181" t="str">
        <f>LEFT(All_Opps[[#This Row],[Opportunity Name]],7)</f>
        <v>20xx Li</v>
      </c>
      <c r="I1393" s="181" t="str" cm="1">
        <f t="array" ref="I13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93" s="181" t="str">
        <f>YEAR(All_Opps[[#This Row],[Close_Date]])&amp;"-"&amp;TEXT(MONTH(All_Opps[[#This Row],[Close_Date]]),"00")</f>
        <v>2019-09</v>
      </c>
      <c r="K1393" s="182">
        <f>All_Opps[[#This Row],[Created Date2]]*1</f>
        <v>43725</v>
      </c>
      <c r="L1393" s="183">
        <f>YEAR(All_Opps[[#This Row],[Created_Date]])</f>
        <v>2019</v>
      </c>
      <c r="M1393" s="184">
        <f>WEEKNUM(All_Opps[[#This Row],[Created_Date]],16)</f>
        <v>38</v>
      </c>
      <c r="N1393" s="182">
        <f>All_Opps[[#This Row],[Close Date]]*1</f>
        <v>43738</v>
      </c>
      <c r="O1393" s="185">
        <f>YEAR(All_Opps[[#This Row],[Close_Date]])</f>
        <v>2019</v>
      </c>
      <c r="P1393" s="183">
        <f>MONTH(All_Opps[[#This Row],[Close Date]])</f>
        <v>9</v>
      </c>
      <c r="Q1393" s="181">
        <f>WEEKNUM(All_Opps[[#This Row],[Close Date]],1)</f>
        <v>40</v>
      </c>
      <c r="R13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93" s="4" t="s">
        <v>3095</v>
      </c>
      <c r="T1393" s="4" t="s">
        <v>3096</v>
      </c>
      <c r="U1393" s="68">
        <v>43738</v>
      </c>
      <c r="V1393" s="347" t="s">
        <v>18</v>
      </c>
      <c r="W1393" s="9">
        <v>53761</v>
      </c>
      <c r="X1393" s="4" t="s">
        <v>13</v>
      </c>
      <c r="Y1393" s="4" t="s">
        <v>1285</v>
      </c>
      <c r="Z1393" s="68">
        <v>43725</v>
      </c>
    </row>
    <row r="1394" spans="1:26" ht="12.75" x14ac:dyDescent="0.35">
      <c r="A139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94" s="181" t="str">
        <f>IF(All_Opps[[#This Row],[WeekMod]]&lt;&gt;"",CONCATENATE(All_Opps[[#This Row],[Opp Year]],"-",TEXT(All_Opps[[#This Row],[WeekMod]],"00#")),"")</f>
        <v/>
      </c>
      <c r="C13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94" s="181" t="str">
        <f>CONCATENATE(All_Opps[[#This Row],[Opp Year]],"-",TEXT(All_Opps[[#This Row],[Week]],"00#"))</f>
        <v>2021-001</v>
      </c>
      <c r="E1394" s="181">
        <f>IFERROR(VALUE(RIGHT(All_Opps[[#This Row],[Opportunity Name]],2)),"")</f>
        <v>2</v>
      </c>
      <c r="F1394" s="181">
        <f>IFERROR(("20"&amp;LEFT(All_Opps[[#This Row],[Opportunity Name]],2))*1,"")</f>
        <v>2021</v>
      </c>
      <c r="G1394" s="181" t="str">
        <f>MID(All_Opps[[#This Row],[Opportunity Name]],3,2)</f>
        <v>09</v>
      </c>
      <c r="H1394" s="181" t="str">
        <f>LEFT(All_Opps[[#This Row],[Opportunity Name]],7)</f>
        <v>2109-06</v>
      </c>
      <c r="I1394" s="181" t="str" cm="1">
        <f t="array" ref="I13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394" s="181" t="str">
        <f>YEAR(All_Opps[[#This Row],[Close_Date]])&amp;"-"&amp;TEXT(MONTH(All_Opps[[#This Row],[Close_Date]]),"00")</f>
        <v>2019-08</v>
      </c>
      <c r="K1394" s="182">
        <f>All_Opps[[#This Row],[Created Date2]]*1</f>
        <v>43710</v>
      </c>
      <c r="L1394" s="183">
        <f>YEAR(All_Opps[[#This Row],[Created_Date]])</f>
        <v>2019</v>
      </c>
      <c r="M1394" s="184">
        <f>WEEKNUM(All_Opps[[#This Row],[Created_Date]],16)</f>
        <v>36</v>
      </c>
      <c r="N1394" s="182">
        <f>All_Opps[[#This Row],[Close Date]]*1</f>
        <v>43708</v>
      </c>
      <c r="O1394" s="185">
        <f>YEAR(All_Opps[[#This Row],[Close_Date]])</f>
        <v>2019</v>
      </c>
      <c r="P1394" s="183">
        <f>MONTH(All_Opps[[#This Row],[Close Date]])</f>
        <v>8</v>
      </c>
      <c r="Q1394" s="181">
        <f>WEEKNUM(All_Opps[[#This Row],[Close Date]],1)</f>
        <v>35</v>
      </c>
      <c r="R139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94" s="4" t="s">
        <v>3097</v>
      </c>
      <c r="T1394" s="4" t="s">
        <v>3098</v>
      </c>
      <c r="U1394" s="68">
        <v>43708</v>
      </c>
      <c r="V1394" s="347" t="s">
        <v>20</v>
      </c>
      <c r="W1394" s="9">
        <v>40771</v>
      </c>
      <c r="X1394" s="4" t="s">
        <v>6</v>
      </c>
      <c r="Y1394" s="4" t="s">
        <v>328</v>
      </c>
      <c r="Z1394" s="68">
        <v>43710</v>
      </c>
    </row>
    <row r="1395" spans="1:26" ht="12.75" x14ac:dyDescent="0.35">
      <c r="A139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95" s="181" t="str">
        <f>IF(All_Opps[[#This Row],[WeekMod]]&lt;&gt;"",CONCATENATE(All_Opps[[#This Row],[Opp Year]],"-",TEXT(All_Opps[[#This Row],[WeekMod]],"00#")),"")</f>
        <v/>
      </c>
      <c r="C13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95" s="181" t="str">
        <f>CONCATENATE(All_Opps[[#This Row],[Opp Year]],"-",TEXT(All_Opps[[#This Row],[Week]],"00#"))</f>
        <v>2022-001</v>
      </c>
      <c r="E1395" s="181">
        <f>IFERROR(VALUE(RIGHT(All_Opps[[#This Row],[Opportunity Name]],2)),"")</f>
        <v>4</v>
      </c>
      <c r="F1395" s="181">
        <f>IFERROR(("20"&amp;LEFT(All_Opps[[#This Row],[Opportunity Name]],2))*1,"")</f>
        <v>2022</v>
      </c>
      <c r="G1395" s="181" t="str">
        <f>MID(All_Opps[[#This Row],[Opportunity Name]],3,2)</f>
        <v>08</v>
      </c>
      <c r="H1395" s="181" t="str">
        <f>LEFT(All_Opps[[#This Row],[Opportunity Name]],7)</f>
        <v>2208-17</v>
      </c>
      <c r="I1395" s="181" t="str" cm="1">
        <f t="array" ref="I13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95" s="181" t="str">
        <f>YEAR(All_Opps[[#This Row],[Close_Date]])&amp;"-"&amp;TEXT(MONTH(All_Opps[[#This Row],[Close_Date]]),"00")</f>
        <v>2019-10</v>
      </c>
      <c r="K1395" s="182">
        <f>All_Opps[[#This Row],[Created Date2]]*1</f>
        <v>43725</v>
      </c>
      <c r="L1395" s="183">
        <f>YEAR(All_Opps[[#This Row],[Created_Date]])</f>
        <v>2019</v>
      </c>
      <c r="M1395" s="184">
        <f>WEEKNUM(All_Opps[[#This Row],[Created_Date]],16)</f>
        <v>38</v>
      </c>
      <c r="N1395" s="182">
        <f>All_Opps[[#This Row],[Close Date]]*1</f>
        <v>43748</v>
      </c>
      <c r="O1395" s="185">
        <f>YEAR(All_Opps[[#This Row],[Close_Date]])</f>
        <v>2019</v>
      </c>
      <c r="P1395" s="183">
        <f>MONTH(All_Opps[[#This Row],[Close Date]])</f>
        <v>10</v>
      </c>
      <c r="Q1395" s="181">
        <f>WEEKNUM(All_Opps[[#This Row],[Close Date]],1)</f>
        <v>41</v>
      </c>
      <c r="R139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1049</v>
      </c>
      <c r="S1395" s="4" t="s">
        <v>3099</v>
      </c>
      <c r="T1395" s="4" t="s">
        <v>3100</v>
      </c>
      <c r="U1395" s="68">
        <v>43748</v>
      </c>
      <c r="V1395" s="347" t="s">
        <v>19</v>
      </c>
      <c r="W1395" s="9">
        <v>123844</v>
      </c>
      <c r="X1395" s="4" t="s">
        <v>15</v>
      </c>
      <c r="Y1395" s="4" t="s">
        <v>321</v>
      </c>
      <c r="Z1395" s="68">
        <v>43725</v>
      </c>
    </row>
    <row r="1396" spans="1:26" ht="12.75" x14ac:dyDescent="0.35">
      <c r="A139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96" s="181" t="str">
        <f>IF(All_Opps[[#This Row],[WeekMod]]&lt;&gt;"",CONCATENATE(All_Opps[[#This Row],[Opp Year]],"-",TEXT(All_Opps[[#This Row],[WeekMod]],"00#")),"")</f>
        <v/>
      </c>
      <c r="C13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96" s="181" t="str">
        <f>CONCATENATE(All_Opps[[#This Row],[Opp Year]],"-",TEXT(All_Opps[[#This Row],[Week]],"00#"))</f>
        <v>2022-001</v>
      </c>
      <c r="E1396" s="181">
        <f>IFERROR(VALUE(RIGHT(All_Opps[[#This Row],[Opportunity Name]],2)),"")</f>
        <v>6</v>
      </c>
      <c r="F1396" s="181">
        <f>IFERROR(("20"&amp;LEFT(All_Opps[[#This Row],[Opportunity Name]],2))*1,"")</f>
        <v>2022</v>
      </c>
      <c r="G1396" s="181" t="str">
        <f>MID(All_Opps[[#This Row],[Opportunity Name]],3,2)</f>
        <v>04</v>
      </c>
      <c r="H1396" s="181" t="str">
        <f>LEFT(All_Opps[[#This Row],[Opportunity Name]],7)</f>
        <v>2204-04</v>
      </c>
      <c r="I1396" s="181" t="str" cm="1">
        <f t="array" ref="I13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96" s="181" t="str">
        <f>YEAR(All_Opps[[#This Row],[Close_Date]])&amp;"-"&amp;TEXT(MONTH(All_Opps[[#This Row],[Close_Date]]),"00")</f>
        <v>2019-09</v>
      </c>
      <c r="K1396" s="182">
        <f>All_Opps[[#This Row],[Created Date2]]*1</f>
        <v>43695</v>
      </c>
      <c r="L1396" s="183">
        <f>YEAR(All_Opps[[#This Row],[Created_Date]])</f>
        <v>2019</v>
      </c>
      <c r="M1396" s="184">
        <f>WEEKNUM(All_Opps[[#This Row],[Created_Date]],16)</f>
        <v>34</v>
      </c>
      <c r="N1396" s="182">
        <f>All_Opps[[#This Row],[Close Date]]*1</f>
        <v>43712</v>
      </c>
      <c r="O1396" s="185">
        <f>YEAR(All_Opps[[#This Row],[Close_Date]])</f>
        <v>2019</v>
      </c>
      <c r="P1396" s="183">
        <f>MONTH(All_Opps[[#This Row],[Close Date]])</f>
        <v>9</v>
      </c>
      <c r="Q1396" s="181">
        <f>WEEKNUM(All_Opps[[#This Row],[Close Date]],1)</f>
        <v>36</v>
      </c>
      <c r="R139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957</v>
      </c>
      <c r="S1396" s="4" t="s">
        <v>3101</v>
      </c>
      <c r="T1396" s="4" t="s">
        <v>3102</v>
      </c>
      <c r="U1396" s="68">
        <v>43712</v>
      </c>
      <c r="V1396" s="347" t="s">
        <v>19</v>
      </c>
      <c r="W1396" s="9">
        <v>140790</v>
      </c>
      <c r="X1396" s="4" t="s">
        <v>13</v>
      </c>
      <c r="Y1396" s="4" t="s">
        <v>321</v>
      </c>
      <c r="Z1396" s="68">
        <v>43695</v>
      </c>
    </row>
    <row r="1397" spans="1:26" ht="12.75" x14ac:dyDescent="0.35">
      <c r="A13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1397" s="181" t="str">
        <f>IF(All_Opps[[#This Row],[WeekMod]]&lt;&gt;"",CONCATENATE(All_Opps[[#This Row],[Opp Year]],"-",TEXT(All_Opps[[#This Row],[WeekMod]],"00#")),"")</f>
        <v>2020-037</v>
      </c>
      <c r="C13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1397" s="181" t="str">
        <f>CONCATENATE(All_Opps[[#This Row],[Opp Year]],"-",TEXT(All_Opps[[#This Row],[Week]],"00#"))</f>
        <v>2020-037</v>
      </c>
      <c r="E1397" s="181">
        <f>IFERROR(VALUE(RIGHT(All_Opps[[#This Row],[Opportunity Name]],2)),"")</f>
        <v>2</v>
      </c>
      <c r="F1397" s="181">
        <f>IFERROR(("20"&amp;LEFT(All_Opps[[#This Row],[Opportunity Name]],2))*1,"")</f>
        <v>2020</v>
      </c>
      <c r="G1397" s="181" t="str">
        <f>MID(All_Opps[[#This Row],[Opportunity Name]],3,2)</f>
        <v>01</v>
      </c>
      <c r="H1397" s="181" t="str">
        <f>LEFT(All_Opps[[#This Row],[Opportunity Name]],7)</f>
        <v>2001-02</v>
      </c>
      <c r="I1397" s="181" t="str" cm="1">
        <f t="array" ref="I13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97" s="181" t="str">
        <f>YEAR(All_Opps[[#This Row],[Close_Date]])&amp;"-"&amp;TEXT(MONTH(All_Opps[[#This Row],[Close_Date]]),"00")</f>
        <v>2019-09</v>
      </c>
      <c r="K1397" s="182">
        <f>All_Opps[[#This Row],[Created Date2]]*1</f>
        <v>43713</v>
      </c>
      <c r="L1397" s="183">
        <f>YEAR(All_Opps[[#This Row],[Created_Date]])</f>
        <v>2019</v>
      </c>
      <c r="M1397" s="184">
        <f>WEEKNUM(All_Opps[[#This Row],[Created_Date]],16)</f>
        <v>36</v>
      </c>
      <c r="N1397" s="182">
        <f>All_Opps[[#This Row],[Close Date]]*1</f>
        <v>43719</v>
      </c>
      <c r="O1397" s="185">
        <f>YEAR(All_Opps[[#This Row],[Close_Date]])</f>
        <v>2019</v>
      </c>
      <c r="P1397" s="183">
        <f>MONTH(All_Opps[[#This Row],[Close Date]])</f>
        <v>9</v>
      </c>
      <c r="Q1397" s="181">
        <f>WEEKNUM(All_Opps[[#This Row],[Close Date]],1)</f>
        <v>37</v>
      </c>
      <c r="R139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118</v>
      </c>
      <c r="S1397" s="4" t="s">
        <v>3103</v>
      </c>
      <c r="T1397" s="4" t="s">
        <v>3104</v>
      </c>
      <c r="U1397" s="68">
        <v>43719</v>
      </c>
      <c r="V1397" s="347" t="s">
        <v>19</v>
      </c>
      <c r="W1397" s="9">
        <v>45214</v>
      </c>
      <c r="X1397" s="4" t="s">
        <v>11</v>
      </c>
      <c r="Y1397" s="4" t="s">
        <v>1285</v>
      </c>
      <c r="Z1397" s="68">
        <v>43713</v>
      </c>
    </row>
    <row r="1398" spans="1:26" ht="12.75" x14ac:dyDescent="0.35">
      <c r="A13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1398" s="181" t="str">
        <f>IF(All_Opps[[#This Row],[WeekMod]]&lt;&gt;"",CONCATENATE(All_Opps[[#This Row],[Opp Year]],"-",TEXT(All_Opps[[#This Row],[WeekMod]],"00#")),"")</f>
        <v>2020-037</v>
      </c>
      <c r="C13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1398" s="181" t="str">
        <f>CONCATENATE(All_Opps[[#This Row],[Opp Year]],"-",TEXT(All_Opps[[#This Row],[Week]],"00#"))</f>
        <v>2020-037</v>
      </c>
      <c r="E1398" s="181">
        <f>IFERROR(VALUE(RIGHT(All_Opps[[#This Row],[Opportunity Name]],2)),"")</f>
        <v>2</v>
      </c>
      <c r="F1398" s="181">
        <f>IFERROR(("20"&amp;LEFT(All_Opps[[#This Row],[Opportunity Name]],2))*1,"")</f>
        <v>2020</v>
      </c>
      <c r="G1398" s="181" t="str">
        <f>MID(All_Opps[[#This Row],[Opportunity Name]],3,2)</f>
        <v>05</v>
      </c>
      <c r="H1398" s="181" t="str">
        <f>LEFT(All_Opps[[#This Row],[Opportunity Name]],7)</f>
        <v>2005 Vo</v>
      </c>
      <c r="I1398" s="181" t="str" cm="1">
        <f t="array" ref="I13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398" s="181" t="str">
        <f>YEAR(All_Opps[[#This Row],[Close_Date]])&amp;"-"&amp;TEXT(MONTH(All_Opps[[#This Row],[Close_Date]]),"00")</f>
        <v>2019-09</v>
      </c>
      <c r="K1398" s="182">
        <f>All_Opps[[#This Row],[Created Date2]]*1</f>
        <v>43693</v>
      </c>
      <c r="L1398" s="183">
        <f>YEAR(All_Opps[[#This Row],[Created_Date]])</f>
        <v>2019</v>
      </c>
      <c r="M1398" s="184">
        <f>WEEKNUM(All_Opps[[#This Row],[Created_Date]],16)</f>
        <v>33</v>
      </c>
      <c r="N1398" s="182">
        <f>All_Opps[[#This Row],[Close Date]]*1</f>
        <v>43717</v>
      </c>
      <c r="O1398" s="185">
        <f>YEAR(All_Opps[[#This Row],[Close_Date]])</f>
        <v>2019</v>
      </c>
      <c r="P1398" s="183">
        <f>MONTH(All_Opps[[#This Row],[Close Date]])</f>
        <v>9</v>
      </c>
      <c r="Q1398" s="181">
        <f>WEEKNUM(All_Opps[[#This Row],[Close Date]],1)</f>
        <v>37</v>
      </c>
      <c r="R13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398" s="4" t="s">
        <v>3105</v>
      </c>
      <c r="T1398" s="4" t="s">
        <v>3106</v>
      </c>
      <c r="U1398" s="68">
        <v>43717</v>
      </c>
      <c r="V1398" s="347" t="s">
        <v>18</v>
      </c>
      <c r="W1398" s="9">
        <v>44926</v>
      </c>
      <c r="X1398" s="4" t="s">
        <v>15</v>
      </c>
      <c r="Y1398" s="4" t="s">
        <v>328</v>
      </c>
      <c r="Z1398" s="68">
        <v>43693</v>
      </c>
    </row>
    <row r="1399" spans="1:26" ht="12.75" x14ac:dyDescent="0.35">
      <c r="A139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399" s="181" t="str">
        <f>IF(All_Opps[[#This Row],[WeekMod]]&lt;&gt;"",CONCATENATE(All_Opps[[#This Row],[Opp Year]],"-",TEXT(All_Opps[[#This Row],[WeekMod]],"00#")),"")</f>
        <v/>
      </c>
      <c r="C13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399" s="181" t="str">
        <f>CONCATENATE(All_Opps[[#This Row],[Opp Year]],"-",TEXT(All_Opps[[#This Row],[Week]],"00#"))</f>
        <v>2022-001</v>
      </c>
      <c r="E1399" s="181">
        <f>IFERROR(VALUE(RIGHT(All_Opps[[#This Row],[Opportunity Name]],2)),"")</f>
        <v>2</v>
      </c>
      <c r="F1399" s="181">
        <f>IFERROR(("20"&amp;LEFT(All_Opps[[#This Row],[Opportunity Name]],2))*1,"")</f>
        <v>2022</v>
      </c>
      <c r="G1399" s="181" t="str">
        <f>MID(All_Opps[[#This Row],[Opportunity Name]],3,2)</f>
        <v>08</v>
      </c>
      <c r="H1399" s="181" t="str">
        <f>LEFT(All_Opps[[#This Row],[Opportunity Name]],7)</f>
        <v>2208-23</v>
      </c>
      <c r="I1399" s="181" t="str" cm="1">
        <f t="array" ref="I13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399" s="181" t="str">
        <f>YEAR(All_Opps[[#This Row],[Close_Date]])&amp;"-"&amp;TEXT(MONTH(All_Opps[[#This Row],[Close_Date]]),"00")</f>
        <v>2019-09</v>
      </c>
      <c r="K1399" s="182">
        <f>All_Opps[[#This Row],[Created Date2]]*1</f>
        <v>43716</v>
      </c>
      <c r="L1399" s="183">
        <f>YEAR(All_Opps[[#This Row],[Created_Date]])</f>
        <v>2019</v>
      </c>
      <c r="M1399" s="184">
        <f>WEEKNUM(All_Opps[[#This Row],[Created_Date]],16)</f>
        <v>37</v>
      </c>
      <c r="N1399" s="182">
        <f>All_Opps[[#This Row],[Close Date]]*1</f>
        <v>43729</v>
      </c>
      <c r="O1399" s="185">
        <f>YEAR(All_Opps[[#This Row],[Close_Date]])</f>
        <v>2019</v>
      </c>
      <c r="P1399" s="183">
        <f>MONTH(All_Opps[[#This Row],[Close Date]])</f>
        <v>9</v>
      </c>
      <c r="Q1399" s="181">
        <f>WEEKNUM(All_Opps[[#This Row],[Close Date]],1)</f>
        <v>38</v>
      </c>
      <c r="R139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1058</v>
      </c>
      <c r="S1399" s="4" t="s">
        <v>3107</v>
      </c>
      <c r="T1399" s="4" t="s">
        <v>3108</v>
      </c>
      <c r="U1399" s="68">
        <v>43729</v>
      </c>
      <c r="V1399" s="347" t="s">
        <v>19</v>
      </c>
      <c r="W1399" s="9">
        <v>78097</v>
      </c>
      <c r="X1399" s="4" t="s">
        <v>159</v>
      </c>
      <c r="Y1399" s="4" t="s">
        <v>328</v>
      </c>
      <c r="Z1399" s="68">
        <v>43716</v>
      </c>
    </row>
    <row r="1400" spans="1:26" ht="12.75" x14ac:dyDescent="0.35">
      <c r="A14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1400" s="181" t="str">
        <f>IF(All_Opps[[#This Row],[WeekMod]]&lt;&gt;"",CONCATENATE(All_Opps[[#This Row],[Opp Year]],"-",TEXT(All_Opps[[#This Row],[WeekMod]],"00#")),"")</f>
        <v>2020-042</v>
      </c>
      <c r="C14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1400" s="181" t="str">
        <f>CONCATENATE(All_Opps[[#This Row],[Opp Year]],"-",TEXT(All_Opps[[#This Row],[Week]],"00#"))</f>
        <v>2020-042</v>
      </c>
      <c r="E1400" s="181">
        <f>IFERROR(VALUE(RIGHT(All_Opps[[#This Row],[Opportunity Name]],2)),"")</f>
        <v>5</v>
      </c>
      <c r="F1400" s="181">
        <f>IFERROR(("20"&amp;LEFT(All_Opps[[#This Row],[Opportunity Name]],2))*1,"")</f>
        <v>2020</v>
      </c>
      <c r="G1400" s="181" t="str">
        <f>MID(All_Opps[[#This Row],[Opportunity Name]],3,2)</f>
        <v xml:space="preserve">7 </v>
      </c>
      <c r="H1400" s="181" t="str">
        <f>LEFT(All_Opps[[#This Row],[Opportunity Name]],7)</f>
        <v>207 Mon</v>
      </c>
      <c r="I1400" s="181" t="str" cm="1">
        <f t="array" ref="I14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00" s="181" t="str">
        <f>YEAR(All_Opps[[#This Row],[Close_Date]])&amp;"-"&amp;TEXT(MONTH(All_Opps[[#This Row],[Close_Date]]),"00")</f>
        <v>2019-10</v>
      </c>
      <c r="K1400" s="182">
        <f>All_Opps[[#This Row],[Created Date2]]*1</f>
        <v>43743</v>
      </c>
      <c r="L1400" s="183">
        <f>YEAR(All_Opps[[#This Row],[Created_Date]])</f>
        <v>2019</v>
      </c>
      <c r="M1400" s="184">
        <f>WEEKNUM(All_Opps[[#This Row],[Created_Date]],16)</f>
        <v>41</v>
      </c>
      <c r="N1400" s="182">
        <f>All_Opps[[#This Row],[Close Date]]*1</f>
        <v>43752</v>
      </c>
      <c r="O1400" s="185">
        <f>YEAR(All_Opps[[#This Row],[Close_Date]])</f>
        <v>2019</v>
      </c>
      <c r="P1400" s="183">
        <f>MONTH(All_Opps[[#This Row],[Close Date]])</f>
        <v>10</v>
      </c>
      <c r="Q1400" s="181">
        <f>WEEKNUM(All_Opps[[#This Row],[Close Date]],1)</f>
        <v>42</v>
      </c>
      <c r="R140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00" s="4" t="s">
        <v>3109</v>
      </c>
      <c r="T1400" s="4" t="s">
        <v>3110</v>
      </c>
      <c r="U1400" s="68">
        <v>43752</v>
      </c>
      <c r="V1400" s="347" t="s">
        <v>18</v>
      </c>
      <c r="W1400" s="9">
        <v>102182</v>
      </c>
      <c r="X1400" s="4" t="s">
        <v>15</v>
      </c>
      <c r="Y1400" s="4" t="s">
        <v>1285</v>
      </c>
      <c r="Z1400" s="68">
        <v>43743</v>
      </c>
    </row>
    <row r="1401" spans="1:26" ht="12.75" x14ac:dyDescent="0.35">
      <c r="A140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01" s="181" t="str">
        <f>IF(All_Opps[[#This Row],[WeekMod]]&lt;&gt;"",CONCATENATE(All_Opps[[#This Row],[Opp Year]],"-",TEXT(All_Opps[[#This Row],[WeekMod]],"00#")),"")</f>
        <v/>
      </c>
      <c r="C14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01" s="181" t="str">
        <f>CONCATENATE(All_Opps[[#This Row],[Opp Year]],"-",TEXT(All_Opps[[#This Row],[Week]],"00#"))</f>
        <v>2021-001</v>
      </c>
      <c r="E1401" s="181">
        <f>IFERROR(VALUE(RIGHT(All_Opps[[#This Row],[Opportunity Name]],2)),"")</f>
        <v>3</v>
      </c>
      <c r="F1401" s="181">
        <f>IFERROR(("20"&amp;LEFT(All_Opps[[#This Row],[Opportunity Name]],2))*1,"")</f>
        <v>2021</v>
      </c>
      <c r="G1401" s="181" t="str">
        <f>MID(All_Opps[[#This Row],[Opportunity Name]],3,2)</f>
        <v>07</v>
      </c>
      <c r="H1401" s="181" t="str">
        <f>LEFT(All_Opps[[#This Row],[Opportunity Name]],7)</f>
        <v>2107-01</v>
      </c>
      <c r="I1401" s="181" t="str" cm="1">
        <f t="array" ref="I14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401" s="181" t="str">
        <f>YEAR(All_Opps[[#This Row],[Close_Date]])&amp;"-"&amp;TEXT(MONTH(All_Opps[[#This Row],[Close_Date]]),"00")</f>
        <v>2019-09</v>
      </c>
      <c r="K1401" s="182">
        <f>All_Opps[[#This Row],[Created Date2]]*1</f>
        <v>43729</v>
      </c>
      <c r="L1401" s="183">
        <f>YEAR(All_Opps[[#This Row],[Created_Date]])</f>
        <v>2019</v>
      </c>
      <c r="M1401" s="184">
        <f>WEEKNUM(All_Opps[[#This Row],[Created_Date]],16)</f>
        <v>39</v>
      </c>
      <c r="N1401" s="182">
        <f>All_Opps[[#This Row],[Close Date]]*1</f>
        <v>43735</v>
      </c>
      <c r="O1401" s="185">
        <f>YEAR(All_Opps[[#This Row],[Close_Date]])</f>
        <v>2019</v>
      </c>
      <c r="P1401" s="183">
        <f>MONTH(All_Opps[[#This Row],[Close Date]])</f>
        <v>9</v>
      </c>
      <c r="Q1401" s="181">
        <f>WEEKNUM(All_Opps[[#This Row],[Close Date]],1)</f>
        <v>39</v>
      </c>
      <c r="R14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01" s="4" t="s">
        <v>3111</v>
      </c>
      <c r="T1401" s="4" t="s">
        <v>3112</v>
      </c>
      <c r="U1401" s="68">
        <v>43735</v>
      </c>
      <c r="V1401" s="347" t="s">
        <v>20</v>
      </c>
      <c r="W1401" s="9">
        <v>26208</v>
      </c>
      <c r="X1401" s="4" t="s">
        <v>11</v>
      </c>
      <c r="Y1401" s="4" t="s">
        <v>321</v>
      </c>
      <c r="Z1401" s="68">
        <v>43729</v>
      </c>
    </row>
    <row r="1402" spans="1:26" ht="12.75" x14ac:dyDescent="0.35">
      <c r="A14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91</v>
      </c>
      <c r="B1402" s="181" t="str">
        <f>IF(All_Opps[[#This Row],[WeekMod]]&lt;&gt;"",CONCATENATE(All_Opps[[#This Row],[Opp Year]],"-",TEXT(All_Opps[[#This Row],[WeekMod]],"00#")),"")</f>
        <v>2019-091</v>
      </c>
      <c r="C14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91</v>
      </c>
      <c r="D1402" s="181" t="str">
        <f>CONCATENATE(All_Opps[[#This Row],[Opp Year]],"-",TEXT(All_Opps[[#This Row],[Week]],"00#"))</f>
        <v>2019-091</v>
      </c>
      <c r="E1402" s="181">
        <f>IFERROR(VALUE(RIGHT(All_Opps[[#This Row],[Opportunity Name]],2)),"")</f>
        <v>4</v>
      </c>
      <c r="F1402" s="181">
        <f>IFERROR(("20"&amp;LEFT(All_Opps[[#This Row],[Opportunity Name]],2))*1,"")</f>
        <v>2019</v>
      </c>
      <c r="G1402" s="181" t="str">
        <f>MID(All_Opps[[#This Row],[Opportunity Name]],3,2)</f>
        <v>12</v>
      </c>
      <c r="H1402" s="181" t="str">
        <f>LEFT(All_Opps[[#This Row],[Opportunity Name]],7)</f>
        <v>1912 Mo</v>
      </c>
      <c r="I1402" s="181" t="str" cm="1">
        <f t="array" ref="I14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02" s="181" t="str">
        <f>YEAR(All_Opps[[#This Row],[Close_Date]])&amp;"-"&amp;TEXT(MONTH(All_Opps[[#This Row],[Close_Date]]),"00")</f>
        <v>2019-09</v>
      </c>
      <c r="K1402" s="182">
        <f>All_Opps[[#This Row],[Created Date2]]*1</f>
        <v>43718</v>
      </c>
      <c r="L1402" s="183">
        <f>YEAR(All_Opps[[#This Row],[Created_Date]])</f>
        <v>2019</v>
      </c>
      <c r="M1402" s="184">
        <f>WEEKNUM(All_Opps[[#This Row],[Created_Date]],16)</f>
        <v>37</v>
      </c>
      <c r="N1402" s="182">
        <f>All_Opps[[#This Row],[Close Date]]*1</f>
        <v>43733</v>
      </c>
      <c r="O1402" s="185">
        <f>YEAR(All_Opps[[#This Row],[Close_Date]])</f>
        <v>2019</v>
      </c>
      <c r="P1402" s="183">
        <f>MONTH(All_Opps[[#This Row],[Close Date]])</f>
        <v>9</v>
      </c>
      <c r="Q1402" s="181">
        <f>WEEKNUM(All_Opps[[#This Row],[Close Date]],1)</f>
        <v>39</v>
      </c>
      <c r="R140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02" s="4" t="s">
        <v>3113</v>
      </c>
      <c r="T1402" s="4" t="s">
        <v>3114</v>
      </c>
      <c r="U1402" s="68">
        <v>43733</v>
      </c>
      <c r="V1402" s="347" t="s">
        <v>18</v>
      </c>
      <c r="W1402" s="9">
        <v>94666</v>
      </c>
      <c r="X1402" s="4" t="s">
        <v>6</v>
      </c>
      <c r="Y1402" s="4" t="s">
        <v>321</v>
      </c>
      <c r="Z1402" s="68">
        <v>43718</v>
      </c>
    </row>
    <row r="1403" spans="1:26" ht="12.75" x14ac:dyDescent="0.35">
      <c r="A140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03" s="181" t="str">
        <f>IF(All_Opps[[#This Row],[WeekMod]]&lt;&gt;"",CONCATENATE(All_Opps[[#This Row],[Opp Year]],"-",TEXT(All_Opps[[#This Row],[WeekMod]],"00#")),"")</f>
        <v/>
      </c>
      <c r="C14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03" s="181" t="str">
        <f>CONCATENATE(All_Opps[[#This Row],[Opp Year]],"-",TEXT(All_Opps[[#This Row],[Week]],"00#"))</f>
        <v>2021-001</v>
      </c>
      <c r="E1403" s="181">
        <f>IFERROR(VALUE(RIGHT(All_Opps[[#This Row],[Opportunity Name]],2)),"")</f>
        <v>2</v>
      </c>
      <c r="F1403" s="181">
        <f>IFERROR(("20"&amp;LEFT(All_Opps[[#This Row],[Opportunity Name]],2))*1,"")</f>
        <v>2021</v>
      </c>
      <c r="G1403" s="181" t="str">
        <f>MID(All_Opps[[#This Row],[Opportunity Name]],3,2)</f>
        <v>02</v>
      </c>
      <c r="H1403" s="181" t="str">
        <f>LEFT(All_Opps[[#This Row],[Opportunity Name]],7)</f>
        <v>2102-04</v>
      </c>
      <c r="I1403" s="181" t="str" cm="1">
        <f t="array" ref="I14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03" s="181" t="str">
        <f>YEAR(All_Opps[[#This Row],[Close_Date]])&amp;"-"&amp;TEXT(MONTH(All_Opps[[#This Row],[Close_Date]]),"00")</f>
        <v>2019-08</v>
      </c>
      <c r="K1403" s="182">
        <f>All_Opps[[#This Row],[Created Date2]]*1</f>
        <v>43698</v>
      </c>
      <c r="L1403" s="183">
        <f>YEAR(All_Opps[[#This Row],[Created_Date]])</f>
        <v>2019</v>
      </c>
      <c r="M1403" s="184">
        <f>WEEKNUM(All_Opps[[#This Row],[Created_Date]],16)</f>
        <v>34</v>
      </c>
      <c r="N1403" s="182">
        <f>All_Opps[[#This Row],[Close Date]]*1</f>
        <v>43708</v>
      </c>
      <c r="O1403" s="185">
        <f>YEAR(All_Opps[[#This Row],[Close_Date]])</f>
        <v>2019</v>
      </c>
      <c r="P1403" s="183">
        <f>MONTH(All_Opps[[#This Row],[Close Date]])</f>
        <v>8</v>
      </c>
      <c r="Q1403" s="181">
        <f>WEEKNUM(All_Opps[[#This Row],[Close Date]],1)</f>
        <v>35</v>
      </c>
      <c r="R140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530</v>
      </c>
      <c r="S1403" s="4" t="s">
        <v>3115</v>
      </c>
      <c r="T1403" s="4" t="s">
        <v>3116</v>
      </c>
      <c r="U1403" s="68">
        <v>43708</v>
      </c>
      <c r="V1403" s="347" t="s">
        <v>19</v>
      </c>
      <c r="W1403" s="9">
        <v>24845</v>
      </c>
      <c r="X1403" s="4" t="s">
        <v>5</v>
      </c>
      <c r="Y1403" s="4" t="s">
        <v>1285</v>
      </c>
      <c r="Z1403" s="68">
        <v>43698</v>
      </c>
    </row>
    <row r="1404" spans="1:26" ht="12.75" x14ac:dyDescent="0.35">
      <c r="A140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04" s="181" t="str">
        <f>IF(All_Opps[[#This Row],[WeekMod]]&lt;&gt;"",CONCATENATE(All_Opps[[#This Row],[Opp Year]],"-",TEXT(All_Opps[[#This Row],[WeekMod]],"00#")),"")</f>
        <v/>
      </c>
      <c r="C14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04" s="181" t="str">
        <f>CONCATENATE(All_Opps[[#This Row],[Opp Year]],"-",TEXT(All_Opps[[#This Row],[Week]],"00#"))</f>
        <v>2021-001</v>
      </c>
      <c r="E1404" s="181">
        <f>IFERROR(VALUE(RIGHT(All_Opps[[#This Row],[Opportunity Name]],2)),"")</f>
        <v>1</v>
      </c>
      <c r="F1404" s="181">
        <f>IFERROR(("20"&amp;LEFT(All_Opps[[#This Row],[Opportunity Name]],2))*1,"")</f>
        <v>2021</v>
      </c>
      <c r="G1404" s="181" t="str">
        <f>MID(All_Opps[[#This Row],[Opportunity Name]],3,2)</f>
        <v>06</v>
      </c>
      <c r="H1404" s="181" t="str">
        <f>LEFT(All_Opps[[#This Row],[Opportunity Name]],7)</f>
        <v>2106-18</v>
      </c>
      <c r="I1404" s="181" t="str" cm="1">
        <f t="array" ref="I14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04" s="181" t="str">
        <f>YEAR(All_Opps[[#This Row],[Close_Date]])&amp;"-"&amp;TEXT(MONTH(All_Opps[[#This Row],[Close_Date]]),"00")</f>
        <v>2019-10</v>
      </c>
      <c r="K1404" s="182">
        <f>All_Opps[[#This Row],[Created Date2]]*1</f>
        <v>43757</v>
      </c>
      <c r="L1404" s="183">
        <f>YEAR(All_Opps[[#This Row],[Created_Date]])</f>
        <v>2019</v>
      </c>
      <c r="M1404" s="184">
        <f>WEEKNUM(All_Opps[[#This Row],[Created_Date]],16)</f>
        <v>43</v>
      </c>
      <c r="N1404" s="182">
        <f>All_Opps[[#This Row],[Close Date]]*1</f>
        <v>43757</v>
      </c>
      <c r="O1404" s="185">
        <f>YEAR(All_Opps[[#This Row],[Close_Date]])</f>
        <v>2019</v>
      </c>
      <c r="P1404" s="183">
        <f>MONTH(All_Opps[[#This Row],[Close Date]])</f>
        <v>10</v>
      </c>
      <c r="Q1404" s="181">
        <f>WEEKNUM(All_Opps[[#This Row],[Close Date]],1)</f>
        <v>42</v>
      </c>
      <c r="R140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591</v>
      </c>
      <c r="S1404" s="4" t="s">
        <v>3117</v>
      </c>
      <c r="T1404" s="4" t="s">
        <v>3118</v>
      </c>
      <c r="U1404" s="68">
        <v>43757</v>
      </c>
      <c r="V1404" s="347" t="s">
        <v>19</v>
      </c>
      <c r="W1404" s="9">
        <v>13376</v>
      </c>
      <c r="X1404" s="4" t="s">
        <v>12</v>
      </c>
      <c r="Y1404" s="4" t="s">
        <v>1285</v>
      </c>
      <c r="Z1404" s="68">
        <v>43757</v>
      </c>
    </row>
    <row r="1405" spans="1:26" ht="12.75" x14ac:dyDescent="0.35">
      <c r="A140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05" s="181" t="str">
        <f>IF(All_Opps[[#This Row],[WeekMod]]&lt;&gt;"",CONCATENATE(All_Opps[[#This Row],[Opp Year]],"-",TEXT(All_Opps[[#This Row],[WeekMod]],"00#")),"")</f>
        <v/>
      </c>
      <c r="C14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05" s="181" t="str">
        <f>CONCATENATE(All_Opps[[#This Row],[Opp Year]],"-",TEXT(All_Opps[[#This Row],[Week]],"00#"))</f>
        <v>2021-001</v>
      </c>
      <c r="E1405" s="181">
        <f>IFERROR(VALUE(RIGHT(All_Opps[[#This Row],[Opportunity Name]],2)),"")</f>
        <v>3</v>
      </c>
      <c r="F1405" s="181">
        <f>IFERROR(("20"&amp;LEFT(All_Opps[[#This Row],[Opportunity Name]],2))*1,"")</f>
        <v>2021</v>
      </c>
      <c r="G1405" s="181" t="str">
        <f>MID(All_Opps[[#This Row],[Opportunity Name]],3,2)</f>
        <v>07</v>
      </c>
      <c r="H1405" s="181" t="str">
        <f>LEFT(All_Opps[[#This Row],[Opportunity Name]],7)</f>
        <v>2107-02</v>
      </c>
      <c r="I1405" s="181" t="str" cm="1">
        <f t="array" ref="I14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405" s="181" t="str">
        <f>YEAR(All_Opps[[#This Row],[Close_Date]])&amp;"-"&amp;TEXT(MONTH(All_Opps[[#This Row],[Close_Date]]),"00")</f>
        <v>2019-08</v>
      </c>
      <c r="K1405" s="182">
        <f>All_Opps[[#This Row],[Created Date2]]*1</f>
        <v>43690</v>
      </c>
      <c r="L1405" s="183">
        <f>YEAR(All_Opps[[#This Row],[Created_Date]])</f>
        <v>2019</v>
      </c>
      <c r="M1405" s="184">
        <f>WEEKNUM(All_Opps[[#This Row],[Created_Date]],16)</f>
        <v>33</v>
      </c>
      <c r="N1405" s="182">
        <f>All_Opps[[#This Row],[Close Date]]*1</f>
        <v>43700</v>
      </c>
      <c r="O1405" s="185">
        <f>YEAR(All_Opps[[#This Row],[Close_Date]])</f>
        <v>2019</v>
      </c>
      <c r="P1405" s="183">
        <f>MONTH(All_Opps[[#This Row],[Close Date]])</f>
        <v>8</v>
      </c>
      <c r="Q1405" s="181">
        <f>WEEKNUM(All_Opps[[#This Row],[Close Date]],1)</f>
        <v>34</v>
      </c>
      <c r="R140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05" s="4" t="s">
        <v>3119</v>
      </c>
      <c r="T1405" s="4" t="s">
        <v>3120</v>
      </c>
      <c r="U1405" s="68">
        <v>43700</v>
      </c>
      <c r="V1405" s="347" t="s">
        <v>20</v>
      </c>
      <c r="W1405" s="9">
        <v>41044</v>
      </c>
      <c r="X1405" s="4" t="s">
        <v>15</v>
      </c>
      <c r="Y1405" s="4" t="s">
        <v>328</v>
      </c>
      <c r="Z1405" s="68">
        <v>43690</v>
      </c>
    </row>
    <row r="1406" spans="1:26" ht="12.75" x14ac:dyDescent="0.35">
      <c r="A14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89</v>
      </c>
      <c r="B1406" s="181" t="str">
        <f>IF(All_Opps[[#This Row],[WeekMod]]&lt;&gt;"",CONCATENATE(All_Opps[[#This Row],[Opp Year]],"-",TEXT(All_Opps[[#This Row],[WeekMod]],"00#")),"")</f>
        <v>2019-089</v>
      </c>
      <c r="C14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89</v>
      </c>
      <c r="D1406" s="181" t="str">
        <f>CONCATENATE(All_Opps[[#This Row],[Opp Year]],"-",TEXT(All_Opps[[#This Row],[Week]],"00#"))</f>
        <v>2019-089</v>
      </c>
      <c r="E1406" s="181">
        <f>IFERROR(VALUE(RIGHT(All_Opps[[#This Row],[Opportunity Name]],2)),"")</f>
        <v>6</v>
      </c>
      <c r="F1406" s="181">
        <f>IFERROR(("20"&amp;LEFT(All_Opps[[#This Row],[Opportunity Name]],2))*1,"")</f>
        <v>2019</v>
      </c>
      <c r="G1406" s="181" t="str">
        <f>MID(All_Opps[[#This Row],[Opportunity Name]],3,2)</f>
        <v>12</v>
      </c>
      <c r="H1406" s="181" t="str">
        <f>LEFT(All_Opps[[#This Row],[Opportunity Name]],7)</f>
        <v>1912 As</v>
      </c>
      <c r="I1406" s="181" t="str" cm="1">
        <f t="array" ref="I14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06" s="181" t="str">
        <f>YEAR(All_Opps[[#This Row],[Close_Date]])&amp;"-"&amp;TEXT(MONTH(All_Opps[[#This Row],[Close_Date]]),"00")</f>
        <v>2019-09</v>
      </c>
      <c r="K1406" s="182">
        <f>All_Opps[[#This Row],[Created Date2]]*1</f>
        <v>43701</v>
      </c>
      <c r="L1406" s="183">
        <f>YEAR(All_Opps[[#This Row],[Created_Date]])</f>
        <v>2019</v>
      </c>
      <c r="M1406" s="184">
        <f>WEEKNUM(All_Opps[[#This Row],[Created_Date]],16)</f>
        <v>35</v>
      </c>
      <c r="N1406" s="182">
        <f>All_Opps[[#This Row],[Close Date]]*1</f>
        <v>43721</v>
      </c>
      <c r="O1406" s="185">
        <f>YEAR(All_Opps[[#This Row],[Close_Date]])</f>
        <v>2019</v>
      </c>
      <c r="P1406" s="183">
        <f>MONTH(All_Opps[[#This Row],[Close Date]])</f>
        <v>9</v>
      </c>
      <c r="Q1406" s="181">
        <f>WEEKNUM(All_Opps[[#This Row],[Close Date]],1)</f>
        <v>37</v>
      </c>
      <c r="R14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06" s="4" t="s">
        <v>3121</v>
      </c>
      <c r="T1406" s="4" t="s">
        <v>3122</v>
      </c>
      <c r="U1406" s="68">
        <v>43721</v>
      </c>
      <c r="V1406" s="347" t="s">
        <v>18</v>
      </c>
      <c r="W1406" s="9">
        <v>147458</v>
      </c>
      <c r="X1406" s="4" t="s">
        <v>15</v>
      </c>
      <c r="Y1406" s="4" t="s">
        <v>328</v>
      </c>
      <c r="Z1406" s="68">
        <v>43701</v>
      </c>
    </row>
    <row r="1407" spans="1:26" ht="12.75" x14ac:dyDescent="0.35">
      <c r="A140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07" s="181" t="str">
        <f>IF(All_Opps[[#This Row],[WeekMod]]&lt;&gt;"",CONCATENATE(All_Opps[[#This Row],[Opp Year]],"-",TEXT(All_Opps[[#This Row],[WeekMod]],"00#")),"")</f>
        <v/>
      </c>
      <c r="C14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07" s="181" t="str">
        <f>CONCATENATE(All_Opps[[#This Row],[Opp Year]],"-",TEXT(All_Opps[[#This Row],[Week]],"00#"))</f>
        <v>2021-001</v>
      </c>
      <c r="E1407" s="181">
        <f>IFERROR(VALUE(RIGHT(All_Opps[[#This Row],[Opportunity Name]],2)),"")</f>
        <v>2</v>
      </c>
      <c r="F1407" s="181">
        <f>IFERROR(("20"&amp;LEFT(All_Opps[[#This Row],[Opportunity Name]],2))*1,"")</f>
        <v>2021</v>
      </c>
      <c r="G1407" s="181" t="str">
        <f>MID(All_Opps[[#This Row],[Opportunity Name]],3,2)</f>
        <v>09</v>
      </c>
      <c r="H1407" s="181" t="str">
        <f>LEFT(All_Opps[[#This Row],[Opportunity Name]],7)</f>
        <v>2109-18</v>
      </c>
      <c r="I1407" s="181" t="str" cm="1">
        <f t="array" ref="I14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407" s="181" t="str">
        <f>YEAR(All_Opps[[#This Row],[Close_Date]])&amp;"-"&amp;TEXT(MONTH(All_Opps[[#This Row],[Close_Date]]),"00")</f>
        <v>2019-10</v>
      </c>
      <c r="K1407" s="182">
        <f>All_Opps[[#This Row],[Created Date2]]*1</f>
        <v>43747</v>
      </c>
      <c r="L1407" s="183">
        <f>YEAR(All_Opps[[#This Row],[Created_Date]])</f>
        <v>2019</v>
      </c>
      <c r="M1407" s="184">
        <f>WEEKNUM(All_Opps[[#This Row],[Created_Date]],16)</f>
        <v>41</v>
      </c>
      <c r="N1407" s="182">
        <f>All_Opps[[#This Row],[Close Date]]*1</f>
        <v>43747</v>
      </c>
      <c r="O1407" s="185">
        <f>YEAR(All_Opps[[#This Row],[Close_Date]])</f>
        <v>2019</v>
      </c>
      <c r="P1407" s="183">
        <f>MONTH(All_Opps[[#This Row],[Close Date]])</f>
        <v>10</v>
      </c>
      <c r="Q1407" s="181">
        <f>WEEKNUM(All_Opps[[#This Row],[Close Date]],1)</f>
        <v>41</v>
      </c>
      <c r="R14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07" s="4" t="s">
        <v>3123</v>
      </c>
      <c r="T1407" s="4" t="s">
        <v>3124</v>
      </c>
      <c r="U1407" s="68">
        <v>43747</v>
      </c>
      <c r="V1407" s="347" t="s">
        <v>20</v>
      </c>
      <c r="W1407" s="9">
        <v>7533</v>
      </c>
      <c r="X1407" s="4" t="s">
        <v>16</v>
      </c>
      <c r="Y1407" s="4" t="s">
        <v>1285</v>
      </c>
      <c r="Z1407" s="68">
        <v>43747</v>
      </c>
    </row>
    <row r="1408" spans="1:26" ht="12.75" x14ac:dyDescent="0.35">
      <c r="A140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08" s="181" t="str">
        <f>IF(All_Opps[[#This Row],[WeekMod]]&lt;&gt;"",CONCATENATE(All_Opps[[#This Row],[Opp Year]],"-",TEXT(All_Opps[[#This Row],[WeekMod]],"00#")),"")</f>
        <v/>
      </c>
      <c r="C14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08" s="181" t="str">
        <f>CONCATENATE(All_Opps[[#This Row],[Opp Year]],"-",TEXT(All_Opps[[#This Row],[Week]],"00#"))</f>
        <v>2022-001</v>
      </c>
      <c r="E1408" s="181">
        <f>IFERROR(VALUE(RIGHT(All_Opps[[#This Row],[Opportunity Name]],2)),"")</f>
        <v>2</v>
      </c>
      <c r="F1408" s="181">
        <f>IFERROR(("20"&amp;LEFT(All_Opps[[#This Row],[Opportunity Name]],2))*1,"")</f>
        <v>2022</v>
      </c>
      <c r="G1408" s="181" t="str">
        <f>MID(All_Opps[[#This Row],[Opportunity Name]],3,2)</f>
        <v>08</v>
      </c>
      <c r="H1408" s="181" t="str">
        <f>LEFT(All_Opps[[#This Row],[Opportunity Name]],7)</f>
        <v>2208-14</v>
      </c>
      <c r="I1408" s="181" t="str" cm="1">
        <f t="array" ref="I14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08" s="181" t="str">
        <f>YEAR(All_Opps[[#This Row],[Close_Date]])&amp;"-"&amp;TEXT(MONTH(All_Opps[[#This Row],[Close_Date]]),"00")</f>
        <v>2019-10</v>
      </c>
      <c r="K1408" s="182">
        <f>All_Opps[[#This Row],[Created Date2]]*1</f>
        <v>43754</v>
      </c>
      <c r="L1408" s="183">
        <f>YEAR(All_Opps[[#This Row],[Created_Date]])</f>
        <v>2019</v>
      </c>
      <c r="M1408" s="184">
        <f>WEEKNUM(All_Opps[[#This Row],[Created_Date]],16)</f>
        <v>42</v>
      </c>
      <c r="N1408" s="182">
        <f>All_Opps[[#This Row],[Close Date]]*1</f>
        <v>43762</v>
      </c>
      <c r="O1408" s="185">
        <f>YEAR(All_Opps[[#This Row],[Close_Date]])</f>
        <v>2019</v>
      </c>
      <c r="P1408" s="183">
        <f>MONTH(All_Opps[[#This Row],[Close Date]])</f>
        <v>10</v>
      </c>
      <c r="Q1408" s="181">
        <f>WEEKNUM(All_Opps[[#This Row],[Close Date]],1)</f>
        <v>43</v>
      </c>
      <c r="R140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1020</v>
      </c>
      <c r="S1408" s="4" t="s">
        <v>3125</v>
      </c>
      <c r="T1408" s="4" t="s">
        <v>3126</v>
      </c>
      <c r="U1408" s="68">
        <v>43762</v>
      </c>
      <c r="V1408" s="347" t="s">
        <v>19</v>
      </c>
      <c r="W1408" s="9">
        <v>70651</v>
      </c>
      <c r="X1408" s="4" t="s">
        <v>13</v>
      </c>
      <c r="Y1408" s="4" t="s">
        <v>321</v>
      </c>
      <c r="Z1408" s="68">
        <v>43754</v>
      </c>
    </row>
    <row r="1409" spans="1:26" ht="12.75" x14ac:dyDescent="0.35">
      <c r="A140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09" s="181" t="str">
        <f>IF(All_Opps[[#This Row],[WeekMod]]&lt;&gt;"",CONCATENATE(All_Opps[[#This Row],[Opp Year]],"-",TEXT(All_Opps[[#This Row],[WeekMod]],"00#")),"")</f>
        <v/>
      </c>
      <c r="C14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09" s="181" t="str">
        <f>CONCATENATE(All_Opps[[#This Row],[Opp Year]],"-",TEXT(All_Opps[[#This Row],[Week]],"00#"))</f>
        <v>2022-001</v>
      </c>
      <c r="E1409" s="181">
        <f>IFERROR(VALUE(RIGHT(All_Opps[[#This Row],[Opportunity Name]],2)),"")</f>
        <v>5</v>
      </c>
      <c r="F1409" s="181">
        <f>IFERROR(("20"&amp;LEFT(All_Opps[[#This Row],[Opportunity Name]],2))*1,"")</f>
        <v>2022</v>
      </c>
      <c r="G1409" s="181" t="str">
        <f>MID(All_Opps[[#This Row],[Opportunity Name]],3,2)</f>
        <v>08</v>
      </c>
      <c r="H1409" s="181" t="str">
        <f>LEFT(All_Opps[[#This Row],[Opportunity Name]],7)</f>
        <v>2208-21</v>
      </c>
      <c r="I1409" s="181" t="str" cm="1">
        <f t="array" ref="I14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09" s="181" t="str">
        <f>YEAR(All_Opps[[#This Row],[Close_Date]])&amp;"-"&amp;TEXT(MONTH(All_Opps[[#This Row],[Close_Date]]),"00")</f>
        <v>2019-09</v>
      </c>
      <c r="K1409" s="182">
        <f>All_Opps[[#This Row],[Created Date2]]*1</f>
        <v>43700</v>
      </c>
      <c r="L1409" s="183">
        <f>YEAR(All_Opps[[#This Row],[Created_Date]])</f>
        <v>2019</v>
      </c>
      <c r="M1409" s="184">
        <f>WEEKNUM(All_Opps[[#This Row],[Created_Date]],16)</f>
        <v>34</v>
      </c>
      <c r="N1409" s="182">
        <f>All_Opps[[#This Row],[Close Date]]*1</f>
        <v>43721</v>
      </c>
      <c r="O1409" s="185">
        <f>YEAR(All_Opps[[#This Row],[Close_Date]])</f>
        <v>2019</v>
      </c>
      <c r="P1409" s="183">
        <f>MONTH(All_Opps[[#This Row],[Close Date]])</f>
        <v>9</v>
      </c>
      <c r="Q1409" s="181">
        <f>WEEKNUM(All_Opps[[#This Row],[Close Date]],1)</f>
        <v>37</v>
      </c>
      <c r="R140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1074</v>
      </c>
      <c r="S1409" s="4" t="s">
        <v>3127</v>
      </c>
      <c r="T1409" s="4" t="s">
        <v>3128</v>
      </c>
      <c r="U1409" s="68">
        <v>43721</v>
      </c>
      <c r="V1409" s="347" t="s">
        <v>19</v>
      </c>
      <c r="W1409" s="9">
        <v>160159</v>
      </c>
      <c r="X1409" s="4" t="s">
        <v>13</v>
      </c>
      <c r="Y1409" s="4" t="s">
        <v>321</v>
      </c>
      <c r="Z1409" s="68">
        <v>43700</v>
      </c>
    </row>
    <row r="1410" spans="1:26" ht="12.75" x14ac:dyDescent="0.35">
      <c r="A14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91</v>
      </c>
      <c r="B1410" s="181" t="str">
        <f>IF(All_Opps[[#This Row],[WeekMod]]&lt;&gt;"",CONCATENATE(All_Opps[[#This Row],[Opp Year]],"-",TEXT(All_Opps[[#This Row],[WeekMod]],"00#")),"")</f>
        <v>2019-091</v>
      </c>
      <c r="C14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91</v>
      </c>
      <c r="D1410" s="181" t="str">
        <f>CONCATENATE(All_Opps[[#This Row],[Opp Year]],"-",TEXT(All_Opps[[#This Row],[Week]],"00#"))</f>
        <v>2019-091</v>
      </c>
      <c r="E1410" s="181">
        <f>IFERROR(VALUE(RIGHT(All_Opps[[#This Row],[Opportunity Name]],2)),"")</f>
        <v>4</v>
      </c>
      <c r="F1410" s="181">
        <f>IFERROR(("20"&amp;LEFT(All_Opps[[#This Row],[Opportunity Name]],2))*1,"")</f>
        <v>2019</v>
      </c>
      <c r="G1410" s="181" t="str">
        <f>MID(All_Opps[[#This Row],[Opportunity Name]],3,2)</f>
        <v>12</v>
      </c>
      <c r="H1410" s="181" t="str">
        <f>LEFT(All_Opps[[#This Row],[Opportunity Name]],7)</f>
        <v>1912 Ro</v>
      </c>
      <c r="I1410" s="181" t="str" cm="1">
        <f t="array" ref="I14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10" s="181" t="str">
        <f>YEAR(All_Opps[[#This Row],[Close_Date]])&amp;"-"&amp;TEXT(MONTH(All_Opps[[#This Row],[Close_Date]]),"00")</f>
        <v>2019-09</v>
      </c>
      <c r="K1410" s="182">
        <f>All_Opps[[#This Row],[Created Date2]]*1</f>
        <v>43709</v>
      </c>
      <c r="L1410" s="183">
        <f>YEAR(All_Opps[[#This Row],[Created_Date]])</f>
        <v>2019</v>
      </c>
      <c r="M1410" s="184">
        <f>WEEKNUM(All_Opps[[#This Row],[Created_Date]],16)</f>
        <v>36</v>
      </c>
      <c r="N1410" s="182">
        <f>All_Opps[[#This Row],[Close Date]]*1</f>
        <v>43730</v>
      </c>
      <c r="O1410" s="185">
        <f>YEAR(All_Opps[[#This Row],[Close_Date]])</f>
        <v>2019</v>
      </c>
      <c r="P1410" s="183">
        <f>MONTH(All_Opps[[#This Row],[Close Date]])</f>
        <v>9</v>
      </c>
      <c r="Q1410" s="181">
        <f>WEEKNUM(All_Opps[[#This Row],[Close Date]],1)</f>
        <v>39</v>
      </c>
      <c r="R141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10" s="4" t="s">
        <v>3129</v>
      </c>
      <c r="T1410" s="4" t="s">
        <v>3130</v>
      </c>
      <c r="U1410" s="68">
        <v>43730</v>
      </c>
      <c r="V1410" s="347" t="s">
        <v>21</v>
      </c>
      <c r="W1410" s="9">
        <v>56600</v>
      </c>
      <c r="X1410" s="4" t="s">
        <v>5</v>
      </c>
      <c r="Y1410" s="4" t="s">
        <v>1285</v>
      </c>
      <c r="Z1410" s="68">
        <v>43709</v>
      </c>
    </row>
    <row r="1411" spans="1:26" ht="12.75" x14ac:dyDescent="0.35">
      <c r="A14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1411" s="181" t="str">
        <f>IF(All_Opps[[#This Row],[WeekMod]]&lt;&gt;"",CONCATENATE(All_Opps[[#This Row],[Opp Year]],"-",TEXT(All_Opps[[#This Row],[WeekMod]],"00#")),"")</f>
        <v>2020-043</v>
      </c>
      <c r="C14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1411" s="181" t="str">
        <f>CONCATENATE(All_Opps[[#This Row],[Opp Year]],"-",TEXT(All_Opps[[#This Row],[Week]],"00#"))</f>
        <v>2020-043</v>
      </c>
      <c r="E1411" s="181">
        <f>IFERROR(VALUE(RIGHT(All_Opps[[#This Row],[Opportunity Name]],2)),"")</f>
        <v>2</v>
      </c>
      <c r="F1411" s="181">
        <f>IFERROR(("20"&amp;LEFT(All_Opps[[#This Row],[Opportunity Name]],2))*1,"")</f>
        <v>2020</v>
      </c>
      <c r="G1411" s="181" t="str">
        <f>MID(All_Opps[[#This Row],[Opportunity Name]],3,2)</f>
        <v>09</v>
      </c>
      <c r="H1411" s="181" t="str">
        <f>LEFT(All_Opps[[#This Row],[Opportunity Name]],7)</f>
        <v>2009-07</v>
      </c>
      <c r="I1411" s="181" t="str" cm="1">
        <f t="array" ref="I14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411" s="181" t="str">
        <f>YEAR(All_Opps[[#This Row],[Close_Date]])&amp;"-"&amp;TEXT(MONTH(All_Opps[[#This Row],[Close_Date]]),"00")</f>
        <v>2019-10</v>
      </c>
      <c r="K1411" s="182">
        <f>All_Opps[[#This Row],[Created Date2]]*1</f>
        <v>43740</v>
      </c>
      <c r="L1411" s="183">
        <f>YEAR(All_Opps[[#This Row],[Created_Date]])</f>
        <v>2019</v>
      </c>
      <c r="M1411" s="184">
        <f>WEEKNUM(All_Opps[[#This Row],[Created_Date]],16)</f>
        <v>40</v>
      </c>
      <c r="N1411" s="182">
        <f>All_Opps[[#This Row],[Close Date]]*1</f>
        <v>43758</v>
      </c>
      <c r="O1411" s="185">
        <f>YEAR(All_Opps[[#This Row],[Close_Date]])</f>
        <v>2019</v>
      </c>
      <c r="P1411" s="183">
        <f>MONTH(All_Opps[[#This Row],[Close Date]])</f>
        <v>10</v>
      </c>
      <c r="Q1411" s="181">
        <f>WEEKNUM(All_Opps[[#This Row],[Close Date]],1)</f>
        <v>43</v>
      </c>
      <c r="R141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11" s="4" t="s">
        <v>3131</v>
      </c>
      <c r="T1411" s="4" t="s">
        <v>3132</v>
      </c>
      <c r="U1411" s="68">
        <v>43758</v>
      </c>
      <c r="V1411" s="347" t="s">
        <v>20</v>
      </c>
      <c r="W1411" s="9">
        <v>7425</v>
      </c>
      <c r="X1411" s="4" t="s">
        <v>13</v>
      </c>
      <c r="Y1411" s="4" t="s">
        <v>328</v>
      </c>
      <c r="Z1411" s="68">
        <v>43740</v>
      </c>
    </row>
    <row r="1412" spans="1:26" ht="12.75" x14ac:dyDescent="0.35">
      <c r="A141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12" s="181" t="str">
        <f>IF(All_Opps[[#This Row],[WeekMod]]&lt;&gt;"",CONCATENATE(All_Opps[[#This Row],[Opp Year]],"-",TEXT(All_Opps[[#This Row],[WeekMod]],"00#")),"")</f>
        <v/>
      </c>
      <c r="C14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12" s="181" t="str">
        <f>CONCATENATE(All_Opps[[#This Row],[Opp Year]],"-",TEXT(All_Opps[[#This Row],[Week]],"00#"))</f>
        <v>2023-001</v>
      </c>
      <c r="E1412" s="181">
        <f>IFERROR(VALUE(RIGHT(All_Opps[[#This Row],[Opportunity Name]],2)),"")</f>
        <v>4</v>
      </c>
      <c r="F1412" s="181">
        <f>IFERROR(("20"&amp;LEFT(All_Opps[[#This Row],[Opportunity Name]],2))*1,"")</f>
        <v>2023</v>
      </c>
      <c r="G1412" s="181" t="str">
        <f>MID(All_Opps[[#This Row],[Opportunity Name]],3,2)</f>
        <v>03</v>
      </c>
      <c r="H1412" s="181" t="str">
        <f>LEFT(All_Opps[[#This Row],[Opportunity Name]],7)</f>
        <v>2303-01</v>
      </c>
      <c r="I1412" s="181" t="str" cm="1">
        <f t="array" ref="I14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12" s="181" t="str">
        <f>YEAR(All_Opps[[#This Row],[Close_Date]])&amp;"-"&amp;TEXT(MONTH(All_Opps[[#This Row],[Close_Date]]),"00")</f>
        <v>2019-10</v>
      </c>
      <c r="K1412" s="182">
        <f>All_Opps[[#This Row],[Created Date2]]*1</f>
        <v>43737</v>
      </c>
      <c r="L1412" s="183">
        <f>YEAR(All_Opps[[#This Row],[Created_Date]])</f>
        <v>2019</v>
      </c>
      <c r="M1412" s="184">
        <f>WEEKNUM(All_Opps[[#This Row],[Created_Date]],16)</f>
        <v>40</v>
      </c>
      <c r="N1412" s="182">
        <f>All_Opps[[#This Row],[Close Date]]*1</f>
        <v>43743</v>
      </c>
      <c r="O1412" s="185">
        <f>YEAR(All_Opps[[#This Row],[Close_Date]])</f>
        <v>2019</v>
      </c>
      <c r="P1412" s="183">
        <f>MONTH(All_Opps[[#This Row],[Close Date]])</f>
        <v>10</v>
      </c>
      <c r="Q1412" s="181">
        <f>WEEKNUM(All_Opps[[#This Row],[Close Date]],1)</f>
        <v>40</v>
      </c>
      <c r="R141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1249</v>
      </c>
      <c r="S1412" s="4" t="s">
        <v>3133</v>
      </c>
      <c r="T1412" s="4" t="s">
        <v>3134</v>
      </c>
      <c r="U1412" s="68">
        <v>43743</v>
      </c>
      <c r="V1412" s="347" t="s">
        <v>19</v>
      </c>
      <c r="W1412" s="9">
        <v>81564</v>
      </c>
      <c r="X1412" s="4" t="s">
        <v>13</v>
      </c>
      <c r="Y1412" s="4" t="s">
        <v>328</v>
      </c>
      <c r="Z1412" s="68">
        <v>43737</v>
      </c>
    </row>
    <row r="1413" spans="1:26" ht="12.75" x14ac:dyDescent="0.35">
      <c r="A14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1413" s="181" t="str">
        <f>IF(All_Opps[[#This Row],[WeekMod]]&lt;&gt;"",CONCATENATE(All_Opps[[#This Row],[Opp Year]],"-",TEXT(All_Opps[[#This Row],[WeekMod]],"00#")),"")</f>
        <v>2020-044</v>
      </c>
      <c r="C14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1413" s="181" t="str">
        <f>CONCATENATE(All_Opps[[#This Row],[Opp Year]],"-",TEXT(All_Opps[[#This Row],[Week]],"00#"))</f>
        <v>2020-044</v>
      </c>
      <c r="E1413" s="181">
        <f>IFERROR(VALUE(RIGHT(All_Opps[[#This Row],[Opportunity Name]],2)),"")</f>
        <v>4</v>
      </c>
      <c r="F1413" s="181">
        <f>IFERROR(("20"&amp;LEFT(All_Opps[[#This Row],[Opportunity Name]],2))*1,"")</f>
        <v>2020</v>
      </c>
      <c r="G1413" s="181" t="str">
        <f>MID(All_Opps[[#This Row],[Opportunity Name]],3,2)</f>
        <v>07</v>
      </c>
      <c r="H1413" s="181" t="str">
        <f>LEFT(All_Opps[[#This Row],[Opportunity Name]],7)</f>
        <v>2007 St</v>
      </c>
      <c r="I1413" s="181" t="str" cm="1">
        <f t="array" ref="I14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13" s="181" t="str">
        <f>YEAR(All_Opps[[#This Row],[Close_Date]])&amp;"-"&amp;TEXT(MONTH(All_Opps[[#This Row],[Close_Date]]),"00")</f>
        <v>2019-10</v>
      </c>
      <c r="K1413" s="182">
        <f>All_Opps[[#This Row],[Created Date2]]*1</f>
        <v>43682</v>
      </c>
      <c r="L1413" s="183">
        <f>YEAR(All_Opps[[#This Row],[Created_Date]])</f>
        <v>2019</v>
      </c>
      <c r="M1413" s="184">
        <f>WEEKNUM(All_Opps[[#This Row],[Created_Date]],16)</f>
        <v>32</v>
      </c>
      <c r="N1413" s="182">
        <f>All_Opps[[#This Row],[Close Date]]*1</f>
        <v>43766</v>
      </c>
      <c r="O1413" s="185">
        <f>YEAR(All_Opps[[#This Row],[Close_Date]])</f>
        <v>2019</v>
      </c>
      <c r="P1413" s="183">
        <f>MONTH(All_Opps[[#This Row],[Close Date]])</f>
        <v>10</v>
      </c>
      <c r="Q1413" s="181">
        <f>WEEKNUM(All_Opps[[#This Row],[Close Date]],1)</f>
        <v>44</v>
      </c>
      <c r="R141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13" s="4" t="s">
        <v>3135</v>
      </c>
      <c r="T1413" s="4" t="s">
        <v>3136</v>
      </c>
      <c r="U1413" s="68">
        <v>43766</v>
      </c>
      <c r="V1413" s="347" t="s">
        <v>21</v>
      </c>
      <c r="W1413" s="9">
        <v>97982</v>
      </c>
      <c r="X1413" s="4" t="s">
        <v>13</v>
      </c>
      <c r="Y1413" s="4" t="s">
        <v>328</v>
      </c>
      <c r="Z1413" s="68">
        <v>43682</v>
      </c>
    </row>
    <row r="1414" spans="1:26" ht="12.75" x14ac:dyDescent="0.35">
      <c r="A14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95</v>
      </c>
      <c r="B1414" s="181" t="str">
        <f>IF(All_Opps[[#This Row],[WeekMod]]&lt;&gt;"",CONCATENATE(All_Opps[[#This Row],[Opp Year]],"-",TEXT(All_Opps[[#This Row],[WeekMod]],"00#")),"")</f>
        <v>2019-095</v>
      </c>
      <c r="C14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95</v>
      </c>
      <c r="D1414" s="181" t="str">
        <f>CONCATENATE(All_Opps[[#This Row],[Opp Year]],"-",TEXT(All_Opps[[#This Row],[Week]],"00#"))</f>
        <v>2019-095</v>
      </c>
      <c r="E1414" s="181">
        <f>IFERROR(VALUE(RIGHT(All_Opps[[#This Row],[Opportunity Name]],2)),"")</f>
        <v>5</v>
      </c>
      <c r="F1414" s="181">
        <f>IFERROR(("20"&amp;LEFT(All_Opps[[#This Row],[Opportunity Name]],2))*1,"")</f>
        <v>2019</v>
      </c>
      <c r="G1414" s="181" t="str">
        <f>MID(All_Opps[[#This Row],[Opportunity Name]],3,2)</f>
        <v>12</v>
      </c>
      <c r="H1414" s="181" t="str">
        <f>LEFT(All_Opps[[#This Row],[Opportunity Name]],7)</f>
        <v>1912 Wi</v>
      </c>
      <c r="I1414" s="181" t="str" cm="1">
        <f t="array" ref="I14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14" s="181" t="str">
        <f>YEAR(All_Opps[[#This Row],[Close_Date]])&amp;"-"&amp;TEXT(MONTH(All_Opps[[#This Row],[Close_Date]]),"00")</f>
        <v>2019-10</v>
      </c>
      <c r="K1414" s="182">
        <f>All_Opps[[#This Row],[Created Date2]]*1</f>
        <v>43679</v>
      </c>
      <c r="L1414" s="183">
        <f>YEAR(All_Opps[[#This Row],[Created_Date]])</f>
        <v>2019</v>
      </c>
      <c r="M1414" s="184">
        <f>WEEKNUM(All_Opps[[#This Row],[Created_Date]],16)</f>
        <v>31</v>
      </c>
      <c r="N1414" s="182">
        <f>All_Opps[[#This Row],[Close Date]]*1</f>
        <v>43763</v>
      </c>
      <c r="O1414" s="185">
        <f>YEAR(All_Opps[[#This Row],[Close_Date]])</f>
        <v>2019</v>
      </c>
      <c r="P1414" s="183">
        <f>MONTH(All_Opps[[#This Row],[Close Date]])</f>
        <v>10</v>
      </c>
      <c r="Q1414" s="181">
        <f>WEEKNUM(All_Opps[[#This Row],[Close Date]],1)</f>
        <v>43</v>
      </c>
      <c r="R14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14" s="4" t="s">
        <v>3137</v>
      </c>
      <c r="T1414" s="4" t="s">
        <v>3138</v>
      </c>
      <c r="U1414" s="68">
        <v>43763</v>
      </c>
      <c r="V1414" s="347" t="s">
        <v>21</v>
      </c>
      <c r="W1414" s="9">
        <v>63086</v>
      </c>
      <c r="X1414" s="4" t="s">
        <v>15</v>
      </c>
      <c r="Y1414" s="4" t="s">
        <v>328</v>
      </c>
      <c r="Z1414" s="68">
        <v>43679</v>
      </c>
    </row>
    <row r="1415" spans="1:26" ht="12.75" x14ac:dyDescent="0.35">
      <c r="A14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1415" s="181" t="str">
        <f>IF(All_Opps[[#This Row],[WeekMod]]&lt;&gt;"",CONCATENATE(All_Opps[[#This Row],[Opp Year]],"-",TEXT(All_Opps[[#This Row],[WeekMod]],"00#")),"")</f>
        <v>2020-038</v>
      </c>
      <c r="C14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1415" s="181" t="str">
        <f>CONCATENATE(All_Opps[[#This Row],[Opp Year]],"-",TEXT(All_Opps[[#This Row],[Week]],"00#"))</f>
        <v>2020-038</v>
      </c>
      <c r="E1415" s="181" t="str">
        <f>IFERROR(VALUE(RIGHT(All_Opps[[#This Row],[Opportunity Name]],2)),"")</f>
        <v/>
      </c>
      <c r="F1415" s="181">
        <f>IFERROR(("20"&amp;LEFT(All_Opps[[#This Row],[Opportunity Name]],2))*1,"")</f>
        <v>2020</v>
      </c>
      <c r="G1415" s="181" t="str">
        <f>MID(All_Opps[[#This Row],[Opportunity Name]],3,2)</f>
        <v>07</v>
      </c>
      <c r="H1415" s="181" t="str">
        <f>LEFT(All_Opps[[#This Row],[Opportunity Name]],7)</f>
        <v>2007 Fe</v>
      </c>
      <c r="I1415" s="181" t="str" cm="1">
        <f t="array" ref="I14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15" s="181" t="str">
        <f>YEAR(All_Opps[[#This Row],[Close_Date]])&amp;"-"&amp;TEXT(MONTH(All_Opps[[#This Row],[Close_Date]]),"00")</f>
        <v>2019-09</v>
      </c>
      <c r="K1415" s="182">
        <f>All_Opps[[#This Row],[Created Date2]]*1</f>
        <v>43684</v>
      </c>
      <c r="L1415" s="183">
        <f>YEAR(All_Opps[[#This Row],[Created_Date]])</f>
        <v>2019</v>
      </c>
      <c r="M1415" s="184">
        <f>WEEKNUM(All_Opps[[#This Row],[Created_Date]],16)</f>
        <v>32</v>
      </c>
      <c r="N1415" s="182">
        <f>All_Opps[[#This Row],[Close Date]]*1</f>
        <v>43726</v>
      </c>
      <c r="O1415" s="185">
        <f>YEAR(All_Opps[[#This Row],[Close_Date]])</f>
        <v>2019</v>
      </c>
      <c r="P1415" s="183">
        <f>MONTH(All_Opps[[#This Row],[Close Date]])</f>
        <v>9</v>
      </c>
      <c r="Q1415" s="181">
        <f>WEEKNUM(All_Opps[[#This Row],[Close Date]],1)</f>
        <v>38</v>
      </c>
      <c r="R141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15" s="4" t="s">
        <v>3139</v>
      </c>
      <c r="T1415" s="4" t="s">
        <v>3140</v>
      </c>
      <c r="U1415" s="68">
        <v>43726</v>
      </c>
      <c r="V1415" s="347" t="s">
        <v>21</v>
      </c>
      <c r="W1415" s="9">
        <v>124711</v>
      </c>
      <c r="X1415" s="4" t="s">
        <v>13</v>
      </c>
      <c r="Y1415" s="4" t="s">
        <v>1285</v>
      </c>
      <c r="Z1415" s="68">
        <v>43684</v>
      </c>
    </row>
    <row r="1416" spans="1:26" ht="12.75" x14ac:dyDescent="0.35">
      <c r="A14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94</v>
      </c>
      <c r="B1416" s="181" t="str">
        <f>IF(All_Opps[[#This Row],[WeekMod]]&lt;&gt;"",CONCATENATE(All_Opps[[#This Row],[Opp Year]],"-",TEXT(All_Opps[[#This Row],[WeekMod]],"00#")),"")</f>
        <v>2019-094</v>
      </c>
      <c r="C14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94</v>
      </c>
      <c r="D1416" s="181" t="str">
        <f>CONCATENATE(All_Opps[[#This Row],[Opp Year]],"-",TEXT(All_Opps[[#This Row],[Week]],"00#"))</f>
        <v>2019-094</v>
      </c>
      <c r="E1416" s="181">
        <f>IFERROR(VALUE(RIGHT(All_Opps[[#This Row],[Opportunity Name]],2)),"")</f>
        <v>2</v>
      </c>
      <c r="F1416" s="181">
        <f>IFERROR(("20"&amp;LEFT(All_Opps[[#This Row],[Opportunity Name]],2))*1,"")</f>
        <v>2019</v>
      </c>
      <c r="G1416" s="181" t="str">
        <f>MID(All_Opps[[#This Row],[Opportunity Name]],3,2)</f>
        <v>12</v>
      </c>
      <c r="H1416" s="181" t="str">
        <f>LEFT(All_Opps[[#This Row],[Opportunity Name]],7)</f>
        <v>1912 Ho</v>
      </c>
      <c r="I1416" s="181" t="str" cm="1">
        <f t="array" ref="I14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16" s="181" t="str">
        <f>YEAR(All_Opps[[#This Row],[Close_Date]])&amp;"-"&amp;TEXT(MONTH(All_Opps[[#This Row],[Close_Date]]),"00")</f>
        <v>2019-10</v>
      </c>
      <c r="K1416" s="182">
        <f>All_Opps[[#This Row],[Created Date2]]*1</f>
        <v>43728</v>
      </c>
      <c r="L1416" s="183">
        <f>YEAR(All_Opps[[#This Row],[Created_Date]])</f>
        <v>2019</v>
      </c>
      <c r="M1416" s="184">
        <f>WEEKNUM(All_Opps[[#This Row],[Created_Date]],16)</f>
        <v>38</v>
      </c>
      <c r="N1416" s="182">
        <f>All_Opps[[#This Row],[Close Date]]*1</f>
        <v>43755</v>
      </c>
      <c r="O1416" s="185">
        <f>YEAR(All_Opps[[#This Row],[Close_Date]])</f>
        <v>2019</v>
      </c>
      <c r="P1416" s="183">
        <f>MONTH(All_Opps[[#This Row],[Close Date]])</f>
        <v>10</v>
      </c>
      <c r="Q1416" s="181">
        <f>WEEKNUM(All_Opps[[#This Row],[Close Date]],1)</f>
        <v>42</v>
      </c>
      <c r="R14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16" s="4" t="s">
        <v>3141</v>
      </c>
      <c r="T1416" s="4" t="s">
        <v>3142</v>
      </c>
      <c r="U1416" s="68">
        <v>43755</v>
      </c>
      <c r="V1416" s="347" t="s">
        <v>21</v>
      </c>
      <c r="W1416" s="9">
        <v>17372</v>
      </c>
      <c r="X1416" s="4" t="s">
        <v>11</v>
      </c>
      <c r="Y1416" s="4" t="s">
        <v>328</v>
      </c>
      <c r="Z1416" s="68">
        <v>43728</v>
      </c>
    </row>
    <row r="1417" spans="1:26" ht="12.75" x14ac:dyDescent="0.35">
      <c r="A14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1417" s="181" t="str">
        <f>IF(All_Opps[[#This Row],[WeekMod]]&lt;&gt;"",CONCATENATE(All_Opps[[#This Row],[Opp Year]],"-",TEXT(All_Opps[[#This Row],[WeekMod]],"00#")),"")</f>
        <v>2020-041</v>
      </c>
      <c r="C14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1417" s="181" t="str">
        <f>CONCATENATE(All_Opps[[#This Row],[Opp Year]],"-",TEXT(All_Opps[[#This Row],[Week]],"00#"))</f>
        <v>2020-041</v>
      </c>
      <c r="E1417" s="181">
        <f>IFERROR(VALUE(RIGHT(All_Opps[[#This Row],[Opportunity Name]],2)),"")</f>
        <v>8</v>
      </c>
      <c r="F1417" s="181">
        <f>IFERROR(("20"&amp;LEFT(All_Opps[[#This Row],[Opportunity Name]],2))*1,"")</f>
        <v>2020</v>
      </c>
      <c r="G1417" s="181" t="str">
        <f>MID(All_Opps[[#This Row],[Opportunity Name]],3,2)</f>
        <v>20</v>
      </c>
      <c r="H1417" s="181" t="str">
        <f>LEFT(All_Opps[[#This Row],[Opportunity Name]],7)</f>
        <v>2020-06</v>
      </c>
      <c r="I1417" s="181" t="str" cm="1">
        <f t="array" ref="I14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17" s="181" t="str">
        <f>YEAR(All_Opps[[#This Row],[Close_Date]])&amp;"-"&amp;TEXT(MONTH(All_Opps[[#This Row],[Close_Date]]),"00")</f>
        <v>2019-10</v>
      </c>
      <c r="K1417" s="182">
        <f>All_Opps[[#This Row],[Created Date2]]*1</f>
        <v>43740</v>
      </c>
      <c r="L1417" s="183">
        <f>YEAR(All_Opps[[#This Row],[Created_Date]])</f>
        <v>2019</v>
      </c>
      <c r="M1417" s="184">
        <f>WEEKNUM(All_Opps[[#This Row],[Created_Date]],16)</f>
        <v>40</v>
      </c>
      <c r="N1417" s="182">
        <f>All_Opps[[#This Row],[Close Date]]*1</f>
        <v>43744</v>
      </c>
      <c r="O1417" s="185">
        <f>YEAR(All_Opps[[#This Row],[Close_Date]])</f>
        <v>2019</v>
      </c>
      <c r="P1417" s="183">
        <f>MONTH(All_Opps[[#This Row],[Close Date]])</f>
        <v>10</v>
      </c>
      <c r="Q1417" s="181">
        <f>WEEKNUM(All_Opps[[#This Row],[Close Date]],1)</f>
        <v>41</v>
      </c>
      <c r="R141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669</v>
      </c>
      <c r="S1417" s="4" t="s">
        <v>3143</v>
      </c>
      <c r="T1417" s="4" t="s">
        <v>3144</v>
      </c>
      <c r="U1417" s="68">
        <v>43744</v>
      </c>
      <c r="V1417" s="347" t="s">
        <v>19</v>
      </c>
      <c r="W1417" s="9">
        <v>113066</v>
      </c>
      <c r="X1417" s="4" t="s">
        <v>13</v>
      </c>
      <c r="Y1417" s="4" t="s">
        <v>328</v>
      </c>
      <c r="Z1417" s="68">
        <v>43740</v>
      </c>
    </row>
    <row r="1418" spans="1:26" ht="12.75" x14ac:dyDescent="0.35">
      <c r="A14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1418" s="181" t="str">
        <f>IF(All_Opps[[#This Row],[WeekMod]]&lt;&gt;"",CONCATENATE(All_Opps[[#This Row],[Opp Year]],"-",TEXT(All_Opps[[#This Row],[WeekMod]],"00#")),"")</f>
        <v>2020-036</v>
      </c>
      <c r="C14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1418" s="181" t="str">
        <f>CONCATENATE(All_Opps[[#This Row],[Opp Year]],"-",TEXT(All_Opps[[#This Row],[Week]],"00#"))</f>
        <v>2020-036</v>
      </c>
      <c r="E1418" s="181">
        <f>IFERROR(VALUE(RIGHT(All_Opps[[#This Row],[Opportunity Name]],2)),"")</f>
        <v>4</v>
      </c>
      <c r="F1418" s="181">
        <f>IFERROR(("20"&amp;LEFT(All_Opps[[#This Row],[Opportunity Name]],2))*1,"")</f>
        <v>2020</v>
      </c>
      <c r="G1418" s="181" t="str">
        <f>MID(All_Opps[[#This Row],[Opportunity Name]],3,2)</f>
        <v>06</v>
      </c>
      <c r="H1418" s="181" t="str">
        <f>LEFT(All_Opps[[#This Row],[Opportunity Name]],7)</f>
        <v>2006-15</v>
      </c>
      <c r="I1418" s="181" t="str" cm="1">
        <f t="array" ref="I14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418" s="181" t="str">
        <f>YEAR(All_Opps[[#This Row],[Close_Date]])&amp;"-"&amp;TEXT(MONTH(All_Opps[[#This Row],[Close_Date]]),"00")</f>
        <v>2019-09</v>
      </c>
      <c r="K1418" s="182">
        <f>All_Opps[[#This Row],[Created Date2]]*1</f>
        <v>43704</v>
      </c>
      <c r="L1418" s="183">
        <f>YEAR(All_Opps[[#This Row],[Created_Date]])</f>
        <v>2019</v>
      </c>
      <c r="M1418" s="184">
        <f>WEEKNUM(All_Opps[[#This Row],[Created_Date]],16)</f>
        <v>35</v>
      </c>
      <c r="N1418" s="182">
        <f>All_Opps[[#This Row],[Close Date]]*1</f>
        <v>43711</v>
      </c>
      <c r="O1418" s="185">
        <f>YEAR(All_Opps[[#This Row],[Close_Date]])</f>
        <v>2019</v>
      </c>
      <c r="P1418" s="183">
        <f>MONTH(All_Opps[[#This Row],[Close Date]])</f>
        <v>9</v>
      </c>
      <c r="Q1418" s="181">
        <f>WEEKNUM(All_Opps[[#This Row],[Close Date]],1)</f>
        <v>36</v>
      </c>
      <c r="R141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18" s="4" t="s">
        <v>3145</v>
      </c>
      <c r="T1418" s="4" t="s">
        <v>3146</v>
      </c>
      <c r="U1418" s="68">
        <v>43711</v>
      </c>
      <c r="V1418" s="347" t="s">
        <v>20</v>
      </c>
      <c r="W1418" s="9">
        <v>21332</v>
      </c>
      <c r="X1418" s="4" t="s">
        <v>181</v>
      </c>
      <c r="Y1418" s="4" t="s">
        <v>1285</v>
      </c>
      <c r="Z1418" s="68">
        <v>43704</v>
      </c>
    </row>
    <row r="1419" spans="1:26" ht="12.75" x14ac:dyDescent="0.35">
      <c r="A141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19" s="181" t="str">
        <f>IF(All_Opps[[#This Row],[WeekMod]]&lt;&gt;"",CONCATENATE(All_Opps[[#This Row],[Opp Year]],"-",TEXT(All_Opps[[#This Row],[WeekMod]],"00#")),"")</f>
        <v/>
      </c>
      <c r="C14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19" s="181" t="str">
        <f>CONCATENATE(All_Opps[[#This Row],[Opp Year]],"-",TEXT(All_Opps[[#This Row],[Week]],"00#"))</f>
        <v>2022-001</v>
      </c>
      <c r="E1419" s="181">
        <f>IFERROR(VALUE(RIGHT(All_Opps[[#This Row],[Opportunity Name]],2)),"")</f>
        <v>4</v>
      </c>
      <c r="F1419" s="181">
        <f>IFERROR(("20"&amp;LEFT(All_Opps[[#This Row],[Opportunity Name]],2))*1,"")</f>
        <v>2022</v>
      </c>
      <c r="G1419" s="181" t="str">
        <f>MID(All_Opps[[#This Row],[Opportunity Name]],3,2)</f>
        <v>08</v>
      </c>
      <c r="H1419" s="181" t="str">
        <f>LEFT(All_Opps[[#This Row],[Opportunity Name]],7)</f>
        <v>2208-38</v>
      </c>
      <c r="I1419" s="181" t="str" cm="1">
        <f t="array" ref="I14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19" s="181" t="str">
        <f>YEAR(All_Opps[[#This Row],[Close_Date]])&amp;"-"&amp;TEXT(MONTH(All_Opps[[#This Row],[Close_Date]]),"00")</f>
        <v>2019-10</v>
      </c>
      <c r="K1419" s="182">
        <f>All_Opps[[#This Row],[Created Date2]]*1</f>
        <v>43743</v>
      </c>
      <c r="L1419" s="183">
        <f>YEAR(All_Opps[[#This Row],[Created_Date]])</f>
        <v>2019</v>
      </c>
      <c r="M1419" s="184">
        <f>WEEKNUM(All_Opps[[#This Row],[Created_Date]],16)</f>
        <v>41</v>
      </c>
      <c r="N1419" s="182">
        <f>All_Opps[[#This Row],[Close Date]]*1</f>
        <v>43749</v>
      </c>
      <c r="O1419" s="185">
        <f>YEAR(All_Opps[[#This Row],[Close_Date]])</f>
        <v>2019</v>
      </c>
      <c r="P1419" s="183">
        <f>MONTH(All_Opps[[#This Row],[Close Date]])</f>
        <v>10</v>
      </c>
      <c r="Q1419" s="181">
        <f>WEEKNUM(All_Opps[[#This Row],[Close Date]],1)</f>
        <v>41</v>
      </c>
      <c r="R141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1031</v>
      </c>
      <c r="S1419" s="4" t="s">
        <v>3147</v>
      </c>
      <c r="T1419" s="4" t="s">
        <v>3148</v>
      </c>
      <c r="U1419" s="68">
        <v>43749</v>
      </c>
      <c r="V1419" s="347" t="s">
        <v>19</v>
      </c>
      <c r="W1419" s="9">
        <v>125453</v>
      </c>
      <c r="X1419" s="4" t="s">
        <v>13</v>
      </c>
      <c r="Y1419" s="4" t="s">
        <v>328</v>
      </c>
      <c r="Z1419" s="68">
        <v>43743</v>
      </c>
    </row>
    <row r="1420" spans="1:26" ht="12.75" x14ac:dyDescent="0.35">
      <c r="A1420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20" s="181" t="str">
        <f>IF(All_Opps[[#This Row],[WeekMod]]&lt;&gt;"",CONCATENATE(All_Opps[[#This Row],[Opp Year]],"-",TEXT(All_Opps[[#This Row],[WeekMod]],"00#")),"")</f>
        <v/>
      </c>
      <c r="C14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20" s="181" t="str">
        <f>CONCATENATE(All_Opps[[#This Row],[Opp Year]],"-",TEXT(All_Opps[[#This Row],[Week]],"00#"))</f>
        <v>2021-001</v>
      </c>
      <c r="E1420" s="181">
        <f>IFERROR(VALUE(RIGHT(All_Opps[[#This Row],[Opportunity Name]],2)),"")</f>
        <v>2</v>
      </c>
      <c r="F1420" s="181">
        <f>IFERROR(("20"&amp;LEFT(All_Opps[[#This Row],[Opportunity Name]],2))*1,"")</f>
        <v>2021</v>
      </c>
      <c r="G1420" s="181" t="str">
        <f>MID(All_Opps[[#This Row],[Opportunity Name]],3,2)</f>
        <v>08</v>
      </c>
      <c r="H1420" s="181" t="str">
        <f>LEFT(All_Opps[[#This Row],[Opportunity Name]],7)</f>
        <v>2108-16</v>
      </c>
      <c r="I1420" s="181" t="str" cm="1">
        <f t="array" ref="I14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20" s="181" t="str">
        <f>YEAR(All_Opps[[#This Row],[Close_Date]])&amp;"-"&amp;TEXT(MONTH(All_Opps[[#This Row],[Close_Date]]),"00")</f>
        <v>2019-10</v>
      </c>
      <c r="K1420" s="182">
        <f>All_Opps[[#This Row],[Created Date2]]*1</f>
        <v>43751</v>
      </c>
      <c r="L1420" s="183">
        <f>YEAR(All_Opps[[#This Row],[Created_Date]])</f>
        <v>2019</v>
      </c>
      <c r="M1420" s="184">
        <f>WEEKNUM(All_Opps[[#This Row],[Created_Date]],16)</f>
        <v>42</v>
      </c>
      <c r="N1420" s="182">
        <f>All_Opps[[#This Row],[Close Date]]*1</f>
        <v>43750</v>
      </c>
      <c r="O1420" s="185">
        <f>YEAR(All_Opps[[#This Row],[Close_Date]])</f>
        <v>2019</v>
      </c>
      <c r="P1420" s="183">
        <f>MONTH(All_Opps[[#This Row],[Close Date]])</f>
        <v>10</v>
      </c>
      <c r="Q1420" s="181">
        <f>WEEKNUM(All_Opps[[#This Row],[Close Date]],1)</f>
        <v>41</v>
      </c>
      <c r="R142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658</v>
      </c>
      <c r="S1420" s="4" t="s">
        <v>3149</v>
      </c>
      <c r="T1420" s="4" t="s">
        <v>3150</v>
      </c>
      <c r="U1420" s="68">
        <v>43750</v>
      </c>
      <c r="V1420" s="347" t="s">
        <v>19</v>
      </c>
      <c r="W1420" s="9">
        <v>148961</v>
      </c>
      <c r="X1420" s="4" t="s">
        <v>15</v>
      </c>
      <c r="Y1420" s="4" t="s">
        <v>328</v>
      </c>
      <c r="Z1420" s="68">
        <v>43751</v>
      </c>
    </row>
    <row r="1421" spans="1:26" ht="12.75" x14ac:dyDescent="0.35">
      <c r="A142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21" s="181" t="str">
        <f>IF(All_Opps[[#This Row],[WeekMod]]&lt;&gt;"",CONCATENATE(All_Opps[[#This Row],[Opp Year]],"-",TEXT(All_Opps[[#This Row],[WeekMod]],"00#")),"")</f>
        <v/>
      </c>
      <c r="C14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21" s="181" t="str">
        <f>CONCATENATE(All_Opps[[#This Row],[Opp Year]],"-",TEXT(All_Opps[[#This Row],[Week]],"00#"))</f>
        <v>2022-001</v>
      </c>
      <c r="E1421" s="181">
        <f>IFERROR(VALUE(RIGHT(All_Opps[[#This Row],[Opportunity Name]],2)),"")</f>
        <v>2</v>
      </c>
      <c r="F1421" s="181">
        <f>IFERROR(("20"&amp;LEFT(All_Opps[[#This Row],[Opportunity Name]],2))*1,"")</f>
        <v>2022</v>
      </c>
      <c r="G1421" s="181" t="str">
        <f>MID(All_Opps[[#This Row],[Opportunity Name]],3,2)</f>
        <v>08</v>
      </c>
      <c r="H1421" s="181" t="str">
        <f>LEFT(All_Opps[[#This Row],[Opportunity Name]],7)</f>
        <v>2208-11</v>
      </c>
      <c r="I1421" s="181" t="str" cm="1">
        <f t="array" ref="I14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21" s="181" t="str">
        <f>YEAR(All_Opps[[#This Row],[Close_Date]])&amp;"-"&amp;TEXT(MONTH(All_Opps[[#This Row],[Close_Date]]),"00")</f>
        <v>2019-10</v>
      </c>
      <c r="K1421" s="182">
        <f>All_Opps[[#This Row],[Created Date2]]*1</f>
        <v>43729</v>
      </c>
      <c r="L1421" s="183">
        <f>YEAR(All_Opps[[#This Row],[Created_Date]])</f>
        <v>2019</v>
      </c>
      <c r="M1421" s="184">
        <f>WEEKNUM(All_Opps[[#This Row],[Created_Date]],16)</f>
        <v>39</v>
      </c>
      <c r="N1421" s="182">
        <f>All_Opps[[#This Row],[Close Date]]*1</f>
        <v>43754</v>
      </c>
      <c r="O1421" s="185">
        <f>YEAR(All_Opps[[#This Row],[Close_Date]])</f>
        <v>2019</v>
      </c>
      <c r="P1421" s="183">
        <f>MONTH(All_Opps[[#This Row],[Close Date]])</f>
        <v>10</v>
      </c>
      <c r="Q1421" s="181">
        <f>WEEKNUM(All_Opps[[#This Row],[Close Date]],1)</f>
        <v>42</v>
      </c>
      <c r="R142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1045</v>
      </c>
      <c r="S1421" s="4" t="s">
        <v>3151</v>
      </c>
      <c r="T1421" s="4" t="s">
        <v>3152</v>
      </c>
      <c r="U1421" s="68">
        <v>43754</v>
      </c>
      <c r="V1421" s="347" t="s">
        <v>19</v>
      </c>
      <c r="W1421" s="9">
        <v>55591</v>
      </c>
      <c r="X1421" s="4" t="s">
        <v>11</v>
      </c>
      <c r="Y1421" s="4" t="s">
        <v>1285</v>
      </c>
      <c r="Z1421" s="68">
        <v>43729</v>
      </c>
    </row>
    <row r="1422" spans="1:26" ht="12.75" x14ac:dyDescent="0.35">
      <c r="A142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22" s="181" t="str">
        <f>IF(All_Opps[[#This Row],[WeekMod]]&lt;&gt;"",CONCATENATE(All_Opps[[#This Row],[Opp Year]],"-",TEXT(All_Opps[[#This Row],[WeekMod]],"00#")),"")</f>
        <v/>
      </c>
      <c r="C14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22" s="181" t="str">
        <f>CONCATENATE(All_Opps[[#This Row],[Opp Year]],"-",TEXT(All_Opps[[#This Row],[Week]],"00#"))</f>
        <v>2021-001</v>
      </c>
      <c r="E1422" s="181">
        <f>IFERROR(VALUE(RIGHT(All_Opps[[#This Row],[Opportunity Name]],2)),"")</f>
        <v>4</v>
      </c>
      <c r="F1422" s="181">
        <f>IFERROR(("20"&amp;LEFT(All_Opps[[#This Row],[Opportunity Name]],2))*1,"")</f>
        <v>2021</v>
      </c>
      <c r="G1422" s="181" t="str">
        <f>MID(All_Opps[[#This Row],[Opportunity Name]],3,2)</f>
        <v>10</v>
      </c>
      <c r="H1422" s="181" t="str">
        <f>LEFT(All_Opps[[#This Row],[Opportunity Name]],7)</f>
        <v>2110-09</v>
      </c>
      <c r="I1422" s="181" t="str" cm="1">
        <f t="array" ref="I14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22" s="181" t="str">
        <f>YEAR(All_Opps[[#This Row],[Close_Date]])&amp;"-"&amp;TEXT(MONTH(All_Opps[[#This Row],[Close_Date]]),"00")</f>
        <v>2019-10</v>
      </c>
      <c r="K1422" s="182">
        <f>All_Opps[[#This Row],[Created Date2]]*1</f>
        <v>43735</v>
      </c>
      <c r="L1422" s="183">
        <f>YEAR(All_Opps[[#This Row],[Created_Date]])</f>
        <v>2019</v>
      </c>
      <c r="M1422" s="184">
        <f>WEEKNUM(All_Opps[[#This Row],[Created_Date]],16)</f>
        <v>39</v>
      </c>
      <c r="N1422" s="182">
        <f>All_Opps[[#This Row],[Close Date]]*1</f>
        <v>43757</v>
      </c>
      <c r="O1422" s="185">
        <f>YEAR(All_Opps[[#This Row],[Close_Date]])</f>
        <v>2019</v>
      </c>
      <c r="P1422" s="183">
        <f>MONTH(All_Opps[[#This Row],[Close Date]])</f>
        <v>10</v>
      </c>
      <c r="Q1422" s="181">
        <f>WEEKNUM(All_Opps[[#This Row],[Close Date]],1)</f>
        <v>42</v>
      </c>
      <c r="R142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735</v>
      </c>
      <c r="S1422" s="4" t="s">
        <v>3153</v>
      </c>
      <c r="T1422" s="4" t="s">
        <v>3154</v>
      </c>
      <c r="U1422" s="68">
        <v>43757</v>
      </c>
      <c r="V1422" s="347" t="s">
        <v>19</v>
      </c>
      <c r="W1422" s="9">
        <v>82821</v>
      </c>
      <c r="X1422" s="4" t="s">
        <v>15</v>
      </c>
      <c r="Y1422" s="4" t="s">
        <v>321</v>
      </c>
      <c r="Z1422" s="68">
        <v>43735</v>
      </c>
    </row>
    <row r="1423" spans="1:26" ht="12.75" x14ac:dyDescent="0.35">
      <c r="A14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1423" s="181" t="str">
        <f>IF(All_Opps[[#This Row],[WeekMod]]&lt;&gt;"",CONCATENATE(All_Opps[[#This Row],[Opp Year]],"-",TEXT(All_Opps[[#This Row],[WeekMod]],"00#")),"")</f>
        <v>2020-040</v>
      </c>
      <c r="C14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1423" s="181" t="str">
        <f>CONCATENATE(All_Opps[[#This Row],[Opp Year]],"-",TEXT(All_Opps[[#This Row],[Week]],"00#"))</f>
        <v>2020-040</v>
      </c>
      <c r="E1423" s="181">
        <f>IFERROR(VALUE(RIGHT(All_Opps[[#This Row],[Opportunity Name]],2)),"")</f>
        <v>4</v>
      </c>
      <c r="F1423" s="181">
        <f>IFERROR(("20"&amp;LEFT(All_Opps[[#This Row],[Opportunity Name]],2))*1,"")</f>
        <v>2020</v>
      </c>
      <c r="G1423" s="181" t="str">
        <f>MID(All_Opps[[#This Row],[Opportunity Name]],3,2)</f>
        <v>07</v>
      </c>
      <c r="H1423" s="181" t="str">
        <f>LEFT(All_Opps[[#This Row],[Opportunity Name]],7)</f>
        <v>2007 Ea</v>
      </c>
      <c r="I1423" s="181" t="str" cm="1">
        <f t="array" ref="I14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23" s="181" t="str">
        <f>YEAR(All_Opps[[#This Row],[Close_Date]])&amp;"-"&amp;TEXT(MONTH(All_Opps[[#This Row],[Close_Date]]),"00")</f>
        <v>2019-09</v>
      </c>
      <c r="K1423" s="182">
        <f>All_Opps[[#This Row],[Created Date2]]*1</f>
        <v>43722</v>
      </c>
      <c r="L1423" s="183">
        <f>YEAR(All_Opps[[#This Row],[Created_Date]])</f>
        <v>2019</v>
      </c>
      <c r="M1423" s="184">
        <f>WEEKNUM(All_Opps[[#This Row],[Created_Date]],16)</f>
        <v>38</v>
      </c>
      <c r="N1423" s="182">
        <f>All_Opps[[#This Row],[Close Date]]*1</f>
        <v>43737</v>
      </c>
      <c r="O1423" s="185">
        <f>YEAR(All_Opps[[#This Row],[Close_Date]])</f>
        <v>2019</v>
      </c>
      <c r="P1423" s="183">
        <f>MONTH(All_Opps[[#This Row],[Close Date]])</f>
        <v>9</v>
      </c>
      <c r="Q1423" s="181">
        <f>WEEKNUM(All_Opps[[#This Row],[Close Date]],1)</f>
        <v>40</v>
      </c>
      <c r="R142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23" s="4" t="s">
        <v>3155</v>
      </c>
      <c r="T1423" s="4" t="s">
        <v>3156</v>
      </c>
      <c r="U1423" s="68">
        <v>43737</v>
      </c>
      <c r="V1423" s="347" t="s">
        <v>18</v>
      </c>
      <c r="W1423" s="9">
        <v>40612</v>
      </c>
      <c r="X1423" s="4" t="s">
        <v>159</v>
      </c>
      <c r="Y1423" s="4" t="s">
        <v>321</v>
      </c>
      <c r="Z1423" s="68">
        <v>43722</v>
      </c>
    </row>
    <row r="1424" spans="1:26" ht="12.75" x14ac:dyDescent="0.35">
      <c r="A142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24" s="181" t="str">
        <f>IF(All_Opps[[#This Row],[WeekMod]]&lt;&gt;"",CONCATENATE(All_Opps[[#This Row],[Opp Year]],"-",TEXT(All_Opps[[#This Row],[WeekMod]],"00#")),"")</f>
        <v/>
      </c>
      <c r="C14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24" s="181" t="str">
        <f>CONCATENATE(All_Opps[[#This Row],[Opp Year]],"-",TEXT(All_Opps[[#This Row],[Week]],"00#"))</f>
        <v>2021-001</v>
      </c>
      <c r="E1424" s="181">
        <f>IFERROR(VALUE(RIGHT(All_Opps[[#This Row],[Opportunity Name]],2)),"")</f>
        <v>4</v>
      </c>
      <c r="F1424" s="181">
        <f>IFERROR(("20"&amp;LEFT(All_Opps[[#This Row],[Opportunity Name]],2))*1,"")</f>
        <v>2021</v>
      </c>
      <c r="G1424" s="181" t="str">
        <f>MID(All_Opps[[#This Row],[Opportunity Name]],3,2)</f>
        <v>06</v>
      </c>
      <c r="H1424" s="181" t="str">
        <f>LEFT(All_Opps[[#This Row],[Opportunity Name]],7)</f>
        <v>2106-21</v>
      </c>
      <c r="I1424" s="181" t="str" cm="1">
        <f t="array" ref="I14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24" s="181" t="str">
        <f>YEAR(All_Opps[[#This Row],[Close_Date]])&amp;"-"&amp;TEXT(MONTH(All_Opps[[#This Row],[Close_Date]]),"00")</f>
        <v>2019-09</v>
      </c>
      <c r="K1424" s="182">
        <f>All_Opps[[#This Row],[Created Date2]]*1</f>
        <v>43714</v>
      </c>
      <c r="L1424" s="183">
        <f>YEAR(All_Opps[[#This Row],[Created_Date]])</f>
        <v>2019</v>
      </c>
      <c r="M1424" s="184">
        <f>WEEKNUM(All_Opps[[#This Row],[Created_Date]],16)</f>
        <v>36</v>
      </c>
      <c r="N1424" s="182">
        <f>All_Opps[[#This Row],[Close Date]]*1</f>
        <v>43718</v>
      </c>
      <c r="O1424" s="185">
        <f>YEAR(All_Opps[[#This Row],[Close_Date]])</f>
        <v>2019</v>
      </c>
      <c r="P1424" s="183">
        <f>MONTH(All_Opps[[#This Row],[Close Date]])</f>
        <v>9</v>
      </c>
      <c r="Q1424" s="181">
        <f>WEEKNUM(All_Opps[[#This Row],[Close Date]],1)</f>
        <v>37</v>
      </c>
      <c r="R142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634</v>
      </c>
      <c r="S1424" s="4" t="s">
        <v>3157</v>
      </c>
      <c r="T1424" s="4" t="s">
        <v>3158</v>
      </c>
      <c r="U1424" s="68">
        <v>43718</v>
      </c>
      <c r="V1424" s="347" t="s">
        <v>19</v>
      </c>
      <c r="W1424" s="9">
        <v>102509</v>
      </c>
      <c r="X1424" s="4" t="s">
        <v>15</v>
      </c>
      <c r="Y1424" s="4" t="s">
        <v>1285</v>
      </c>
      <c r="Z1424" s="68">
        <v>43714</v>
      </c>
    </row>
    <row r="1425" spans="1:26" ht="12.75" x14ac:dyDescent="0.35">
      <c r="A142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25" s="181" t="str">
        <f>IF(All_Opps[[#This Row],[WeekMod]]&lt;&gt;"",CONCATENATE(All_Opps[[#This Row],[Opp Year]],"-",TEXT(All_Opps[[#This Row],[WeekMod]],"00#")),"")</f>
        <v/>
      </c>
      <c r="C14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25" s="181" t="str">
        <f>CONCATENATE(All_Opps[[#This Row],[Opp Year]],"-",TEXT(All_Opps[[#This Row],[Week]],"00#"))</f>
        <v>2021-001</v>
      </c>
      <c r="E1425" s="181">
        <f>IFERROR(VALUE(RIGHT(All_Opps[[#This Row],[Opportunity Name]],2)),"")</f>
        <v>2</v>
      </c>
      <c r="F1425" s="181">
        <f>IFERROR(("20"&amp;LEFT(All_Opps[[#This Row],[Opportunity Name]],2))*1,"")</f>
        <v>2021</v>
      </c>
      <c r="G1425" s="181" t="str">
        <f>MID(All_Opps[[#This Row],[Opportunity Name]],3,2)</f>
        <v>05</v>
      </c>
      <c r="H1425" s="181" t="str">
        <f>LEFT(All_Opps[[#This Row],[Opportunity Name]],7)</f>
        <v>2105-01</v>
      </c>
      <c r="I1425" s="181" t="str" cm="1">
        <f t="array" ref="I14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425" s="181" t="str">
        <f>YEAR(All_Opps[[#This Row],[Close_Date]])&amp;"-"&amp;TEXT(MONTH(All_Opps[[#This Row],[Close_Date]]),"00")</f>
        <v>2019-09</v>
      </c>
      <c r="K1425" s="182">
        <f>All_Opps[[#This Row],[Created Date2]]*1</f>
        <v>43583</v>
      </c>
      <c r="L1425" s="183">
        <f>YEAR(All_Opps[[#This Row],[Created_Date]])</f>
        <v>2019</v>
      </c>
      <c r="M1425" s="184">
        <f>WEEKNUM(All_Opps[[#This Row],[Created_Date]],16)</f>
        <v>18</v>
      </c>
      <c r="N1425" s="182">
        <f>All_Opps[[#This Row],[Close Date]]*1</f>
        <v>43716</v>
      </c>
      <c r="O1425" s="185">
        <f>YEAR(All_Opps[[#This Row],[Close_Date]])</f>
        <v>2019</v>
      </c>
      <c r="P1425" s="183">
        <f>MONTH(All_Opps[[#This Row],[Close Date]])</f>
        <v>9</v>
      </c>
      <c r="Q1425" s="181">
        <f>WEEKNUM(All_Opps[[#This Row],[Close Date]],1)</f>
        <v>37</v>
      </c>
      <c r="R142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25" s="4" t="s">
        <v>3159</v>
      </c>
      <c r="T1425" s="4" t="s">
        <v>3160</v>
      </c>
      <c r="U1425" s="68">
        <v>43716</v>
      </c>
      <c r="V1425" s="347" t="s">
        <v>20</v>
      </c>
      <c r="W1425" s="9">
        <v>10203</v>
      </c>
      <c r="X1425" s="4" t="s">
        <v>13</v>
      </c>
      <c r="Y1425" s="4" t="s">
        <v>328</v>
      </c>
      <c r="Z1425" s="68">
        <v>43583</v>
      </c>
    </row>
    <row r="1426" spans="1:26" ht="12.75" x14ac:dyDescent="0.35">
      <c r="A142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26" s="181" t="str">
        <f>IF(All_Opps[[#This Row],[WeekMod]]&lt;&gt;"",CONCATENATE(All_Opps[[#This Row],[Opp Year]],"-",TEXT(All_Opps[[#This Row],[WeekMod]],"00#")),"")</f>
        <v/>
      </c>
      <c r="C14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26" s="181" t="str">
        <f>CONCATENATE(All_Opps[[#This Row],[Opp Year]],"-",TEXT(All_Opps[[#This Row],[Week]],"00#"))</f>
        <v>2023-001</v>
      </c>
      <c r="E1426" s="181">
        <f>IFERROR(VALUE(RIGHT(All_Opps[[#This Row],[Opportunity Name]],2)),"")</f>
        <v>2</v>
      </c>
      <c r="F1426" s="181">
        <f>IFERROR(("20"&amp;LEFT(All_Opps[[#This Row],[Opportunity Name]],2))*1,"")</f>
        <v>2023</v>
      </c>
      <c r="G1426" s="181" t="str">
        <f>MID(All_Opps[[#This Row],[Opportunity Name]],3,2)</f>
        <v>08</v>
      </c>
      <c r="H1426" s="181" t="str">
        <f>LEFT(All_Opps[[#This Row],[Opportunity Name]],7)</f>
        <v>2308-08</v>
      </c>
      <c r="I1426" s="181" t="str" cm="1">
        <f t="array" ref="I14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26" s="181" t="str">
        <f>YEAR(All_Opps[[#This Row],[Close_Date]])&amp;"-"&amp;TEXT(MONTH(All_Opps[[#This Row],[Close_Date]]),"00")</f>
        <v>2019-09</v>
      </c>
      <c r="K1426" s="182">
        <f>All_Opps[[#This Row],[Created Date2]]*1</f>
        <v>43672</v>
      </c>
      <c r="L1426" s="183">
        <f>YEAR(All_Opps[[#This Row],[Created_Date]])</f>
        <v>2019</v>
      </c>
      <c r="M1426" s="184">
        <f>WEEKNUM(All_Opps[[#This Row],[Created_Date]],16)</f>
        <v>30</v>
      </c>
      <c r="N1426" s="182">
        <f>All_Opps[[#This Row],[Close Date]]*1</f>
        <v>43736</v>
      </c>
      <c r="O1426" s="185">
        <f>YEAR(All_Opps[[#This Row],[Close_Date]])</f>
        <v>2019</v>
      </c>
      <c r="P1426" s="183">
        <f>MONTH(All_Opps[[#This Row],[Close Date]])</f>
        <v>9</v>
      </c>
      <c r="Q1426" s="181">
        <f>WEEKNUM(All_Opps[[#This Row],[Close Date]],1)</f>
        <v>39</v>
      </c>
      <c r="R142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1467</v>
      </c>
      <c r="S1426" s="4" t="s">
        <v>3161</v>
      </c>
      <c r="T1426" s="4" t="s">
        <v>3162</v>
      </c>
      <c r="U1426" s="68">
        <v>43736</v>
      </c>
      <c r="V1426" s="347" t="s">
        <v>19</v>
      </c>
      <c r="W1426" s="9">
        <v>77211</v>
      </c>
      <c r="X1426" s="4" t="s">
        <v>27</v>
      </c>
      <c r="Y1426" s="4" t="s">
        <v>1285</v>
      </c>
      <c r="Z1426" s="68">
        <v>43672</v>
      </c>
    </row>
    <row r="1427" spans="1:26" ht="12.75" x14ac:dyDescent="0.35">
      <c r="A142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27" s="181" t="str">
        <f>IF(All_Opps[[#This Row],[WeekMod]]&lt;&gt;"",CONCATENATE(All_Opps[[#This Row],[Opp Year]],"-",TEXT(All_Opps[[#This Row],[WeekMod]],"00#")),"")</f>
        <v/>
      </c>
      <c r="C14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27" s="181" t="str">
        <f>CONCATENATE(All_Opps[[#This Row],[Opp Year]],"-",TEXT(All_Opps[[#This Row],[Week]],"00#"))</f>
        <v>2021-001</v>
      </c>
      <c r="E1427" s="181">
        <f>IFERROR(VALUE(RIGHT(All_Opps[[#This Row],[Opportunity Name]],2)),"")</f>
        <v>5</v>
      </c>
      <c r="F1427" s="181">
        <f>IFERROR(("20"&amp;LEFT(All_Opps[[#This Row],[Opportunity Name]],2))*1,"")</f>
        <v>2021</v>
      </c>
      <c r="G1427" s="181" t="str">
        <f>MID(All_Opps[[#This Row],[Opportunity Name]],3,2)</f>
        <v>08</v>
      </c>
      <c r="H1427" s="181" t="str">
        <f>LEFT(All_Opps[[#This Row],[Opportunity Name]],7)</f>
        <v>2108-33</v>
      </c>
      <c r="I1427" s="181" t="str" cm="1">
        <f t="array" ref="I14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27" s="181" t="str">
        <f>YEAR(All_Opps[[#This Row],[Close_Date]])&amp;"-"&amp;TEXT(MONTH(All_Opps[[#This Row],[Close_Date]]),"00")</f>
        <v>2019-10</v>
      </c>
      <c r="K1427" s="182">
        <f>All_Opps[[#This Row],[Created Date2]]*1</f>
        <v>43733</v>
      </c>
      <c r="L1427" s="183">
        <f>YEAR(All_Opps[[#This Row],[Created_Date]])</f>
        <v>2019</v>
      </c>
      <c r="M1427" s="184">
        <f>WEEKNUM(All_Opps[[#This Row],[Created_Date]],16)</f>
        <v>39</v>
      </c>
      <c r="N1427" s="182">
        <f>All_Opps[[#This Row],[Close Date]]*1</f>
        <v>43739</v>
      </c>
      <c r="O1427" s="185">
        <f>YEAR(All_Opps[[#This Row],[Close_Date]])</f>
        <v>2019</v>
      </c>
      <c r="P1427" s="183">
        <f>MONTH(All_Opps[[#This Row],[Close Date]])</f>
        <v>10</v>
      </c>
      <c r="Q1427" s="181">
        <f>WEEKNUM(All_Opps[[#This Row],[Close Date]],1)</f>
        <v>40</v>
      </c>
      <c r="R142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676</v>
      </c>
      <c r="S1427" s="4" t="s">
        <v>3163</v>
      </c>
      <c r="T1427" s="4" t="s">
        <v>3164</v>
      </c>
      <c r="U1427" s="68">
        <v>43739</v>
      </c>
      <c r="V1427" s="347" t="s">
        <v>19</v>
      </c>
      <c r="W1427" s="9">
        <v>90435</v>
      </c>
      <c r="X1427" s="4" t="s">
        <v>11</v>
      </c>
      <c r="Y1427" s="4" t="s">
        <v>1285</v>
      </c>
      <c r="Z1427" s="68">
        <v>43733</v>
      </c>
    </row>
    <row r="1428" spans="1:26" ht="12.75" x14ac:dyDescent="0.35">
      <c r="A142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28" s="181" t="str">
        <f>IF(All_Opps[[#This Row],[WeekMod]]&lt;&gt;"",CONCATENATE(All_Opps[[#This Row],[Opp Year]],"-",TEXT(All_Opps[[#This Row],[WeekMod]],"00#")),"")</f>
        <v/>
      </c>
      <c r="C14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28" s="181" t="str">
        <f>CONCATENATE(All_Opps[[#This Row],[Opp Year]],"-",TEXT(All_Opps[[#This Row],[Week]],"00#"))</f>
        <v>2022-001</v>
      </c>
      <c r="E1428" s="181">
        <f>IFERROR(VALUE(RIGHT(All_Opps[[#This Row],[Opportunity Name]],2)),"")</f>
        <v>2</v>
      </c>
      <c r="F1428" s="181">
        <f>IFERROR(("20"&amp;LEFT(All_Opps[[#This Row],[Opportunity Name]],2))*1,"")</f>
        <v>2022</v>
      </c>
      <c r="G1428" s="181" t="str">
        <f>MID(All_Opps[[#This Row],[Opportunity Name]],3,2)</f>
        <v>10</v>
      </c>
      <c r="H1428" s="181" t="str">
        <f>LEFT(All_Opps[[#This Row],[Opportunity Name]],7)</f>
        <v>2210-06</v>
      </c>
      <c r="I1428" s="181" t="str" cm="1">
        <f t="array" ref="I14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428" s="181" t="str">
        <f>YEAR(All_Opps[[#This Row],[Close_Date]])&amp;"-"&amp;TEXT(MONTH(All_Opps[[#This Row],[Close_Date]]),"00")</f>
        <v>2019-10</v>
      </c>
      <c r="K1428" s="182">
        <f>All_Opps[[#This Row],[Created Date2]]*1</f>
        <v>43726</v>
      </c>
      <c r="L1428" s="183">
        <f>YEAR(All_Opps[[#This Row],[Created_Date]])</f>
        <v>2019</v>
      </c>
      <c r="M1428" s="184">
        <f>WEEKNUM(All_Opps[[#This Row],[Created_Date]],16)</f>
        <v>38</v>
      </c>
      <c r="N1428" s="182">
        <f>All_Opps[[#This Row],[Close Date]]*1</f>
        <v>43756</v>
      </c>
      <c r="O1428" s="185">
        <f>YEAR(All_Opps[[#This Row],[Close_Date]])</f>
        <v>2019</v>
      </c>
      <c r="P1428" s="183">
        <f>MONTH(All_Opps[[#This Row],[Close Date]])</f>
        <v>10</v>
      </c>
      <c r="Q1428" s="181">
        <f>WEEKNUM(All_Opps[[#This Row],[Close Date]],1)</f>
        <v>42</v>
      </c>
      <c r="R142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28" s="4" t="s">
        <v>3165</v>
      </c>
      <c r="T1428" s="4" t="s">
        <v>3166</v>
      </c>
      <c r="U1428" s="68">
        <v>43756</v>
      </c>
      <c r="V1428" s="347" t="s">
        <v>20</v>
      </c>
      <c r="W1428" s="9">
        <v>10193</v>
      </c>
      <c r="X1428" s="4" t="s">
        <v>15</v>
      </c>
      <c r="Y1428" s="4" t="s">
        <v>321</v>
      </c>
      <c r="Z1428" s="68">
        <v>43726</v>
      </c>
    </row>
    <row r="1429" spans="1:26" ht="12.75" x14ac:dyDescent="0.35">
      <c r="A14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92</v>
      </c>
      <c r="B1429" s="181" t="str">
        <f>IF(All_Opps[[#This Row],[WeekMod]]&lt;&gt;"",CONCATENATE(All_Opps[[#This Row],[Opp Year]],"-",TEXT(All_Opps[[#This Row],[WeekMod]],"00#")),"")</f>
        <v>2019-092</v>
      </c>
      <c r="C14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92</v>
      </c>
      <c r="D1429" s="181" t="str">
        <f>CONCATENATE(All_Opps[[#This Row],[Opp Year]],"-",TEXT(All_Opps[[#This Row],[Week]],"00#"))</f>
        <v>2019-092</v>
      </c>
      <c r="E1429" s="181">
        <f>IFERROR(VALUE(RIGHT(All_Opps[[#This Row],[Opportunity Name]],2)),"")</f>
        <v>2</v>
      </c>
      <c r="F1429" s="181">
        <f>IFERROR(("20"&amp;LEFT(All_Opps[[#This Row],[Opportunity Name]],2))*1,"")</f>
        <v>2019</v>
      </c>
      <c r="G1429" s="181" t="str">
        <f>MID(All_Opps[[#This Row],[Opportunity Name]],3,2)</f>
        <v>10</v>
      </c>
      <c r="H1429" s="181" t="str">
        <f>LEFT(All_Opps[[#This Row],[Opportunity Name]],7)</f>
        <v>1910 Ma</v>
      </c>
      <c r="I1429" s="181" t="str" cm="1">
        <f t="array" ref="I14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29" s="181" t="str">
        <f>YEAR(All_Opps[[#This Row],[Close_Date]])&amp;"-"&amp;TEXT(MONTH(All_Opps[[#This Row],[Close_Date]]),"00")</f>
        <v>2019-09</v>
      </c>
      <c r="K1429" s="182">
        <f>All_Opps[[#This Row],[Created Date2]]*1</f>
        <v>43731</v>
      </c>
      <c r="L1429" s="183">
        <f>YEAR(All_Opps[[#This Row],[Created_Date]])</f>
        <v>2019</v>
      </c>
      <c r="M1429" s="184">
        <f>WEEKNUM(All_Opps[[#This Row],[Created_Date]],16)</f>
        <v>39</v>
      </c>
      <c r="N1429" s="182">
        <f>All_Opps[[#This Row],[Close Date]]*1</f>
        <v>43737</v>
      </c>
      <c r="O1429" s="185">
        <f>YEAR(All_Opps[[#This Row],[Close_Date]])</f>
        <v>2019</v>
      </c>
      <c r="P1429" s="183">
        <f>MONTH(All_Opps[[#This Row],[Close Date]])</f>
        <v>9</v>
      </c>
      <c r="Q1429" s="181">
        <f>WEEKNUM(All_Opps[[#This Row],[Close Date]],1)</f>
        <v>40</v>
      </c>
      <c r="R142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29" s="4" t="s">
        <v>3167</v>
      </c>
      <c r="T1429" s="4" t="s">
        <v>3168</v>
      </c>
      <c r="U1429" s="68">
        <v>43737</v>
      </c>
      <c r="V1429" s="347" t="s">
        <v>18</v>
      </c>
      <c r="W1429" s="9">
        <v>15139</v>
      </c>
      <c r="X1429" s="4" t="s">
        <v>5</v>
      </c>
      <c r="Y1429" s="4" t="s">
        <v>1285</v>
      </c>
      <c r="Z1429" s="68">
        <v>43731</v>
      </c>
    </row>
    <row r="1430" spans="1:26" ht="12.75" x14ac:dyDescent="0.35">
      <c r="A14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96</v>
      </c>
      <c r="B1430" s="181" t="str">
        <f>IF(All_Opps[[#This Row],[WeekMod]]&lt;&gt;"",CONCATENATE(All_Opps[[#This Row],[Opp Year]],"-",TEXT(All_Opps[[#This Row],[WeekMod]],"00#")),"")</f>
        <v>2019-096</v>
      </c>
      <c r="C14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96</v>
      </c>
      <c r="D1430" s="181" t="str">
        <f>CONCATENATE(All_Opps[[#This Row],[Opp Year]],"-",TEXT(All_Opps[[#This Row],[Week]],"00#"))</f>
        <v>2019-096</v>
      </c>
      <c r="E1430" s="181">
        <f>IFERROR(VALUE(RIGHT(All_Opps[[#This Row],[Opportunity Name]],2)),"")</f>
        <v>1</v>
      </c>
      <c r="F1430" s="181">
        <f>IFERROR(("20"&amp;LEFT(All_Opps[[#This Row],[Opportunity Name]],2))*1,"")</f>
        <v>2019</v>
      </c>
      <c r="G1430" s="181" t="str">
        <f>MID(All_Opps[[#This Row],[Opportunity Name]],3,2)</f>
        <v>12</v>
      </c>
      <c r="H1430" s="181" t="str">
        <f>LEFT(All_Opps[[#This Row],[Opportunity Name]],7)</f>
        <v>1912 Du</v>
      </c>
      <c r="I1430" s="181" t="str" cm="1">
        <f t="array" ref="I14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30" s="181" t="str">
        <f>YEAR(All_Opps[[#This Row],[Close_Date]])&amp;"-"&amp;TEXT(MONTH(All_Opps[[#This Row],[Close_Date]]),"00")</f>
        <v>2019-10</v>
      </c>
      <c r="K1430" s="182">
        <f>All_Opps[[#This Row],[Created Date2]]*1</f>
        <v>43754</v>
      </c>
      <c r="L1430" s="183">
        <f>YEAR(All_Opps[[#This Row],[Created_Date]])</f>
        <v>2019</v>
      </c>
      <c r="M1430" s="184">
        <f>WEEKNUM(All_Opps[[#This Row],[Created_Date]],16)</f>
        <v>42</v>
      </c>
      <c r="N1430" s="182">
        <f>All_Opps[[#This Row],[Close Date]]*1</f>
        <v>43768</v>
      </c>
      <c r="O1430" s="185">
        <f>YEAR(All_Opps[[#This Row],[Close_Date]])</f>
        <v>2019</v>
      </c>
      <c r="P1430" s="183">
        <f>MONTH(All_Opps[[#This Row],[Close Date]])</f>
        <v>10</v>
      </c>
      <c r="Q1430" s="181">
        <f>WEEKNUM(All_Opps[[#This Row],[Close Date]],1)</f>
        <v>44</v>
      </c>
      <c r="R143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30" s="4" t="s">
        <v>3169</v>
      </c>
      <c r="T1430" s="4" t="s">
        <v>3170</v>
      </c>
      <c r="U1430" s="68">
        <v>43768</v>
      </c>
      <c r="V1430" s="347" t="s">
        <v>18</v>
      </c>
      <c r="W1430" s="9">
        <v>20154</v>
      </c>
      <c r="X1430" s="4" t="s">
        <v>181</v>
      </c>
      <c r="Y1430" s="4" t="s">
        <v>328</v>
      </c>
      <c r="Z1430" s="68">
        <v>43754</v>
      </c>
    </row>
    <row r="1431" spans="1:26" ht="12.75" x14ac:dyDescent="0.35">
      <c r="A143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31" s="181" t="str">
        <f>IF(All_Opps[[#This Row],[WeekMod]]&lt;&gt;"",CONCATENATE(All_Opps[[#This Row],[Opp Year]],"-",TEXT(All_Opps[[#This Row],[WeekMod]],"00#")),"")</f>
        <v/>
      </c>
      <c r="C14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31" s="181" t="str">
        <f>CONCATENATE(All_Opps[[#This Row],[Opp Year]],"-",TEXT(All_Opps[[#This Row],[Week]],"00#"))</f>
        <v>2021-001</v>
      </c>
      <c r="E1431" s="181">
        <f>IFERROR(VALUE(RIGHT(All_Opps[[#This Row],[Opportunity Name]],2)),"")</f>
        <v>2</v>
      </c>
      <c r="F1431" s="181">
        <f>IFERROR(("20"&amp;LEFT(All_Opps[[#This Row],[Opportunity Name]],2))*1,"")</f>
        <v>2021</v>
      </c>
      <c r="G1431" s="181" t="str">
        <f>MID(All_Opps[[#This Row],[Opportunity Name]],3,2)</f>
        <v>08</v>
      </c>
      <c r="H1431" s="181" t="str">
        <f>LEFT(All_Opps[[#This Row],[Opportunity Name]],7)</f>
        <v>2108-30</v>
      </c>
      <c r="I1431" s="181" t="str" cm="1">
        <f t="array" ref="I14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31" s="181" t="str">
        <f>YEAR(All_Opps[[#This Row],[Close_Date]])&amp;"-"&amp;TEXT(MONTH(All_Opps[[#This Row],[Close_Date]]),"00")</f>
        <v>2019-09</v>
      </c>
      <c r="K1431" s="182">
        <f>All_Opps[[#This Row],[Created Date2]]*1</f>
        <v>43729</v>
      </c>
      <c r="L1431" s="183">
        <f>YEAR(All_Opps[[#This Row],[Created_Date]])</f>
        <v>2019</v>
      </c>
      <c r="M1431" s="184">
        <f>WEEKNUM(All_Opps[[#This Row],[Created_Date]],16)</f>
        <v>39</v>
      </c>
      <c r="N1431" s="182">
        <f>All_Opps[[#This Row],[Close Date]]*1</f>
        <v>43733</v>
      </c>
      <c r="O1431" s="185">
        <f>YEAR(All_Opps[[#This Row],[Close_Date]])</f>
        <v>2019</v>
      </c>
      <c r="P1431" s="183">
        <f>MONTH(All_Opps[[#This Row],[Close Date]])</f>
        <v>9</v>
      </c>
      <c r="Q1431" s="181">
        <f>WEEKNUM(All_Opps[[#This Row],[Close Date]],1)</f>
        <v>39</v>
      </c>
      <c r="R143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680</v>
      </c>
      <c r="S1431" s="4" t="s">
        <v>3171</v>
      </c>
      <c r="T1431" s="4" t="s">
        <v>3172</v>
      </c>
      <c r="U1431" s="68">
        <v>43733</v>
      </c>
      <c r="V1431" s="347" t="s">
        <v>19</v>
      </c>
      <c r="W1431" s="9">
        <v>49214</v>
      </c>
      <c r="X1431" s="4" t="s">
        <v>24</v>
      </c>
      <c r="Y1431" s="4" t="s">
        <v>321</v>
      </c>
      <c r="Z1431" s="68">
        <v>43729</v>
      </c>
    </row>
    <row r="1432" spans="1:26" ht="12.75" x14ac:dyDescent="0.35">
      <c r="A143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32" s="181" t="str">
        <f>IF(All_Opps[[#This Row],[WeekMod]]&lt;&gt;"",CONCATENATE(All_Opps[[#This Row],[Opp Year]],"-",TEXT(All_Opps[[#This Row],[WeekMod]],"00#")),"")</f>
        <v/>
      </c>
      <c r="C14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32" s="181" t="str">
        <f>CONCATENATE(All_Opps[[#This Row],[Opp Year]],"-",TEXT(All_Opps[[#This Row],[Week]],"00#"))</f>
        <v>2022-001</v>
      </c>
      <c r="E1432" s="181">
        <f>IFERROR(VALUE(RIGHT(All_Opps[[#This Row],[Opportunity Name]],2)),"")</f>
        <v>2</v>
      </c>
      <c r="F1432" s="181">
        <f>IFERROR(("20"&amp;LEFT(All_Opps[[#This Row],[Opportunity Name]],2))*1,"")</f>
        <v>2022</v>
      </c>
      <c r="G1432" s="181" t="str">
        <f>MID(All_Opps[[#This Row],[Opportunity Name]],3,2)</f>
        <v>09</v>
      </c>
      <c r="H1432" s="181" t="str">
        <f>LEFT(All_Opps[[#This Row],[Opportunity Name]],7)</f>
        <v>2209-13</v>
      </c>
      <c r="I1432" s="181" t="str" cm="1">
        <f t="array" ref="I14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32" s="181" t="str">
        <f>YEAR(All_Opps[[#This Row],[Close_Date]])&amp;"-"&amp;TEXT(MONTH(All_Opps[[#This Row],[Close_Date]]),"00")</f>
        <v>2019-10</v>
      </c>
      <c r="K1432" s="182">
        <f>All_Opps[[#This Row],[Created Date2]]*1</f>
        <v>43721</v>
      </c>
      <c r="L1432" s="183">
        <f>YEAR(All_Opps[[#This Row],[Created_Date]])</f>
        <v>2019</v>
      </c>
      <c r="M1432" s="184">
        <f>WEEKNUM(All_Opps[[#This Row],[Created_Date]],16)</f>
        <v>37</v>
      </c>
      <c r="N1432" s="182">
        <f>All_Opps[[#This Row],[Close Date]]*1</f>
        <v>43749</v>
      </c>
      <c r="O1432" s="185">
        <f>YEAR(All_Opps[[#This Row],[Close_Date]])</f>
        <v>2019</v>
      </c>
      <c r="P1432" s="183">
        <f>MONTH(All_Opps[[#This Row],[Close Date]])</f>
        <v>10</v>
      </c>
      <c r="Q1432" s="181">
        <f>WEEKNUM(All_Opps[[#This Row],[Close Date]],1)</f>
        <v>41</v>
      </c>
      <c r="R143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1084</v>
      </c>
      <c r="S1432" s="4" t="s">
        <v>3173</v>
      </c>
      <c r="T1432" s="4" t="s">
        <v>3174</v>
      </c>
      <c r="U1432" s="68">
        <v>43749</v>
      </c>
      <c r="V1432" s="347" t="s">
        <v>19</v>
      </c>
      <c r="W1432" s="9">
        <v>75770</v>
      </c>
      <c r="X1432" s="4" t="s">
        <v>11</v>
      </c>
      <c r="Y1432" s="4" t="s">
        <v>321</v>
      </c>
      <c r="Z1432" s="68">
        <v>43721</v>
      </c>
    </row>
    <row r="1433" spans="1:26" ht="12.75" x14ac:dyDescent="0.35">
      <c r="A143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33" s="181" t="str">
        <f>IF(All_Opps[[#This Row],[WeekMod]]&lt;&gt;"",CONCATENATE(All_Opps[[#This Row],[Opp Year]],"-",TEXT(All_Opps[[#This Row],[WeekMod]],"00#")),"")</f>
        <v/>
      </c>
      <c r="C14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33" s="181" t="str">
        <f>CONCATENATE(All_Opps[[#This Row],[Opp Year]],"-",TEXT(All_Opps[[#This Row],[Week]],"00#"))</f>
        <v>2021-001</v>
      </c>
      <c r="E1433" s="181">
        <f>IFERROR(VALUE(RIGHT(All_Opps[[#This Row],[Opportunity Name]],2)),"")</f>
        <v>2</v>
      </c>
      <c r="F1433" s="181">
        <f>IFERROR(("20"&amp;LEFT(All_Opps[[#This Row],[Opportunity Name]],2))*1,"")</f>
        <v>2021</v>
      </c>
      <c r="G1433" s="181" t="str">
        <f>MID(All_Opps[[#This Row],[Opportunity Name]],3,2)</f>
        <v>09</v>
      </c>
      <c r="H1433" s="181" t="str">
        <f>LEFT(All_Opps[[#This Row],[Opportunity Name]],7)</f>
        <v>2109-01</v>
      </c>
      <c r="I1433" s="181" t="str" cm="1">
        <f t="array" ref="I14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33" s="181" t="str">
        <f>YEAR(All_Opps[[#This Row],[Close_Date]])&amp;"-"&amp;TEXT(MONTH(All_Opps[[#This Row],[Close_Date]]),"00")</f>
        <v>2019-11</v>
      </c>
      <c r="K1433" s="182">
        <f>All_Opps[[#This Row],[Created Date2]]*1</f>
        <v>43772</v>
      </c>
      <c r="L1433" s="183">
        <f>YEAR(All_Opps[[#This Row],[Created_Date]])</f>
        <v>2019</v>
      </c>
      <c r="M1433" s="184">
        <f>WEEKNUM(All_Opps[[#This Row],[Created_Date]],16)</f>
        <v>45</v>
      </c>
      <c r="N1433" s="182">
        <f>All_Opps[[#This Row],[Close Date]]*1</f>
        <v>43774</v>
      </c>
      <c r="O1433" s="185">
        <f>YEAR(All_Opps[[#This Row],[Close_Date]])</f>
        <v>2019</v>
      </c>
      <c r="P1433" s="183">
        <f>MONTH(All_Opps[[#This Row],[Close Date]])</f>
        <v>11</v>
      </c>
      <c r="Q1433" s="181">
        <f>WEEKNUM(All_Opps[[#This Row],[Close Date]],1)</f>
        <v>45</v>
      </c>
      <c r="R143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668</v>
      </c>
      <c r="S1433" s="4" t="s">
        <v>3175</v>
      </c>
      <c r="T1433" s="4" t="s">
        <v>3176</v>
      </c>
      <c r="U1433" s="68">
        <v>43774</v>
      </c>
      <c r="V1433" s="347" t="s">
        <v>19</v>
      </c>
      <c r="W1433" s="9">
        <v>135620</v>
      </c>
      <c r="X1433" s="4" t="s">
        <v>6</v>
      </c>
      <c r="Y1433" s="4" t="s">
        <v>1285</v>
      </c>
      <c r="Z1433" s="68">
        <v>43772</v>
      </c>
    </row>
    <row r="1434" spans="1:26" ht="12.75" x14ac:dyDescent="0.35">
      <c r="A143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34" s="181" t="str">
        <f>IF(All_Opps[[#This Row],[WeekMod]]&lt;&gt;"",CONCATENATE(All_Opps[[#This Row],[Opp Year]],"-",TEXT(All_Opps[[#This Row],[WeekMod]],"00#")),"")</f>
        <v/>
      </c>
      <c r="C14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34" s="181" t="str">
        <f>CONCATENATE(All_Opps[[#This Row],[Opp Year]],"-",TEXT(All_Opps[[#This Row],[Week]],"00#"))</f>
        <v>2021-001</v>
      </c>
      <c r="E1434" s="181">
        <f>IFERROR(VALUE(RIGHT(All_Opps[[#This Row],[Opportunity Name]],2)),"")</f>
        <v>2</v>
      </c>
      <c r="F1434" s="181">
        <f>IFERROR(("20"&amp;LEFT(All_Opps[[#This Row],[Opportunity Name]],2))*1,"")</f>
        <v>2021</v>
      </c>
      <c r="G1434" s="181" t="str">
        <f>MID(All_Opps[[#This Row],[Opportunity Name]],3,2)</f>
        <v>02</v>
      </c>
      <c r="H1434" s="181" t="str">
        <f>LEFT(All_Opps[[#This Row],[Opportunity Name]],7)</f>
        <v>2102-06</v>
      </c>
      <c r="I1434" s="181" t="str" cm="1">
        <f t="array" ref="I14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34" s="181" t="str">
        <f>YEAR(All_Opps[[#This Row],[Close_Date]])&amp;"-"&amp;TEXT(MONTH(All_Opps[[#This Row],[Close_Date]]),"00")</f>
        <v>2019-09</v>
      </c>
      <c r="K1434" s="182">
        <f>All_Opps[[#This Row],[Created Date2]]*1</f>
        <v>43737</v>
      </c>
      <c r="L1434" s="183">
        <f>YEAR(All_Opps[[#This Row],[Created_Date]])</f>
        <v>2019</v>
      </c>
      <c r="M1434" s="184">
        <f>WEEKNUM(All_Opps[[#This Row],[Created_Date]],16)</f>
        <v>40</v>
      </c>
      <c r="N1434" s="182">
        <f>All_Opps[[#This Row],[Close Date]]*1</f>
        <v>43737</v>
      </c>
      <c r="O1434" s="185">
        <f>YEAR(All_Opps[[#This Row],[Close_Date]])</f>
        <v>2019</v>
      </c>
      <c r="P1434" s="183">
        <f>MONTH(All_Opps[[#This Row],[Close Date]])</f>
        <v>9</v>
      </c>
      <c r="Q1434" s="181">
        <f>WEEKNUM(All_Opps[[#This Row],[Close Date]],1)</f>
        <v>40</v>
      </c>
      <c r="R143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491</v>
      </c>
      <c r="S1434" s="4" t="s">
        <v>3177</v>
      </c>
      <c r="T1434" s="4" t="s">
        <v>3178</v>
      </c>
      <c r="U1434" s="68">
        <v>43737</v>
      </c>
      <c r="V1434" s="347" t="s">
        <v>19</v>
      </c>
      <c r="W1434" s="9">
        <v>86077</v>
      </c>
      <c r="X1434" s="4" t="s">
        <v>181</v>
      </c>
      <c r="Y1434" s="4" t="s">
        <v>1285</v>
      </c>
      <c r="Z1434" s="68">
        <v>43737</v>
      </c>
    </row>
    <row r="1435" spans="1:26" ht="12.75" x14ac:dyDescent="0.35">
      <c r="A14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1435" s="181" t="str">
        <f>IF(All_Opps[[#This Row],[WeekMod]]&lt;&gt;"",CONCATENATE(All_Opps[[#This Row],[Opp Year]],"-",TEXT(All_Opps[[#This Row],[WeekMod]],"00#")),"")</f>
        <v>2020-045</v>
      </c>
      <c r="C14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1435" s="181" t="str">
        <f>CONCATENATE(All_Opps[[#This Row],[Opp Year]],"-",TEXT(All_Opps[[#This Row],[Week]],"00#"))</f>
        <v>2020-045</v>
      </c>
      <c r="E1435" s="181">
        <f>IFERROR(VALUE(RIGHT(All_Opps[[#This Row],[Opportunity Name]],2)),"")</f>
        <v>6</v>
      </c>
      <c r="F1435" s="181">
        <f>IFERROR(("20"&amp;LEFT(All_Opps[[#This Row],[Opportunity Name]],2))*1,"")</f>
        <v>2020</v>
      </c>
      <c r="G1435" s="181" t="str">
        <f>MID(All_Opps[[#This Row],[Opportunity Name]],3,2)</f>
        <v>11</v>
      </c>
      <c r="H1435" s="181" t="str">
        <f>LEFT(All_Opps[[#This Row],[Opportunity Name]],7)</f>
        <v>2011-02</v>
      </c>
      <c r="I1435" s="181" t="str" cm="1">
        <f t="array" ref="I14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435" s="181" t="str">
        <f>YEAR(All_Opps[[#This Row],[Close_Date]])&amp;"-"&amp;TEXT(MONTH(All_Opps[[#This Row],[Close_Date]]),"00")</f>
        <v>2019-11</v>
      </c>
      <c r="K1435" s="182">
        <f>All_Opps[[#This Row],[Created Date2]]*1</f>
        <v>43753</v>
      </c>
      <c r="L1435" s="183">
        <f>YEAR(All_Opps[[#This Row],[Created_Date]])</f>
        <v>2019</v>
      </c>
      <c r="M1435" s="184">
        <f>WEEKNUM(All_Opps[[#This Row],[Created_Date]],16)</f>
        <v>42</v>
      </c>
      <c r="N1435" s="182">
        <f>All_Opps[[#This Row],[Close Date]]*1</f>
        <v>43772</v>
      </c>
      <c r="O1435" s="185">
        <f>YEAR(All_Opps[[#This Row],[Close_Date]])</f>
        <v>2019</v>
      </c>
      <c r="P1435" s="183">
        <f>MONTH(All_Opps[[#This Row],[Close Date]])</f>
        <v>11</v>
      </c>
      <c r="Q1435" s="181">
        <f>WEEKNUM(All_Opps[[#This Row],[Close Date]],1)</f>
        <v>45</v>
      </c>
      <c r="R143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35" s="4" t="s">
        <v>3179</v>
      </c>
      <c r="T1435" s="4" t="s">
        <v>3180</v>
      </c>
      <c r="U1435" s="68">
        <v>43772</v>
      </c>
      <c r="V1435" s="347" t="s">
        <v>20</v>
      </c>
      <c r="W1435" s="9">
        <v>112252</v>
      </c>
      <c r="X1435" s="4" t="s">
        <v>6</v>
      </c>
      <c r="Y1435" s="4" t="s">
        <v>1285</v>
      </c>
      <c r="Z1435" s="68">
        <v>43753</v>
      </c>
    </row>
    <row r="1436" spans="1:26" ht="12.75" x14ac:dyDescent="0.35">
      <c r="A14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91</v>
      </c>
      <c r="B1436" s="181" t="str">
        <f>IF(All_Opps[[#This Row],[WeekMod]]&lt;&gt;"",CONCATENATE(All_Opps[[#This Row],[Opp Year]],"-",TEXT(All_Opps[[#This Row],[WeekMod]],"00#")),"")</f>
        <v>2019-091</v>
      </c>
      <c r="C14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91</v>
      </c>
      <c r="D1436" s="181" t="str">
        <f>CONCATENATE(All_Opps[[#This Row],[Opp Year]],"-",TEXT(All_Opps[[#This Row],[Week]],"00#"))</f>
        <v>2019-091</v>
      </c>
      <c r="E1436" s="181">
        <f>IFERROR(VALUE(RIGHT(All_Opps[[#This Row],[Opportunity Name]],2)),"")</f>
        <v>2</v>
      </c>
      <c r="F1436" s="181">
        <f>IFERROR(("20"&amp;LEFT(All_Opps[[#This Row],[Opportunity Name]],2))*1,"")</f>
        <v>2019</v>
      </c>
      <c r="G1436" s="181" t="str">
        <f>MID(All_Opps[[#This Row],[Opportunity Name]],3,2)</f>
        <v>12</v>
      </c>
      <c r="H1436" s="181" t="str">
        <f>LEFT(All_Opps[[#This Row],[Opportunity Name]],7)</f>
        <v>1912 Ha</v>
      </c>
      <c r="I1436" s="181" t="str" cm="1">
        <f t="array" ref="I14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36" s="181" t="str">
        <f>YEAR(All_Opps[[#This Row],[Close_Date]])&amp;"-"&amp;TEXT(MONTH(All_Opps[[#This Row],[Close_Date]]),"00")</f>
        <v>2019-09</v>
      </c>
      <c r="K1436" s="182">
        <f>All_Opps[[#This Row],[Created Date2]]*1</f>
        <v>43728</v>
      </c>
      <c r="L1436" s="183">
        <f>YEAR(All_Opps[[#This Row],[Created_Date]])</f>
        <v>2019</v>
      </c>
      <c r="M1436" s="184">
        <f>WEEKNUM(All_Opps[[#This Row],[Created_Date]],16)</f>
        <v>38</v>
      </c>
      <c r="N1436" s="182">
        <f>All_Opps[[#This Row],[Close Date]]*1</f>
        <v>43734</v>
      </c>
      <c r="O1436" s="185">
        <f>YEAR(All_Opps[[#This Row],[Close_Date]])</f>
        <v>2019</v>
      </c>
      <c r="P1436" s="183">
        <f>MONTH(All_Opps[[#This Row],[Close Date]])</f>
        <v>9</v>
      </c>
      <c r="Q1436" s="181">
        <f>WEEKNUM(All_Opps[[#This Row],[Close Date]],1)</f>
        <v>39</v>
      </c>
      <c r="R143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36" s="4" t="s">
        <v>3181</v>
      </c>
      <c r="T1436" s="4" t="s">
        <v>3182</v>
      </c>
      <c r="U1436" s="68">
        <v>43734</v>
      </c>
      <c r="V1436" s="347" t="s">
        <v>18</v>
      </c>
      <c r="W1436" s="9">
        <v>35016</v>
      </c>
      <c r="X1436" s="4" t="s">
        <v>6</v>
      </c>
      <c r="Y1436" s="4" t="s">
        <v>321</v>
      </c>
      <c r="Z1436" s="68">
        <v>43728</v>
      </c>
    </row>
    <row r="1437" spans="1:26" ht="12.75" x14ac:dyDescent="0.35">
      <c r="A14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91</v>
      </c>
      <c r="B1437" s="181" t="str">
        <f>IF(All_Opps[[#This Row],[WeekMod]]&lt;&gt;"",CONCATENATE(All_Opps[[#This Row],[Opp Year]],"-",TEXT(All_Opps[[#This Row],[WeekMod]],"00#")),"")</f>
        <v>2019-091</v>
      </c>
      <c r="C14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91</v>
      </c>
      <c r="D1437" s="181" t="str">
        <f>CONCATENATE(All_Opps[[#This Row],[Opp Year]],"-",TEXT(All_Opps[[#This Row],[Week]],"00#"))</f>
        <v>2019-091</v>
      </c>
      <c r="E1437" s="181">
        <f>IFERROR(VALUE(RIGHT(All_Opps[[#This Row],[Opportunity Name]],2)),"")</f>
        <v>1</v>
      </c>
      <c r="F1437" s="181">
        <f>IFERROR(("20"&amp;LEFT(All_Opps[[#This Row],[Opportunity Name]],2))*1,"")</f>
        <v>2019</v>
      </c>
      <c r="G1437" s="181" t="str">
        <f>MID(All_Opps[[#This Row],[Opportunity Name]],3,2)</f>
        <v>10</v>
      </c>
      <c r="H1437" s="181" t="str">
        <f>LEFT(All_Opps[[#This Row],[Opportunity Name]],7)</f>
        <v>1910 In</v>
      </c>
      <c r="I1437" s="181" t="str" cm="1">
        <f t="array" ref="I14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37" s="181" t="str">
        <f>YEAR(All_Opps[[#This Row],[Close_Date]])&amp;"-"&amp;TEXT(MONTH(All_Opps[[#This Row],[Close_Date]]),"00")</f>
        <v>2019-09</v>
      </c>
      <c r="K1437" s="182">
        <f>All_Opps[[#This Row],[Created Date2]]*1</f>
        <v>43726</v>
      </c>
      <c r="L1437" s="183">
        <f>YEAR(All_Opps[[#This Row],[Created_Date]])</f>
        <v>2019</v>
      </c>
      <c r="M1437" s="184">
        <f>WEEKNUM(All_Opps[[#This Row],[Created_Date]],16)</f>
        <v>38</v>
      </c>
      <c r="N1437" s="182">
        <f>All_Opps[[#This Row],[Close Date]]*1</f>
        <v>43735</v>
      </c>
      <c r="O1437" s="185">
        <f>YEAR(All_Opps[[#This Row],[Close_Date]])</f>
        <v>2019</v>
      </c>
      <c r="P1437" s="183">
        <f>MONTH(All_Opps[[#This Row],[Close Date]])</f>
        <v>9</v>
      </c>
      <c r="Q1437" s="181">
        <f>WEEKNUM(All_Opps[[#This Row],[Close Date]],1)</f>
        <v>39</v>
      </c>
      <c r="R143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37" s="4" t="s">
        <v>3183</v>
      </c>
      <c r="T1437" s="4" t="s">
        <v>3184</v>
      </c>
      <c r="U1437" s="68">
        <v>43735</v>
      </c>
      <c r="V1437" s="347" t="s">
        <v>18</v>
      </c>
      <c r="W1437" s="9">
        <v>8506</v>
      </c>
      <c r="X1437" s="4" t="s">
        <v>11</v>
      </c>
      <c r="Y1437" s="4" t="s">
        <v>321</v>
      </c>
      <c r="Z1437" s="68">
        <v>43726</v>
      </c>
    </row>
    <row r="1438" spans="1:26" ht="12.75" x14ac:dyDescent="0.35">
      <c r="A143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38" s="181" t="str">
        <f>IF(All_Opps[[#This Row],[WeekMod]]&lt;&gt;"",CONCATENATE(All_Opps[[#This Row],[Opp Year]],"-",TEXT(All_Opps[[#This Row],[WeekMod]],"00#")),"")</f>
        <v/>
      </c>
      <c r="C14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38" s="181" t="str">
        <f>CONCATENATE(All_Opps[[#This Row],[Opp Year]],"-",TEXT(All_Opps[[#This Row],[Week]],"00#"))</f>
        <v>2021-001</v>
      </c>
      <c r="E1438" s="181">
        <f>IFERROR(VALUE(RIGHT(All_Opps[[#This Row],[Opportunity Name]],2)),"")</f>
        <v>6</v>
      </c>
      <c r="F1438" s="181">
        <f>IFERROR(("20"&amp;LEFT(All_Opps[[#This Row],[Opportunity Name]],2))*1,"")</f>
        <v>2021</v>
      </c>
      <c r="G1438" s="181" t="str">
        <f>MID(All_Opps[[#This Row],[Opportunity Name]],3,2)</f>
        <v>05</v>
      </c>
      <c r="H1438" s="181" t="str">
        <f>LEFT(All_Opps[[#This Row],[Opportunity Name]],7)</f>
        <v>2105 Be</v>
      </c>
      <c r="I1438" s="181" t="str" cm="1">
        <f t="array" ref="I14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38" s="181" t="str">
        <f>YEAR(All_Opps[[#This Row],[Close_Date]])&amp;"-"&amp;TEXT(MONTH(All_Opps[[#This Row],[Close_Date]]),"00")</f>
        <v>2019-10</v>
      </c>
      <c r="K1438" s="182">
        <f>All_Opps[[#This Row],[Created Date2]]*1</f>
        <v>43733</v>
      </c>
      <c r="L1438" s="183">
        <f>YEAR(All_Opps[[#This Row],[Created_Date]])</f>
        <v>2019</v>
      </c>
      <c r="M1438" s="184">
        <f>WEEKNUM(All_Opps[[#This Row],[Created_Date]],16)</f>
        <v>39</v>
      </c>
      <c r="N1438" s="182">
        <f>All_Opps[[#This Row],[Close Date]]*1</f>
        <v>43760</v>
      </c>
      <c r="O1438" s="185">
        <f>YEAR(All_Opps[[#This Row],[Close_Date]])</f>
        <v>2019</v>
      </c>
      <c r="P1438" s="183">
        <f>MONTH(All_Opps[[#This Row],[Close Date]])</f>
        <v>10</v>
      </c>
      <c r="Q1438" s="181">
        <f>WEEKNUM(All_Opps[[#This Row],[Close Date]],1)</f>
        <v>43</v>
      </c>
      <c r="R143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38" s="4" t="s">
        <v>3185</v>
      </c>
      <c r="T1438" s="4" t="s">
        <v>3186</v>
      </c>
      <c r="U1438" s="68">
        <v>43760</v>
      </c>
      <c r="V1438" s="347" t="s">
        <v>21</v>
      </c>
      <c r="W1438" s="9">
        <v>73429</v>
      </c>
      <c r="X1438" s="4" t="s">
        <v>11</v>
      </c>
      <c r="Y1438" s="4" t="s">
        <v>328</v>
      </c>
      <c r="Z1438" s="68">
        <v>43733</v>
      </c>
    </row>
    <row r="1439" spans="1:26" ht="12.75" x14ac:dyDescent="0.35">
      <c r="A14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1439" s="181" t="str">
        <f>IF(All_Opps[[#This Row],[WeekMod]]&lt;&gt;"",CONCATENATE(All_Opps[[#This Row],[Opp Year]],"-",TEXT(All_Opps[[#This Row],[WeekMod]],"00#")),"")</f>
        <v>2020-046</v>
      </c>
      <c r="C14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1439" s="181" t="str">
        <f>CONCATENATE(All_Opps[[#This Row],[Opp Year]],"-",TEXT(All_Opps[[#This Row],[Week]],"00#"))</f>
        <v>2020-046</v>
      </c>
      <c r="E1439" s="181">
        <f>IFERROR(VALUE(RIGHT(All_Opps[[#This Row],[Opportunity Name]],2)),"")</f>
        <v>3</v>
      </c>
      <c r="F1439" s="181">
        <f>IFERROR(("20"&amp;LEFT(All_Opps[[#This Row],[Opportunity Name]],2))*1,"")</f>
        <v>2020</v>
      </c>
      <c r="G1439" s="181" t="str">
        <f>MID(All_Opps[[#This Row],[Opportunity Name]],3,2)</f>
        <v>07</v>
      </c>
      <c r="H1439" s="181" t="str">
        <f>LEFT(All_Opps[[#This Row],[Opportunity Name]],7)</f>
        <v>2007 Vo</v>
      </c>
      <c r="I1439" s="181" t="str" cm="1">
        <f t="array" ref="I14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39" s="181" t="str">
        <f>YEAR(All_Opps[[#This Row],[Close_Date]])&amp;"-"&amp;TEXT(MONTH(All_Opps[[#This Row],[Close_Date]]),"00")</f>
        <v>2019-11</v>
      </c>
      <c r="K1439" s="182">
        <f>All_Opps[[#This Row],[Created Date2]]*1</f>
        <v>43771</v>
      </c>
      <c r="L1439" s="183">
        <f>YEAR(All_Opps[[#This Row],[Created_Date]])</f>
        <v>2019</v>
      </c>
      <c r="M1439" s="184">
        <f>WEEKNUM(All_Opps[[#This Row],[Created_Date]],16)</f>
        <v>45</v>
      </c>
      <c r="N1439" s="182">
        <f>All_Opps[[#This Row],[Close Date]]*1</f>
        <v>43784</v>
      </c>
      <c r="O1439" s="185">
        <f>YEAR(All_Opps[[#This Row],[Close_Date]])</f>
        <v>2019</v>
      </c>
      <c r="P1439" s="183">
        <f>MONTH(All_Opps[[#This Row],[Close Date]])</f>
        <v>11</v>
      </c>
      <c r="Q1439" s="181">
        <f>WEEKNUM(All_Opps[[#This Row],[Close Date]],1)</f>
        <v>46</v>
      </c>
      <c r="R143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39" s="4" t="s">
        <v>3187</v>
      </c>
      <c r="T1439" s="4" t="s">
        <v>3188</v>
      </c>
      <c r="U1439" s="68">
        <v>43784</v>
      </c>
      <c r="V1439" s="347" t="s">
        <v>18</v>
      </c>
      <c r="W1439" s="9">
        <v>87663</v>
      </c>
      <c r="X1439" s="4" t="s">
        <v>13</v>
      </c>
      <c r="Y1439" s="4" t="s">
        <v>1285</v>
      </c>
      <c r="Z1439" s="68">
        <v>43771</v>
      </c>
    </row>
    <row r="1440" spans="1:26" ht="12.75" x14ac:dyDescent="0.35">
      <c r="A14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1440" s="181" t="str">
        <f>IF(All_Opps[[#This Row],[WeekMod]]&lt;&gt;"",CONCATENATE(All_Opps[[#This Row],[Opp Year]],"-",TEXT(All_Opps[[#This Row],[WeekMod]],"00#")),"")</f>
        <v>2020-046</v>
      </c>
      <c r="C14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1440" s="181" t="str">
        <f>CONCATENATE(All_Opps[[#This Row],[Opp Year]],"-",TEXT(All_Opps[[#This Row],[Week]],"00#"))</f>
        <v>2020-046</v>
      </c>
      <c r="E1440" s="181" t="str">
        <f>IFERROR(VALUE(RIGHT(All_Opps[[#This Row],[Opportunity Name]],2)),"")</f>
        <v/>
      </c>
      <c r="F1440" s="181">
        <f>IFERROR(("20"&amp;LEFT(All_Opps[[#This Row],[Opportunity Name]],2))*1,"")</f>
        <v>2020</v>
      </c>
      <c r="G1440" s="181" t="str">
        <f>MID(All_Opps[[#This Row],[Opportunity Name]],3,2)</f>
        <v>07</v>
      </c>
      <c r="H1440" s="181" t="str">
        <f>LEFT(All_Opps[[#This Row],[Opportunity Name]],7)</f>
        <v>2007Cvi</v>
      </c>
      <c r="I1440" s="181" t="str" cm="1">
        <f t="array" ref="I14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40" s="181" t="str">
        <f>YEAR(All_Opps[[#This Row],[Close_Date]])&amp;"-"&amp;TEXT(MONTH(All_Opps[[#This Row],[Close_Date]]),"00")</f>
        <v>2019-11</v>
      </c>
      <c r="K1440" s="182">
        <f>All_Opps[[#This Row],[Created Date2]]*1</f>
        <v>43780</v>
      </c>
      <c r="L1440" s="183">
        <f>YEAR(All_Opps[[#This Row],[Created_Date]])</f>
        <v>2019</v>
      </c>
      <c r="M1440" s="184">
        <f>WEEKNUM(All_Opps[[#This Row],[Created_Date]],16)</f>
        <v>46</v>
      </c>
      <c r="N1440" s="182">
        <f>All_Opps[[#This Row],[Close Date]]*1</f>
        <v>43780</v>
      </c>
      <c r="O1440" s="185">
        <f>YEAR(All_Opps[[#This Row],[Close_Date]])</f>
        <v>2019</v>
      </c>
      <c r="P1440" s="183">
        <f>MONTH(All_Opps[[#This Row],[Close Date]])</f>
        <v>11</v>
      </c>
      <c r="Q1440" s="181">
        <f>WEEKNUM(All_Opps[[#This Row],[Close Date]],1)</f>
        <v>46</v>
      </c>
      <c r="R144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40" s="4" t="s">
        <v>3189</v>
      </c>
      <c r="T1440" s="4" t="s">
        <v>3190</v>
      </c>
      <c r="U1440" s="68">
        <v>43780</v>
      </c>
      <c r="V1440" s="347" t="s">
        <v>18</v>
      </c>
      <c r="W1440" s="9">
        <v>83533</v>
      </c>
      <c r="X1440" s="4" t="s">
        <v>6</v>
      </c>
      <c r="Y1440" s="4" t="s">
        <v>1285</v>
      </c>
      <c r="Z1440" s="68">
        <v>43780</v>
      </c>
    </row>
    <row r="1441" spans="1:26" ht="12.75" x14ac:dyDescent="0.35">
      <c r="A144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41" s="181" t="str">
        <f>IF(All_Opps[[#This Row],[WeekMod]]&lt;&gt;"",CONCATENATE(All_Opps[[#This Row],[Opp Year]],"-",TEXT(All_Opps[[#This Row],[WeekMod]],"00#")),"")</f>
        <v/>
      </c>
      <c r="C14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41" s="181" t="str">
        <f>CONCATENATE(All_Opps[[#This Row],[Opp Year]],"-",TEXT(All_Opps[[#This Row],[Week]],"00#"))</f>
        <v>2022-001</v>
      </c>
      <c r="E1441" s="181">
        <f>IFERROR(VALUE(RIGHT(All_Opps[[#This Row],[Opportunity Name]],2)),"")</f>
        <v>2</v>
      </c>
      <c r="F1441" s="181">
        <f>IFERROR(("20"&amp;LEFT(All_Opps[[#This Row],[Opportunity Name]],2))*1,"")</f>
        <v>2022</v>
      </c>
      <c r="G1441" s="181" t="str">
        <f>MID(All_Opps[[#This Row],[Opportunity Name]],3,2)</f>
        <v>04</v>
      </c>
      <c r="H1441" s="181" t="str">
        <f>LEFT(All_Opps[[#This Row],[Opportunity Name]],7)</f>
        <v>2204-02</v>
      </c>
      <c r="I1441" s="181" t="str" cm="1">
        <f t="array" ref="I14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41" s="181" t="str">
        <f>YEAR(All_Opps[[#This Row],[Close_Date]])&amp;"-"&amp;TEXT(MONTH(All_Opps[[#This Row],[Close_Date]]),"00")</f>
        <v>2019-11</v>
      </c>
      <c r="K1441" s="182">
        <f>All_Opps[[#This Row],[Created Date2]]*1</f>
        <v>43772</v>
      </c>
      <c r="L1441" s="183">
        <f>YEAR(All_Opps[[#This Row],[Created_Date]])</f>
        <v>2019</v>
      </c>
      <c r="M1441" s="184">
        <f>WEEKNUM(All_Opps[[#This Row],[Created_Date]],16)</f>
        <v>45</v>
      </c>
      <c r="N1441" s="182">
        <f>All_Opps[[#This Row],[Close Date]]*1</f>
        <v>43783</v>
      </c>
      <c r="O1441" s="185">
        <f>YEAR(All_Opps[[#This Row],[Close_Date]])</f>
        <v>2019</v>
      </c>
      <c r="P1441" s="183">
        <f>MONTH(All_Opps[[#This Row],[Close Date]])</f>
        <v>11</v>
      </c>
      <c r="Q1441" s="181">
        <f>WEEKNUM(All_Opps[[#This Row],[Close Date]],1)</f>
        <v>46</v>
      </c>
      <c r="R144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880</v>
      </c>
      <c r="S1441" s="4" t="s">
        <v>3191</v>
      </c>
      <c r="T1441" s="4" t="s">
        <v>3192</v>
      </c>
      <c r="U1441" s="68">
        <v>43783</v>
      </c>
      <c r="V1441" s="347" t="s">
        <v>19</v>
      </c>
      <c r="W1441" s="9">
        <v>37524</v>
      </c>
      <c r="X1441" s="4" t="s">
        <v>5</v>
      </c>
      <c r="Y1441" s="4" t="s">
        <v>321</v>
      </c>
      <c r="Z1441" s="68">
        <v>43772</v>
      </c>
    </row>
    <row r="1442" spans="1:26" ht="12.75" x14ac:dyDescent="0.35">
      <c r="A14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1442" s="181" t="str">
        <f>IF(All_Opps[[#This Row],[WeekMod]]&lt;&gt;"",CONCATENATE(All_Opps[[#This Row],[Opp Year]],"-",TEXT(All_Opps[[#This Row],[WeekMod]],"00#")),"")</f>
        <v>2020-044</v>
      </c>
      <c r="C14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1442" s="181" t="str">
        <f>CONCATENATE(All_Opps[[#This Row],[Opp Year]],"-",TEXT(All_Opps[[#This Row],[Week]],"00#"))</f>
        <v>2020-044</v>
      </c>
      <c r="E1442" s="181">
        <f>IFERROR(VALUE(RIGHT(All_Opps[[#This Row],[Opportunity Name]],2)),"")</f>
        <v>2</v>
      </c>
      <c r="F1442" s="181">
        <f>IFERROR(("20"&amp;LEFT(All_Opps[[#This Row],[Opportunity Name]],2))*1,"")</f>
        <v>2020</v>
      </c>
      <c r="G1442" s="181" t="str">
        <f>MID(All_Opps[[#This Row],[Opportunity Name]],3,2)</f>
        <v>06</v>
      </c>
      <c r="H1442" s="181" t="str">
        <f>LEFT(All_Opps[[#This Row],[Opportunity Name]],7)</f>
        <v>2006 Ca</v>
      </c>
      <c r="I1442" s="181" t="str" cm="1">
        <f t="array" ref="I14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42" s="181" t="str">
        <f>YEAR(All_Opps[[#This Row],[Close_Date]])&amp;"-"&amp;TEXT(MONTH(All_Opps[[#This Row],[Close_Date]]),"00")</f>
        <v>2019-10</v>
      </c>
      <c r="K1442" s="182">
        <f>All_Opps[[#This Row],[Created Date2]]*1</f>
        <v>43743</v>
      </c>
      <c r="L1442" s="183">
        <f>YEAR(All_Opps[[#This Row],[Created_Date]])</f>
        <v>2019</v>
      </c>
      <c r="M1442" s="184">
        <f>WEEKNUM(All_Opps[[#This Row],[Created_Date]],16)</f>
        <v>41</v>
      </c>
      <c r="N1442" s="182">
        <f>All_Opps[[#This Row],[Close Date]]*1</f>
        <v>43768</v>
      </c>
      <c r="O1442" s="185">
        <f>YEAR(All_Opps[[#This Row],[Close_Date]])</f>
        <v>2019</v>
      </c>
      <c r="P1442" s="183">
        <f>MONTH(All_Opps[[#This Row],[Close Date]])</f>
        <v>10</v>
      </c>
      <c r="Q1442" s="181">
        <f>WEEKNUM(All_Opps[[#This Row],[Close Date]],1)</f>
        <v>44</v>
      </c>
      <c r="R144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42" s="4" t="s">
        <v>3193</v>
      </c>
      <c r="T1442" s="4" t="s">
        <v>3194</v>
      </c>
      <c r="U1442" s="68">
        <v>43768</v>
      </c>
      <c r="V1442" s="347" t="s">
        <v>18</v>
      </c>
      <c r="W1442" s="9">
        <v>35971</v>
      </c>
      <c r="X1442" s="4" t="s">
        <v>13</v>
      </c>
      <c r="Y1442" s="4" t="s">
        <v>328</v>
      </c>
      <c r="Z1442" s="68">
        <v>43743</v>
      </c>
    </row>
    <row r="1443" spans="1:26" ht="12.75" x14ac:dyDescent="0.35">
      <c r="A14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1443" s="181" t="str">
        <f>IF(All_Opps[[#This Row],[WeekMod]]&lt;&gt;"",CONCATENATE(All_Opps[[#This Row],[Opp Year]],"-",TEXT(All_Opps[[#This Row],[WeekMod]],"00#")),"")</f>
        <v>2020-041</v>
      </c>
      <c r="C14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1443" s="181" t="str">
        <f>CONCATENATE(All_Opps[[#This Row],[Opp Year]],"-",TEXT(All_Opps[[#This Row],[Week]],"00#"))</f>
        <v>2020-041</v>
      </c>
      <c r="E1443" s="181">
        <f>IFERROR(VALUE(RIGHT(All_Opps[[#This Row],[Opportunity Name]],2)),"")</f>
        <v>2</v>
      </c>
      <c r="F1443" s="181">
        <f>IFERROR(("20"&amp;LEFT(All_Opps[[#This Row],[Opportunity Name]],2))*1,"")</f>
        <v>2020</v>
      </c>
      <c r="G1443" s="181" t="str">
        <f>MID(All_Opps[[#This Row],[Opportunity Name]],3,2)</f>
        <v>08</v>
      </c>
      <c r="H1443" s="181" t="str">
        <f>LEFT(All_Opps[[#This Row],[Opportunity Name]],7)</f>
        <v>2008 In</v>
      </c>
      <c r="I1443" s="181" t="str" cm="1">
        <f t="array" ref="I14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43" s="181" t="str">
        <f>YEAR(All_Opps[[#This Row],[Close_Date]])&amp;"-"&amp;TEXT(MONTH(All_Opps[[#This Row],[Close_Date]]),"00")</f>
        <v>2019-10</v>
      </c>
      <c r="K1443" s="182">
        <f>All_Opps[[#This Row],[Created Date2]]*1</f>
        <v>43736</v>
      </c>
      <c r="L1443" s="183">
        <f>YEAR(All_Opps[[#This Row],[Created_Date]])</f>
        <v>2019</v>
      </c>
      <c r="M1443" s="184">
        <f>WEEKNUM(All_Opps[[#This Row],[Created_Date]],16)</f>
        <v>40</v>
      </c>
      <c r="N1443" s="182">
        <f>All_Opps[[#This Row],[Close Date]]*1</f>
        <v>43749</v>
      </c>
      <c r="O1443" s="185">
        <f>YEAR(All_Opps[[#This Row],[Close_Date]])</f>
        <v>2019</v>
      </c>
      <c r="P1443" s="183">
        <f>MONTH(All_Opps[[#This Row],[Close Date]])</f>
        <v>10</v>
      </c>
      <c r="Q1443" s="181">
        <f>WEEKNUM(All_Opps[[#This Row],[Close Date]],1)</f>
        <v>41</v>
      </c>
      <c r="R144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43" s="4" t="s">
        <v>3195</v>
      </c>
      <c r="T1443" s="4" t="s">
        <v>3196</v>
      </c>
      <c r="U1443" s="68">
        <v>43749</v>
      </c>
      <c r="V1443" s="347" t="s">
        <v>18</v>
      </c>
      <c r="W1443" s="9">
        <v>41701</v>
      </c>
      <c r="X1443" s="4" t="s">
        <v>11</v>
      </c>
      <c r="Y1443" s="4" t="s">
        <v>328</v>
      </c>
      <c r="Z1443" s="68">
        <v>43736</v>
      </c>
    </row>
    <row r="1444" spans="1:26" ht="12.75" x14ac:dyDescent="0.35">
      <c r="A14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1444" s="181" t="str">
        <f>IF(All_Opps[[#This Row],[WeekMod]]&lt;&gt;"",CONCATENATE(All_Opps[[#This Row],[Opp Year]],"-",TEXT(All_Opps[[#This Row],[WeekMod]],"00#")),"")</f>
        <v>2020-041</v>
      </c>
      <c r="C14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1444" s="181" t="str">
        <f>CONCATENATE(All_Opps[[#This Row],[Opp Year]],"-",TEXT(All_Opps[[#This Row],[Week]],"00#"))</f>
        <v>2020-041</v>
      </c>
      <c r="E1444" s="181">
        <f>IFERROR(VALUE(RIGHT(All_Opps[[#This Row],[Opportunity Name]],2)),"")</f>
        <v>2</v>
      </c>
      <c r="F1444" s="181">
        <f>IFERROR(("20"&amp;LEFT(All_Opps[[#This Row],[Opportunity Name]],2))*1,"")</f>
        <v>2020</v>
      </c>
      <c r="G1444" s="181" t="str">
        <f>MID(All_Opps[[#This Row],[Opportunity Name]],3,2)</f>
        <v>03</v>
      </c>
      <c r="H1444" s="181" t="str">
        <f>LEFT(All_Opps[[#This Row],[Opportunity Name]],7)</f>
        <v>2003-03</v>
      </c>
      <c r="I1444" s="181" t="str" cm="1">
        <f t="array" ref="I14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44" s="181" t="str">
        <f>YEAR(All_Opps[[#This Row],[Close_Date]])&amp;"-"&amp;TEXT(MONTH(All_Opps[[#This Row],[Close_Date]]),"00")</f>
        <v>2019-10</v>
      </c>
      <c r="K1444" s="182">
        <f>All_Opps[[#This Row],[Created Date2]]*1</f>
        <v>43747</v>
      </c>
      <c r="L1444" s="183">
        <f>YEAR(All_Opps[[#This Row],[Created_Date]])</f>
        <v>2019</v>
      </c>
      <c r="M1444" s="184">
        <f>WEEKNUM(All_Opps[[#This Row],[Created_Date]],16)</f>
        <v>41</v>
      </c>
      <c r="N1444" s="182">
        <f>All_Opps[[#This Row],[Close Date]]*1</f>
        <v>43750</v>
      </c>
      <c r="O1444" s="185">
        <f>YEAR(All_Opps[[#This Row],[Close_Date]])</f>
        <v>2019</v>
      </c>
      <c r="P1444" s="183">
        <f>MONTH(All_Opps[[#This Row],[Close Date]])</f>
        <v>10</v>
      </c>
      <c r="Q1444" s="181">
        <f>WEEKNUM(All_Opps[[#This Row],[Close Date]],1)</f>
        <v>41</v>
      </c>
      <c r="R144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144</v>
      </c>
      <c r="S1444" s="4" t="s">
        <v>3197</v>
      </c>
      <c r="T1444" s="4" t="s">
        <v>3198</v>
      </c>
      <c r="U1444" s="68">
        <v>43750</v>
      </c>
      <c r="V1444" s="347" t="s">
        <v>19</v>
      </c>
      <c r="W1444" s="9">
        <v>26830</v>
      </c>
      <c r="X1444" s="4" t="s">
        <v>13</v>
      </c>
      <c r="Y1444" s="4" t="s">
        <v>328</v>
      </c>
      <c r="Z1444" s="68">
        <v>43747</v>
      </c>
    </row>
    <row r="1445" spans="1:26" ht="12.75" x14ac:dyDescent="0.35">
      <c r="A14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1445" s="181" t="str">
        <f>IF(All_Opps[[#This Row],[WeekMod]]&lt;&gt;"",CONCATENATE(All_Opps[[#This Row],[Opp Year]],"-",TEXT(All_Opps[[#This Row],[WeekMod]],"00#")),"")</f>
        <v>2020-041</v>
      </c>
      <c r="C14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1445" s="181" t="str">
        <f>CONCATENATE(All_Opps[[#This Row],[Opp Year]],"-",TEXT(All_Opps[[#This Row],[Week]],"00#"))</f>
        <v>2020-041</v>
      </c>
      <c r="E1445" s="181">
        <f>IFERROR(VALUE(RIGHT(All_Opps[[#This Row],[Opportunity Name]],2)),"")</f>
        <v>2</v>
      </c>
      <c r="F1445" s="181">
        <f>IFERROR(("20"&amp;LEFT(All_Opps[[#This Row],[Opportunity Name]],2))*1,"")</f>
        <v>2020</v>
      </c>
      <c r="G1445" s="181" t="str">
        <f>MID(All_Opps[[#This Row],[Opportunity Name]],3,2)</f>
        <v>08</v>
      </c>
      <c r="H1445" s="181" t="str">
        <f>LEFT(All_Opps[[#This Row],[Opportunity Name]],7)</f>
        <v>2008 Mo</v>
      </c>
      <c r="I1445" s="181" t="str" cm="1">
        <f t="array" ref="I14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45" s="181" t="str">
        <f>YEAR(All_Opps[[#This Row],[Close_Date]])&amp;"-"&amp;TEXT(MONTH(All_Opps[[#This Row],[Close_Date]]),"00")</f>
        <v>2019-10</v>
      </c>
      <c r="K1445" s="182">
        <f>All_Opps[[#This Row],[Created Date2]]*1</f>
        <v>43329</v>
      </c>
      <c r="L1445" s="183">
        <f>YEAR(All_Opps[[#This Row],[Created_Date]])</f>
        <v>2018</v>
      </c>
      <c r="M1445" s="184">
        <f>WEEKNUM(All_Opps[[#This Row],[Created_Date]],16)</f>
        <v>33</v>
      </c>
      <c r="N1445" s="182">
        <f>All_Opps[[#This Row],[Close Date]]*1</f>
        <v>43749</v>
      </c>
      <c r="O1445" s="185">
        <f>YEAR(All_Opps[[#This Row],[Close_Date]])</f>
        <v>2019</v>
      </c>
      <c r="P1445" s="183">
        <f>MONTH(All_Opps[[#This Row],[Close Date]])</f>
        <v>10</v>
      </c>
      <c r="Q1445" s="181">
        <f>WEEKNUM(All_Opps[[#This Row],[Close Date]],1)</f>
        <v>41</v>
      </c>
      <c r="R144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45" s="4" t="s">
        <v>3199</v>
      </c>
      <c r="T1445" s="4" t="s">
        <v>3200</v>
      </c>
      <c r="U1445" s="68">
        <v>43749</v>
      </c>
      <c r="V1445" s="347" t="s">
        <v>18</v>
      </c>
      <c r="W1445" s="9">
        <v>63260</v>
      </c>
      <c r="X1445" s="4" t="s">
        <v>11</v>
      </c>
      <c r="Y1445" s="4" t="s">
        <v>328</v>
      </c>
      <c r="Z1445" s="68">
        <v>43329</v>
      </c>
    </row>
    <row r="1446" spans="1:26" ht="12.75" x14ac:dyDescent="0.35">
      <c r="A14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1446" s="181" t="str">
        <f>IF(All_Opps[[#This Row],[WeekMod]]&lt;&gt;"",CONCATENATE(All_Opps[[#This Row],[Opp Year]],"-",TEXT(All_Opps[[#This Row],[WeekMod]],"00#")),"")</f>
        <v>2020-041</v>
      </c>
      <c r="C14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1446" s="181" t="str">
        <f>CONCATENATE(All_Opps[[#This Row],[Opp Year]],"-",TEXT(All_Opps[[#This Row],[Week]],"00#"))</f>
        <v>2020-041</v>
      </c>
      <c r="E1446" s="181">
        <f>IFERROR(VALUE(RIGHT(All_Opps[[#This Row],[Opportunity Name]],2)),"")</f>
        <v>2</v>
      </c>
      <c r="F1446" s="181">
        <f>IFERROR(("20"&amp;LEFT(All_Opps[[#This Row],[Opportunity Name]],2))*1,"")</f>
        <v>2020</v>
      </c>
      <c r="G1446" s="181" t="str">
        <f>MID(All_Opps[[#This Row],[Opportunity Name]],3,2)</f>
        <v>02</v>
      </c>
      <c r="H1446" s="181" t="str">
        <f>LEFT(All_Opps[[#This Row],[Opportunity Name]],7)</f>
        <v>2002-07</v>
      </c>
      <c r="I1446" s="181" t="str" cm="1">
        <f t="array" ref="I14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46" s="181" t="str">
        <f>YEAR(All_Opps[[#This Row],[Close_Date]])&amp;"-"&amp;TEXT(MONTH(All_Opps[[#This Row],[Close_Date]]),"00")</f>
        <v>2019-10</v>
      </c>
      <c r="K1446" s="182">
        <f>All_Opps[[#This Row],[Created Date2]]*1</f>
        <v>43583</v>
      </c>
      <c r="L1446" s="183">
        <f>YEAR(All_Opps[[#This Row],[Created_Date]])</f>
        <v>2019</v>
      </c>
      <c r="M1446" s="184">
        <f>WEEKNUM(All_Opps[[#This Row],[Created_Date]],16)</f>
        <v>18</v>
      </c>
      <c r="N1446" s="182">
        <f>All_Opps[[#This Row],[Close Date]]*1</f>
        <v>43746</v>
      </c>
      <c r="O1446" s="185">
        <f>YEAR(All_Opps[[#This Row],[Close_Date]])</f>
        <v>2019</v>
      </c>
      <c r="P1446" s="183">
        <f>MONTH(All_Opps[[#This Row],[Close Date]])</f>
        <v>10</v>
      </c>
      <c r="Q1446" s="181">
        <f>WEEKNUM(All_Opps[[#This Row],[Close Date]],1)</f>
        <v>41</v>
      </c>
      <c r="R144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279</v>
      </c>
      <c r="S1446" s="4" t="s">
        <v>3201</v>
      </c>
      <c r="T1446" s="4" t="s">
        <v>3202</v>
      </c>
      <c r="U1446" s="68">
        <v>43746</v>
      </c>
      <c r="V1446" s="347" t="s">
        <v>19</v>
      </c>
      <c r="W1446" s="9">
        <v>11816</v>
      </c>
      <c r="X1446" s="4" t="s">
        <v>6</v>
      </c>
      <c r="Y1446" s="4" t="s">
        <v>328</v>
      </c>
      <c r="Z1446" s="68">
        <v>43583</v>
      </c>
    </row>
    <row r="1447" spans="1:26" ht="12.75" x14ac:dyDescent="0.35">
      <c r="A144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47" s="181" t="str">
        <f>IF(All_Opps[[#This Row],[WeekMod]]&lt;&gt;"",CONCATENATE(All_Opps[[#This Row],[Opp Year]],"-",TEXT(All_Opps[[#This Row],[WeekMod]],"00#")),"")</f>
        <v/>
      </c>
      <c r="C14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47" s="181" t="str">
        <f>CONCATENATE(All_Opps[[#This Row],[Opp Year]],"-",TEXT(All_Opps[[#This Row],[Week]],"00#"))</f>
        <v>2022-001</v>
      </c>
      <c r="E1447" s="181">
        <f>IFERROR(VALUE(RIGHT(All_Opps[[#This Row],[Opportunity Name]],2)),"")</f>
        <v>4</v>
      </c>
      <c r="F1447" s="181">
        <f>IFERROR(("20"&amp;LEFT(All_Opps[[#This Row],[Opportunity Name]],2))*1,"")</f>
        <v>2022</v>
      </c>
      <c r="G1447" s="181" t="str">
        <f>MID(All_Opps[[#This Row],[Opportunity Name]],3,2)</f>
        <v>09</v>
      </c>
      <c r="H1447" s="181" t="str">
        <f>LEFT(All_Opps[[#This Row],[Opportunity Name]],7)</f>
        <v>2209-37</v>
      </c>
      <c r="I1447" s="181" t="str" cm="1">
        <f t="array" ref="I14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47" s="181" t="str">
        <f>YEAR(All_Opps[[#This Row],[Close_Date]])&amp;"-"&amp;TEXT(MONTH(All_Opps[[#This Row],[Close_Date]]),"00")</f>
        <v>2019-11</v>
      </c>
      <c r="K1447" s="182">
        <f>All_Opps[[#This Row],[Created Date2]]*1</f>
        <v>43769</v>
      </c>
      <c r="L1447" s="183">
        <f>YEAR(All_Opps[[#This Row],[Created_Date]])</f>
        <v>2019</v>
      </c>
      <c r="M1447" s="184">
        <f>WEEKNUM(All_Opps[[#This Row],[Created_Date]],16)</f>
        <v>44</v>
      </c>
      <c r="N1447" s="182">
        <f>All_Opps[[#This Row],[Close Date]]*1</f>
        <v>43787</v>
      </c>
      <c r="O1447" s="185">
        <f>YEAR(All_Opps[[#This Row],[Close_Date]])</f>
        <v>2019</v>
      </c>
      <c r="P1447" s="183">
        <f>MONTH(All_Opps[[#This Row],[Close Date]])</f>
        <v>11</v>
      </c>
      <c r="Q1447" s="181">
        <f>WEEKNUM(All_Opps[[#This Row],[Close Date]],1)</f>
        <v>47</v>
      </c>
      <c r="R144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1036</v>
      </c>
      <c r="S1447" s="4" t="s">
        <v>3203</v>
      </c>
      <c r="T1447" s="4" t="s">
        <v>3204</v>
      </c>
      <c r="U1447" s="68">
        <v>43787</v>
      </c>
      <c r="V1447" s="347" t="s">
        <v>19</v>
      </c>
      <c r="W1447" s="9">
        <v>167559</v>
      </c>
      <c r="X1447" s="4" t="s">
        <v>11</v>
      </c>
      <c r="Y1447" s="4" t="s">
        <v>328</v>
      </c>
      <c r="Z1447" s="68">
        <v>43769</v>
      </c>
    </row>
    <row r="1448" spans="1:26" ht="12.75" x14ac:dyDescent="0.35">
      <c r="A14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1448" s="181" t="str">
        <f>IF(All_Opps[[#This Row],[WeekMod]]&lt;&gt;"",CONCATENATE(All_Opps[[#This Row],[Opp Year]],"-",TEXT(All_Opps[[#This Row],[WeekMod]],"00#")),"")</f>
        <v>2020-041</v>
      </c>
      <c r="C14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1448" s="181" t="str">
        <f>CONCATENATE(All_Opps[[#This Row],[Opp Year]],"-",TEXT(All_Opps[[#This Row],[Week]],"00#"))</f>
        <v>2020-041</v>
      </c>
      <c r="E1448" s="181">
        <f>IFERROR(VALUE(RIGHT(All_Opps[[#This Row],[Opportunity Name]],2)),"")</f>
        <v>2</v>
      </c>
      <c r="F1448" s="181">
        <f>IFERROR(("20"&amp;LEFT(All_Opps[[#This Row],[Opportunity Name]],2))*1,"")</f>
        <v>2020</v>
      </c>
      <c r="G1448" s="181" t="str">
        <f>MID(All_Opps[[#This Row],[Opportunity Name]],3,2)</f>
        <v>03</v>
      </c>
      <c r="H1448" s="181" t="str">
        <f>LEFT(All_Opps[[#This Row],[Opportunity Name]],7)</f>
        <v>2003-03</v>
      </c>
      <c r="I1448" s="181" t="str" cm="1">
        <f t="array" ref="I14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48" s="181" t="str">
        <f>YEAR(All_Opps[[#This Row],[Close_Date]])&amp;"-"&amp;TEXT(MONTH(All_Opps[[#This Row],[Close_Date]]),"00")</f>
        <v>2019-10</v>
      </c>
      <c r="K1448" s="182">
        <f>All_Opps[[#This Row],[Created Date2]]*1</f>
        <v>43730</v>
      </c>
      <c r="L1448" s="183">
        <f>YEAR(All_Opps[[#This Row],[Created_Date]])</f>
        <v>2019</v>
      </c>
      <c r="M1448" s="184">
        <f>WEEKNUM(All_Opps[[#This Row],[Created_Date]],16)</f>
        <v>39</v>
      </c>
      <c r="N1448" s="182">
        <f>All_Opps[[#This Row],[Close Date]]*1</f>
        <v>43746</v>
      </c>
      <c r="O1448" s="185">
        <f>YEAR(All_Opps[[#This Row],[Close_Date]])</f>
        <v>2019</v>
      </c>
      <c r="P1448" s="183">
        <f>MONTH(All_Opps[[#This Row],[Close Date]])</f>
        <v>10</v>
      </c>
      <c r="Q1448" s="181">
        <f>WEEKNUM(All_Opps[[#This Row],[Close Date]],1)</f>
        <v>41</v>
      </c>
      <c r="R14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161</v>
      </c>
      <c r="S1448" s="4" t="s">
        <v>3205</v>
      </c>
      <c r="T1448" s="4" t="s">
        <v>3206</v>
      </c>
      <c r="U1448" s="68">
        <v>43746</v>
      </c>
      <c r="V1448" s="347" t="s">
        <v>19</v>
      </c>
      <c r="W1448" s="9">
        <v>45527</v>
      </c>
      <c r="X1448" s="4" t="s">
        <v>161</v>
      </c>
      <c r="Y1448" s="4" t="s">
        <v>328</v>
      </c>
      <c r="Z1448" s="68">
        <v>43730</v>
      </c>
    </row>
    <row r="1449" spans="1:26" ht="12.75" x14ac:dyDescent="0.35">
      <c r="A14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1449" s="181" t="str">
        <f>IF(All_Opps[[#This Row],[WeekMod]]&lt;&gt;"",CONCATENATE(All_Opps[[#This Row],[Opp Year]],"-",TEXT(All_Opps[[#This Row],[WeekMod]],"00#")),"")</f>
        <v>2020-045</v>
      </c>
      <c r="C14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1449" s="181" t="str">
        <f>CONCATENATE(All_Opps[[#This Row],[Opp Year]],"-",TEXT(All_Opps[[#This Row],[Week]],"00#"))</f>
        <v>2020-045</v>
      </c>
      <c r="E1449" s="181">
        <f>IFERROR(VALUE(RIGHT(All_Opps[[#This Row],[Opportunity Name]],2)),"")</f>
        <v>1</v>
      </c>
      <c r="F1449" s="181">
        <f>IFERROR(("20"&amp;LEFT(All_Opps[[#This Row],[Opportunity Name]],2))*1,"")</f>
        <v>2020</v>
      </c>
      <c r="G1449" s="181" t="str">
        <f>MID(All_Opps[[#This Row],[Opportunity Name]],3,2)</f>
        <v>09</v>
      </c>
      <c r="H1449" s="181" t="str">
        <f>LEFT(All_Opps[[#This Row],[Opportunity Name]],7)</f>
        <v>2009-11</v>
      </c>
      <c r="I1449" s="181" t="str" cm="1">
        <f t="array" ref="I14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449" s="181" t="str">
        <f>YEAR(All_Opps[[#This Row],[Close_Date]])&amp;"-"&amp;TEXT(MONTH(All_Opps[[#This Row],[Close_Date]]),"00")</f>
        <v>2019-11</v>
      </c>
      <c r="K1449" s="182">
        <f>All_Opps[[#This Row],[Created Date2]]*1</f>
        <v>43773</v>
      </c>
      <c r="L1449" s="183">
        <f>YEAR(All_Opps[[#This Row],[Created_Date]])</f>
        <v>2019</v>
      </c>
      <c r="M1449" s="184">
        <f>WEEKNUM(All_Opps[[#This Row],[Created_Date]],16)</f>
        <v>45</v>
      </c>
      <c r="N1449" s="182">
        <f>All_Opps[[#This Row],[Close Date]]*1</f>
        <v>43775</v>
      </c>
      <c r="O1449" s="185">
        <f>YEAR(All_Opps[[#This Row],[Close_Date]])</f>
        <v>2019</v>
      </c>
      <c r="P1449" s="183">
        <f>MONTH(All_Opps[[#This Row],[Close Date]])</f>
        <v>11</v>
      </c>
      <c r="Q1449" s="181">
        <f>WEEKNUM(All_Opps[[#This Row],[Close Date]],1)</f>
        <v>45</v>
      </c>
      <c r="R144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49" s="4" t="s">
        <v>3207</v>
      </c>
      <c r="T1449" s="4" t="s">
        <v>3208</v>
      </c>
      <c r="U1449" s="68">
        <v>43775</v>
      </c>
      <c r="V1449" s="347" t="s">
        <v>20</v>
      </c>
      <c r="W1449" s="9">
        <v>10770</v>
      </c>
      <c r="X1449" s="4" t="s">
        <v>24</v>
      </c>
      <c r="Y1449" s="4" t="s">
        <v>321</v>
      </c>
      <c r="Z1449" s="68">
        <v>43773</v>
      </c>
    </row>
    <row r="1450" spans="1:26" ht="12.75" x14ac:dyDescent="0.35">
      <c r="A14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1450" s="181" t="str">
        <f>IF(All_Opps[[#This Row],[WeekMod]]&lt;&gt;"",CONCATENATE(All_Opps[[#This Row],[Opp Year]],"-",TEXT(All_Opps[[#This Row],[WeekMod]],"00#")),"")</f>
        <v>2020-042</v>
      </c>
      <c r="C14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1450" s="181" t="str">
        <f>CONCATENATE(All_Opps[[#This Row],[Opp Year]],"-",TEXT(All_Opps[[#This Row],[Week]],"00#"))</f>
        <v>2020-042</v>
      </c>
      <c r="E1450" s="181">
        <f>IFERROR(VALUE(RIGHT(All_Opps[[#This Row],[Opportunity Name]],2)),"")</f>
        <v>2</v>
      </c>
      <c r="F1450" s="181">
        <f>IFERROR(("20"&amp;LEFT(All_Opps[[#This Row],[Opportunity Name]],2))*1,"")</f>
        <v>2020</v>
      </c>
      <c r="G1450" s="181" t="str">
        <f>MID(All_Opps[[#This Row],[Opportunity Name]],3,2)</f>
        <v>08</v>
      </c>
      <c r="H1450" s="181" t="str">
        <f>LEFT(All_Opps[[#This Row],[Opportunity Name]],7)</f>
        <v>2008-19</v>
      </c>
      <c r="I1450" s="181" t="str" cm="1">
        <f t="array" ref="I14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450" s="181" t="str">
        <f>YEAR(All_Opps[[#This Row],[Close_Date]])&amp;"-"&amp;TEXT(MONTH(All_Opps[[#This Row],[Close_Date]]),"00")</f>
        <v>2019-10</v>
      </c>
      <c r="K1450" s="182">
        <f>All_Opps[[#This Row],[Created Date2]]*1</f>
        <v>43667</v>
      </c>
      <c r="L1450" s="183">
        <f>YEAR(All_Opps[[#This Row],[Created_Date]])</f>
        <v>2019</v>
      </c>
      <c r="M1450" s="184">
        <f>WEEKNUM(All_Opps[[#This Row],[Created_Date]],16)</f>
        <v>30</v>
      </c>
      <c r="N1450" s="182">
        <f>All_Opps[[#This Row],[Close Date]]*1</f>
        <v>43751</v>
      </c>
      <c r="O1450" s="185">
        <f>YEAR(All_Opps[[#This Row],[Close_Date]])</f>
        <v>2019</v>
      </c>
      <c r="P1450" s="183">
        <f>MONTH(All_Opps[[#This Row],[Close Date]])</f>
        <v>10</v>
      </c>
      <c r="Q1450" s="181">
        <f>WEEKNUM(All_Opps[[#This Row],[Close Date]],1)</f>
        <v>42</v>
      </c>
      <c r="R145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50" s="4" t="s">
        <v>3209</v>
      </c>
      <c r="T1450" s="4" t="s">
        <v>3210</v>
      </c>
      <c r="U1450" s="68">
        <v>43751</v>
      </c>
      <c r="V1450" s="347" t="s">
        <v>20</v>
      </c>
      <c r="W1450" s="9">
        <v>7756</v>
      </c>
      <c r="X1450" s="4" t="s">
        <v>13</v>
      </c>
      <c r="Y1450" s="4" t="s">
        <v>328</v>
      </c>
      <c r="Z1450" s="68">
        <v>43667</v>
      </c>
    </row>
    <row r="1451" spans="1:26" ht="12.75" x14ac:dyDescent="0.35">
      <c r="A145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51" s="181" t="str">
        <f>IF(All_Opps[[#This Row],[WeekMod]]&lt;&gt;"",CONCATENATE(All_Opps[[#This Row],[Opp Year]],"-",TEXT(All_Opps[[#This Row],[WeekMod]],"00#")),"")</f>
        <v/>
      </c>
      <c r="C14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51" s="181" t="str">
        <f>CONCATENATE(All_Opps[[#This Row],[Opp Year]],"-",TEXT(All_Opps[[#This Row],[Week]],"00#"))</f>
        <v>2021-001</v>
      </c>
      <c r="E1451" s="181">
        <f>IFERROR(VALUE(RIGHT(All_Opps[[#This Row],[Opportunity Name]],2)),"")</f>
        <v>2</v>
      </c>
      <c r="F1451" s="181">
        <f>IFERROR(("20"&amp;LEFT(All_Opps[[#This Row],[Opportunity Name]],2))*1,"")</f>
        <v>2021</v>
      </c>
      <c r="G1451" s="181" t="str">
        <f>MID(All_Opps[[#This Row],[Opportunity Name]],3,2)</f>
        <v>09</v>
      </c>
      <c r="H1451" s="181" t="str">
        <f>LEFT(All_Opps[[#This Row],[Opportunity Name]],7)</f>
        <v>2109-13</v>
      </c>
      <c r="I1451" s="181" t="str" cm="1">
        <f t="array" ref="I14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51" s="181" t="str">
        <f>YEAR(All_Opps[[#This Row],[Close_Date]])&amp;"-"&amp;TEXT(MONTH(All_Opps[[#This Row],[Close_Date]]),"00")</f>
        <v>2019-12</v>
      </c>
      <c r="K1451" s="182">
        <f>All_Opps[[#This Row],[Created Date2]]*1</f>
        <v>43777</v>
      </c>
      <c r="L1451" s="183">
        <f>YEAR(All_Opps[[#This Row],[Created_Date]])</f>
        <v>2019</v>
      </c>
      <c r="M1451" s="184">
        <f>WEEKNUM(All_Opps[[#This Row],[Created_Date]],16)</f>
        <v>45</v>
      </c>
      <c r="N1451" s="182">
        <f>All_Opps[[#This Row],[Close Date]]*1</f>
        <v>43800</v>
      </c>
      <c r="O1451" s="185">
        <f>YEAR(All_Opps[[#This Row],[Close_Date]])</f>
        <v>2019</v>
      </c>
      <c r="P1451" s="183">
        <f>MONTH(All_Opps[[#This Row],[Close Date]])</f>
        <v>12</v>
      </c>
      <c r="Q1451" s="181">
        <f>WEEKNUM(All_Opps[[#This Row],[Close Date]],1)</f>
        <v>49</v>
      </c>
      <c r="R145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663</v>
      </c>
      <c r="S1451" s="4" t="s">
        <v>3211</v>
      </c>
      <c r="T1451" s="4" t="s">
        <v>3212</v>
      </c>
      <c r="U1451" s="68">
        <v>43800</v>
      </c>
      <c r="V1451" s="347" t="s">
        <v>19</v>
      </c>
      <c r="W1451" s="9">
        <v>46770</v>
      </c>
      <c r="X1451" s="4" t="s">
        <v>13</v>
      </c>
      <c r="Y1451" s="4" t="s">
        <v>1285</v>
      </c>
      <c r="Z1451" s="68">
        <v>43777</v>
      </c>
    </row>
    <row r="1452" spans="1:26" ht="12.75" x14ac:dyDescent="0.35">
      <c r="A145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52" s="181" t="str">
        <f>IF(All_Opps[[#This Row],[WeekMod]]&lt;&gt;"",CONCATENATE(All_Opps[[#This Row],[Opp Year]],"-",TEXT(All_Opps[[#This Row],[WeekMod]],"00#")),"")</f>
        <v/>
      </c>
      <c r="C14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52" s="181" t="str">
        <f>CONCATENATE(All_Opps[[#This Row],[Opp Year]],"-",TEXT(All_Opps[[#This Row],[Week]],"00#"))</f>
        <v>2022-001</v>
      </c>
      <c r="E1452" s="181">
        <f>IFERROR(VALUE(RIGHT(All_Opps[[#This Row],[Opportunity Name]],2)),"")</f>
        <v>2</v>
      </c>
      <c r="F1452" s="181">
        <f>IFERROR(("20"&amp;LEFT(All_Opps[[#This Row],[Opportunity Name]],2))*1,"")</f>
        <v>2022</v>
      </c>
      <c r="G1452" s="181" t="str">
        <f>MID(All_Opps[[#This Row],[Opportunity Name]],3,2)</f>
        <v>12</v>
      </c>
      <c r="H1452" s="181" t="str">
        <f>LEFT(All_Opps[[#This Row],[Opportunity Name]],7)</f>
        <v>2212-03</v>
      </c>
      <c r="I1452" s="181" t="str" cm="1">
        <f t="array" ref="I14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52" s="181" t="str">
        <f>YEAR(All_Opps[[#This Row],[Close_Date]])&amp;"-"&amp;TEXT(MONTH(All_Opps[[#This Row],[Close_Date]]),"00")</f>
        <v>2019-10</v>
      </c>
      <c r="K1452" s="182">
        <f>All_Opps[[#This Row],[Created Date2]]*1</f>
        <v>43739</v>
      </c>
      <c r="L1452" s="183">
        <f>YEAR(All_Opps[[#This Row],[Created_Date]])</f>
        <v>2019</v>
      </c>
      <c r="M1452" s="184">
        <f>WEEKNUM(All_Opps[[#This Row],[Created_Date]],16)</f>
        <v>40</v>
      </c>
      <c r="N1452" s="182">
        <f>All_Opps[[#This Row],[Close Date]]*1</f>
        <v>43756</v>
      </c>
      <c r="O1452" s="185">
        <f>YEAR(All_Opps[[#This Row],[Close_Date]])</f>
        <v>2019</v>
      </c>
      <c r="P1452" s="183">
        <f>MONTH(All_Opps[[#This Row],[Close Date]])</f>
        <v>10</v>
      </c>
      <c r="Q1452" s="181">
        <f>WEEKNUM(All_Opps[[#This Row],[Close Date]],1)</f>
        <v>42</v>
      </c>
      <c r="R145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1157</v>
      </c>
      <c r="S1452" s="4" t="s">
        <v>3213</v>
      </c>
      <c r="T1452" s="4" t="s">
        <v>3214</v>
      </c>
      <c r="U1452" s="68">
        <v>43756</v>
      </c>
      <c r="V1452" s="347" t="s">
        <v>19</v>
      </c>
      <c r="W1452" s="9">
        <v>37990</v>
      </c>
      <c r="X1452" s="4" t="s">
        <v>13</v>
      </c>
      <c r="Y1452" s="4" t="s">
        <v>321</v>
      </c>
      <c r="Z1452" s="68">
        <v>43739</v>
      </c>
    </row>
    <row r="1453" spans="1:26" ht="12.75" x14ac:dyDescent="0.35">
      <c r="A145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53" s="181" t="str">
        <f>IF(All_Opps[[#This Row],[WeekMod]]&lt;&gt;"",CONCATENATE(All_Opps[[#This Row],[Opp Year]],"-",TEXT(All_Opps[[#This Row],[WeekMod]],"00#")),"")</f>
        <v/>
      </c>
      <c r="C14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53" s="181" t="str">
        <f>CONCATENATE(All_Opps[[#This Row],[Opp Year]],"-",TEXT(All_Opps[[#This Row],[Week]],"00#"))</f>
        <v>2021-001</v>
      </c>
      <c r="E1453" s="181">
        <f>IFERROR(VALUE(RIGHT(All_Opps[[#This Row],[Opportunity Name]],2)),"")</f>
        <v>2</v>
      </c>
      <c r="F1453" s="181">
        <f>IFERROR(("20"&amp;LEFT(All_Opps[[#This Row],[Opportunity Name]],2))*1,"")</f>
        <v>2021</v>
      </c>
      <c r="G1453" s="181" t="str">
        <f>MID(All_Opps[[#This Row],[Opportunity Name]],3,2)</f>
        <v>06</v>
      </c>
      <c r="H1453" s="181" t="str">
        <f>LEFT(All_Opps[[#This Row],[Opportunity Name]],7)</f>
        <v>2106-25</v>
      </c>
      <c r="I1453" s="181" t="str" cm="1">
        <f t="array" ref="I14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53" s="181" t="str">
        <f>YEAR(All_Opps[[#This Row],[Close_Date]])&amp;"-"&amp;TEXT(MONTH(All_Opps[[#This Row],[Close_Date]]),"00")</f>
        <v>2019-11</v>
      </c>
      <c r="K1453" s="182">
        <f>All_Opps[[#This Row],[Created Date2]]*1</f>
        <v>43789</v>
      </c>
      <c r="L1453" s="183">
        <f>YEAR(All_Opps[[#This Row],[Created_Date]])</f>
        <v>2019</v>
      </c>
      <c r="M1453" s="184">
        <f>WEEKNUM(All_Opps[[#This Row],[Created_Date]],16)</f>
        <v>47</v>
      </c>
      <c r="N1453" s="182">
        <f>All_Opps[[#This Row],[Close Date]]*1</f>
        <v>43798</v>
      </c>
      <c r="O1453" s="185">
        <f>YEAR(All_Opps[[#This Row],[Close_Date]])</f>
        <v>2019</v>
      </c>
      <c r="P1453" s="183">
        <f>MONTH(All_Opps[[#This Row],[Close Date]])</f>
        <v>11</v>
      </c>
      <c r="Q1453" s="181">
        <f>WEEKNUM(All_Opps[[#This Row],[Close Date]],1)</f>
        <v>48</v>
      </c>
      <c r="R145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559</v>
      </c>
      <c r="S1453" s="4" t="s">
        <v>3215</v>
      </c>
      <c r="T1453" s="4" t="s">
        <v>3216</v>
      </c>
      <c r="U1453" s="68">
        <v>43798</v>
      </c>
      <c r="V1453" s="347" t="s">
        <v>19</v>
      </c>
      <c r="W1453" s="9">
        <v>59417</v>
      </c>
      <c r="X1453" s="4" t="s">
        <v>13</v>
      </c>
      <c r="Y1453" s="4" t="s">
        <v>321</v>
      </c>
      <c r="Z1453" s="68">
        <v>43789</v>
      </c>
    </row>
    <row r="1454" spans="1:26" ht="12.75" x14ac:dyDescent="0.35">
      <c r="A145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54" s="181" t="str">
        <f>IF(All_Opps[[#This Row],[WeekMod]]&lt;&gt;"",CONCATENATE(All_Opps[[#This Row],[Opp Year]],"-",TEXT(All_Opps[[#This Row],[WeekMod]],"00#")),"")</f>
        <v/>
      </c>
      <c r="C14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54" s="181" t="str">
        <f>CONCATENATE(All_Opps[[#This Row],[Opp Year]],"-",TEXT(All_Opps[[#This Row],[Week]],"00#"))</f>
        <v>2021-001</v>
      </c>
      <c r="E1454" s="181">
        <f>IFERROR(VALUE(RIGHT(All_Opps[[#This Row],[Opportunity Name]],2)),"")</f>
        <v>2</v>
      </c>
      <c r="F1454" s="181">
        <f>IFERROR(("20"&amp;LEFT(All_Opps[[#This Row],[Opportunity Name]],2))*1,"")</f>
        <v>2021</v>
      </c>
      <c r="G1454" s="181" t="str">
        <f>MID(All_Opps[[#This Row],[Opportunity Name]],3,2)</f>
        <v>09</v>
      </c>
      <c r="H1454" s="181" t="str">
        <f>LEFT(All_Opps[[#This Row],[Opportunity Name]],7)</f>
        <v>2109-14</v>
      </c>
      <c r="I1454" s="181" t="str" cm="1">
        <f t="array" ref="I14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54" s="181" t="str">
        <f>YEAR(All_Opps[[#This Row],[Close_Date]])&amp;"-"&amp;TEXT(MONTH(All_Opps[[#This Row],[Close_Date]]),"00")</f>
        <v>2019-10</v>
      </c>
      <c r="K1454" s="182">
        <f>All_Opps[[#This Row],[Created Date2]]*1</f>
        <v>43753</v>
      </c>
      <c r="L1454" s="183">
        <f>YEAR(All_Opps[[#This Row],[Created_Date]])</f>
        <v>2019</v>
      </c>
      <c r="M1454" s="184">
        <f>WEEKNUM(All_Opps[[#This Row],[Created_Date]],16)</f>
        <v>42</v>
      </c>
      <c r="N1454" s="182">
        <f>All_Opps[[#This Row],[Close Date]]*1</f>
        <v>43760</v>
      </c>
      <c r="O1454" s="185">
        <f>YEAR(All_Opps[[#This Row],[Close_Date]])</f>
        <v>2019</v>
      </c>
      <c r="P1454" s="183">
        <f>MONTH(All_Opps[[#This Row],[Close Date]])</f>
        <v>10</v>
      </c>
      <c r="Q1454" s="181">
        <f>WEEKNUM(All_Opps[[#This Row],[Close Date]],1)</f>
        <v>43</v>
      </c>
      <c r="R145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687</v>
      </c>
      <c r="S1454" s="4" t="s">
        <v>3217</v>
      </c>
      <c r="T1454" s="4" t="s">
        <v>3218</v>
      </c>
      <c r="U1454" s="68">
        <v>43760</v>
      </c>
      <c r="V1454" s="347" t="s">
        <v>19</v>
      </c>
      <c r="W1454" s="9">
        <v>73214</v>
      </c>
      <c r="X1454" s="4" t="s">
        <v>13</v>
      </c>
      <c r="Y1454" s="4" t="s">
        <v>321</v>
      </c>
      <c r="Z1454" s="68">
        <v>43753</v>
      </c>
    </row>
    <row r="1455" spans="1:26" ht="12.75" x14ac:dyDescent="0.35">
      <c r="A145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55" s="181" t="str">
        <f>IF(All_Opps[[#This Row],[WeekMod]]&lt;&gt;"",CONCATENATE(All_Opps[[#This Row],[Opp Year]],"-",TEXT(All_Opps[[#This Row],[WeekMod]],"00#")),"")</f>
        <v/>
      </c>
      <c r="C14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55" s="181" t="str">
        <f>CONCATENATE(All_Opps[[#This Row],[Opp Year]],"-",TEXT(All_Opps[[#This Row],[Week]],"00#"))</f>
        <v>2023-001</v>
      </c>
      <c r="E1455" s="181">
        <f>IFERROR(VALUE(RIGHT(All_Opps[[#This Row],[Opportunity Name]],2)),"")</f>
        <v>2</v>
      </c>
      <c r="F1455" s="181">
        <f>IFERROR(("20"&amp;LEFT(All_Opps[[#This Row],[Opportunity Name]],2))*1,"")</f>
        <v>2023</v>
      </c>
      <c r="G1455" s="181" t="str">
        <f>MID(All_Opps[[#This Row],[Opportunity Name]],3,2)</f>
        <v>09</v>
      </c>
      <c r="H1455" s="181" t="str">
        <f>LEFT(All_Opps[[#This Row],[Opportunity Name]],7)</f>
        <v>2309-05</v>
      </c>
      <c r="I1455" s="181" t="str" cm="1">
        <f t="array" ref="I14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55" s="181" t="str">
        <f>YEAR(All_Opps[[#This Row],[Close_Date]])&amp;"-"&amp;TEXT(MONTH(All_Opps[[#This Row],[Close_Date]]),"00")</f>
        <v>2019-10</v>
      </c>
      <c r="K1455" s="182">
        <f>All_Opps[[#This Row],[Created Date2]]*1</f>
        <v>44366</v>
      </c>
      <c r="L1455" s="183">
        <f>YEAR(All_Opps[[#This Row],[Created_Date]])</f>
        <v>2021</v>
      </c>
      <c r="M1455" s="184">
        <f>WEEKNUM(All_Opps[[#This Row],[Created_Date]],16)</f>
        <v>26</v>
      </c>
      <c r="N1455" s="182">
        <f>All_Opps[[#This Row],[Close Date]]*1</f>
        <v>43766</v>
      </c>
      <c r="O1455" s="185">
        <f>YEAR(All_Opps[[#This Row],[Close_Date]])</f>
        <v>2019</v>
      </c>
      <c r="P1455" s="183">
        <f>MONTH(All_Opps[[#This Row],[Close Date]])</f>
        <v>10</v>
      </c>
      <c r="Q1455" s="181">
        <f>WEEKNUM(All_Opps[[#This Row],[Close Date]],1)</f>
        <v>44</v>
      </c>
      <c r="R145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804</v>
      </c>
      <c r="S1455" s="4" t="s">
        <v>3219</v>
      </c>
      <c r="T1455" s="4" t="s">
        <v>3220</v>
      </c>
      <c r="U1455" s="68">
        <v>43766</v>
      </c>
      <c r="V1455" s="347" t="s">
        <v>19</v>
      </c>
      <c r="W1455" s="9">
        <v>149360</v>
      </c>
      <c r="X1455" s="4" t="s">
        <v>13</v>
      </c>
      <c r="Y1455" s="4" t="s">
        <v>1285</v>
      </c>
      <c r="Z1455" s="68">
        <v>44366</v>
      </c>
    </row>
    <row r="1456" spans="1:26" ht="12.75" x14ac:dyDescent="0.35">
      <c r="A145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56" s="181" t="str">
        <f>IF(All_Opps[[#This Row],[WeekMod]]&lt;&gt;"",CONCATENATE(All_Opps[[#This Row],[Opp Year]],"-",TEXT(All_Opps[[#This Row],[WeekMod]],"00#")),"")</f>
        <v/>
      </c>
      <c r="C14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56" s="181" t="str">
        <f>CONCATENATE(All_Opps[[#This Row],[Opp Year]],"-",TEXT(All_Opps[[#This Row],[Week]],"00#"))</f>
        <v>2021-001</v>
      </c>
      <c r="E1456" s="181">
        <f>IFERROR(VALUE(RIGHT(All_Opps[[#This Row],[Opportunity Name]],2)),"")</f>
        <v>1</v>
      </c>
      <c r="F1456" s="181">
        <f>IFERROR(("20"&amp;LEFT(All_Opps[[#This Row],[Opportunity Name]],2))*1,"")</f>
        <v>2021</v>
      </c>
      <c r="G1456" s="181" t="str">
        <f>MID(All_Opps[[#This Row],[Opportunity Name]],3,2)</f>
        <v>01</v>
      </c>
      <c r="H1456" s="181" t="str">
        <f>LEFT(All_Opps[[#This Row],[Opportunity Name]],7)</f>
        <v>2101-02</v>
      </c>
      <c r="I1456" s="181" t="str" cm="1">
        <f t="array" ref="I14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56" s="181" t="str">
        <f>YEAR(All_Opps[[#This Row],[Close_Date]])&amp;"-"&amp;TEXT(MONTH(All_Opps[[#This Row],[Close_Date]]),"00")</f>
        <v>2019-12</v>
      </c>
      <c r="K1456" s="182">
        <f>All_Opps[[#This Row],[Created Date2]]*1</f>
        <v>43992</v>
      </c>
      <c r="L1456" s="183">
        <f>YEAR(All_Opps[[#This Row],[Created_Date]])</f>
        <v>2020</v>
      </c>
      <c r="M1456" s="184">
        <f>WEEKNUM(All_Opps[[#This Row],[Created_Date]],16)</f>
        <v>24</v>
      </c>
      <c r="N1456" s="182">
        <f>All_Opps[[#This Row],[Close Date]]*1</f>
        <v>43806</v>
      </c>
      <c r="O1456" s="185">
        <f>YEAR(All_Opps[[#This Row],[Close_Date]])</f>
        <v>2019</v>
      </c>
      <c r="P1456" s="183">
        <f>MONTH(All_Opps[[#This Row],[Close Date]])</f>
        <v>12</v>
      </c>
      <c r="Q1456" s="181">
        <f>WEEKNUM(All_Opps[[#This Row],[Close Date]],1)</f>
        <v>49</v>
      </c>
      <c r="R145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205</v>
      </c>
      <c r="S1456" s="4" t="s">
        <v>3221</v>
      </c>
      <c r="T1456" s="4" t="s">
        <v>3222</v>
      </c>
      <c r="U1456" s="68">
        <v>43806</v>
      </c>
      <c r="V1456" s="347" t="s">
        <v>19</v>
      </c>
      <c r="W1456" s="9">
        <v>10505</v>
      </c>
      <c r="X1456" s="4" t="s">
        <v>11</v>
      </c>
      <c r="Y1456" s="4" t="s">
        <v>328</v>
      </c>
      <c r="Z1456" s="68">
        <v>43992</v>
      </c>
    </row>
    <row r="1457" spans="1:26" ht="12.75" x14ac:dyDescent="0.35">
      <c r="A145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57" s="181" t="str">
        <f>IF(All_Opps[[#This Row],[WeekMod]]&lt;&gt;"",CONCATENATE(All_Opps[[#This Row],[Opp Year]],"-",TEXT(All_Opps[[#This Row],[WeekMod]],"00#")),"")</f>
        <v/>
      </c>
      <c r="C14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57" s="181" t="str">
        <f>CONCATENATE(All_Opps[[#This Row],[Opp Year]],"-",TEXT(All_Opps[[#This Row],[Week]],"00#"))</f>
        <v>2021-001</v>
      </c>
      <c r="E1457" s="181">
        <f>IFERROR(VALUE(RIGHT(All_Opps[[#This Row],[Opportunity Name]],2)),"")</f>
        <v>1</v>
      </c>
      <c r="F1457" s="181">
        <f>IFERROR(("20"&amp;LEFT(All_Opps[[#This Row],[Opportunity Name]],2))*1,"")</f>
        <v>2021</v>
      </c>
      <c r="G1457" s="181" t="str">
        <f>MID(All_Opps[[#This Row],[Opportunity Name]],3,2)</f>
        <v>01</v>
      </c>
      <c r="H1457" s="181" t="str">
        <f>LEFT(All_Opps[[#This Row],[Opportunity Name]],7)</f>
        <v>2101-02</v>
      </c>
      <c r="I1457" s="181" t="str" cm="1">
        <f t="array" ref="I14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57" s="181" t="str">
        <f>YEAR(All_Opps[[#This Row],[Close_Date]])&amp;"-"&amp;TEXT(MONTH(All_Opps[[#This Row],[Close_Date]]),"00")</f>
        <v>2019-12</v>
      </c>
      <c r="K1457" s="182">
        <f>All_Opps[[#This Row],[Created Date2]]*1</f>
        <v>43989</v>
      </c>
      <c r="L1457" s="183">
        <f>YEAR(All_Opps[[#This Row],[Created_Date]])</f>
        <v>2020</v>
      </c>
      <c r="M1457" s="184">
        <f>WEEKNUM(All_Opps[[#This Row],[Created_Date]],16)</f>
        <v>24</v>
      </c>
      <c r="N1457" s="182">
        <f>All_Opps[[#This Row],[Close Date]]*1</f>
        <v>43806</v>
      </c>
      <c r="O1457" s="185">
        <f>YEAR(All_Opps[[#This Row],[Close_Date]])</f>
        <v>2019</v>
      </c>
      <c r="P1457" s="183">
        <f>MONTH(All_Opps[[#This Row],[Close Date]])</f>
        <v>12</v>
      </c>
      <c r="Q1457" s="181">
        <f>WEEKNUM(All_Opps[[#This Row],[Close Date]],1)</f>
        <v>49</v>
      </c>
      <c r="R145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208</v>
      </c>
      <c r="S1457" s="4" t="s">
        <v>3223</v>
      </c>
      <c r="T1457" s="4" t="s">
        <v>3224</v>
      </c>
      <c r="U1457" s="68">
        <v>43806</v>
      </c>
      <c r="V1457" s="347" t="s">
        <v>19</v>
      </c>
      <c r="W1457" s="9">
        <v>9107</v>
      </c>
      <c r="X1457" s="4" t="s">
        <v>15</v>
      </c>
      <c r="Y1457" s="4" t="s">
        <v>328</v>
      </c>
      <c r="Z1457" s="68">
        <v>43989</v>
      </c>
    </row>
    <row r="1458" spans="1:26" ht="12.75" x14ac:dyDescent="0.35">
      <c r="A145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58" s="181" t="str">
        <f>IF(All_Opps[[#This Row],[WeekMod]]&lt;&gt;"",CONCATENATE(All_Opps[[#This Row],[Opp Year]],"-",TEXT(All_Opps[[#This Row],[WeekMod]],"00#")),"")</f>
        <v/>
      </c>
      <c r="C14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58" s="181" t="str">
        <f>CONCATENATE(All_Opps[[#This Row],[Opp Year]],"-",TEXT(All_Opps[[#This Row],[Week]],"00#"))</f>
        <v>2021-001</v>
      </c>
      <c r="E1458" s="181">
        <f>IFERROR(VALUE(RIGHT(All_Opps[[#This Row],[Opportunity Name]],2)),"")</f>
        <v>6</v>
      </c>
      <c r="F1458" s="181">
        <f>IFERROR(("20"&amp;LEFT(All_Opps[[#This Row],[Opportunity Name]],2))*1,"")</f>
        <v>2021</v>
      </c>
      <c r="G1458" s="181" t="str">
        <f>MID(All_Opps[[#This Row],[Opportunity Name]],3,2)</f>
        <v>06</v>
      </c>
      <c r="H1458" s="181" t="str">
        <f>LEFT(All_Opps[[#This Row],[Opportunity Name]],7)</f>
        <v>2106 Ur</v>
      </c>
      <c r="I1458" s="181" t="str" cm="1">
        <f t="array" ref="I14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58" s="181" t="str">
        <f>YEAR(All_Opps[[#This Row],[Close_Date]])&amp;"-"&amp;TEXT(MONTH(All_Opps[[#This Row],[Close_Date]]),"00")</f>
        <v>2019-11</v>
      </c>
      <c r="K1458" s="182">
        <f>All_Opps[[#This Row],[Created Date2]]*1</f>
        <v>43779</v>
      </c>
      <c r="L1458" s="183">
        <f>YEAR(All_Opps[[#This Row],[Created_Date]])</f>
        <v>2019</v>
      </c>
      <c r="M1458" s="184">
        <f>WEEKNUM(All_Opps[[#This Row],[Created_Date]],16)</f>
        <v>46</v>
      </c>
      <c r="N1458" s="182">
        <f>All_Opps[[#This Row],[Close Date]]*1</f>
        <v>43784</v>
      </c>
      <c r="O1458" s="185">
        <f>YEAR(All_Opps[[#This Row],[Close_Date]])</f>
        <v>2019</v>
      </c>
      <c r="P1458" s="183">
        <f>MONTH(All_Opps[[#This Row],[Close Date]])</f>
        <v>11</v>
      </c>
      <c r="Q1458" s="181">
        <f>WEEKNUM(All_Opps[[#This Row],[Close Date]],1)</f>
        <v>46</v>
      </c>
      <c r="R14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58" s="4" t="s">
        <v>3225</v>
      </c>
      <c r="T1458" s="4" t="s">
        <v>3226</v>
      </c>
      <c r="U1458" s="68">
        <v>43784</v>
      </c>
      <c r="V1458" s="347" t="s">
        <v>18</v>
      </c>
      <c r="W1458" s="9">
        <v>105524</v>
      </c>
      <c r="X1458" s="4" t="s">
        <v>6</v>
      </c>
      <c r="Y1458" s="4" t="s">
        <v>1285</v>
      </c>
      <c r="Z1458" s="68">
        <v>43779</v>
      </c>
    </row>
    <row r="1459" spans="1:26" ht="12.75" x14ac:dyDescent="0.35">
      <c r="A14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1459" s="181" t="str">
        <f>IF(All_Opps[[#This Row],[WeekMod]]&lt;&gt;"",CONCATENATE(All_Opps[[#This Row],[Opp Year]],"-",TEXT(All_Opps[[#This Row],[WeekMod]],"00#")),"")</f>
        <v>2020-043</v>
      </c>
      <c r="C14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1459" s="181" t="str">
        <f>CONCATENATE(All_Opps[[#This Row],[Opp Year]],"-",TEXT(All_Opps[[#This Row],[Week]],"00#"))</f>
        <v>2020-043</v>
      </c>
      <c r="E1459" s="181">
        <f>IFERROR(VALUE(RIGHT(All_Opps[[#This Row],[Opportunity Name]],2)),"")</f>
        <v>4</v>
      </c>
      <c r="F1459" s="181">
        <f>IFERROR(("20"&amp;LEFT(All_Opps[[#This Row],[Opportunity Name]],2))*1,"")</f>
        <v>2020</v>
      </c>
      <c r="G1459" s="181" t="str">
        <f>MID(All_Opps[[#This Row],[Opportunity Name]],3,2)</f>
        <v>07</v>
      </c>
      <c r="H1459" s="181" t="str">
        <f>LEFT(All_Opps[[#This Row],[Opportunity Name]],7)</f>
        <v>2007 Gr</v>
      </c>
      <c r="I1459" s="181" t="str" cm="1">
        <f t="array" ref="I14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59" s="181" t="str">
        <f>YEAR(All_Opps[[#This Row],[Close_Date]])&amp;"-"&amp;TEXT(MONTH(All_Opps[[#This Row],[Close_Date]]),"00")</f>
        <v>2019-10</v>
      </c>
      <c r="K1459" s="182">
        <f>All_Opps[[#This Row],[Created Date2]]*1</f>
        <v>43752</v>
      </c>
      <c r="L1459" s="183">
        <f>YEAR(All_Opps[[#This Row],[Created_Date]])</f>
        <v>2019</v>
      </c>
      <c r="M1459" s="184">
        <f>WEEKNUM(All_Opps[[#This Row],[Created_Date]],16)</f>
        <v>42</v>
      </c>
      <c r="N1459" s="182">
        <f>All_Opps[[#This Row],[Close Date]]*1</f>
        <v>43762</v>
      </c>
      <c r="O1459" s="185">
        <f>YEAR(All_Opps[[#This Row],[Close_Date]])</f>
        <v>2019</v>
      </c>
      <c r="P1459" s="183">
        <f>MONTH(All_Opps[[#This Row],[Close Date]])</f>
        <v>10</v>
      </c>
      <c r="Q1459" s="181">
        <f>WEEKNUM(All_Opps[[#This Row],[Close Date]],1)</f>
        <v>43</v>
      </c>
      <c r="R14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59" s="4" t="s">
        <v>3227</v>
      </c>
      <c r="T1459" s="4" t="s">
        <v>3228</v>
      </c>
      <c r="U1459" s="68">
        <v>43762</v>
      </c>
      <c r="V1459" s="347" t="s">
        <v>18</v>
      </c>
      <c r="W1459" s="9">
        <v>82738</v>
      </c>
      <c r="X1459" s="4" t="s">
        <v>181</v>
      </c>
      <c r="Y1459" s="4" t="s">
        <v>1285</v>
      </c>
      <c r="Z1459" s="68">
        <v>43752</v>
      </c>
    </row>
    <row r="1460" spans="1:26" ht="12.75" x14ac:dyDescent="0.35">
      <c r="A14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95</v>
      </c>
      <c r="B1460" s="181" t="str">
        <f>IF(All_Opps[[#This Row],[WeekMod]]&lt;&gt;"",CONCATENATE(All_Opps[[#This Row],[Opp Year]],"-",TEXT(All_Opps[[#This Row],[WeekMod]],"00#")),"")</f>
        <v>2019-095</v>
      </c>
      <c r="C14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95</v>
      </c>
      <c r="D1460" s="181" t="str">
        <f>CONCATENATE(All_Opps[[#This Row],[Opp Year]],"-",TEXT(All_Opps[[#This Row],[Week]],"00#"))</f>
        <v>2019-095</v>
      </c>
      <c r="E1460" s="181">
        <f>IFERROR(VALUE(RIGHT(All_Opps[[#This Row],[Opportunity Name]],2)),"")</f>
        <v>9</v>
      </c>
      <c r="F1460" s="181">
        <f>IFERROR(("20"&amp;LEFT(All_Opps[[#This Row],[Opportunity Name]],2))*1,"")</f>
        <v>2019</v>
      </c>
      <c r="G1460" s="181" t="str">
        <f>MID(All_Opps[[#This Row],[Opportunity Name]],3,2)</f>
        <v>12</v>
      </c>
      <c r="H1460" s="181" t="str">
        <f>LEFT(All_Opps[[#This Row],[Opportunity Name]],7)</f>
        <v>1912-17</v>
      </c>
      <c r="I1460" s="181" t="str" cm="1">
        <f t="array" ref="I14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60" s="181" t="str">
        <f>YEAR(All_Opps[[#This Row],[Close_Date]])&amp;"-"&amp;TEXT(MONTH(All_Opps[[#This Row],[Close_Date]]),"00")</f>
        <v>2019-10</v>
      </c>
      <c r="K1460" s="182">
        <f>All_Opps[[#This Row],[Created Date2]]*1</f>
        <v>43752</v>
      </c>
      <c r="L1460" s="183">
        <f>YEAR(All_Opps[[#This Row],[Created_Date]])</f>
        <v>2019</v>
      </c>
      <c r="M1460" s="184">
        <f>WEEKNUM(All_Opps[[#This Row],[Created_Date]],16)</f>
        <v>42</v>
      </c>
      <c r="N1460" s="182">
        <f>All_Opps[[#This Row],[Close Date]]*1</f>
        <v>43758</v>
      </c>
      <c r="O1460" s="185">
        <f>YEAR(All_Opps[[#This Row],[Close_Date]])</f>
        <v>2019</v>
      </c>
      <c r="P1460" s="183">
        <f>MONTH(All_Opps[[#This Row],[Close Date]])</f>
        <v>10</v>
      </c>
      <c r="Q1460" s="181">
        <f>WEEKNUM(All_Opps[[#This Row],[Close Date]],1)</f>
        <v>43</v>
      </c>
      <c r="R146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48</v>
      </c>
      <c r="S1460" s="4" t="s">
        <v>3229</v>
      </c>
      <c r="T1460" s="4" t="s">
        <v>3230</v>
      </c>
      <c r="U1460" s="68">
        <v>43758</v>
      </c>
      <c r="V1460" s="347" t="s">
        <v>19</v>
      </c>
      <c r="W1460" s="9">
        <v>112083</v>
      </c>
      <c r="X1460" s="4" t="s">
        <v>159</v>
      </c>
      <c r="Y1460" s="4" t="s">
        <v>321</v>
      </c>
      <c r="Z1460" s="68">
        <v>43752</v>
      </c>
    </row>
    <row r="1461" spans="1:26" ht="12.75" x14ac:dyDescent="0.35">
      <c r="A14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1461" s="181" t="str">
        <f>IF(All_Opps[[#This Row],[WeekMod]]&lt;&gt;"",CONCATENATE(All_Opps[[#This Row],[Opp Year]],"-",TEXT(All_Opps[[#This Row],[WeekMod]],"00#")),"")</f>
        <v>2020-045</v>
      </c>
      <c r="C14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1461" s="181" t="str">
        <f>CONCATENATE(All_Opps[[#This Row],[Opp Year]],"-",TEXT(All_Opps[[#This Row],[Week]],"00#"))</f>
        <v>2020-045</v>
      </c>
      <c r="E1461" s="181">
        <f>IFERROR(VALUE(RIGHT(All_Opps[[#This Row],[Opportunity Name]],2)),"")</f>
        <v>2</v>
      </c>
      <c r="F1461" s="181">
        <f>IFERROR(("20"&amp;LEFT(All_Opps[[#This Row],[Opportunity Name]],2))*1,"")</f>
        <v>2020</v>
      </c>
      <c r="G1461" s="181" t="str">
        <f>MID(All_Opps[[#This Row],[Opportunity Name]],3,2)</f>
        <v>03</v>
      </c>
      <c r="H1461" s="181" t="str">
        <f>LEFT(All_Opps[[#This Row],[Opportunity Name]],7)</f>
        <v>2003-04</v>
      </c>
      <c r="I1461" s="181" t="str" cm="1">
        <f t="array" ref="I14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61" s="181" t="str">
        <f>YEAR(All_Opps[[#This Row],[Close_Date]])&amp;"-"&amp;TEXT(MONTH(All_Opps[[#This Row],[Close_Date]]),"00")</f>
        <v>2019-11</v>
      </c>
      <c r="K1461" s="182">
        <f>All_Opps[[#This Row],[Created Date2]]*1</f>
        <v>43771</v>
      </c>
      <c r="L1461" s="183">
        <f>YEAR(All_Opps[[#This Row],[Created_Date]])</f>
        <v>2019</v>
      </c>
      <c r="M1461" s="184">
        <f>WEEKNUM(All_Opps[[#This Row],[Created_Date]],16)</f>
        <v>45</v>
      </c>
      <c r="N1461" s="182">
        <f>All_Opps[[#This Row],[Close Date]]*1</f>
        <v>43774</v>
      </c>
      <c r="O1461" s="185">
        <f>YEAR(All_Opps[[#This Row],[Close_Date]])</f>
        <v>2019</v>
      </c>
      <c r="P1461" s="183">
        <f>MONTH(All_Opps[[#This Row],[Close Date]])</f>
        <v>11</v>
      </c>
      <c r="Q1461" s="181">
        <f>WEEKNUM(All_Opps[[#This Row],[Close Date]],1)</f>
        <v>45</v>
      </c>
      <c r="R146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120</v>
      </c>
      <c r="S1461" s="4" t="s">
        <v>3231</v>
      </c>
      <c r="T1461" s="4" t="s">
        <v>3232</v>
      </c>
      <c r="U1461" s="68">
        <v>43774</v>
      </c>
      <c r="V1461" s="347" t="s">
        <v>19</v>
      </c>
      <c r="W1461" s="9">
        <v>8526</v>
      </c>
      <c r="X1461" s="4" t="s">
        <v>13</v>
      </c>
      <c r="Y1461" s="4" t="s">
        <v>1285</v>
      </c>
      <c r="Z1461" s="68">
        <v>43771</v>
      </c>
    </row>
    <row r="1462" spans="1:26" ht="12.75" x14ac:dyDescent="0.35">
      <c r="A146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62" s="181" t="str">
        <f>IF(All_Opps[[#This Row],[WeekMod]]&lt;&gt;"",CONCATENATE(All_Opps[[#This Row],[Opp Year]],"-",TEXT(All_Opps[[#This Row],[WeekMod]],"00#")),"")</f>
        <v/>
      </c>
      <c r="C14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62" s="181" t="str">
        <f>CONCATENATE(All_Opps[[#This Row],[Opp Year]],"-",TEXT(All_Opps[[#This Row],[Week]],"00#"))</f>
        <v>2021-001</v>
      </c>
      <c r="E1462" s="181">
        <f>IFERROR(VALUE(RIGHT(All_Opps[[#This Row],[Opportunity Name]],2)),"")</f>
        <v>2</v>
      </c>
      <c r="F1462" s="181">
        <f>IFERROR(("20"&amp;LEFT(All_Opps[[#This Row],[Opportunity Name]],2))*1,"")</f>
        <v>2021</v>
      </c>
      <c r="G1462" s="181" t="str">
        <f>MID(All_Opps[[#This Row],[Opportunity Name]],3,2)</f>
        <v>09</v>
      </c>
      <c r="H1462" s="181" t="str">
        <f>LEFT(All_Opps[[#This Row],[Opportunity Name]],7)</f>
        <v>2109-09</v>
      </c>
      <c r="I1462" s="181" t="str" cm="1">
        <f t="array" ref="I14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62" s="181" t="str">
        <f>YEAR(All_Opps[[#This Row],[Close_Date]])&amp;"-"&amp;TEXT(MONTH(All_Opps[[#This Row],[Close_Date]]),"00")</f>
        <v>2019-11</v>
      </c>
      <c r="K1462" s="182">
        <f>All_Opps[[#This Row],[Created Date2]]*1</f>
        <v>43777</v>
      </c>
      <c r="L1462" s="183">
        <f>YEAR(All_Opps[[#This Row],[Created_Date]])</f>
        <v>2019</v>
      </c>
      <c r="M1462" s="184">
        <f>WEEKNUM(All_Opps[[#This Row],[Created_Date]],16)</f>
        <v>45</v>
      </c>
      <c r="N1462" s="182">
        <f>All_Opps[[#This Row],[Close Date]]*1</f>
        <v>43778</v>
      </c>
      <c r="O1462" s="185">
        <f>YEAR(All_Opps[[#This Row],[Close_Date]])</f>
        <v>2019</v>
      </c>
      <c r="P1462" s="183">
        <f>MONTH(All_Opps[[#This Row],[Close Date]])</f>
        <v>11</v>
      </c>
      <c r="Q1462" s="181">
        <f>WEEKNUM(All_Opps[[#This Row],[Close Date]],1)</f>
        <v>45</v>
      </c>
      <c r="R146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663</v>
      </c>
      <c r="S1462" s="4" t="s">
        <v>3233</v>
      </c>
      <c r="T1462" s="4" t="s">
        <v>3234</v>
      </c>
      <c r="U1462" s="68">
        <v>43778</v>
      </c>
      <c r="V1462" s="347" t="s">
        <v>19</v>
      </c>
      <c r="W1462" s="9">
        <v>39685</v>
      </c>
      <c r="X1462" s="4" t="s">
        <v>181</v>
      </c>
      <c r="Y1462" s="4" t="s">
        <v>321</v>
      </c>
      <c r="Z1462" s="68">
        <v>43777</v>
      </c>
    </row>
    <row r="1463" spans="1:26" ht="12.75" x14ac:dyDescent="0.35">
      <c r="A146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63" s="181" t="str">
        <f>IF(All_Opps[[#This Row],[WeekMod]]&lt;&gt;"",CONCATENATE(All_Opps[[#This Row],[Opp Year]],"-",TEXT(All_Opps[[#This Row],[WeekMod]],"00#")),"")</f>
        <v/>
      </c>
      <c r="C14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63" s="181" t="str">
        <f>CONCATENATE(All_Opps[[#This Row],[Opp Year]],"-",TEXT(All_Opps[[#This Row],[Week]],"00#"))</f>
        <v>2021-001</v>
      </c>
      <c r="E1463" s="181">
        <f>IFERROR(VALUE(RIGHT(All_Opps[[#This Row],[Opportunity Name]],2)),"")</f>
        <v>2</v>
      </c>
      <c r="F1463" s="181">
        <f>IFERROR(("20"&amp;LEFT(All_Opps[[#This Row],[Opportunity Name]],2))*1,"")</f>
        <v>2021</v>
      </c>
      <c r="G1463" s="181" t="str">
        <f>MID(All_Opps[[#This Row],[Opportunity Name]],3,2)</f>
        <v>07</v>
      </c>
      <c r="H1463" s="181" t="str">
        <f>LEFT(All_Opps[[#This Row],[Opportunity Name]],7)</f>
        <v>2107-05</v>
      </c>
      <c r="I1463" s="181" t="str" cm="1">
        <f t="array" ref="I14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63" s="181" t="str">
        <f>YEAR(All_Opps[[#This Row],[Close_Date]])&amp;"-"&amp;TEXT(MONTH(All_Opps[[#This Row],[Close_Date]]),"00")</f>
        <v>2019-12</v>
      </c>
      <c r="K1463" s="182">
        <f>All_Opps[[#This Row],[Created Date2]]*1</f>
        <v>43806</v>
      </c>
      <c r="L1463" s="183">
        <f>YEAR(All_Opps[[#This Row],[Created_Date]])</f>
        <v>2019</v>
      </c>
      <c r="M1463" s="184">
        <f>WEEKNUM(All_Opps[[#This Row],[Created_Date]],16)</f>
        <v>50</v>
      </c>
      <c r="N1463" s="182">
        <f>All_Opps[[#This Row],[Close Date]]*1</f>
        <v>43810</v>
      </c>
      <c r="O1463" s="185">
        <f>YEAR(All_Opps[[#This Row],[Close_Date]])</f>
        <v>2019</v>
      </c>
      <c r="P1463" s="183">
        <f>MONTH(All_Opps[[#This Row],[Close Date]])</f>
        <v>12</v>
      </c>
      <c r="Q1463" s="181">
        <f>WEEKNUM(All_Opps[[#This Row],[Close Date]],1)</f>
        <v>50</v>
      </c>
      <c r="R146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572</v>
      </c>
      <c r="S1463" s="4" t="s">
        <v>3235</v>
      </c>
      <c r="T1463" s="4" t="s">
        <v>3236</v>
      </c>
      <c r="U1463" s="68">
        <v>43810</v>
      </c>
      <c r="V1463" s="347" t="s">
        <v>19</v>
      </c>
      <c r="W1463" s="9">
        <v>26854</v>
      </c>
      <c r="X1463" s="4" t="s">
        <v>159</v>
      </c>
      <c r="Y1463" s="4" t="s">
        <v>1285</v>
      </c>
      <c r="Z1463" s="68">
        <v>43806</v>
      </c>
    </row>
    <row r="1464" spans="1:26" ht="12.75" x14ac:dyDescent="0.35">
      <c r="A14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1464" s="181" t="str">
        <f>IF(All_Opps[[#This Row],[WeekMod]]&lt;&gt;"",CONCATENATE(All_Opps[[#This Row],[Opp Year]],"-",TEXT(All_Opps[[#This Row],[WeekMod]],"00#")),"")</f>
        <v>2020-043</v>
      </c>
      <c r="C14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1464" s="181" t="str">
        <f>CONCATENATE(All_Opps[[#This Row],[Opp Year]],"-",TEXT(All_Opps[[#This Row],[Week]],"00#"))</f>
        <v>2020-043</v>
      </c>
      <c r="E1464" s="181">
        <f>IFERROR(VALUE(RIGHT(All_Opps[[#This Row],[Opportunity Name]],2)),"")</f>
        <v>2</v>
      </c>
      <c r="F1464" s="181">
        <f>IFERROR(("20"&amp;LEFT(All_Opps[[#This Row],[Opportunity Name]],2))*1,"")</f>
        <v>2020</v>
      </c>
      <c r="G1464" s="181" t="str">
        <f>MID(All_Opps[[#This Row],[Opportunity Name]],3,2)</f>
        <v>07</v>
      </c>
      <c r="H1464" s="181" t="str">
        <f>LEFT(All_Opps[[#This Row],[Opportunity Name]],7)</f>
        <v>2007 Ki</v>
      </c>
      <c r="I1464" s="181" t="str" cm="1">
        <f t="array" ref="I14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64" s="181" t="str">
        <f>YEAR(All_Opps[[#This Row],[Close_Date]])&amp;"-"&amp;TEXT(MONTH(All_Opps[[#This Row],[Close_Date]]),"00")</f>
        <v>2019-10</v>
      </c>
      <c r="K1464" s="182">
        <f>All_Opps[[#This Row],[Created Date2]]*1</f>
        <v>43748</v>
      </c>
      <c r="L1464" s="183">
        <f>YEAR(All_Opps[[#This Row],[Created_Date]])</f>
        <v>2019</v>
      </c>
      <c r="M1464" s="184">
        <f>WEEKNUM(All_Opps[[#This Row],[Created_Date]],16)</f>
        <v>41</v>
      </c>
      <c r="N1464" s="182">
        <f>All_Opps[[#This Row],[Close Date]]*1</f>
        <v>43763</v>
      </c>
      <c r="O1464" s="185">
        <f>YEAR(All_Opps[[#This Row],[Close_Date]])</f>
        <v>2019</v>
      </c>
      <c r="P1464" s="183">
        <f>MONTH(All_Opps[[#This Row],[Close Date]])</f>
        <v>10</v>
      </c>
      <c r="Q1464" s="181">
        <f>WEEKNUM(All_Opps[[#This Row],[Close Date]],1)</f>
        <v>43</v>
      </c>
      <c r="R146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64" s="4" t="s">
        <v>3237</v>
      </c>
      <c r="T1464" s="4" t="s">
        <v>3238</v>
      </c>
      <c r="U1464" s="68">
        <v>43763</v>
      </c>
      <c r="V1464" s="347" t="s">
        <v>18</v>
      </c>
      <c r="W1464" s="9">
        <v>55816</v>
      </c>
      <c r="X1464" s="4" t="s">
        <v>11</v>
      </c>
      <c r="Y1464" s="4" t="s">
        <v>328</v>
      </c>
      <c r="Z1464" s="68">
        <v>43748</v>
      </c>
    </row>
    <row r="1465" spans="1:26" ht="12.75" x14ac:dyDescent="0.35">
      <c r="A146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65" s="181" t="str">
        <f>IF(All_Opps[[#This Row],[WeekMod]]&lt;&gt;"",CONCATENATE(All_Opps[[#This Row],[Opp Year]],"-",TEXT(All_Opps[[#This Row],[WeekMod]],"00#")),"")</f>
        <v/>
      </c>
      <c r="C14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65" s="181" t="str">
        <f>CONCATENATE(All_Opps[[#This Row],[Opp Year]],"-",TEXT(All_Opps[[#This Row],[Week]],"00#"))</f>
        <v>2021-001</v>
      </c>
      <c r="E1465" s="181">
        <f>IFERROR(VALUE(RIGHT(All_Opps[[#This Row],[Opportunity Name]],2)),"")</f>
        <v>2</v>
      </c>
      <c r="F1465" s="181">
        <f>IFERROR(("20"&amp;LEFT(All_Opps[[#This Row],[Opportunity Name]],2))*1,"")</f>
        <v>2021</v>
      </c>
      <c r="G1465" s="181" t="str">
        <f>MID(All_Opps[[#This Row],[Opportunity Name]],3,2)</f>
        <v>10</v>
      </c>
      <c r="H1465" s="181" t="str">
        <f>LEFT(All_Opps[[#This Row],[Opportunity Name]],7)</f>
        <v>2110-01</v>
      </c>
      <c r="I1465" s="181" t="str" cm="1">
        <f t="array" ref="I14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65" s="181" t="str">
        <f>YEAR(All_Opps[[#This Row],[Close_Date]])&amp;"-"&amp;TEXT(MONTH(All_Opps[[#This Row],[Close_Date]]),"00")</f>
        <v>2019-10</v>
      </c>
      <c r="K1465" s="182">
        <f>All_Opps[[#This Row],[Created Date2]]*1</f>
        <v>43763</v>
      </c>
      <c r="L1465" s="183">
        <f>YEAR(All_Opps[[#This Row],[Created_Date]])</f>
        <v>2019</v>
      </c>
      <c r="M1465" s="184">
        <f>WEEKNUM(All_Opps[[#This Row],[Created_Date]],16)</f>
        <v>43</v>
      </c>
      <c r="N1465" s="182">
        <f>All_Opps[[#This Row],[Close Date]]*1</f>
        <v>43763</v>
      </c>
      <c r="O1465" s="185">
        <f>YEAR(All_Opps[[#This Row],[Close_Date]])</f>
        <v>2019</v>
      </c>
      <c r="P1465" s="183">
        <f>MONTH(All_Opps[[#This Row],[Close Date]])</f>
        <v>10</v>
      </c>
      <c r="Q1465" s="181">
        <f>WEEKNUM(All_Opps[[#This Row],[Close Date]],1)</f>
        <v>43</v>
      </c>
      <c r="R146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707</v>
      </c>
      <c r="S1465" s="4" t="s">
        <v>3239</v>
      </c>
      <c r="T1465" s="4" t="s">
        <v>3240</v>
      </c>
      <c r="U1465" s="68">
        <v>43763</v>
      </c>
      <c r="V1465" s="347" t="s">
        <v>19</v>
      </c>
      <c r="W1465" s="9">
        <v>78913</v>
      </c>
      <c r="X1465" s="4" t="s">
        <v>15</v>
      </c>
      <c r="Y1465" s="4" t="s">
        <v>328</v>
      </c>
      <c r="Z1465" s="68">
        <v>43763</v>
      </c>
    </row>
    <row r="1466" spans="1:26" ht="12.75" x14ac:dyDescent="0.35">
      <c r="A14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1466" s="181" t="str">
        <f>IF(All_Opps[[#This Row],[WeekMod]]&lt;&gt;"",CONCATENATE(All_Opps[[#This Row],[Opp Year]],"-",TEXT(All_Opps[[#This Row],[WeekMod]],"00#")),"")</f>
        <v>2020-050</v>
      </c>
      <c r="C14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1466" s="181" t="str">
        <f>CONCATENATE(All_Opps[[#This Row],[Opp Year]],"-",TEXT(All_Opps[[#This Row],[Week]],"00#"))</f>
        <v>2020-050</v>
      </c>
      <c r="E1466" s="181">
        <f>IFERROR(VALUE(RIGHT(All_Opps[[#This Row],[Opportunity Name]],2)),"")</f>
        <v>1</v>
      </c>
      <c r="F1466" s="181">
        <f>IFERROR(("20"&amp;LEFT(All_Opps[[#This Row],[Opportunity Name]],2))*1,"")</f>
        <v>2020</v>
      </c>
      <c r="G1466" s="181" t="str">
        <f>MID(All_Opps[[#This Row],[Opportunity Name]],3,2)</f>
        <v>06</v>
      </c>
      <c r="H1466" s="181" t="str">
        <f>LEFT(All_Opps[[#This Row],[Opportunity Name]],7)</f>
        <v>2006-18</v>
      </c>
      <c r="I1466" s="181" t="str" cm="1">
        <f t="array" ref="I14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466" s="181" t="str">
        <f>YEAR(All_Opps[[#This Row],[Close_Date]])&amp;"-"&amp;TEXT(MONTH(All_Opps[[#This Row],[Close_Date]]),"00")</f>
        <v>2019-12</v>
      </c>
      <c r="K1466" s="182">
        <f>All_Opps[[#This Row],[Created Date2]]*1</f>
        <v>43517</v>
      </c>
      <c r="L1466" s="183">
        <f>YEAR(All_Opps[[#This Row],[Created_Date]])</f>
        <v>2019</v>
      </c>
      <c r="M1466" s="184">
        <f>WEEKNUM(All_Opps[[#This Row],[Created_Date]],16)</f>
        <v>8</v>
      </c>
      <c r="N1466" s="182">
        <f>All_Opps[[#This Row],[Close Date]]*1</f>
        <v>43813</v>
      </c>
      <c r="O1466" s="185">
        <f>YEAR(All_Opps[[#This Row],[Close_Date]])</f>
        <v>2019</v>
      </c>
      <c r="P1466" s="183">
        <f>MONTH(All_Opps[[#This Row],[Close Date]])</f>
        <v>12</v>
      </c>
      <c r="Q1466" s="181">
        <f>WEEKNUM(All_Opps[[#This Row],[Close Date]],1)</f>
        <v>50</v>
      </c>
      <c r="R146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66" s="4" t="s">
        <v>3241</v>
      </c>
      <c r="T1466" s="4" t="s">
        <v>3242</v>
      </c>
      <c r="U1466" s="68">
        <v>43813</v>
      </c>
      <c r="V1466" s="347" t="s">
        <v>20</v>
      </c>
      <c r="W1466" s="9">
        <v>0</v>
      </c>
      <c r="X1466" s="4" t="s">
        <v>13</v>
      </c>
      <c r="Y1466" s="4" t="s">
        <v>328</v>
      </c>
      <c r="Z1466" s="68">
        <v>43517</v>
      </c>
    </row>
    <row r="1467" spans="1:26" ht="12.75" x14ac:dyDescent="0.35">
      <c r="A146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67" s="181" t="str">
        <f>IF(All_Opps[[#This Row],[WeekMod]]&lt;&gt;"",CONCATENATE(All_Opps[[#This Row],[Opp Year]],"-",TEXT(All_Opps[[#This Row],[WeekMod]],"00#")),"")</f>
        <v/>
      </c>
      <c r="C14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67" s="181" t="str">
        <f>CONCATENATE(All_Opps[[#This Row],[Opp Year]],"-",TEXT(All_Opps[[#This Row],[Week]],"00#"))</f>
        <v>2022-001</v>
      </c>
      <c r="E1467" s="181">
        <f>IFERROR(VALUE(RIGHT(All_Opps[[#This Row],[Opportunity Name]],2)),"")</f>
        <v>3</v>
      </c>
      <c r="F1467" s="181">
        <f>IFERROR(("20"&amp;LEFT(All_Opps[[#This Row],[Opportunity Name]],2))*1,"")</f>
        <v>2022</v>
      </c>
      <c r="G1467" s="181" t="str">
        <f>MID(All_Opps[[#This Row],[Opportunity Name]],3,2)</f>
        <v>07</v>
      </c>
      <c r="H1467" s="181" t="str">
        <f>LEFT(All_Opps[[#This Row],[Opportunity Name]],7)</f>
        <v>2207-14</v>
      </c>
      <c r="I1467" s="181" t="str" cm="1">
        <f t="array" ref="I14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67" s="181" t="str">
        <f>YEAR(All_Opps[[#This Row],[Close_Date]])&amp;"-"&amp;TEXT(MONTH(All_Opps[[#This Row],[Close_Date]]),"00")</f>
        <v>2019-11</v>
      </c>
      <c r="K1467" s="182">
        <f>All_Opps[[#This Row],[Created Date2]]*1</f>
        <v>43787</v>
      </c>
      <c r="L1467" s="183">
        <f>YEAR(All_Opps[[#This Row],[Created_Date]])</f>
        <v>2019</v>
      </c>
      <c r="M1467" s="184">
        <f>WEEKNUM(All_Opps[[#This Row],[Created_Date]],16)</f>
        <v>47</v>
      </c>
      <c r="N1467" s="182">
        <f>All_Opps[[#This Row],[Close Date]]*1</f>
        <v>43796</v>
      </c>
      <c r="O1467" s="185">
        <f>YEAR(All_Opps[[#This Row],[Close_Date]])</f>
        <v>2019</v>
      </c>
      <c r="P1467" s="183">
        <f>MONTH(All_Opps[[#This Row],[Close Date]])</f>
        <v>11</v>
      </c>
      <c r="Q1467" s="181">
        <f>WEEKNUM(All_Opps[[#This Row],[Close Date]],1)</f>
        <v>48</v>
      </c>
      <c r="R146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956</v>
      </c>
      <c r="S1467" s="4" t="s">
        <v>3243</v>
      </c>
      <c r="T1467" s="4" t="s">
        <v>3244</v>
      </c>
      <c r="U1467" s="68">
        <v>43796</v>
      </c>
      <c r="V1467" s="347" t="s">
        <v>19</v>
      </c>
      <c r="W1467" s="9">
        <v>123178</v>
      </c>
      <c r="X1467" s="4" t="s">
        <v>27</v>
      </c>
      <c r="Y1467" s="4" t="s">
        <v>321</v>
      </c>
      <c r="Z1467" s="68">
        <v>43787</v>
      </c>
    </row>
    <row r="1468" spans="1:26" ht="12.75" x14ac:dyDescent="0.35">
      <c r="A14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96</v>
      </c>
      <c r="B1468" s="181" t="str">
        <f>IF(All_Opps[[#This Row],[WeekMod]]&lt;&gt;"",CONCATENATE(All_Opps[[#This Row],[Opp Year]],"-",TEXT(All_Opps[[#This Row],[WeekMod]],"00#")),"")</f>
        <v>2019-096</v>
      </c>
      <c r="C14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96</v>
      </c>
      <c r="D1468" s="181" t="str">
        <f>CONCATENATE(All_Opps[[#This Row],[Opp Year]],"-",TEXT(All_Opps[[#This Row],[Week]],"00#"))</f>
        <v>2019-096</v>
      </c>
      <c r="E1468" s="181">
        <f>IFERROR(VALUE(RIGHT(All_Opps[[#This Row],[Opportunity Name]],2)),"")</f>
        <v>3</v>
      </c>
      <c r="F1468" s="181">
        <f>IFERROR(("20"&amp;LEFT(All_Opps[[#This Row],[Opportunity Name]],2))*1,"")</f>
        <v>2019</v>
      </c>
      <c r="G1468" s="181" t="str">
        <f>MID(All_Opps[[#This Row],[Opportunity Name]],3,2)</f>
        <v>12</v>
      </c>
      <c r="H1468" s="181" t="str">
        <f>LEFT(All_Opps[[#This Row],[Opportunity Name]],7)</f>
        <v>1912 Ca</v>
      </c>
      <c r="I1468" s="181" t="str" cm="1">
        <f t="array" ref="I14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68" s="181" t="str">
        <f>YEAR(All_Opps[[#This Row],[Close_Date]])&amp;"-"&amp;TEXT(MONTH(All_Opps[[#This Row],[Close_Date]]),"00")</f>
        <v>2019-10</v>
      </c>
      <c r="K1468" s="182">
        <f>All_Opps[[#This Row],[Created Date2]]*1</f>
        <v>43760</v>
      </c>
      <c r="L1468" s="183">
        <f>YEAR(All_Opps[[#This Row],[Created_Date]])</f>
        <v>2019</v>
      </c>
      <c r="M1468" s="184">
        <f>WEEKNUM(All_Opps[[#This Row],[Created_Date]],16)</f>
        <v>43</v>
      </c>
      <c r="N1468" s="182">
        <f>All_Opps[[#This Row],[Close Date]]*1</f>
        <v>43766</v>
      </c>
      <c r="O1468" s="185">
        <f>YEAR(All_Opps[[#This Row],[Close_Date]])</f>
        <v>2019</v>
      </c>
      <c r="P1468" s="183">
        <f>MONTH(All_Opps[[#This Row],[Close Date]])</f>
        <v>10</v>
      </c>
      <c r="Q1468" s="181">
        <f>WEEKNUM(All_Opps[[#This Row],[Close Date]],1)</f>
        <v>44</v>
      </c>
      <c r="R146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68" s="4" t="s">
        <v>3245</v>
      </c>
      <c r="T1468" s="4" t="s">
        <v>3246</v>
      </c>
      <c r="U1468" s="68">
        <v>43766</v>
      </c>
      <c r="V1468" s="347" t="s">
        <v>18</v>
      </c>
      <c r="W1468" s="9">
        <v>40583</v>
      </c>
      <c r="X1468" s="4" t="s">
        <v>11</v>
      </c>
      <c r="Y1468" s="4" t="s">
        <v>321</v>
      </c>
      <c r="Z1468" s="68">
        <v>43760</v>
      </c>
    </row>
    <row r="1469" spans="1:26" ht="12.75" x14ac:dyDescent="0.35">
      <c r="A146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69" s="181" t="str">
        <f>IF(All_Opps[[#This Row],[WeekMod]]&lt;&gt;"",CONCATENATE(All_Opps[[#This Row],[Opp Year]],"-",TEXT(All_Opps[[#This Row],[WeekMod]],"00#")),"")</f>
        <v/>
      </c>
      <c r="C14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69" s="181" t="str">
        <f>CONCATENATE(All_Opps[[#This Row],[Opp Year]],"-",TEXT(All_Opps[[#This Row],[Week]],"00#"))</f>
        <v>2021-001</v>
      </c>
      <c r="E1469" s="181">
        <f>IFERROR(VALUE(RIGHT(All_Opps[[#This Row],[Opportunity Name]],2)),"")</f>
        <v>2</v>
      </c>
      <c r="F1469" s="181">
        <f>IFERROR(("20"&amp;LEFT(All_Opps[[#This Row],[Opportunity Name]],2))*1,"")</f>
        <v>2021</v>
      </c>
      <c r="G1469" s="181" t="str">
        <f>MID(All_Opps[[#This Row],[Opportunity Name]],3,2)</f>
        <v>06</v>
      </c>
      <c r="H1469" s="181" t="str">
        <f>LEFT(All_Opps[[#This Row],[Opportunity Name]],7)</f>
        <v>2106-01</v>
      </c>
      <c r="I1469" s="181" t="str" cm="1">
        <f t="array" ref="I14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69" s="181" t="str">
        <f>YEAR(All_Opps[[#This Row],[Close_Date]])&amp;"-"&amp;TEXT(MONTH(All_Opps[[#This Row],[Close_Date]]),"00")</f>
        <v>2019-11</v>
      </c>
      <c r="K1469" s="182">
        <f>All_Opps[[#This Row],[Created Date2]]*1</f>
        <v>43784</v>
      </c>
      <c r="L1469" s="183">
        <f>YEAR(All_Opps[[#This Row],[Created_Date]])</f>
        <v>2019</v>
      </c>
      <c r="M1469" s="184">
        <f>WEEKNUM(All_Opps[[#This Row],[Created_Date]],16)</f>
        <v>46</v>
      </c>
      <c r="N1469" s="182">
        <f>All_Opps[[#This Row],[Close Date]]*1</f>
        <v>43785</v>
      </c>
      <c r="O1469" s="185">
        <f>YEAR(All_Opps[[#This Row],[Close_Date]])</f>
        <v>2019</v>
      </c>
      <c r="P1469" s="183">
        <f>MONTH(All_Opps[[#This Row],[Close Date]])</f>
        <v>11</v>
      </c>
      <c r="Q1469" s="181">
        <f>WEEKNUM(All_Opps[[#This Row],[Close Date]],1)</f>
        <v>46</v>
      </c>
      <c r="R146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564</v>
      </c>
      <c r="S1469" s="4" t="s">
        <v>3247</v>
      </c>
      <c r="T1469" s="4" t="s">
        <v>3248</v>
      </c>
      <c r="U1469" s="68">
        <v>43785</v>
      </c>
      <c r="V1469" s="347" t="s">
        <v>19</v>
      </c>
      <c r="W1469" s="9">
        <v>157565</v>
      </c>
      <c r="X1469" s="4" t="s">
        <v>13</v>
      </c>
      <c r="Y1469" s="4" t="s">
        <v>328</v>
      </c>
      <c r="Z1469" s="68">
        <v>43784</v>
      </c>
    </row>
    <row r="1470" spans="1:26" ht="12.75" x14ac:dyDescent="0.35">
      <c r="A1470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70" s="181" t="str">
        <f>IF(All_Opps[[#This Row],[WeekMod]]&lt;&gt;"",CONCATENATE(All_Opps[[#This Row],[Opp Year]],"-",TEXT(All_Opps[[#This Row],[WeekMod]],"00#")),"")</f>
        <v/>
      </c>
      <c r="C14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70" s="181" t="str">
        <f>CONCATENATE(All_Opps[[#This Row],[Opp Year]],"-",TEXT(All_Opps[[#This Row],[Week]],"00#"))</f>
        <v>2021-001</v>
      </c>
      <c r="E1470" s="181">
        <f>IFERROR(VALUE(RIGHT(All_Opps[[#This Row],[Opportunity Name]],2)),"")</f>
        <v>1</v>
      </c>
      <c r="F1470" s="181">
        <f>IFERROR(("20"&amp;LEFT(All_Opps[[#This Row],[Opportunity Name]],2))*1,"")</f>
        <v>2021</v>
      </c>
      <c r="G1470" s="181" t="str">
        <f>MID(All_Opps[[#This Row],[Opportunity Name]],3,2)</f>
        <v>01</v>
      </c>
      <c r="H1470" s="181" t="str">
        <f>LEFT(All_Opps[[#This Row],[Opportunity Name]],7)</f>
        <v>2101-02</v>
      </c>
      <c r="I1470" s="181" t="str" cm="1">
        <f t="array" ref="I14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70" s="181" t="str">
        <f>YEAR(All_Opps[[#This Row],[Close_Date]])&amp;"-"&amp;TEXT(MONTH(All_Opps[[#This Row],[Close_Date]]),"00")</f>
        <v>2019-12</v>
      </c>
      <c r="K1470" s="182">
        <f>All_Opps[[#This Row],[Created Date2]]*1</f>
        <v>43976</v>
      </c>
      <c r="L1470" s="183">
        <f>YEAR(All_Opps[[#This Row],[Created_Date]])</f>
        <v>2020</v>
      </c>
      <c r="M1470" s="184">
        <f>WEEKNUM(All_Opps[[#This Row],[Created_Date]],16)</f>
        <v>22</v>
      </c>
      <c r="N1470" s="182">
        <f>All_Opps[[#This Row],[Close Date]]*1</f>
        <v>43801</v>
      </c>
      <c r="O1470" s="185">
        <f>YEAR(All_Opps[[#This Row],[Close_Date]])</f>
        <v>2019</v>
      </c>
      <c r="P1470" s="183">
        <f>MONTH(All_Opps[[#This Row],[Close Date]])</f>
        <v>12</v>
      </c>
      <c r="Q1470" s="181">
        <f>WEEKNUM(All_Opps[[#This Row],[Close Date]],1)</f>
        <v>49</v>
      </c>
      <c r="R147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221</v>
      </c>
      <c r="S1470" s="4" t="s">
        <v>3249</v>
      </c>
      <c r="T1470" s="4" t="s">
        <v>3250</v>
      </c>
      <c r="U1470" s="68">
        <v>43801</v>
      </c>
      <c r="V1470" s="347" t="s">
        <v>19</v>
      </c>
      <c r="W1470" s="9">
        <v>356</v>
      </c>
      <c r="X1470" s="4" t="s">
        <v>13</v>
      </c>
      <c r="Y1470" s="4" t="s">
        <v>328</v>
      </c>
      <c r="Z1470" s="68">
        <v>43976</v>
      </c>
    </row>
    <row r="1471" spans="1:26" ht="12.75" x14ac:dyDescent="0.35">
      <c r="A147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71" s="181" t="str">
        <f>IF(All_Opps[[#This Row],[WeekMod]]&lt;&gt;"",CONCATENATE(All_Opps[[#This Row],[Opp Year]],"-",TEXT(All_Opps[[#This Row],[WeekMod]],"00#")),"")</f>
        <v/>
      </c>
      <c r="C14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71" s="181" t="str">
        <f>CONCATENATE(All_Opps[[#This Row],[Opp Year]],"-",TEXT(All_Opps[[#This Row],[Week]],"00#"))</f>
        <v>2022-001</v>
      </c>
      <c r="E1471" s="181">
        <f>IFERROR(VALUE(RIGHT(All_Opps[[#This Row],[Opportunity Name]],2)),"")</f>
        <v>6</v>
      </c>
      <c r="F1471" s="181">
        <f>IFERROR(("20"&amp;LEFT(All_Opps[[#This Row],[Opportunity Name]],2))*1,"")</f>
        <v>2022</v>
      </c>
      <c r="G1471" s="181" t="str">
        <f>MID(All_Opps[[#This Row],[Opportunity Name]],3,2)</f>
        <v>12</v>
      </c>
      <c r="H1471" s="181" t="str">
        <f>LEFT(All_Opps[[#This Row],[Opportunity Name]],7)</f>
        <v>2212-01</v>
      </c>
      <c r="I1471" s="181" t="str" cm="1">
        <f t="array" ref="I14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471" s="181" t="str">
        <f>YEAR(All_Opps[[#This Row],[Close_Date]])&amp;"-"&amp;TEXT(MONTH(All_Opps[[#This Row],[Close_Date]]),"00")</f>
        <v>2019-11</v>
      </c>
      <c r="K1471" s="182">
        <f>All_Opps[[#This Row],[Created Date2]]*1</f>
        <v>43791</v>
      </c>
      <c r="L1471" s="183">
        <f>YEAR(All_Opps[[#This Row],[Created_Date]])</f>
        <v>2019</v>
      </c>
      <c r="M1471" s="184">
        <f>WEEKNUM(All_Opps[[#This Row],[Created_Date]],16)</f>
        <v>47</v>
      </c>
      <c r="N1471" s="182">
        <f>All_Opps[[#This Row],[Close Date]]*1</f>
        <v>43794</v>
      </c>
      <c r="O1471" s="185">
        <f>YEAR(All_Opps[[#This Row],[Close_Date]])</f>
        <v>2019</v>
      </c>
      <c r="P1471" s="183">
        <f>MONTH(All_Opps[[#This Row],[Close Date]])</f>
        <v>11</v>
      </c>
      <c r="Q1471" s="181">
        <f>WEEKNUM(All_Opps[[#This Row],[Close Date]],1)</f>
        <v>48</v>
      </c>
      <c r="R147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71" s="4" t="s">
        <v>3251</v>
      </c>
      <c r="T1471" s="4" t="s">
        <v>3252</v>
      </c>
      <c r="U1471" s="68">
        <v>43794</v>
      </c>
      <c r="V1471" s="347" t="s">
        <v>20</v>
      </c>
      <c r="W1471" s="9">
        <v>93556</v>
      </c>
      <c r="X1471" s="4" t="s">
        <v>15</v>
      </c>
      <c r="Y1471" s="4" t="s">
        <v>328</v>
      </c>
      <c r="Z1471" s="68">
        <v>43791</v>
      </c>
    </row>
    <row r="1472" spans="1:26" ht="12.75" x14ac:dyDescent="0.35">
      <c r="A147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72" s="181" t="str">
        <f>IF(All_Opps[[#This Row],[WeekMod]]&lt;&gt;"",CONCATENATE(All_Opps[[#This Row],[Opp Year]],"-",TEXT(All_Opps[[#This Row],[WeekMod]],"00#")),"")</f>
        <v/>
      </c>
      <c r="C14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72" s="181" t="str">
        <f>CONCATENATE(All_Opps[[#This Row],[Opp Year]],"-",TEXT(All_Opps[[#This Row],[Week]],"00#"))</f>
        <v>2022-001</v>
      </c>
      <c r="E1472" s="181">
        <f>IFERROR(VALUE(RIGHT(All_Opps[[#This Row],[Opportunity Name]],2)),"")</f>
        <v>2</v>
      </c>
      <c r="F1472" s="181">
        <f>IFERROR(("20"&amp;LEFT(All_Opps[[#This Row],[Opportunity Name]],2))*1,"")</f>
        <v>2022</v>
      </c>
      <c r="G1472" s="181" t="str">
        <f>MID(All_Opps[[#This Row],[Opportunity Name]],3,2)</f>
        <v>06</v>
      </c>
      <c r="H1472" s="181" t="str">
        <f>LEFT(All_Opps[[#This Row],[Opportunity Name]],7)</f>
        <v>2206-30</v>
      </c>
      <c r="I1472" s="181" t="str" cm="1">
        <f t="array" ref="I14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72" s="181" t="str">
        <f>YEAR(All_Opps[[#This Row],[Close_Date]])&amp;"-"&amp;TEXT(MONTH(All_Opps[[#This Row],[Close_Date]]),"00")</f>
        <v>2019-11</v>
      </c>
      <c r="K1472" s="182">
        <f>All_Opps[[#This Row],[Created Date2]]*1</f>
        <v>43790</v>
      </c>
      <c r="L1472" s="183">
        <f>YEAR(All_Opps[[#This Row],[Created_Date]])</f>
        <v>2019</v>
      </c>
      <c r="M1472" s="184">
        <f>WEEKNUM(All_Opps[[#This Row],[Created_Date]],16)</f>
        <v>47</v>
      </c>
      <c r="N1472" s="182">
        <f>All_Opps[[#This Row],[Close Date]]*1</f>
        <v>43794</v>
      </c>
      <c r="O1472" s="185">
        <f>YEAR(All_Opps[[#This Row],[Close_Date]])</f>
        <v>2019</v>
      </c>
      <c r="P1472" s="183">
        <f>MONTH(All_Opps[[#This Row],[Close Date]])</f>
        <v>11</v>
      </c>
      <c r="Q1472" s="181">
        <f>WEEKNUM(All_Opps[[#This Row],[Close Date]],1)</f>
        <v>48</v>
      </c>
      <c r="R147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923</v>
      </c>
      <c r="S1472" s="4" t="s">
        <v>3253</v>
      </c>
      <c r="T1472" s="4" t="s">
        <v>3254</v>
      </c>
      <c r="U1472" s="68">
        <v>43794</v>
      </c>
      <c r="V1472" s="347" t="s">
        <v>19</v>
      </c>
      <c r="W1472" s="9">
        <v>84304</v>
      </c>
      <c r="X1472" s="4" t="s">
        <v>13</v>
      </c>
      <c r="Y1472" s="4" t="s">
        <v>328</v>
      </c>
      <c r="Z1472" s="68">
        <v>43790</v>
      </c>
    </row>
    <row r="1473" spans="1:26" ht="12.75" x14ac:dyDescent="0.35">
      <c r="A14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1473" s="181" t="str">
        <f>IF(All_Opps[[#This Row],[WeekMod]]&lt;&gt;"",CONCATENATE(All_Opps[[#This Row],[Opp Year]],"-",TEXT(All_Opps[[#This Row],[WeekMod]],"00#")),"")</f>
        <v>2020-052</v>
      </c>
      <c r="C14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1473" s="181" t="str">
        <f>CONCATENATE(All_Opps[[#This Row],[Opp Year]],"-",TEXT(All_Opps[[#This Row],[Week]],"00#"))</f>
        <v>2020-052</v>
      </c>
      <c r="E1473" s="181">
        <f>IFERROR(VALUE(RIGHT(All_Opps[[#This Row],[Opportunity Name]],2)),"")</f>
        <v>1</v>
      </c>
      <c r="F1473" s="181">
        <f>IFERROR(("20"&amp;LEFT(All_Opps[[#This Row],[Opportunity Name]],2))*1,"")</f>
        <v>2020</v>
      </c>
      <c r="G1473" s="181" t="str">
        <f>MID(All_Opps[[#This Row],[Opportunity Name]],3,2)</f>
        <v>06</v>
      </c>
      <c r="H1473" s="181" t="str">
        <f>LEFT(All_Opps[[#This Row],[Opportunity Name]],7)</f>
        <v>2006-18</v>
      </c>
      <c r="I1473" s="181" t="str" cm="1">
        <f t="array" ref="I14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473" s="181" t="str">
        <f>YEAR(All_Opps[[#This Row],[Close_Date]])&amp;"-"&amp;TEXT(MONTH(All_Opps[[#This Row],[Close_Date]]),"00")</f>
        <v>2019-12</v>
      </c>
      <c r="K1473" s="182">
        <f>All_Opps[[#This Row],[Created Date2]]*1</f>
        <v>43823</v>
      </c>
      <c r="L1473" s="183">
        <f>YEAR(All_Opps[[#This Row],[Created_Date]])</f>
        <v>2019</v>
      </c>
      <c r="M1473" s="184">
        <f>WEEKNUM(All_Opps[[#This Row],[Created_Date]],16)</f>
        <v>52</v>
      </c>
      <c r="N1473" s="182">
        <f>All_Opps[[#This Row],[Close Date]]*1</f>
        <v>43823</v>
      </c>
      <c r="O1473" s="185">
        <f>YEAR(All_Opps[[#This Row],[Close_Date]])</f>
        <v>2019</v>
      </c>
      <c r="P1473" s="183">
        <f>MONTH(All_Opps[[#This Row],[Close Date]])</f>
        <v>12</v>
      </c>
      <c r="Q1473" s="181">
        <f>WEEKNUM(All_Opps[[#This Row],[Close Date]],1)</f>
        <v>52</v>
      </c>
      <c r="R147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73" s="4" t="s">
        <v>3255</v>
      </c>
      <c r="T1473" s="4" t="s">
        <v>3256</v>
      </c>
      <c r="U1473" s="68">
        <v>43823</v>
      </c>
      <c r="V1473" s="347" t="s">
        <v>20</v>
      </c>
      <c r="W1473" s="9">
        <v>0</v>
      </c>
      <c r="X1473" s="4" t="s">
        <v>11</v>
      </c>
      <c r="Y1473" s="4" t="s">
        <v>328</v>
      </c>
      <c r="Z1473" s="68">
        <v>43823</v>
      </c>
    </row>
    <row r="1474" spans="1:26" ht="12.75" x14ac:dyDescent="0.35">
      <c r="A147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74" s="181" t="str">
        <f>IF(All_Opps[[#This Row],[WeekMod]]&lt;&gt;"",CONCATENATE(All_Opps[[#This Row],[Opp Year]],"-",TEXT(All_Opps[[#This Row],[WeekMod]],"00#")),"")</f>
        <v/>
      </c>
      <c r="C14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74" s="181" t="str">
        <f>CONCATENATE(All_Opps[[#This Row],[Opp Year]],"-",TEXT(All_Opps[[#This Row],[Week]],"00#"))</f>
        <v>2021-001</v>
      </c>
      <c r="E1474" s="181">
        <f>IFERROR(VALUE(RIGHT(All_Opps[[#This Row],[Opportunity Name]],2)),"")</f>
        <v>1</v>
      </c>
      <c r="F1474" s="181">
        <f>IFERROR(("20"&amp;LEFT(All_Opps[[#This Row],[Opportunity Name]],2))*1,"")</f>
        <v>2021</v>
      </c>
      <c r="G1474" s="181" t="str">
        <f>MID(All_Opps[[#This Row],[Opportunity Name]],3,2)</f>
        <v>01</v>
      </c>
      <c r="H1474" s="181" t="str">
        <f>LEFT(All_Opps[[#This Row],[Opportunity Name]],7)</f>
        <v>2101-02</v>
      </c>
      <c r="I1474" s="181" t="str" cm="1">
        <f t="array" ref="I14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74" s="181" t="str">
        <f>YEAR(All_Opps[[#This Row],[Close_Date]])&amp;"-"&amp;TEXT(MONTH(All_Opps[[#This Row],[Close_Date]]),"00")</f>
        <v>2019-11</v>
      </c>
      <c r="K1474" s="182">
        <f>All_Opps[[#This Row],[Created Date2]]*1</f>
        <v>43967</v>
      </c>
      <c r="L1474" s="183">
        <f>YEAR(All_Opps[[#This Row],[Created_Date]])</f>
        <v>2020</v>
      </c>
      <c r="M1474" s="184">
        <f>WEEKNUM(All_Opps[[#This Row],[Created_Date]],16)</f>
        <v>21</v>
      </c>
      <c r="N1474" s="182">
        <f>All_Opps[[#This Row],[Close Date]]*1</f>
        <v>43799</v>
      </c>
      <c r="O1474" s="185">
        <f>YEAR(All_Opps[[#This Row],[Close_Date]])</f>
        <v>2019</v>
      </c>
      <c r="P1474" s="183">
        <f>MONTH(All_Opps[[#This Row],[Close Date]])</f>
        <v>11</v>
      </c>
      <c r="Q1474" s="181">
        <f>WEEKNUM(All_Opps[[#This Row],[Close Date]],1)</f>
        <v>48</v>
      </c>
      <c r="R147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230</v>
      </c>
      <c r="S1474" s="4" t="s">
        <v>3257</v>
      </c>
      <c r="T1474" s="4" t="s">
        <v>3258</v>
      </c>
      <c r="U1474" s="68">
        <v>43799</v>
      </c>
      <c r="V1474" s="347" t="s">
        <v>19</v>
      </c>
      <c r="W1474" s="9">
        <v>8472</v>
      </c>
      <c r="X1474" s="4" t="s">
        <v>11</v>
      </c>
      <c r="Y1474" s="4" t="s">
        <v>328</v>
      </c>
      <c r="Z1474" s="68">
        <v>43967</v>
      </c>
    </row>
    <row r="1475" spans="1:26" ht="12.75" x14ac:dyDescent="0.35">
      <c r="A14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99</v>
      </c>
      <c r="B1475" s="181" t="str">
        <f>IF(All_Opps[[#This Row],[WeekMod]]&lt;&gt;"",CONCATENATE(All_Opps[[#This Row],[Opp Year]],"-",TEXT(All_Opps[[#This Row],[WeekMod]],"00#")),"")</f>
        <v>2019-099</v>
      </c>
      <c r="C14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99</v>
      </c>
      <c r="D1475" s="181" t="str">
        <f>CONCATENATE(All_Opps[[#This Row],[Opp Year]],"-",TEXT(All_Opps[[#This Row],[Week]],"00#"))</f>
        <v>2019-099</v>
      </c>
      <c r="E1475" s="181">
        <f>IFERROR(VALUE(RIGHT(All_Opps[[#This Row],[Opportunity Name]],2)),"")</f>
        <v>2</v>
      </c>
      <c r="F1475" s="181">
        <f>IFERROR(("20"&amp;LEFT(All_Opps[[#This Row],[Opportunity Name]],2))*1,"")</f>
        <v>2019</v>
      </c>
      <c r="G1475" s="181" t="str">
        <f>MID(All_Opps[[#This Row],[Opportunity Name]],3,2)</f>
        <v>12</v>
      </c>
      <c r="H1475" s="181" t="str">
        <f>LEFT(All_Opps[[#This Row],[Opportunity Name]],7)</f>
        <v>1912 Ki</v>
      </c>
      <c r="I1475" s="181" t="str" cm="1">
        <f t="array" ref="I14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75" s="181" t="str">
        <f>YEAR(All_Opps[[#This Row],[Close_Date]])&amp;"-"&amp;TEXT(MONTH(All_Opps[[#This Row],[Close_Date]]),"00")</f>
        <v>2019-11</v>
      </c>
      <c r="K1475" s="182">
        <f>All_Opps[[#This Row],[Created Date2]]*1</f>
        <v>43778</v>
      </c>
      <c r="L1475" s="183">
        <f>YEAR(All_Opps[[#This Row],[Created_Date]])</f>
        <v>2019</v>
      </c>
      <c r="M1475" s="184">
        <f>WEEKNUM(All_Opps[[#This Row],[Created_Date]],16)</f>
        <v>46</v>
      </c>
      <c r="N1475" s="182">
        <f>All_Opps[[#This Row],[Close Date]]*1</f>
        <v>43792</v>
      </c>
      <c r="O1475" s="185">
        <f>YEAR(All_Opps[[#This Row],[Close_Date]])</f>
        <v>2019</v>
      </c>
      <c r="P1475" s="183">
        <f>MONTH(All_Opps[[#This Row],[Close Date]])</f>
        <v>11</v>
      </c>
      <c r="Q1475" s="181">
        <f>WEEKNUM(All_Opps[[#This Row],[Close Date]],1)</f>
        <v>47</v>
      </c>
      <c r="R147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75" s="4" t="s">
        <v>3259</v>
      </c>
      <c r="T1475" s="4" t="s">
        <v>3260</v>
      </c>
      <c r="U1475" s="68">
        <v>43792</v>
      </c>
      <c r="V1475" s="347" t="s">
        <v>21</v>
      </c>
      <c r="W1475" s="9">
        <v>56596</v>
      </c>
      <c r="X1475" s="4" t="s">
        <v>11</v>
      </c>
      <c r="Y1475" s="4" t="s">
        <v>328</v>
      </c>
      <c r="Z1475" s="68">
        <v>43778</v>
      </c>
    </row>
    <row r="1476" spans="1:26" ht="12.75" x14ac:dyDescent="0.35">
      <c r="A14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1476" s="181" t="str">
        <f>IF(All_Opps[[#This Row],[WeekMod]]&lt;&gt;"",CONCATENATE(All_Opps[[#This Row],[Opp Year]],"-",TEXT(All_Opps[[#This Row],[WeekMod]],"00#")),"")</f>
        <v>2020-047</v>
      </c>
      <c r="C14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1476" s="181" t="str">
        <f>CONCATENATE(All_Opps[[#This Row],[Opp Year]],"-",TEXT(All_Opps[[#This Row],[Week]],"00#"))</f>
        <v>2020-047</v>
      </c>
      <c r="E1476" s="181">
        <f>IFERROR(VALUE(RIGHT(All_Opps[[#This Row],[Opportunity Name]],2)),"")</f>
        <v>4</v>
      </c>
      <c r="F1476" s="181">
        <f>IFERROR(("20"&amp;LEFT(All_Opps[[#This Row],[Opportunity Name]],2))*1,"")</f>
        <v>2020</v>
      </c>
      <c r="G1476" s="181" t="str">
        <f>MID(All_Opps[[#This Row],[Opportunity Name]],3,2)</f>
        <v>02</v>
      </c>
      <c r="H1476" s="181" t="str">
        <f>LEFT(All_Opps[[#This Row],[Opportunity Name]],7)</f>
        <v>2002-08</v>
      </c>
      <c r="I1476" s="181" t="str" cm="1">
        <f t="array" ref="I14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76" s="181" t="str">
        <f>YEAR(All_Opps[[#This Row],[Close_Date]])&amp;"-"&amp;TEXT(MONTH(All_Opps[[#This Row],[Close_Date]]),"00")</f>
        <v>2019-11</v>
      </c>
      <c r="K1476" s="182">
        <f>All_Opps[[#This Row],[Created Date2]]*1</f>
        <v>43781</v>
      </c>
      <c r="L1476" s="183">
        <f>YEAR(All_Opps[[#This Row],[Created_Date]])</f>
        <v>2019</v>
      </c>
      <c r="M1476" s="184">
        <f>WEEKNUM(All_Opps[[#This Row],[Created_Date]],16)</f>
        <v>46</v>
      </c>
      <c r="N1476" s="182">
        <f>All_Opps[[#This Row],[Close Date]]*1</f>
        <v>43788</v>
      </c>
      <c r="O1476" s="185">
        <f>YEAR(All_Opps[[#This Row],[Close_Date]])</f>
        <v>2019</v>
      </c>
      <c r="P1476" s="183">
        <f>MONTH(All_Opps[[#This Row],[Close Date]])</f>
        <v>11</v>
      </c>
      <c r="Q1476" s="181">
        <f>WEEKNUM(All_Opps[[#This Row],[Close Date]],1)</f>
        <v>47</v>
      </c>
      <c r="R147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81</v>
      </c>
      <c r="S1476" s="4" t="s">
        <v>3261</v>
      </c>
      <c r="T1476" s="4" t="s">
        <v>3262</v>
      </c>
      <c r="U1476" s="68">
        <v>43788</v>
      </c>
      <c r="V1476" s="347" t="s">
        <v>19</v>
      </c>
      <c r="W1476" s="9">
        <v>53058</v>
      </c>
      <c r="X1476" s="4" t="s">
        <v>5</v>
      </c>
      <c r="Y1476" s="4" t="s">
        <v>1285</v>
      </c>
      <c r="Z1476" s="68">
        <v>43781</v>
      </c>
    </row>
    <row r="1477" spans="1:26" ht="12.75" x14ac:dyDescent="0.35">
      <c r="A14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477" s="181" t="str">
        <f>IF(All_Opps[[#This Row],[WeekMod]]&lt;&gt;"",CONCATENATE(All_Opps[[#This Row],[Opp Year]],"-",TEXT(All_Opps[[#This Row],[WeekMod]],"00#")),"")</f>
        <v>2020-053</v>
      </c>
      <c r="C14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477" s="181" t="str">
        <f>CONCATENATE(All_Opps[[#This Row],[Opp Year]],"-",TEXT(All_Opps[[#This Row],[Week]],"00#"))</f>
        <v>2020-053</v>
      </c>
      <c r="E1477" s="181">
        <f>IFERROR(VALUE(RIGHT(All_Opps[[#This Row],[Opportunity Name]],2)),"")</f>
        <v>2</v>
      </c>
      <c r="F1477" s="181">
        <f>IFERROR(("20"&amp;LEFT(All_Opps[[#This Row],[Opportunity Name]],2))*1,"")</f>
        <v>2020</v>
      </c>
      <c r="G1477" s="181" t="str">
        <f>MID(All_Opps[[#This Row],[Opportunity Name]],3,2)</f>
        <v>08</v>
      </c>
      <c r="H1477" s="181" t="str">
        <f>LEFT(All_Opps[[#This Row],[Opportunity Name]],7)</f>
        <v>2008 Ze</v>
      </c>
      <c r="I1477" s="181" t="str" cm="1">
        <f t="array" ref="I14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77" s="181" t="str">
        <f>YEAR(All_Opps[[#This Row],[Close_Date]])&amp;"-"&amp;TEXT(MONTH(All_Opps[[#This Row],[Close_Date]]),"00")</f>
        <v>2019-12</v>
      </c>
      <c r="K1477" s="182">
        <f>All_Opps[[#This Row],[Created Date2]]*1</f>
        <v>43779</v>
      </c>
      <c r="L1477" s="183">
        <f>YEAR(All_Opps[[#This Row],[Created_Date]])</f>
        <v>2019</v>
      </c>
      <c r="M1477" s="184">
        <f>WEEKNUM(All_Opps[[#This Row],[Created_Date]],16)</f>
        <v>46</v>
      </c>
      <c r="N1477" s="182">
        <f>All_Opps[[#This Row],[Close Date]]*1</f>
        <v>43828</v>
      </c>
      <c r="O1477" s="185">
        <f>YEAR(All_Opps[[#This Row],[Close_Date]])</f>
        <v>2019</v>
      </c>
      <c r="P1477" s="183">
        <f>MONTH(All_Opps[[#This Row],[Close Date]])</f>
        <v>12</v>
      </c>
      <c r="Q1477" s="181">
        <f>WEEKNUM(All_Opps[[#This Row],[Close Date]],1)</f>
        <v>53</v>
      </c>
      <c r="R147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77" s="4" t="s">
        <v>3263</v>
      </c>
      <c r="T1477" s="4" t="s">
        <v>3264</v>
      </c>
      <c r="U1477" s="68">
        <v>43828</v>
      </c>
      <c r="V1477" s="347" t="s">
        <v>18</v>
      </c>
      <c r="W1477" s="9">
        <v>60218</v>
      </c>
      <c r="X1477" s="4" t="s">
        <v>13</v>
      </c>
      <c r="Y1477" s="4" t="s">
        <v>328</v>
      </c>
      <c r="Z1477" s="68">
        <v>43779</v>
      </c>
    </row>
    <row r="1478" spans="1:26" ht="12.75" x14ac:dyDescent="0.35">
      <c r="A147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78" s="181" t="str">
        <f>IF(All_Opps[[#This Row],[WeekMod]]&lt;&gt;"",CONCATENATE(All_Opps[[#This Row],[Opp Year]],"-",TEXT(All_Opps[[#This Row],[WeekMod]],"00#")),"")</f>
        <v/>
      </c>
      <c r="C14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78" s="181" t="str">
        <f>CONCATENATE(All_Opps[[#This Row],[Opp Year]],"-",TEXT(All_Opps[[#This Row],[Week]],"00#"))</f>
        <v>2021-001</v>
      </c>
      <c r="E1478" s="181">
        <f>IFERROR(VALUE(RIGHT(All_Opps[[#This Row],[Opportunity Name]],2)),"")</f>
        <v>2</v>
      </c>
      <c r="F1478" s="181">
        <f>IFERROR(("20"&amp;LEFT(All_Opps[[#This Row],[Opportunity Name]],2))*1,"")</f>
        <v>2021</v>
      </c>
      <c r="G1478" s="181" t="str">
        <f>MID(All_Opps[[#This Row],[Opportunity Name]],3,2)</f>
        <v>06</v>
      </c>
      <c r="H1478" s="181" t="str">
        <f>LEFT(All_Opps[[#This Row],[Opportunity Name]],7)</f>
        <v>2106-11</v>
      </c>
      <c r="I1478" s="181" t="str" cm="1">
        <f t="array" ref="I14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78" s="181" t="str">
        <f>YEAR(All_Opps[[#This Row],[Close_Date]])&amp;"-"&amp;TEXT(MONTH(All_Opps[[#This Row],[Close_Date]]),"00")</f>
        <v>2019-12</v>
      </c>
      <c r="K1478" s="182">
        <f>All_Opps[[#This Row],[Created Date2]]*1</f>
        <v>43793</v>
      </c>
      <c r="L1478" s="183">
        <f>YEAR(All_Opps[[#This Row],[Created_Date]])</f>
        <v>2019</v>
      </c>
      <c r="M1478" s="184">
        <f>WEEKNUM(All_Opps[[#This Row],[Created_Date]],16)</f>
        <v>48</v>
      </c>
      <c r="N1478" s="182">
        <f>All_Opps[[#This Row],[Close Date]]*1</f>
        <v>43806</v>
      </c>
      <c r="O1478" s="185">
        <f>YEAR(All_Opps[[#This Row],[Close_Date]])</f>
        <v>2019</v>
      </c>
      <c r="P1478" s="183">
        <f>MONTH(All_Opps[[#This Row],[Close Date]])</f>
        <v>12</v>
      </c>
      <c r="Q1478" s="181">
        <f>WEEKNUM(All_Opps[[#This Row],[Close Date]],1)</f>
        <v>49</v>
      </c>
      <c r="R147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555</v>
      </c>
      <c r="S1478" s="4" t="s">
        <v>3265</v>
      </c>
      <c r="T1478" s="4" t="s">
        <v>3266</v>
      </c>
      <c r="U1478" s="68">
        <v>43806</v>
      </c>
      <c r="V1478" s="347" t="s">
        <v>19</v>
      </c>
      <c r="W1478" s="9">
        <v>55367</v>
      </c>
      <c r="X1478" s="4" t="s">
        <v>6</v>
      </c>
      <c r="Y1478" s="4" t="s">
        <v>321</v>
      </c>
      <c r="Z1478" s="68">
        <v>43793</v>
      </c>
    </row>
    <row r="1479" spans="1:26" ht="12.75" x14ac:dyDescent="0.35">
      <c r="A14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479" s="181" t="str">
        <f>IF(All_Opps[[#This Row],[WeekMod]]&lt;&gt;"",CONCATENATE(All_Opps[[#This Row],[Opp Year]],"-",TEXT(All_Opps[[#This Row],[WeekMod]],"00#")),"")</f>
        <v>2020-053</v>
      </c>
      <c r="C14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479" s="181" t="str">
        <f>CONCATENATE(All_Opps[[#This Row],[Opp Year]],"-",TEXT(All_Opps[[#This Row],[Week]],"00#"))</f>
        <v>2020-053</v>
      </c>
      <c r="E1479" s="181">
        <f>IFERROR(VALUE(RIGHT(All_Opps[[#This Row],[Opportunity Name]],2)),"")</f>
        <v>1</v>
      </c>
      <c r="F1479" s="181">
        <f>IFERROR(("20"&amp;LEFT(All_Opps[[#This Row],[Opportunity Name]],2))*1,"")</f>
        <v>2020</v>
      </c>
      <c r="G1479" s="181" t="str">
        <f>MID(All_Opps[[#This Row],[Opportunity Name]],3,2)</f>
        <v>04</v>
      </c>
      <c r="H1479" s="181" t="str">
        <f>LEFT(All_Opps[[#This Row],[Opportunity Name]],7)</f>
        <v>2004-06</v>
      </c>
      <c r="I1479" s="181" t="str" cm="1">
        <f t="array" ref="I14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479" s="181" t="str">
        <f>YEAR(All_Opps[[#This Row],[Close_Date]])&amp;"-"&amp;TEXT(MONTH(All_Opps[[#This Row],[Close_Date]]),"00")</f>
        <v>2019-12</v>
      </c>
      <c r="K1479" s="182">
        <f>All_Opps[[#This Row],[Created Date2]]*1</f>
        <v>43987</v>
      </c>
      <c r="L1479" s="183">
        <f>YEAR(All_Opps[[#This Row],[Created_Date]])</f>
        <v>2020</v>
      </c>
      <c r="M1479" s="184">
        <f>WEEKNUM(All_Opps[[#This Row],[Created_Date]],16)</f>
        <v>23</v>
      </c>
      <c r="N1479" s="182">
        <f>All_Opps[[#This Row],[Close Date]]*1</f>
        <v>43830</v>
      </c>
      <c r="O1479" s="185">
        <f>YEAR(All_Opps[[#This Row],[Close_Date]])</f>
        <v>2019</v>
      </c>
      <c r="P1479" s="183">
        <f>MONTH(All_Opps[[#This Row],[Close Date]])</f>
        <v>12</v>
      </c>
      <c r="Q1479" s="181">
        <f>WEEKNUM(All_Opps[[#This Row],[Close Date]],1)</f>
        <v>53</v>
      </c>
      <c r="R147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79" s="4" t="s">
        <v>3267</v>
      </c>
      <c r="T1479" s="4" t="s">
        <v>3268</v>
      </c>
      <c r="U1479" s="68">
        <v>43830</v>
      </c>
      <c r="V1479" s="347" t="s">
        <v>20</v>
      </c>
      <c r="W1479" s="9">
        <v>559</v>
      </c>
      <c r="X1479" s="4" t="s">
        <v>6</v>
      </c>
      <c r="Y1479" s="4" t="s">
        <v>328</v>
      </c>
      <c r="Z1479" s="68">
        <v>43987</v>
      </c>
    </row>
    <row r="1480" spans="1:26" ht="12.75" x14ac:dyDescent="0.35">
      <c r="A1480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80" s="181" t="str">
        <f>IF(All_Opps[[#This Row],[WeekMod]]&lt;&gt;"",CONCATENATE(All_Opps[[#This Row],[Opp Year]],"-",TEXT(All_Opps[[#This Row],[WeekMod]],"00#")),"")</f>
        <v/>
      </c>
      <c r="C14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80" s="181" t="str">
        <f>CONCATENATE(All_Opps[[#This Row],[Opp Year]],"-",TEXT(All_Opps[[#This Row],[Week]],"00#"))</f>
        <v>2021-001</v>
      </c>
      <c r="E1480" s="181">
        <f>IFERROR(VALUE(RIGHT(All_Opps[[#This Row],[Opportunity Name]],2)),"")</f>
        <v>1</v>
      </c>
      <c r="F1480" s="181">
        <f>IFERROR(("20"&amp;LEFT(All_Opps[[#This Row],[Opportunity Name]],2))*1,"")</f>
        <v>2021</v>
      </c>
      <c r="G1480" s="181" t="str">
        <f>MID(All_Opps[[#This Row],[Opportunity Name]],3,2)</f>
        <v>03</v>
      </c>
      <c r="H1480" s="181" t="str">
        <f>LEFT(All_Opps[[#This Row],[Opportunity Name]],7)</f>
        <v>2103-05</v>
      </c>
      <c r="I1480" s="181" t="str" cm="1">
        <f t="array" ref="I14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80" s="181" t="str">
        <f>YEAR(All_Opps[[#This Row],[Close_Date]])&amp;"-"&amp;TEXT(MONTH(All_Opps[[#This Row],[Close_Date]]),"00")</f>
        <v>2019-11</v>
      </c>
      <c r="K1480" s="182">
        <f>All_Opps[[#This Row],[Created Date2]]*1</f>
        <v>43799</v>
      </c>
      <c r="L1480" s="183">
        <f>YEAR(All_Opps[[#This Row],[Created_Date]])</f>
        <v>2019</v>
      </c>
      <c r="M1480" s="184">
        <f>WEEKNUM(All_Opps[[#This Row],[Created_Date]],16)</f>
        <v>49</v>
      </c>
      <c r="N1480" s="182">
        <f>All_Opps[[#This Row],[Close Date]]*1</f>
        <v>43799</v>
      </c>
      <c r="O1480" s="185">
        <f>YEAR(All_Opps[[#This Row],[Close_Date]])</f>
        <v>2019</v>
      </c>
      <c r="P1480" s="183">
        <f>MONTH(All_Opps[[#This Row],[Close Date]])</f>
        <v>11</v>
      </c>
      <c r="Q1480" s="181">
        <f>WEEKNUM(All_Opps[[#This Row],[Close Date]],1)</f>
        <v>48</v>
      </c>
      <c r="R148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457</v>
      </c>
      <c r="S1480" s="4" t="s">
        <v>3269</v>
      </c>
      <c r="T1480" s="4" t="s">
        <v>3270</v>
      </c>
      <c r="U1480" s="68">
        <v>43799</v>
      </c>
      <c r="V1480" s="347" t="s">
        <v>19</v>
      </c>
      <c r="W1480" s="9">
        <v>18774</v>
      </c>
      <c r="X1480" s="4" t="s">
        <v>11</v>
      </c>
      <c r="Y1480" s="4" t="s">
        <v>328</v>
      </c>
      <c r="Z1480" s="68">
        <v>43799</v>
      </c>
    </row>
    <row r="1481" spans="1:26" ht="12.75" x14ac:dyDescent="0.35">
      <c r="A14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1481" s="181" t="str">
        <f>IF(All_Opps[[#This Row],[WeekMod]]&lt;&gt;"",CONCATENATE(All_Opps[[#This Row],[Opp Year]],"-",TEXT(All_Opps[[#This Row],[WeekMod]],"00#")),"")</f>
        <v>2020-051</v>
      </c>
      <c r="C14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1481" s="181" t="str">
        <f>CONCATENATE(All_Opps[[#This Row],[Opp Year]],"-",TEXT(All_Opps[[#This Row],[Week]],"00#"))</f>
        <v>2020-051</v>
      </c>
      <c r="E1481" s="181">
        <f>IFERROR(VALUE(RIGHT(All_Opps[[#This Row],[Opportunity Name]],2)),"")</f>
        <v>1</v>
      </c>
      <c r="F1481" s="181">
        <f>IFERROR(("20"&amp;LEFT(All_Opps[[#This Row],[Opportunity Name]],2))*1,"")</f>
        <v>2020</v>
      </c>
      <c r="G1481" s="181" t="str">
        <f>MID(All_Opps[[#This Row],[Opportunity Name]],3,2)</f>
        <v>09</v>
      </c>
      <c r="H1481" s="181" t="str">
        <f>LEFT(All_Opps[[#This Row],[Opportunity Name]],7)</f>
        <v>2009-20</v>
      </c>
      <c r="I1481" s="181" t="str" cm="1">
        <f t="array" ref="I14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481" s="181" t="str">
        <f>YEAR(All_Opps[[#This Row],[Close_Date]])&amp;"-"&amp;TEXT(MONTH(All_Opps[[#This Row],[Close_Date]]),"00")</f>
        <v>2019-12</v>
      </c>
      <c r="K1481" s="182">
        <f>All_Opps[[#This Row],[Created Date2]]*1</f>
        <v>43819</v>
      </c>
      <c r="L1481" s="183">
        <f>YEAR(All_Opps[[#This Row],[Created_Date]])</f>
        <v>2019</v>
      </c>
      <c r="M1481" s="184">
        <f>WEEKNUM(All_Opps[[#This Row],[Created_Date]],16)</f>
        <v>51</v>
      </c>
      <c r="N1481" s="182">
        <f>All_Opps[[#This Row],[Close Date]]*1</f>
        <v>43819</v>
      </c>
      <c r="O1481" s="185">
        <f>YEAR(All_Opps[[#This Row],[Close_Date]])</f>
        <v>2019</v>
      </c>
      <c r="P1481" s="183">
        <f>MONTH(All_Opps[[#This Row],[Close Date]])</f>
        <v>12</v>
      </c>
      <c r="Q1481" s="181">
        <f>WEEKNUM(All_Opps[[#This Row],[Close Date]],1)</f>
        <v>51</v>
      </c>
      <c r="R148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81" s="4" t="s">
        <v>3271</v>
      </c>
      <c r="T1481" s="4" t="s">
        <v>3272</v>
      </c>
      <c r="U1481" s="68">
        <v>43819</v>
      </c>
      <c r="V1481" s="347" t="s">
        <v>20</v>
      </c>
      <c r="W1481" s="9">
        <v>0</v>
      </c>
      <c r="X1481" s="4" t="s">
        <v>13</v>
      </c>
      <c r="Y1481" s="4" t="s">
        <v>328</v>
      </c>
      <c r="Z1481" s="68">
        <v>43819</v>
      </c>
    </row>
    <row r="1482" spans="1:26" ht="12.75" x14ac:dyDescent="0.35">
      <c r="A14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1482" s="181" t="str">
        <f>IF(All_Opps[[#This Row],[WeekMod]]&lt;&gt;"",CONCATENATE(All_Opps[[#This Row],[Opp Year]],"-",TEXT(All_Opps[[#This Row],[WeekMod]],"00#")),"")</f>
        <v>2020-048</v>
      </c>
      <c r="C14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1482" s="181" t="str">
        <f>CONCATENATE(All_Opps[[#This Row],[Opp Year]],"-",TEXT(All_Opps[[#This Row],[Week]],"00#"))</f>
        <v>2020-048</v>
      </c>
      <c r="E1482" s="181">
        <f>IFERROR(VALUE(RIGHT(All_Opps[[#This Row],[Opportunity Name]],2)),"")</f>
        <v>3</v>
      </c>
      <c r="F1482" s="181">
        <f>IFERROR(("20"&amp;LEFT(All_Opps[[#This Row],[Opportunity Name]],2))*1,"")</f>
        <v>2020</v>
      </c>
      <c r="G1482" s="181" t="str">
        <f>MID(All_Opps[[#This Row],[Opportunity Name]],3,2)</f>
        <v>06</v>
      </c>
      <c r="H1482" s="181" t="str">
        <f>LEFT(All_Opps[[#This Row],[Opportunity Name]],7)</f>
        <v>2006 Ra</v>
      </c>
      <c r="I1482" s="181" t="str" cm="1">
        <f t="array" ref="I14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82" s="181" t="str">
        <f>YEAR(All_Opps[[#This Row],[Close_Date]])&amp;"-"&amp;TEXT(MONTH(All_Opps[[#This Row],[Close_Date]]),"00")</f>
        <v>2019-11</v>
      </c>
      <c r="K1482" s="182">
        <f>All_Opps[[#This Row],[Created Date2]]*1</f>
        <v>43793</v>
      </c>
      <c r="L1482" s="183">
        <f>YEAR(All_Opps[[#This Row],[Created_Date]])</f>
        <v>2019</v>
      </c>
      <c r="M1482" s="184">
        <f>WEEKNUM(All_Opps[[#This Row],[Created_Date]],16)</f>
        <v>48</v>
      </c>
      <c r="N1482" s="182">
        <f>All_Opps[[#This Row],[Close Date]]*1</f>
        <v>43795</v>
      </c>
      <c r="O1482" s="185">
        <f>YEAR(All_Opps[[#This Row],[Close_Date]])</f>
        <v>2019</v>
      </c>
      <c r="P1482" s="183">
        <f>MONTH(All_Opps[[#This Row],[Close Date]])</f>
        <v>11</v>
      </c>
      <c r="Q1482" s="181">
        <f>WEEKNUM(All_Opps[[#This Row],[Close Date]],1)</f>
        <v>48</v>
      </c>
      <c r="R148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82" s="4" t="s">
        <v>3273</v>
      </c>
      <c r="T1482" s="4" t="s">
        <v>3274</v>
      </c>
      <c r="U1482" s="68">
        <v>43795</v>
      </c>
      <c r="V1482" s="347" t="s">
        <v>18</v>
      </c>
      <c r="W1482" s="9">
        <v>42967</v>
      </c>
      <c r="X1482" s="4" t="s">
        <v>13</v>
      </c>
      <c r="Y1482" s="4" t="s">
        <v>1285</v>
      </c>
      <c r="Z1482" s="68">
        <v>43793</v>
      </c>
    </row>
    <row r="1483" spans="1:26" ht="12.75" x14ac:dyDescent="0.35">
      <c r="A148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83" s="181" t="str">
        <f>IF(All_Opps[[#This Row],[WeekMod]]&lt;&gt;"",CONCATENATE(All_Opps[[#This Row],[Opp Year]],"-",TEXT(All_Opps[[#This Row],[WeekMod]],"00#")),"")</f>
        <v/>
      </c>
      <c r="C14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83" s="181" t="str">
        <f>CONCATENATE(All_Opps[[#This Row],[Opp Year]],"-",TEXT(All_Opps[[#This Row],[Week]],"00#"))</f>
        <v>2021-001</v>
      </c>
      <c r="E1483" s="181">
        <f>IFERROR(VALUE(RIGHT(All_Opps[[#This Row],[Opportunity Name]],2)),"")</f>
        <v>2</v>
      </c>
      <c r="F1483" s="181">
        <f>IFERROR(("20"&amp;LEFT(All_Opps[[#This Row],[Opportunity Name]],2))*1,"")</f>
        <v>2021</v>
      </c>
      <c r="G1483" s="181" t="str">
        <f>MID(All_Opps[[#This Row],[Opportunity Name]],3,2)</f>
        <v>05</v>
      </c>
      <c r="H1483" s="181" t="str">
        <f>LEFT(All_Opps[[#This Row],[Opportunity Name]],7)</f>
        <v>2105-17</v>
      </c>
      <c r="I1483" s="181" t="str" cm="1">
        <f t="array" ref="I14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483" s="181" t="str">
        <f>YEAR(All_Opps[[#This Row],[Close_Date]])&amp;"-"&amp;TEXT(MONTH(All_Opps[[#This Row],[Close_Date]]),"00")</f>
        <v>2019-12</v>
      </c>
      <c r="K1483" s="182">
        <f>All_Opps[[#This Row],[Created Date2]]*1</f>
        <v>43811</v>
      </c>
      <c r="L1483" s="183">
        <f>YEAR(All_Opps[[#This Row],[Created_Date]])</f>
        <v>2019</v>
      </c>
      <c r="M1483" s="184">
        <f>WEEKNUM(All_Opps[[#This Row],[Created_Date]],16)</f>
        <v>50</v>
      </c>
      <c r="N1483" s="182">
        <f>All_Opps[[#This Row],[Close Date]]*1</f>
        <v>43811</v>
      </c>
      <c r="O1483" s="185">
        <f>YEAR(All_Opps[[#This Row],[Close_Date]])</f>
        <v>2019</v>
      </c>
      <c r="P1483" s="183">
        <f>MONTH(All_Opps[[#This Row],[Close Date]])</f>
        <v>12</v>
      </c>
      <c r="Q1483" s="181">
        <f>WEEKNUM(All_Opps[[#This Row],[Close Date]],1)</f>
        <v>50</v>
      </c>
      <c r="R148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83" s="4" t="s">
        <v>3275</v>
      </c>
      <c r="T1483" s="4" t="s">
        <v>3276</v>
      </c>
      <c r="U1483" s="68">
        <v>43811</v>
      </c>
      <c r="V1483" s="347" t="s">
        <v>20</v>
      </c>
      <c r="W1483" s="9">
        <v>13247</v>
      </c>
      <c r="X1483" s="4" t="s">
        <v>5</v>
      </c>
      <c r="Y1483" s="4" t="s">
        <v>328</v>
      </c>
      <c r="Z1483" s="68">
        <v>43811</v>
      </c>
    </row>
    <row r="1484" spans="1:26" ht="12.75" x14ac:dyDescent="0.35">
      <c r="A14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1484" s="181" t="str">
        <f>IF(All_Opps[[#This Row],[WeekMod]]&lt;&gt;"",CONCATENATE(All_Opps[[#This Row],[Opp Year]],"-",TEXT(All_Opps[[#This Row],[WeekMod]],"00#")),"")</f>
        <v>2020-052</v>
      </c>
      <c r="C14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1484" s="181" t="str">
        <f>CONCATENATE(All_Opps[[#This Row],[Opp Year]],"-",TEXT(All_Opps[[#This Row],[Week]],"00#"))</f>
        <v>2020-052</v>
      </c>
      <c r="E1484" s="181">
        <f>IFERROR(VALUE(RIGHT(All_Opps[[#This Row],[Opportunity Name]],2)),"")</f>
        <v>6</v>
      </c>
      <c r="F1484" s="181">
        <f>IFERROR(("20"&amp;LEFT(All_Opps[[#This Row],[Opportunity Name]],2))*1,"")</f>
        <v>2020</v>
      </c>
      <c r="G1484" s="181" t="str">
        <f>MID(All_Opps[[#This Row],[Opportunity Name]],3,2)</f>
        <v>08</v>
      </c>
      <c r="H1484" s="181" t="str">
        <f>LEFT(All_Opps[[#This Row],[Opportunity Name]],7)</f>
        <v>2008 Ev</v>
      </c>
      <c r="I1484" s="181" t="str" cm="1">
        <f t="array" ref="I14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84" s="181" t="str">
        <f>YEAR(All_Opps[[#This Row],[Close_Date]])&amp;"-"&amp;TEXT(MONTH(All_Opps[[#This Row],[Close_Date]]),"00")</f>
        <v>2019-12</v>
      </c>
      <c r="K1484" s="182">
        <f>All_Opps[[#This Row],[Created Date2]]*1</f>
        <v>43769</v>
      </c>
      <c r="L1484" s="183">
        <f>YEAR(All_Opps[[#This Row],[Created_Date]])</f>
        <v>2019</v>
      </c>
      <c r="M1484" s="184">
        <f>WEEKNUM(All_Opps[[#This Row],[Created_Date]],16)</f>
        <v>44</v>
      </c>
      <c r="N1484" s="182">
        <f>All_Opps[[#This Row],[Close Date]]*1</f>
        <v>43821</v>
      </c>
      <c r="O1484" s="185">
        <f>YEAR(All_Opps[[#This Row],[Close_Date]])</f>
        <v>2019</v>
      </c>
      <c r="P1484" s="183">
        <f>MONTH(All_Opps[[#This Row],[Close Date]])</f>
        <v>12</v>
      </c>
      <c r="Q1484" s="181">
        <f>WEEKNUM(All_Opps[[#This Row],[Close Date]],1)</f>
        <v>52</v>
      </c>
      <c r="R148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84" s="4" t="s">
        <v>3277</v>
      </c>
      <c r="T1484" s="4" t="s">
        <v>3278</v>
      </c>
      <c r="U1484" s="68">
        <v>43821</v>
      </c>
      <c r="V1484" s="347" t="s">
        <v>18</v>
      </c>
      <c r="W1484" s="9">
        <v>74772</v>
      </c>
      <c r="X1484" s="4" t="s">
        <v>159</v>
      </c>
      <c r="Y1484" s="4" t="s">
        <v>321</v>
      </c>
      <c r="Z1484" s="68">
        <v>43769</v>
      </c>
    </row>
    <row r="1485" spans="1:26" ht="12.75" x14ac:dyDescent="0.35">
      <c r="A14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1485" s="181" t="str">
        <f>IF(All_Opps[[#This Row],[WeekMod]]&lt;&gt;"",CONCATENATE(All_Opps[[#This Row],[Opp Year]],"-",TEXT(All_Opps[[#This Row],[WeekMod]],"00#")),"")</f>
        <v>2020-051</v>
      </c>
      <c r="C14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1485" s="181" t="str">
        <f>CONCATENATE(All_Opps[[#This Row],[Opp Year]],"-",TEXT(All_Opps[[#This Row],[Week]],"00#"))</f>
        <v>2020-051</v>
      </c>
      <c r="E1485" s="181">
        <f>IFERROR(VALUE(RIGHT(All_Opps[[#This Row],[Opportunity Name]],2)),"")</f>
        <v>4</v>
      </c>
      <c r="F1485" s="181">
        <f>IFERROR(("20"&amp;LEFT(All_Opps[[#This Row],[Opportunity Name]],2))*1,"")</f>
        <v>2020</v>
      </c>
      <c r="G1485" s="181" t="str">
        <f>MID(All_Opps[[#This Row],[Opportunity Name]],3,2)</f>
        <v>06</v>
      </c>
      <c r="H1485" s="181" t="str">
        <f>LEFT(All_Opps[[#This Row],[Opportunity Name]],7)</f>
        <v>2006-19</v>
      </c>
      <c r="I1485" s="181" t="str" cm="1">
        <f t="array" ref="I14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485" s="181" t="str">
        <f>YEAR(All_Opps[[#This Row],[Close_Date]])&amp;"-"&amp;TEXT(MONTH(All_Opps[[#This Row],[Close_Date]]),"00")</f>
        <v>2019-12</v>
      </c>
      <c r="K1485" s="182">
        <f>All_Opps[[#This Row],[Created Date2]]*1</f>
        <v>43816</v>
      </c>
      <c r="L1485" s="183">
        <f>YEAR(All_Opps[[#This Row],[Created_Date]])</f>
        <v>2019</v>
      </c>
      <c r="M1485" s="184">
        <f>WEEKNUM(All_Opps[[#This Row],[Created_Date]],16)</f>
        <v>51</v>
      </c>
      <c r="N1485" s="182">
        <f>All_Opps[[#This Row],[Close Date]]*1</f>
        <v>43816</v>
      </c>
      <c r="O1485" s="185">
        <f>YEAR(All_Opps[[#This Row],[Close_Date]])</f>
        <v>2019</v>
      </c>
      <c r="P1485" s="183">
        <f>MONTH(All_Opps[[#This Row],[Close Date]])</f>
        <v>12</v>
      </c>
      <c r="Q1485" s="181">
        <f>WEEKNUM(All_Opps[[#This Row],[Close Date]],1)</f>
        <v>51</v>
      </c>
      <c r="R148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85" s="4" t="s">
        <v>3279</v>
      </c>
      <c r="T1485" s="4" t="s">
        <v>3280</v>
      </c>
      <c r="U1485" s="68">
        <v>43816</v>
      </c>
      <c r="V1485" s="347" t="s">
        <v>20</v>
      </c>
      <c r="W1485" s="9">
        <v>0</v>
      </c>
      <c r="X1485" s="4" t="s">
        <v>13</v>
      </c>
      <c r="Y1485" s="4" t="s">
        <v>328</v>
      </c>
      <c r="Z1485" s="68">
        <v>43816</v>
      </c>
    </row>
    <row r="1486" spans="1:26" ht="12.75" x14ac:dyDescent="0.35">
      <c r="A14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1486" s="181" t="str">
        <f>IF(All_Opps[[#This Row],[WeekMod]]&lt;&gt;"",CONCATENATE(All_Opps[[#This Row],[Opp Year]],"-",TEXT(All_Opps[[#This Row],[WeekMod]],"00#")),"")</f>
        <v>2020-049</v>
      </c>
      <c r="C14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1486" s="181" t="str">
        <f>CONCATENATE(All_Opps[[#This Row],[Opp Year]],"-",TEXT(All_Opps[[#This Row],[Week]],"00#"))</f>
        <v>2020-049</v>
      </c>
      <c r="E1486" s="181">
        <f>IFERROR(VALUE(RIGHT(All_Opps[[#This Row],[Opportunity Name]],2)),"")</f>
        <v>2</v>
      </c>
      <c r="F1486" s="181">
        <f>IFERROR(("20"&amp;LEFT(All_Opps[[#This Row],[Opportunity Name]],2))*1,"")</f>
        <v>2020</v>
      </c>
      <c r="G1486" s="181" t="str">
        <f>MID(All_Opps[[#This Row],[Opportunity Name]],3,2)</f>
        <v>08</v>
      </c>
      <c r="H1486" s="181" t="str">
        <f>LEFT(All_Opps[[#This Row],[Opportunity Name]],7)</f>
        <v>2008-12</v>
      </c>
      <c r="I1486" s="181" t="str" cm="1">
        <f t="array" ref="I14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486" s="181" t="str">
        <f>YEAR(All_Opps[[#This Row],[Close_Date]])&amp;"-"&amp;TEXT(MONTH(All_Opps[[#This Row],[Close_Date]]),"00")</f>
        <v>2019-12</v>
      </c>
      <c r="K1486" s="182">
        <f>All_Opps[[#This Row],[Created Date2]]*1</f>
        <v>43792</v>
      </c>
      <c r="L1486" s="183">
        <f>YEAR(All_Opps[[#This Row],[Created_Date]])</f>
        <v>2019</v>
      </c>
      <c r="M1486" s="184">
        <f>WEEKNUM(All_Opps[[#This Row],[Created_Date]],16)</f>
        <v>48</v>
      </c>
      <c r="N1486" s="182">
        <f>All_Opps[[#This Row],[Close Date]]*1</f>
        <v>43801</v>
      </c>
      <c r="O1486" s="185">
        <f>YEAR(All_Opps[[#This Row],[Close_Date]])</f>
        <v>2019</v>
      </c>
      <c r="P1486" s="183">
        <f>MONTH(All_Opps[[#This Row],[Close Date]])</f>
        <v>12</v>
      </c>
      <c r="Q1486" s="181">
        <f>WEEKNUM(All_Opps[[#This Row],[Close Date]],1)</f>
        <v>49</v>
      </c>
      <c r="R148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86" s="4" t="s">
        <v>3281</v>
      </c>
      <c r="T1486" s="4" t="s">
        <v>3282</v>
      </c>
      <c r="U1486" s="68">
        <v>43801</v>
      </c>
      <c r="V1486" s="347" t="s">
        <v>20</v>
      </c>
      <c r="W1486" s="9">
        <v>26483</v>
      </c>
      <c r="X1486" s="4" t="s">
        <v>13</v>
      </c>
      <c r="Y1486" s="4" t="s">
        <v>1285</v>
      </c>
      <c r="Z1486" s="68">
        <v>43792</v>
      </c>
    </row>
    <row r="1487" spans="1:26" ht="12.75" x14ac:dyDescent="0.35">
      <c r="A148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87" s="181" t="str">
        <f>IF(All_Opps[[#This Row],[WeekMod]]&lt;&gt;"",CONCATENATE(All_Opps[[#This Row],[Opp Year]],"-",TEXT(All_Opps[[#This Row],[WeekMod]],"00#")),"")</f>
        <v/>
      </c>
      <c r="C14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87" s="181" t="str">
        <f>CONCATENATE(All_Opps[[#This Row],[Opp Year]],"-",TEXT(All_Opps[[#This Row],[Week]],"00#"))</f>
        <v>2021-001</v>
      </c>
      <c r="E1487" s="181">
        <f>IFERROR(VALUE(RIGHT(All_Opps[[#This Row],[Opportunity Name]],2)),"")</f>
        <v>2</v>
      </c>
      <c r="F1487" s="181">
        <f>IFERROR(("20"&amp;LEFT(All_Opps[[#This Row],[Opportunity Name]],2))*1,"")</f>
        <v>2021</v>
      </c>
      <c r="G1487" s="181" t="str">
        <f>MID(All_Opps[[#This Row],[Opportunity Name]],3,2)</f>
        <v>05</v>
      </c>
      <c r="H1487" s="181" t="str">
        <f>LEFT(All_Opps[[#This Row],[Opportunity Name]],7)</f>
        <v>2105-13</v>
      </c>
      <c r="I1487" s="181" t="str" cm="1">
        <f t="array" ref="I14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87" s="181" t="str">
        <f>YEAR(All_Opps[[#This Row],[Close_Date]])&amp;"-"&amp;TEXT(MONTH(All_Opps[[#This Row],[Close_Date]]),"00")</f>
        <v>2019-11</v>
      </c>
      <c r="K1487" s="182">
        <f>All_Opps[[#This Row],[Created Date2]]*1</f>
        <v>43797</v>
      </c>
      <c r="L1487" s="183">
        <f>YEAR(All_Opps[[#This Row],[Created_Date]])</f>
        <v>2019</v>
      </c>
      <c r="M1487" s="184">
        <f>WEEKNUM(All_Opps[[#This Row],[Created_Date]],16)</f>
        <v>48</v>
      </c>
      <c r="N1487" s="182">
        <f>All_Opps[[#This Row],[Close Date]]*1</f>
        <v>43796</v>
      </c>
      <c r="O1487" s="185">
        <f>YEAR(All_Opps[[#This Row],[Close_Date]])</f>
        <v>2019</v>
      </c>
      <c r="P1487" s="183">
        <f>MONTH(All_Opps[[#This Row],[Close Date]])</f>
        <v>11</v>
      </c>
      <c r="Q1487" s="181">
        <f>WEEKNUM(All_Opps[[#This Row],[Close Date]],1)</f>
        <v>48</v>
      </c>
      <c r="R148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520</v>
      </c>
      <c r="S1487" s="4" t="s">
        <v>3283</v>
      </c>
      <c r="T1487" s="4" t="s">
        <v>3284</v>
      </c>
      <c r="U1487" s="68">
        <v>43796</v>
      </c>
      <c r="V1487" s="347" t="s">
        <v>19</v>
      </c>
      <c r="W1487" s="9">
        <v>5613</v>
      </c>
      <c r="X1487" s="4" t="s">
        <v>11</v>
      </c>
      <c r="Y1487" s="4" t="s">
        <v>328</v>
      </c>
      <c r="Z1487" s="68">
        <v>43797</v>
      </c>
    </row>
    <row r="1488" spans="1:26" ht="12.75" x14ac:dyDescent="0.35">
      <c r="A14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1488" s="181" t="str">
        <f>IF(All_Opps[[#This Row],[WeekMod]]&lt;&gt;"",CONCATENATE(All_Opps[[#This Row],[Opp Year]],"-",TEXT(All_Opps[[#This Row],[WeekMod]],"00#")),"")</f>
        <v>2020-054</v>
      </c>
      <c r="C14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1488" s="181" t="str">
        <f>CONCATENATE(All_Opps[[#This Row],[Opp Year]],"-",TEXT(All_Opps[[#This Row],[Week]],"00#"))</f>
        <v>2020-054</v>
      </c>
      <c r="E1488" s="181">
        <f>IFERROR(VALUE(RIGHT(All_Opps[[#This Row],[Opportunity Name]],2)),"")</f>
        <v>1</v>
      </c>
      <c r="F1488" s="181">
        <f>IFERROR(("20"&amp;LEFT(All_Opps[[#This Row],[Opportunity Name]],2))*1,"")</f>
        <v>2020</v>
      </c>
      <c r="G1488" s="181" t="str">
        <f>MID(All_Opps[[#This Row],[Opportunity Name]],3,2)</f>
        <v>01</v>
      </c>
      <c r="H1488" s="181" t="str">
        <f>LEFT(All_Opps[[#This Row],[Opportunity Name]],7)</f>
        <v>2001-08</v>
      </c>
      <c r="I1488" s="181" t="str" cm="1">
        <f t="array" ref="I14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88" s="181" t="str">
        <f>YEAR(All_Opps[[#This Row],[Close_Date]])&amp;"-"&amp;TEXT(MONTH(All_Opps[[#This Row],[Close_Date]]),"00")</f>
        <v>2020-01</v>
      </c>
      <c r="K1488" s="182">
        <f>All_Opps[[#This Row],[Created Date2]]*1</f>
        <v>43897</v>
      </c>
      <c r="L1488" s="183">
        <f>YEAR(All_Opps[[#This Row],[Created_Date]])</f>
        <v>2020</v>
      </c>
      <c r="M1488" s="184">
        <f>WEEKNUM(All_Opps[[#This Row],[Created_Date]],16)</f>
        <v>11</v>
      </c>
      <c r="N1488" s="182">
        <f>All_Opps[[#This Row],[Close Date]]*1</f>
        <v>43841</v>
      </c>
      <c r="O1488" s="185">
        <f>YEAR(All_Opps[[#This Row],[Close_Date]])</f>
        <v>2020</v>
      </c>
      <c r="P1488" s="183">
        <f>MONTH(All_Opps[[#This Row],[Close Date]])</f>
        <v>1</v>
      </c>
      <c r="Q1488" s="181">
        <f>WEEKNUM(All_Opps[[#This Row],[Close Date]],1)</f>
        <v>2</v>
      </c>
      <c r="R148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88" s="4" t="s">
        <v>3285</v>
      </c>
      <c r="T1488" s="4" t="s">
        <v>3286</v>
      </c>
      <c r="U1488" s="68">
        <v>43841</v>
      </c>
      <c r="V1488" s="347" t="s">
        <v>19</v>
      </c>
      <c r="W1488" s="9">
        <v>2407</v>
      </c>
      <c r="X1488" s="4" t="s">
        <v>13</v>
      </c>
      <c r="Y1488" s="4" t="s">
        <v>328</v>
      </c>
      <c r="Z1488" s="68">
        <v>43897</v>
      </c>
    </row>
    <row r="1489" spans="1:26" ht="12.75" x14ac:dyDescent="0.35">
      <c r="A148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89" s="181" t="str">
        <f>IF(All_Opps[[#This Row],[WeekMod]]&lt;&gt;"",CONCATENATE(All_Opps[[#This Row],[Opp Year]],"-",TEXT(All_Opps[[#This Row],[WeekMod]],"00#")),"")</f>
        <v/>
      </c>
      <c r="C14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89" s="181" t="str">
        <f>CONCATENATE(All_Opps[[#This Row],[Opp Year]],"-",TEXT(All_Opps[[#This Row],[Week]],"00#"))</f>
        <v>2024-001</v>
      </c>
      <c r="E1489" s="181">
        <f>IFERROR(VALUE(RIGHT(All_Opps[[#This Row],[Opportunity Name]],2)),"")</f>
        <v>2</v>
      </c>
      <c r="F1489" s="181">
        <f>IFERROR(("20"&amp;LEFT(All_Opps[[#This Row],[Opportunity Name]],2))*1,"")</f>
        <v>2024</v>
      </c>
      <c r="G1489" s="181" t="str">
        <f>MID(All_Opps[[#This Row],[Opportunity Name]],3,2)</f>
        <v>07</v>
      </c>
      <c r="H1489" s="181" t="str">
        <f>LEFT(All_Opps[[#This Row],[Opportunity Name]],7)</f>
        <v>2407-01</v>
      </c>
      <c r="I1489" s="181" t="str" cm="1">
        <f t="array" ref="I14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89" s="181" t="str">
        <f>YEAR(All_Opps[[#This Row],[Close_Date]])&amp;"-"&amp;TEXT(MONTH(All_Opps[[#This Row],[Close_Date]]),"00")</f>
        <v>2020-01</v>
      </c>
      <c r="K1489" s="182">
        <f>All_Opps[[#This Row],[Created Date2]]*1</f>
        <v>43821</v>
      </c>
      <c r="L1489" s="183">
        <f>YEAR(All_Opps[[#This Row],[Created_Date]])</f>
        <v>2019</v>
      </c>
      <c r="M1489" s="184">
        <f>WEEKNUM(All_Opps[[#This Row],[Created_Date]],16)</f>
        <v>52</v>
      </c>
      <c r="N1489" s="182">
        <f>All_Opps[[#This Row],[Close Date]]*1</f>
        <v>43833</v>
      </c>
      <c r="O1489" s="185">
        <f>YEAR(All_Opps[[#This Row],[Close_Date]])</f>
        <v>2020</v>
      </c>
      <c r="P1489" s="183">
        <f>MONTH(All_Opps[[#This Row],[Close Date]])</f>
        <v>1</v>
      </c>
      <c r="Q1489" s="181">
        <f>WEEKNUM(All_Opps[[#This Row],[Close Date]],1)</f>
        <v>1</v>
      </c>
      <c r="R148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1653</v>
      </c>
      <c r="S1489" s="4" t="s">
        <v>3287</v>
      </c>
      <c r="T1489" s="4" t="s">
        <v>3288</v>
      </c>
      <c r="U1489" s="68">
        <v>43833</v>
      </c>
      <c r="V1489" s="347" t="s">
        <v>19</v>
      </c>
      <c r="W1489" s="9">
        <v>56135</v>
      </c>
      <c r="X1489" s="4" t="s">
        <v>15</v>
      </c>
      <c r="Y1489" s="4" t="s">
        <v>328</v>
      </c>
      <c r="Z1489" s="68">
        <v>43821</v>
      </c>
    </row>
    <row r="1490" spans="1:26" ht="12.75" x14ac:dyDescent="0.35">
      <c r="A14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1490" s="181" t="str">
        <f>IF(All_Opps[[#This Row],[WeekMod]]&lt;&gt;"",CONCATENATE(All_Opps[[#This Row],[Opp Year]],"-",TEXT(All_Opps[[#This Row],[WeekMod]],"00#")),"")</f>
        <v>2020-048</v>
      </c>
      <c r="C14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1490" s="181" t="str">
        <f>CONCATENATE(All_Opps[[#This Row],[Opp Year]],"-",TEXT(All_Opps[[#This Row],[Week]],"00#"))</f>
        <v>2020-048</v>
      </c>
      <c r="E1490" s="181">
        <f>IFERROR(VALUE(RIGHT(All_Opps[[#This Row],[Opportunity Name]],2)),"")</f>
        <v>1</v>
      </c>
      <c r="F1490" s="181">
        <f>IFERROR(("20"&amp;LEFT(All_Opps[[#This Row],[Opportunity Name]],2))*1,"")</f>
        <v>2020</v>
      </c>
      <c r="G1490" s="181" t="str">
        <f>MID(All_Opps[[#This Row],[Opportunity Name]],3,2)</f>
        <v>09</v>
      </c>
      <c r="H1490" s="181" t="str">
        <f>LEFT(All_Opps[[#This Row],[Opportunity Name]],7)</f>
        <v>2009-20</v>
      </c>
      <c r="I1490" s="181" t="str" cm="1">
        <f t="array" ref="I14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490" s="181" t="str">
        <f>YEAR(All_Opps[[#This Row],[Close_Date]])&amp;"-"&amp;TEXT(MONTH(All_Opps[[#This Row],[Close_Date]]),"00")</f>
        <v>2019-11</v>
      </c>
      <c r="K1490" s="182">
        <f>All_Opps[[#This Row],[Created Date2]]*1</f>
        <v>43784</v>
      </c>
      <c r="L1490" s="183">
        <f>YEAR(All_Opps[[#This Row],[Created_Date]])</f>
        <v>2019</v>
      </c>
      <c r="M1490" s="184">
        <f>WEEKNUM(All_Opps[[#This Row],[Created_Date]],16)</f>
        <v>46</v>
      </c>
      <c r="N1490" s="182">
        <f>All_Opps[[#This Row],[Close Date]]*1</f>
        <v>43796</v>
      </c>
      <c r="O1490" s="185">
        <f>YEAR(All_Opps[[#This Row],[Close_Date]])</f>
        <v>2019</v>
      </c>
      <c r="P1490" s="183">
        <f>MONTH(All_Opps[[#This Row],[Close Date]])</f>
        <v>11</v>
      </c>
      <c r="Q1490" s="181">
        <f>WEEKNUM(All_Opps[[#This Row],[Close Date]],1)</f>
        <v>48</v>
      </c>
      <c r="R14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90" s="4" t="s">
        <v>3289</v>
      </c>
      <c r="T1490" s="4" t="s">
        <v>3290</v>
      </c>
      <c r="U1490" s="68">
        <v>43796</v>
      </c>
      <c r="V1490" s="347" t="s">
        <v>20</v>
      </c>
      <c r="W1490" s="9">
        <v>0</v>
      </c>
      <c r="X1490" s="4" t="s">
        <v>11</v>
      </c>
      <c r="Y1490" s="4" t="s">
        <v>328</v>
      </c>
      <c r="Z1490" s="68">
        <v>43784</v>
      </c>
    </row>
    <row r="1491" spans="1:26" ht="12.75" x14ac:dyDescent="0.35">
      <c r="A149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91" s="181" t="str">
        <f>IF(All_Opps[[#This Row],[WeekMod]]&lt;&gt;"",CONCATENATE(All_Opps[[#This Row],[Opp Year]],"-",TEXT(All_Opps[[#This Row],[WeekMod]],"00#")),"")</f>
        <v/>
      </c>
      <c r="C14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91" s="181" t="str">
        <f>CONCATENATE(All_Opps[[#This Row],[Opp Year]],"-",TEXT(All_Opps[[#This Row],[Week]],"00#"))</f>
        <v>2022-001</v>
      </c>
      <c r="E1491" s="181">
        <f>IFERROR(VALUE(RIGHT(All_Opps[[#This Row],[Opportunity Name]],2)),"")</f>
        <v>2</v>
      </c>
      <c r="F1491" s="181">
        <f>IFERROR(("20"&amp;LEFT(All_Opps[[#This Row],[Opportunity Name]],2))*1,"")</f>
        <v>2022</v>
      </c>
      <c r="G1491" s="181" t="str">
        <f>MID(All_Opps[[#This Row],[Opportunity Name]],3,2)</f>
        <v>08</v>
      </c>
      <c r="H1491" s="181" t="str">
        <f>LEFT(All_Opps[[#This Row],[Opportunity Name]],7)</f>
        <v>2208-08</v>
      </c>
      <c r="I1491" s="181" t="str" cm="1">
        <f t="array" ref="I14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91" s="181" t="str">
        <f>YEAR(All_Opps[[#This Row],[Close_Date]])&amp;"-"&amp;TEXT(MONTH(All_Opps[[#This Row],[Close_Date]]),"00")</f>
        <v>2020-01</v>
      </c>
      <c r="K1491" s="182">
        <f>All_Opps[[#This Row],[Created Date2]]*1</f>
        <v>43828</v>
      </c>
      <c r="L1491" s="183">
        <f>YEAR(All_Opps[[#This Row],[Created_Date]])</f>
        <v>2019</v>
      </c>
      <c r="M1491" s="184">
        <f>WEEKNUM(All_Opps[[#This Row],[Created_Date]],16)</f>
        <v>53</v>
      </c>
      <c r="N1491" s="182">
        <f>All_Opps[[#This Row],[Close Date]]*1</f>
        <v>43836</v>
      </c>
      <c r="O1491" s="185">
        <f>YEAR(All_Opps[[#This Row],[Close_Date]])</f>
        <v>2020</v>
      </c>
      <c r="P1491" s="183">
        <f>MONTH(All_Opps[[#This Row],[Close Date]])</f>
        <v>1</v>
      </c>
      <c r="Q1491" s="181">
        <f>WEEKNUM(All_Opps[[#This Row],[Close Date]],1)</f>
        <v>2</v>
      </c>
      <c r="R149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946</v>
      </c>
      <c r="S1491" s="4" t="s">
        <v>3291</v>
      </c>
      <c r="T1491" s="4" t="s">
        <v>3292</v>
      </c>
      <c r="U1491" s="68">
        <v>43836</v>
      </c>
      <c r="V1491" s="347" t="s">
        <v>19</v>
      </c>
      <c r="W1491" s="9">
        <v>63778</v>
      </c>
      <c r="X1491" s="4" t="s">
        <v>161</v>
      </c>
      <c r="Y1491" s="4" t="s">
        <v>321</v>
      </c>
      <c r="Z1491" s="68">
        <v>43828</v>
      </c>
    </row>
    <row r="1492" spans="1:26" ht="12.75" x14ac:dyDescent="0.35">
      <c r="A14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1492" s="181" t="str">
        <f>IF(All_Opps[[#This Row],[WeekMod]]&lt;&gt;"",CONCATENATE(All_Opps[[#This Row],[Opp Year]],"-",TEXT(All_Opps[[#This Row],[WeekMod]],"00#")),"")</f>
        <v>2020-054</v>
      </c>
      <c r="C14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1492" s="181" t="str">
        <f>CONCATENATE(All_Opps[[#This Row],[Opp Year]],"-",TEXT(All_Opps[[#This Row],[Week]],"00#"))</f>
        <v>2020-054</v>
      </c>
      <c r="E1492" s="181">
        <f>IFERROR(VALUE(RIGHT(All_Opps[[#This Row],[Opportunity Name]],2)),"")</f>
        <v>2</v>
      </c>
      <c r="F1492" s="181">
        <f>IFERROR(("20"&amp;LEFT(All_Opps[[#This Row],[Opportunity Name]],2))*1,"")</f>
        <v>2020</v>
      </c>
      <c r="G1492" s="181" t="str">
        <f>MID(All_Opps[[#This Row],[Opportunity Name]],3,2)</f>
        <v>08</v>
      </c>
      <c r="H1492" s="181" t="str">
        <f>LEFT(All_Opps[[#This Row],[Opportunity Name]],7)</f>
        <v>2008-23</v>
      </c>
      <c r="I1492" s="181" t="str" cm="1">
        <f t="array" ref="I14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492" s="181" t="str">
        <f>YEAR(All_Opps[[#This Row],[Close_Date]])&amp;"-"&amp;TEXT(MONTH(All_Opps[[#This Row],[Close_Date]]),"00")</f>
        <v>2020-01</v>
      </c>
      <c r="K1492" s="182">
        <f>All_Opps[[#This Row],[Created Date2]]*1</f>
        <v>43801</v>
      </c>
      <c r="L1492" s="183">
        <f>YEAR(All_Opps[[#This Row],[Created_Date]])</f>
        <v>2019</v>
      </c>
      <c r="M1492" s="184">
        <f>WEEKNUM(All_Opps[[#This Row],[Created_Date]],16)</f>
        <v>49</v>
      </c>
      <c r="N1492" s="182">
        <f>All_Opps[[#This Row],[Close Date]]*1</f>
        <v>43835</v>
      </c>
      <c r="O1492" s="185">
        <f>YEAR(All_Opps[[#This Row],[Close_Date]])</f>
        <v>2020</v>
      </c>
      <c r="P1492" s="183">
        <f>MONTH(All_Opps[[#This Row],[Close Date]])</f>
        <v>1</v>
      </c>
      <c r="Q1492" s="181">
        <f>WEEKNUM(All_Opps[[#This Row],[Close Date]],1)</f>
        <v>2</v>
      </c>
      <c r="R149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92" s="4" t="s">
        <v>3293</v>
      </c>
      <c r="T1492" s="4" t="s">
        <v>3294</v>
      </c>
      <c r="U1492" s="68">
        <v>43835</v>
      </c>
      <c r="V1492" s="347" t="s">
        <v>20</v>
      </c>
      <c r="W1492" s="9">
        <v>16714</v>
      </c>
      <c r="X1492" s="4" t="s">
        <v>11</v>
      </c>
      <c r="Y1492" s="4" t="s">
        <v>321</v>
      </c>
      <c r="Z1492" s="68">
        <v>43801</v>
      </c>
    </row>
    <row r="1493" spans="1:26" ht="12.75" x14ac:dyDescent="0.35">
      <c r="A14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</v>
      </c>
      <c r="B1493" s="181" t="str">
        <f>IF(All_Opps[[#This Row],[WeekMod]]&lt;&gt;"",CONCATENATE(All_Opps[[#This Row],[Opp Year]],"-",TEXT(All_Opps[[#This Row],[WeekMod]],"00#")),"")</f>
        <v>2021-003</v>
      </c>
      <c r="C14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</v>
      </c>
      <c r="D1493" s="181" t="str">
        <f>CONCATENATE(All_Opps[[#This Row],[Opp Year]],"-",TEXT(All_Opps[[#This Row],[Week]],"00#"))</f>
        <v>2021-003</v>
      </c>
      <c r="E1493" s="181">
        <f>IFERROR(VALUE(RIGHT(All_Opps[[#This Row],[Opportunity Name]],2)),"")</f>
        <v>2</v>
      </c>
      <c r="F1493" s="181">
        <f>IFERROR(("20"&amp;LEFT(All_Opps[[#This Row],[Opportunity Name]],2))*1,"")</f>
        <v>2021</v>
      </c>
      <c r="G1493" s="181" t="str">
        <f>MID(All_Opps[[#This Row],[Opportunity Name]],3,2)</f>
        <v>08</v>
      </c>
      <c r="H1493" s="181" t="str">
        <f>LEFT(All_Opps[[#This Row],[Opportunity Name]],7)</f>
        <v>2108 Pr</v>
      </c>
      <c r="I1493" s="181" t="str" cm="1">
        <f t="array" ref="I14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93" s="181" t="str">
        <f>YEAR(All_Opps[[#This Row],[Close_Date]])&amp;"-"&amp;TEXT(MONTH(All_Opps[[#This Row],[Close_Date]]),"00")</f>
        <v>2020-01</v>
      </c>
      <c r="K1493" s="182">
        <f>All_Opps[[#This Row],[Created Date2]]*1</f>
        <v>43761</v>
      </c>
      <c r="L1493" s="183">
        <f>YEAR(All_Opps[[#This Row],[Created_Date]])</f>
        <v>2019</v>
      </c>
      <c r="M1493" s="184">
        <f>WEEKNUM(All_Opps[[#This Row],[Created_Date]],16)</f>
        <v>43</v>
      </c>
      <c r="N1493" s="182">
        <f>All_Opps[[#This Row],[Close Date]]*1</f>
        <v>43842</v>
      </c>
      <c r="O1493" s="185">
        <f>YEAR(All_Opps[[#This Row],[Close_Date]])</f>
        <v>2020</v>
      </c>
      <c r="P1493" s="183">
        <f>MONTH(All_Opps[[#This Row],[Close Date]])</f>
        <v>1</v>
      </c>
      <c r="Q1493" s="181">
        <f>WEEKNUM(All_Opps[[#This Row],[Close Date]],1)</f>
        <v>3</v>
      </c>
      <c r="R14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93" s="4" t="s">
        <v>3295</v>
      </c>
      <c r="T1493" s="4" t="s">
        <v>3296</v>
      </c>
      <c r="U1493" s="68">
        <v>43842</v>
      </c>
      <c r="V1493" s="347" t="s">
        <v>21</v>
      </c>
      <c r="W1493" s="9">
        <v>61150</v>
      </c>
      <c r="X1493" s="4" t="s">
        <v>11</v>
      </c>
      <c r="Y1493" s="4" t="s">
        <v>328</v>
      </c>
      <c r="Z1493" s="68">
        <v>43761</v>
      </c>
    </row>
    <row r="1494" spans="1:26" ht="12.75" x14ac:dyDescent="0.35">
      <c r="A149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94" s="181" t="str">
        <f>IF(All_Opps[[#This Row],[WeekMod]]&lt;&gt;"",CONCATENATE(All_Opps[[#This Row],[Opp Year]],"-",TEXT(All_Opps[[#This Row],[WeekMod]],"00#")),"")</f>
        <v/>
      </c>
      <c r="C14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94" s="181" t="str">
        <f>CONCATENATE(All_Opps[[#This Row],[Opp Year]],"-",TEXT(All_Opps[[#This Row],[Week]],"00#"))</f>
        <v>2022-001</v>
      </c>
      <c r="E1494" s="181">
        <f>IFERROR(VALUE(RIGHT(All_Opps[[#This Row],[Opportunity Name]],2)),"")</f>
        <v>2</v>
      </c>
      <c r="F1494" s="181">
        <f>IFERROR(("20"&amp;LEFT(All_Opps[[#This Row],[Opportunity Name]],2))*1,"")</f>
        <v>2022</v>
      </c>
      <c r="G1494" s="181" t="str">
        <f>MID(All_Opps[[#This Row],[Opportunity Name]],3,2)</f>
        <v>06</v>
      </c>
      <c r="H1494" s="181" t="str">
        <f>LEFT(All_Opps[[#This Row],[Opportunity Name]],7)</f>
        <v>2206-04</v>
      </c>
      <c r="I1494" s="181" t="str" cm="1">
        <f t="array" ref="I14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94" s="181" t="str">
        <f>YEAR(All_Opps[[#This Row],[Close_Date]])&amp;"-"&amp;TEXT(MONTH(All_Opps[[#This Row],[Close_Date]]),"00")</f>
        <v>2020-01</v>
      </c>
      <c r="K1494" s="182">
        <f>All_Opps[[#This Row],[Created Date2]]*1</f>
        <v>43762</v>
      </c>
      <c r="L1494" s="183">
        <f>YEAR(All_Opps[[#This Row],[Created_Date]])</f>
        <v>2019</v>
      </c>
      <c r="M1494" s="184">
        <f>WEEKNUM(All_Opps[[#This Row],[Created_Date]],16)</f>
        <v>43</v>
      </c>
      <c r="N1494" s="182">
        <f>All_Opps[[#This Row],[Close Date]]*1</f>
        <v>43831</v>
      </c>
      <c r="O1494" s="185">
        <f>YEAR(All_Opps[[#This Row],[Close_Date]])</f>
        <v>2020</v>
      </c>
      <c r="P1494" s="183">
        <f>MONTH(All_Opps[[#This Row],[Close Date]])</f>
        <v>1</v>
      </c>
      <c r="Q1494" s="181">
        <f>WEEKNUM(All_Opps[[#This Row],[Close Date]],1)</f>
        <v>1</v>
      </c>
      <c r="R149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951</v>
      </c>
      <c r="S1494" s="4" t="s">
        <v>3297</v>
      </c>
      <c r="T1494" s="4" t="s">
        <v>3298</v>
      </c>
      <c r="U1494" s="68">
        <v>43831</v>
      </c>
      <c r="V1494" s="347" t="s">
        <v>19</v>
      </c>
      <c r="W1494" s="9">
        <v>86829</v>
      </c>
      <c r="X1494" s="4" t="s">
        <v>6</v>
      </c>
      <c r="Y1494" s="4" t="s">
        <v>321</v>
      </c>
      <c r="Z1494" s="68">
        <v>43762</v>
      </c>
    </row>
    <row r="1495" spans="1:26" ht="12.75" x14ac:dyDescent="0.35">
      <c r="A14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1495" s="181" t="str">
        <f>IF(All_Opps[[#This Row],[WeekMod]]&lt;&gt;"",CONCATENATE(All_Opps[[#This Row],[Opp Year]],"-",TEXT(All_Opps[[#This Row],[WeekMod]],"00#")),"")</f>
        <v>2020-054</v>
      </c>
      <c r="C14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1495" s="181" t="str">
        <f>CONCATENATE(All_Opps[[#This Row],[Opp Year]],"-",TEXT(All_Opps[[#This Row],[Week]],"00#"))</f>
        <v>2020-054</v>
      </c>
      <c r="E1495" s="181">
        <f>IFERROR(VALUE(RIGHT(All_Opps[[#This Row],[Opportunity Name]],2)),"")</f>
        <v>5</v>
      </c>
      <c r="F1495" s="181">
        <f>IFERROR(("20"&amp;LEFT(All_Opps[[#This Row],[Opportunity Name]],2))*1,"")</f>
        <v>2020</v>
      </c>
      <c r="G1495" s="181" t="str">
        <f>MID(All_Opps[[#This Row],[Opportunity Name]],3,2)</f>
        <v>08</v>
      </c>
      <c r="H1495" s="181" t="str">
        <f>LEFT(All_Opps[[#This Row],[Opportunity Name]],7)</f>
        <v>2008 Li</v>
      </c>
      <c r="I1495" s="181" t="str" cm="1">
        <f t="array" ref="I14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95" s="181" t="str">
        <f>YEAR(All_Opps[[#This Row],[Close_Date]])&amp;"-"&amp;TEXT(MONTH(All_Opps[[#This Row],[Close_Date]]),"00")</f>
        <v>2020-01</v>
      </c>
      <c r="K1495" s="182">
        <f>All_Opps[[#This Row],[Created Date2]]*1</f>
        <v>43788</v>
      </c>
      <c r="L1495" s="183">
        <f>YEAR(All_Opps[[#This Row],[Created_Date]])</f>
        <v>2019</v>
      </c>
      <c r="M1495" s="184">
        <f>WEEKNUM(All_Opps[[#This Row],[Created_Date]],16)</f>
        <v>47</v>
      </c>
      <c r="N1495" s="182">
        <f>All_Opps[[#This Row],[Close Date]]*1</f>
        <v>43835</v>
      </c>
      <c r="O1495" s="185">
        <f>YEAR(All_Opps[[#This Row],[Close_Date]])</f>
        <v>2020</v>
      </c>
      <c r="P1495" s="183">
        <f>MONTH(All_Opps[[#This Row],[Close Date]])</f>
        <v>1</v>
      </c>
      <c r="Q1495" s="181">
        <f>WEEKNUM(All_Opps[[#This Row],[Close Date]],1)</f>
        <v>2</v>
      </c>
      <c r="R149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95" s="4" t="s">
        <v>3299</v>
      </c>
      <c r="T1495" s="4" t="s">
        <v>3300</v>
      </c>
      <c r="U1495" s="68">
        <v>43835</v>
      </c>
      <c r="V1495" s="347" t="s">
        <v>21</v>
      </c>
      <c r="W1495" s="9">
        <v>61118</v>
      </c>
      <c r="X1495" s="4" t="s">
        <v>5</v>
      </c>
      <c r="Y1495" s="4" t="s">
        <v>1285</v>
      </c>
      <c r="Z1495" s="68">
        <v>43788</v>
      </c>
    </row>
    <row r="1496" spans="1:26" ht="12.75" x14ac:dyDescent="0.35">
      <c r="A14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496" s="181" t="str">
        <f>IF(All_Opps[[#This Row],[WeekMod]]&lt;&gt;"",CONCATENATE(All_Opps[[#This Row],[Opp Year]],"-",TEXT(All_Opps[[#This Row],[WeekMod]],"00#")),"")</f>
        <v>2020-055</v>
      </c>
      <c r="C14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496" s="181" t="str">
        <f>CONCATENATE(All_Opps[[#This Row],[Opp Year]],"-",TEXT(All_Opps[[#This Row],[Week]],"00#"))</f>
        <v>2020-055</v>
      </c>
      <c r="E1496" s="181">
        <f>IFERROR(VALUE(RIGHT(All_Opps[[#This Row],[Opportunity Name]],2)),"")</f>
        <v>1</v>
      </c>
      <c r="F1496" s="181">
        <f>IFERROR(("20"&amp;LEFT(All_Opps[[#This Row],[Opportunity Name]],2))*1,"")</f>
        <v>2020</v>
      </c>
      <c r="G1496" s="181" t="str">
        <f>MID(All_Opps[[#This Row],[Opportunity Name]],3,2)</f>
        <v>05</v>
      </c>
      <c r="H1496" s="181" t="str">
        <f>LEFT(All_Opps[[#This Row],[Opportunity Name]],7)</f>
        <v>2005 Be</v>
      </c>
      <c r="I1496" s="181" t="str" cm="1">
        <f t="array" ref="I14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96" s="181" t="str">
        <f>YEAR(All_Opps[[#This Row],[Close_Date]])&amp;"-"&amp;TEXT(MONTH(All_Opps[[#This Row],[Close_Date]]),"00")</f>
        <v>2020-01</v>
      </c>
      <c r="K1496" s="182">
        <f>All_Opps[[#This Row],[Created Date2]]*1</f>
        <v>43798</v>
      </c>
      <c r="L1496" s="183">
        <f>YEAR(All_Opps[[#This Row],[Created_Date]])</f>
        <v>2019</v>
      </c>
      <c r="M1496" s="184">
        <f>WEEKNUM(All_Opps[[#This Row],[Created_Date]],16)</f>
        <v>48</v>
      </c>
      <c r="N1496" s="182">
        <f>All_Opps[[#This Row],[Close Date]]*1</f>
        <v>43844</v>
      </c>
      <c r="O1496" s="185">
        <f>YEAR(All_Opps[[#This Row],[Close_Date]])</f>
        <v>2020</v>
      </c>
      <c r="P1496" s="183">
        <f>MONTH(All_Opps[[#This Row],[Close Date]])</f>
        <v>1</v>
      </c>
      <c r="Q1496" s="181">
        <f>WEEKNUM(All_Opps[[#This Row],[Close Date]],1)</f>
        <v>3</v>
      </c>
      <c r="R149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96" s="4" t="s">
        <v>3301</v>
      </c>
      <c r="T1496" s="4" t="s">
        <v>3302</v>
      </c>
      <c r="U1496" s="68">
        <v>43844</v>
      </c>
      <c r="V1496" s="347" t="s">
        <v>21</v>
      </c>
      <c r="W1496" s="9">
        <v>27934</v>
      </c>
      <c r="X1496" s="4" t="s">
        <v>181</v>
      </c>
      <c r="Y1496" s="4" t="s">
        <v>1285</v>
      </c>
      <c r="Z1496" s="68">
        <v>43798</v>
      </c>
    </row>
    <row r="1497" spans="1:26" ht="12.75" x14ac:dyDescent="0.35">
      <c r="A14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1497" s="181" t="str">
        <f>IF(All_Opps[[#This Row],[WeekMod]]&lt;&gt;"",CONCATENATE(All_Opps[[#This Row],[Opp Year]],"-",TEXT(All_Opps[[#This Row],[WeekMod]],"00#")),"")</f>
        <v>2020-052</v>
      </c>
      <c r="C14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1497" s="181" t="str">
        <f>CONCATENATE(All_Opps[[#This Row],[Opp Year]],"-",TEXT(All_Opps[[#This Row],[Week]],"00#"))</f>
        <v>2020-052</v>
      </c>
      <c r="E1497" s="181">
        <f>IFERROR(VALUE(RIGHT(All_Opps[[#This Row],[Opportunity Name]],2)),"")</f>
        <v>6</v>
      </c>
      <c r="F1497" s="181">
        <f>IFERROR(("20"&amp;LEFT(All_Opps[[#This Row],[Opportunity Name]],2))*1,"")</f>
        <v>2020</v>
      </c>
      <c r="G1497" s="181" t="str">
        <f>MID(All_Opps[[#This Row],[Opportunity Name]],3,2)</f>
        <v>06</v>
      </c>
      <c r="H1497" s="181" t="str">
        <f>LEFT(All_Opps[[#This Row],[Opportunity Name]],7)</f>
        <v>2006 Za</v>
      </c>
      <c r="I1497" s="181" t="str" cm="1">
        <f t="array" ref="I14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97" s="181" t="str">
        <f>YEAR(All_Opps[[#This Row],[Close_Date]])&amp;"-"&amp;TEXT(MONTH(All_Opps[[#This Row],[Close_Date]]),"00")</f>
        <v>2019-12</v>
      </c>
      <c r="K1497" s="182">
        <f>All_Opps[[#This Row],[Created Date2]]*1</f>
        <v>43797</v>
      </c>
      <c r="L1497" s="183">
        <f>YEAR(All_Opps[[#This Row],[Created_Date]])</f>
        <v>2019</v>
      </c>
      <c r="M1497" s="184">
        <f>WEEKNUM(All_Opps[[#This Row],[Created_Date]],16)</f>
        <v>48</v>
      </c>
      <c r="N1497" s="182">
        <f>All_Opps[[#This Row],[Close Date]]*1</f>
        <v>43823</v>
      </c>
      <c r="O1497" s="185">
        <f>YEAR(All_Opps[[#This Row],[Close_Date]])</f>
        <v>2019</v>
      </c>
      <c r="P1497" s="183">
        <f>MONTH(All_Opps[[#This Row],[Close Date]])</f>
        <v>12</v>
      </c>
      <c r="Q1497" s="181">
        <f>WEEKNUM(All_Opps[[#This Row],[Close Date]],1)</f>
        <v>52</v>
      </c>
      <c r="R149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97" s="4" t="s">
        <v>3303</v>
      </c>
      <c r="T1497" s="4" t="s">
        <v>3304</v>
      </c>
      <c r="U1497" s="68">
        <v>43823</v>
      </c>
      <c r="V1497" s="347" t="s">
        <v>21</v>
      </c>
      <c r="W1497" s="9">
        <v>79804</v>
      </c>
      <c r="X1497" s="4" t="s">
        <v>161</v>
      </c>
      <c r="Y1497" s="4" t="s">
        <v>1285</v>
      </c>
      <c r="Z1497" s="68">
        <v>43797</v>
      </c>
    </row>
    <row r="1498" spans="1:26" ht="12.75" x14ac:dyDescent="0.35">
      <c r="A14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1498" s="181" t="str">
        <f>IF(All_Opps[[#This Row],[WeekMod]]&lt;&gt;"",CONCATENATE(All_Opps[[#This Row],[Opp Year]],"-",TEXT(All_Opps[[#This Row],[WeekMod]],"00#")),"")</f>
        <v>2020-052</v>
      </c>
      <c r="C14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1498" s="181" t="str">
        <f>CONCATENATE(All_Opps[[#This Row],[Opp Year]],"-",TEXT(All_Opps[[#This Row],[Week]],"00#"))</f>
        <v>2020-052</v>
      </c>
      <c r="E1498" s="181">
        <f>IFERROR(VALUE(RIGHT(All_Opps[[#This Row],[Opportunity Name]],2)),"")</f>
        <v>2</v>
      </c>
      <c r="F1498" s="181">
        <f>IFERROR(("20"&amp;LEFT(All_Opps[[#This Row],[Opportunity Name]],2))*1,"")</f>
        <v>2020</v>
      </c>
      <c r="G1498" s="181" t="str">
        <f>MID(All_Opps[[#This Row],[Opportunity Name]],3,2)</f>
        <v>02</v>
      </c>
      <c r="H1498" s="181" t="str">
        <f>LEFT(All_Opps[[#This Row],[Opportunity Name]],7)</f>
        <v>2002 An</v>
      </c>
      <c r="I1498" s="181" t="str" cm="1">
        <f t="array" ref="I14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498" s="181" t="str">
        <f>YEAR(All_Opps[[#This Row],[Close_Date]])&amp;"-"&amp;TEXT(MONTH(All_Opps[[#This Row],[Close_Date]]),"00")</f>
        <v>2019-12</v>
      </c>
      <c r="K1498" s="182">
        <f>All_Opps[[#This Row],[Created Date2]]*1</f>
        <v>43802</v>
      </c>
      <c r="L1498" s="183">
        <f>YEAR(All_Opps[[#This Row],[Created_Date]])</f>
        <v>2019</v>
      </c>
      <c r="M1498" s="184">
        <f>WEEKNUM(All_Opps[[#This Row],[Created_Date]],16)</f>
        <v>49</v>
      </c>
      <c r="N1498" s="182">
        <f>All_Opps[[#This Row],[Close Date]]*1</f>
        <v>43824</v>
      </c>
      <c r="O1498" s="185">
        <f>YEAR(All_Opps[[#This Row],[Close_Date]])</f>
        <v>2019</v>
      </c>
      <c r="P1498" s="183">
        <f>MONTH(All_Opps[[#This Row],[Close Date]])</f>
        <v>12</v>
      </c>
      <c r="Q1498" s="181">
        <f>WEEKNUM(All_Opps[[#This Row],[Close Date]],1)</f>
        <v>52</v>
      </c>
      <c r="R14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498" s="4" t="s">
        <v>3305</v>
      </c>
      <c r="T1498" s="4" t="s">
        <v>3306</v>
      </c>
      <c r="U1498" s="68">
        <v>43824</v>
      </c>
      <c r="V1498" s="347" t="s">
        <v>18</v>
      </c>
      <c r="W1498" s="9">
        <v>14157</v>
      </c>
      <c r="X1498" s="4" t="s">
        <v>13</v>
      </c>
      <c r="Y1498" s="4" t="s">
        <v>1285</v>
      </c>
      <c r="Z1498" s="68">
        <v>43802</v>
      </c>
    </row>
    <row r="1499" spans="1:26" ht="12.75" x14ac:dyDescent="0.35">
      <c r="A149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499" s="181" t="str">
        <f>IF(All_Opps[[#This Row],[WeekMod]]&lt;&gt;"",CONCATENATE(All_Opps[[#This Row],[Opp Year]],"-",TEXT(All_Opps[[#This Row],[WeekMod]],"00#")),"")</f>
        <v/>
      </c>
      <c r="C14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499" s="181" t="str">
        <f>CONCATENATE(All_Opps[[#This Row],[Opp Year]],"-",TEXT(All_Opps[[#This Row],[Week]],"00#"))</f>
        <v>2022-001</v>
      </c>
      <c r="E1499" s="181">
        <f>IFERROR(VALUE(RIGHT(All_Opps[[#This Row],[Opportunity Name]],2)),"")</f>
        <v>2</v>
      </c>
      <c r="F1499" s="181">
        <f>IFERROR(("20"&amp;LEFT(All_Opps[[#This Row],[Opportunity Name]],2))*1,"")</f>
        <v>2022</v>
      </c>
      <c r="G1499" s="181" t="str">
        <f>MID(All_Opps[[#This Row],[Opportunity Name]],3,2)</f>
        <v>06</v>
      </c>
      <c r="H1499" s="181" t="str">
        <f>LEFT(All_Opps[[#This Row],[Opportunity Name]],7)</f>
        <v>2206-01</v>
      </c>
      <c r="I1499" s="181" t="str" cm="1">
        <f t="array" ref="I14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499" s="181" t="str">
        <f>YEAR(All_Opps[[#This Row],[Close_Date]])&amp;"-"&amp;TEXT(MONTH(All_Opps[[#This Row],[Close_Date]]),"00")</f>
        <v>2019-12</v>
      </c>
      <c r="K1499" s="182">
        <f>All_Opps[[#This Row],[Created Date2]]*1</f>
        <v>43780</v>
      </c>
      <c r="L1499" s="183">
        <f>YEAR(All_Opps[[#This Row],[Created_Date]])</f>
        <v>2019</v>
      </c>
      <c r="M1499" s="184">
        <f>WEEKNUM(All_Opps[[#This Row],[Created_Date]],16)</f>
        <v>46</v>
      </c>
      <c r="N1499" s="182">
        <f>All_Opps[[#This Row],[Close Date]]*1</f>
        <v>43800</v>
      </c>
      <c r="O1499" s="185">
        <f>YEAR(All_Opps[[#This Row],[Close_Date]])</f>
        <v>2019</v>
      </c>
      <c r="P1499" s="183">
        <f>MONTH(All_Opps[[#This Row],[Close Date]])</f>
        <v>12</v>
      </c>
      <c r="Q1499" s="181">
        <f>WEEKNUM(All_Opps[[#This Row],[Close Date]],1)</f>
        <v>49</v>
      </c>
      <c r="R149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933</v>
      </c>
      <c r="S1499" s="4" t="s">
        <v>3307</v>
      </c>
      <c r="T1499" s="4" t="s">
        <v>3308</v>
      </c>
      <c r="U1499" s="68">
        <v>43800</v>
      </c>
      <c r="V1499" s="347" t="s">
        <v>19</v>
      </c>
      <c r="W1499" s="9">
        <v>68026</v>
      </c>
      <c r="X1499" s="4" t="s">
        <v>5</v>
      </c>
      <c r="Y1499" s="4" t="s">
        <v>1285</v>
      </c>
      <c r="Z1499" s="68">
        <v>43780</v>
      </c>
    </row>
    <row r="1500" spans="1:26" ht="12.75" x14ac:dyDescent="0.35">
      <c r="A1500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00" s="181" t="str">
        <f>IF(All_Opps[[#This Row],[WeekMod]]&lt;&gt;"",CONCATENATE(All_Opps[[#This Row],[Opp Year]],"-",TEXT(All_Opps[[#This Row],[WeekMod]],"00#")),"")</f>
        <v/>
      </c>
      <c r="C15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00" s="181" t="str">
        <f>CONCATENATE(All_Opps[[#This Row],[Opp Year]],"-",TEXT(All_Opps[[#This Row],[Week]],"00#"))</f>
        <v>2022-001</v>
      </c>
      <c r="E1500" s="181">
        <f>IFERROR(VALUE(RIGHT(All_Opps[[#This Row],[Opportunity Name]],2)),"")</f>
        <v>2</v>
      </c>
      <c r="F1500" s="181">
        <f>IFERROR(("20"&amp;LEFT(All_Opps[[#This Row],[Opportunity Name]],2))*1,"")</f>
        <v>2022</v>
      </c>
      <c r="G1500" s="181" t="str">
        <f>MID(All_Opps[[#This Row],[Opportunity Name]],3,2)</f>
        <v>08</v>
      </c>
      <c r="H1500" s="181" t="str">
        <f>LEFT(All_Opps[[#This Row],[Opportunity Name]],7)</f>
        <v>2208-26</v>
      </c>
      <c r="I1500" s="181" t="str" cm="1">
        <f t="array" ref="I15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00" s="181" t="str">
        <f>YEAR(All_Opps[[#This Row],[Close_Date]])&amp;"-"&amp;TEXT(MONTH(All_Opps[[#This Row],[Close_Date]]),"00")</f>
        <v>2019-12</v>
      </c>
      <c r="K1500" s="182">
        <f>All_Opps[[#This Row],[Created Date2]]*1</f>
        <v>43800</v>
      </c>
      <c r="L1500" s="183">
        <f>YEAR(All_Opps[[#This Row],[Created_Date]])</f>
        <v>2019</v>
      </c>
      <c r="M1500" s="184">
        <f>WEEKNUM(All_Opps[[#This Row],[Created_Date]],16)</f>
        <v>49</v>
      </c>
      <c r="N1500" s="182">
        <f>All_Opps[[#This Row],[Close Date]]*1</f>
        <v>43820</v>
      </c>
      <c r="O1500" s="185">
        <f>YEAR(All_Opps[[#This Row],[Close_Date]])</f>
        <v>2019</v>
      </c>
      <c r="P1500" s="183">
        <f>MONTH(All_Opps[[#This Row],[Close Date]])</f>
        <v>12</v>
      </c>
      <c r="Q1500" s="181">
        <f>WEEKNUM(All_Opps[[#This Row],[Close Date]],1)</f>
        <v>51</v>
      </c>
      <c r="R150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974</v>
      </c>
      <c r="S1500" s="4" t="s">
        <v>3309</v>
      </c>
      <c r="T1500" s="4" t="s">
        <v>3310</v>
      </c>
      <c r="U1500" s="68">
        <v>43820</v>
      </c>
      <c r="V1500" s="347" t="s">
        <v>19</v>
      </c>
      <c r="W1500" s="9">
        <v>73700</v>
      </c>
      <c r="X1500" s="4" t="s">
        <v>13</v>
      </c>
      <c r="Y1500" s="4" t="s">
        <v>328</v>
      </c>
      <c r="Z1500" s="68">
        <v>43800</v>
      </c>
    </row>
    <row r="1501" spans="1:26" ht="12.75" x14ac:dyDescent="0.35">
      <c r="A15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1501" s="181" t="str">
        <f>IF(All_Opps[[#This Row],[WeekMod]]&lt;&gt;"",CONCATENATE(All_Opps[[#This Row],[Opp Year]],"-",TEXT(All_Opps[[#This Row],[WeekMod]],"00#")),"")</f>
        <v>2020-051</v>
      </c>
      <c r="C15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1501" s="181" t="str">
        <f>CONCATENATE(All_Opps[[#This Row],[Opp Year]],"-",TEXT(All_Opps[[#This Row],[Week]],"00#"))</f>
        <v>2020-051</v>
      </c>
      <c r="E1501" s="181">
        <f>IFERROR(VALUE(RIGHT(All_Opps[[#This Row],[Opportunity Name]],2)),"")</f>
        <v>2</v>
      </c>
      <c r="F1501" s="181">
        <f>IFERROR(("20"&amp;LEFT(All_Opps[[#This Row],[Opportunity Name]],2))*1,"")</f>
        <v>2020</v>
      </c>
      <c r="G1501" s="181" t="str">
        <f>MID(All_Opps[[#This Row],[Opportunity Name]],3,2)</f>
        <v>09</v>
      </c>
      <c r="H1501" s="181" t="str">
        <f>LEFT(All_Opps[[#This Row],[Opportunity Name]],7)</f>
        <v>2009 Qu</v>
      </c>
      <c r="I1501" s="181" t="str" cm="1">
        <f t="array" ref="I15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01" s="181" t="str">
        <f>YEAR(All_Opps[[#This Row],[Close_Date]])&amp;"-"&amp;TEXT(MONTH(All_Opps[[#This Row],[Close_Date]]),"00")</f>
        <v>2019-12</v>
      </c>
      <c r="K1501" s="182">
        <f>All_Opps[[#This Row],[Created Date2]]*1</f>
        <v>43803</v>
      </c>
      <c r="L1501" s="183">
        <f>YEAR(All_Opps[[#This Row],[Created_Date]])</f>
        <v>2019</v>
      </c>
      <c r="M1501" s="184">
        <f>WEEKNUM(All_Opps[[#This Row],[Created_Date]],16)</f>
        <v>49</v>
      </c>
      <c r="N1501" s="182">
        <f>All_Opps[[#This Row],[Close Date]]*1</f>
        <v>43815</v>
      </c>
      <c r="O1501" s="185">
        <f>YEAR(All_Opps[[#This Row],[Close_Date]])</f>
        <v>2019</v>
      </c>
      <c r="P1501" s="183">
        <f>MONTH(All_Opps[[#This Row],[Close Date]])</f>
        <v>12</v>
      </c>
      <c r="Q1501" s="181">
        <f>WEEKNUM(All_Opps[[#This Row],[Close Date]],1)</f>
        <v>51</v>
      </c>
      <c r="R15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01" s="4" t="s">
        <v>3311</v>
      </c>
      <c r="T1501" s="4" t="s">
        <v>3312</v>
      </c>
      <c r="U1501" s="68">
        <v>43815</v>
      </c>
      <c r="V1501" s="347" t="s">
        <v>21</v>
      </c>
      <c r="W1501" s="9">
        <v>71181</v>
      </c>
      <c r="X1501" s="4" t="s">
        <v>181</v>
      </c>
      <c r="Y1501" s="4" t="s">
        <v>1285</v>
      </c>
      <c r="Z1501" s="68">
        <v>43803</v>
      </c>
    </row>
    <row r="1502" spans="1:26" ht="12.75" x14ac:dyDescent="0.35">
      <c r="A15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</v>
      </c>
      <c r="B1502" s="181" t="str">
        <f>IF(All_Opps[[#This Row],[WeekMod]]&lt;&gt;"",CONCATENATE(All_Opps[[#This Row],[Opp Year]],"-",TEXT(All_Opps[[#This Row],[WeekMod]],"00#")),"")</f>
        <v>2021-004</v>
      </c>
      <c r="C15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</v>
      </c>
      <c r="D1502" s="181" t="str">
        <f>CONCATENATE(All_Opps[[#This Row],[Opp Year]],"-",TEXT(All_Opps[[#This Row],[Week]],"00#"))</f>
        <v>2021-004</v>
      </c>
      <c r="E1502" s="181">
        <f>IFERROR(VALUE(RIGHT(All_Opps[[#This Row],[Opportunity Name]],2)),"")</f>
        <v>3</v>
      </c>
      <c r="F1502" s="181">
        <f>IFERROR(("20"&amp;LEFT(All_Opps[[#This Row],[Opportunity Name]],2))*1,"")</f>
        <v>2021</v>
      </c>
      <c r="G1502" s="181" t="str">
        <f>MID(All_Opps[[#This Row],[Opportunity Name]],3,2)</f>
        <v>06</v>
      </c>
      <c r="H1502" s="181" t="str">
        <f>LEFT(All_Opps[[#This Row],[Opportunity Name]],7)</f>
        <v>2106 As</v>
      </c>
      <c r="I1502" s="181" t="str" cm="1">
        <f t="array" ref="I15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02" s="181" t="str">
        <f>YEAR(All_Opps[[#This Row],[Close_Date]])&amp;"-"&amp;TEXT(MONTH(All_Opps[[#This Row],[Close_Date]]),"00")</f>
        <v>2020-01</v>
      </c>
      <c r="K1502" s="182">
        <f>All_Opps[[#This Row],[Created Date2]]*1</f>
        <v>43840</v>
      </c>
      <c r="L1502" s="183">
        <f>YEAR(All_Opps[[#This Row],[Created_Date]])</f>
        <v>2020</v>
      </c>
      <c r="M1502" s="184">
        <f>WEEKNUM(All_Opps[[#This Row],[Created_Date]],16)</f>
        <v>2</v>
      </c>
      <c r="N1502" s="182">
        <f>All_Opps[[#This Row],[Close Date]]*1</f>
        <v>43851</v>
      </c>
      <c r="O1502" s="185">
        <f>YEAR(All_Opps[[#This Row],[Close_Date]])</f>
        <v>2020</v>
      </c>
      <c r="P1502" s="183">
        <f>MONTH(All_Opps[[#This Row],[Close Date]])</f>
        <v>1</v>
      </c>
      <c r="Q1502" s="181">
        <f>WEEKNUM(All_Opps[[#This Row],[Close Date]],1)</f>
        <v>4</v>
      </c>
      <c r="R150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02" s="4" t="s">
        <v>3313</v>
      </c>
      <c r="T1502" s="4" t="s">
        <v>3314</v>
      </c>
      <c r="U1502" s="68">
        <v>43851</v>
      </c>
      <c r="V1502" s="347" t="s">
        <v>21</v>
      </c>
      <c r="W1502" s="9">
        <v>134021</v>
      </c>
      <c r="X1502" s="4" t="s">
        <v>155</v>
      </c>
      <c r="Y1502" s="4" t="s">
        <v>1285</v>
      </c>
      <c r="Z1502" s="68">
        <v>43840</v>
      </c>
    </row>
    <row r="1503" spans="1:26" ht="12.75" x14ac:dyDescent="0.35">
      <c r="A15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1503" s="181" t="str">
        <f>IF(All_Opps[[#This Row],[WeekMod]]&lt;&gt;"",CONCATENATE(All_Opps[[#This Row],[Opp Year]],"-",TEXT(All_Opps[[#This Row],[WeekMod]],"00#")),"")</f>
        <v>2020-052</v>
      </c>
      <c r="C15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1503" s="181" t="str">
        <f>CONCATENATE(All_Opps[[#This Row],[Opp Year]],"-",TEXT(All_Opps[[#This Row],[Week]],"00#"))</f>
        <v>2020-052</v>
      </c>
      <c r="E1503" s="181">
        <f>IFERROR(VALUE(RIGHT(All_Opps[[#This Row],[Opportunity Name]],2)),"")</f>
        <v>2</v>
      </c>
      <c r="F1503" s="181">
        <f>IFERROR(("20"&amp;LEFT(All_Opps[[#This Row],[Opportunity Name]],2))*1,"")</f>
        <v>2020</v>
      </c>
      <c r="G1503" s="181" t="str">
        <f>MID(All_Opps[[#This Row],[Opportunity Name]],3,2)</f>
        <v>03</v>
      </c>
      <c r="H1503" s="181" t="str">
        <f>LEFT(All_Opps[[#This Row],[Opportunity Name]],7)</f>
        <v>2003 Ra</v>
      </c>
      <c r="I1503" s="181" t="str" cm="1">
        <f t="array" ref="I15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03" s="181" t="str">
        <f>YEAR(All_Opps[[#This Row],[Close_Date]])&amp;"-"&amp;TEXT(MONTH(All_Opps[[#This Row],[Close_Date]]),"00")</f>
        <v>2019-12</v>
      </c>
      <c r="K1503" s="182">
        <f>All_Opps[[#This Row],[Created Date2]]*1</f>
        <v>43816</v>
      </c>
      <c r="L1503" s="183">
        <f>YEAR(All_Opps[[#This Row],[Created_Date]])</f>
        <v>2019</v>
      </c>
      <c r="M1503" s="184">
        <f>WEEKNUM(All_Opps[[#This Row],[Created_Date]],16)</f>
        <v>51</v>
      </c>
      <c r="N1503" s="182">
        <f>All_Opps[[#This Row],[Close Date]]*1</f>
        <v>43823</v>
      </c>
      <c r="O1503" s="185">
        <f>YEAR(All_Opps[[#This Row],[Close_Date]])</f>
        <v>2019</v>
      </c>
      <c r="P1503" s="183">
        <f>MONTH(All_Opps[[#This Row],[Close Date]])</f>
        <v>12</v>
      </c>
      <c r="Q1503" s="181">
        <f>WEEKNUM(All_Opps[[#This Row],[Close Date]],1)</f>
        <v>52</v>
      </c>
      <c r="R15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03" s="4" t="s">
        <v>3315</v>
      </c>
      <c r="T1503" s="4" t="s">
        <v>3316</v>
      </c>
      <c r="U1503" s="68">
        <v>43823</v>
      </c>
      <c r="V1503" s="347" t="s">
        <v>18</v>
      </c>
      <c r="W1503" s="9">
        <v>38884</v>
      </c>
      <c r="X1503" s="4" t="s">
        <v>11</v>
      </c>
      <c r="Y1503" s="4" t="s">
        <v>321</v>
      </c>
      <c r="Z1503" s="68">
        <v>43816</v>
      </c>
    </row>
    <row r="1504" spans="1:26" ht="12.75" x14ac:dyDescent="0.35">
      <c r="A15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504" s="181" t="str">
        <f>IF(All_Opps[[#This Row],[WeekMod]]&lt;&gt;"",CONCATENATE(All_Opps[[#This Row],[Opp Year]],"-",TEXT(All_Opps[[#This Row],[WeekMod]],"00#")),"")</f>
        <v>2020-056</v>
      </c>
      <c r="C15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504" s="181" t="str">
        <f>CONCATENATE(All_Opps[[#This Row],[Opp Year]],"-",TEXT(All_Opps[[#This Row],[Week]],"00#"))</f>
        <v>2020-056</v>
      </c>
      <c r="E1504" s="181">
        <f>IFERROR(VALUE(RIGHT(All_Opps[[#This Row],[Opportunity Name]],2)),"")</f>
        <v>8</v>
      </c>
      <c r="F1504" s="181">
        <f>IFERROR(("20"&amp;LEFT(All_Opps[[#This Row],[Opportunity Name]],2))*1,"")</f>
        <v>2020</v>
      </c>
      <c r="G1504" s="181" t="str">
        <f>MID(All_Opps[[#This Row],[Opportunity Name]],3,2)</f>
        <v>07</v>
      </c>
      <c r="H1504" s="181" t="str">
        <f>LEFT(All_Opps[[#This Row],[Opportunity Name]],7)</f>
        <v>2007 Ha</v>
      </c>
      <c r="I1504" s="181" t="str" cm="1">
        <f t="array" ref="I15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04" s="181" t="str">
        <f>YEAR(All_Opps[[#This Row],[Close_Date]])&amp;"-"&amp;TEXT(MONTH(All_Opps[[#This Row],[Close_Date]]),"00")</f>
        <v>2020-01</v>
      </c>
      <c r="K1504" s="182">
        <f>All_Opps[[#This Row],[Created Date2]]*1</f>
        <v>43841</v>
      </c>
      <c r="L1504" s="183">
        <f>YEAR(All_Opps[[#This Row],[Created_Date]])</f>
        <v>2020</v>
      </c>
      <c r="M1504" s="184">
        <f>WEEKNUM(All_Opps[[#This Row],[Created_Date]],16)</f>
        <v>3</v>
      </c>
      <c r="N1504" s="182">
        <f>All_Opps[[#This Row],[Close Date]]*1</f>
        <v>43855</v>
      </c>
      <c r="O1504" s="185">
        <f>YEAR(All_Opps[[#This Row],[Close_Date]])</f>
        <v>2020</v>
      </c>
      <c r="P1504" s="183">
        <f>MONTH(All_Opps[[#This Row],[Close Date]])</f>
        <v>1</v>
      </c>
      <c r="Q1504" s="181">
        <f>WEEKNUM(All_Opps[[#This Row],[Close Date]],1)</f>
        <v>4</v>
      </c>
      <c r="R150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04" s="4" t="s">
        <v>3317</v>
      </c>
      <c r="T1504" s="4" t="s">
        <v>3318</v>
      </c>
      <c r="U1504" s="68">
        <v>43855</v>
      </c>
      <c r="V1504" s="347" t="s">
        <v>18</v>
      </c>
      <c r="W1504" s="9">
        <v>278665</v>
      </c>
      <c r="X1504" s="4" t="s">
        <v>16</v>
      </c>
      <c r="Y1504" s="4" t="s">
        <v>321</v>
      </c>
      <c r="Z1504" s="68">
        <v>43841</v>
      </c>
    </row>
    <row r="1505" spans="1:26" ht="12.75" x14ac:dyDescent="0.35">
      <c r="A15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1505" s="181" t="str">
        <f>IF(All_Opps[[#This Row],[WeekMod]]&lt;&gt;"",CONCATENATE(All_Opps[[#This Row],[Opp Year]],"-",TEXT(All_Opps[[#This Row],[WeekMod]],"00#")),"")</f>
        <v>2020-054</v>
      </c>
      <c r="C15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1505" s="181" t="str">
        <f>CONCATENATE(All_Opps[[#This Row],[Opp Year]],"-",TEXT(All_Opps[[#This Row],[Week]],"00#"))</f>
        <v>2020-054</v>
      </c>
      <c r="E1505" s="181">
        <f>IFERROR(VALUE(RIGHT(All_Opps[[#This Row],[Opportunity Name]],2)),"")</f>
        <v>1</v>
      </c>
      <c r="F1505" s="181">
        <f>IFERROR(("20"&amp;LEFT(All_Opps[[#This Row],[Opportunity Name]],2))*1,"")</f>
        <v>2020</v>
      </c>
      <c r="G1505" s="181" t="str">
        <f>MID(All_Opps[[#This Row],[Opportunity Name]],3,2)</f>
        <v>06</v>
      </c>
      <c r="H1505" s="181" t="str">
        <f>LEFT(All_Opps[[#This Row],[Opportunity Name]],7)</f>
        <v>2006 Vo</v>
      </c>
      <c r="I1505" s="181" t="str" cm="1">
        <f t="array" ref="I15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05" s="181" t="str">
        <f>YEAR(All_Opps[[#This Row],[Close_Date]])&amp;"-"&amp;TEXT(MONTH(All_Opps[[#This Row],[Close_Date]]),"00")</f>
        <v>2020-01</v>
      </c>
      <c r="K1505" s="182">
        <f>All_Opps[[#This Row],[Created Date2]]*1</f>
        <v>43805</v>
      </c>
      <c r="L1505" s="183">
        <f>YEAR(All_Opps[[#This Row],[Created_Date]])</f>
        <v>2019</v>
      </c>
      <c r="M1505" s="184">
        <f>WEEKNUM(All_Opps[[#This Row],[Created_Date]],16)</f>
        <v>49</v>
      </c>
      <c r="N1505" s="182">
        <f>All_Opps[[#This Row],[Close Date]]*1</f>
        <v>43841</v>
      </c>
      <c r="O1505" s="185">
        <f>YEAR(All_Opps[[#This Row],[Close_Date]])</f>
        <v>2020</v>
      </c>
      <c r="P1505" s="183">
        <f>MONTH(All_Opps[[#This Row],[Close Date]])</f>
        <v>1</v>
      </c>
      <c r="Q1505" s="181">
        <f>WEEKNUM(All_Opps[[#This Row],[Close Date]],1)</f>
        <v>2</v>
      </c>
      <c r="R150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05" s="4" t="s">
        <v>3319</v>
      </c>
      <c r="T1505" s="4" t="s">
        <v>3320</v>
      </c>
      <c r="U1505" s="68">
        <v>43841</v>
      </c>
      <c r="V1505" s="347" t="s">
        <v>18</v>
      </c>
      <c r="W1505" s="9">
        <v>12110</v>
      </c>
      <c r="X1505" s="4" t="s">
        <v>11</v>
      </c>
      <c r="Y1505" s="4" t="s">
        <v>321</v>
      </c>
      <c r="Z1505" s="68">
        <v>43805</v>
      </c>
    </row>
    <row r="1506" spans="1:26" ht="12.75" x14ac:dyDescent="0.35">
      <c r="A15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</v>
      </c>
      <c r="B1506" s="181" t="str">
        <f>IF(All_Opps[[#This Row],[WeekMod]]&lt;&gt;"",CONCATENATE(All_Opps[[#This Row],[Opp Year]],"-",TEXT(All_Opps[[#This Row],[WeekMod]],"00#")),"")</f>
        <v>2021-004</v>
      </c>
      <c r="C15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</v>
      </c>
      <c r="D1506" s="181" t="str">
        <f>CONCATENATE(All_Opps[[#This Row],[Opp Year]],"-",TEXT(All_Opps[[#This Row],[Week]],"00#"))</f>
        <v>2021-004</v>
      </c>
      <c r="E1506" s="181">
        <f>IFERROR(VALUE(RIGHT(All_Opps[[#This Row],[Opportunity Name]],2)),"")</f>
        <v>2</v>
      </c>
      <c r="F1506" s="181">
        <f>IFERROR(("20"&amp;LEFT(All_Opps[[#This Row],[Opportunity Name]],2))*1,"")</f>
        <v>2021</v>
      </c>
      <c r="G1506" s="181" t="str">
        <f>MID(All_Opps[[#This Row],[Opportunity Name]],3,2)</f>
        <v>06</v>
      </c>
      <c r="H1506" s="181" t="str">
        <f>LEFT(All_Opps[[#This Row],[Opportunity Name]],7)</f>
        <v>2106-20</v>
      </c>
      <c r="I1506" s="181" t="str" cm="1">
        <f t="array" ref="I15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506" s="181" t="str">
        <f>YEAR(All_Opps[[#This Row],[Close_Date]])&amp;"-"&amp;TEXT(MONTH(All_Opps[[#This Row],[Close_Date]]),"00")</f>
        <v>2020-01</v>
      </c>
      <c r="K1506" s="182">
        <f>All_Opps[[#This Row],[Created Date2]]*1</f>
        <v>43849</v>
      </c>
      <c r="L1506" s="183">
        <f>YEAR(All_Opps[[#This Row],[Created_Date]])</f>
        <v>2020</v>
      </c>
      <c r="M1506" s="184">
        <f>WEEKNUM(All_Opps[[#This Row],[Created_Date]],16)</f>
        <v>4</v>
      </c>
      <c r="N1506" s="182">
        <f>All_Opps[[#This Row],[Close Date]]*1</f>
        <v>43853</v>
      </c>
      <c r="O1506" s="185">
        <f>YEAR(All_Opps[[#This Row],[Close_Date]])</f>
        <v>2020</v>
      </c>
      <c r="P1506" s="183">
        <f>MONTH(All_Opps[[#This Row],[Close Date]])</f>
        <v>1</v>
      </c>
      <c r="Q1506" s="181">
        <f>WEEKNUM(All_Opps[[#This Row],[Close Date]],1)</f>
        <v>4</v>
      </c>
      <c r="R15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06" s="4" t="s">
        <v>3321</v>
      </c>
      <c r="T1506" s="4" t="s">
        <v>3322</v>
      </c>
      <c r="U1506" s="68">
        <v>43853</v>
      </c>
      <c r="V1506" s="347" t="s">
        <v>20</v>
      </c>
      <c r="W1506" s="9">
        <v>0</v>
      </c>
      <c r="X1506" s="4" t="s">
        <v>13</v>
      </c>
      <c r="Y1506" s="4" t="s">
        <v>321</v>
      </c>
      <c r="Z1506" s="68">
        <v>43849</v>
      </c>
    </row>
    <row r="1507" spans="1:26" ht="12.75" x14ac:dyDescent="0.35">
      <c r="A150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07" s="181" t="str">
        <f>IF(All_Opps[[#This Row],[WeekMod]]&lt;&gt;"",CONCATENATE(All_Opps[[#This Row],[Opp Year]],"-",TEXT(All_Opps[[#This Row],[WeekMod]],"00#")),"")</f>
        <v/>
      </c>
      <c r="C15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07" s="181" t="str">
        <f>CONCATENATE(All_Opps[[#This Row],[Opp Year]],"-",TEXT(All_Opps[[#This Row],[Week]],"00#"))</f>
        <v>2021-001</v>
      </c>
      <c r="E1507" s="181">
        <f>IFERROR(VALUE(RIGHT(All_Opps[[#This Row],[Opportunity Name]],2)),"")</f>
        <v>2</v>
      </c>
      <c r="F1507" s="181">
        <f>IFERROR(("20"&amp;LEFT(All_Opps[[#This Row],[Opportunity Name]],2))*1,"")</f>
        <v>2021</v>
      </c>
      <c r="G1507" s="181" t="str">
        <f>MID(All_Opps[[#This Row],[Opportunity Name]],3,2)</f>
        <v>08</v>
      </c>
      <c r="H1507" s="181" t="str">
        <f>LEFT(All_Opps[[#This Row],[Opportunity Name]],7)</f>
        <v>2108-24</v>
      </c>
      <c r="I1507" s="181" t="str" cm="1">
        <f t="array" ref="I15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07" s="181" t="str">
        <f>YEAR(All_Opps[[#This Row],[Close_Date]])&amp;"-"&amp;TEXT(MONTH(All_Opps[[#This Row],[Close_Date]]),"00")</f>
        <v>2019-12</v>
      </c>
      <c r="K1507" s="182">
        <f>All_Opps[[#This Row],[Created Date2]]*1</f>
        <v>43810</v>
      </c>
      <c r="L1507" s="183">
        <f>YEAR(All_Opps[[#This Row],[Created_Date]])</f>
        <v>2019</v>
      </c>
      <c r="M1507" s="184">
        <f>WEEKNUM(All_Opps[[#This Row],[Created_Date]],16)</f>
        <v>50</v>
      </c>
      <c r="N1507" s="182">
        <f>All_Opps[[#This Row],[Close Date]]*1</f>
        <v>43810</v>
      </c>
      <c r="O1507" s="185">
        <f>YEAR(All_Opps[[#This Row],[Close_Date]])</f>
        <v>2019</v>
      </c>
      <c r="P1507" s="183">
        <f>MONTH(All_Opps[[#This Row],[Close Date]])</f>
        <v>12</v>
      </c>
      <c r="Q1507" s="181">
        <f>WEEKNUM(All_Opps[[#This Row],[Close Date]],1)</f>
        <v>50</v>
      </c>
      <c r="R150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599</v>
      </c>
      <c r="S1507" s="4" t="s">
        <v>3323</v>
      </c>
      <c r="T1507" s="4" t="s">
        <v>3324</v>
      </c>
      <c r="U1507" s="68">
        <v>43810</v>
      </c>
      <c r="V1507" s="347" t="s">
        <v>19</v>
      </c>
      <c r="W1507" s="9">
        <v>34046</v>
      </c>
      <c r="X1507" s="4" t="s">
        <v>155</v>
      </c>
      <c r="Y1507" s="4" t="s">
        <v>328</v>
      </c>
      <c r="Z1507" s="68">
        <v>43810</v>
      </c>
    </row>
    <row r="1508" spans="1:26" ht="12.75" x14ac:dyDescent="0.35">
      <c r="A15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1508" s="181" t="str">
        <f>IF(All_Opps[[#This Row],[WeekMod]]&lt;&gt;"",CONCATENATE(All_Opps[[#This Row],[Opp Year]],"-",TEXT(All_Opps[[#This Row],[WeekMod]],"00#")),"")</f>
        <v>2020-050</v>
      </c>
      <c r="C15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1508" s="181" t="str">
        <f>CONCATENATE(All_Opps[[#This Row],[Opp Year]],"-",TEXT(All_Opps[[#This Row],[Week]],"00#"))</f>
        <v>2020-050</v>
      </c>
      <c r="E1508" s="181">
        <f>IFERROR(VALUE(RIGHT(All_Opps[[#This Row],[Opportunity Name]],2)),"")</f>
        <v>6</v>
      </c>
      <c r="F1508" s="181">
        <f>IFERROR(("20"&amp;LEFT(All_Opps[[#This Row],[Opportunity Name]],2))*1,"")</f>
        <v>2020</v>
      </c>
      <c r="G1508" s="181" t="str">
        <f>MID(All_Opps[[#This Row],[Opportunity Name]],3,2)</f>
        <v>04</v>
      </c>
      <c r="H1508" s="181" t="str">
        <f>LEFT(All_Opps[[#This Row],[Opportunity Name]],7)</f>
        <v>2004 Wh</v>
      </c>
      <c r="I1508" s="181" t="str" cm="1">
        <f t="array" ref="I15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08" s="181" t="str">
        <f>YEAR(All_Opps[[#This Row],[Close_Date]])&amp;"-"&amp;TEXT(MONTH(All_Opps[[#This Row],[Close_Date]]),"00")</f>
        <v>2019-12</v>
      </c>
      <c r="K1508" s="182">
        <f>All_Opps[[#This Row],[Created Date2]]*1</f>
        <v>43746</v>
      </c>
      <c r="L1508" s="183">
        <f>YEAR(All_Opps[[#This Row],[Created_Date]])</f>
        <v>2019</v>
      </c>
      <c r="M1508" s="184">
        <f>WEEKNUM(All_Opps[[#This Row],[Created_Date]],16)</f>
        <v>41</v>
      </c>
      <c r="N1508" s="182">
        <f>All_Opps[[#This Row],[Close Date]]*1</f>
        <v>43812</v>
      </c>
      <c r="O1508" s="185">
        <f>YEAR(All_Opps[[#This Row],[Close_Date]])</f>
        <v>2019</v>
      </c>
      <c r="P1508" s="183">
        <f>MONTH(All_Opps[[#This Row],[Close Date]])</f>
        <v>12</v>
      </c>
      <c r="Q1508" s="181">
        <f>WEEKNUM(All_Opps[[#This Row],[Close Date]],1)</f>
        <v>50</v>
      </c>
      <c r="R150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08" s="4" t="s">
        <v>3325</v>
      </c>
      <c r="T1508" s="4" t="s">
        <v>3326</v>
      </c>
      <c r="U1508" s="68">
        <v>43812</v>
      </c>
      <c r="V1508" s="347" t="s">
        <v>18</v>
      </c>
      <c r="W1508" s="9">
        <v>96867</v>
      </c>
      <c r="X1508" s="4" t="s">
        <v>5</v>
      </c>
      <c r="Y1508" s="4" t="s">
        <v>328</v>
      </c>
      <c r="Z1508" s="68">
        <v>43746</v>
      </c>
    </row>
    <row r="1509" spans="1:26" ht="12.75" x14ac:dyDescent="0.35">
      <c r="A15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</v>
      </c>
      <c r="B1509" s="181" t="str">
        <f>IF(All_Opps[[#This Row],[WeekMod]]&lt;&gt;"",CONCATENATE(All_Opps[[#This Row],[Opp Year]],"-",TEXT(All_Opps[[#This Row],[WeekMod]],"00#")),"")</f>
        <v>2021-005</v>
      </c>
      <c r="C15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</v>
      </c>
      <c r="D1509" s="181" t="str">
        <f>CONCATENATE(All_Opps[[#This Row],[Opp Year]],"-",TEXT(All_Opps[[#This Row],[Week]],"00#"))</f>
        <v>2021-005</v>
      </c>
      <c r="E1509" s="181">
        <f>IFERROR(VALUE(RIGHT(All_Opps[[#This Row],[Opportunity Name]],2)),"")</f>
        <v>2</v>
      </c>
      <c r="F1509" s="181">
        <f>IFERROR(("20"&amp;LEFT(All_Opps[[#This Row],[Opportunity Name]],2))*1,"")</f>
        <v>2021</v>
      </c>
      <c r="G1509" s="181" t="str">
        <f>MID(All_Opps[[#This Row],[Opportunity Name]],3,2)</f>
        <v>08</v>
      </c>
      <c r="H1509" s="181" t="str">
        <f>LEFT(All_Opps[[#This Row],[Opportunity Name]],7)</f>
        <v>2108 Ho</v>
      </c>
      <c r="I1509" s="181" t="str" cm="1">
        <f t="array" ref="I15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09" s="181" t="str">
        <f>YEAR(All_Opps[[#This Row],[Close_Date]])&amp;"-"&amp;TEXT(MONTH(All_Opps[[#This Row],[Close_Date]]),"00")</f>
        <v>2020-02</v>
      </c>
      <c r="K1509" s="182">
        <f>All_Opps[[#This Row],[Created Date2]]*1</f>
        <v>43849</v>
      </c>
      <c r="L1509" s="183">
        <f>YEAR(All_Opps[[#This Row],[Created_Date]])</f>
        <v>2020</v>
      </c>
      <c r="M1509" s="184">
        <f>WEEKNUM(All_Opps[[#This Row],[Created_Date]],16)</f>
        <v>4</v>
      </c>
      <c r="N1509" s="182">
        <f>All_Opps[[#This Row],[Close Date]]*1</f>
        <v>43862</v>
      </c>
      <c r="O1509" s="185">
        <f>YEAR(All_Opps[[#This Row],[Close_Date]])</f>
        <v>2020</v>
      </c>
      <c r="P1509" s="183">
        <f>MONTH(All_Opps[[#This Row],[Close Date]])</f>
        <v>2</v>
      </c>
      <c r="Q1509" s="181">
        <f>WEEKNUM(All_Opps[[#This Row],[Close Date]],1)</f>
        <v>5</v>
      </c>
      <c r="R150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09" s="4" t="s">
        <v>3327</v>
      </c>
      <c r="T1509" s="4" t="s">
        <v>3328</v>
      </c>
      <c r="U1509" s="68">
        <v>43862</v>
      </c>
      <c r="V1509" s="347" t="s">
        <v>18</v>
      </c>
      <c r="W1509" s="9">
        <v>0</v>
      </c>
      <c r="X1509" s="4" t="s">
        <v>15</v>
      </c>
      <c r="Y1509" s="4" t="s">
        <v>328</v>
      </c>
      <c r="Z1509" s="68">
        <v>43849</v>
      </c>
    </row>
    <row r="1510" spans="1:26" ht="12.75" x14ac:dyDescent="0.35">
      <c r="A1510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10" s="181" t="str">
        <f>IF(All_Opps[[#This Row],[WeekMod]]&lt;&gt;"",CONCATENATE(All_Opps[[#This Row],[Opp Year]],"-",TEXT(All_Opps[[#This Row],[WeekMod]],"00#")),"")</f>
        <v/>
      </c>
      <c r="C15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10" s="181" t="str">
        <f>CONCATENATE(All_Opps[[#This Row],[Opp Year]],"-",TEXT(All_Opps[[#This Row],[Week]],"00#"))</f>
        <v>2021-001</v>
      </c>
      <c r="E1510" s="181">
        <f>IFERROR(VALUE(RIGHT(All_Opps[[#This Row],[Opportunity Name]],2)),"")</f>
        <v>2</v>
      </c>
      <c r="F1510" s="181">
        <f>IFERROR(("20"&amp;LEFT(All_Opps[[#This Row],[Opportunity Name]],2))*1,"")</f>
        <v>2021</v>
      </c>
      <c r="G1510" s="181" t="str">
        <f>MID(All_Opps[[#This Row],[Opportunity Name]],3,2)</f>
        <v>04</v>
      </c>
      <c r="H1510" s="181" t="str">
        <f>LEFT(All_Opps[[#This Row],[Opportunity Name]],7)</f>
        <v>2104-05</v>
      </c>
      <c r="I1510" s="181" t="str" cm="1">
        <f t="array" ref="I15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510" s="181" t="str">
        <f>YEAR(All_Opps[[#This Row],[Close_Date]])&amp;"-"&amp;TEXT(MONTH(All_Opps[[#This Row],[Close_Date]]),"00")</f>
        <v>2019-12</v>
      </c>
      <c r="K1510" s="182">
        <f>All_Opps[[#This Row],[Created Date2]]*1</f>
        <v>43812</v>
      </c>
      <c r="L1510" s="183">
        <f>YEAR(All_Opps[[#This Row],[Created_Date]])</f>
        <v>2019</v>
      </c>
      <c r="M1510" s="184">
        <f>WEEKNUM(All_Opps[[#This Row],[Created_Date]],16)</f>
        <v>50</v>
      </c>
      <c r="N1510" s="182">
        <f>All_Opps[[#This Row],[Close Date]]*1</f>
        <v>43813</v>
      </c>
      <c r="O1510" s="185">
        <f>YEAR(All_Opps[[#This Row],[Close_Date]])</f>
        <v>2019</v>
      </c>
      <c r="P1510" s="183">
        <f>MONTH(All_Opps[[#This Row],[Close Date]])</f>
        <v>12</v>
      </c>
      <c r="Q1510" s="181">
        <f>WEEKNUM(All_Opps[[#This Row],[Close Date]],1)</f>
        <v>50</v>
      </c>
      <c r="R151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10" s="4" t="s">
        <v>3329</v>
      </c>
      <c r="T1510" s="4" t="s">
        <v>3330</v>
      </c>
      <c r="U1510" s="68">
        <v>43813</v>
      </c>
      <c r="V1510" s="347" t="s">
        <v>20</v>
      </c>
      <c r="W1510" s="9">
        <v>9341</v>
      </c>
      <c r="X1510" s="4" t="s">
        <v>11</v>
      </c>
      <c r="Y1510" s="4" t="s">
        <v>328</v>
      </c>
      <c r="Z1510" s="68">
        <v>43812</v>
      </c>
    </row>
    <row r="1511" spans="1:26" ht="12.75" x14ac:dyDescent="0.35">
      <c r="A151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11" s="181" t="str">
        <f>IF(All_Opps[[#This Row],[WeekMod]]&lt;&gt;"",CONCATENATE(All_Opps[[#This Row],[Opp Year]],"-",TEXT(All_Opps[[#This Row],[WeekMod]],"00#")),"")</f>
        <v/>
      </c>
      <c r="C15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11" s="181" t="str">
        <f>CONCATENATE(All_Opps[[#This Row],[Opp Year]],"-",TEXT(All_Opps[[#This Row],[Week]],"00#"))</f>
        <v>2021-001</v>
      </c>
      <c r="E1511" s="181">
        <f>IFERROR(VALUE(RIGHT(All_Opps[[#This Row],[Opportunity Name]],2)),"")</f>
        <v>1</v>
      </c>
      <c r="F1511" s="181">
        <f>IFERROR(("20"&amp;LEFT(All_Opps[[#This Row],[Opportunity Name]],2))*1,"")</f>
        <v>2021</v>
      </c>
      <c r="G1511" s="181" t="str">
        <f>MID(All_Opps[[#This Row],[Opportunity Name]],3,2)</f>
        <v>06</v>
      </c>
      <c r="H1511" s="181" t="str">
        <f>LEFT(All_Opps[[#This Row],[Opportunity Name]],7)</f>
        <v>2106-22</v>
      </c>
      <c r="I1511" s="181" t="str" cm="1">
        <f t="array" ref="I15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511" s="181" t="str">
        <f>YEAR(All_Opps[[#This Row],[Close_Date]])&amp;"-"&amp;TEXT(MONTH(All_Opps[[#This Row],[Close_Date]]),"00")</f>
        <v>2019-12</v>
      </c>
      <c r="K1511" s="182">
        <f>All_Opps[[#This Row],[Created Date2]]*1</f>
        <v>43831</v>
      </c>
      <c r="L1511" s="183">
        <f>YEAR(All_Opps[[#This Row],[Created_Date]])</f>
        <v>2020</v>
      </c>
      <c r="M1511" s="184">
        <f>WEEKNUM(All_Opps[[#This Row],[Created_Date]],16)</f>
        <v>1</v>
      </c>
      <c r="N1511" s="182">
        <f>All_Opps[[#This Row],[Close Date]]*1</f>
        <v>43830</v>
      </c>
      <c r="O1511" s="185">
        <f>YEAR(All_Opps[[#This Row],[Close_Date]])</f>
        <v>2019</v>
      </c>
      <c r="P1511" s="183">
        <f>MONTH(All_Opps[[#This Row],[Close Date]])</f>
        <v>12</v>
      </c>
      <c r="Q1511" s="181">
        <f>WEEKNUM(All_Opps[[#This Row],[Close Date]],1)</f>
        <v>53</v>
      </c>
      <c r="R151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11" s="4" t="s">
        <v>3331</v>
      </c>
      <c r="T1511" s="4" t="s">
        <v>3332</v>
      </c>
      <c r="U1511" s="68">
        <v>43830</v>
      </c>
      <c r="V1511" s="347" t="s">
        <v>20</v>
      </c>
      <c r="W1511" s="9">
        <v>0</v>
      </c>
      <c r="X1511" s="4" t="s">
        <v>11</v>
      </c>
      <c r="Y1511" s="4" t="s">
        <v>328</v>
      </c>
      <c r="Z1511" s="68">
        <v>43831</v>
      </c>
    </row>
    <row r="1512" spans="1:26" ht="12.75" x14ac:dyDescent="0.35">
      <c r="A15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512" s="181" t="str">
        <f>IF(All_Opps[[#This Row],[WeekMod]]&lt;&gt;"",CONCATENATE(All_Opps[[#This Row],[Opp Year]],"-",TEXT(All_Opps[[#This Row],[WeekMod]],"00#")),"")</f>
        <v>2020-056</v>
      </c>
      <c r="C15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512" s="181" t="str">
        <f>CONCATENATE(All_Opps[[#This Row],[Opp Year]],"-",TEXT(All_Opps[[#This Row],[Week]],"00#"))</f>
        <v>2020-056</v>
      </c>
      <c r="E1512" s="181">
        <f>IFERROR(VALUE(RIGHT(All_Opps[[#This Row],[Opportunity Name]],2)),"")</f>
        <v>1</v>
      </c>
      <c r="F1512" s="181">
        <f>IFERROR(("20"&amp;LEFT(All_Opps[[#This Row],[Opportunity Name]],2))*1,"")</f>
        <v>2020</v>
      </c>
      <c r="G1512" s="181" t="str">
        <f>MID(All_Opps[[#This Row],[Opportunity Name]],3,2)</f>
        <v>02</v>
      </c>
      <c r="H1512" s="181" t="str">
        <f>LEFT(All_Opps[[#This Row],[Opportunity Name]],7)</f>
        <v>2002-10</v>
      </c>
      <c r="I1512" s="181" t="str" cm="1">
        <f t="array" ref="I15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12" s="181" t="str">
        <f>YEAR(All_Opps[[#This Row],[Close_Date]])&amp;"-"&amp;TEXT(MONTH(All_Opps[[#This Row],[Close_Date]]),"00")</f>
        <v>2020-01</v>
      </c>
      <c r="K1512" s="182">
        <f>All_Opps[[#This Row],[Created Date2]]*1</f>
        <v>43927</v>
      </c>
      <c r="L1512" s="183">
        <f>YEAR(All_Opps[[#This Row],[Created_Date]])</f>
        <v>2020</v>
      </c>
      <c r="M1512" s="184">
        <f>WEEKNUM(All_Opps[[#This Row],[Created_Date]],16)</f>
        <v>15</v>
      </c>
      <c r="N1512" s="182">
        <f>All_Opps[[#This Row],[Close Date]]*1</f>
        <v>43851</v>
      </c>
      <c r="O1512" s="185">
        <f>YEAR(All_Opps[[#This Row],[Close_Date]])</f>
        <v>2020</v>
      </c>
      <c r="P1512" s="183">
        <f>MONTH(All_Opps[[#This Row],[Close Date]])</f>
        <v>1</v>
      </c>
      <c r="Q1512" s="181">
        <f>WEEKNUM(All_Opps[[#This Row],[Close Date]],1)</f>
        <v>4</v>
      </c>
      <c r="R15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12" s="4" t="s">
        <v>3333</v>
      </c>
      <c r="T1512" s="4" t="s">
        <v>3334</v>
      </c>
      <c r="U1512" s="68">
        <v>43851</v>
      </c>
      <c r="V1512" s="347" t="s">
        <v>23</v>
      </c>
      <c r="W1512" s="9">
        <v>0</v>
      </c>
      <c r="X1512" s="4" t="s">
        <v>11</v>
      </c>
      <c r="Y1512" s="4" t="s">
        <v>2478</v>
      </c>
      <c r="Z1512" s="68">
        <v>43927</v>
      </c>
    </row>
    <row r="1513" spans="1:26" ht="12.75" x14ac:dyDescent="0.35">
      <c r="A15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513" s="181" t="str">
        <f>IF(All_Opps[[#This Row],[WeekMod]]&lt;&gt;"",CONCATENATE(All_Opps[[#This Row],[Opp Year]],"-",TEXT(All_Opps[[#This Row],[WeekMod]],"00#")),"")</f>
        <v>2020-053</v>
      </c>
      <c r="C15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513" s="181" t="str">
        <f>CONCATENATE(All_Opps[[#This Row],[Opp Year]],"-",TEXT(All_Opps[[#This Row],[Week]],"00#"))</f>
        <v>2020-053</v>
      </c>
      <c r="E1513" s="181">
        <f>IFERROR(VALUE(RIGHT(All_Opps[[#This Row],[Opportunity Name]],2)),"")</f>
        <v>1</v>
      </c>
      <c r="F1513" s="181">
        <f>IFERROR(("20"&amp;LEFT(All_Opps[[#This Row],[Opportunity Name]],2))*1,"")</f>
        <v>2020</v>
      </c>
      <c r="G1513" s="181" t="str">
        <f>MID(All_Opps[[#This Row],[Opportunity Name]],3,2)</f>
        <v>04</v>
      </c>
      <c r="H1513" s="181" t="str">
        <f>LEFT(All_Opps[[#This Row],[Opportunity Name]],7)</f>
        <v>2004-06</v>
      </c>
      <c r="I1513" s="181" t="str" cm="1">
        <f t="array" ref="I15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513" s="181" t="str">
        <f>YEAR(All_Opps[[#This Row],[Close_Date]])&amp;"-"&amp;TEXT(MONTH(All_Opps[[#This Row],[Close_Date]]),"00")</f>
        <v>2020-01</v>
      </c>
      <c r="K1513" s="182">
        <f>All_Opps[[#This Row],[Created Date2]]*1</f>
        <v>43952</v>
      </c>
      <c r="L1513" s="183">
        <f>YEAR(All_Opps[[#This Row],[Created_Date]])</f>
        <v>2020</v>
      </c>
      <c r="M1513" s="184">
        <f>WEEKNUM(All_Opps[[#This Row],[Created_Date]],16)</f>
        <v>18</v>
      </c>
      <c r="N1513" s="182">
        <f>All_Opps[[#This Row],[Close Date]]*1</f>
        <v>43832</v>
      </c>
      <c r="O1513" s="185">
        <f>YEAR(All_Opps[[#This Row],[Close_Date]])</f>
        <v>2020</v>
      </c>
      <c r="P1513" s="183">
        <f>MONTH(All_Opps[[#This Row],[Close Date]])</f>
        <v>1</v>
      </c>
      <c r="Q1513" s="181">
        <f>WEEKNUM(All_Opps[[#This Row],[Close Date]],1)</f>
        <v>1</v>
      </c>
      <c r="R151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13" s="4" t="s">
        <v>3335</v>
      </c>
      <c r="T1513" s="4" t="s">
        <v>3336</v>
      </c>
      <c r="U1513" s="68">
        <v>43832</v>
      </c>
      <c r="V1513" s="347" t="s">
        <v>20</v>
      </c>
      <c r="W1513" s="9">
        <v>0</v>
      </c>
      <c r="X1513" s="4" t="s">
        <v>6</v>
      </c>
      <c r="Y1513" s="4" t="s">
        <v>328</v>
      </c>
      <c r="Z1513" s="68">
        <v>43952</v>
      </c>
    </row>
    <row r="1514" spans="1:26" ht="12.75" x14ac:dyDescent="0.35">
      <c r="A15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514" s="181" t="str">
        <f>IF(All_Opps[[#This Row],[WeekMod]]&lt;&gt;"",CONCATENATE(All_Opps[[#This Row],[Opp Year]],"-",TEXT(All_Opps[[#This Row],[WeekMod]],"00#")),"")</f>
        <v>2020-056</v>
      </c>
      <c r="C15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514" s="181" t="str">
        <f>CONCATENATE(All_Opps[[#This Row],[Opp Year]],"-",TEXT(All_Opps[[#This Row],[Week]],"00#"))</f>
        <v>2020-056</v>
      </c>
      <c r="E1514" s="181">
        <f>IFERROR(VALUE(RIGHT(All_Opps[[#This Row],[Opportunity Name]],2)),"")</f>
        <v>2</v>
      </c>
      <c r="F1514" s="181">
        <f>IFERROR(("20"&amp;LEFT(All_Opps[[#This Row],[Opportunity Name]],2))*1,"")</f>
        <v>2020</v>
      </c>
      <c r="G1514" s="181" t="str">
        <f>MID(All_Opps[[#This Row],[Opportunity Name]],3,2)</f>
        <v>06</v>
      </c>
      <c r="H1514" s="181" t="str">
        <f>LEFT(All_Opps[[#This Row],[Opportunity Name]],7)</f>
        <v>2006 Ur</v>
      </c>
      <c r="I1514" s="181" t="str" cm="1">
        <f t="array" ref="I15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14" s="181" t="str">
        <f>YEAR(All_Opps[[#This Row],[Close_Date]])&amp;"-"&amp;TEXT(MONTH(All_Opps[[#This Row],[Close_Date]]),"00")</f>
        <v>2020-01</v>
      </c>
      <c r="K1514" s="182">
        <f>All_Opps[[#This Row],[Created Date2]]*1</f>
        <v>43780</v>
      </c>
      <c r="L1514" s="183">
        <f>YEAR(All_Opps[[#This Row],[Created_Date]])</f>
        <v>2019</v>
      </c>
      <c r="M1514" s="184">
        <f>WEEKNUM(All_Opps[[#This Row],[Created_Date]],16)</f>
        <v>46</v>
      </c>
      <c r="N1514" s="182">
        <f>All_Opps[[#This Row],[Close Date]]*1</f>
        <v>43853</v>
      </c>
      <c r="O1514" s="185">
        <f>YEAR(All_Opps[[#This Row],[Close_Date]])</f>
        <v>2020</v>
      </c>
      <c r="P1514" s="183">
        <f>MONTH(All_Opps[[#This Row],[Close Date]])</f>
        <v>1</v>
      </c>
      <c r="Q1514" s="181">
        <f>WEEKNUM(All_Opps[[#This Row],[Close Date]],1)</f>
        <v>4</v>
      </c>
      <c r="R15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14" s="4" t="s">
        <v>3337</v>
      </c>
      <c r="T1514" s="4" t="s">
        <v>3338</v>
      </c>
      <c r="U1514" s="68">
        <v>43853</v>
      </c>
      <c r="V1514" s="347" t="s">
        <v>18</v>
      </c>
      <c r="W1514" s="9">
        <v>34702</v>
      </c>
      <c r="X1514" s="4" t="s">
        <v>13</v>
      </c>
      <c r="Y1514" s="4" t="s">
        <v>328</v>
      </c>
      <c r="Z1514" s="68">
        <v>43780</v>
      </c>
    </row>
    <row r="1515" spans="1:26" ht="12.75" x14ac:dyDescent="0.35">
      <c r="A15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515" s="181" t="str">
        <f>IF(All_Opps[[#This Row],[WeekMod]]&lt;&gt;"",CONCATENATE(All_Opps[[#This Row],[Opp Year]],"-",TEXT(All_Opps[[#This Row],[WeekMod]],"00#")),"")</f>
        <v>2020-053</v>
      </c>
      <c r="C15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515" s="181" t="str">
        <f>CONCATENATE(All_Opps[[#This Row],[Opp Year]],"-",TEXT(All_Opps[[#This Row],[Week]],"00#"))</f>
        <v>2020-053</v>
      </c>
      <c r="E1515" s="181">
        <f>IFERROR(VALUE(RIGHT(All_Opps[[#This Row],[Opportunity Name]],2)),"")</f>
        <v>2</v>
      </c>
      <c r="F1515" s="181">
        <f>IFERROR(("20"&amp;LEFT(All_Opps[[#This Row],[Opportunity Name]],2))*1,"")</f>
        <v>2020</v>
      </c>
      <c r="G1515" s="181" t="str">
        <f>MID(All_Opps[[#This Row],[Opportunity Name]],3,2)</f>
        <v>06</v>
      </c>
      <c r="H1515" s="181" t="str">
        <f>LEFT(All_Opps[[#This Row],[Opportunity Name]],7)</f>
        <v>2006 Ya</v>
      </c>
      <c r="I1515" s="181" t="str" cm="1">
        <f t="array" ref="I15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15" s="181" t="str">
        <f>YEAR(All_Opps[[#This Row],[Close_Date]])&amp;"-"&amp;TEXT(MONTH(All_Opps[[#This Row],[Close_Date]]),"00")</f>
        <v>2020-01</v>
      </c>
      <c r="K1515" s="182">
        <f>All_Opps[[#This Row],[Created Date2]]*1</f>
        <v>43795</v>
      </c>
      <c r="L1515" s="183">
        <f>YEAR(All_Opps[[#This Row],[Created_Date]])</f>
        <v>2019</v>
      </c>
      <c r="M1515" s="184">
        <f>WEEKNUM(All_Opps[[#This Row],[Created_Date]],16)</f>
        <v>48</v>
      </c>
      <c r="N1515" s="182">
        <f>All_Opps[[#This Row],[Close Date]]*1</f>
        <v>43831</v>
      </c>
      <c r="O1515" s="185">
        <f>YEAR(All_Opps[[#This Row],[Close_Date]])</f>
        <v>2020</v>
      </c>
      <c r="P1515" s="183">
        <f>MONTH(All_Opps[[#This Row],[Close Date]])</f>
        <v>1</v>
      </c>
      <c r="Q1515" s="181">
        <f>WEEKNUM(All_Opps[[#This Row],[Close Date]],1)</f>
        <v>1</v>
      </c>
      <c r="R151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15" s="4" t="s">
        <v>3339</v>
      </c>
      <c r="T1515" s="4" t="s">
        <v>3340</v>
      </c>
      <c r="U1515" s="68">
        <v>43831</v>
      </c>
      <c r="V1515" s="347" t="s">
        <v>18</v>
      </c>
      <c r="W1515" s="9">
        <v>21124</v>
      </c>
      <c r="X1515" s="4" t="s">
        <v>15</v>
      </c>
      <c r="Y1515" s="4" t="s">
        <v>328</v>
      </c>
      <c r="Z1515" s="68">
        <v>43795</v>
      </c>
    </row>
    <row r="1516" spans="1:26" ht="12.75" x14ac:dyDescent="0.35">
      <c r="A15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</v>
      </c>
      <c r="B1516" s="181" t="str">
        <f>IF(All_Opps[[#This Row],[WeekMod]]&lt;&gt;"",CONCATENATE(All_Opps[[#This Row],[Opp Year]],"-",TEXT(All_Opps[[#This Row],[WeekMod]],"00#")),"")</f>
        <v>2021-005</v>
      </c>
      <c r="C15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</v>
      </c>
      <c r="D1516" s="181" t="str">
        <f>CONCATENATE(All_Opps[[#This Row],[Opp Year]],"-",TEXT(All_Opps[[#This Row],[Week]],"00#"))</f>
        <v>2021-005</v>
      </c>
      <c r="E1516" s="181">
        <f>IFERROR(VALUE(RIGHT(All_Opps[[#This Row],[Opportunity Name]],2)),"")</f>
        <v>1</v>
      </c>
      <c r="F1516" s="181">
        <f>IFERROR(("20"&amp;LEFT(All_Opps[[#This Row],[Opportunity Name]],2))*1,"")</f>
        <v>2021</v>
      </c>
      <c r="G1516" s="181" t="str">
        <f>MID(All_Opps[[#This Row],[Opportunity Name]],3,2)</f>
        <v>03</v>
      </c>
      <c r="H1516" s="181" t="str">
        <f>LEFT(All_Opps[[#This Row],[Opportunity Name]],7)</f>
        <v>2103-05</v>
      </c>
      <c r="I1516" s="181" t="str" cm="1">
        <f t="array" ref="I15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516" s="181" t="str">
        <f>YEAR(All_Opps[[#This Row],[Close_Date]])&amp;"-"&amp;TEXT(MONTH(All_Opps[[#This Row],[Close_Date]]),"00")</f>
        <v>2020-01</v>
      </c>
      <c r="K1516" s="182">
        <f>All_Opps[[#This Row],[Created Date2]]*1</f>
        <v>43849</v>
      </c>
      <c r="L1516" s="183">
        <f>YEAR(All_Opps[[#This Row],[Created_Date]])</f>
        <v>2020</v>
      </c>
      <c r="M1516" s="184">
        <f>WEEKNUM(All_Opps[[#This Row],[Created_Date]],16)</f>
        <v>4</v>
      </c>
      <c r="N1516" s="182">
        <f>All_Opps[[#This Row],[Close Date]]*1</f>
        <v>43857</v>
      </c>
      <c r="O1516" s="185">
        <f>YEAR(All_Opps[[#This Row],[Close_Date]])</f>
        <v>2020</v>
      </c>
      <c r="P1516" s="183">
        <f>MONTH(All_Opps[[#This Row],[Close Date]])</f>
        <v>1</v>
      </c>
      <c r="Q1516" s="181">
        <f>WEEKNUM(All_Opps[[#This Row],[Close Date]],1)</f>
        <v>5</v>
      </c>
      <c r="R15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16" s="4" t="s">
        <v>3341</v>
      </c>
      <c r="T1516" s="4" t="s">
        <v>3342</v>
      </c>
      <c r="U1516" s="68">
        <v>43857</v>
      </c>
      <c r="V1516" s="347" t="s">
        <v>20</v>
      </c>
      <c r="W1516" s="9">
        <v>4889</v>
      </c>
      <c r="X1516" s="4" t="s">
        <v>11</v>
      </c>
      <c r="Y1516" s="4" t="s">
        <v>328</v>
      </c>
      <c r="Z1516" s="68">
        <v>43849</v>
      </c>
    </row>
    <row r="1517" spans="1:26" ht="12.75" x14ac:dyDescent="0.35">
      <c r="A15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517" s="181" t="str">
        <f>IF(All_Opps[[#This Row],[WeekMod]]&lt;&gt;"",CONCATENATE(All_Opps[[#This Row],[Opp Year]],"-",TEXT(All_Opps[[#This Row],[WeekMod]],"00#")),"")</f>
        <v>2020-055</v>
      </c>
      <c r="C15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517" s="181" t="str">
        <f>CONCATENATE(All_Opps[[#This Row],[Opp Year]],"-",TEXT(All_Opps[[#This Row],[Week]],"00#"))</f>
        <v>2020-055</v>
      </c>
      <c r="E1517" s="181">
        <f>IFERROR(VALUE(RIGHT(All_Opps[[#This Row],[Opportunity Name]],2)),"")</f>
        <v>6</v>
      </c>
      <c r="F1517" s="181">
        <f>IFERROR(("20"&amp;LEFT(All_Opps[[#This Row],[Opportunity Name]],2))*1,"")</f>
        <v>2020</v>
      </c>
      <c r="G1517" s="181" t="str">
        <f>MID(All_Opps[[#This Row],[Opportunity Name]],3,2)</f>
        <v>06</v>
      </c>
      <c r="H1517" s="181" t="str">
        <f>LEFT(All_Opps[[#This Row],[Opportunity Name]],7)</f>
        <v>2006 Du</v>
      </c>
      <c r="I1517" s="181" t="str" cm="1">
        <f t="array" ref="I15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17" s="181" t="str">
        <f>YEAR(All_Opps[[#This Row],[Close_Date]])&amp;"-"&amp;TEXT(MONTH(All_Opps[[#This Row],[Close_Date]]),"00")</f>
        <v>2020-01</v>
      </c>
      <c r="K1517" s="182">
        <f>All_Opps[[#This Row],[Created Date2]]*1</f>
        <v>43837</v>
      </c>
      <c r="L1517" s="183">
        <f>YEAR(All_Opps[[#This Row],[Created_Date]])</f>
        <v>2020</v>
      </c>
      <c r="M1517" s="184">
        <f>WEEKNUM(All_Opps[[#This Row],[Created_Date]],16)</f>
        <v>2</v>
      </c>
      <c r="N1517" s="182">
        <f>All_Opps[[#This Row],[Close Date]]*1</f>
        <v>43845</v>
      </c>
      <c r="O1517" s="185">
        <f>YEAR(All_Opps[[#This Row],[Close_Date]])</f>
        <v>2020</v>
      </c>
      <c r="P1517" s="183">
        <f>MONTH(All_Opps[[#This Row],[Close Date]])</f>
        <v>1</v>
      </c>
      <c r="Q1517" s="181">
        <f>WEEKNUM(All_Opps[[#This Row],[Close Date]],1)</f>
        <v>3</v>
      </c>
      <c r="R15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17" s="4" t="s">
        <v>3343</v>
      </c>
      <c r="T1517" s="4" t="s">
        <v>3344</v>
      </c>
      <c r="U1517" s="68">
        <v>43845</v>
      </c>
      <c r="V1517" s="347" t="s">
        <v>18</v>
      </c>
      <c r="W1517" s="9">
        <v>94312</v>
      </c>
      <c r="X1517" s="4" t="s">
        <v>6</v>
      </c>
      <c r="Y1517" s="4" t="s">
        <v>328</v>
      </c>
      <c r="Z1517" s="68">
        <v>43837</v>
      </c>
    </row>
    <row r="1518" spans="1:26" ht="12.75" x14ac:dyDescent="0.35">
      <c r="A151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18" s="181" t="str">
        <f>IF(All_Opps[[#This Row],[WeekMod]]&lt;&gt;"",CONCATENATE(All_Opps[[#This Row],[Opp Year]],"-",TEXT(All_Opps[[#This Row],[WeekMod]],"00#")),"")</f>
        <v/>
      </c>
      <c r="C15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18" s="181" t="str">
        <f>CONCATENATE(All_Opps[[#This Row],[Opp Year]],"-",TEXT(All_Opps[[#This Row],[Week]],"00#"))</f>
        <v>2022-001</v>
      </c>
      <c r="E1518" s="181">
        <f>IFERROR(VALUE(RIGHT(All_Opps[[#This Row],[Opportunity Name]],2)),"")</f>
        <v>6</v>
      </c>
      <c r="F1518" s="181">
        <f>IFERROR(("20"&amp;LEFT(All_Opps[[#This Row],[Opportunity Name]],2))*1,"")</f>
        <v>2022</v>
      </c>
      <c r="G1518" s="181" t="str">
        <f>MID(All_Opps[[#This Row],[Opportunity Name]],3,2)</f>
        <v>06</v>
      </c>
      <c r="H1518" s="181" t="str">
        <f>LEFT(All_Opps[[#This Row],[Opportunity Name]],7)</f>
        <v>2206-03</v>
      </c>
      <c r="I1518" s="181" t="str" cm="1">
        <f t="array" ref="I15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18" s="181" t="str">
        <f>YEAR(All_Opps[[#This Row],[Close_Date]])&amp;"-"&amp;TEXT(MONTH(All_Opps[[#This Row],[Close_Date]]),"00")</f>
        <v>2020-02</v>
      </c>
      <c r="K1518" s="182">
        <f>All_Opps[[#This Row],[Created Date2]]*1</f>
        <v>43858</v>
      </c>
      <c r="L1518" s="183">
        <f>YEAR(All_Opps[[#This Row],[Created_Date]])</f>
        <v>2020</v>
      </c>
      <c r="M1518" s="184">
        <f>WEEKNUM(All_Opps[[#This Row],[Created_Date]],16)</f>
        <v>5</v>
      </c>
      <c r="N1518" s="182">
        <f>All_Opps[[#This Row],[Close Date]]*1</f>
        <v>43866</v>
      </c>
      <c r="O1518" s="185">
        <f>YEAR(All_Opps[[#This Row],[Close_Date]])</f>
        <v>2020</v>
      </c>
      <c r="P1518" s="183">
        <f>MONTH(All_Opps[[#This Row],[Close Date]])</f>
        <v>2</v>
      </c>
      <c r="Q1518" s="181">
        <f>WEEKNUM(All_Opps[[#This Row],[Close Date]],1)</f>
        <v>6</v>
      </c>
      <c r="R151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855</v>
      </c>
      <c r="S1518" s="4" t="s">
        <v>3345</v>
      </c>
      <c r="T1518" s="4" t="s">
        <v>3346</v>
      </c>
      <c r="U1518" s="68">
        <v>43866</v>
      </c>
      <c r="V1518" s="347" t="s">
        <v>19</v>
      </c>
      <c r="W1518" s="9">
        <v>224688</v>
      </c>
      <c r="X1518" s="4" t="s">
        <v>11</v>
      </c>
      <c r="Y1518" s="4" t="s">
        <v>328</v>
      </c>
      <c r="Z1518" s="68">
        <v>43858</v>
      </c>
    </row>
    <row r="1519" spans="1:26" ht="12.75" x14ac:dyDescent="0.35">
      <c r="A15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</v>
      </c>
      <c r="B1519" s="181" t="str">
        <f>IF(All_Opps[[#This Row],[WeekMod]]&lt;&gt;"",CONCATENATE(All_Opps[[#This Row],[Opp Year]],"-",TEXT(All_Opps[[#This Row],[WeekMod]],"00#")),"")</f>
        <v>2021-002</v>
      </c>
      <c r="C15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</v>
      </c>
      <c r="D1519" s="181" t="str">
        <f>CONCATENATE(All_Opps[[#This Row],[Opp Year]],"-",TEXT(All_Opps[[#This Row],[Week]],"00#"))</f>
        <v>2021-002</v>
      </c>
      <c r="E1519" s="181">
        <f>IFERROR(VALUE(RIGHT(All_Opps[[#This Row],[Opportunity Name]],2)),"")</f>
        <v>1</v>
      </c>
      <c r="F1519" s="181">
        <f>IFERROR(("20"&amp;LEFT(All_Opps[[#This Row],[Opportunity Name]],2))*1,"")</f>
        <v>2021</v>
      </c>
      <c r="G1519" s="181" t="str">
        <f>MID(All_Opps[[#This Row],[Opportunity Name]],3,2)</f>
        <v>07</v>
      </c>
      <c r="H1519" s="181" t="str">
        <f>LEFT(All_Opps[[#This Row],[Opportunity Name]],7)</f>
        <v>2107-22</v>
      </c>
      <c r="I1519" s="181" t="str" cm="1">
        <f t="array" ref="I15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19" s="181" t="str">
        <f>YEAR(All_Opps[[#This Row],[Close_Date]])&amp;"-"&amp;TEXT(MONTH(All_Opps[[#This Row],[Close_Date]]),"00")</f>
        <v>2020-01</v>
      </c>
      <c r="K1519" s="182">
        <f>All_Opps[[#This Row],[Created Date2]]*1</f>
        <v>43835</v>
      </c>
      <c r="L1519" s="183">
        <f>YEAR(All_Opps[[#This Row],[Created_Date]])</f>
        <v>2020</v>
      </c>
      <c r="M1519" s="184">
        <f>WEEKNUM(All_Opps[[#This Row],[Created_Date]],16)</f>
        <v>2</v>
      </c>
      <c r="N1519" s="182">
        <f>All_Opps[[#This Row],[Close Date]]*1</f>
        <v>43840</v>
      </c>
      <c r="O1519" s="185">
        <f>YEAR(All_Opps[[#This Row],[Close_Date]])</f>
        <v>2020</v>
      </c>
      <c r="P1519" s="183">
        <f>MONTH(All_Opps[[#This Row],[Close Date]])</f>
        <v>1</v>
      </c>
      <c r="Q1519" s="181">
        <f>WEEKNUM(All_Opps[[#This Row],[Close Date]],1)</f>
        <v>2</v>
      </c>
      <c r="R151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543</v>
      </c>
      <c r="S1519" s="4" t="s">
        <v>3347</v>
      </c>
      <c r="T1519" s="4" t="s">
        <v>3348</v>
      </c>
      <c r="U1519" s="68">
        <v>43840</v>
      </c>
      <c r="V1519" s="347" t="s">
        <v>19</v>
      </c>
      <c r="W1519" s="9">
        <v>30205</v>
      </c>
      <c r="X1519" s="4" t="s">
        <v>16</v>
      </c>
      <c r="Y1519" s="4" t="s">
        <v>328</v>
      </c>
      <c r="Z1519" s="68">
        <v>43835</v>
      </c>
    </row>
    <row r="1520" spans="1:26" ht="12.75" x14ac:dyDescent="0.35">
      <c r="A1520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20" s="181" t="str">
        <f>IF(All_Opps[[#This Row],[WeekMod]]&lt;&gt;"",CONCATENATE(All_Opps[[#This Row],[Opp Year]],"-",TEXT(All_Opps[[#This Row],[WeekMod]],"00#")),"")</f>
        <v/>
      </c>
      <c r="C15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20" s="181" t="str">
        <f>CONCATENATE(All_Opps[[#This Row],[Opp Year]],"-",TEXT(All_Opps[[#This Row],[Week]],"00#"))</f>
        <v>2021-001</v>
      </c>
      <c r="E1520" s="181">
        <f>IFERROR(VALUE(RIGHT(All_Opps[[#This Row],[Opportunity Name]],2)),"")</f>
        <v>1</v>
      </c>
      <c r="F1520" s="181">
        <f>IFERROR(("20"&amp;LEFT(All_Opps[[#This Row],[Opportunity Name]],2))*1,"")</f>
        <v>2021</v>
      </c>
      <c r="G1520" s="181" t="str">
        <f>MID(All_Opps[[#This Row],[Opportunity Name]],3,2)</f>
        <v>07</v>
      </c>
      <c r="H1520" s="181" t="str">
        <f>LEFT(All_Opps[[#This Row],[Opportunity Name]],7)</f>
        <v>2107-22</v>
      </c>
      <c r="I1520" s="181" t="str" cm="1">
        <f t="array" ref="I15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20" s="181" t="str">
        <f>YEAR(All_Opps[[#This Row],[Close_Date]])&amp;"-"&amp;TEXT(MONTH(All_Opps[[#This Row],[Close_Date]]),"00")</f>
        <v>2019-12</v>
      </c>
      <c r="K1520" s="182">
        <f>All_Opps[[#This Row],[Created Date2]]*1</f>
        <v>43818</v>
      </c>
      <c r="L1520" s="183">
        <f>YEAR(All_Opps[[#This Row],[Created_Date]])</f>
        <v>2019</v>
      </c>
      <c r="M1520" s="184">
        <f>WEEKNUM(All_Opps[[#This Row],[Created_Date]],16)</f>
        <v>51</v>
      </c>
      <c r="N1520" s="182">
        <f>All_Opps[[#This Row],[Close Date]]*1</f>
        <v>43823</v>
      </c>
      <c r="O1520" s="185">
        <f>YEAR(All_Opps[[#This Row],[Close_Date]])</f>
        <v>2019</v>
      </c>
      <c r="P1520" s="183">
        <f>MONTH(All_Opps[[#This Row],[Close Date]])</f>
        <v>12</v>
      </c>
      <c r="Q1520" s="181">
        <f>WEEKNUM(All_Opps[[#This Row],[Close Date]],1)</f>
        <v>52</v>
      </c>
      <c r="R152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560</v>
      </c>
      <c r="S1520" s="4" t="s">
        <v>3349</v>
      </c>
      <c r="T1520" s="4" t="s">
        <v>3350</v>
      </c>
      <c r="U1520" s="68">
        <v>43823</v>
      </c>
      <c r="V1520" s="347" t="s">
        <v>19</v>
      </c>
      <c r="W1520" s="9">
        <v>20780</v>
      </c>
      <c r="X1520" s="4" t="s">
        <v>161</v>
      </c>
      <c r="Y1520" s="4" t="s">
        <v>328</v>
      </c>
      <c r="Z1520" s="68">
        <v>43818</v>
      </c>
    </row>
    <row r="1521" spans="1:26" ht="12.75" x14ac:dyDescent="0.35">
      <c r="A152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21" s="181" t="str">
        <f>IF(All_Opps[[#This Row],[WeekMod]]&lt;&gt;"",CONCATENATE(All_Opps[[#This Row],[Opp Year]],"-",TEXT(All_Opps[[#This Row],[WeekMod]],"00#")),"")</f>
        <v/>
      </c>
      <c r="C15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21" s="181" t="str">
        <f>CONCATENATE(All_Opps[[#This Row],[Opp Year]],"-",TEXT(All_Opps[[#This Row],[Week]],"00#"))</f>
        <v>2021-001</v>
      </c>
      <c r="E1521" s="181">
        <f>IFERROR(VALUE(RIGHT(All_Opps[[#This Row],[Opportunity Name]],2)),"")</f>
        <v>1</v>
      </c>
      <c r="F1521" s="181">
        <f>IFERROR(("20"&amp;LEFT(All_Opps[[#This Row],[Opportunity Name]],2))*1,"")</f>
        <v>2021</v>
      </c>
      <c r="G1521" s="181" t="str">
        <f>MID(All_Opps[[#This Row],[Opportunity Name]],3,2)</f>
        <v>01</v>
      </c>
      <c r="H1521" s="181" t="str">
        <f>LEFT(All_Opps[[#This Row],[Opportunity Name]],7)</f>
        <v>2101-02</v>
      </c>
      <c r="I1521" s="181" t="str" cm="1">
        <f t="array" ref="I15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21" s="181" t="str">
        <f>YEAR(All_Opps[[#This Row],[Close_Date]])&amp;"-"&amp;TEXT(MONTH(All_Opps[[#This Row],[Close_Date]]),"00")</f>
        <v>2019-12</v>
      </c>
      <c r="K1521" s="182">
        <f>All_Opps[[#This Row],[Created Date2]]*1</f>
        <v>43943</v>
      </c>
      <c r="L1521" s="183">
        <f>YEAR(All_Opps[[#This Row],[Created_Date]])</f>
        <v>2020</v>
      </c>
      <c r="M1521" s="184">
        <f>WEEKNUM(All_Opps[[#This Row],[Created_Date]],16)</f>
        <v>17</v>
      </c>
      <c r="N1521" s="182">
        <f>All_Opps[[#This Row],[Close Date]]*1</f>
        <v>43824</v>
      </c>
      <c r="O1521" s="185">
        <f>YEAR(All_Opps[[#This Row],[Close_Date]])</f>
        <v>2019</v>
      </c>
      <c r="P1521" s="183">
        <f>MONTH(All_Opps[[#This Row],[Close Date]])</f>
        <v>12</v>
      </c>
      <c r="Q1521" s="181">
        <f>WEEKNUM(All_Opps[[#This Row],[Close Date]],1)</f>
        <v>52</v>
      </c>
      <c r="R152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254</v>
      </c>
      <c r="S1521" s="4" t="s">
        <v>3351</v>
      </c>
      <c r="T1521" s="4" t="s">
        <v>3352</v>
      </c>
      <c r="U1521" s="68">
        <v>43824</v>
      </c>
      <c r="V1521" s="347" t="s">
        <v>19</v>
      </c>
      <c r="W1521" s="9">
        <v>8629</v>
      </c>
      <c r="X1521" s="4" t="s">
        <v>161</v>
      </c>
      <c r="Y1521" s="4" t="s">
        <v>328</v>
      </c>
      <c r="Z1521" s="68">
        <v>43943</v>
      </c>
    </row>
    <row r="1522" spans="1:26" ht="12.75" x14ac:dyDescent="0.35">
      <c r="A15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</v>
      </c>
      <c r="B1522" s="181" t="str">
        <f>IF(All_Opps[[#This Row],[WeekMod]]&lt;&gt;"",CONCATENATE(All_Opps[[#This Row],[Opp Year]],"-",TEXT(All_Opps[[#This Row],[WeekMod]],"00#")),"")</f>
        <v>2021-001</v>
      </c>
      <c r="C15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22" s="181" t="str">
        <f>CONCATENATE(All_Opps[[#This Row],[Opp Year]],"-",TEXT(All_Opps[[#This Row],[Week]],"00#"))</f>
        <v>2021-001</v>
      </c>
      <c r="E1522" s="181">
        <f>IFERROR(VALUE(RIGHT(All_Opps[[#This Row],[Opportunity Name]],2)),"")</f>
        <v>3</v>
      </c>
      <c r="F1522" s="181">
        <f>IFERROR(("20"&amp;LEFT(All_Opps[[#This Row],[Opportunity Name]],2))*1,"")</f>
        <v>2021</v>
      </c>
      <c r="G1522" s="181" t="str">
        <f>MID(All_Opps[[#This Row],[Opportunity Name]],3,2)</f>
        <v>06</v>
      </c>
      <c r="H1522" s="181" t="str">
        <f>LEFT(All_Opps[[#This Row],[Opportunity Name]],7)</f>
        <v>2106 Be</v>
      </c>
      <c r="I1522" s="181" t="str" cm="1">
        <f t="array" ref="I15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22" s="181" t="str">
        <f>YEAR(All_Opps[[#This Row],[Close_Date]])&amp;"-"&amp;TEXT(MONTH(All_Opps[[#This Row],[Close_Date]]),"00")</f>
        <v>2020-01</v>
      </c>
      <c r="K1522" s="182">
        <f>All_Opps[[#This Row],[Created Date2]]*1</f>
        <v>43660</v>
      </c>
      <c r="L1522" s="183">
        <f>YEAR(All_Opps[[#This Row],[Created_Date]])</f>
        <v>2019</v>
      </c>
      <c r="M1522" s="184">
        <f>WEEKNUM(All_Opps[[#This Row],[Created_Date]],16)</f>
        <v>29</v>
      </c>
      <c r="N1522" s="182">
        <f>All_Opps[[#This Row],[Close Date]]*1</f>
        <v>43834</v>
      </c>
      <c r="O1522" s="185">
        <f>YEAR(All_Opps[[#This Row],[Close_Date]])</f>
        <v>2020</v>
      </c>
      <c r="P1522" s="183">
        <f>MONTH(All_Opps[[#This Row],[Close Date]])</f>
        <v>1</v>
      </c>
      <c r="Q1522" s="181">
        <f>WEEKNUM(All_Opps[[#This Row],[Close Date]],1)</f>
        <v>1</v>
      </c>
      <c r="R15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22" s="4" t="s">
        <v>3353</v>
      </c>
      <c r="T1522" s="4" t="s">
        <v>3354</v>
      </c>
      <c r="U1522" s="68">
        <v>43834</v>
      </c>
      <c r="V1522" s="347" t="s">
        <v>18</v>
      </c>
      <c r="W1522" s="9">
        <v>78216</v>
      </c>
      <c r="X1522" s="4" t="s">
        <v>181</v>
      </c>
      <c r="Y1522" s="4" t="s">
        <v>328</v>
      </c>
      <c r="Z1522" s="68">
        <v>43660</v>
      </c>
    </row>
    <row r="1523" spans="1:26" ht="12.75" x14ac:dyDescent="0.35">
      <c r="A15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523" s="181" t="str">
        <f>IF(All_Opps[[#This Row],[WeekMod]]&lt;&gt;"",CONCATENATE(All_Opps[[#This Row],[Opp Year]],"-",TEXT(All_Opps[[#This Row],[WeekMod]],"00#")),"")</f>
        <v>2020-057</v>
      </c>
      <c r="C15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523" s="181" t="str">
        <f>CONCATENATE(All_Opps[[#This Row],[Opp Year]],"-",TEXT(All_Opps[[#This Row],[Week]],"00#"))</f>
        <v>2020-057</v>
      </c>
      <c r="E1523" s="181">
        <f>IFERROR(VALUE(RIGHT(All_Opps[[#This Row],[Opportunity Name]],2)),"")</f>
        <v>2</v>
      </c>
      <c r="F1523" s="181">
        <f>IFERROR(("20"&amp;LEFT(All_Opps[[#This Row],[Opportunity Name]],2))*1,"")</f>
        <v>2020</v>
      </c>
      <c r="G1523" s="181" t="str">
        <f>MID(All_Opps[[#This Row],[Opportunity Name]],3,2)</f>
        <v>05</v>
      </c>
      <c r="H1523" s="181" t="str">
        <f>LEFT(All_Opps[[#This Row],[Opportunity Name]],7)</f>
        <v>2005 An</v>
      </c>
      <c r="I1523" s="181" t="str" cm="1">
        <f t="array" ref="I15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23" s="181" t="str">
        <f>YEAR(All_Opps[[#This Row],[Close_Date]])&amp;"-"&amp;TEXT(MONTH(All_Opps[[#This Row],[Close_Date]]),"00")</f>
        <v>2020-01</v>
      </c>
      <c r="K1523" s="182">
        <f>All_Opps[[#This Row],[Created Date2]]*1</f>
        <v>43852</v>
      </c>
      <c r="L1523" s="183">
        <f>YEAR(All_Opps[[#This Row],[Created_Date]])</f>
        <v>2020</v>
      </c>
      <c r="M1523" s="184">
        <f>WEEKNUM(All_Opps[[#This Row],[Created_Date]],16)</f>
        <v>4</v>
      </c>
      <c r="N1523" s="182">
        <f>All_Opps[[#This Row],[Close Date]]*1</f>
        <v>43860</v>
      </c>
      <c r="O1523" s="185">
        <f>YEAR(All_Opps[[#This Row],[Close_Date]])</f>
        <v>2020</v>
      </c>
      <c r="P1523" s="183">
        <f>MONTH(All_Opps[[#This Row],[Close Date]])</f>
        <v>1</v>
      </c>
      <c r="Q1523" s="181">
        <f>WEEKNUM(All_Opps[[#This Row],[Close Date]],1)</f>
        <v>5</v>
      </c>
      <c r="R152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23" s="4" t="s">
        <v>3355</v>
      </c>
      <c r="T1523" s="4" t="s">
        <v>3356</v>
      </c>
      <c r="U1523" s="68">
        <v>43860</v>
      </c>
      <c r="V1523" s="347" t="s">
        <v>18</v>
      </c>
      <c r="W1523" s="9">
        <v>88191</v>
      </c>
      <c r="X1523" s="4" t="s">
        <v>13</v>
      </c>
      <c r="Y1523" s="4" t="s">
        <v>1285</v>
      </c>
      <c r="Z1523" s="68">
        <v>43852</v>
      </c>
    </row>
    <row r="1524" spans="1:26" ht="12.75" x14ac:dyDescent="0.35">
      <c r="A152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24" s="181" t="str">
        <f>IF(All_Opps[[#This Row],[WeekMod]]&lt;&gt;"",CONCATENATE(All_Opps[[#This Row],[Opp Year]],"-",TEXT(All_Opps[[#This Row],[WeekMod]],"00#")),"")</f>
        <v/>
      </c>
      <c r="C15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24" s="181" t="str">
        <f>CONCATENATE(All_Opps[[#This Row],[Opp Year]],"-",TEXT(All_Opps[[#This Row],[Week]],"00#"))</f>
        <v>2022-001</v>
      </c>
      <c r="E1524" s="181">
        <f>IFERROR(VALUE(RIGHT(All_Opps[[#This Row],[Opportunity Name]],2)),"")</f>
        <v>1</v>
      </c>
      <c r="F1524" s="181">
        <f>IFERROR(("20"&amp;LEFT(All_Opps[[#This Row],[Opportunity Name]],2))*1,"")</f>
        <v>2022</v>
      </c>
      <c r="G1524" s="181" t="str">
        <f>MID(All_Opps[[#This Row],[Opportunity Name]],3,2)</f>
        <v>06</v>
      </c>
      <c r="H1524" s="181" t="str">
        <f>LEFT(All_Opps[[#This Row],[Opportunity Name]],7)</f>
        <v>2206-07</v>
      </c>
      <c r="I1524" s="181" t="str" cm="1">
        <f t="array" ref="I15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24" s="181" t="str">
        <f>YEAR(All_Opps[[#This Row],[Close_Date]])&amp;"-"&amp;TEXT(MONTH(All_Opps[[#This Row],[Close_Date]]),"00")</f>
        <v>2020-02</v>
      </c>
      <c r="K1524" s="182">
        <f>All_Opps[[#This Row],[Created Date2]]*1</f>
        <v>43862</v>
      </c>
      <c r="L1524" s="183">
        <f>YEAR(All_Opps[[#This Row],[Created_Date]])</f>
        <v>2020</v>
      </c>
      <c r="M1524" s="184">
        <f>WEEKNUM(All_Opps[[#This Row],[Created_Date]],16)</f>
        <v>6</v>
      </c>
      <c r="N1524" s="182">
        <f>All_Opps[[#This Row],[Close Date]]*1</f>
        <v>43870</v>
      </c>
      <c r="O1524" s="185">
        <f>YEAR(All_Opps[[#This Row],[Close_Date]])</f>
        <v>2020</v>
      </c>
      <c r="P1524" s="183">
        <f>MONTH(All_Opps[[#This Row],[Close Date]])</f>
        <v>2</v>
      </c>
      <c r="Q1524" s="181">
        <f>WEEKNUM(All_Opps[[#This Row],[Close Date]],1)</f>
        <v>7</v>
      </c>
      <c r="R152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851</v>
      </c>
      <c r="S1524" s="4" t="s">
        <v>3357</v>
      </c>
      <c r="T1524" s="4" t="s">
        <v>3358</v>
      </c>
      <c r="U1524" s="68">
        <v>43870</v>
      </c>
      <c r="V1524" s="347" t="s">
        <v>19</v>
      </c>
      <c r="W1524" s="9">
        <v>20072</v>
      </c>
      <c r="X1524" s="4" t="s">
        <v>15</v>
      </c>
      <c r="Y1524" s="4" t="s">
        <v>321</v>
      </c>
      <c r="Z1524" s="68">
        <v>43862</v>
      </c>
    </row>
    <row r="1525" spans="1:26" ht="12.75" x14ac:dyDescent="0.35">
      <c r="A152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25" s="181" t="str">
        <f>IF(All_Opps[[#This Row],[WeekMod]]&lt;&gt;"",CONCATENATE(All_Opps[[#This Row],[Opp Year]],"-",TEXT(All_Opps[[#This Row],[WeekMod]],"00#")),"")</f>
        <v/>
      </c>
      <c r="C15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25" s="181" t="str">
        <f>CONCATENATE(All_Opps[[#This Row],[Opp Year]],"-",TEXT(All_Opps[[#This Row],[Week]],"00#"))</f>
        <v>2021-001</v>
      </c>
      <c r="E1525" s="181">
        <f>IFERROR(VALUE(RIGHT(All_Opps[[#This Row],[Opportunity Name]],2)),"")</f>
        <v>2</v>
      </c>
      <c r="F1525" s="181">
        <f>IFERROR(("20"&amp;LEFT(All_Opps[[#This Row],[Opportunity Name]],2))*1,"")</f>
        <v>2021</v>
      </c>
      <c r="G1525" s="181" t="str">
        <f>MID(All_Opps[[#This Row],[Opportunity Name]],3,2)</f>
        <v>07</v>
      </c>
      <c r="H1525" s="181" t="str">
        <f>LEFT(All_Opps[[#This Row],[Opportunity Name]],7)</f>
        <v>2107-03</v>
      </c>
      <c r="I1525" s="181" t="str" cm="1">
        <f t="array" ref="I15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525" s="181" t="str">
        <f>YEAR(All_Opps[[#This Row],[Close_Date]])&amp;"-"&amp;TEXT(MONTH(All_Opps[[#This Row],[Close_Date]]),"00")</f>
        <v>2019-12</v>
      </c>
      <c r="K1525" s="182">
        <f>All_Opps[[#This Row],[Created Date2]]*1</f>
        <v>43823</v>
      </c>
      <c r="L1525" s="183">
        <f>YEAR(All_Opps[[#This Row],[Created_Date]])</f>
        <v>2019</v>
      </c>
      <c r="M1525" s="184">
        <f>WEEKNUM(All_Opps[[#This Row],[Created_Date]],16)</f>
        <v>52</v>
      </c>
      <c r="N1525" s="182">
        <f>All_Opps[[#This Row],[Close Date]]*1</f>
        <v>43830</v>
      </c>
      <c r="O1525" s="185">
        <f>YEAR(All_Opps[[#This Row],[Close_Date]])</f>
        <v>2019</v>
      </c>
      <c r="P1525" s="183">
        <f>MONTH(All_Opps[[#This Row],[Close Date]])</f>
        <v>12</v>
      </c>
      <c r="Q1525" s="181">
        <f>WEEKNUM(All_Opps[[#This Row],[Close Date]],1)</f>
        <v>53</v>
      </c>
      <c r="R152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25" s="4" t="s">
        <v>3359</v>
      </c>
      <c r="T1525" s="4" t="s">
        <v>3360</v>
      </c>
      <c r="U1525" s="68">
        <v>43830</v>
      </c>
      <c r="V1525" s="347" t="s">
        <v>20</v>
      </c>
      <c r="W1525" s="9">
        <v>8874</v>
      </c>
      <c r="Y1525" s="4" t="s">
        <v>321</v>
      </c>
      <c r="Z1525" s="68">
        <v>43823</v>
      </c>
    </row>
    <row r="1526" spans="1:26" ht="12.75" x14ac:dyDescent="0.35">
      <c r="A15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</v>
      </c>
      <c r="B1526" s="181" t="str">
        <f>IF(All_Opps[[#This Row],[WeekMod]]&lt;&gt;"",CONCATENATE(All_Opps[[#This Row],[Opp Year]],"-",TEXT(All_Opps[[#This Row],[WeekMod]],"00#")),"")</f>
        <v>2021-006</v>
      </c>
      <c r="C15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</v>
      </c>
      <c r="D1526" s="181" t="str">
        <f>CONCATENATE(All_Opps[[#This Row],[Opp Year]],"-",TEXT(All_Opps[[#This Row],[Week]],"00#"))</f>
        <v>2021-006</v>
      </c>
      <c r="E1526" s="181">
        <f>IFERROR(VALUE(RIGHT(All_Opps[[#This Row],[Opportunity Name]],2)),"")</f>
        <v>2</v>
      </c>
      <c r="F1526" s="181">
        <f>IFERROR(("20"&amp;LEFT(All_Opps[[#This Row],[Opportunity Name]],2))*1,"")</f>
        <v>2021</v>
      </c>
      <c r="G1526" s="181" t="str">
        <f>MID(All_Opps[[#This Row],[Opportunity Name]],3,2)</f>
        <v>01</v>
      </c>
      <c r="H1526" s="181" t="str">
        <f>LEFT(All_Opps[[#This Row],[Opportunity Name]],7)</f>
        <v>2101-02</v>
      </c>
      <c r="I1526" s="181" t="str" cm="1">
        <f t="array" ref="I15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26" s="181" t="str">
        <f>YEAR(All_Opps[[#This Row],[Close_Date]])&amp;"-"&amp;TEXT(MONTH(All_Opps[[#This Row],[Close_Date]]),"00")</f>
        <v>2020-02</v>
      </c>
      <c r="K1526" s="182">
        <f>All_Opps[[#This Row],[Created Date2]]*1</f>
        <v>43986</v>
      </c>
      <c r="L1526" s="183">
        <f>YEAR(All_Opps[[#This Row],[Created_Date]])</f>
        <v>2020</v>
      </c>
      <c r="M1526" s="184">
        <f>WEEKNUM(All_Opps[[#This Row],[Created_Date]],16)</f>
        <v>23</v>
      </c>
      <c r="N1526" s="182">
        <f>All_Opps[[#This Row],[Close Date]]*1</f>
        <v>43869</v>
      </c>
      <c r="O1526" s="185">
        <f>YEAR(All_Opps[[#This Row],[Close_Date]])</f>
        <v>2020</v>
      </c>
      <c r="P1526" s="183">
        <f>MONTH(All_Opps[[#This Row],[Close Date]])</f>
        <v>2</v>
      </c>
      <c r="Q1526" s="181">
        <f>WEEKNUM(All_Opps[[#This Row],[Close Date]],1)</f>
        <v>6</v>
      </c>
      <c r="R152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211</v>
      </c>
      <c r="S1526" s="4" t="s">
        <v>3361</v>
      </c>
      <c r="T1526" s="4" t="s">
        <v>3362</v>
      </c>
      <c r="U1526" s="68">
        <v>43869</v>
      </c>
      <c r="V1526" s="347" t="s">
        <v>19</v>
      </c>
      <c r="W1526" s="9">
        <v>19899</v>
      </c>
      <c r="X1526" s="4" t="s">
        <v>13</v>
      </c>
      <c r="Y1526" s="4" t="s">
        <v>328</v>
      </c>
      <c r="Z1526" s="68">
        <v>43986</v>
      </c>
    </row>
    <row r="1527" spans="1:26" ht="12.75" x14ac:dyDescent="0.35">
      <c r="A152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27" s="181" t="str">
        <f>IF(All_Opps[[#This Row],[WeekMod]]&lt;&gt;"",CONCATENATE(All_Opps[[#This Row],[Opp Year]],"-",TEXT(All_Opps[[#This Row],[WeekMod]],"00#")),"")</f>
        <v/>
      </c>
      <c r="C15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27" s="181" t="str">
        <f>CONCATENATE(All_Opps[[#This Row],[Opp Year]],"-",TEXT(All_Opps[[#This Row],[Week]],"00#"))</f>
        <v>2022-001</v>
      </c>
      <c r="E1527" s="181">
        <f>IFERROR(VALUE(RIGHT(All_Opps[[#This Row],[Opportunity Name]],2)),"")</f>
        <v>4</v>
      </c>
      <c r="F1527" s="181">
        <f>IFERROR(("20"&amp;LEFT(All_Opps[[#This Row],[Opportunity Name]],2))*1,"")</f>
        <v>2022</v>
      </c>
      <c r="G1527" s="181" t="str">
        <f>MID(All_Opps[[#This Row],[Opportunity Name]],3,2)</f>
        <v>07</v>
      </c>
      <c r="H1527" s="181" t="str">
        <f>LEFT(All_Opps[[#This Row],[Opportunity Name]],7)</f>
        <v>2207-08</v>
      </c>
      <c r="I1527" s="181" t="str" cm="1">
        <f t="array" ref="I15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27" s="181" t="str">
        <f>YEAR(All_Opps[[#This Row],[Close_Date]])&amp;"-"&amp;TEXT(MONTH(All_Opps[[#This Row],[Close_Date]]),"00")</f>
        <v>2020-01</v>
      </c>
      <c r="K1527" s="182">
        <f>All_Opps[[#This Row],[Created Date2]]*1</f>
        <v>43826</v>
      </c>
      <c r="L1527" s="183">
        <f>YEAR(All_Opps[[#This Row],[Created_Date]])</f>
        <v>2019</v>
      </c>
      <c r="M1527" s="184">
        <f>WEEKNUM(All_Opps[[#This Row],[Created_Date]],16)</f>
        <v>52</v>
      </c>
      <c r="N1527" s="182">
        <f>All_Opps[[#This Row],[Close Date]]*1</f>
        <v>43831</v>
      </c>
      <c r="O1527" s="185">
        <f>YEAR(All_Opps[[#This Row],[Close_Date]])</f>
        <v>2020</v>
      </c>
      <c r="P1527" s="183">
        <f>MONTH(All_Opps[[#This Row],[Close Date]])</f>
        <v>1</v>
      </c>
      <c r="Q1527" s="181">
        <f>WEEKNUM(All_Opps[[#This Row],[Close Date]],1)</f>
        <v>1</v>
      </c>
      <c r="R152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917</v>
      </c>
      <c r="S1527" s="4" t="s">
        <v>3363</v>
      </c>
      <c r="T1527" s="4" t="s">
        <v>3364</v>
      </c>
      <c r="U1527" s="68">
        <v>43831</v>
      </c>
      <c r="V1527" s="347" t="s">
        <v>19</v>
      </c>
      <c r="W1527" s="9">
        <v>123997</v>
      </c>
      <c r="X1527" s="4" t="s">
        <v>5</v>
      </c>
      <c r="Y1527" s="4" t="s">
        <v>321</v>
      </c>
      <c r="Z1527" s="68">
        <v>43826</v>
      </c>
    </row>
    <row r="1528" spans="1:26" ht="12.75" x14ac:dyDescent="0.35">
      <c r="A15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1528" s="181" t="str">
        <f>IF(All_Opps[[#This Row],[WeekMod]]&lt;&gt;"",CONCATENATE(All_Opps[[#This Row],[Opp Year]],"-",TEXT(All_Opps[[#This Row],[WeekMod]],"00#")),"")</f>
        <v>2020-052</v>
      </c>
      <c r="C15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1528" s="181" t="str">
        <f>CONCATENATE(All_Opps[[#This Row],[Opp Year]],"-",TEXT(All_Opps[[#This Row],[Week]],"00#"))</f>
        <v>2020-052</v>
      </c>
      <c r="E1528" s="181">
        <f>IFERROR(VALUE(RIGHT(All_Opps[[#This Row],[Opportunity Name]],2)),"")</f>
        <v>2</v>
      </c>
      <c r="F1528" s="181">
        <f>IFERROR(("20"&amp;LEFT(All_Opps[[#This Row],[Opportunity Name]],2))*1,"")</f>
        <v>2020</v>
      </c>
      <c r="G1528" s="181" t="str">
        <f>MID(All_Opps[[#This Row],[Opportunity Name]],3,2)</f>
        <v>05</v>
      </c>
      <c r="H1528" s="181" t="str">
        <f>LEFT(All_Opps[[#This Row],[Opportunity Name]],7)</f>
        <v>2005 Br</v>
      </c>
      <c r="I1528" s="181" t="str" cm="1">
        <f t="array" ref="I15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28" s="181" t="str">
        <f>YEAR(All_Opps[[#This Row],[Close_Date]])&amp;"-"&amp;TEXT(MONTH(All_Opps[[#This Row],[Close_Date]]),"00")</f>
        <v>2019-12</v>
      </c>
      <c r="K1528" s="182">
        <f>All_Opps[[#This Row],[Created Date2]]*1</f>
        <v>43811</v>
      </c>
      <c r="L1528" s="183">
        <f>YEAR(All_Opps[[#This Row],[Created_Date]])</f>
        <v>2019</v>
      </c>
      <c r="M1528" s="184">
        <f>WEEKNUM(All_Opps[[#This Row],[Created_Date]],16)</f>
        <v>50</v>
      </c>
      <c r="N1528" s="182">
        <f>All_Opps[[#This Row],[Close Date]]*1</f>
        <v>43823</v>
      </c>
      <c r="O1528" s="185">
        <f>YEAR(All_Opps[[#This Row],[Close_Date]])</f>
        <v>2019</v>
      </c>
      <c r="P1528" s="183">
        <f>MONTH(All_Opps[[#This Row],[Close Date]])</f>
        <v>12</v>
      </c>
      <c r="Q1528" s="181">
        <f>WEEKNUM(All_Opps[[#This Row],[Close Date]],1)</f>
        <v>52</v>
      </c>
      <c r="R152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28" s="4" t="s">
        <v>3365</v>
      </c>
      <c r="T1528" s="4" t="s">
        <v>3366</v>
      </c>
      <c r="U1528" s="68">
        <v>43823</v>
      </c>
      <c r="V1528" s="347" t="s">
        <v>18</v>
      </c>
      <c r="W1528" s="9">
        <v>28661</v>
      </c>
      <c r="X1528" s="4" t="s">
        <v>13</v>
      </c>
      <c r="Y1528" s="4" t="s">
        <v>321</v>
      </c>
      <c r="Z1528" s="68">
        <v>43811</v>
      </c>
    </row>
    <row r="1529" spans="1:26" ht="12.75" x14ac:dyDescent="0.35">
      <c r="A15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1529" s="181" t="str">
        <f>IF(All_Opps[[#This Row],[WeekMod]]&lt;&gt;"",CONCATENATE(All_Opps[[#This Row],[Opp Year]],"-",TEXT(All_Opps[[#This Row],[WeekMod]],"00#")),"")</f>
        <v>2020-060</v>
      </c>
      <c r="C15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1529" s="181" t="str">
        <f>CONCATENATE(All_Opps[[#This Row],[Opp Year]],"-",TEXT(All_Opps[[#This Row],[Week]],"00#"))</f>
        <v>2020-060</v>
      </c>
      <c r="E1529" s="181">
        <f>IFERROR(VALUE(RIGHT(All_Opps[[#This Row],[Opportunity Name]],2)),"")</f>
        <v>1</v>
      </c>
      <c r="F1529" s="181">
        <f>IFERROR(("20"&amp;LEFT(All_Opps[[#This Row],[Opportunity Name]],2))*1,"")</f>
        <v>2020</v>
      </c>
      <c r="G1529" s="181" t="str">
        <f>MID(All_Opps[[#This Row],[Opportunity Name]],3,2)</f>
        <v>06</v>
      </c>
      <c r="H1529" s="181" t="str">
        <f>LEFT(All_Opps[[#This Row],[Opportunity Name]],7)</f>
        <v>2006-18</v>
      </c>
      <c r="I1529" s="181" t="str" cm="1">
        <f t="array" ref="I15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529" s="181" t="str">
        <f>YEAR(All_Opps[[#This Row],[Close_Date]])&amp;"-"&amp;TEXT(MONTH(All_Opps[[#This Row],[Close_Date]]),"00")</f>
        <v>2020-02</v>
      </c>
      <c r="K1529" s="182">
        <f>All_Opps[[#This Row],[Created Date2]]*1</f>
        <v>43879</v>
      </c>
      <c r="L1529" s="183">
        <f>YEAR(All_Opps[[#This Row],[Created_Date]])</f>
        <v>2020</v>
      </c>
      <c r="M1529" s="184">
        <f>WEEKNUM(All_Opps[[#This Row],[Created_Date]],16)</f>
        <v>8</v>
      </c>
      <c r="N1529" s="182">
        <f>All_Opps[[#This Row],[Close Date]]*1</f>
        <v>43878</v>
      </c>
      <c r="O1529" s="185">
        <f>YEAR(All_Opps[[#This Row],[Close_Date]])</f>
        <v>2020</v>
      </c>
      <c r="P1529" s="183">
        <f>MONTH(All_Opps[[#This Row],[Close Date]])</f>
        <v>2</v>
      </c>
      <c r="Q1529" s="181">
        <f>WEEKNUM(All_Opps[[#This Row],[Close Date]],1)</f>
        <v>8</v>
      </c>
      <c r="R152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29" s="4" t="s">
        <v>3367</v>
      </c>
      <c r="T1529" s="4" t="s">
        <v>3368</v>
      </c>
      <c r="U1529" s="68">
        <v>43878</v>
      </c>
      <c r="V1529" s="347" t="s">
        <v>20</v>
      </c>
      <c r="W1529" s="9">
        <v>0</v>
      </c>
      <c r="X1529" s="4" t="s">
        <v>5</v>
      </c>
      <c r="Y1529" s="4" t="s">
        <v>328</v>
      </c>
      <c r="Z1529" s="68">
        <v>43879</v>
      </c>
    </row>
    <row r="1530" spans="1:26" ht="12.75" x14ac:dyDescent="0.35">
      <c r="A15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</v>
      </c>
      <c r="B1530" s="181" t="str">
        <f>IF(All_Opps[[#This Row],[WeekMod]]&lt;&gt;"",CONCATENATE(All_Opps[[#This Row],[Opp Year]],"-",TEXT(All_Opps[[#This Row],[WeekMod]],"00#")),"")</f>
        <v>2021-004</v>
      </c>
      <c r="C15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</v>
      </c>
      <c r="D1530" s="181" t="str">
        <f>CONCATENATE(All_Opps[[#This Row],[Opp Year]],"-",TEXT(All_Opps[[#This Row],[Week]],"00#"))</f>
        <v>2021-004</v>
      </c>
      <c r="E1530" s="181">
        <f>IFERROR(VALUE(RIGHT(All_Opps[[#This Row],[Opportunity Name]],2)),"")</f>
        <v>1</v>
      </c>
      <c r="F1530" s="181">
        <f>IFERROR(("20"&amp;LEFT(All_Opps[[#This Row],[Opportunity Name]],2))*1,"")</f>
        <v>2021</v>
      </c>
      <c r="G1530" s="181" t="str">
        <f>MID(All_Opps[[#This Row],[Opportunity Name]],3,2)</f>
        <v>03</v>
      </c>
      <c r="H1530" s="181" t="str">
        <f>LEFT(All_Opps[[#This Row],[Opportunity Name]],7)</f>
        <v>2103-05</v>
      </c>
      <c r="I1530" s="181" t="str" cm="1">
        <f t="array" ref="I15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30" s="181" t="str">
        <f>YEAR(All_Opps[[#This Row],[Close_Date]])&amp;"-"&amp;TEXT(MONTH(All_Opps[[#This Row],[Close_Date]]),"00")</f>
        <v>2020-01</v>
      </c>
      <c r="K1530" s="182">
        <f>All_Opps[[#This Row],[Created Date2]]*1</f>
        <v>43853</v>
      </c>
      <c r="L1530" s="183">
        <f>YEAR(All_Opps[[#This Row],[Created_Date]])</f>
        <v>2020</v>
      </c>
      <c r="M1530" s="184">
        <f>WEEKNUM(All_Opps[[#This Row],[Created_Date]],16)</f>
        <v>4</v>
      </c>
      <c r="N1530" s="182">
        <f>All_Opps[[#This Row],[Close Date]]*1</f>
        <v>43852</v>
      </c>
      <c r="O1530" s="185">
        <f>YEAR(All_Opps[[#This Row],[Close_Date]])</f>
        <v>2020</v>
      </c>
      <c r="P1530" s="183">
        <f>MONTH(All_Opps[[#This Row],[Close Date]])</f>
        <v>1</v>
      </c>
      <c r="Q1530" s="181">
        <f>WEEKNUM(All_Opps[[#This Row],[Close Date]],1)</f>
        <v>4</v>
      </c>
      <c r="R153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403</v>
      </c>
      <c r="S1530" s="4" t="s">
        <v>3369</v>
      </c>
      <c r="T1530" s="4" t="s">
        <v>3370</v>
      </c>
      <c r="U1530" s="68">
        <v>43852</v>
      </c>
      <c r="V1530" s="347" t="s">
        <v>19</v>
      </c>
      <c r="W1530" s="9">
        <v>13653</v>
      </c>
      <c r="X1530" s="4" t="s">
        <v>15</v>
      </c>
      <c r="Y1530" s="4" t="s">
        <v>328</v>
      </c>
      <c r="Z1530" s="68">
        <v>43853</v>
      </c>
    </row>
    <row r="1531" spans="1:26" ht="12.75" x14ac:dyDescent="0.35">
      <c r="A15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1531" s="181" t="str">
        <f>IF(All_Opps[[#This Row],[WeekMod]]&lt;&gt;"",CONCATENATE(All_Opps[[#This Row],[Opp Year]],"-",TEXT(All_Opps[[#This Row],[WeekMod]],"00#")),"")</f>
        <v>2020-054</v>
      </c>
      <c r="C15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1531" s="181" t="str">
        <f>CONCATENATE(All_Opps[[#This Row],[Opp Year]],"-",TEXT(All_Opps[[#This Row],[Week]],"00#"))</f>
        <v>2020-054</v>
      </c>
      <c r="E1531" s="181">
        <f>IFERROR(VALUE(RIGHT(All_Opps[[#This Row],[Opportunity Name]],2)),"")</f>
        <v>1</v>
      </c>
      <c r="F1531" s="181">
        <f>IFERROR(("20"&amp;LEFT(All_Opps[[#This Row],[Opportunity Name]],2))*1,"")</f>
        <v>2020</v>
      </c>
      <c r="G1531" s="181" t="str">
        <f>MID(All_Opps[[#This Row],[Opportunity Name]],3,2)</f>
        <v>04</v>
      </c>
      <c r="H1531" s="181" t="str">
        <f>LEFT(All_Opps[[#This Row],[Opportunity Name]],7)</f>
        <v>2004-06</v>
      </c>
      <c r="I1531" s="181" t="str" cm="1">
        <f t="array" ref="I15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531" s="181" t="str">
        <f>YEAR(All_Opps[[#This Row],[Close_Date]])&amp;"-"&amp;TEXT(MONTH(All_Opps[[#This Row],[Close_Date]]),"00")</f>
        <v>2020-01</v>
      </c>
      <c r="K1531" s="182">
        <f>All_Opps[[#This Row],[Created Date2]]*1</f>
        <v>43947</v>
      </c>
      <c r="L1531" s="183">
        <f>YEAR(All_Opps[[#This Row],[Created_Date]])</f>
        <v>2020</v>
      </c>
      <c r="M1531" s="184">
        <f>WEEKNUM(All_Opps[[#This Row],[Created_Date]],16)</f>
        <v>18</v>
      </c>
      <c r="N1531" s="182">
        <f>All_Opps[[#This Row],[Close Date]]*1</f>
        <v>43839</v>
      </c>
      <c r="O1531" s="185">
        <f>YEAR(All_Opps[[#This Row],[Close_Date]])</f>
        <v>2020</v>
      </c>
      <c r="P1531" s="183">
        <f>MONTH(All_Opps[[#This Row],[Close Date]])</f>
        <v>1</v>
      </c>
      <c r="Q1531" s="181">
        <f>WEEKNUM(All_Opps[[#This Row],[Close Date]],1)</f>
        <v>2</v>
      </c>
      <c r="R153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31" s="4" t="s">
        <v>3371</v>
      </c>
      <c r="T1531" s="4" t="s">
        <v>3372</v>
      </c>
      <c r="U1531" s="68">
        <v>43839</v>
      </c>
      <c r="V1531" s="347" t="s">
        <v>20</v>
      </c>
      <c r="W1531" s="9">
        <v>0</v>
      </c>
      <c r="X1531" s="4" t="s">
        <v>13</v>
      </c>
      <c r="Y1531" s="4" t="s">
        <v>328</v>
      </c>
      <c r="Z1531" s="68">
        <v>43947</v>
      </c>
    </row>
    <row r="1532" spans="1:26" ht="12.75" x14ac:dyDescent="0.35">
      <c r="A15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</v>
      </c>
      <c r="B1532" s="181" t="str">
        <f>IF(All_Opps[[#This Row],[WeekMod]]&lt;&gt;"",CONCATENATE(All_Opps[[#This Row],[Opp Year]],"-",TEXT(All_Opps[[#This Row],[WeekMod]],"00#")),"")</f>
        <v>2021-004</v>
      </c>
      <c r="C15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</v>
      </c>
      <c r="D1532" s="181" t="str">
        <f>CONCATENATE(All_Opps[[#This Row],[Opp Year]],"-",TEXT(All_Opps[[#This Row],[Week]],"00#"))</f>
        <v>2021-004</v>
      </c>
      <c r="E1532" s="181">
        <f>IFERROR(VALUE(RIGHT(All_Opps[[#This Row],[Opportunity Name]],2)),"")</f>
        <v>2</v>
      </c>
      <c r="F1532" s="181">
        <f>IFERROR(("20"&amp;LEFT(All_Opps[[#This Row],[Opportunity Name]],2))*1,"")</f>
        <v>2021</v>
      </c>
      <c r="G1532" s="181" t="str">
        <f>MID(All_Opps[[#This Row],[Opportunity Name]],3,2)</f>
        <v>01</v>
      </c>
      <c r="H1532" s="181" t="str">
        <f>LEFT(All_Opps[[#This Row],[Opportunity Name]],7)</f>
        <v>2101-01</v>
      </c>
      <c r="I1532" s="181" t="str" cm="1">
        <f t="array" ref="I15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32" s="181" t="str">
        <f>YEAR(All_Opps[[#This Row],[Close_Date]])&amp;"-"&amp;TEXT(MONTH(All_Opps[[#This Row],[Close_Date]]),"00")</f>
        <v>2020-01</v>
      </c>
      <c r="K1532" s="182">
        <f>All_Opps[[#This Row],[Created Date2]]*1</f>
        <v>43422</v>
      </c>
      <c r="L1532" s="183">
        <f>YEAR(All_Opps[[#This Row],[Created_Date]])</f>
        <v>2018</v>
      </c>
      <c r="M1532" s="184">
        <f>WEEKNUM(All_Opps[[#This Row],[Created_Date]],16)</f>
        <v>47</v>
      </c>
      <c r="N1532" s="182">
        <f>All_Opps[[#This Row],[Close Date]]*1</f>
        <v>43850</v>
      </c>
      <c r="O1532" s="185">
        <f>YEAR(All_Opps[[#This Row],[Close_Date]])</f>
        <v>2020</v>
      </c>
      <c r="P1532" s="183">
        <f>MONTH(All_Opps[[#This Row],[Close Date]])</f>
        <v>1</v>
      </c>
      <c r="Q1532" s="181">
        <f>WEEKNUM(All_Opps[[#This Row],[Close Date]],1)</f>
        <v>4</v>
      </c>
      <c r="R15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32" s="4" t="s">
        <v>3373</v>
      </c>
      <c r="T1532" s="4" t="s">
        <v>3374</v>
      </c>
      <c r="U1532" s="68">
        <v>43850</v>
      </c>
      <c r="V1532" s="347" t="s">
        <v>18</v>
      </c>
      <c r="W1532" s="9">
        <v>22868</v>
      </c>
      <c r="X1532" s="4" t="s">
        <v>159</v>
      </c>
      <c r="Y1532" s="4" t="s">
        <v>328</v>
      </c>
      <c r="Z1532" s="68">
        <v>43422</v>
      </c>
    </row>
    <row r="1533" spans="1:26" ht="12.75" x14ac:dyDescent="0.35">
      <c r="A153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33" s="181" t="str">
        <f>IF(All_Opps[[#This Row],[WeekMod]]&lt;&gt;"",CONCATENATE(All_Opps[[#This Row],[Opp Year]],"-",TEXT(All_Opps[[#This Row],[WeekMod]],"00#")),"")</f>
        <v/>
      </c>
      <c r="C15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33" s="181" t="str">
        <f>CONCATENATE(All_Opps[[#This Row],[Opp Year]],"-",TEXT(All_Opps[[#This Row],[Week]],"00#"))</f>
        <v>2023-001</v>
      </c>
      <c r="E1533" s="181">
        <f>IFERROR(VALUE(RIGHT(All_Opps[[#This Row],[Opportunity Name]],2)),"")</f>
        <v>2</v>
      </c>
      <c r="F1533" s="181">
        <f>IFERROR(("20"&amp;LEFT(All_Opps[[#This Row],[Opportunity Name]],2))*1,"")</f>
        <v>2023</v>
      </c>
      <c r="G1533" s="181" t="str">
        <f>MID(All_Opps[[#This Row],[Opportunity Name]],3,2)</f>
        <v>XX</v>
      </c>
      <c r="H1533" s="181" t="str">
        <f>LEFT(All_Opps[[#This Row],[Opportunity Name]],7)</f>
        <v>23XX-XX</v>
      </c>
      <c r="I1533" s="181" t="str" cm="1">
        <f t="array" ref="I15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533" s="181" t="str">
        <f>YEAR(All_Opps[[#This Row],[Close_Date]])&amp;"-"&amp;TEXT(MONTH(All_Opps[[#This Row],[Close_Date]]),"00")</f>
        <v>2020-02</v>
      </c>
      <c r="K1533" s="182">
        <f>All_Opps[[#This Row],[Created Date2]]*1</f>
        <v>43810</v>
      </c>
      <c r="L1533" s="183">
        <f>YEAR(All_Opps[[#This Row],[Created_Date]])</f>
        <v>2019</v>
      </c>
      <c r="M1533" s="184">
        <f>WEEKNUM(All_Opps[[#This Row],[Created_Date]],16)</f>
        <v>50</v>
      </c>
      <c r="N1533" s="182">
        <f>All_Opps[[#This Row],[Close Date]]*1</f>
        <v>43864</v>
      </c>
      <c r="O1533" s="185">
        <f>YEAR(All_Opps[[#This Row],[Close_Date]])</f>
        <v>2020</v>
      </c>
      <c r="P1533" s="183">
        <f>MONTH(All_Opps[[#This Row],[Close Date]])</f>
        <v>2</v>
      </c>
      <c r="Q1533" s="181">
        <f>WEEKNUM(All_Opps[[#This Row],[Close Date]],1)</f>
        <v>6</v>
      </c>
      <c r="R15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33" s="4" t="s">
        <v>3375</v>
      </c>
      <c r="T1533" s="4" t="s">
        <v>3376</v>
      </c>
      <c r="U1533" s="68">
        <v>43864</v>
      </c>
      <c r="V1533" s="347" t="s">
        <v>20</v>
      </c>
      <c r="W1533" s="9">
        <v>86829</v>
      </c>
      <c r="X1533" s="4" t="s">
        <v>159</v>
      </c>
      <c r="Y1533" s="4" t="s">
        <v>328</v>
      </c>
      <c r="Z1533" s="68">
        <v>43810</v>
      </c>
    </row>
    <row r="1534" spans="1:26" ht="12.75" x14ac:dyDescent="0.35">
      <c r="A153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34" s="181" t="str">
        <f>IF(All_Opps[[#This Row],[WeekMod]]&lt;&gt;"",CONCATENATE(All_Opps[[#This Row],[Opp Year]],"-",TEXT(All_Opps[[#This Row],[WeekMod]],"00#")),"")</f>
        <v/>
      </c>
      <c r="C15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34" s="181" t="str">
        <f>CONCATENATE(All_Opps[[#This Row],[Opp Year]],"-",TEXT(All_Opps[[#This Row],[Week]],"00#"))</f>
        <v>2022-001</v>
      </c>
      <c r="E1534" s="181">
        <f>IFERROR(VALUE(RIGHT(All_Opps[[#This Row],[Opportunity Name]],2)),"")</f>
        <v>7</v>
      </c>
      <c r="F1534" s="181">
        <f>IFERROR(("20"&amp;LEFT(All_Opps[[#This Row],[Opportunity Name]],2))*1,"")</f>
        <v>2022</v>
      </c>
      <c r="G1534" s="181" t="str">
        <f>MID(All_Opps[[#This Row],[Opportunity Name]],3,2)</f>
        <v>11</v>
      </c>
      <c r="H1534" s="181" t="str">
        <f>LEFT(All_Opps[[#This Row],[Opportunity Name]],7)</f>
        <v>2211-01</v>
      </c>
      <c r="I1534" s="181" t="str" cm="1">
        <f t="array" ref="I15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34" s="181" t="str">
        <f>YEAR(All_Opps[[#This Row],[Close_Date]])&amp;"-"&amp;TEXT(MONTH(All_Opps[[#This Row],[Close_Date]]),"00")</f>
        <v>2020-02</v>
      </c>
      <c r="K1534" s="182">
        <f>All_Opps[[#This Row],[Created Date2]]*1</f>
        <v>43864</v>
      </c>
      <c r="L1534" s="183">
        <f>YEAR(All_Opps[[#This Row],[Created_Date]])</f>
        <v>2020</v>
      </c>
      <c r="M1534" s="184">
        <f>WEEKNUM(All_Opps[[#This Row],[Created_Date]],16)</f>
        <v>6</v>
      </c>
      <c r="N1534" s="182">
        <f>All_Opps[[#This Row],[Close Date]]*1</f>
        <v>43874</v>
      </c>
      <c r="O1534" s="185">
        <f>YEAR(All_Opps[[#This Row],[Close_Date]])</f>
        <v>2020</v>
      </c>
      <c r="P1534" s="183">
        <f>MONTH(All_Opps[[#This Row],[Close Date]])</f>
        <v>2</v>
      </c>
      <c r="Q1534" s="181">
        <f>WEEKNUM(All_Opps[[#This Row],[Close Date]],1)</f>
        <v>7</v>
      </c>
      <c r="R153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1002</v>
      </c>
      <c r="S1534" s="4" t="s">
        <v>3377</v>
      </c>
      <c r="T1534" s="4" t="s">
        <v>3378</v>
      </c>
      <c r="U1534" s="68">
        <v>43874</v>
      </c>
      <c r="V1534" s="347" t="s">
        <v>19</v>
      </c>
      <c r="W1534" s="9">
        <v>155336</v>
      </c>
      <c r="X1534" s="4" t="s">
        <v>13</v>
      </c>
      <c r="Y1534" s="4" t="s">
        <v>328</v>
      </c>
      <c r="Z1534" s="68">
        <v>43864</v>
      </c>
    </row>
    <row r="1535" spans="1:26" ht="12.75" x14ac:dyDescent="0.35">
      <c r="A15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</v>
      </c>
      <c r="B1535" s="181" t="str">
        <f>IF(All_Opps[[#This Row],[WeekMod]]&lt;&gt;"",CONCATENATE(All_Opps[[#This Row],[Opp Year]],"-",TEXT(All_Opps[[#This Row],[WeekMod]],"00#")),"")</f>
        <v>2021-005</v>
      </c>
      <c r="C15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</v>
      </c>
      <c r="D1535" s="181" t="str">
        <f>CONCATENATE(All_Opps[[#This Row],[Opp Year]],"-",TEXT(All_Opps[[#This Row],[Week]],"00#"))</f>
        <v>2021-005</v>
      </c>
      <c r="E1535" s="181">
        <f>IFERROR(VALUE(RIGHT(All_Opps[[#This Row],[Opportunity Name]],2)),"")</f>
        <v>2</v>
      </c>
      <c r="F1535" s="181">
        <f>IFERROR(("20"&amp;LEFT(All_Opps[[#This Row],[Opportunity Name]],2))*1,"")</f>
        <v>2021</v>
      </c>
      <c r="G1535" s="181" t="str">
        <f>MID(All_Opps[[#This Row],[Opportunity Name]],3,2)</f>
        <v>08</v>
      </c>
      <c r="H1535" s="181" t="str">
        <f>LEFT(All_Opps[[#This Row],[Opportunity Name]],7)</f>
        <v>2108-36</v>
      </c>
      <c r="I1535" s="181" t="str" cm="1">
        <f t="array" ref="I15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35" s="181" t="str">
        <f>YEAR(All_Opps[[#This Row],[Close_Date]])&amp;"-"&amp;TEXT(MONTH(All_Opps[[#This Row],[Close_Date]]),"00")</f>
        <v>2020-01</v>
      </c>
      <c r="K1535" s="182">
        <f>All_Opps[[#This Row],[Created Date2]]*1</f>
        <v>43851</v>
      </c>
      <c r="L1535" s="183">
        <f>YEAR(All_Opps[[#This Row],[Created_Date]])</f>
        <v>2020</v>
      </c>
      <c r="M1535" s="184">
        <f>WEEKNUM(All_Opps[[#This Row],[Created_Date]],16)</f>
        <v>4</v>
      </c>
      <c r="N1535" s="182">
        <f>All_Opps[[#This Row],[Close Date]]*1</f>
        <v>43861</v>
      </c>
      <c r="O1535" s="185">
        <f>YEAR(All_Opps[[#This Row],[Close_Date]])</f>
        <v>2020</v>
      </c>
      <c r="P1535" s="183">
        <f>MONTH(All_Opps[[#This Row],[Close Date]])</f>
        <v>1</v>
      </c>
      <c r="Q1535" s="181">
        <f>WEEKNUM(All_Opps[[#This Row],[Close Date]],1)</f>
        <v>5</v>
      </c>
      <c r="R153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558</v>
      </c>
      <c r="S1535" s="4" t="s">
        <v>3379</v>
      </c>
      <c r="T1535" s="4" t="s">
        <v>3380</v>
      </c>
      <c r="U1535" s="68">
        <v>43861</v>
      </c>
      <c r="V1535" s="347" t="s">
        <v>19</v>
      </c>
      <c r="W1535" s="9">
        <v>43657</v>
      </c>
      <c r="X1535" s="4" t="s">
        <v>10</v>
      </c>
      <c r="Y1535" s="4" t="s">
        <v>328</v>
      </c>
      <c r="Z1535" s="68">
        <v>43851</v>
      </c>
    </row>
    <row r="1536" spans="1:26" ht="12.75" x14ac:dyDescent="0.35">
      <c r="A15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536" s="181" t="str">
        <f>IF(All_Opps[[#This Row],[WeekMod]]&lt;&gt;"",CONCATENATE(All_Opps[[#This Row],[Opp Year]],"-",TEXT(All_Opps[[#This Row],[WeekMod]],"00#")),"")</f>
        <v>2020-053</v>
      </c>
      <c r="C15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536" s="181" t="str">
        <f>CONCATENATE(All_Opps[[#This Row],[Opp Year]],"-",TEXT(All_Opps[[#This Row],[Week]],"00#"))</f>
        <v>2020-053</v>
      </c>
      <c r="E1536" s="181" t="str">
        <f>IFERROR(VALUE(RIGHT(All_Opps[[#This Row],[Opportunity Name]],2)),"")</f>
        <v/>
      </c>
      <c r="F1536" s="181">
        <f>IFERROR(("20"&amp;LEFT(All_Opps[[#This Row],[Opportunity Name]],2))*1,"")</f>
        <v>2020</v>
      </c>
      <c r="G1536" s="181" t="str">
        <f>MID(All_Opps[[#This Row],[Opportunity Name]],3,2)</f>
        <v>06</v>
      </c>
      <c r="H1536" s="181" t="str">
        <f>LEFT(All_Opps[[#This Row],[Opportunity Name]],7)</f>
        <v>2006 We</v>
      </c>
      <c r="I1536" s="181" t="str" cm="1">
        <f t="array" ref="I15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36" s="181" t="str">
        <f>YEAR(All_Opps[[#This Row],[Close_Date]])&amp;"-"&amp;TEXT(MONTH(All_Opps[[#This Row],[Close_Date]]),"00")</f>
        <v>2019-12</v>
      </c>
      <c r="K1536" s="182">
        <f>All_Opps[[#This Row],[Created Date2]]*1</f>
        <v>43823</v>
      </c>
      <c r="L1536" s="183">
        <f>YEAR(All_Opps[[#This Row],[Created_Date]])</f>
        <v>2019</v>
      </c>
      <c r="M1536" s="184">
        <f>WEEKNUM(All_Opps[[#This Row],[Created_Date]],16)</f>
        <v>52</v>
      </c>
      <c r="N1536" s="182">
        <f>All_Opps[[#This Row],[Close Date]]*1</f>
        <v>43830</v>
      </c>
      <c r="O1536" s="185">
        <f>YEAR(All_Opps[[#This Row],[Close_Date]])</f>
        <v>2019</v>
      </c>
      <c r="P1536" s="183">
        <f>MONTH(All_Opps[[#This Row],[Close Date]])</f>
        <v>12</v>
      </c>
      <c r="Q1536" s="181">
        <f>WEEKNUM(All_Opps[[#This Row],[Close Date]],1)</f>
        <v>53</v>
      </c>
      <c r="R153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36" s="4" t="s">
        <v>3381</v>
      </c>
      <c r="T1536" s="4" t="s">
        <v>3382</v>
      </c>
      <c r="U1536" s="68">
        <v>43830</v>
      </c>
      <c r="V1536" s="347" t="s">
        <v>18</v>
      </c>
      <c r="W1536" s="9">
        <v>66415</v>
      </c>
      <c r="X1536" s="4" t="s">
        <v>15</v>
      </c>
      <c r="Y1536" s="4" t="s">
        <v>321</v>
      </c>
      <c r="Z1536" s="68">
        <v>43823</v>
      </c>
    </row>
    <row r="1537" spans="1:26" ht="12.75" x14ac:dyDescent="0.35">
      <c r="A15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537" s="181" t="str">
        <f>IF(All_Opps[[#This Row],[WeekMod]]&lt;&gt;"",CONCATENATE(All_Opps[[#This Row],[Opp Year]],"-",TEXT(All_Opps[[#This Row],[WeekMod]],"00#")),"")</f>
        <v>2020-057</v>
      </c>
      <c r="C15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537" s="181" t="str">
        <f>CONCATENATE(All_Opps[[#This Row],[Opp Year]],"-",TEXT(All_Opps[[#This Row],[Week]],"00#"))</f>
        <v>2020-057</v>
      </c>
      <c r="E1537" s="181">
        <f>IFERROR(VALUE(RIGHT(All_Opps[[#This Row],[Opportunity Name]],2)),"")</f>
        <v>2</v>
      </c>
      <c r="F1537" s="181">
        <f>IFERROR(("20"&amp;LEFT(All_Opps[[#This Row],[Opportunity Name]],2))*1,"")</f>
        <v>2020</v>
      </c>
      <c r="G1537" s="181" t="str">
        <f>MID(All_Opps[[#This Row],[Opportunity Name]],3,2)</f>
        <v>08</v>
      </c>
      <c r="H1537" s="181" t="str">
        <f>LEFT(All_Opps[[#This Row],[Opportunity Name]],7)</f>
        <v>2008-27</v>
      </c>
      <c r="I1537" s="181" t="str" cm="1">
        <f t="array" ref="I15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537" s="181" t="str">
        <f>YEAR(All_Opps[[#This Row],[Close_Date]])&amp;"-"&amp;TEXT(MONTH(All_Opps[[#This Row],[Close_Date]]),"00")</f>
        <v>2020-01</v>
      </c>
      <c r="K1537" s="182">
        <f>All_Opps[[#This Row],[Created Date2]]*1</f>
        <v>43847</v>
      </c>
      <c r="L1537" s="183">
        <f>YEAR(All_Opps[[#This Row],[Created_Date]])</f>
        <v>2020</v>
      </c>
      <c r="M1537" s="184">
        <f>WEEKNUM(All_Opps[[#This Row],[Created_Date]],16)</f>
        <v>3</v>
      </c>
      <c r="N1537" s="182">
        <f>All_Opps[[#This Row],[Close Date]]*1</f>
        <v>43861</v>
      </c>
      <c r="O1537" s="185">
        <f>YEAR(All_Opps[[#This Row],[Close_Date]])</f>
        <v>2020</v>
      </c>
      <c r="P1537" s="183">
        <f>MONTH(All_Opps[[#This Row],[Close Date]])</f>
        <v>1</v>
      </c>
      <c r="Q1537" s="181">
        <f>WEEKNUM(All_Opps[[#This Row],[Close Date]],1)</f>
        <v>5</v>
      </c>
      <c r="R153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37" s="4" t="s">
        <v>3383</v>
      </c>
      <c r="T1537" s="4" t="s">
        <v>3384</v>
      </c>
      <c r="U1537" s="68">
        <v>43861</v>
      </c>
      <c r="V1537" s="347" t="s">
        <v>20</v>
      </c>
      <c r="W1537" s="9">
        <v>11879</v>
      </c>
      <c r="X1537" s="4" t="s">
        <v>6</v>
      </c>
      <c r="Y1537" s="4" t="s">
        <v>328</v>
      </c>
      <c r="Z1537" s="68">
        <v>43847</v>
      </c>
    </row>
    <row r="1538" spans="1:26" ht="12.75" x14ac:dyDescent="0.35">
      <c r="A15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538" s="181" t="str">
        <f>IF(All_Opps[[#This Row],[WeekMod]]&lt;&gt;"",CONCATENATE(All_Opps[[#This Row],[Opp Year]],"-",TEXT(All_Opps[[#This Row],[WeekMod]],"00#")),"")</f>
        <v>2020-055</v>
      </c>
      <c r="C15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538" s="181" t="str">
        <f>CONCATENATE(All_Opps[[#This Row],[Opp Year]],"-",TEXT(All_Opps[[#This Row],[Week]],"00#"))</f>
        <v>2020-055</v>
      </c>
      <c r="E1538" s="181">
        <f>IFERROR(VALUE(RIGHT(All_Opps[[#This Row],[Opportunity Name]],2)),"")</f>
        <v>2</v>
      </c>
      <c r="F1538" s="181">
        <f>IFERROR(("20"&amp;LEFT(All_Opps[[#This Row],[Opportunity Name]],2))*1,"")</f>
        <v>2020</v>
      </c>
      <c r="G1538" s="181" t="str">
        <f>MID(All_Opps[[#This Row],[Opportunity Name]],3,2)</f>
        <v>03</v>
      </c>
      <c r="H1538" s="181" t="str">
        <f>LEFT(All_Opps[[#This Row],[Opportunity Name]],7)</f>
        <v>2003-06</v>
      </c>
      <c r="I1538" s="181" t="str" cm="1">
        <f t="array" ref="I15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38" s="181" t="str">
        <f>YEAR(All_Opps[[#This Row],[Close_Date]])&amp;"-"&amp;TEXT(MONTH(All_Opps[[#This Row],[Close_Date]]),"00")</f>
        <v>2020-01</v>
      </c>
      <c r="K1538" s="182">
        <f>All_Opps[[#This Row],[Created Date2]]*1</f>
        <v>43831</v>
      </c>
      <c r="L1538" s="183">
        <f>YEAR(All_Opps[[#This Row],[Created_Date]])</f>
        <v>2020</v>
      </c>
      <c r="M1538" s="184">
        <f>WEEKNUM(All_Opps[[#This Row],[Created_Date]],16)</f>
        <v>1</v>
      </c>
      <c r="N1538" s="182">
        <f>All_Opps[[#This Row],[Close Date]]*1</f>
        <v>43842</v>
      </c>
      <c r="O1538" s="185">
        <f>YEAR(All_Opps[[#This Row],[Close_Date]])</f>
        <v>2020</v>
      </c>
      <c r="P1538" s="183">
        <f>MONTH(All_Opps[[#This Row],[Close Date]])</f>
        <v>1</v>
      </c>
      <c r="Q1538" s="181">
        <f>WEEKNUM(All_Opps[[#This Row],[Close Date]],1)</f>
        <v>3</v>
      </c>
      <c r="R153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60</v>
      </c>
      <c r="S1538" s="4" t="s">
        <v>3385</v>
      </c>
      <c r="T1538" s="4" t="s">
        <v>3386</v>
      </c>
      <c r="U1538" s="68">
        <v>43842</v>
      </c>
      <c r="V1538" s="347" t="s">
        <v>19</v>
      </c>
      <c r="W1538" s="9">
        <v>31020</v>
      </c>
      <c r="X1538" s="4" t="s">
        <v>15</v>
      </c>
      <c r="Y1538" s="4" t="s">
        <v>1285</v>
      </c>
      <c r="Z1538" s="68">
        <v>43831</v>
      </c>
    </row>
    <row r="1539" spans="1:26" ht="12.75" x14ac:dyDescent="0.35">
      <c r="A15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1539" s="181" t="str">
        <f>IF(All_Opps[[#This Row],[WeekMod]]&lt;&gt;"",CONCATENATE(All_Opps[[#This Row],[Opp Year]],"-",TEXT(All_Opps[[#This Row],[WeekMod]],"00#")),"")</f>
        <v>2020-059</v>
      </c>
      <c r="C15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1539" s="181" t="str">
        <f>CONCATENATE(All_Opps[[#This Row],[Opp Year]],"-",TEXT(All_Opps[[#This Row],[Week]],"00#"))</f>
        <v>2020-059</v>
      </c>
      <c r="E1539" s="181">
        <f>IFERROR(VALUE(RIGHT(All_Opps[[#This Row],[Opportunity Name]],2)),"")</f>
        <v>2</v>
      </c>
      <c r="F1539" s="181">
        <f>IFERROR(("20"&amp;LEFT(All_Opps[[#This Row],[Opportunity Name]],2))*1,"")</f>
        <v>2020</v>
      </c>
      <c r="G1539" s="181" t="str">
        <f>MID(All_Opps[[#This Row],[Opportunity Name]],3,2)</f>
        <v>06</v>
      </c>
      <c r="H1539" s="181" t="str">
        <f>LEFT(All_Opps[[#This Row],[Opportunity Name]],7)</f>
        <v>2006 Vo</v>
      </c>
      <c r="I1539" s="181" t="str" cm="1">
        <f t="array" ref="I15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39" s="181" t="str">
        <f>YEAR(All_Opps[[#This Row],[Close_Date]])&amp;"-"&amp;TEXT(MONTH(All_Opps[[#This Row],[Close_Date]]),"00")</f>
        <v>2020-02</v>
      </c>
      <c r="K1539" s="182">
        <f>All_Opps[[#This Row],[Created Date2]]*1</f>
        <v>43863</v>
      </c>
      <c r="L1539" s="183">
        <f>YEAR(All_Opps[[#This Row],[Created_Date]])</f>
        <v>2020</v>
      </c>
      <c r="M1539" s="184">
        <f>WEEKNUM(All_Opps[[#This Row],[Created_Date]],16)</f>
        <v>6</v>
      </c>
      <c r="N1539" s="182">
        <f>All_Opps[[#This Row],[Close Date]]*1</f>
        <v>43873</v>
      </c>
      <c r="O1539" s="185">
        <f>YEAR(All_Opps[[#This Row],[Close_Date]])</f>
        <v>2020</v>
      </c>
      <c r="P1539" s="183">
        <f>MONTH(All_Opps[[#This Row],[Close Date]])</f>
        <v>2</v>
      </c>
      <c r="Q1539" s="181">
        <f>WEEKNUM(All_Opps[[#This Row],[Close Date]],1)</f>
        <v>7</v>
      </c>
      <c r="R153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39" s="4" t="s">
        <v>3387</v>
      </c>
      <c r="T1539" s="4" t="s">
        <v>3388</v>
      </c>
      <c r="U1539" s="68">
        <v>43873</v>
      </c>
      <c r="V1539" s="347" t="s">
        <v>18</v>
      </c>
      <c r="W1539" s="9">
        <v>32297</v>
      </c>
      <c r="X1539" s="4" t="s">
        <v>5</v>
      </c>
      <c r="Y1539" s="4" t="s">
        <v>321</v>
      </c>
      <c r="Z1539" s="68">
        <v>43863</v>
      </c>
    </row>
    <row r="1540" spans="1:26" ht="12.75" x14ac:dyDescent="0.35">
      <c r="A15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540" s="181" t="str">
        <f>IF(All_Opps[[#This Row],[WeekMod]]&lt;&gt;"",CONCATENATE(All_Opps[[#This Row],[Opp Year]],"-",TEXT(All_Opps[[#This Row],[WeekMod]],"00#")),"")</f>
        <v>2020-053</v>
      </c>
      <c r="C15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540" s="181" t="str">
        <f>CONCATENATE(All_Opps[[#This Row],[Opp Year]],"-",TEXT(All_Opps[[#This Row],[Week]],"00#"))</f>
        <v>2020-053</v>
      </c>
      <c r="E1540" s="181">
        <f>IFERROR(VALUE(RIGHT(All_Opps[[#This Row],[Opportunity Name]],2)),"")</f>
        <v>2</v>
      </c>
      <c r="F1540" s="181">
        <f>IFERROR(("20"&amp;LEFT(All_Opps[[#This Row],[Opportunity Name]],2))*1,"")</f>
        <v>2020</v>
      </c>
      <c r="G1540" s="181" t="str">
        <f>MID(All_Opps[[#This Row],[Opportunity Name]],3,2)</f>
        <v>09</v>
      </c>
      <c r="H1540" s="181" t="str">
        <f>LEFT(All_Opps[[#This Row],[Opportunity Name]],7)</f>
        <v>2009 Ga</v>
      </c>
      <c r="I1540" s="181" t="str" cm="1">
        <f t="array" ref="I15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40" s="181" t="str">
        <f>YEAR(All_Opps[[#This Row],[Close_Date]])&amp;"-"&amp;TEXT(MONTH(All_Opps[[#This Row],[Close_Date]]),"00")</f>
        <v>2020-01</v>
      </c>
      <c r="K1540" s="182">
        <f>All_Opps[[#This Row],[Created Date2]]*1</f>
        <v>43815</v>
      </c>
      <c r="L1540" s="183">
        <f>YEAR(All_Opps[[#This Row],[Created_Date]])</f>
        <v>2019</v>
      </c>
      <c r="M1540" s="184">
        <f>WEEKNUM(All_Opps[[#This Row],[Created_Date]],16)</f>
        <v>51</v>
      </c>
      <c r="N1540" s="182">
        <f>All_Opps[[#This Row],[Close Date]]*1</f>
        <v>43834</v>
      </c>
      <c r="O1540" s="185">
        <f>YEAR(All_Opps[[#This Row],[Close_Date]])</f>
        <v>2020</v>
      </c>
      <c r="P1540" s="183">
        <f>MONTH(All_Opps[[#This Row],[Close Date]])</f>
        <v>1</v>
      </c>
      <c r="Q1540" s="181">
        <f>WEEKNUM(All_Opps[[#This Row],[Close Date]],1)</f>
        <v>1</v>
      </c>
      <c r="R154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40" s="4" t="s">
        <v>3389</v>
      </c>
      <c r="T1540" s="4" t="s">
        <v>3390</v>
      </c>
      <c r="U1540" s="68">
        <v>43834</v>
      </c>
      <c r="V1540" s="347" t="s">
        <v>18</v>
      </c>
      <c r="W1540" s="9">
        <v>121830</v>
      </c>
      <c r="X1540" s="4" t="s">
        <v>13</v>
      </c>
      <c r="Y1540" s="4" t="s">
        <v>328</v>
      </c>
      <c r="Z1540" s="68">
        <v>43815</v>
      </c>
    </row>
    <row r="1541" spans="1:26" ht="12.75" x14ac:dyDescent="0.35">
      <c r="A154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41" s="181" t="str">
        <f>IF(All_Opps[[#This Row],[WeekMod]]&lt;&gt;"",CONCATENATE(All_Opps[[#This Row],[Opp Year]],"-",TEXT(All_Opps[[#This Row],[WeekMod]],"00#")),"")</f>
        <v/>
      </c>
      <c r="C15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41" s="181" t="str">
        <f>CONCATENATE(All_Opps[[#This Row],[Opp Year]],"-",TEXT(All_Opps[[#This Row],[Week]],"00#"))</f>
        <v>2022-001</v>
      </c>
      <c r="E1541" s="181">
        <f>IFERROR(VALUE(RIGHT(All_Opps[[#This Row],[Opportunity Name]],2)),"")</f>
        <v>2</v>
      </c>
      <c r="F1541" s="181">
        <f>IFERROR(("20"&amp;LEFT(All_Opps[[#This Row],[Opportunity Name]],2))*1,"")</f>
        <v>2022</v>
      </c>
      <c r="G1541" s="181" t="str">
        <f>MID(All_Opps[[#This Row],[Opportunity Name]],3,2)</f>
        <v>08</v>
      </c>
      <c r="H1541" s="181" t="str">
        <f>LEFT(All_Opps[[#This Row],[Opportunity Name]],7)</f>
        <v>2208-27</v>
      </c>
      <c r="I1541" s="181" t="str" cm="1">
        <f t="array" ref="I15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541" s="181" t="str">
        <f>YEAR(All_Opps[[#This Row],[Close_Date]])&amp;"-"&amp;TEXT(MONTH(All_Opps[[#This Row],[Close_Date]]),"00")</f>
        <v>2020-01</v>
      </c>
      <c r="K1541" s="182">
        <f>All_Opps[[#This Row],[Created Date2]]*1</f>
        <v>43824</v>
      </c>
      <c r="L1541" s="183">
        <f>YEAR(All_Opps[[#This Row],[Created_Date]])</f>
        <v>2019</v>
      </c>
      <c r="M1541" s="184">
        <f>WEEKNUM(All_Opps[[#This Row],[Created_Date]],16)</f>
        <v>52</v>
      </c>
      <c r="N1541" s="182">
        <f>All_Opps[[#This Row],[Close Date]]*1</f>
        <v>43841</v>
      </c>
      <c r="O1541" s="185">
        <f>YEAR(All_Opps[[#This Row],[Close_Date]])</f>
        <v>2020</v>
      </c>
      <c r="P1541" s="183">
        <f>MONTH(All_Opps[[#This Row],[Close Date]])</f>
        <v>1</v>
      </c>
      <c r="Q1541" s="181">
        <f>WEEKNUM(All_Opps[[#This Row],[Close Date]],1)</f>
        <v>2</v>
      </c>
      <c r="R154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41" s="4" t="s">
        <v>3391</v>
      </c>
      <c r="T1541" s="4" t="s">
        <v>3392</v>
      </c>
      <c r="U1541" s="68">
        <v>43841</v>
      </c>
      <c r="V1541" s="347" t="s">
        <v>20</v>
      </c>
      <c r="W1541" s="9">
        <v>31105</v>
      </c>
      <c r="X1541" s="4" t="s">
        <v>13</v>
      </c>
      <c r="Y1541" s="4" t="s">
        <v>328</v>
      </c>
      <c r="Z1541" s="68">
        <v>43824</v>
      </c>
    </row>
    <row r="1542" spans="1:26" ht="12.75" x14ac:dyDescent="0.35">
      <c r="A15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</v>
      </c>
      <c r="B1542" s="181" t="str">
        <f>IF(All_Opps[[#This Row],[WeekMod]]&lt;&gt;"",CONCATENATE(All_Opps[[#This Row],[Opp Year]],"-",TEXT(All_Opps[[#This Row],[WeekMod]],"00#")),"")</f>
        <v>2021-006</v>
      </c>
      <c r="C15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</v>
      </c>
      <c r="D1542" s="181" t="str">
        <f>CONCATENATE(All_Opps[[#This Row],[Opp Year]],"-",TEXT(All_Opps[[#This Row],[Week]],"00#"))</f>
        <v>2021-006</v>
      </c>
      <c r="E1542" s="181">
        <f>IFERROR(VALUE(RIGHT(All_Opps[[#This Row],[Opportunity Name]],2)),"")</f>
        <v>1</v>
      </c>
      <c r="F1542" s="181">
        <f>IFERROR(("20"&amp;LEFT(All_Opps[[#This Row],[Opportunity Name]],2))*1,"")</f>
        <v>2021</v>
      </c>
      <c r="G1542" s="181" t="str">
        <f>MID(All_Opps[[#This Row],[Opportunity Name]],3,2)</f>
        <v>03</v>
      </c>
      <c r="H1542" s="181" t="str">
        <f>LEFT(All_Opps[[#This Row],[Opportunity Name]],7)</f>
        <v>2103-05</v>
      </c>
      <c r="I1542" s="181" t="str" cm="1">
        <f t="array" ref="I15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542" s="181" t="str">
        <f>YEAR(All_Opps[[#This Row],[Close_Date]])&amp;"-"&amp;TEXT(MONTH(All_Opps[[#This Row],[Close_Date]]),"00")</f>
        <v>2020-02</v>
      </c>
      <c r="K1542" s="182">
        <f>All_Opps[[#This Row],[Created Date2]]*1</f>
        <v>43858</v>
      </c>
      <c r="L1542" s="183">
        <f>YEAR(All_Opps[[#This Row],[Created_Date]])</f>
        <v>2020</v>
      </c>
      <c r="M1542" s="184">
        <f>WEEKNUM(All_Opps[[#This Row],[Created_Date]],16)</f>
        <v>5</v>
      </c>
      <c r="N1542" s="182">
        <f>All_Opps[[#This Row],[Close Date]]*1</f>
        <v>43866</v>
      </c>
      <c r="O1542" s="185">
        <f>YEAR(All_Opps[[#This Row],[Close_Date]])</f>
        <v>2020</v>
      </c>
      <c r="P1542" s="183">
        <f>MONTH(All_Opps[[#This Row],[Close Date]])</f>
        <v>2</v>
      </c>
      <c r="Q1542" s="181">
        <f>WEEKNUM(All_Opps[[#This Row],[Close Date]],1)</f>
        <v>6</v>
      </c>
      <c r="R154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42" s="4" t="s">
        <v>3393</v>
      </c>
      <c r="T1542" s="4" t="s">
        <v>3394</v>
      </c>
      <c r="U1542" s="68">
        <v>43866</v>
      </c>
      <c r="V1542" s="347" t="s">
        <v>20</v>
      </c>
      <c r="W1542" s="9">
        <v>0</v>
      </c>
      <c r="X1542" s="4" t="s">
        <v>15</v>
      </c>
      <c r="Y1542" s="4" t="s">
        <v>328</v>
      </c>
      <c r="Z1542" s="68">
        <v>43858</v>
      </c>
    </row>
    <row r="1543" spans="1:26" ht="12.75" x14ac:dyDescent="0.35">
      <c r="A15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</v>
      </c>
      <c r="B1543" s="181" t="str">
        <f>IF(All_Opps[[#This Row],[WeekMod]]&lt;&gt;"",CONCATENATE(All_Opps[[#This Row],[Opp Year]],"-",TEXT(All_Opps[[#This Row],[WeekMod]],"00#")),"")</f>
        <v>2021-003</v>
      </c>
      <c r="C15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</v>
      </c>
      <c r="D1543" s="181" t="str">
        <f>CONCATENATE(All_Opps[[#This Row],[Opp Year]],"-",TEXT(All_Opps[[#This Row],[Week]],"00#"))</f>
        <v>2021-003</v>
      </c>
      <c r="E1543" s="181">
        <f>IFERROR(VALUE(RIGHT(All_Opps[[#This Row],[Opportunity Name]],2)),"")</f>
        <v>1</v>
      </c>
      <c r="F1543" s="181">
        <f>IFERROR(("20"&amp;LEFT(All_Opps[[#This Row],[Opportunity Name]],2))*1,"")</f>
        <v>2021</v>
      </c>
      <c r="G1543" s="181" t="str">
        <f>MID(All_Opps[[#This Row],[Opportunity Name]],3,2)</f>
        <v>03</v>
      </c>
      <c r="H1543" s="181" t="str">
        <f>LEFT(All_Opps[[#This Row],[Opportunity Name]],7)</f>
        <v>2103-05</v>
      </c>
      <c r="I1543" s="181" t="str" cm="1">
        <f t="array" ref="I15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543" s="181" t="str">
        <f>YEAR(All_Opps[[#This Row],[Close_Date]])&amp;"-"&amp;TEXT(MONTH(All_Opps[[#This Row],[Close_Date]]),"00")</f>
        <v>2020-01</v>
      </c>
      <c r="K1543" s="182">
        <f>All_Opps[[#This Row],[Created Date2]]*1</f>
        <v>43840</v>
      </c>
      <c r="L1543" s="183">
        <f>YEAR(All_Opps[[#This Row],[Created_Date]])</f>
        <v>2020</v>
      </c>
      <c r="M1543" s="184">
        <f>WEEKNUM(All_Opps[[#This Row],[Created_Date]],16)</f>
        <v>2</v>
      </c>
      <c r="N1543" s="182">
        <f>All_Opps[[#This Row],[Close Date]]*1</f>
        <v>43844</v>
      </c>
      <c r="O1543" s="185">
        <f>YEAR(All_Opps[[#This Row],[Close_Date]])</f>
        <v>2020</v>
      </c>
      <c r="P1543" s="183">
        <f>MONTH(All_Opps[[#This Row],[Close Date]])</f>
        <v>1</v>
      </c>
      <c r="Q1543" s="181">
        <f>WEEKNUM(All_Opps[[#This Row],[Close Date]],1)</f>
        <v>3</v>
      </c>
      <c r="R154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43" s="4" t="s">
        <v>3395</v>
      </c>
      <c r="T1543" s="4" t="s">
        <v>3396</v>
      </c>
      <c r="U1543" s="68">
        <v>43844</v>
      </c>
      <c r="V1543" s="347" t="s">
        <v>20</v>
      </c>
      <c r="W1543" s="9">
        <v>20437</v>
      </c>
      <c r="X1543" s="4" t="s">
        <v>15</v>
      </c>
      <c r="Y1543" s="4" t="s">
        <v>328</v>
      </c>
      <c r="Z1543" s="68">
        <v>43840</v>
      </c>
    </row>
    <row r="1544" spans="1:26" ht="12.75" x14ac:dyDescent="0.35">
      <c r="A15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544" s="181" t="str">
        <f>IF(All_Opps[[#This Row],[WeekMod]]&lt;&gt;"",CONCATENATE(All_Opps[[#This Row],[Opp Year]],"-",TEXT(All_Opps[[#This Row],[WeekMod]],"00#")),"")</f>
        <v>2020-057</v>
      </c>
      <c r="C15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544" s="181" t="str">
        <f>CONCATENATE(All_Opps[[#This Row],[Opp Year]],"-",TEXT(All_Opps[[#This Row],[Week]],"00#"))</f>
        <v>2020-057</v>
      </c>
      <c r="E1544" s="181">
        <f>IFERROR(VALUE(RIGHT(All_Opps[[#This Row],[Opportunity Name]],2)),"")</f>
        <v>3</v>
      </c>
      <c r="F1544" s="181">
        <f>IFERROR(("20"&amp;LEFT(All_Opps[[#This Row],[Opportunity Name]],2))*1,"")</f>
        <v>2020</v>
      </c>
      <c r="G1544" s="181" t="str">
        <f>MID(All_Opps[[#This Row],[Opportunity Name]],3,2)</f>
        <v>03</v>
      </c>
      <c r="H1544" s="181" t="str">
        <f>LEFT(All_Opps[[#This Row],[Opportunity Name]],7)</f>
        <v>2003-07</v>
      </c>
      <c r="I1544" s="181" t="str" cm="1">
        <f t="array" ref="I15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44" s="181" t="str">
        <f>YEAR(All_Opps[[#This Row],[Close_Date]])&amp;"-"&amp;TEXT(MONTH(All_Opps[[#This Row],[Close_Date]]),"00")</f>
        <v>2020-01</v>
      </c>
      <c r="K1544" s="182">
        <f>All_Opps[[#This Row],[Created Date2]]*1</f>
        <v>43858</v>
      </c>
      <c r="L1544" s="183">
        <f>YEAR(All_Opps[[#This Row],[Created_Date]])</f>
        <v>2020</v>
      </c>
      <c r="M1544" s="184">
        <f>WEEKNUM(All_Opps[[#This Row],[Created_Date]],16)</f>
        <v>5</v>
      </c>
      <c r="N1544" s="182">
        <f>All_Opps[[#This Row],[Close Date]]*1</f>
        <v>43858</v>
      </c>
      <c r="O1544" s="185">
        <f>YEAR(All_Opps[[#This Row],[Close_Date]])</f>
        <v>2020</v>
      </c>
      <c r="P1544" s="183">
        <f>MONTH(All_Opps[[#This Row],[Close Date]])</f>
        <v>1</v>
      </c>
      <c r="Q1544" s="181">
        <f>WEEKNUM(All_Opps[[#This Row],[Close Date]],1)</f>
        <v>5</v>
      </c>
      <c r="R154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</v>
      </c>
      <c r="S1544" s="4" t="s">
        <v>3397</v>
      </c>
      <c r="T1544" s="4" t="s">
        <v>3398</v>
      </c>
      <c r="U1544" s="68">
        <v>43858</v>
      </c>
      <c r="V1544" s="347" t="s">
        <v>19</v>
      </c>
      <c r="W1544" s="9">
        <v>17377</v>
      </c>
      <c r="X1544" s="4" t="s">
        <v>27</v>
      </c>
      <c r="Y1544" s="4" t="s">
        <v>328</v>
      </c>
      <c r="Z1544" s="68">
        <v>43858</v>
      </c>
    </row>
    <row r="1545" spans="1:26" ht="12.75" x14ac:dyDescent="0.35">
      <c r="A154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45" s="181" t="str">
        <f>IF(All_Opps[[#This Row],[WeekMod]]&lt;&gt;"",CONCATENATE(All_Opps[[#This Row],[Opp Year]],"-",TEXT(All_Opps[[#This Row],[WeekMod]],"00#")),"")</f>
        <v/>
      </c>
      <c r="C15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45" s="181" t="str">
        <f>CONCATENATE(All_Opps[[#This Row],[Opp Year]],"-",TEXT(All_Opps[[#This Row],[Week]],"00#"))</f>
        <v>2022-001</v>
      </c>
      <c r="E1545" s="181">
        <f>IFERROR(VALUE(RIGHT(All_Opps[[#This Row],[Opportunity Name]],2)),"")</f>
        <v>2</v>
      </c>
      <c r="F1545" s="181">
        <f>IFERROR(("20"&amp;LEFT(All_Opps[[#This Row],[Opportunity Name]],2))*1,"")</f>
        <v>2022</v>
      </c>
      <c r="G1545" s="181" t="str">
        <f>MID(All_Opps[[#This Row],[Opportunity Name]],3,2)</f>
        <v>09</v>
      </c>
      <c r="H1545" s="181" t="str">
        <f>LEFT(All_Opps[[#This Row],[Opportunity Name]],7)</f>
        <v>2209-12</v>
      </c>
      <c r="I1545" s="181" t="str" cm="1">
        <f t="array" ref="I15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45" s="181" t="str">
        <f>YEAR(All_Opps[[#This Row],[Close_Date]])&amp;"-"&amp;TEXT(MONTH(All_Opps[[#This Row],[Close_Date]]),"00")</f>
        <v>2020-01</v>
      </c>
      <c r="K1545" s="182">
        <f>All_Opps[[#This Row],[Created Date2]]*1</f>
        <v>43832</v>
      </c>
      <c r="L1545" s="183">
        <f>YEAR(All_Opps[[#This Row],[Created_Date]])</f>
        <v>2020</v>
      </c>
      <c r="M1545" s="184">
        <f>WEEKNUM(All_Opps[[#This Row],[Created_Date]],16)</f>
        <v>1</v>
      </c>
      <c r="N1545" s="182">
        <f>All_Opps[[#This Row],[Close Date]]*1</f>
        <v>43848</v>
      </c>
      <c r="O1545" s="185">
        <f>YEAR(All_Opps[[#This Row],[Close_Date]])</f>
        <v>2020</v>
      </c>
      <c r="P1545" s="183">
        <f>MONTH(All_Opps[[#This Row],[Close Date]])</f>
        <v>1</v>
      </c>
      <c r="Q1545" s="181">
        <f>WEEKNUM(All_Opps[[#This Row],[Close Date]],1)</f>
        <v>3</v>
      </c>
      <c r="R154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973</v>
      </c>
      <c r="S1545" s="4" t="s">
        <v>3399</v>
      </c>
      <c r="T1545" s="4" t="s">
        <v>3400</v>
      </c>
      <c r="U1545" s="68">
        <v>43848</v>
      </c>
      <c r="V1545" s="347" t="s">
        <v>19</v>
      </c>
      <c r="W1545" s="9">
        <v>19689</v>
      </c>
      <c r="X1545" s="4" t="s">
        <v>11</v>
      </c>
      <c r="Y1545" s="4" t="s">
        <v>321</v>
      </c>
      <c r="Z1545" s="68">
        <v>43832</v>
      </c>
    </row>
    <row r="1546" spans="1:26" ht="12.75" x14ac:dyDescent="0.35">
      <c r="A15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1546" s="181" t="str">
        <f>IF(All_Opps[[#This Row],[WeekMod]]&lt;&gt;"",CONCATENATE(All_Opps[[#This Row],[Opp Year]],"-",TEXT(All_Opps[[#This Row],[WeekMod]],"00#")),"")</f>
        <v>2020-058</v>
      </c>
      <c r="C15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1546" s="181" t="str">
        <f>CONCATENATE(All_Opps[[#This Row],[Opp Year]],"-",TEXT(All_Opps[[#This Row],[Week]],"00#"))</f>
        <v>2020-058</v>
      </c>
      <c r="E1546" s="181">
        <f>IFERROR(VALUE(RIGHT(All_Opps[[#This Row],[Opportunity Name]],2)),"")</f>
        <v>13</v>
      </c>
      <c r="F1546" s="181">
        <f>IFERROR(("20"&amp;LEFT(All_Opps[[#This Row],[Opportunity Name]],2))*1,"")</f>
        <v>2020</v>
      </c>
      <c r="G1546" s="181" t="str">
        <f>MID(All_Opps[[#This Row],[Opportunity Name]],3,2)</f>
        <v>04</v>
      </c>
      <c r="H1546" s="181" t="str">
        <f>LEFT(All_Opps[[#This Row],[Opportunity Name]],7)</f>
        <v>2004 Ca</v>
      </c>
      <c r="I1546" s="181" t="str" cm="1">
        <f t="array" ref="I15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46" s="181" t="str">
        <f>YEAR(All_Opps[[#This Row],[Close_Date]])&amp;"-"&amp;TEXT(MONTH(All_Opps[[#This Row],[Close_Date]]),"00")</f>
        <v>2020-02</v>
      </c>
      <c r="K1546" s="182">
        <f>All_Opps[[#This Row],[Created Date2]]*1</f>
        <v>43856</v>
      </c>
      <c r="L1546" s="183">
        <f>YEAR(All_Opps[[#This Row],[Created_Date]])</f>
        <v>2020</v>
      </c>
      <c r="M1546" s="184">
        <f>WEEKNUM(All_Opps[[#This Row],[Created_Date]],16)</f>
        <v>5</v>
      </c>
      <c r="N1546" s="182">
        <f>All_Opps[[#This Row],[Close Date]]*1</f>
        <v>43868</v>
      </c>
      <c r="O1546" s="185">
        <f>YEAR(All_Opps[[#This Row],[Close_Date]])</f>
        <v>2020</v>
      </c>
      <c r="P1546" s="183">
        <f>MONTH(All_Opps[[#This Row],[Close Date]])</f>
        <v>2</v>
      </c>
      <c r="Q1546" s="181">
        <f>WEEKNUM(All_Opps[[#This Row],[Close Date]],1)</f>
        <v>6</v>
      </c>
      <c r="R154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46" s="4" t="s">
        <v>3401</v>
      </c>
      <c r="T1546" s="4" t="s">
        <v>3402</v>
      </c>
      <c r="U1546" s="68">
        <v>43868</v>
      </c>
      <c r="V1546" s="347" t="s">
        <v>18</v>
      </c>
      <c r="W1546" s="9">
        <v>78432</v>
      </c>
      <c r="X1546" s="4" t="s">
        <v>13</v>
      </c>
      <c r="Y1546" s="4" t="s">
        <v>328</v>
      </c>
      <c r="Z1546" s="68">
        <v>43856</v>
      </c>
    </row>
    <row r="1547" spans="1:26" ht="12.75" x14ac:dyDescent="0.35">
      <c r="A154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47" s="181" t="str">
        <f>IF(All_Opps[[#This Row],[WeekMod]]&lt;&gt;"",CONCATENATE(All_Opps[[#This Row],[Opp Year]],"-",TEXT(All_Opps[[#This Row],[WeekMod]],"00#")),"")</f>
        <v/>
      </c>
      <c r="C15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47" s="181" t="str">
        <f>CONCATENATE(All_Opps[[#This Row],[Opp Year]],"-",TEXT(All_Opps[[#This Row],[Week]],"00#"))</f>
        <v>2023-001</v>
      </c>
      <c r="E1547" s="181">
        <f>IFERROR(VALUE(RIGHT(All_Opps[[#This Row],[Opportunity Name]],2)),"")</f>
        <v>2</v>
      </c>
      <c r="F1547" s="181">
        <f>IFERROR(("20"&amp;LEFT(All_Opps[[#This Row],[Opportunity Name]],2))*1,"")</f>
        <v>2023</v>
      </c>
      <c r="G1547" s="181" t="str">
        <f>MID(All_Opps[[#This Row],[Opportunity Name]],3,2)</f>
        <v>05</v>
      </c>
      <c r="H1547" s="181" t="str">
        <f>LEFT(All_Opps[[#This Row],[Opportunity Name]],7)</f>
        <v>2305-07</v>
      </c>
      <c r="I1547" s="181" t="str" cm="1">
        <f t="array" ref="I15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547" s="181" t="str">
        <f>YEAR(All_Opps[[#This Row],[Close_Date]])&amp;"-"&amp;TEXT(MONTH(All_Opps[[#This Row],[Close_Date]]),"00")</f>
        <v>2020-01</v>
      </c>
      <c r="K1547" s="182">
        <f>All_Opps[[#This Row],[Created Date2]]*1</f>
        <v>43840</v>
      </c>
      <c r="L1547" s="183">
        <f>YEAR(All_Opps[[#This Row],[Created_Date]])</f>
        <v>2020</v>
      </c>
      <c r="M1547" s="184">
        <f>WEEKNUM(All_Opps[[#This Row],[Created_Date]],16)</f>
        <v>2</v>
      </c>
      <c r="N1547" s="182">
        <f>All_Opps[[#This Row],[Close Date]]*1</f>
        <v>43840</v>
      </c>
      <c r="O1547" s="185">
        <f>YEAR(All_Opps[[#This Row],[Close_Date]])</f>
        <v>2020</v>
      </c>
      <c r="P1547" s="183">
        <f>MONTH(All_Opps[[#This Row],[Close Date]])</f>
        <v>1</v>
      </c>
      <c r="Q1547" s="181">
        <f>WEEKNUM(All_Opps[[#This Row],[Close Date]],1)</f>
        <v>2</v>
      </c>
      <c r="R154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47" s="4" t="s">
        <v>3403</v>
      </c>
      <c r="T1547" s="4" t="s">
        <v>3404</v>
      </c>
      <c r="U1547" s="68">
        <v>43840</v>
      </c>
      <c r="V1547" s="347" t="s">
        <v>20</v>
      </c>
      <c r="W1547" s="9">
        <v>23067</v>
      </c>
      <c r="X1547" s="4" t="s">
        <v>11</v>
      </c>
      <c r="Y1547" s="4" t="s">
        <v>328</v>
      </c>
      <c r="Z1547" s="68">
        <v>43840</v>
      </c>
    </row>
    <row r="1548" spans="1:26" ht="12.75" x14ac:dyDescent="0.35">
      <c r="A154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48" s="181" t="str">
        <f>IF(All_Opps[[#This Row],[WeekMod]]&lt;&gt;"",CONCATENATE(All_Opps[[#This Row],[Opp Year]],"-",TEXT(All_Opps[[#This Row],[WeekMod]],"00#")),"")</f>
        <v/>
      </c>
      <c r="C15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48" s="181" t="str">
        <f>CONCATENATE(All_Opps[[#This Row],[Opp Year]],"-",TEXT(All_Opps[[#This Row],[Week]],"00#"))</f>
        <v>2022-001</v>
      </c>
      <c r="E1548" s="181">
        <f>IFERROR(VALUE(RIGHT(All_Opps[[#This Row],[Opportunity Name]],2)),"")</f>
        <v>4</v>
      </c>
      <c r="F1548" s="181">
        <f>IFERROR(("20"&amp;LEFT(All_Opps[[#This Row],[Opportunity Name]],2))*1,"")</f>
        <v>2022</v>
      </c>
      <c r="G1548" s="181" t="str">
        <f>MID(All_Opps[[#This Row],[Opportunity Name]],3,2)</f>
        <v>05</v>
      </c>
      <c r="H1548" s="181" t="str">
        <f>LEFT(All_Opps[[#This Row],[Opportunity Name]],7)</f>
        <v>2205-11</v>
      </c>
      <c r="I1548" s="181" t="str" cm="1">
        <f t="array" ref="I15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48" s="181" t="str">
        <f>YEAR(All_Opps[[#This Row],[Close_Date]])&amp;"-"&amp;TEXT(MONTH(All_Opps[[#This Row],[Close_Date]]),"00")</f>
        <v>2020-02</v>
      </c>
      <c r="K1548" s="182">
        <f>All_Opps[[#This Row],[Created Date2]]*1</f>
        <v>43872</v>
      </c>
      <c r="L1548" s="183">
        <f>YEAR(All_Opps[[#This Row],[Created_Date]])</f>
        <v>2020</v>
      </c>
      <c r="M1548" s="184">
        <f>WEEKNUM(All_Opps[[#This Row],[Created_Date]],16)</f>
        <v>7</v>
      </c>
      <c r="N1548" s="182">
        <f>All_Opps[[#This Row],[Close Date]]*1</f>
        <v>43874</v>
      </c>
      <c r="O1548" s="185">
        <f>YEAR(All_Opps[[#This Row],[Close_Date]])</f>
        <v>2020</v>
      </c>
      <c r="P1548" s="183">
        <f>MONTH(All_Opps[[#This Row],[Close Date]])</f>
        <v>2</v>
      </c>
      <c r="Q1548" s="181">
        <f>WEEKNUM(All_Opps[[#This Row],[Close Date]],1)</f>
        <v>7</v>
      </c>
      <c r="R15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810</v>
      </c>
      <c r="S1548" s="4" t="s">
        <v>3405</v>
      </c>
      <c r="T1548" s="4" t="s">
        <v>3406</v>
      </c>
      <c r="U1548" s="68">
        <v>43874</v>
      </c>
      <c r="V1548" s="347" t="s">
        <v>19</v>
      </c>
      <c r="W1548" s="9">
        <v>50070</v>
      </c>
      <c r="X1548" s="4" t="s">
        <v>15</v>
      </c>
      <c r="Y1548" s="4" t="s">
        <v>321</v>
      </c>
      <c r="Z1548" s="68">
        <v>43872</v>
      </c>
    </row>
    <row r="1549" spans="1:26" ht="12.75" x14ac:dyDescent="0.35">
      <c r="A15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</v>
      </c>
      <c r="B1549" s="181" t="str">
        <f>IF(All_Opps[[#This Row],[WeekMod]]&lt;&gt;"",CONCATENATE(All_Opps[[#This Row],[Opp Year]],"-",TEXT(All_Opps[[#This Row],[WeekMod]],"00#")),"")</f>
        <v>2021-004</v>
      </c>
      <c r="C15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</v>
      </c>
      <c r="D1549" s="181" t="str">
        <f>CONCATENATE(All_Opps[[#This Row],[Opp Year]],"-",TEXT(All_Opps[[#This Row],[Week]],"00#"))</f>
        <v>2021-004</v>
      </c>
      <c r="E1549" s="181">
        <f>IFERROR(VALUE(RIGHT(All_Opps[[#This Row],[Opportunity Name]],2)),"")</f>
        <v>2</v>
      </c>
      <c r="F1549" s="181">
        <f>IFERROR(("20"&amp;LEFT(All_Opps[[#This Row],[Opportunity Name]],2))*1,"")</f>
        <v>2021</v>
      </c>
      <c r="G1549" s="181" t="str">
        <f>MID(All_Opps[[#This Row],[Opportunity Name]],3,2)</f>
        <v>08</v>
      </c>
      <c r="H1549" s="181" t="str">
        <f>LEFT(All_Opps[[#This Row],[Opportunity Name]],7)</f>
        <v>2108-22</v>
      </c>
      <c r="I1549" s="181" t="str" cm="1">
        <f t="array" ref="I15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49" s="181" t="str">
        <f>YEAR(All_Opps[[#This Row],[Close_Date]])&amp;"-"&amp;TEXT(MONTH(All_Opps[[#This Row],[Close_Date]]),"00")</f>
        <v>2020-01</v>
      </c>
      <c r="K1549" s="182">
        <f>All_Opps[[#This Row],[Created Date2]]*1</f>
        <v>43849</v>
      </c>
      <c r="L1549" s="183">
        <f>YEAR(All_Opps[[#This Row],[Created_Date]])</f>
        <v>2020</v>
      </c>
      <c r="M1549" s="184">
        <f>WEEKNUM(All_Opps[[#This Row],[Created_Date]],16)</f>
        <v>4</v>
      </c>
      <c r="N1549" s="182">
        <f>All_Opps[[#This Row],[Close Date]]*1</f>
        <v>43849</v>
      </c>
      <c r="O1549" s="185">
        <f>YEAR(All_Opps[[#This Row],[Close_Date]])</f>
        <v>2020</v>
      </c>
      <c r="P1549" s="183">
        <f>MONTH(All_Opps[[#This Row],[Close Date]])</f>
        <v>1</v>
      </c>
      <c r="Q1549" s="181">
        <f>WEEKNUM(All_Opps[[#This Row],[Close Date]],1)</f>
        <v>4</v>
      </c>
      <c r="R154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560</v>
      </c>
      <c r="S1549" s="4" t="s">
        <v>3407</v>
      </c>
      <c r="T1549" s="4" t="s">
        <v>3408</v>
      </c>
      <c r="U1549" s="68">
        <v>43849</v>
      </c>
      <c r="V1549" s="347" t="s">
        <v>19</v>
      </c>
      <c r="W1549" s="9">
        <v>45054</v>
      </c>
      <c r="X1549" s="4" t="s">
        <v>16</v>
      </c>
      <c r="Y1549" s="4" t="s">
        <v>1285</v>
      </c>
      <c r="Z1549" s="68">
        <v>43849</v>
      </c>
    </row>
    <row r="1550" spans="1:26" ht="12.75" x14ac:dyDescent="0.35">
      <c r="A15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</v>
      </c>
      <c r="B1550" s="181" t="str">
        <f>IF(All_Opps[[#This Row],[WeekMod]]&lt;&gt;"",CONCATENATE(All_Opps[[#This Row],[Opp Year]],"-",TEXT(All_Opps[[#This Row],[WeekMod]],"00#")),"")</f>
        <v>2021-003</v>
      </c>
      <c r="C15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</v>
      </c>
      <c r="D1550" s="181" t="str">
        <f>CONCATENATE(All_Opps[[#This Row],[Opp Year]],"-",TEXT(All_Opps[[#This Row],[Week]],"00#"))</f>
        <v>2021-003</v>
      </c>
      <c r="E1550" s="181">
        <f>IFERROR(VALUE(RIGHT(All_Opps[[#This Row],[Opportunity Name]],2)),"")</f>
        <v>2</v>
      </c>
      <c r="F1550" s="181">
        <f>IFERROR(("20"&amp;LEFT(All_Opps[[#This Row],[Opportunity Name]],2))*1,"")</f>
        <v>2021</v>
      </c>
      <c r="G1550" s="181" t="str">
        <f>MID(All_Opps[[#This Row],[Opportunity Name]],3,2)</f>
        <v>08</v>
      </c>
      <c r="H1550" s="181" t="str">
        <f>LEFT(All_Opps[[#This Row],[Opportunity Name]],7)</f>
        <v>2108-18</v>
      </c>
      <c r="I1550" s="181" t="str" cm="1">
        <f t="array" ref="I15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50" s="181" t="str">
        <f>YEAR(All_Opps[[#This Row],[Close_Date]])&amp;"-"&amp;TEXT(MONTH(All_Opps[[#This Row],[Close_Date]]),"00")</f>
        <v>2020-01</v>
      </c>
      <c r="K1550" s="182">
        <f>All_Opps[[#This Row],[Created Date2]]*1</f>
        <v>43835</v>
      </c>
      <c r="L1550" s="183">
        <f>YEAR(All_Opps[[#This Row],[Created_Date]])</f>
        <v>2020</v>
      </c>
      <c r="M1550" s="184">
        <f>WEEKNUM(All_Opps[[#This Row],[Created_Date]],16)</f>
        <v>2</v>
      </c>
      <c r="N1550" s="182">
        <f>All_Opps[[#This Row],[Close Date]]*1</f>
        <v>43845</v>
      </c>
      <c r="O1550" s="185">
        <f>YEAR(All_Opps[[#This Row],[Close_Date]])</f>
        <v>2020</v>
      </c>
      <c r="P1550" s="183">
        <f>MONTH(All_Opps[[#This Row],[Close Date]])</f>
        <v>1</v>
      </c>
      <c r="Q1550" s="181">
        <f>WEEKNUM(All_Opps[[#This Row],[Close Date]],1)</f>
        <v>3</v>
      </c>
      <c r="R155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574</v>
      </c>
      <c r="S1550" s="4" t="s">
        <v>3409</v>
      </c>
      <c r="T1550" s="4" t="s">
        <v>3410</v>
      </c>
      <c r="U1550" s="68">
        <v>43845</v>
      </c>
      <c r="V1550" s="347" t="s">
        <v>19</v>
      </c>
      <c r="W1550" s="9">
        <v>48677</v>
      </c>
      <c r="X1550" s="4" t="s">
        <v>6</v>
      </c>
      <c r="Y1550" s="4" t="s">
        <v>1285</v>
      </c>
      <c r="Z1550" s="68">
        <v>43835</v>
      </c>
    </row>
    <row r="1551" spans="1:26" ht="12.75" x14ac:dyDescent="0.35">
      <c r="A15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1551" s="181" t="str">
        <f>IF(All_Opps[[#This Row],[WeekMod]]&lt;&gt;"",CONCATENATE(All_Opps[[#This Row],[Opp Year]],"-",TEXT(All_Opps[[#This Row],[WeekMod]],"00#")),"")</f>
        <v>2020-054</v>
      </c>
      <c r="C15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1551" s="181" t="str">
        <f>CONCATENATE(All_Opps[[#This Row],[Opp Year]],"-",TEXT(All_Opps[[#This Row],[Week]],"00#"))</f>
        <v>2020-054</v>
      </c>
      <c r="E1551" s="181" t="str">
        <f>IFERROR(VALUE(RIGHT(All_Opps[[#This Row],[Opportunity Name]],2)),"")</f>
        <v/>
      </c>
      <c r="F1551" s="181">
        <f>IFERROR(("20"&amp;LEFT(All_Opps[[#This Row],[Opportunity Name]],2))*1,"")</f>
        <v>2020</v>
      </c>
      <c r="G1551" s="181" t="str">
        <f>MID(All_Opps[[#This Row],[Opportunity Name]],3,2)</f>
        <v>08</v>
      </c>
      <c r="H1551" s="181" t="str">
        <f>LEFT(All_Opps[[#This Row],[Opportunity Name]],7)</f>
        <v>2008 As</v>
      </c>
      <c r="I1551" s="181" t="str" cm="1">
        <f t="array" ref="I15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51" s="181" t="str">
        <f>YEAR(All_Opps[[#This Row],[Close_Date]])&amp;"-"&amp;TEXT(MONTH(All_Opps[[#This Row],[Close_Date]]),"00")</f>
        <v>2020-01</v>
      </c>
      <c r="K1551" s="182">
        <f>All_Opps[[#This Row],[Created Date2]]*1</f>
        <v>43799</v>
      </c>
      <c r="L1551" s="183">
        <f>YEAR(All_Opps[[#This Row],[Created_Date]])</f>
        <v>2019</v>
      </c>
      <c r="M1551" s="184">
        <f>WEEKNUM(All_Opps[[#This Row],[Created_Date]],16)</f>
        <v>49</v>
      </c>
      <c r="N1551" s="182">
        <f>All_Opps[[#This Row],[Close Date]]*1</f>
        <v>43841</v>
      </c>
      <c r="O1551" s="185">
        <f>YEAR(All_Opps[[#This Row],[Close_Date]])</f>
        <v>2020</v>
      </c>
      <c r="P1551" s="183">
        <f>MONTH(All_Opps[[#This Row],[Close Date]])</f>
        <v>1</v>
      </c>
      <c r="Q1551" s="181">
        <f>WEEKNUM(All_Opps[[#This Row],[Close Date]],1)</f>
        <v>2</v>
      </c>
      <c r="R15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51" s="4" t="s">
        <v>3411</v>
      </c>
      <c r="T1551" s="4" t="s">
        <v>3412</v>
      </c>
      <c r="U1551" s="68">
        <v>43841</v>
      </c>
      <c r="V1551" s="347" t="s">
        <v>18</v>
      </c>
      <c r="W1551" s="9">
        <v>110727</v>
      </c>
      <c r="X1551" s="4" t="s">
        <v>12</v>
      </c>
      <c r="Y1551" s="4" t="s">
        <v>321</v>
      </c>
      <c r="Z1551" s="68">
        <v>43799</v>
      </c>
    </row>
    <row r="1552" spans="1:26" ht="12.75" x14ac:dyDescent="0.35">
      <c r="A15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552" s="181" t="str">
        <f>IF(All_Opps[[#This Row],[WeekMod]]&lt;&gt;"",CONCATENATE(All_Opps[[#This Row],[Opp Year]],"-",TEXT(All_Opps[[#This Row],[WeekMod]],"00#")),"")</f>
        <v>2020-056</v>
      </c>
      <c r="C15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552" s="181" t="str">
        <f>CONCATENATE(All_Opps[[#This Row],[Opp Year]],"-",TEXT(All_Opps[[#This Row],[Week]],"00#"))</f>
        <v>2020-056</v>
      </c>
      <c r="E1552" s="181" t="str">
        <f>IFERROR(VALUE(RIGHT(All_Opps[[#This Row],[Opportunity Name]],2)),"")</f>
        <v/>
      </c>
      <c r="F1552" s="181">
        <f>IFERROR(("20"&amp;LEFT(All_Opps[[#This Row],[Opportunity Name]],2))*1,"")</f>
        <v>2020</v>
      </c>
      <c r="G1552" s="181" t="str">
        <f>MID(All_Opps[[#This Row],[Opportunity Name]],3,2)</f>
        <v>08</v>
      </c>
      <c r="H1552" s="181" t="str">
        <f>LEFT(All_Opps[[#This Row],[Opportunity Name]],7)</f>
        <v>2008 St</v>
      </c>
      <c r="I1552" s="181" t="str" cm="1">
        <f t="array" ref="I15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52" s="181" t="str">
        <f>YEAR(All_Opps[[#This Row],[Close_Date]])&amp;"-"&amp;TEXT(MONTH(All_Opps[[#This Row],[Close_Date]]),"00")</f>
        <v>2020-01</v>
      </c>
      <c r="K1552" s="182">
        <f>All_Opps[[#This Row],[Created Date2]]*1</f>
        <v>43835</v>
      </c>
      <c r="L1552" s="183">
        <f>YEAR(All_Opps[[#This Row],[Created_Date]])</f>
        <v>2020</v>
      </c>
      <c r="M1552" s="184">
        <f>WEEKNUM(All_Opps[[#This Row],[Created_Date]],16)</f>
        <v>2</v>
      </c>
      <c r="N1552" s="182">
        <f>All_Opps[[#This Row],[Close Date]]*1</f>
        <v>43849</v>
      </c>
      <c r="O1552" s="185">
        <f>YEAR(All_Opps[[#This Row],[Close_Date]])</f>
        <v>2020</v>
      </c>
      <c r="P1552" s="183">
        <f>MONTH(All_Opps[[#This Row],[Close Date]])</f>
        <v>1</v>
      </c>
      <c r="Q1552" s="181">
        <f>WEEKNUM(All_Opps[[#This Row],[Close Date]],1)</f>
        <v>4</v>
      </c>
      <c r="R155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52" s="4" t="s">
        <v>3413</v>
      </c>
      <c r="T1552" s="4" t="s">
        <v>3414</v>
      </c>
      <c r="U1552" s="68">
        <v>43849</v>
      </c>
      <c r="V1552" s="347" t="s">
        <v>18</v>
      </c>
      <c r="W1552" s="9">
        <v>41542</v>
      </c>
      <c r="X1552" s="4" t="s">
        <v>13</v>
      </c>
      <c r="Y1552" s="4" t="s">
        <v>321</v>
      </c>
      <c r="Z1552" s="68">
        <v>43835</v>
      </c>
    </row>
    <row r="1553" spans="1:26" ht="12.75" x14ac:dyDescent="0.35">
      <c r="A15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553" s="181" t="str">
        <f>IF(All_Opps[[#This Row],[WeekMod]]&lt;&gt;"",CONCATENATE(All_Opps[[#This Row],[Opp Year]],"-",TEXT(All_Opps[[#This Row],[WeekMod]],"00#")),"")</f>
        <v>2020-057</v>
      </c>
      <c r="C15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553" s="181" t="str">
        <f>CONCATENATE(All_Opps[[#This Row],[Opp Year]],"-",TEXT(All_Opps[[#This Row],[Week]],"00#"))</f>
        <v>2020-057</v>
      </c>
      <c r="E1553" s="181">
        <f>IFERROR(VALUE(RIGHT(All_Opps[[#This Row],[Opportunity Name]],2)),"")</f>
        <v>5</v>
      </c>
      <c r="F1553" s="181">
        <f>IFERROR(("20"&amp;LEFT(All_Opps[[#This Row],[Opportunity Name]],2))*1,"")</f>
        <v>2020</v>
      </c>
      <c r="G1553" s="181" t="str">
        <f>MID(All_Opps[[#This Row],[Opportunity Name]],3,2)</f>
        <v>07</v>
      </c>
      <c r="H1553" s="181" t="str">
        <f>LEFT(All_Opps[[#This Row],[Opportunity Name]],7)</f>
        <v>2007 Gr</v>
      </c>
      <c r="I1553" s="181" t="str" cm="1">
        <f t="array" ref="I15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53" s="181" t="str">
        <f>YEAR(All_Opps[[#This Row],[Close_Date]])&amp;"-"&amp;TEXT(MONTH(All_Opps[[#This Row],[Close_Date]]),"00")</f>
        <v>2020-01</v>
      </c>
      <c r="K1553" s="182">
        <f>All_Opps[[#This Row],[Created Date2]]*1</f>
        <v>43836</v>
      </c>
      <c r="L1553" s="183">
        <f>YEAR(All_Opps[[#This Row],[Created_Date]])</f>
        <v>2020</v>
      </c>
      <c r="M1553" s="184">
        <f>WEEKNUM(All_Opps[[#This Row],[Created_Date]],16)</f>
        <v>2</v>
      </c>
      <c r="N1553" s="182">
        <f>All_Opps[[#This Row],[Close Date]]*1</f>
        <v>43856</v>
      </c>
      <c r="O1553" s="185">
        <f>YEAR(All_Opps[[#This Row],[Close_Date]])</f>
        <v>2020</v>
      </c>
      <c r="P1553" s="183">
        <f>MONTH(All_Opps[[#This Row],[Close Date]])</f>
        <v>1</v>
      </c>
      <c r="Q1553" s="181">
        <f>WEEKNUM(All_Opps[[#This Row],[Close Date]],1)</f>
        <v>5</v>
      </c>
      <c r="R155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53" s="4" t="s">
        <v>3415</v>
      </c>
      <c r="T1553" s="4" t="s">
        <v>3416</v>
      </c>
      <c r="U1553" s="68">
        <v>43856</v>
      </c>
      <c r="V1553" s="347" t="s">
        <v>18</v>
      </c>
      <c r="W1553" s="9">
        <v>96758</v>
      </c>
      <c r="X1553" s="4" t="s">
        <v>181</v>
      </c>
      <c r="Y1553" s="4" t="s">
        <v>1285</v>
      </c>
      <c r="Z1553" s="68">
        <v>43836</v>
      </c>
    </row>
    <row r="1554" spans="1:26" ht="12.75" x14ac:dyDescent="0.35">
      <c r="A15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</v>
      </c>
      <c r="B1554" s="181" t="str">
        <f>IF(All_Opps[[#This Row],[WeekMod]]&lt;&gt;"",CONCATENATE(All_Opps[[#This Row],[Opp Year]],"-",TEXT(All_Opps[[#This Row],[WeekMod]],"00#")),"")</f>
        <v>2021-002</v>
      </c>
      <c r="C15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</v>
      </c>
      <c r="D1554" s="181" t="str">
        <f>CONCATENATE(All_Opps[[#This Row],[Opp Year]],"-",TEXT(All_Opps[[#This Row],[Week]],"00#"))</f>
        <v>2021-002</v>
      </c>
      <c r="E1554" s="181">
        <f>IFERROR(VALUE(RIGHT(All_Opps[[#This Row],[Opportunity Name]],2)),"")</f>
        <v>15</v>
      </c>
      <c r="F1554" s="181">
        <f>IFERROR(("20"&amp;LEFT(All_Opps[[#This Row],[Opportunity Name]],2))*1,"")</f>
        <v>2021</v>
      </c>
      <c r="G1554" s="181" t="str">
        <f>MID(All_Opps[[#This Row],[Opportunity Name]],3,2)</f>
        <v>12</v>
      </c>
      <c r="H1554" s="181" t="str">
        <f>LEFT(All_Opps[[#This Row],[Opportunity Name]],7)</f>
        <v>2112-04</v>
      </c>
      <c r="I1554" s="181" t="str" cm="1">
        <f t="array" ref="I15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554" s="181" t="str">
        <f>YEAR(All_Opps[[#This Row],[Close_Date]])&amp;"-"&amp;TEXT(MONTH(All_Opps[[#This Row],[Close_Date]]),"00")</f>
        <v>2020-01</v>
      </c>
      <c r="K1554" s="182">
        <f>All_Opps[[#This Row],[Created Date2]]*1</f>
        <v>43824</v>
      </c>
      <c r="L1554" s="183">
        <f>YEAR(All_Opps[[#This Row],[Created_Date]])</f>
        <v>2019</v>
      </c>
      <c r="M1554" s="184">
        <f>WEEKNUM(All_Opps[[#This Row],[Created_Date]],16)</f>
        <v>52</v>
      </c>
      <c r="N1554" s="182">
        <f>All_Opps[[#This Row],[Close Date]]*1</f>
        <v>43836</v>
      </c>
      <c r="O1554" s="185">
        <f>YEAR(All_Opps[[#This Row],[Close_Date]])</f>
        <v>2020</v>
      </c>
      <c r="P1554" s="183">
        <f>MONTH(All_Opps[[#This Row],[Close Date]])</f>
        <v>1</v>
      </c>
      <c r="Q1554" s="181">
        <f>WEEKNUM(All_Opps[[#This Row],[Close Date]],1)</f>
        <v>2</v>
      </c>
      <c r="R155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54" s="4" t="s">
        <v>3417</v>
      </c>
      <c r="T1554" s="4" t="s">
        <v>3418</v>
      </c>
      <c r="U1554" s="68">
        <v>43836</v>
      </c>
      <c r="V1554" s="347" t="s">
        <v>20</v>
      </c>
      <c r="W1554" s="9">
        <v>101485</v>
      </c>
      <c r="X1554" s="4" t="s">
        <v>15</v>
      </c>
      <c r="Y1554" s="4" t="s">
        <v>328</v>
      </c>
      <c r="Z1554" s="68">
        <v>43824</v>
      </c>
    </row>
    <row r="1555" spans="1:26" ht="12.75" x14ac:dyDescent="0.35">
      <c r="A155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55" s="181" t="str">
        <f>IF(All_Opps[[#This Row],[WeekMod]]&lt;&gt;"",CONCATENATE(All_Opps[[#This Row],[Opp Year]],"-",TEXT(All_Opps[[#This Row],[WeekMod]],"00#")),"")</f>
        <v/>
      </c>
      <c r="C15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55" s="181" t="str">
        <f>CONCATENATE(All_Opps[[#This Row],[Opp Year]],"-",TEXT(All_Opps[[#This Row],[Week]],"00#"))</f>
        <v>2023-001</v>
      </c>
      <c r="E1555" s="181">
        <f>IFERROR(VALUE(RIGHT(All_Opps[[#This Row],[Opportunity Name]],2)),"")</f>
        <v>6</v>
      </c>
      <c r="F1555" s="181">
        <f>IFERROR(("20"&amp;LEFT(All_Opps[[#This Row],[Opportunity Name]],2))*1,"")</f>
        <v>2023</v>
      </c>
      <c r="G1555" s="181" t="str">
        <f>MID(All_Opps[[#This Row],[Opportunity Name]],3,2)</f>
        <v>02</v>
      </c>
      <c r="H1555" s="181" t="str">
        <f>LEFT(All_Opps[[#This Row],[Opportunity Name]],7)</f>
        <v>2302-06</v>
      </c>
      <c r="I1555" s="181" t="str" cm="1">
        <f t="array" ref="I15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555" s="181" t="str">
        <f>YEAR(All_Opps[[#This Row],[Close_Date]])&amp;"-"&amp;TEXT(MONTH(All_Opps[[#This Row],[Close_Date]]),"00")</f>
        <v>2020-02</v>
      </c>
      <c r="K1555" s="182">
        <f>All_Opps[[#This Row],[Created Date2]]*1</f>
        <v>43872</v>
      </c>
      <c r="L1555" s="183">
        <f>YEAR(All_Opps[[#This Row],[Created_Date]])</f>
        <v>2020</v>
      </c>
      <c r="M1555" s="184">
        <f>WEEKNUM(All_Opps[[#This Row],[Created_Date]],16)</f>
        <v>7</v>
      </c>
      <c r="N1555" s="182">
        <f>All_Opps[[#This Row],[Close Date]]*1</f>
        <v>43877</v>
      </c>
      <c r="O1555" s="185">
        <f>YEAR(All_Opps[[#This Row],[Close_Date]])</f>
        <v>2020</v>
      </c>
      <c r="P1555" s="183">
        <f>MONTH(All_Opps[[#This Row],[Close Date]])</f>
        <v>2</v>
      </c>
      <c r="Q1555" s="181">
        <f>WEEKNUM(All_Opps[[#This Row],[Close Date]],1)</f>
        <v>8</v>
      </c>
      <c r="R155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55" s="4" t="s">
        <v>3419</v>
      </c>
      <c r="T1555" s="4" t="s">
        <v>3420</v>
      </c>
      <c r="U1555" s="68">
        <v>43877</v>
      </c>
      <c r="V1555" s="347" t="s">
        <v>20</v>
      </c>
      <c r="W1555" s="9">
        <v>66221</v>
      </c>
      <c r="X1555" s="4" t="s">
        <v>5</v>
      </c>
      <c r="Y1555" s="4" t="s">
        <v>1285</v>
      </c>
      <c r="Z1555" s="68">
        <v>43872</v>
      </c>
    </row>
    <row r="1556" spans="1:26" ht="12.75" x14ac:dyDescent="0.35">
      <c r="A155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56" s="181" t="str">
        <f>IF(All_Opps[[#This Row],[WeekMod]]&lt;&gt;"",CONCATENATE(All_Opps[[#This Row],[Opp Year]],"-",TEXT(All_Opps[[#This Row],[WeekMod]],"00#")),"")</f>
        <v/>
      </c>
      <c r="C15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56" s="181" t="str">
        <f>CONCATENATE(All_Opps[[#This Row],[Opp Year]],"-",TEXT(All_Opps[[#This Row],[Week]],"00#"))</f>
        <v>2022-001</v>
      </c>
      <c r="E1556" s="181">
        <f>IFERROR(VALUE(RIGHT(All_Opps[[#This Row],[Opportunity Name]],2)),"")</f>
        <v>4</v>
      </c>
      <c r="F1556" s="181">
        <f>IFERROR(("20"&amp;LEFT(All_Opps[[#This Row],[Opportunity Name]],2))*1,"")</f>
        <v>2022</v>
      </c>
      <c r="G1556" s="181" t="str">
        <f>MID(All_Opps[[#This Row],[Opportunity Name]],3,2)</f>
        <v>05</v>
      </c>
      <c r="H1556" s="181" t="str">
        <f>LEFT(All_Opps[[#This Row],[Opportunity Name]],7)</f>
        <v>2205-07</v>
      </c>
      <c r="I1556" s="181" t="str" cm="1">
        <f t="array" ref="I15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556" s="181" t="str">
        <f>YEAR(All_Opps[[#This Row],[Close_Date]])&amp;"-"&amp;TEXT(MONTH(All_Opps[[#This Row],[Close_Date]]),"00")</f>
        <v>2020-01</v>
      </c>
      <c r="K1556" s="182">
        <f>All_Opps[[#This Row],[Created Date2]]*1</f>
        <v>43816</v>
      </c>
      <c r="L1556" s="183">
        <f>YEAR(All_Opps[[#This Row],[Created_Date]])</f>
        <v>2019</v>
      </c>
      <c r="M1556" s="184">
        <f>WEEKNUM(All_Opps[[#This Row],[Created_Date]],16)</f>
        <v>51</v>
      </c>
      <c r="N1556" s="182">
        <f>All_Opps[[#This Row],[Close Date]]*1</f>
        <v>43839</v>
      </c>
      <c r="O1556" s="185">
        <f>YEAR(All_Opps[[#This Row],[Close_Date]])</f>
        <v>2020</v>
      </c>
      <c r="P1556" s="183">
        <f>MONTH(All_Opps[[#This Row],[Close Date]])</f>
        <v>1</v>
      </c>
      <c r="Q1556" s="181">
        <f>WEEKNUM(All_Opps[[#This Row],[Close Date]],1)</f>
        <v>2</v>
      </c>
      <c r="R155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56" s="4" t="s">
        <v>3421</v>
      </c>
      <c r="T1556" s="4" t="s">
        <v>3422</v>
      </c>
      <c r="U1556" s="68">
        <v>43839</v>
      </c>
      <c r="V1556" s="347" t="s">
        <v>20</v>
      </c>
      <c r="W1556" s="9">
        <v>51078</v>
      </c>
      <c r="X1556" s="4" t="s">
        <v>15</v>
      </c>
      <c r="Y1556" s="4" t="s">
        <v>328</v>
      </c>
      <c r="Z1556" s="68">
        <v>43816</v>
      </c>
    </row>
    <row r="1557" spans="1:26" ht="12.75" x14ac:dyDescent="0.35">
      <c r="A15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1557" s="181" t="str">
        <f>IF(All_Opps[[#This Row],[WeekMod]]&lt;&gt;"",CONCATENATE(All_Opps[[#This Row],[Opp Year]],"-",TEXT(All_Opps[[#This Row],[WeekMod]],"00#")),"")</f>
        <v>2020-061</v>
      </c>
      <c r="C15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1557" s="181" t="str">
        <f>CONCATENATE(All_Opps[[#This Row],[Opp Year]],"-",TEXT(All_Opps[[#This Row],[Week]],"00#"))</f>
        <v>2020-061</v>
      </c>
      <c r="E1557" s="181">
        <f>IFERROR(VALUE(RIGHT(All_Opps[[#This Row],[Opportunity Name]],2)),"")</f>
        <v>4</v>
      </c>
      <c r="F1557" s="181">
        <f>IFERROR(("20"&amp;LEFT(All_Opps[[#This Row],[Opportunity Name]],2))*1,"")</f>
        <v>2020</v>
      </c>
      <c r="G1557" s="181" t="str">
        <f>MID(All_Opps[[#This Row],[Opportunity Name]],3,2)</f>
        <v>09</v>
      </c>
      <c r="H1557" s="181" t="str">
        <f>LEFT(All_Opps[[#This Row],[Opportunity Name]],7)</f>
        <v>2009 Du</v>
      </c>
      <c r="I1557" s="181" t="str" cm="1">
        <f t="array" ref="I15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57" s="181" t="str">
        <f>YEAR(All_Opps[[#This Row],[Close_Date]])&amp;"-"&amp;TEXT(MONTH(All_Opps[[#This Row],[Close_Date]]),"00")</f>
        <v>2020-02</v>
      </c>
      <c r="K1557" s="182">
        <f>All_Opps[[#This Row],[Created Date2]]*1</f>
        <v>43872</v>
      </c>
      <c r="L1557" s="183">
        <f>YEAR(All_Opps[[#This Row],[Created_Date]])</f>
        <v>2020</v>
      </c>
      <c r="M1557" s="184">
        <f>WEEKNUM(All_Opps[[#This Row],[Created_Date]],16)</f>
        <v>7</v>
      </c>
      <c r="N1557" s="182">
        <f>All_Opps[[#This Row],[Close Date]]*1</f>
        <v>43888</v>
      </c>
      <c r="O1557" s="185">
        <f>YEAR(All_Opps[[#This Row],[Close_Date]])</f>
        <v>2020</v>
      </c>
      <c r="P1557" s="183">
        <f>MONTH(All_Opps[[#This Row],[Close Date]])</f>
        <v>2</v>
      </c>
      <c r="Q1557" s="181">
        <f>WEEKNUM(All_Opps[[#This Row],[Close Date]],1)</f>
        <v>9</v>
      </c>
      <c r="R155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57" s="4" t="s">
        <v>3423</v>
      </c>
      <c r="T1557" s="4" t="s">
        <v>3424</v>
      </c>
      <c r="U1557" s="68">
        <v>43888</v>
      </c>
      <c r="V1557" s="347" t="s">
        <v>18</v>
      </c>
      <c r="W1557" s="9">
        <v>63832</v>
      </c>
      <c r="X1557" s="4" t="s">
        <v>161</v>
      </c>
      <c r="Y1557" s="4" t="s">
        <v>328</v>
      </c>
      <c r="Z1557" s="68">
        <v>43872</v>
      </c>
    </row>
    <row r="1558" spans="1:26" ht="12.75" x14ac:dyDescent="0.35">
      <c r="A15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</v>
      </c>
      <c r="B1558" s="181" t="str">
        <f>IF(All_Opps[[#This Row],[WeekMod]]&lt;&gt;"",CONCATENATE(All_Opps[[#This Row],[Opp Year]],"-",TEXT(All_Opps[[#This Row],[WeekMod]],"00#")),"")</f>
        <v>2021-002</v>
      </c>
      <c r="C15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</v>
      </c>
      <c r="D1558" s="181" t="str">
        <f>CONCATENATE(All_Opps[[#This Row],[Opp Year]],"-",TEXT(All_Opps[[#This Row],[Week]],"00#"))</f>
        <v>2021-002</v>
      </c>
      <c r="E1558" s="181">
        <f>IFERROR(VALUE(RIGHT(All_Opps[[#This Row],[Opportunity Name]],2)),"")</f>
        <v>2</v>
      </c>
      <c r="F1558" s="181">
        <f>IFERROR(("20"&amp;LEFT(All_Opps[[#This Row],[Opportunity Name]],2))*1,"")</f>
        <v>2021</v>
      </c>
      <c r="G1558" s="181" t="str">
        <f>MID(All_Opps[[#This Row],[Opportunity Name]],3,2)</f>
        <v>09</v>
      </c>
      <c r="H1558" s="181" t="str">
        <f>LEFT(All_Opps[[#This Row],[Opportunity Name]],7)</f>
        <v>2109-05</v>
      </c>
      <c r="I1558" s="181" t="str" cm="1">
        <f t="array" ref="I15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58" s="181" t="str">
        <f>YEAR(All_Opps[[#This Row],[Close_Date]])&amp;"-"&amp;TEXT(MONTH(All_Opps[[#This Row],[Close_Date]]),"00")</f>
        <v>2020-01</v>
      </c>
      <c r="K1558" s="182">
        <f>All_Opps[[#This Row],[Created Date2]]*1</f>
        <v>43832</v>
      </c>
      <c r="L1558" s="183">
        <f>YEAR(All_Opps[[#This Row],[Created_Date]])</f>
        <v>2020</v>
      </c>
      <c r="M1558" s="184">
        <f>WEEKNUM(All_Opps[[#This Row],[Created_Date]],16)</f>
        <v>1</v>
      </c>
      <c r="N1558" s="182">
        <f>All_Opps[[#This Row],[Close Date]]*1</f>
        <v>43840</v>
      </c>
      <c r="O1558" s="185">
        <f>YEAR(All_Opps[[#This Row],[Close_Date]])</f>
        <v>2020</v>
      </c>
      <c r="P1558" s="183">
        <f>MONTH(All_Opps[[#This Row],[Close Date]])</f>
        <v>1</v>
      </c>
      <c r="Q1558" s="181">
        <f>WEEKNUM(All_Opps[[#This Row],[Close Date]],1)</f>
        <v>2</v>
      </c>
      <c r="R155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608</v>
      </c>
      <c r="S1558" s="4" t="s">
        <v>3425</v>
      </c>
      <c r="T1558" s="4" t="s">
        <v>3426</v>
      </c>
      <c r="U1558" s="68">
        <v>43840</v>
      </c>
      <c r="V1558" s="347" t="s">
        <v>19</v>
      </c>
      <c r="W1558" s="9">
        <v>53357</v>
      </c>
      <c r="X1558" s="4" t="s">
        <v>15</v>
      </c>
      <c r="Y1558" s="4" t="s">
        <v>321</v>
      </c>
      <c r="Z1558" s="68">
        <v>43832</v>
      </c>
    </row>
    <row r="1559" spans="1:26" ht="12.75" x14ac:dyDescent="0.35">
      <c r="A15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1559" s="181" t="str">
        <f>IF(All_Opps[[#This Row],[WeekMod]]&lt;&gt;"",CONCATENATE(All_Opps[[#This Row],[Opp Year]],"-",TEXT(All_Opps[[#This Row],[WeekMod]],"00#")),"")</f>
        <v>2020-061</v>
      </c>
      <c r="C15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1559" s="181" t="str">
        <f>CONCATENATE(All_Opps[[#This Row],[Opp Year]],"-",TEXT(All_Opps[[#This Row],[Week]],"00#"))</f>
        <v>2020-061</v>
      </c>
      <c r="E1559" s="181">
        <f>IFERROR(VALUE(RIGHT(All_Opps[[#This Row],[Opportunity Name]],2)),"")</f>
        <v>1</v>
      </c>
      <c r="F1559" s="181">
        <f>IFERROR(("20"&amp;LEFT(All_Opps[[#This Row],[Opportunity Name]],2))*1,"")</f>
        <v>2020</v>
      </c>
      <c r="G1559" s="181" t="str">
        <f>MID(All_Opps[[#This Row],[Opportunity Name]],3,2)</f>
        <v>09</v>
      </c>
      <c r="H1559" s="181" t="str">
        <f>LEFT(All_Opps[[#This Row],[Opportunity Name]],7)</f>
        <v>2009 Gr</v>
      </c>
      <c r="I1559" s="181" t="str" cm="1">
        <f t="array" ref="I15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59" s="181" t="str">
        <f>YEAR(All_Opps[[#This Row],[Close_Date]])&amp;"-"&amp;TEXT(MONTH(All_Opps[[#This Row],[Close_Date]]),"00")</f>
        <v>2020-02</v>
      </c>
      <c r="K1559" s="182">
        <f>All_Opps[[#This Row],[Created Date2]]*1</f>
        <v>43882</v>
      </c>
      <c r="L1559" s="183">
        <f>YEAR(All_Opps[[#This Row],[Created_Date]])</f>
        <v>2020</v>
      </c>
      <c r="M1559" s="184">
        <f>WEEKNUM(All_Opps[[#This Row],[Created_Date]],16)</f>
        <v>8</v>
      </c>
      <c r="N1559" s="182">
        <f>All_Opps[[#This Row],[Close Date]]*1</f>
        <v>43884</v>
      </c>
      <c r="O1559" s="185">
        <f>YEAR(All_Opps[[#This Row],[Close_Date]])</f>
        <v>2020</v>
      </c>
      <c r="P1559" s="183">
        <f>MONTH(All_Opps[[#This Row],[Close Date]])</f>
        <v>2</v>
      </c>
      <c r="Q1559" s="181">
        <f>WEEKNUM(All_Opps[[#This Row],[Close Date]],1)</f>
        <v>9</v>
      </c>
      <c r="R15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59" s="4" t="s">
        <v>3427</v>
      </c>
      <c r="T1559" s="4" t="s">
        <v>3428</v>
      </c>
      <c r="U1559" s="68">
        <v>43884</v>
      </c>
      <c r="V1559" s="347" t="s">
        <v>18</v>
      </c>
      <c r="W1559" s="9">
        <v>126639</v>
      </c>
      <c r="X1559" s="4" t="s">
        <v>11</v>
      </c>
      <c r="Y1559" s="4" t="s">
        <v>328</v>
      </c>
      <c r="Z1559" s="68">
        <v>43882</v>
      </c>
    </row>
    <row r="1560" spans="1:26" ht="12.75" x14ac:dyDescent="0.35">
      <c r="A1560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60" s="181" t="str">
        <f>IF(All_Opps[[#This Row],[WeekMod]]&lt;&gt;"",CONCATENATE(All_Opps[[#This Row],[Opp Year]],"-",TEXT(All_Opps[[#This Row],[WeekMod]],"00#")),"")</f>
        <v/>
      </c>
      <c r="C15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60" s="181" t="str">
        <f>CONCATENATE(All_Opps[[#This Row],[Opp Year]],"-",TEXT(All_Opps[[#This Row],[Week]],"00#"))</f>
        <v>2022-001</v>
      </c>
      <c r="E1560" s="181">
        <f>IFERROR(VALUE(RIGHT(All_Opps[[#This Row],[Opportunity Name]],2)),"")</f>
        <v>2</v>
      </c>
      <c r="F1560" s="181">
        <f>IFERROR(("20"&amp;LEFT(All_Opps[[#This Row],[Opportunity Name]],2))*1,"")</f>
        <v>2022</v>
      </c>
      <c r="G1560" s="181" t="str">
        <f>MID(All_Opps[[#This Row],[Opportunity Name]],3,2)</f>
        <v>06</v>
      </c>
      <c r="H1560" s="181" t="str">
        <f>LEFT(All_Opps[[#This Row],[Opportunity Name]],7)</f>
        <v>2206-01</v>
      </c>
      <c r="I1560" s="181" t="str" cm="1">
        <f t="array" ref="I15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60" s="181" t="str">
        <f>YEAR(All_Opps[[#This Row],[Close_Date]])&amp;"-"&amp;TEXT(MONTH(All_Opps[[#This Row],[Close_Date]]),"00")</f>
        <v>2020-03</v>
      </c>
      <c r="K1560" s="182">
        <f>All_Opps[[#This Row],[Created Date2]]*1</f>
        <v>43895</v>
      </c>
      <c r="L1560" s="183">
        <f>YEAR(All_Opps[[#This Row],[Created_Date]])</f>
        <v>2020</v>
      </c>
      <c r="M1560" s="184">
        <f>WEEKNUM(All_Opps[[#This Row],[Created_Date]],16)</f>
        <v>10</v>
      </c>
      <c r="N1560" s="182">
        <f>All_Opps[[#This Row],[Close Date]]*1</f>
        <v>43895</v>
      </c>
      <c r="O1560" s="185">
        <f>YEAR(All_Opps[[#This Row],[Close_Date]])</f>
        <v>2020</v>
      </c>
      <c r="P1560" s="183">
        <f>MONTH(All_Opps[[#This Row],[Close Date]])</f>
        <v>3</v>
      </c>
      <c r="Q1560" s="181">
        <f>WEEKNUM(All_Opps[[#This Row],[Close Date]],1)</f>
        <v>10</v>
      </c>
      <c r="R156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818</v>
      </c>
      <c r="S1560" s="4" t="s">
        <v>3429</v>
      </c>
      <c r="T1560" s="4" t="s">
        <v>3430</v>
      </c>
      <c r="U1560" s="68">
        <v>43895</v>
      </c>
      <c r="V1560" s="347" t="s">
        <v>19</v>
      </c>
      <c r="W1560" s="9">
        <v>72513</v>
      </c>
      <c r="X1560" s="4" t="s">
        <v>13</v>
      </c>
      <c r="Y1560" s="4" t="s">
        <v>1285</v>
      </c>
      <c r="Z1560" s="68">
        <v>43895</v>
      </c>
    </row>
    <row r="1561" spans="1:26" ht="12.75" x14ac:dyDescent="0.35">
      <c r="A156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61" s="181" t="str">
        <f>IF(All_Opps[[#This Row],[WeekMod]]&lt;&gt;"",CONCATENATE(All_Opps[[#This Row],[Opp Year]],"-",TEXT(All_Opps[[#This Row],[WeekMod]],"00#")),"")</f>
        <v/>
      </c>
      <c r="C15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61" s="181" t="str">
        <f>CONCATENATE(All_Opps[[#This Row],[Opp Year]],"-",TEXT(All_Opps[[#This Row],[Week]],"00#"))</f>
        <v>2022-001</v>
      </c>
      <c r="E1561" s="181">
        <f>IFERROR(VALUE(RIGHT(All_Opps[[#This Row],[Opportunity Name]],2)),"")</f>
        <v>2</v>
      </c>
      <c r="F1561" s="181">
        <f>IFERROR(("20"&amp;LEFT(All_Opps[[#This Row],[Opportunity Name]],2))*1,"")</f>
        <v>2022</v>
      </c>
      <c r="G1561" s="181" t="str">
        <f>MID(All_Opps[[#This Row],[Opportunity Name]],3,2)</f>
        <v>06</v>
      </c>
      <c r="H1561" s="181" t="str">
        <f>LEFT(All_Opps[[#This Row],[Opportunity Name]],7)</f>
        <v>2206-01</v>
      </c>
      <c r="I1561" s="181" t="str" cm="1">
        <f t="array" ref="I15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61" s="181" t="str">
        <f>YEAR(All_Opps[[#This Row],[Close_Date]])&amp;"-"&amp;TEXT(MONTH(All_Opps[[#This Row],[Close_Date]]),"00")</f>
        <v>2020-01</v>
      </c>
      <c r="K1561" s="182">
        <f>All_Opps[[#This Row],[Created Date2]]*1</f>
        <v>43846</v>
      </c>
      <c r="L1561" s="183">
        <f>YEAR(All_Opps[[#This Row],[Created_Date]])</f>
        <v>2020</v>
      </c>
      <c r="M1561" s="184">
        <f>WEEKNUM(All_Opps[[#This Row],[Created_Date]],16)</f>
        <v>3</v>
      </c>
      <c r="N1561" s="182">
        <f>All_Opps[[#This Row],[Close Date]]*1</f>
        <v>43846</v>
      </c>
      <c r="O1561" s="185">
        <f>YEAR(All_Opps[[#This Row],[Close_Date]])</f>
        <v>2020</v>
      </c>
      <c r="P1561" s="183">
        <f>MONTH(All_Opps[[#This Row],[Close Date]])</f>
        <v>1</v>
      </c>
      <c r="Q1561" s="181">
        <f>WEEKNUM(All_Opps[[#This Row],[Close Date]],1)</f>
        <v>3</v>
      </c>
      <c r="R156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867</v>
      </c>
      <c r="S1561" s="4" t="s">
        <v>3431</v>
      </c>
      <c r="T1561" s="4" t="s">
        <v>3432</v>
      </c>
      <c r="U1561" s="68">
        <v>43846</v>
      </c>
      <c r="V1561" s="347" t="s">
        <v>19</v>
      </c>
      <c r="W1561" s="9">
        <v>67207</v>
      </c>
      <c r="X1561" s="4" t="s">
        <v>11</v>
      </c>
      <c r="Y1561" s="4" t="s">
        <v>1285</v>
      </c>
      <c r="Z1561" s="68">
        <v>43846</v>
      </c>
    </row>
    <row r="1562" spans="1:26" ht="12.75" x14ac:dyDescent="0.35">
      <c r="A15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</v>
      </c>
      <c r="B1562" s="181" t="str">
        <f>IF(All_Opps[[#This Row],[WeekMod]]&lt;&gt;"",CONCATENATE(All_Opps[[#This Row],[Opp Year]],"-",TEXT(All_Opps[[#This Row],[WeekMod]],"00#")),"")</f>
        <v>2021-008</v>
      </c>
      <c r="C15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</v>
      </c>
      <c r="D1562" s="181" t="str">
        <f>CONCATENATE(All_Opps[[#This Row],[Opp Year]],"-",TEXT(All_Opps[[#This Row],[Week]],"00#"))</f>
        <v>2021-008</v>
      </c>
      <c r="E1562" s="181">
        <f>IFERROR(VALUE(RIGHT(All_Opps[[#This Row],[Opportunity Name]],2)),"")</f>
        <v>2</v>
      </c>
      <c r="F1562" s="181">
        <f>IFERROR(("20"&amp;LEFT(All_Opps[[#This Row],[Opportunity Name]],2))*1,"")</f>
        <v>2021</v>
      </c>
      <c r="G1562" s="181" t="str">
        <f>MID(All_Opps[[#This Row],[Opportunity Name]],3,2)</f>
        <v>09</v>
      </c>
      <c r="H1562" s="181" t="str">
        <f>LEFT(All_Opps[[#This Row],[Opportunity Name]],7)</f>
        <v>2109-05</v>
      </c>
      <c r="I1562" s="181" t="str" cm="1">
        <f t="array" ref="I15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62" s="181" t="str">
        <f>YEAR(All_Opps[[#This Row],[Close_Date]])&amp;"-"&amp;TEXT(MONTH(All_Opps[[#This Row],[Close_Date]]),"00")</f>
        <v>2020-02</v>
      </c>
      <c r="K1562" s="182">
        <f>All_Opps[[#This Row],[Created Date2]]*1</f>
        <v>43885</v>
      </c>
      <c r="L1562" s="183">
        <f>YEAR(All_Opps[[#This Row],[Created_Date]])</f>
        <v>2020</v>
      </c>
      <c r="M1562" s="184">
        <f>WEEKNUM(All_Opps[[#This Row],[Created_Date]],16)</f>
        <v>9</v>
      </c>
      <c r="N1562" s="182">
        <f>All_Opps[[#This Row],[Close Date]]*1</f>
        <v>43881</v>
      </c>
      <c r="O1562" s="185">
        <f>YEAR(All_Opps[[#This Row],[Close_Date]])</f>
        <v>2020</v>
      </c>
      <c r="P1562" s="183">
        <f>MONTH(All_Opps[[#This Row],[Close Date]])</f>
        <v>2</v>
      </c>
      <c r="Q1562" s="181">
        <f>WEEKNUM(All_Opps[[#This Row],[Close Date]],1)</f>
        <v>8</v>
      </c>
      <c r="R156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555</v>
      </c>
      <c r="S1562" s="4" t="s">
        <v>3433</v>
      </c>
      <c r="T1562" s="4" t="s">
        <v>3434</v>
      </c>
      <c r="U1562" s="68">
        <v>43881</v>
      </c>
      <c r="V1562" s="347" t="s">
        <v>19</v>
      </c>
      <c r="W1562" s="9">
        <v>51806</v>
      </c>
      <c r="X1562" s="4" t="s">
        <v>14</v>
      </c>
      <c r="Y1562" s="4" t="s">
        <v>321</v>
      </c>
      <c r="Z1562" s="68">
        <v>43885</v>
      </c>
    </row>
    <row r="1563" spans="1:26" ht="12.75" x14ac:dyDescent="0.35">
      <c r="A15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1563" s="181" t="str">
        <f>IF(All_Opps[[#This Row],[WeekMod]]&lt;&gt;"",CONCATENATE(All_Opps[[#This Row],[Opp Year]],"-",TEXT(All_Opps[[#This Row],[WeekMod]],"00#")),"")</f>
        <v>2021-010</v>
      </c>
      <c r="C15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1563" s="181" t="str">
        <f>CONCATENATE(All_Opps[[#This Row],[Opp Year]],"-",TEXT(All_Opps[[#This Row],[Week]],"00#"))</f>
        <v>2021-010</v>
      </c>
      <c r="E1563" s="181">
        <f>IFERROR(VALUE(RIGHT(All_Opps[[#This Row],[Opportunity Name]],2)),"")</f>
        <v>2</v>
      </c>
      <c r="F1563" s="181">
        <f>IFERROR(("20"&amp;LEFT(All_Opps[[#This Row],[Opportunity Name]],2))*1,"")</f>
        <v>2021</v>
      </c>
      <c r="G1563" s="181" t="str">
        <f>MID(All_Opps[[#This Row],[Opportunity Name]],3,2)</f>
        <v>09</v>
      </c>
      <c r="H1563" s="181" t="str">
        <f>LEFT(All_Opps[[#This Row],[Opportunity Name]],7)</f>
        <v>2109-05</v>
      </c>
      <c r="I1563" s="181" t="str" cm="1">
        <f t="array" ref="I15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63" s="181" t="str">
        <f>YEAR(All_Opps[[#This Row],[Close_Date]])&amp;"-"&amp;TEXT(MONTH(All_Opps[[#This Row],[Close_Date]]),"00")</f>
        <v>2020-03</v>
      </c>
      <c r="K1563" s="182">
        <f>All_Opps[[#This Row],[Created Date2]]*1</f>
        <v>43902</v>
      </c>
      <c r="L1563" s="183">
        <f>YEAR(All_Opps[[#This Row],[Created_Date]])</f>
        <v>2020</v>
      </c>
      <c r="M1563" s="184">
        <f>WEEKNUM(All_Opps[[#This Row],[Created_Date]],16)</f>
        <v>11</v>
      </c>
      <c r="N1563" s="182">
        <f>All_Opps[[#This Row],[Close Date]]*1</f>
        <v>43897</v>
      </c>
      <c r="O1563" s="185">
        <f>YEAR(All_Opps[[#This Row],[Close_Date]])</f>
        <v>2020</v>
      </c>
      <c r="P1563" s="183">
        <f>MONTH(All_Opps[[#This Row],[Close Date]])</f>
        <v>3</v>
      </c>
      <c r="Q1563" s="181">
        <f>WEEKNUM(All_Opps[[#This Row],[Close Date]],1)</f>
        <v>10</v>
      </c>
      <c r="R156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538</v>
      </c>
      <c r="S1563" s="4" t="s">
        <v>3435</v>
      </c>
      <c r="T1563" s="4" t="s">
        <v>3436</v>
      </c>
      <c r="U1563" s="68">
        <v>43897</v>
      </c>
      <c r="V1563" s="347" t="s">
        <v>19</v>
      </c>
      <c r="W1563" s="9">
        <v>48570</v>
      </c>
      <c r="X1563" s="4" t="s">
        <v>6</v>
      </c>
      <c r="Y1563" s="4" t="s">
        <v>321</v>
      </c>
      <c r="Z1563" s="68">
        <v>43902</v>
      </c>
    </row>
    <row r="1564" spans="1:26" ht="12.75" x14ac:dyDescent="0.35">
      <c r="A15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</v>
      </c>
      <c r="B1564" s="181" t="str">
        <f>IF(All_Opps[[#This Row],[WeekMod]]&lt;&gt;"",CONCATENATE(All_Opps[[#This Row],[Opp Year]],"-",TEXT(All_Opps[[#This Row],[WeekMod]],"00#")),"")</f>
        <v>2021-002</v>
      </c>
      <c r="C15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</v>
      </c>
      <c r="D1564" s="181" t="str">
        <f>CONCATENATE(All_Opps[[#This Row],[Opp Year]],"-",TEXT(All_Opps[[#This Row],[Week]],"00#"))</f>
        <v>2021-002</v>
      </c>
      <c r="E1564" s="181">
        <f>IFERROR(VALUE(RIGHT(All_Opps[[#This Row],[Opportunity Name]],2)),"")</f>
        <v>2</v>
      </c>
      <c r="F1564" s="181">
        <f>IFERROR(("20"&amp;LEFT(All_Opps[[#This Row],[Opportunity Name]],2))*1,"")</f>
        <v>2021</v>
      </c>
      <c r="G1564" s="181" t="str">
        <f>MID(All_Opps[[#This Row],[Opportunity Name]],3,2)</f>
        <v>09</v>
      </c>
      <c r="H1564" s="181" t="str">
        <f>LEFT(All_Opps[[#This Row],[Opportunity Name]],7)</f>
        <v>2109-16</v>
      </c>
      <c r="I1564" s="181" t="str" cm="1">
        <f t="array" ref="I15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64" s="181" t="str">
        <f>YEAR(All_Opps[[#This Row],[Close_Date]])&amp;"-"&amp;TEXT(MONTH(All_Opps[[#This Row],[Close_Date]]),"00")</f>
        <v>2020-01</v>
      </c>
      <c r="K1564" s="182">
        <f>All_Opps[[#This Row],[Created Date2]]*1</f>
        <v>43818</v>
      </c>
      <c r="L1564" s="183">
        <f>YEAR(All_Opps[[#This Row],[Created_Date]])</f>
        <v>2019</v>
      </c>
      <c r="M1564" s="184">
        <f>WEEKNUM(All_Opps[[#This Row],[Created_Date]],16)</f>
        <v>51</v>
      </c>
      <c r="N1564" s="182">
        <f>All_Opps[[#This Row],[Close Date]]*1</f>
        <v>43841</v>
      </c>
      <c r="O1564" s="185">
        <f>YEAR(All_Opps[[#This Row],[Close_Date]])</f>
        <v>2020</v>
      </c>
      <c r="P1564" s="183">
        <f>MONTH(All_Opps[[#This Row],[Close Date]])</f>
        <v>1</v>
      </c>
      <c r="Q1564" s="181">
        <f>WEEKNUM(All_Opps[[#This Row],[Close Date]],1)</f>
        <v>2</v>
      </c>
      <c r="R156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622</v>
      </c>
      <c r="S1564" s="4" t="s">
        <v>3437</v>
      </c>
      <c r="T1564" s="4" t="s">
        <v>3438</v>
      </c>
      <c r="U1564" s="68">
        <v>43841</v>
      </c>
      <c r="V1564" s="347" t="s">
        <v>19</v>
      </c>
      <c r="W1564" s="9">
        <v>52246</v>
      </c>
      <c r="X1564" s="4" t="s">
        <v>15</v>
      </c>
      <c r="Y1564" s="4" t="s">
        <v>321</v>
      </c>
      <c r="Z1564" s="68">
        <v>43818</v>
      </c>
    </row>
    <row r="1565" spans="1:26" ht="12.75" x14ac:dyDescent="0.35">
      <c r="A15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</v>
      </c>
      <c r="B1565" s="181" t="str">
        <f>IF(All_Opps[[#This Row],[WeekMod]]&lt;&gt;"",CONCATENATE(All_Opps[[#This Row],[Opp Year]],"-",TEXT(All_Opps[[#This Row],[WeekMod]],"00#")),"")</f>
        <v>2021-005</v>
      </c>
      <c r="C15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</v>
      </c>
      <c r="D1565" s="181" t="str">
        <f>CONCATENATE(All_Opps[[#This Row],[Opp Year]],"-",TEXT(All_Opps[[#This Row],[Week]],"00#"))</f>
        <v>2021-005</v>
      </c>
      <c r="E1565" s="181">
        <f>IFERROR(VALUE(RIGHT(All_Opps[[#This Row],[Opportunity Name]],2)),"")</f>
        <v>2</v>
      </c>
      <c r="F1565" s="181">
        <f>IFERROR(("20"&amp;LEFT(All_Opps[[#This Row],[Opportunity Name]],2))*1,"")</f>
        <v>2021</v>
      </c>
      <c r="G1565" s="181" t="str">
        <f>MID(All_Opps[[#This Row],[Opportunity Name]],3,2)</f>
        <v>12</v>
      </c>
      <c r="H1565" s="181" t="str">
        <f>LEFT(All_Opps[[#This Row],[Opportunity Name]],7)</f>
        <v>2112-02</v>
      </c>
      <c r="I1565" s="181" t="str" cm="1">
        <f t="array" ref="I15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65" s="181" t="str">
        <f>YEAR(All_Opps[[#This Row],[Close_Date]])&amp;"-"&amp;TEXT(MONTH(All_Opps[[#This Row],[Close_Date]]),"00")</f>
        <v>2020-01</v>
      </c>
      <c r="K1565" s="182">
        <f>All_Opps[[#This Row],[Created Date2]]*1</f>
        <v>43852</v>
      </c>
      <c r="L1565" s="183">
        <f>YEAR(All_Opps[[#This Row],[Created_Date]])</f>
        <v>2020</v>
      </c>
      <c r="M1565" s="184">
        <f>WEEKNUM(All_Opps[[#This Row],[Created_Date]],16)</f>
        <v>4</v>
      </c>
      <c r="N1565" s="182">
        <f>All_Opps[[#This Row],[Close Date]]*1</f>
        <v>43859</v>
      </c>
      <c r="O1565" s="185">
        <f>YEAR(All_Opps[[#This Row],[Close_Date]])</f>
        <v>2020</v>
      </c>
      <c r="P1565" s="183">
        <f>MONTH(All_Opps[[#This Row],[Close Date]])</f>
        <v>1</v>
      </c>
      <c r="Q1565" s="181">
        <f>WEEKNUM(All_Opps[[#This Row],[Close Date]],1)</f>
        <v>5</v>
      </c>
      <c r="R156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679</v>
      </c>
      <c r="S1565" s="4" t="s">
        <v>3439</v>
      </c>
      <c r="T1565" s="4" t="s">
        <v>3440</v>
      </c>
      <c r="U1565" s="68">
        <v>43859</v>
      </c>
      <c r="V1565" s="347" t="s">
        <v>19</v>
      </c>
      <c r="W1565" s="9">
        <v>49635</v>
      </c>
      <c r="X1565" s="4" t="s">
        <v>11</v>
      </c>
      <c r="Y1565" s="4" t="s">
        <v>1285</v>
      </c>
      <c r="Z1565" s="68">
        <v>43852</v>
      </c>
    </row>
    <row r="1566" spans="1:26" ht="12.75" x14ac:dyDescent="0.35">
      <c r="A15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566" s="181" t="str">
        <f>IF(All_Opps[[#This Row],[WeekMod]]&lt;&gt;"",CONCATENATE(All_Opps[[#This Row],[Opp Year]],"-",TEXT(All_Opps[[#This Row],[WeekMod]],"00#")),"")</f>
        <v>2020-055</v>
      </c>
      <c r="C15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566" s="181" t="str">
        <f>CONCATENATE(All_Opps[[#This Row],[Opp Year]],"-",TEXT(All_Opps[[#This Row],[Week]],"00#"))</f>
        <v>2020-055</v>
      </c>
      <c r="E1566" s="181">
        <f>IFERROR(VALUE(RIGHT(All_Opps[[#This Row],[Opportunity Name]],2)),"")</f>
        <v>2</v>
      </c>
      <c r="F1566" s="181">
        <f>IFERROR(("20"&amp;LEFT(All_Opps[[#This Row],[Opportunity Name]],2))*1,"")</f>
        <v>2020</v>
      </c>
      <c r="G1566" s="181" t="str">
        <f>MID(All_Opps[[#This Row],[Opportunity Name]],3,2)</f>
        <v>02</v>
      </c>
      <c r="H1566" s="181" t="str">
        <f>LEFT(All_Opps[[#This Row],[Opportunity Name]],7)</f>
        <v>2002-11</v>
      </c>
      <c r="I1566" s="181" t="str" cm="1">
        <f t="array" ref="I15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66" s="181" t="str">
        <f>YEAR(All_Opps[[#This Row],[Close_Date]])&amp;"-"&amp;TEXT(MONTH(All_Opps[[#This Row],[Close_Date]]),"00")</f>
        <v>2020-01</v>
      </c>
      <c r="K1566" s="182">
        <f>All_Opps[[#This Row],[Created Date2]]*1</f>
        <v>43839</v>
      </c>
      <c r="L1566" s="183">
        <f>YEAR(All_Opps[[#This Row],[Created_Date]])</f>
        <v>2020</v>
      </c>
      <c r="M1566" s="184">
        <f>WEEKNUM(All_Opps[[#This Row],[Created_Date]],16)</f>
        <v>2</v>
      </c>
      <c r="N1566" s="182">
        <f>All_Opps[[#This Row],[Close Date]]*1</f>
        <v>43843</v>
      </c>
      <c r="O1566" s="185">
        <f>YEAR(All_Opps[[#This Row],[Close_Date]])</f>
        <v>2020</v>
      </c>
      <c r="P1566" s="183">
        <f>MONTH(All_Opps[[#This Row],[Close Date]])</f>
        <v>1</v>
      </c>
      <c r="Q1566" s="181">
        <f>WEEKNUM(All_Opps[[#This Row],[Close Date]],1)</f>
        <v>3</v>
      </c>
      <c r="R156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</v>
      </c>
      <c r="S1566" s="4" t="s">
        <v>3441</v>
      </c>
      <c r="T1566" s="4" t="s">
        <v>3442</v>
      </c>
      <c r="U1566" s="68">
        <v>43843</v>
      </c>
      <c r="V1566" s="347" t="s">
        <v>19</v>
      </c>
      <c r="W1566" s="9">
        <v>9872</v>
      </c>
      <c r="X1566" s="4" t="s">
        <v>161</v>
      </c>
      <c r="Y1566" s="4" t="s">
        <v>321</v>
      </c>
      <c r="Z1566" s="68">
        <v>43839</v>
      </c>
    </row>
    <row r="1567" spans="1:26" ht="12.75" x14ac:dyDescent="0.35">
      <c r="A156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67" s="181" t="str">
        <f>IF(All_Opps[[#This Row],[WeekMod]]&lt;&gt;"",CONCATENATE(All_Opps[[#This Row],[Opp Year]],"-",TEXT(All_Opps[[#This Row],[WeekMod]],"00#")),"")</f>
        <v/>
      </c>
      <c r="C15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67" s="181" t="str">
        <f>CONCATENATE(All_Opps[[#This Row],[Opp Year]],"-",TEXT(All_Opps[[#This Row],[Week]],"00#"))</f>
        <v>2022-001</v>
      </c>
      <c r="E1567" s="181">
        <f>IFERROR(VALUE(RIGHT(All_Opps[[#This Row],[Opportunity Name]],2)),"")</f>
        <v>2</v>
      </c>
      <c r="F1567" s="181">
        <f>IFERROR(("20"&amp;LEFT(All_Opps[[#This Row],[Opportunity Name]],2))*1,"")</f>
        <v>2022</v>
      </c>
      <c r="G1567" s="181" t="str">
        <f>MID(All_Opps[[#This Row],[Opportunity Name]],3,2)</f>
        <v>07</v>
      </c>
      <c r="H1567" s="181" t="str">
        <f>LEFT(All_Opps[[#This Row],[Opportunity Name]],7)</f>
        <v>2207-15</v>
      </c>
      <c r="I1567" s="181" t="str" cm="1">
        <f t="array" ref="I15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67" s="181" t="str">
        <f>YEAR(All_Opps[[#This Row],[Close_Date]])&amp;"-"&amp;TEXT(MONTH(All_Opps[[#This Row],[Close_Date]]),"00")</f>
        <v>2020-02</v>
      </c>
      <c r="K1567" s="182">
        <f>All_Opps[[#This Row],[Created Date2]]*1</f>
        <v>43877</v>
      </c>
      <c r="L1567" s="183">
        <f>YEAR(All_Opps[[#This Row],[Created_Date]])</f>
        <v>2020</v>
      </c>
      <c r="M1567" s="184">
        <f>WEEKNUM(All_Opps[[#This Row],[Created_Date]],16)</f>
        <v>8</v>
      </c>
      <c r="N1567" s="182">
        <f>All_Opps[[#This Row],[Close Date]]*1</f>
        <v>43878</v>
      </c>
      <c r="O1567" s="185">
        <f>YEAR(All_Opps[[#This Row],[Close_Date]])</f>
        <v>2020</v>
      </c>
      <c r="P1567" s="183">
        <f>MONTH(All_Opps[[#This Row],[Close Date]])</f>
        <v>2</v>
      </c>
      <c r="Q1567" s="181">
        <f>WEEKNUM(All_Opps[[#This Row],[Close Date]],1)</f>
        <v>8</v>
      </c>
      <c r="R156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866</v>
      </c>
      <c r="S1567" s="4" t="s">
        <v>3443</v>
      </c>
      <c r="T1567" s="4" t="s">
        <v>3444</v>
      </c>
      <c r="U1567" s="68">
        <v>43878</v>
      </c>
      <c r="V1567" s="347" t="s">
        <v>19</v>
      </c>
      <c r="W1567" s="9">
        <v>123558</v>
      </c>
      <c r="X1567" s="4" t="s">
        <v>6</v>
      </c>
      <c r="Y1567" s="4" t="s">
        <v>328</v>
      </c>
      <c r="Z1567" s="68">
        <v>43877</v>
      </c>
    </row>
    <row r="1568" spans="1:26" ht="12.75" x14ac:dyDescent="0.35">
      <c r="A15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</v>
      </c>
      <c r="B1568" s="181" t="str">
        <f>IF(All_Opps[[#This Row],[WeekMod]]&lt;&gt;"",CONCATENATE(All_Opps[[#This Row],[Opp Year]],"-",TEXT(All_Opps[[#This Row],[WeekMod]],"00#")),"")</f>
        <v>2021-004</v>
      </c>
      <c r="C15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</v>
      </c>
      <c r="D1568" s="181" t="str">
        <f>CONCATENATE(All_Opps[[#This Row],[Opp Year]],"-",TEXT(All_Opps[[#This Row],[Week]],"00#"))</f>
        <v>2021-004</v>
      </c>
      <c r="E1568" s="181">
        <f>IFERROR(VALUE(RIGHT(All_Opps[[#This Row],[Opportunity Name]],2)),"")</f>
        <v>2</v>
      </c>
      <c r="F1568" s="181">
        <f>IFERROR(("20"&amp;LEFT(All_Opps[[#This Row],[Opportunity Name]],2))*1,"")</f>
        <v>2021</v>
      </c>
      <c r="G1568" s="181" t="str">
        <f>MID(All_Opps[[#This Row],[Opportunity Name]],3,2)</f>
        <v>08</v>
      </c>
      <c r="H1568" s="181" t="str">
        <f>LEFT(All_Opps[[#This Row],[Opportunity Name]],7)</f>
        <v>2108-04</v>
      </c>
      <c r="I1568" s="181" t="str" cm="1">
        <f t="array" ref="I15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68" s="181" t="str">
        <f>YEAR(All_Opps[[#This Row],[Close_Date]])&amp;"-"&amp;TEXT(MONTH(All_Opps[[#This Row],[Close_Date]]),"00")</f>
        <v>2020-01</v>
      </c>
      <c r="K1568" s="182">
        <f>All_Opps[[#This Row],[Created Date2]]*1</f>
        <v>43853</v>
      </c>
      <c r="L1568" s="183">
        <f>YEAR(All_Opps[[#This Row],[Created_Date]])</f>
        <v>2020</v>
      </c>
      <c r="M1568" s="184">
        <f>WEEKNUM(All_Opps[[#This Row],[Created_Date]],16)</f>
        <v>4</v>
      </c>
      <c r="N1568" s="182">
        <f>All_Opps[[#This Row],[Close Date]]*1</f>
        <v>43853</v>
      </c>
      <c r="O1568" s="185">
        <f>YEAR(All_Opps[[#This Row],[Close_Date]])</f>
        <v>2020</v>
      </c>
      <c r="P1568" s="183">
        <f>MONTH(All_Opps[[#This Row],[Close Date]])</f>
        <v>1</v>
      </c>
      <c r="Q1568" s="181">
        <f>WEEKNUM(All_Opps[[#This Row],[Close Date]],1)</f>
        <v>4</v>
      </c>
      <c r="R156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556</v>
      </c>
      <c r="S1568" s="4" t="s">
        <v>3445</v>
      </c>
      <c r="T1568" s="4" t="s">
        <v>3446</v>
      </c>
      <c r="U1568" s="68">
        <v>43853</v>
      </c>
      <c r="V1568" s="347" t="s">
        <v>19</v>
      </c>
      <c r="W1568" s="9">
        <v>315437</v>
      </c>
      <c r="X1568" s="4" t="s">
        <v>13</v>
      </c>
      <c r="Y1568" s="4" t="s">
        <v>328</v>
      </c>
      <c r="Z1568" s="68">
        <v>43853</v>
      </c>
    </row>
    <row r="1569" spans="1:26" ht="12.75" x14ac:dyDescent="0.35">
      <c r="A15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569" s="181" t="str">
        <f>IF(All_Opps[[#This Row],[WeekMod]]&lt;&gt;"",CONCATENATE(All_Opps[[#This Row],[Opp Year]],"-",TEXT(All_Opps[[#This Row],[WeekMod]],"00#")),"")</f>
        <v>2020-062</v>
      </c>
      <c r="C15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569" s="181" t="str">
        <f>CONCATENATE(All_Opps[[#This Row],[Opp Year]],"-",TEXT(All_Opps[[#This Row],[Week]],"00#"))</f>
        <v>2020-062</v>
      </c>
      <c r="E1569" s="181" t="str">
        <f>IFERROR(VALUE(RIGHT(All_Opps[[#This Row],[Opportunity Name]],2)),"")</f>
        <v/>
      </c>
      <c r="F1569" s="181">
        <f>IFERROR(("20"&amp;LEFT(All_Opps[[#This Row],[Opportunity Name]],2))*1,"")</f>
        <v>2020</v>
      </c>
      <c r="G1569" s="181" t="str">
        <f>MID(All_Opps[[#This Row],[Opportunity Name]],3,2)</f>
        <v>12</v>
      </c>
      <c r="H1569" s="181" t="str">
        <f>LEFT(All_Opps[[#This Row],[Opportunity Name]],7)</f>
        <v>2012 Ea</v>
      </c>
      <c r="I1569" s="181" t="str" cm="1">
        <f t="array" ref="I15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69" s="181" t="str">
        <f>YEAR(All_Opps[[#This Row],[Close_Date]])&amp;"-"&amp;TEXT(MONTH(All_Opps[[#This Row],[Close_Date]]),"00")</f>
        <v>2020-03</v>
      </c>
      <c r="K1569" s="182">
        <f>All_Opps[[#This Row],[Created Date2]]*1</f>
        <v>43870</v>
      </c>
      <c r="L1569" s="183">
        <f>YEAR(All_Opps[[#This Row],[Created_Date]])</f>
        <v>2020</v>
      </c>
      <c r="M1569" s="184">
        <f>WEEKNUM(All_Opps[[#This Row],[Created_Date]],16)</f>
        <v>7</v>
      </c>
      <c r="N1569" s="182">
        <f>All_Opps[[#This Row],[Close Date]]*1</f>
        <v>43895</v>
      </c>
      <c r="O1569" s="185">
        <f>YEAR(All_Opps[[#This Row],[Close_Date]])</f>
        <v>2020</v>
      </c>
      <c r="P1569" s="183">
        <f>MONTH(All_Opps[[#This Row],[Close Date]])</f>
        <v>3</v>
      </c>
      <c r="Q1569" s="181">
        <f>WEEKNUM(All_Opps[[#This Row],[Close Date]],1)</f>
        <v>10</v>
      </c>
      <c r="R156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69" s="4" t="s">
        <v>3447</v>
      </c>
      <c r="T1569" s="4" t="s">
        <v>3448</v>
      </c>
      <c r="U1569" s="68">
        <v>43895</v>
      </c>
      <c r="V1569" s="347" t="s">
        <v>18</v>
      </c>
      <c r="W1569" s="9">
        <v>44673</v>
      </c>
      <c r="X1569" s="4" t="s">
        <v>10</v>
      </c>
      <c r="Y1569" s="4" t="s">
        <v>328</v>
      </c>
      <c r="Z1569" s="68">
        <v>43870</v>
      </c>
    </row>
    <row r="1570" spans="1:26" ht="12.75" x14ac:dyDescent="0.35">
      <c r="A15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570" s="181" t="str">
        <f>IF(All_Opps[[#This Row],[WeekMod]]&lt;&gt;"",CONCATENATE(All_Opps[[#This Row],[Opp Year]],"-",TEXT(All_Opps[[#This Row],[WeekMod]],"00#")),"")</f>
        <v>2020-056</v>
      </c>
      <c r="C15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570" s="181" t="str">
        <f>CONCATENATE(All_Opps[[#This Row],[Opp Year]],"-",TEXT(All_Opps[[#This Row],[Week]],"00#"))</f>
        <v>2020-056</v>
      </c>
      <c r="E1570" s="181">
        <f>IFERROR(VALUE(RIGHT(All_Opps[[#This Row],[Opportunity Name]],2)),"")</f>
        <v>9</v>
      </c>
      <c r="F1570" s="181">
        <f>IFERROR(("20"&amp;LEFT(All_Opps[[#This Row],[Opportunity Name]],2))*1,"")</f>
        <v>2020</v>
      </c>
      <c r="G1570" s="181" t="str">
        <f>MID(All_Opps[[#This Row],[Opportunity Name]],3,2)</f>
        <v>12</v>
      </c>
      <c r="H1570" s="181" t="str">
        <f>LEFT(All_Opps[[#This Row],[Opportunity Name]],7)</f>
        <v>2012-05</v>
      </c>
      <c r="I1570" s="181" t="str" cm="1">
        <f t="array" ref="I15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570" s="181" t="str">
        <f>YEAR(All_Opps[[#This Row],[Close_Date]])&amp;"-"&amp;TEXT(MONTH(All_Opps[[#This Row],[Close_Date]]),"00")</f>
        <v>2020-01</v>
      </c>
      <c r="K1570" s="182">
        <f>All_Opps[[#This Row],[Created Date2]]*1</f>
        <v>43840</v>
      </c>
      <c r="L1570" s="183">
        <f>YEAR(All_Opps[[#This Row],[Created_Date]])</f>
        <v>2020</v>
      </c>
      <c r="M1570" s="184">
        <f>WEEKNUM(All_Opps[[#This Row],[Created_Date]],16)</f>
        <v>2</v>
      </c>
      <c r="N1570" s="182">
        <f>All_Opps[[#This Row],[Close Date]]*1</f>
        <v>43852</v>
      </c>
      <c r="O1570" s="185">
        <f>YEAR(All_Opps[[#This Row],[Close_Date]])</f>
        <v>2020</v>
      </c>
      <c r="P1570" s="183">
        <f>MONTH(All_Opps[[#This Row],[Close Date]])</f>
        <v>1</v>
      </c>
      <c r="Q1570" s="181">
        <f>WEEKNUM(All_Opps[[#This Row],[Close Date]],1)</f>
        <v>4</v>
      </c>
      <c r="R157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70" s="4" t="s">
        <v>3449</v>
      </c>
      <c r="T1570" s="4" t="s">
        <v>3450</v>
      </c>
      <c r="U1570" s="68">
        <v>43852</v>
      </c>
      <c r="V1570" s="347" t="s">
        <v>20</v>
      </c>
      <c r="W1570" s="9">
        <v>50251</v>
      </c>
      <c r="X1570" s="4" t="s">
        <v>181</v>
      </c>
      <c r="Y1570" s="4" t="s">
        <v>328</v>
      </c>
      <c r="Z1570" s="68">
        <v>43840</v>
      </c>
    </row>
    <row r="1571" spans="1:26" ht="12.75" x14ac:dyDescent="0.35">
      <c r="A15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1571" s="181" t="str">
        <f>IF(All_Opps[[#This Row],[WeekMod]]&lt;&gt;"",CONCATENATE(All_Opps[[#This Row],[Opp Year]],"-",TEXT(All_Opps[[#This Row],[WeekMod]],"00#")),"")</f>
        <v>2020-059</v>
      </c>
      <c r="C15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1571" s="181" t="str">
        <f>CONCATENATE(All_Opps[[#This Row],[Opp Year]],"-",TEXT(All_Opps[[#This Row],[Week]],"00#"))</f>
        <v>2020-059</v>
      </c>
      <c r="E1571" s="181" t="str">
        <f>IFERROR(VALUE(RIGHT(All_Opps[[#This Row],[Opportunity Name]],2)),"")</f>
        <v/>
      </c>
      <c r="F1571" s="181">
        <f>IFERROR(("20"&amp;LEFT(All_Opps[[#This Row],[Opportunity Name]],2))*1,"")</f>
        <v>2020</v>
      </c>
      <c r="G1571" s="181" t="str">
        <f>MID(All_Opps[[#This Row],[Opportunity Name]],3,2)</f>
        <v>08</v>
      </c>
      <c r="H1571" s="181" t="str">
        <f>LEFT(All_Opps[[#This Row],[Opportunity Name]],7)</f>
        <v>2008Jan</v>
      </c>
      <c r="I1571" s="181" t="str" cm="1">
        <f t="array" ref="I15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71" s="181" t="str">
        <f>YEAR(All_Opps[[#This Row],[Close_Date]])&amp;"-"&amp;TEXT(MONTH(All_Opps[[#This Row],[Close_Date]]),"00")</f>
        <v>2020-02</v>
      </c>
      <c r="K1571" s="182">
        <f>All_Opps[[#This Row],[Created Date2]]*1</f>
        <v>43852</v>
      </c>
      <c r="L1571" s="183">
        <f>YEAR(All_Opps[[#This Row],[Created_Date]])</f>
        <v>2020</v>
      </c>
      <c r="M1571" s="184">
        <f>WEEKNUM(All_Opps[[#This Row],[Created_Date]],16)</f>
        <v>4</v>
      </c>
      <c r="N1571" s="182">
        <f>All_Opps[[#This Row],[Close Date]]*1</f>
        <v>43870</v>
      </c>
      <c r="O1571" s="185">
        <f>YEAR(All_Opps[[#This Row],[Close_Date]])</f>
        <v>2020</v>
      </c>
      <c r="P1571" s="183">
        <f>MONTH(All_Opps[[#This Row],[Close Date]])</f>
        <v>2</v>
      </c>
      <c r="Q1571" s="181">
        <f>WEEKNUM(All_Opps[[#This Row],[Close Date]],1)</f>
        <v>7</v>
      </c>
      <c r="R157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71" s="4" t="s">
        <v>3451</v>
      </c>
      <c r="T1571" s="4" t="s">
        <v>3452</v>
      </c>
      <c r="U1571" s="68">
        <v>43870</v>
      </c>
      <c r="V1571" s="347" t="s">
        <v>18</v>
      </c>
      <c r="W1571" s="9">
        <v>89525</v>
      </c>
      <c r="X1571" s="4" t="s">
        <v>6</v>
      </c>
      <c r="Y1571" s="4" t="s">
        <v>328</v>
      </c>
      <c r="Z1571" s="68">
        <v>43852</v>
      </c>
    </row>
    <row r="1572" spans="1:26" ht="12.75" x14ac:dyDescent="0.35">
      <c r="A15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572" s="181" t="str">
        <f>IF(All_Opps[[#This Row],[WeekMod]]&lt;&gt;"",CONCATENATE(All_Opps[[#This Row],[Opp Year]],"-",TEXT(All_Opps[[#This Row],[WeekMod]],"00#")),"")</f>
        <v>2020-062</v>
      </c>
      <c r="C15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572" s="181" t="str">
        <f>CONCATENATE(All_Opps[[#This Row],[Opp Year]],"-",TEXT(All_Opps[[#This Row],[Week]],"00#"))</f>
        <v>2020-062</v>
      </c>
      <c r="E1572" s="181">
        <f>IFERROR(VALUE(RIGHT(All_Opps[[#This Row],[Opportunity Name]],2)),"")</f>
        <v>4</v>
      </c>
      <c r="F1572" s="181">
        <f>IFERROR(("20"&amp;LEFT(All_Opps[[#This Row],[Opportunity Name]],2))*1,"")</f>
        <v>2020</v>
      </c>
      <c r="G1572" s="181" t="str">
        <f>MID(All_Opps[[#This Row],[Opportunity Name]],3,2)</f>
        <v>07</v>
      </c>
      <c r="H1572" s="181" t="str">
        <f>LEFT(All_Opps[[#This Row],[Opportunity Name]],7)</f>
        <v>2007 In</v>
      </c>
      <c r="I1572" s="181" t="str" cm="1">
        <f t="array" ref="I15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72" s="181" t="str">
        <f>YEAR(All_Opps[[#This Row],[Close_Date]])&amp;"-"&amp;TEXT(MONTH(All_Opps[[#This Row],[Close_Date]]),"00")</f>
        <v>2020-03</v>
      </c>
      <c r="K1572" s="182">
        <f>All_Opps[[#This Row],[Created Date2]]*1</f>
        <v>43882</v>
      </c>
      <c r="L1572" s="183">
        <f>YEAR(All_Opps[[#This Row],[Created_Date]])</f>
        <v>2020</v>
      </c>
      <c r="M1572" s="184">
        <f>WEEKNUM(All_Opps[[#This Row],[Created_Date]],16)</f>
        <v>8</v>
      </c>
      <c r="N1572" s="182">
        <f>All_Opps[[#This Row],[Close Date]]*1</f>
        <v>43893</v>
      </c>
      <c r="O1572" s="185">
        <f>YEAR(All_Opps[[#This Row],[Close_Date]])</f>
        <v>2020</v>
      </c>
      <c r="P1572" s="183">
        <f>MONTH(All_Opps[[#This Row],[Close Date]])</f>
        <v>3</v>
      </c>
      <c r="Q1572" s="181">
        <f>WEEKNUM(All_Opps[[#This Row],[Close Date]],1)</f>
        <v>10</v>
      </c>
      <c r="R157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72" s="4" t="s">
        <v>3453</v>
      </c>
      <c r="T1572" s="4" t="s">
        <v>3454</v>
      </c>
      <c r="U1572" s="68">
        <v>43893</v>
      </c>
      <c r="V1572" s="347" t="s">
        <v>18</v>
      </c>
      <c r="W1572" s="9">
        <v>99047</v>
      </c>
      <c r="X1572" s="4" t="s">
        <v>11</v>
      </c>
      <c r="Y1572" s="4" t="s">
        <v>1285</v>
      </c>
      <c r="Z1572" s="68">
        <v>43882</v>
      </c>
    </row>
    <row r="1573" spans="1:26" ht="12.75" x14ac:dyDescent="0.35">
      <c r="A15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</v>
      </c>
      <c r="B1573" s="181" t="str">
        <f>IF(All_Opps[[#This Row],[WeekMod]]&lt;&gt;"",CONCATENATE(All_Opps[[#This Row],[Opp Year]],"-",TEXT(All_Opps[[#This Row],[WeekMod]],"00#")),"")</f>
        <v>2021-004</v>
      </c>
      <c r="C15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</v>
      </c>
      <c r="D1573" s="181" t="str">
        <f>CONCATENATE(All_Opps[[#This Row],[Opp Year]],"-",TEXT(All_Opps[[#This Row],[Week]],"00#"))</f>
        <v>2021-004</v>
      </c>
      <c r="E1573" s="181">
        <f>IFERROR(VALUE(RIGHT(All_Opps[[#This Row],[Opportunity Name]],2)),"")</f>
        <v>8</v>
      </c>
      <c r="F1573" s="181">
        <f>IFERROR(("20"&amp;LEFT(All_Opps[[#This Row],[Opportunity Name]],2))*1,"")</f>
        <v>2021</v>
      </c>
      <c r="G1573" s="181" t="str">
        <f>MID(All_Opps[[#This Row],[Opportunity Name]],3,2)</f>
        <v>07</v>
      </c>
      <c r="H1573" s="181" t="str">
        <f>LEFT(All_Opps[[#This Row],[Opportunity Name]],7)</f>
        <v>2107-04</v>
      </c>
      <c r="I1573" s="181" t="str" cm="1">
        <f t="array" ref="I15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73" s="181" t="str">
        <f>YEAR(All_Opps[[#This Row],[Close_Date]])&amp;"-"&amp;TEXT(MONTH(All_Opps[[#This Row],[Close_Date]]),"00")</f>
        <v>2020-01</v>
      </c>
      <c r="K1573" s="182">
        <f>All_Opps[[#This Row],[Created Date2]]*1</f>
        <v>43834</v>
      </c>
      <c r="L1573" s="183">
        <f>YEAR(All_Opps[[#This Row],[Created_Date]])</f>
        <v>2020</v>
      </c>
      <c r="M1573" s="184">
        <f>WEEKNUM(All_Opps[[#This Row],[Created_Date]],16)</f>
        <v>2</v>
      </c>
      <c r="N1573" s="182">
        <f>All_Opps[[#This Row],[Close Date]]*1</f>
        <v>43849</v>
      </c>
      <c r="O1573" s="185">
        <f>YEAR(All_Opps[[#This Row],[Close_Date]])</f>
        <v>2020</v>
      </c>
      <c r="P1573" s="183">
        <f>MONTH(All_Opps[[#This Row],[Close Date]])</f>
        <v>1</v>
      </c>
      <c r="Q1573" s="181">
        <f>WEEKNUM(All_Opps[[#This Row],[Close Date]],1)</f>
        <v>4</v>
      </c>
      <c r="R157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544</v>
      </c>
      <c r="S1573" s="4" t="s">
        <v>3455</v>
      </c>
      <c r="T1573" s="4" t="s">
        <v>3456</v>
      </c>
      <c r="U1573" s="68">
        <v>43849</v>
      </c>
      <c r="V1573" s="347" t="s">
        <v>19</v>
      </c>
      <c r="W1573" s="9">
        <v>173121</v>
      </c>
      <c r="X1573" s="4" t="s">
        <v>11</v>
      </c>
      <c r="Y1573" s="4" t="s">
        <v>321</v>
      </c>
      <c r="Z1573" s="68">
        <v>43834</v>
      </c>
    </row>
    <row r="1574" spans="1:26" ht="12.75" x14ac:dyDescent="0.35">
      <c r="A157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74" s="181" t="str">
        <f>IF(All_Opps[[#This Row],[WeekMod]]&lt;&gt;"",CONCATENATE(All_Opps[[#This Row],[Opp Year]],"-",TEXT(All_Opps[[#This Row],[WeekMod]],"00#")),"")</f>
        <v/>
      </c>
      <c r="C15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74" s="181" t="str">
        <f>CONCATENATE(All_Opps[[#This Row],[Opp Year]],"-",TEXT(All_Opps[[#This Row],[Week]],"00#"))</f>
        <v>2023-001</v>
      </c>
      <c r="E1574" s="181">
        <f>IFERROR(VALUE(RIGHT(All_Opps[[#This Row],[Opportunity Name]],2)),"")</f>
        <v>6</v>
      </c>
      <c r="F1574" s="181">
        <f>IFERROR(("20"&amp;LEFT(All_Opps[[#This Row],[Opportunity Name]],2))*1,"")</f>
        <v>2023</v>
      </c>
      <c r="G1574" s="181" t="str">
        <f>MID(All_Opps[[#This Row],[Opportunity Name]],3,2)</f>
        <v>08</v>
      </c>
      <c r="H1574" s="181" t="str">
        <f>LEFT(All_Opps[[#This Row],[Opportunity Name]],7)</f>
        <v>2308-16</v>
      </c>
      <c r="I1574" s="181" t="str" cm="1">
        <f t="array" ref="I15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574" s="181" t="str">
        <f>YEAR(All_Opps[[#This Row],[Close_Date]])&amp;"-"&amp;TEXT(MONTH(All_Opps[[#This Row],[Close_Date]]),"00")</f>
        <v>2020-03</v>
      </c>
      <c r="K1574" s="182">
        <f>All_Opps[[#This Row],[Created Date2]]*1</f>
        <v>43850</v>
      </c>
      <c r="L1574" s="183">
        <f>YEAR(All_Opps[[#This Row],[Created_Date]])</f>
        <v>2020</v>
      </c>
      <c r="M1574" s="184">
        <f>WEEKNUM(All_Opps[[#This Row],[Created_Date]],16)</f>
        <v>4</v>
      </c>
      <c r="N1574" s="182">
        <f>All_Opps[[#This Row],[Close Date]]*1</f>
        <v>43902</v>
      </c>
      <c r="O1574" s="185">
        <f>YEAR(All_Opps[[#This Row],[Close_Date]])</f>
        <v>2020</v>
      </c>
      <c r="P1574" s="183">
        <f>MONTH(All_Opps[[#This Row],[Close Date]])</f>
        <v>3</v>
      </c>
      <c r="Q1574" s="181">
        <f>WEEKNUM(All_Opps[[#This Row],[Close Date]],1)</f>
        <v>11</v>
      </c>
      <c r="R157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74" s="4" t="s">
        <v>3457</v>
      </c>
      <c r="T1574" s="4" t="s">
        <v>3458</v>
      </c>
      <c r="U1574" s="68">
        <v>43902</v>
      </c>
      <c r="V1574" s="347" t="s">
        <v>20</v>
      </c>
      <c r="W1574" s="9">
        <v>87670</v>
      </c>
      <c r="X1574" s="4" t="s">
        <v>14</v>
      </c>
      <c r="Y1574" s="4" t="s">
        <v>321</v>
      </c>
      <c r="Z1574" s="68">
        <v>43850</v>
      </c>
    </row>
    <row r="1575" spans="1:26" ht="12.75" x14ac:dyDescent="0.35">
      <c r="A15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575" s="181" t="str">
        <f>IF(All_Opps[[#This Row],[WeekMod]]&lt;&gt;"",CONCATENATE(All_Opps[[#This Row],[Opp Year]],"-",TEXT(All_Opps[[#This Row],[WeekMod]],"00#")),"")</f>
        <v>2020-062</v>
      </c>
      <c r="C15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575" s="181" t="str">
        <f>CONCATENATE(All_Opps[[#This Row],[Opp Year]],"-",TEXT(All_Opps[[#This Row],[Week]],"00#"))</f>
        <v>2020-062</v>
      </c>
      <c r="E1575" s="181">
        <f>IFERROR(VALUE(RIGHT(All_Opps[[#This Row],[Opportunity Name]],2)),"")</f>
        <v>2</v>
      </c>
      <c r="F1575" s="181">
        <f>IFERROR(("20"&amp;LEFT(All_Opps[[#This Row],[Opportunity Name]],2))*1,"")</f>
        <v>2020</v>
      </c>
      <c r="G1575" s="181" t="str">
        <f>MID(All_Opps[[#This Row],[Opportunity Name]],3,2)</f>
        <v>03</v>
      </c>
      <c r="H1575" s="181" t="str">
        <f>LEFT(All_Opps[[#This Row],[Opportunity Name]],7)</f>
        <v>2003-08</v>
      </c>
      <c r="I1575" s="181" t="str" cm="1">
        <f t="array" ref="I15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75" s="181" t="str">
        <f>YEAR(All_Opps[[#This Row],[Close_Date]])&amp;"-"&amp;TEXT(MONTH(All_Opps[[#This Row],[Close_Date]]),"00")</f>
        <v>2020-03</v>
      </c>
      <c r="K1575" s="182">
        <f>All_Opps[[#This Row],[Created Date2]]*1</f>
        <v>43889</v>
      </c>
      <c r="L1575" s="183">
        <f>YEAR(All_Opps[[#This Row],[Created_Date]])</f>
        <v>2020</v>
      </c>
      <c r="M1575" s="184">
        <f>WEEKNUM(All_Opps[[#This Row],[Created_Date]],16)</f>
        <v>9</v>
      </c>
      <c r="N1575" s="182">
        <f>All_Opps[[#This Row],[Close Date]]*1</f>
        <v>43895</v>
      </c>
      <c r="O1575" s="185">
        <f>YEAR(All_Opps[[#This Row],[Close_Date]])</f>
        <v>2020</v>
      </c>
      <c r="P1575" s="183">
        <f>MONTH(All_Opps[[#This Row],[Close Date]])</f>
        <v>3</v>
      </c>
      <c r="Q1575" s="181">
        <f>WEEKNUM(All_Opps[[#This Row],[Close Date]],1)</f>
        <v>10</v>
      </c>
      <c r="R157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</v>
      </c>
      <c r="S1575" s="4" t="s">
        <v>3459</v>
      </c>
      <c r="T1575" s="4" t="s">
        <v>3460</v>
      </c>
      <c r="U1575" s="68">
        <v>43895</v>
      </c>
      <c r="V1575" s="347" t="s">
        <v>19</v>
      </c>
      <c r="W1575" s="9">
        <v>27563</v>
      </c>
      <c r="X1575" s="4" t="s">
        <v>15</v>
      </c>
      <c r="Y1575" s="4" t="s">
        <v>328</v>
      </c>
      <c r="Z1575" s="68">
        <v>43889</v>
      </c>
    </row>
    <row r="1576" spans="1:26" ht="12.75" x14ac:dyDescent="0.35">
      <c r="A157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76" s="181" t="str">
        <f>IF(All_Opps[[#This Row],[WeekMod]]&lt;&gt;"",CONCATENATE(All_Opps[[#This Row],[Opp Year]],"-",TEXT(All_Opps[[#This Row],[WeekMod]],"00#")),"")</f>
        <v/>
      </c>
      <c r="C15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76" s="181" t="str">
        <f>CONCATENATE(All_Opps[[#This Row],[Opp Year]],"-",TEXT(All_Opps[[#This Row],[Week]],"00#"))</f>
        <v>2022-001</v>
      </c>
      <c r="E1576" s="181">
        <f>IFERROR(VALUE(RIGHT(All_Opps[[#This Row],[Opportunity Name]],2)),"")</f>
        <v>4</v>
      </c>
      <c r="F1576" s="181">
        <f>IFERROR(("20"&amp;LEFT(All_Opps[[#This Row],[Opportunity Name]],2))*1,"")</f>
        <v>2022</v>
      </c>
      <c r="G1576" s="181" t="str">
        <f>MID(All_Opps[[#This Row],[Opportunity Name]],3,2)</f>
        <v>08</v>
      </c>
      <c r="H1576" s="181" t="str">
        <f>LEFT(All_Opps[[#This Row],[Opportunity Name]],7)</f>
        <v>2208-20</v>
      </c>
      <c r="I1576" s="181" t="str" cm="1">
        <f t="array" ref="I15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76" s="181" t="str">
        <f>YEAR(All_Opps[[#This Row],[Close_Date]])&amp;"-"&amp;TEXT(MONTH(All_Opps[[#This Row],[Close_Date]]),"00")</f>
        <v>2020-01</v>
      </c>
      <c r="K1576" s="182">
        <f>All_Opps[[#This Row],[Created Date2]]*1</f>
        <v>43848</v>
      </c>
      <c r="L1576" s="183">
        <f>YEAR(All_Opps[[#This Row],[Created_Date]])</f>
        <v>2020</v>
      </c>
      <c r="M1576" s="184">
        <f>WEEKNUM(All_Opps[[#This Row],[Created_Date]],16)</f>
        <v>4</v>
      </c>
      <c r="N1576" s="182">
        <f>All_Opps[[#This Row],[Close Date]]*1</f>
        <v>43850</v>
      </c>
      <c r="O1576" s="185">
        <f>YEAR(All_Opps[[#This Row],[Close_Date]])</f>
        <v>2020</v>
      </c>
      <c r="P1576" s="183">
        <f>MONTH(All_Opps[[#This Row],[Close Date]])</f>
        <v>1</v>
      </c>
      <c r="Q1576" s="181">
        <f>WEEKNUM(All_Opps[[#This Row],[Close Date]],1)</f>
        <v>4</v>
      </c>
      <c r="R157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926</v>
      </c>
      <c r="S1576" s="4" t="s">
        <v>3461</v>
      </c>
      <c r="T1576" s="4" t="s">
        <v>3462</v>
      </c>
      <c r="U1576" s="68">
        <v>43850</v>
      </c>
      <c r="V1576" s="347" t="s">
        <v>19</v>
      </c>
      <c r="W1576" s="9">
        <v>47348</v>
      </c>
      <c r="X1576" s="4" t="s">
        <v>161</v>
      </c>
      <c r="Y1576" s="4" t="s">
        <v>1285</v>
      </c>
      <c r="Z1576" s="68">
        <v>43848</v>
      </c>
    </row>
    <row r="1577" spans="1:26" ht="12.75" x14ac:dyDescent="0.35">
      <c r="A157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77" s="181" t="str">
        <f>IF(All_Opps[[#This Row],[WeekMod]]&lt;&gt;"",CONCATENATE(All_Opps[[#This Row],[Opp Year]],"-",TEXT(All_Opps[[#This Row],[WeekMod]],"00#")),"")</f>
        <v/>
      </c>
      <c r="C15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77" s="181" t="str">
        <f>CONCATENATE(All_Opps[[#This Row],[Opp Year]],"-",TEXT(All_Opps[[#This Row],[Week]],"00#"))</f>
        <v>2022-001</v>
      </c>
      <c r="E1577" s="181">
        <f>IFERROR(VALUE(RIGHT(All_Opps[[#This Row],[Opportunity Name]],2)),"")</f>
        <v>2</v>
      </c>
      <c r="F1577" s="181">
        <f>IFERROR(("20"&amp;LEFT(All_Opps[[#This Row],[Opportunity Name]],2))*1,"")</f>
        <v>2022</v>
      </c>
      <c r="G1577" s="181" t="str">
        <f>MID(All_Opps[[#This Row],[Opportunity Name]],3,2)</f>
        <v>07</v>
      </c>
      <c r="H1577" s="181" t="str">
        <f>LEFT(All_Opps[[#This Row],[Opportunity Name]],7)</f>
        <v>2207-32</v>
      </c>
      <c r="I1577" s="181" t="str" cm="1">
        <f t="array" ref="I15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77" s="181" t="str">
        <f>YEAR(All_Opps[[#This Row],[Close_Date]])&amp;"-"&amp;TEXT(MONTH(All_Opps[[#This Row],[Close_Date]]),"00")</f>
        <v>2020-01</v>
      </c>
      <c r="K1577" s="182">
        <f>All_Opps[[#This Row],[Created Date2]]*1</f>
        <v>43840</v>
      </c>
      <c r="L1577" s="183">
        <f>YEAR(All_Opps[[#This Row],[Created_Date]])</f>
        <v>2020</v>
      </c>
      <c r="M1577" s="184">
        <f>WEEKNUM(All_Opps[[#This Row],[Created_Date]],16)</f>
        <v>2</v>
      </c>
      <c r="N1577" s="182">
        <f>All_Opps[[#This Row],[Close Date]]*1</f>
        <v>43850</v>
      </c>
      <c r="O1577" s="185">
        <f>YEAR(All_Opps[[#This Row],[Close_Date]])</f>
        <v>2020</v>
      </c>
      <c r="P1577" s="183">
        <f>MONTH(All_Opps[[#This Row],[Close Date]])</f>
        <v>1</v>
      </c>
      <c r="Q1577" s="181">
        <f>WEEKNUM(All_Opps[[#This Row],[Close Date]],1)</f>
        <v>4</v>
      </c>
      <c r="R157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903</v>
      </c>
      <c r="S1577" s="4" t="s">
        <v>3463</v>
      </c>
      <c r="T1577" s="4" t="s">
        <v>3464</v>
      </c>
      <c r="U1577" s="68">
        <v>43850</v>
      </c>
      <c r="V1577" s="347" t="s">
        <v>19</v>
      </c>
      <c r="W1577" s="9">
        <v>33541</v>
      </c>
      <c r="X1577" s="4" t="s">
        <v>6</v>
      </c>
      <c r="Y1577" s="4" t="s">
        <v>321</v>
      </c>
      <c r="Z1577" s="68">
        <v>43840</v>
      </c>
    </row>
    <row r="1578" spans="1:26" ht="12.75" x14ac:dyDescent="0.35">
      <c r="A15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</v>
      </c>
      <c r="B1578" s="181" t="str">
        <f>IF(All_Opps[[#This Row],[WeekMod]]&lt;&gt;"",CONCATENATE(All_Opps[[#This Row],[Opp Year]],"-",TEXT(All_Opps[[#This Row],[WeekMod]],"00#")),"")</f>
        <v>2021-004</v>
      </c>
      <c r="C15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</v>
      </c>
      <c r="D1578" s="181" t="str">
        <f>CONCATENATE(All_Opps[[#This Row],[Opp Year]],"-",TEXT(All_Opps[[#This Row],[Week]],"00#"))</f>
        <v>2021-004</v>
      </c>
      <c r="E1578" s="181">
        <f>IFERROR(VALUE(RIGHT(All_Opps[[#This Row],[Opportunity Name]],2)),"")</f>
        <v>2</v>
      </c>
      <c r="F1578" s="181">
        <f>IFERROR(("20"&amp;LEFT(All_Opps[[#This Row],[Opportunity Name]],2))*1,"")</f>
        <v>2021</v>
      </c>
      <c r="G1578" s="181" t="str">
        <f>MID(All_Opps[[#This Row],[Opportunity Name]],3,2)</f>
        <v>07</v>
      </c>
      <c r="H1578" s="181" t="str">
        <f>LEFT(All_Opps[[#This Row],[Opportunity Name]],7)</f>
        <v>2107-27</v>
      </c>
      <c r="I1578" s="181" t="str" cm="1">
        <f t="array" ref="I15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78" s="181" t="str">
        <f>YEAR(All_Opps[[#This Row],[Close_Date]])&amp;"-"&amp;TEXT(MONTH(All_Opps[[#This Row],[Close_Date]]),"00")</f>
        <v>2020-01</v>
      </c>
      <c r="K1578" s="182">
        <f>All_Opps[[#This Row],[Created Date2]]*1</f>
        <v>43848</v>
      </c>
      <c r="L1578" s="183">
        <f>YEAR(All_Opps[[#This Row],[Created_Date]])</f>
        <v>2020</v>
      </c>
      <c r="M1578" s="184">
        <f>WEEKNUM(All_Opps[[#This Row],[Created_Date]],16)</f>
        <v>4</v>
      </c>
      <c r="N1578" s="182">
        <f>All_Opps[[#This Row],[Close Date]]*1</f>
        <v>43851</v>
      </c>
      <c r="O1578" s="185">
        <f>YEAR(All_Opps[[#This Row],[Close_Date]])</f>
        <v>2020</v>
      </c>
      <c r="P1578" s="183">
        <f>MONTH(All_Opps[[#This Row],[Close Date]])</f>
        <v>1</v>
      </c>
      <c r="Q1578" s="181">
        <f>WEEKNUM(All_Opps[[#This Row],[Close Date]],1)</f>
        <v>4</v>
      </c>
      <c r="R157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530</v>
      </c>
      <c r="S1578" s="4" t="s">
        <v>3465</v>
      </c>
      <c r="T1578" s="4" t="s">
        <v>3466</v>
      </c>
      <c r="U1578" s="68">
        <v>43851</v>
      </c>
      <c r="V1578" s="347" t="s">
        <v>19</v>
      </c>
      <c r="W1578" s="9">
        <v>53974</v>
      </c>
      <c r="X1578" s="4" t="s">
        <v>5</v>
      </c>
      <c r="Y1578" s="4" t="s">
        <v>328</v>
      </c>
      <c r="Z1578" s="68">
        <v>43848</v>
      </c>
    </row>
    <row r="1579" spans="1:26" ht="12.75" x14ac:dyDescent="0.35">
      <c r="A15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1579" s="181" t="str">
        <f>IF(All_Opps[[#This Row],[WeekMod]]&lt;&gt;"",CONCATENATE(All_Opps[[#This Row],[Opp Year]],"-",TEXT(All_Opps[[#This Row],[WeekMod]],"00#")),"")</f>
        <v>2020-064</v>
      </c>
      <c r="C15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1579" s="181" t="str">
        <f>CONCATENATE(All_Opps[[#This Row],[Opp Year]],"-",TEXT(All_Opps[[#This Row],[Week]],"00#"))</f>
        <v>2020-064</v>
      </c>
      <c r="E1579" s="181">
        <f>IFERROR(VALUE(RIGHT(All_Opps[[#This Row],[Opportunity Name]],2)),"")</f>
        <v>2</v>
      </c>
      <c r="F1579" s="181">
        <f>IFERROR(("20"&amp;LEFT(All_Opps[[#This Row],[Opportunity Name]],2))*1,"")</f>
        <v>2020</v>
      </c>
      <c r="G1579" s="181" t="str">
        <f>MID(All_Opps[[#This Row],[Opportunity Name]],3,2)</f>
        <v>04</v>
      </c>
      <c r="H1579" s="181" t="str">
        <f>LEFT(All_Opps[[#This Row],[Opportunity Name]],7)</f>
        <v>2004 Du</v>
      </c>
      <c r="I1579" s="181" t="str" cm="1">
        <f t="array" ref="I15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79" s="181" t="str">
        <f>YEAR(All_Opps[[#This Row],[Close_Date]])&amp;"-"&amp;TEXT(MONTH(All_Opps[[#This Row],[Close_Date]]),"00")</f>
        <v>2020-03</v>
      </c>
      <c r="K1579" s="182">
        <f>All_Opps[[#This Row],[Created Date2]]*1</f>
        <v>43788</v>
      </c>
      <c r="L1579" s="183">
        <f>YEAR(All_Opps[[#This Row],[Created_Date]])</f>
        <v>2019</v>
      </c>
      <c r="M1579" s="184">
        <f>WEEKNUM(All_Opps[[#This Row],[Created_Date]],16)</f>
        <v>47</v>
      </c>
      <c r="N1579" s="182">
        <f>All_Opps[[#This Row],[Close Date]]*1</f>
        <v>43908</v>
      </c>
      <c r="O1579" s="185">
        <f>YEAR(All_Opps[[#This Row],[Close_Date]])</f>
        <v>2020</v>
      </c>
      <c r="P1579" s="183">
        <f>MONTH(All_Opps[[#This Row],[Close Date]])</f>
        <v>3</v>
      </c>
      <c r="Q1579" s="181">
        <f>WEEKNUM(All_Opps[[#This Row],[Close Date]],1)</f>
        <v>12</v>
      </c>
      <c r="R157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79" s="4" t="s">
        <v>3467</v>
      </c>
      <c r="T1579" s="4" t="s">
        <v>3468</v>
      </c>
      <c r="U1579" s="68">
        <v>43908</v>
      </c>
      <c r="V1579" s="347" t="s">
        <v>18</v>
      </c>
      <c r="W1579" s="9">
        <v>48345</v>
      </c>
      <c r="X1579" s="4" t="s">
        <v>5</v>
      </c>
      <c r="Y1579" s="4" t="s">
        <v>321</v>
      </c>
      <c r="Z1579" s="68">
        <v>43788</v>
      </c>
    </row>
    <row r="1580" spans="1:26" ht="12.75" x14ac:dyDescent="0.35">
      <c r="A1580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80" s="181" t="str">
        <f>IF(All_Opps[[#This Row],[WeekMod]]&lt;&gt;"",CONCATENATE(All_Opps[[#This Row],[Opp Year]],"-",TEXT(All_Opps[[#This Row],[WeekMod]],"00#")),"")</f>
        <v/>
      </c>
      <c r="C15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80" s="181" t="str">
        <f>CONCATENATE(All_Opps[[#This Row],[Opp Year]],"-",TEXT(All_Opps[[#This Row],[Week]],"00#"))</f>
        <v>2022-001</v>
      </c>
      <c r="E1580" s="181">
        <f>IFERROR(VALUE(RIGHT(All_Opps[[#This Row],[Opportunity Name]],2)),"")</f>
        <v>2</v>
      </c>
      <c r="F1580" s="181">
        <f>IFERROR(("20"&amp;LEFT(All_Opps[[#This Row],[Opportunity Name]],2))*1,"")</f>
        <v>2022</v>
      </c>
      <c r="G1580" s="181" t="str">
        <f>MID(All_Opps[[#This Row],[Opportunity Name]],3,2)</f>
        <v>10</v>
      </c>
      <c r="H1580" s="181" t="str">
        <f>LEFT(All_Opps[[#This Row],[Opportunity Name]],7)</f>
        <v>2210-03</v>
      </c>
      <c r="I1580" s="181" t="str" cm="1">
        <f t="array" ref="I15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580" s="181" t="str">
        <f>YEAR(All_Opps[[#This Row],[Close_Date]])&amp;"-"&amp;TEXT(MONTH(All_Opps[[#This Row],[Close_Date]]),"00")</f>
        <v>2020-03</v>
      </c>
      <c r="K1580" s="182">
        <f>All_Opps[[#This Row],[Created Date2]]*1</f>
        <v>43863</v>
      </c>
      <c r="L1580" s="183">
        <f>YEAR(All_Opps[[#This Row],[Created_Date]])</f>
        <v>2020</v>
      </c>
      <c r="M1580" s="184">
        <f>WEEKNUM(All_Opps[[#This Row],[Created_Date]],16)</f>
        <v>6</v>
      </c>
      <c r="N1580" s="182">
        <f>All_Opps[[#This Row],[Close Date]]*1</f>
        <v>43898</v>
      </c>
      <c r="O1580" s="185">
        <f>YEAR(All_Opps[[#This Row],[Close_Date]])</f>
        <v>2020</v>
      </c>
      <c r="P1580" s="183">
        <f>MONTH(All_Opps[[#This Row],[Close Date]])</f>
        <v>3</v>
      </c>
      <c r="Q1580" s="181">
        <f>WEEKNUM(All_Opps[[#This Row],[Close Date]],1)</f>
        <v>11</v>
      </c>
      <c r="R158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80" s="4" t="s">
        <v>3469</v>
      </c>
      <c r="T1580" s="4" t="s">
        <v>3470</v>
      </c>
      <c r="U1580" s="68">
        <v>43898</v>
      </c>
      <c r="V1580" s="347" t="s">
        <v>20</v>
      </c>
      <c r="W1580" s="9">
        <v>53308</v>
      </c>
      <c r="X1580" s="4" t="s">
        <v>12</v>
      </c>
      <c r="Y1580" s="4" t="s">
        <v>328</v>
      </c>
      <c r="Z1580" s="68">
        <v>43863</v>
      </c>
    </row>
    <row r="1581" spans="1:26" ht="12.75" x14ac:dyDescent="0.35">
      <c r="A158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81" s="181" t="str">
        <f>IF(All_Opps[[#This Row],[WeekMod]]&lt;&gt;"",CONCATENATE(All_Opps[[#This Row],[Opp Year]],"-",TEXT(All_Opps[[#This Row],[WeekMod]],"00#")),"")</f>
        <v/>
      </c>
      <c r="C15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81" s="181" t="str">
        <f>CONCATENATE(All_Opps[[#This Row],[Opp Year]],"-",TEXT(All_Opps[[#This Row],[Week]],"00#"))</f>
        <v>2022-001</v>
      </c>
      <c r="E1581" s="181">
        <f>IFERROR(VALUE(RIGHT(All_Opps[[#This Row],[Opportunity Name]],2)),"")</f>
        <v>10</v>
      </c>
      <c r="F1581" s="181">
        <f>IFERROR(("20"&amp;LEFT(All_Opps[[#This Row],[Opportunity Name]],2))*1,"")</f>
        <v>2022</v>
      </c>
      <c r="G1581" s="181" t="str">
        <f>MID(All_Opps[[#This Row],[Opportunity Name]],3,2)</f>
        <v>03</v>
      </c>
      <c r="H1581" s="181" t="str">
        <f>LEFT(All_Opps[[#This Row],[Opportunity Name]],7)</f>
        <v>2203-09</v>
      </c>
      <c r="I1581" s="181" t="str" cm="1">
        <f t="array" ref="I15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81" s="181" t="str">
        <f>YEAR(All_Opps[[#This Row],[Close_Date]])&amp;"-"&amp;TEXT(MONTH(All_Opps[[#This Row],[Close_Date]]),"00")</f>
        <v>2020-01</v>
      </c>
      <c r="K1581" s="182">
        <f>All_Opps[[#This Row],[Created Date2]]*1</f>
        <v>43837</v>
      </c>
      <c r="L1581" s="183">
        <f>YEAR(All_Opps[[#This Row],[Created_Date]])</f>
        <v>2020</v>
      </c>
      <c r="M1581" s="184">
        <f>WEEKNUM(All_Opps[[#This Row],[Created_Date]],16)</f>
        <v>2</v>
      </c>
      <c r="N1581" s="182">
        <f>All_Opps[[#This Row],[Close Date]]*1</f>
        <v>43857</v>
      </c>
      <c r="O1581" s="185">
        <f>YEAR(All_Opps[[#This Row],[Close_Date]])</f>
        <v>2020</v>
      </c>
      <c r="P1581" s="183">
        <f>MONTH(All_Opps[[#This Row],[Close Date]])</f>
        <v>1</v>
      </c>
      <c r="Q1581" s="181">
        <f>WEEKNUM(All_Opps[[#This Row],[Close Date]],1)</f>
        <v>5</v>
      </c>
      <c r="R158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784</v>
      </c>
      <c r="S1581" s="4" t="s">
        <v>3471</v>
      </c>
      <c r="T1581" s="4" t="s">
        <v>3472</v>
      </c>
      <c r="U1581" s="68">
        <v>43857</v>
      </c>
      <c r="V1581" s="347" t="s">
        <v>19</v>
      </c>
      <c r="W1581" s="9">
        <v>287225</v>
      </c>
      <c r="X1581" s="4" t="s">
        <v>14</v>
      </c>
      <c r="Y1581" s="4" t="s">
        <v>328</v>
      </c>
      <c r="Z1581" s="68">
        <v>43837</v>
      </c>
    </row>
    <row r="1582" spans="1:26" ht="12.75" x14ac:dyDescent="0.35">
      <c r="A15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</v>
      </c>
      <c r="B1582" s="181" t="str">
        <f>IF(All_Opps[[#This Row],[WeekMod]]&lt;&gt;"",CONCATENATE(All_Opps[[#This Row],[Opp Year]],"-",TEXT(All_Opps[[#This Row],[WeekMod]],"00#")),"")</f>
        <v>2021-005</v>
      </c>
      <c r="C15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</v>
      </c>
      <c r="D1582" s="181" t="str">
        <f>CONCATENATE(All_Opps[[#This Row],[Opp Year]],"-",TEXT(All_Opps[[#This Row],[Week]],"00#"))</f>
        <v>2021-005</v>
      </c>
      <c r="E1582" s="181">
        <f>IFERROR(VALUE(RIGHT(All_Opps[[#This Row],[Opportunity Name]],2)),"")</f>
        <v>5</v>
      </c>
      <c r="F1582" s="181">
        <f>IFERROR(("20"&amp;LEFT(All_Opps[[#This Row],[Opportunity Name]],2))*1,"")</f>
        <v>2021</v>
      </c>
      <c r="G1582" s="181" t="str">
        <f>MID(All_Opps[[#This Row],[Opportunity Name]],3,2)</f>
        <v>12</v>
      </c>
      <c r="H1582" s="181" t="str">
        <f>LEFT(All_Opps[[#This Row],[Opportunity Name]],7)</f>
        <v>2112-01</v>
      </c>
      <c r="I1582" s="181" t="str" cm="1">
        <f t="array" ref="I15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82" s="181" t="str">
        <f>YEAR(All_Opps[[#This Row],[Close_Date]])&amp;"-"&amp;TEXT(MONTH(All_Opps[[#This Row],[Close_Date]]),"00")</f>
        <v>2020-01</v>
      </c>
      <c r="K1582" s="182">
        <f>All_Opps[[#This Row],[Created Date2]]*1</f>
        <v>43833</v>
      </c>
      <c r="L1582" s="183">
        <f>YEAR(All_Opps[[#This Row],[Created_Date]])</f>
        <v>2020</v>
      </c>
      <c r="M1582" s="184">
        <f>WEEKNUM(All_Opps[[#This Row],[Created_Date]],16)</f>
        <v>1</v>
      </c>
      <c r="N1582" s="182">
        <f>All_Opps[[#This Row],[Close Date]]*1</f>
        <v>43859</v>
      </c>
      <c r="O1582" s="185">
        <f>YEAR(All_Opps[[#This Row],[Close_Date]])</f>
        <v>2020</v>
      </c>
      <c r="P1582" s="183">
        <f>MONTH(All_Opps[[#This Row],[Close Date]])</f>
        <v>1</v>
      </c>
      <c r="Q1582" s="181">
        <f>WEEKNUM(All_Opps[[#This Row],[Close Date]],1)</f>
        <v>5</v>
      </c>
      <c r="R158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698</v>
      </c>
      <c r="S1582" s="4" t="s">
        <v>3473</v>
      </c>
      <c r="T1582" s="4" t="s">
        <v>3474</v>
      </c>
      <c r="U1582" s="68">
        <v>43859</v>
      </c>
      <c r="V1582" s="347" t="s">
        <v>19</v>
      </c>
      <c r="W1582" s="9">
        <v>81768</v>
      </c>
      <c r="X1582" s="4" t="s">
        <v>13</v>
      </c>
      <c r="Y1582" s="4" t="s">
        <v>321</v>
      </c>
      <c r="Z1582" s="68">
        <v>43833</v>
      </c>
    </row>
    <row r="1583" spans="1:26" ht="12.75" x14ac:dyDescent="0.35">
      <c r="A15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1583" s="181" t="str">
        <f>IF(All_Opps[[#This Row],[WeekMod]]&lt;&gt;"",CONCATENATE(All_Opps[[#This Row],[Opp Year]],"-",TEXT(All_Opps[[#This Row],[WeekMod]],"00#")),"")</f>
        <v>2021-010</v>
      </c>
      <c r="C15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1583" s="181" t="str">
        <f>CONCATENATE(All_Opps[[#This Row],[Opp Year]],"-",TEXT(All_Opps[[#This Row],[Week]],"00#"))</f>
        <v>2021-010</v>
      </c>
      <c r="E1583" s="181">
        <f>IFERROR(VALUE(RIGHT(All_Opps[[#This Row],[Opportunity Name]],2)),"")</f>
        <v>2</v>
      </c>
      <c r="F1583" s="181">
        <f>IFERROR(("20"&amp;LEFT(All_Opps[[#This Row],[Opportunity Name]],2))*1,"")</f>
        <v>2021</v>
      </c>
      <c r="G1583" s="181" t="str">
        <f>MID(All_Opps[[#This Row],[Opportunity Name]],3,2)</f>
        <v>07</v>
      </c>
      <c r="H1583" s="181" t="str">
        <f>LEFT(All_Opps[[#This Row],[Opportunity Name]],7)</f>
        <v>2107-09</v>
      </c>
      <c r="I1583" s="181" t="str" cm="1">
        <f t="array" ref="I15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83" s="181" t="str">
        <f>YEAR(All_Opps[[#This Row],[Close_Date]])&amp;"-"&amp;TEXT(MONTH(All_Opps[[#This Row],[Close_Date]]),"00")</f>
        <v>2020-03</v>
      </c>
      <c r="K1583" s="182">
        <f>All_Opps[[#This Row],[Created Date2]]*1</f>
        <v>43883</v>
      </c>
      <c r="L1583" s="183">
        <f>YEAR(All_Opps[[#This Row],[Created_Date]])</f>
        <v>2020</v>
      </c>
      <c r="M1583" s="184">
        <f>WEEKNUM(All_Opps[[#This Row],[Created_Date]],16)</f>
        <v>9</v>
      </c>
      <c r="N1583" s="182">
        <f>All_Opps[[#This Row],[Close Date]]*1</f>
        <v>43892</v>
      </c>
      <c r="O1583" s="185">
        <f>YEAR(All_Opps[[#This Row],[Close_Date]])</f>
        <v>2020</v>
      </c>
      <c r="P1583" s="183">
        <f>MONTH(All_Opps[[#This Row],[Close Date]])</f>
        <v>3</v>
      </c>
      <c r="Q1583" s="181">
        <f>WEEKNUM(All_Opps[[#This Row],[Close Date]],1)</f>
        <v>10</v>
      </c>
      <c r="R158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495</v>
      </c>
      <c r="S1583" s="4" t="s">
        <v>3475</v>
      </c>
      <c r="T1583" s="4" t="s">
        <v>3476</v>
      </c>
      <c r="U1583" s="68">
        <v>43892</v>
      </c>
      <c r="V1583" s="347" t="s">
        <v>19</v>
      </c>
      <c r="W1583" s="9">
        <v>40729</v>
      </c>
      <c r="X1583" s="4" t="s">
        <v>10</v>
      </c>
      <c r="Y1583" s="4" t="s">
        <v>1285</v>
      </c>
      <c r="Z1583" s="68">
        <v>43883</v>
      </c>
    </row>
    <row r="1584" spans="1:26" ht="12.75" x14ac:dyDescent="0.35">
      <c r="A158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84" s="181" t="str">
        <f>IF(All_Opps[[#This Row],[WeekMod]]&lt;&gt;"",CONCATENATE(All_Opps[[#This Row],[Opp Year]],"-",TEXT(All_Opps[[#This Row],[WeekMod]],"00#")),"")</f>
        <v/>
      </c>
      <c r="C15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84" s="181" t="str">
        <f>CONCATENATE(All_Opps[[#This Row],[Opp Year]],"-",TEXT(All_Opps[[#This Row],[Week]],"00#"))</f>
        <v>2022-001</v>
      </c>
      <c r="E1584" s="181">
        <f>IFERROR(VALUE(RIGHT(All_Opps[[#This Row],[Opportunity Name]],2)),"")</f>
        <v>2</v>
      </c>
      <c r="F1584" s="181">
        <f>IFERROR(("20"&amp;LEFT(All_Opps[[#This Row],[Opportunity Name]],2))*1,"")</f>
        <v>2022</v>
      </c>
      <c r="G1584" s="181" t="str">
        <f>MID(All_Opps[[#This Row],[Opportunity Name]],3,2)</f>
        <v>09</v>
      </c>
      <c r="H1584" s="181" t="str">
        <f>LEFT(All_Opps[[#This Row],[Opportunity Name]],7)</f>
        <v>2209-03</v>
      </c>
      <c r="I1584" s="181" t="str" cm="1">
        <f t="array" ref="I15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84" s="181" t="str">
        <f>YEAR(All_Opps[[#This Row],[Close_Date]])&amp;"-"&amp;TEXT(MONTH(All_Opps[[#This Row],[Close_Date]]),"00")</f>
        <v>2020-03</v>
      </c>
      <c r="K1584" s="182">
        <f>All_Opps[[#This Row],[Created Date2]]*1</f>
        <v>43889</v>
      </c>
      <c r="L1584" s="183">
        <f>YEAR(All_Opps[[#This Row],[Created_Date]])</f>
        <v>2020</v>
      </c>
      <c r="M1584" s="184">
        <f>WEEKNUM(All_Opps[[#This Row],[Created_Date]],16)</f>
        <v>9</v>
      </c>
      <c r="N1584" s="182">
        <f>All_Opps[[#This Row],[Close Date]]*1</f>
        <v>43892</v>
      </c>
      <c r="O1584" s="185">
        <f>YEAR(All_Opps[[#This Row],[Close_Date]])</f>
        <v>2020</v>
      </c>
      <c r="P1584" s="183">
        <f>MONTH(All_Opps[[#This Row],[Close Date]])</f>
        <v>3</v>
      </c>
      <c r="Q1584" s="181">
        <f>WEEKNUM(All_Opps[[#This Row],[Close Date]],1)</f>
        <v>10</v>
      </c>
      <c r="R158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916</v>
      </c>
      <c r="S1584" s="4" t="s">
        <v>3477</v>
      </c>
      <c r="T1584" s="4" t="s">
        <v>3478</v>
      </c>
      <c r="U1584" s="68">
        <v>43892</v>
      </c>
      <c r="V1584" s="347" t="s">
        <v>19</v>
      </c>
      <c r="W1584" s="9">
        <v>49108</v>
      </c>
      <c r="X1584" s="4" t="s">
        <v>13</v>
      </c>
      <c r="Y1584" s="4" t="s">
        <v>1285</v>
      </c>
      <c r="Z1584" s="68">
        <v>43889</v>
      </c>
    </row>
    <row r="1585" spans="1:26" ht="12.75" x14ac:dyDescent="0.35">
      <c r="A15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585" s="181" t="str">
        <f>IF(All_Opps[[#This Row],[WeekMod]]&lt;&gt;"",CONCATENATE(All_Opps[[#This Row],[Opp Year]],"-",TEXT(All_Opps[[#This Row],[WeekMod]],"00#")),"")</f>
        <v>2020-062</v>
      </c>
      <c r="C15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585" s="181" t="str">
        <f>CONCATENATE(All_Opps[[#This Row],[Opp Year]],"-",TEXT(All_Opps[[#This Row],[Week]],"00#"))</f>
        <v>2020-062</v>
      </c>
      <c r="E1585" s="181">
        <f>IFERROR(VALUE(RIGHT(All_Opps[[#This Row],[Opportunity Name]],2)),"")</f>
        <v>2</v>
      </c>
      <c r="F1585" s="181">
        <f>IFERROR(("20"&amp;LEFT(All_Opps[[#This Row],[Opportunity Name]],2))*1,"")</f>
        <v>2020</v>
      </c>
      <c r="G1585" s="181" t="str">
        <f>MID(All_Opps[[#This Row],[Opportunity Name]],3,2)</f>
        <v>05</v>
      </c>
      <c r="H1585" s="181" t="str">
        <f>LEFT(All_Opps[[#This Row],[Opportunity Name]],7)</f>
        <v>2005 Fe</v>
      </c>
      <c r="I1585" s="181" t="str" cm="1">
        <f t="array" ref="I15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85" s="181" t="str">
        <f>YEAR(All_Opps[[#This Row],[Close_Date]])&amp;"-"&amp;TEXT(MONTH(All_Opps[[#This Row],[Close_Date]]),"00")</f>
        <v>2020-03</v>
      </c>
      <c r="K1585" s="182">
        <f>All_Opps[[#This Row],[Created Date2]]*1</f>
        <v>43890</v>
      </c>
      <c r="L1585" s="183">
        <f>YEAR(All_Opps[[#This Row],[Created_Date]])</f>
        <v>2020</v>
      </c>
      <c r="M1585" s="184">
        <f>WEEKNUM(All_Opps[[#This Row],[Created_Date]],16)</f>
        <v>10</v>
      </c>
      <c r="N1585" s="182">
        <f>All_Opps[[#This Row],[Close Date]]*1</f>
        <v>43894</v>
      </c>
      <c r="O1585" s="185">
        <f>YEAR(All_Opps[[#This Row],[Close_Date]])</f>
        <v>2020</v>
      </c>
      <c r="P1585" s="183">
        <f>MONTH(All_Opps[[#This Row],[Close Date]])</f>
        <v>3</v>
      </c>
      <c r="Q1585" s="181">
        <f>WEEKNUM(All_Opps[[#This Row],[Close Date]],1)</f>
        <v>10</v>
      </c>
      <c r="R158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85" s="4" t="s">
        <v>3479</v>
      </c>
      <c r="T1585" s="4" t="s">
        <v>3480</v>
      </c>
      <c r="U1585" s="68">
        <v>43894</v>
      </c>
      <c r="V1585" s="347" t="s">
        <v>18</v>
      </c>
      <c r="W1585" s="9">
        <v>12891</v>
      </c>
      <c r="X1585" s="4" t="s">
        <v>6</v>
      </c>
      <c r="Y1585" s="4" t="s">
        <v>328</v>
      </c>
      <c r="Z1585" s="68">
        <v>43890</v>
      </c>
    </row>
    <row r="1586" spans="1:26" ht="12.75" x14ac:dyDescent="0.35">
      <c r="A15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1586" s="181" t="str">
        <f>IF(All_Opps[[#This Row],[WeekMod]]&lt;&gt;"",CONCATENATE(All_Opps[[#This Row],[Opp Year]],"-",TEXT(All_Opps[[#This Row],[WeekMod]],"00#")),"")</f>
        <v>2020-060</v>
      </c>
      <c r="C15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1586" s="181" t="str">
        <f>CONCATENATE(All_Opps[[#This Row],[Opp Year]],"-",TEXT(All_Opps[[#This Row],[Week]],"00#"))</f>
        <v>2020-060</v>
      </c>
      <c r="E1586" s="181">
        <f>IFERROR(VALUE(RIGHT(All_Opps[[#This Row],[Opportunity Name]],2)),"")</f>
        <v>2</v>
      </c>
      <c r="F1586" s="181">
        <f>IFERROR(("20"&amp;LEFT(All_Opps[[#This Row],[Opportunity Name]],2))*1,"")</f>
        <v>2020</v>
      </c>
      <c r="G1586" s="181" t="str">
        <f>MID(All_Opps[[#This Row],[Opportunity Name]],3,2)</f>
        <v>08</v>
      </c>
      <c r="H1586" s="181" t="str">
        <f>LEFT(All_Opps[[#This Row],[Opportunity Name]],7)</f>
        <v>2008 Vi</v>
      </c>
      <c r="I1586" s="181" t="str" cm="1">
        <f t="array" ref="I15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86" s="181" t="str">
        <f>YEAR(All_Opps[[#This Row],[Close_Date]])&amp;"-"&amp;TEXT(MONTH(All_Opps[[#This Row],[Close_Date]]),"00")</f>
        <v>2020-02</v>
      </c>
      <c r="K1586" s="182">
        <f>All_Opps[[#This Row],[Created Date2]]*1</f>
        <v>43861</v>
      </c>
      <c r="L1586" s="183">
        <f>YEAR(All_Opps[[#This Row],[Created_Date]])</f>
        <v>2020</v>
      </c>
      <c r="M1586" s="184">
        <f>WEEKNUM(All_Opps[[#This Row],[Created_Date]],16)</f>
        <v>5</v>
      </c>
      <c r="N1586" s="182">
        <f>All_Opps[[#This Row],[Close Date]]*1</f>
        <v>43880</v>
      </c>
      <c r="O1586" s="185">
        <f>YEAR(All_Opps[[#This Row],[Close_Date]])</f>
        <v>2020</v>
      </c>
      <c r="P1586" s="183">
        <f>MONTH(All_Opps[[#This Row],[Close Date]])</f>
        <v>2</v>
      </c>
      <c r="Q1586" s="181">
        <f>WEEKNUM(All_Opps[[#This Row],[Close Date]],1)</f>
        <v>8</v>
      </c>
      <c r="R158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86" s="4" t="s">
        <v>3481</v>
      </c>
      <c r="T1586" s="4" t="s">
        <v>3482</v>
      </c>
      <c r="U1586" s="68">
        <v>43880</v>
      </c>
      <c r="V1586" s="347" t="s">
        <v>18</v>
      </c>
      <c r="W1586" s="9">
        <v>37962</v>
      </c>
      <c r="X1586" s="4" t="s">
        <v>161</v>
      </c>
      <c r="Y1586" s="4" t="s">
        <v>328</v>
      </c>
      <c r="Z1586" s="68">
        <v>43861</v>
      </c>
    </row>
    <row r="1587" spans="1:26" ht="12.75" x14ac:dyDescent="0.35">
      <c r="A15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1587" s="181" t="str">
        <f>IF(All_Opps[[#This Row],[WeekMod]]&lt;&gt;"",CONCATENATE(All_Opps[[#This Row],[Opp Year]],"-",TEXT(All_Opps[[#This Row],[WeekMod]],"00#")),"")</f>
        <v>2020-059</v>
      </c>
      <c r="C15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1587" s="181" t="str">
        <f>CONCATENATE(All_Opps[[#This Row],[Opp Year]],"-",TEXT(All_Opps[[#This Row],[Week]],"00#"))</f>
        <v>2020-059</v>
      </c>
      <c r="E1587" s="181">
        <f>IFERROR(VALUE(RIGHT(All_Opps[[#This Row],[Opportunity Name]],2)),"")</f>
        <v>2</v>
      </c>
      <c r="F1587" s="181">
        <f>IFERROR(("20"&amp;LEFT(All_Opps[[#This Row],[Opportunity Name]],2))*1,"")</f>
        <v>2020</v>
      </c>
      <c r="G1587" s="181" t="str">
        <f>MID(All_Opps[[#This Row],[Opportunity Name]],3,2)</f>
        <v>04</v>
      </c>
      <c r="H1587" s="181" t="str">
        <f>LEFT(All_Opps[[#This Row],[Opportunity Name]],7)</f>
        <v>2004-11</v>
      </c>
      <c r="I1587" s="181" t="str" cm="1">
        <f t="array" ref="I15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587" s="181" t="str">
        <f>YEAR(All_Opps[[#This Row],[Close_Date]])&amp;"-"&amp;TEXT(MONTH(All_Opps[[#This Row],[Close_Date]]),"00")</f>
        <v>2020-02</v>
      </c>
      <c r="K1587" s="182">
        <f>All_Opps[[#This Row],[Created Date2]]*1</f>
        <v>43873</v>
      </c>
      <c r="L1587" s="183">
        <f>YEAR(All_Opps[[#This Row],[Created_Date]])</f>
        <v>2020</v>
      </c>
      <c r="M1587" s="184">
        <f>WEEKNUM(All_Opps[[#This Row],[Created_Date]],16)</f>
        <v>7</v>
      </c>
      <c r="N1587" s="182">
        <f>All_Opps[[#This Row],[Close Date]]*1</f>
        <v>43873</v>
      </c>
      <c r="O1587" s="185">
        <f>YEAR(All_Opps[[#This Row],[Close_Date]])</f>
        <v>2020</v>
      </c>
      <c r="P1587" s="183">
        <f>MONTH(All_Opps[[#This Row],[Close Date]])</f>
        <v>2</v>
      </c>
      <c r="Q1587" s="181">
        <f>WEEKNUM(All_Opps[[#This Row],[Close Date]],1)</f>
        <v>7</v>
      </c>
      <c r="R158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87" s="4" t="s">
        <v>3483</v>
      </c>
      <c r="T1587" s="4" t="s">
        <v>3484</v>
      </c>
      <c r="U1587" s="68">
        <v>43873</v>
      </c>
      <c r="V1587" s="347" t="s">
        <v>20</v>
      </c>
      <c r="W1587" s="9">
        <v>0</v>
      </c>
      <c r="X1587" s="4" t="s">
        <v>5</v>
      </c>
      <c r="Y1587" s="4" t="s">
        <v>328</v>
      </c>
      <c r="Z1587" s="68">
        <v>43873</v>
      </c>
    </row>
    <row r="1588" spans="1:26" ht="12.75" x14ac:dyDescent="0.35">
      <c r="A15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1588" s="181" t="str">
        <f>IF(All_Opps[[#This Row],[WeekMod]]&lt;&gt;"",CONCATENATE(All_Opps[[#This Row],[Opp Year]],"-",TEXT(All_Opps[[#This Row],[WeekMod]],"00#")),"")</f>
        <v>2020-066</v>
      </c>
      <c r="C15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1588" s="181" t="str">
        <f>CONCATENATE(All_Opps[[#This Row],[Opp Year]],"-",TEXT(All_Opps[[#This Row],[Week]],"00#"))</f>
        <v>2020-066</v>
      </c>
      <c r="E1588" s="181">
        <f>IFERROR(VALUE(RIGHT(All_Opps[[#This Row],[Opportunity Name]],2)),"")</f>
        <v>2</v>
      </c>
      <c r="F1588" s="181">
        <f>IFERROR(("20"&amp;LEFT(All_Opps[[#This Row],[Opportunity Name]],2))*1,"")</f>
        <v>2020</v>
      </c>
      <c r="G1588" s="181" t="str">
        <f>MID(All_Opps[[#This Row],[Opportunity Name]],3,2)</f>
        <v>12</v>
      </c>
      <c r="H1588" s="181" t="str">
        <f>LEFT(All_Opps[[#This Row],[Opportunity Name]],7)</f>
        <v>2012-06</v>
      </c>
      <c r="I1588" s="181" t="str" cm="1">
        <f t="array" ref="I15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88" s="181" t="str">
        <f>YEAR(All_Opps[[#This Row],[Close_Date]])&amp;"-"&amp;TEXT(MONTH(All_Opps[[#This Row],[Close_Date]]),"00")</f>
        <v>2020-04</v>
      </c>
      <c r="K1588" s="182">
        <f>All_Opps[[#This Row],[Created Date2]]*1</f>
        <v>43924</v>
      </c>
      <c r="L1588" s="183">
        <f>YEAR(All_Opps[[#This Row],[Created_Date]])</f>
        <v>2020</v>
      </c>
      <c r="M1588" s="184">
        <f>WEEKNUM(All_Opps[[#This Row],[Created_Date]],16)</f>
        <v>14</v>
      </c>
      <c r="N1588" s="182">
        <f>All_Opps[[#This Row],[Close Date]]*1</f>
        <v>43923</v>
      </c>
      <c r="O1588" s="185">
        <f>YEAR(All_Opps[[#This Row],[Close_Date]])</f>
        <v>2020</v>
      </c>
      <c r="P1588" s="183">
        <f>MONTH(All_Opps[[#This Row],[Close Date]])</f>
        <v>4</v>
      </c>
      <c r="Q1588" s="181">
        <f>WEEKNUM(All_Opps[[#This Row],[Close Date]],1)</f>
        <v>14</v>
      </c>
      <c r="R158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242</v>
      </c>
      <c r="S1588" s="4" t="s">
        <v>3485</v>
      </c>
      <c r="T1588" s="4" t="s">
        <v>3486</v>
      </c>
      <c r="U1588" s="68">
        <v>43923</v>
      </c>
      <c r="V1588" s="347" t="s">
        <v>19</v>
      </c>
      <c r="W1588" s="9">
        <v>19242</v>
      </c>
      <c r="X1588" s="4" t="s">
        <v>15</v>
      </c>
      <c r="Y1588" s="4" t="s">
        <v>328</v>
      </c>
      <c r="Z1588" s="68">
        <v>43924</v>
      </c>
    </row>
    <row r="1589" spans="1:26" ht="12.75" x14ac:dyDescent="0.35">
      <c r="A15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1589" s="181" t="str">
        <f>IF(All_Opps[[#This Row],[WeekMod]]&lt;&gt;"",CONCATENATE(All_Opps[[#This Row],[Opp Year]],"-",TEXT(All_Opps[[#This Row],[WeekMod]],"00#")),"")</f>
        <v>2020-060</v>
      </c>
      <c r="C15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1589" s="181" t="str">
        <f>CONCATENATE(All_Opps[[#This Row],[Opp Year]],"-",TEXT(All_Opps[[#This Row],[Week]],"00#"))</f>
        <v>2020-060</v>
      </c>
      <c r="E1589" s="181">
        <f>IFERROR(VALUE(RIGHT(All_Opps[[#This Row],[Opportunity Name]],2)),"")</f>
        <v>2</v>
      </c>
      <c r="F1589" s="181">
        <f>IFERROR(("20"&amp;LEFT(All_Opps[[#This Row],[Opportunity Name]],2))*1,"")</f>
        <v>2020</v>
      </c>
      <c r="G1589" s="181" t="str">
        <f>MID(All_Opps[[#This Row],[Opportunity Name]],3,2)</f>
        <v>12</v>
      </c>
      <c r="H1589" s="181" t="str">
        <f>LEFT(All_Opps[[#This Row],[Opportunity Name]],7)</f>
        <v>2012-06</v>
      </c>
      <c r="I1589" s="181" t="str" cm="1">
        <f t="array" ref="I15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589" s="181" t="str">
        <f>YEAR(All_Opps[[#This Row],[Close_Date]])&amp;"-"&amp;TEXT(MONTH(All_Opps[[#This Row],[Close_Date]]),"00")</f>
        <v>2020-02</v>
      </c>
      <c r="K1589" s="182">
        <f>All_Opps[[#This Row],[Created Date2]]*1</f>
        <v>43873</v>
      </c>
      <c r="L1589" s="183">
        <f>YEAR(All_Opps[[#This Row],[Created_Date]])</f>
        <v>2020</v>
      </c>
      <c r="M1589" s="184">
        <f>WEEKNUM(All_Opps[[#This Row],[Created_Date]],16)</f>
        <v>7</v>
      </c>
      <c r="N1589" s="182">
        <f>All_Opps[[#This Row],[Close Date]]*1</f>
        <v>43877</v>
      </c>
      <c r="O1589" s="185">
        <f>YEAR(All_Opps[[#This Row],[Close_Date]])</f>
        <v>2020</v>
      </c>
      <c r="P1589" s="183">
        <f>MONTH(All_Opps[[#This Row],[Close Date]])</f>
        <v>2</v>
      </c>
      <c r="Q1589" s="181">
        <f>WEEKNUM(All_Opps[[#This Row],[Close Date]],1)</f>
        <v>8</v>
      </c>
      <c r="R158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89" s="4" t="s">
        <v>3487</v>
      </c>
      <c r="T1589" s="4" t="s">
        <v>3488</v>
      </c>
      <c r="U1589" s="68">
        <v>43877</v>
      </c>
      <c r="V1589" s="347" t="s">
        <v>20</v>
      </c>
      <c r="W1589" s="9">
        <v>0</v>
      </c>
      <c r="X1589" s="4" t="s">
        <v>13</v>
      </c>
      <c r="Y1589" s="4" t="s">
        <v>328</v>
      </c>
      <c r="Z1589" s="68">
        <v>43873</v>
      </c>
    </row>
    <row r="1590" spans="1:26" ht="12.75" x14ac:dyDescent="0.35">
      <c r="A15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1590" s="181" t="str">
        <f>IF(All_Opps[[#This Row],[WeekMod]]&lt;&gt;"",CONCATENATE(All_Opps[[#This Row],[Opp Year]],"-",TEXT(All_Opps[[#This Row],[WeekMod]],"00#")),"")</f>
        <v>2020-059</v>
      </c>
      <c r="C15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1590" s="181" t="str">
        <f>CONCATENATE(All_Opps[[#This Row],[Opp Year]],"-",TEXT(All_Opps[[#This Row],[Week]],"00#"))</f>
        <v>2020-059</v>
      </c>
      <c r="E1590" s="181">
        <f>IFERROR(VALUE(RIGHT(All_Opps[[#This Row],[Opportunity Name]],2)),"")</f>
        <v>1</v>
      </c>
      <c r="F1590" s="181">
        <f>IFERROR(("20"&amp;LEFT(All_Opps[[#This Row],[Opportunity Name]],2))*1,"")</f>
        <v>2020</v>
      </c>
      <c r="G1590" s="181" t="str">
        <f>MID(All_Opps[[#This Row],[Opportunity Name]],3,2)</f>
        <v>04</v>
      </c>
      <c r="H1590" s="181" t="str">
        <f>LEFT(All_Opps[[#This Row],[Opportunity Name]],7)</f>
        <v>2004-06</v>
      </c>
      <c r="I1590" s="181" t="str" cm="1">
        <f t="array" ref="I15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590" s="181" t="str">
        <f>YEAR(All_Opps[[#This Row],[Close_Date]])&amp;"-"&amp;TEXT(MONTH(All_Opps[[#This Row],[Close_Date]]),"00")</f>
        <v>2020-02</v>
      </c>
      <c r="K1590" s="182">
        <f>All_Opps[[#This Row],[Created Date2]]*1</f>
        <v>43872</v>
      </c>
      <c r="L1590" s="183">
        <f>YEAR(All_Opps[[#This Row],[Created_Date]])</f>
        <v>2020</v>
      </c>
      <c r="M1590" s="184">
        <f>WEEKNUM(All_Opps[[#This Row],[Created_Date]],16)</f>
        <v>7</v>
      </c>
      <c r="N1590" s="182">
        <f>All_Opps[[#This Row],[Close Date]]*1</f>
        <v>43872</v>
      </c>
      <c r="O1590" s="185">
        <f>YEAR(All_Opps[[#This Row],[Close_Date]])</f>
        <v>2020</v>
      </c>
      <c r="P1590" s="183">
        <f>MONTH(All_Opps[[#This Row],[Close Date]])</f>
        <v>2</v>
      </c>
      <c r="Q1590" s="181">
        <f>WEEKNUM(All_Opps[[#This Row],[Close Date]],1)</f>
        <v>7</v>
      </c>
      <c r="R15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90" s="4" t="s">
        <v>3489</v>
      </c>
      <c r="T1590" s="4" t="s">
        <v>3490</v>
      </c>
      <c r="U1590" s="68">
        <v>43872</v>
      </c>
      <c r="V1590" s="347" t="s">
        <v>20</v>
      </c>
      <c r="W1590" s="9">
        <v>5173</v>
      </c>
      <c r="X1590" s="4" t="s">
        <v>13</v>
      </c>
      <c r="Y1590" s="4" t="s">
        <v>328</v>
      </c>
      <c r="Z1590" s="68">
        <v>43872</v>
      </c>
    </row>
    <row r="1591" spans="1:26" ht="12.75" x14ac:dyDescent="0.35">
      <c r="A15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1591" s="181" t="str">
        <f>IF(All_Opps[[#This Row],[WeekMod]]&lt;&gt;"",CONCATENATE(All_Opps[[#This Row],[Opp Year]],"-",TEXT(All_Opps[[#This Row],[WeekMod]],"00#")),"")</f>
        <v>2021-010</v>
      </c>
      <c r="C15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1591" s="181" t="str">
        <f>CONCATENATE(All_Opps[[#This Row],[Opp Year]],"-",TEXT(All_Opps[[#This Row],[Week]],"00#"))</f>
        <v>2021-010</v>
      </c>
      <c r="E1591" s="181">
        <f>IFERROR(VALUE(RIGHT(All_Opps[[#This Row],[Opportunity Name]],2)),"")</f>
        <v>2</v>
      </c>
      <c r="F1591" s="181">
        <f>IFERROR(("20"&amp;LEFT(All_Opps[[#This Row],[Opportunity Name]],2))*1,"")</f>
        <v>2021</v>
      </c>
      <c r="G1591" s="181" t="str">
        <f>MID(All_Opps[[#This Row],[Opportunity Name]],3,2)</f>
        <v>07</v>
      </c>
      <c r="H1591" s="181" t="str">
        <f>LEFT(All_Opps[[#This Row],[Opportunity Name]],7)</f>
        <v>2107 Ma</v>
      </c>
      <c r="I1591" s="181" t="str" cm="1">
        <f t="array" ref="I15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91" s="181" t="str">
        <f>YEAR(All_Opps[[#This Row],[Close_Date]])&amp;"-"&amp;TEXT(MONTH(All_Opps[[#This Row],[Close_Date]]),"00")</f>
        <v>2020-03</v>
      </c>
      <c r="K1591" s="182">
        <f>All_Opps[[#This Row],[Created Date2]]*1</f>
        <v>43897</v>
      </c>
      <c r="L1591" s="183">
        <f>YEAR(All_Opps[[#This Row],[Created_Date]])</f>
        <v>2020</v>
      </c>
      <c r="M1591" s="184">
        <f>WEEKNUM(All_Opps[[#This Row],[Created_Date]],16)</f>
        <v>11</v>
      </c>
      <c r="N1591" s="182">
        <f>All_Opps[[#This Row],[Close Date]]*1</f>
        <v>43897</v>
      </c>
      <c r="O1591" s="185">
        <f>YEAR(All_Opps[[#This Row],[Close_Date]])</f>
        <v>2020</v>
      </c>
      <c r="P1591" s="183">
        <f>MONTH(All_Opps[[#This Row],[Close Date]])</f>
        <v>3</v>
      </c>
      <c r="Q1591" s="181">
        <f>WEEKNUM(All_Opps[[#This Row],[Close Date]],1)</f>
        <v>10</v>
      </c>
      <c r="R159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91" s="4" t="s">
        <v>3491</v>
      </c>
      <c r="T1591" s="4" t="s">
        <v>3492</v>
      </c>
      <c r="U1591" s="68">
        <v>43897</v>
      </c>
      <c r="V1591" s="347" t="s">
        <v>18</v>
      </c>
      <c r="W1591" s="9">
        <v>42340</v>
      </c>
      <c r="X1591" s="4" t="s">
        <v>11</v>
      </c>
      <c r="Y1591" s="4" t="s">
        <v>1285</v>
      </c>
      <c r="Z1591" s="68">
        <v>43897</v>
      </c>
    </row>
    <row r="1592" spans="1:26" ht="12.75" x14ac:dyDescent="0.35">
      <c r="A15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1592" s="181" t="str">
        <f>IF(All_Opps[[#This Row],[WeekMod]]&lt;&gt;"",CONCATENATE(All_Opps[[#This Row],[Opp Year]],"-",TEXT(All_Opps[[#This Row],[WeekMod]],"00#")),"")</f>
        <v>2020-067</v>
      </c>
      <c r="C15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1592" s="181" t="str">
        <f>CONCATENATE(All_Opps[[#This Row],[Opp Year]],"-",TEXT(All_Opps[[#This Row],[Week]],"00#"))</f>
        <v>2020-067</v>
      </c>
      <c r="E1592" s="181">
        <f>IFERROR(VALUE(RIGHT(All_Opps[[#This Row],[Opportunity Name]],2)),"")</f>
        <v>4</v>
      </c>
      <c r="F1592" s="181">
        <f>IFERROR(("20"&amp;LEFT(All_Opps[[#This Row],[Opportunity Name]],2))*1,"")</f>
        <v>2020</v>
      </c>
      <c r="G1592" s="181" t="str">
        <f>MID(All_Opps[[#This Row],[Opportunity Name]],3,2)</f>
        <v>12</v>
      </c>
      <c r="H1592" s="181" t="str">
        <f>LEFT(All_Opps[[#This Row],[Opportunity Name]],7)</f>
        <v>2012-07</v>
      </c>
      <c r="I1592" s="181" t="str" cm="1">
        <f t="array" ref="I15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92" s="181" t="str">
        <f>YEAR(All_Opps[[#This Row],[Close_Date]])&amp;"-"&amp;TEXT(MONTH(All_Opps[[#This Row],[Close_Date]]),"00")</f>
        <v>2020-04</v>
      </c>
      <c r="K1592" s="182">
        <f>All_Opps[[#This Row],[Created Date2]]*1</f>
        <v>43920</v>
      </c>
      <c r="L1592" s="183">
        <f>YEAR(All_Opps[[#This Row],[Created_Date]])</f>
        <v>2020</v>
      </c>
      <c r="M1592" s="184">
        <f>WEEKNUM(All_Opps[[#This Row],[Created_Date]],16)</f>
        <v>14</v>
      </c>
      <c r="N1592" s="182">
        <f>All_Opps[[#This Row],[Close Date]]*1</f>
        <v>43931</v>
      </c>
      <c r="O1592" s="185">
        <f>YEAR(All_Opps[[#This Row],[Close_Date]])</f>
        <v>2020</v>
      </c>
      <c r="P1592" s="183">
        <f>MONTH(All_Opps[[#This Row],[Close Date]])</f>
        <v>4</v>
      </c>
      <c r="Q1592" s="181">
        <f>WEEKNUM(All_Opps[[#This Row],[Close Date]],1)</f>
        <v>15</v>
      </c>
      <c r="R159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92" s="4" t="s">
        <v>3493</v>
      </c>
      <c r="T1592" s="4" t="s">
        <v>3494</v>
      </c>
      <c r="U1592" s="68">
        <v>43931</v>
      </c>
      <c r="V1592" s="347" t="s">
        <v>18</v>
      </c>
      <c r="W1592" s="9">
        <v>49716</v>
      </c>
      <c r="X1592" s="4" t="s">
        <v>16</v>
      </c>
      <c r="Y1592" s="4" t="s">
        <v>328</v>
      </c>
      <c r="Z1592" s="68">
        <v>43920</v>
      </c>
    </row>
    <row r="1593" spans="1:26" ht="12.75" x14ac:dyDescent="0.35">
      <c r="A15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1593" s="181" t="str">
        <f>IF(All_Opps[[#This Row],[WeekMod]]&lt;&gt;"",CONCATENATE(All_Opps[[#This Row],[Opp Year]],"-",TEXT(All_Opps[[#This Row],[WeekMod]],"00#")),"")</f>
        <v>2020-067</v>
      </c>
      <c r="C15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1593" s="181" t="str">
        <f>CONCATENATE(All_Opps[[#This Row],[Opp Year]],"-",TEXT(All_Opps[[#This Row],[Week]],"00#"))</f>
        <v>2020-067</v>
      </c>
      <c r="E1593" s="181">
        <f>IFERROR(VALUE(RIGHT(All_Opps[[#This Row],[Opportunity Name]],2)),"")</f>
        <v>2</v>
      </c>
      <c r="F1593" s="181">
        <f>IFERROR(("20"&amp;LEFT(All_Opps[[#This Row],[Opportunity Name]],2))*1,"")</f>
        <v>2020</v>
      </c>
      <c r="G1593" s="181" t="str">
        <f>MID(All_Opps[[#This Row],[Opportunity Name]],3,2)</f>
        <v>06</v>
      </c>
      <c r="H1593" s="181" t="str">
        <f>LEFT(All_Opps[[#This Row],[Opportunity Name]],7)</f>
        <v>2006 Pr</v>
      </c>
      <c r="I1593" s="181" t="str" cm="1">
        <f t="array" ref="I15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93" s="181" t="str">
        <f>YEAR(All_Opps[[#This Row],[Close_Date]])&amp;"-"&amp;TEXT(MONTH(All_Opps[[#This Row],[Close_Date]]),"00")</f>
        <v>2020-04</v>
      </c>
      <c r="K1593" s="182">
        <f>All_Opps[[#This Row],[Created Date2]]*1</f>
        <v>43908</v>
      </c>
      <c r="L1593" s="183">
        <f>YEAR(All_Opps[[#This Row],[Created_Date]])</f>
        <v>2020</v>
      </c>
      <c r="M1593" s="184">
        <f>WEEKNUM(All_Opps[[#This Row],[Created_Date]],16)</f>
        <v>12</v>
      </c>
      <c r="N1593" s="182">
        <f>All_Opps[[#This Row],[Close Date]]*1</f>
        <v>43928</v>
      </c>
      <c r="O1593" s="185">
        <f>YEAR(All_Opps[[#This Row],[Close_Date]])</f>
        <v>2020</v>
      </c>
      <c r="P1593" s="183">
        <f>MONTH(All_Opps[[#This Row],[Close Date]])</f>
        <v>4</v>
      </c>
      <c r="Q1593" s="181">
        <f>WEEKNUM(All_Opps[[#This Row],[Close Date]],1)</f>
        <v>15</v>
      </c>
      <c r="R15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93" s="4" t="s">
        <v>3495</v>
      </c>
      <c r="T1593" s="4" t="s">
        <v>3496</v>
      </c>
      <c r="U1593" s="68">
        <v>43928</v>
      </c>
      <c r="V1593" s="347" t="s">
        <v>18</v>
      </c>
      <c r="W1593" s="9">
        <v>37686</v>
      </c>
      <c r="X1593" s="4" t="s">
        <v>5</v>
      </c>
      <c r="Y1593" s="4" t="s">
        <v>1285</v>
      </c>
      <c r="Z1593" s="68">
        <v>43908</v>
      </c>
    </row>
    <row r="1594" spans="1:26" ht="12.75" x14ac:dyDescent="0.35">
      <c r="A15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11</v>
      </c>
      <c r="B1594" s="181" t="str">
        <f>IF(All_Opps[[#This Row],[WeekMod]]&lt;&gt;"",CONCATENATE(All_Opps[[#This Row],[Opp Year]],"-",TEXT(All_Opps[[#This Row],[WeekMod]],"00#")),"")</f>
        <v>2021-011</v>
      </c>
      <c r="C15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11</v>
      </c>
      <c r="D1594" s="181" t="str">
        <f>CONCATENATE(All_Opps[[#This Row],[Opp Year]],"-",TEXT(All_Opps[[#This Row],[Week]],"00#"))</f>
        <v>2021-011</v>
      </c>
      <c r="E1594" s="181">
        <f>IFERROR(VALUE(RIGHT(All_Opps[[#This Row],[Opportunity Name]],2)),"")</f>
        <v>2</v>
      </c>
      <c r="F1594" s="181">
        <f>IFERROR(("20"&amp;LEFT(All_Opps[[#This Row],[Opportunity Name]],2))*1,"")</f>
        <v>2021</v>
      </c>
      <c r="G1594" s="181" t="str">
        <f>MID(All_Opps[[#This Row],[Opportunity Name]],3,2)</f>
        <v>09</v>
      </c>
      <c r="H1594" s="181" t="str">
        <f>LEFT(All_Opps[[#This Row],[Opportunity Name]],7)</f>
        <v>2109-02</v>
      </c>
      <c r="I1594" s="181" t="str" cm="1">
        <f t="array" ref="I15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94" s="181" t="str">
        <f>YEAR(All_Opps[[#This Row],[Close_Date]])&amp;"-"&amp;TEXT(MONTH(All_Opps[[#This Row],[Close_Date]]),"00")</f>
        <v>2020-03</v>
      </c>
      <c r="K1594" s="182">
        <f>All_Opps[[#This Row],[Created Date2]]*1</f>
        <v>43892</v>
      </c>
      <c r="L1594" s="183">
        <f>YEAR(All_Opps[[#This Row],[Created_Date]])</f>
        <v>2020</v>
      </c>
      <c r="M1594" s="184">
        <f>WEEKNUM(All_Opps[[#This Row],[Created_Date]],16)</f>
        <v>10</v>
      </c>
      <c r="N1594" s="182">
        <f>All_Opps[[#This Row],[Close Date]]*1</f>
        <v>43903</v>
      </c>
      <c r="O1594" s="185">
        <f>YEAR(All_Opps[[#This Row],[Close_Date]])</f>
        <v>2020</v>
      </c>
      <c r="P1594" s="183">
        <f>MONTH(All_Opps[[#This Row],[Close Date]])</f>
        <v>3</v>
      </c>
      <c r="Q1594" s="181">
        <f>WEEKNUM(All_Opps[[#This Row],[Close Date]],1)</f>
        <v>11</v>
      </c>
      <c r="R159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548</v>
      </c>
      <c r="S1594" s="4" t="s">
        <v>3497</v>
      </c>
      <c r="T1594" s="4" t="s">
        <v>3498</v>
      </c>
      <c r="U1594" s="68">
        <v>43903</v>
      </c>
      <c r="V1594" s="347" t="s">
        <v>19</v>
      </c>
      <c r="W1594" s="9">
        <v>49108</v>
      </c>
      <c r="X1594" s="4" t="s">
        <v>13</v>
      </c>
      <c r="Y1594" s="4" t="s">
        <v>1285</v>
      </c>
      <c r="Z1594" s="68">
        <v>43892</v>
      </c>
    </row>
    <row r="1595" spans="1:26" ht="12.75" x14ac:dyDescent="0.35">
      <c r="A159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595" s="181" t="str">
        <f>IF(All_Opps[[#This Row],[WeekMod]]&lt;&gt;"",CONCATENATE(All_Opps[[#This Row],[Opp Year]],"-",TEXT(All_Opps[[#This Row],[WeekMod]],"00#")),"")</f>
        <v/>
      </c>
      <c r="C15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595" s="181" t="str">
        <f>CONCATENATE(All_Opps[[#This Row],[Opp Year]],"-",TEXT(All_Opps[[#This Row],[Week]],"00#"))</f>
        <v>2022-001</v>
      </c>
      <c r="E1595" s="181">
        <f>IFERROR(VALUE(RIGHT(All_Opps[[#This Row],[Opportunity Name]],2)),"")</f>
        <v>2</v>
      </c>
      <c r="F1595" s="181">
        <f>IFERROR(("20"&amp;LEFT(All_Opps[[#This Row],[Opportunity Name]],2))*1,"")</f>
        <v>2022</v>
      </c>
      <c r="G1595" s="181" t="str">
        <f>MID(All_Opps[[#This Row],[Opportunity Name]],3,2)</f>
        <v>06</v>
      </c>
      <c r="H1595" s="181" t="str">
        <f>LEFT(All_Opps[[#This Row],[Opportunity Name]],7)</f>
        <v>2206-01</v>
      </c>
      <c r="I1595" s="181" t="str" cm="1">
        <f t="array" ref="I15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95" s="181" t="str">
        <f>YEAR(All_Opps[[#This Row],[Close_Date]])&amp;"-"&amp;TEXT(MONTH(All_Opps[[#This Row],[Close_Date]]),"00")</f>
        <v>2020-02</v>
      </c>
      <c r="K1595" s="182">
        <f>All_Opps[[#This Row],[Created Date2]]*1</f>
        <v>43880</v>
      </c>
      <c r="L1595" s="183">
        <f>YEAR(All_Opps[[#This Row],[Created_Date]])</f>
        <v>2020</v>
      </c>
      <c r="M1595" s="184">
        <f>WEEKNUM(All_Opps[[#This Row],[Created_Date]],16)</f>
        <v>8</v>
      </c>
      <c r="N1595" s="182">
        <f>All_Opps[[#This Row],[Close Date]]*1</f>
        <v>43889</v>
      </c>
      <c r="O1595" s="185">
        <f>YEAR(All_Opps[[#This Row],[Close_Date]])</f>
        <v>2020</v>
      </c>
      <c r="P1595" s="183">
        <f>MONTH(All_Opps[[#This Row],[Close Date]])</f>
        <v>2</v>
      </c>
      <c r="Q1595" s="181">
        <f>WEEKNUM(All_Opps[[#This Row],[Close Date]],1)</f>
        <v>9</v>
      </c>
      <c r="R159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833</v>
      </c>
      <c r="S1595" s="4" t="s">
        <v>3499</v>
      </c>
      <c r="T1595" s="4" t="s">
        <v>3500</v>
      </c>
      <c r="U1595" s="68">
        <v>43889</v>
      </c>
      <c r="V1595" s="347" t="s">
        <v>19</v>
      </c>
      <c r="W1595" s="9">
        <v>82147</v>
      </c>
      <c r="X1595" s="4" t="s">
        <v>11</v>
      </c>
      <c r="Y1595" s="4" t="s">
        <v>1285</v>
      </c>
      <c r="Z1595" s="68">
        <v>43880</v>
      </c>
    </row>
    <row r="1596" spans="1:26" ht="12.75" x14ac:dyDescent="0.35">
      <c r="A15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14</v>
      </c>
      <c r="B1596" s="181" t="str">
        <f>IF(All_Opps[[#This Row],[WeekMod]]&lt;&gt;"",CONCATENATE(All_Opps[[#This Row],[Opp Year]],"-",TEXT(All_Opps[[#This Row],[WeekMod]],"00#")),"")</f>
        <v>2021-014</v>
      </c>
      <c r="C15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14</v>
      </c>
      <c r="D1596" s="181" t="str">
        <f>CONCATENATE(All_Opps[[#This Row],[Opp Year]],"-",TEXT(All_Opps[[#This Row],[Week]],"00#"))</f>
        <v>2021-014</v>
      </c>
      <c r="E1596" s="181">
        <f>IFERROR(VALUE(RIGHT(All_Opps[[#This Row],[Opportunity Name]],2)),"")</f>
        <v>2</v>
      </c>
      <c r="F1596" s="181">
        <f>IFERROR(("20"&amp;LEFT(All_Opps[[#This Row],[Opportunity Name]],2))*1,"")</f>
        <v>2021</v>
      </c>
      <c r="G1596" s="181" t="str">
        <f>MID(All_Opps[[#This Row],[Opportunity Name]],3,2)</f>
        <v>09</v>
      </c>
      <c r="H1596" s="181" t="str">
        <f>LEFT(All_Opps[[#This Row],[Opportunity Name]],7)</f>
        <v>2109-02</v>
      </c>
      <c r="I1596" s="181" t="str" cm="1">
        <f t="array" ref="I15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596" s="181" t="str">
        <f>YEAR(All_Opps[[#This Row],[Close_Date]])&amp;"-"&amp;TEXT(MONTH(All_Opps[[#This Row],[Close_Date]]),"00")</f>
        <v>2020-03</v>
      </c>
      <c r="K1596" s="182">
        <f>All_Opps[[#This Row],[Created Date2]]*1</f>
        <v>43914</v>
      </c>
      <c r="L1596" s="183">
        <f>YEAR(All_Opps[[#This Row],[Created_Date]])</f>
        <v>2020</v>
      </c>
      <c r="M1596" s="184">
        <f>WEEKNUM(All_Opps[[#This Row],[Created_Date]],16)</f>
        <v>13</v>
      </c>
      <c r="N1596" s="182">
        <f>All_Opps[[#This Row],[Close Date]]*1</f>
        <v>43919</v>
      </c>
      <c r="O1596" s="185">
        <f>YEAR(All_Opps[[#This Row],[Close_Date]])</f>
        <v>2020</v>
      </c>
      <c r="P1596" s="183">
        <f>MONTH(All_Opps[[#This Row],[Close Date]])</f>
        <v>3</v>
      </c>
      <c r="Q1596" s="181">
        <f>WEEKNUM(All_Opps[[#This Row],[Close Date]],1)</f>
        <v>14</v>
      </c>
      <c r="R159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526</v>
      </c>
      <c r="S1596" s="4" t="s">
        <v>3501</v>
      </c>
      <c r="T1596" s="4" t="s">
        <v>3502</v>
      </c>
      <c r="U1596" s="68">
        <v>43919</v>
      </c>
      <c r="V1596" s="347" t="s">
        <v>19</v>
      </c>
      <c r="W1596" s="9">
        <v>43877</v>
      </c>
      <c r="X1596" s="4" t="s">
        <v>159</v>
      </c>
      <c r="Y1596" s="4" t="s">
        <v>1285</v>
      </c>
      <c r="Z1596" s="68">
        <v>43914</v>
      </c>
    </row>
    <row r="1597" spans="1:26" ht="12.75" x14ac:dyDescent="0.35">
      <c r="A15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1597" s="181" t="str">
        <f>IF(All_Opps[[#This Row],[WeekMod]]&lt;&gt;"",CONCATENATE(All_Opps[[#This Row],[Opp Year]],"-",TEXT(All_Opps[[#This Row],[WeekMod]],"00#")),"")</f>
        <v>2020-065</v>
      </c>
      <c r="C15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1597" s="181" t="str">
        <f>CONCATENATE(All_Opps[[#This Row],[Opp Year]],"-",TEXT(All_Opps[[#This Row],[Week]],"00#"))</f>
        <v>2020-065</v>
      </c>
      <c r="E1597" s="181">
        <f>IFERROR(VALUE(RIGHT(All_Opps[[#This Row],[Opportunity Name]],2)),"")</f>
        <v>2</v>
      </c>
      <c r="F1597" s="181">
        <f>IFERROR(("20"&amp;LEFT(All_Opps[[#This Row],[Opportunity Name]],2))*1,"")</f>
        <v>2020</v>
      </c>
      <c r="G1597" s="181" t="str">
        <f>MID(All_Opps[[#This Row],[Opportunity Name]],3,2)</f>
        <v>03</v>
      </c>
      <c r="H1597" s="181" t="str">
        <f>LEFT(All_Opps[[#This Row],[Opportunity Name]],7)</f>
        <v>2003-05</v>
      </c>
      <c r="I1597" s="181" t="str" cm="1">
        <f t="array" ref="I15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97" s="181" t="str">
        <f>YEAR(All_Opps[[#This Row],[Close_Date]])&amp;"-"&amp;TEXT(MONTH(All_Opps[[#This Row],[Close_Date]]),"00")</f>
        <v>2020-03</v>
      </c>
      <c r="K1597" s="182">
        <f>All_Opps[[#This Row],[Created Date2]]*1</f>
        <v>43919</v>
      </c>
      <c r="L1597" s="183">
        <f>YEAR(All_Opps[[#This Row],[Created_Date]])</f>
        <v>2020</v>
      </c>
      <c r="M1597" s="184">
        <f>WEEKNUM(All_Opps[[#This Row],[Created_Date]],16)</f>
        <v>14</v>
      </c>
      <c r="N1597" s="182">
        <f>All_Opps[[#This Row],[Close Date]]*1</f>
        <v>43915</v>
      </c>
      <c r="O1597" s="185">
        <f>YEAR(All_Opps[[#This Row],[Close_Date]])</f>
        <v>2020</v>
      </c>
      <c r="P1597" s="183">
        <f>MONTH(All_Opps[[#This Row],[Close Date]])</f>
        <v>3</v>
      </c>
      <c r="Q1597" s="181">
        <f>WEEKNUM(All_Opps[[#This Row],[Close Date]],1)</f>
        <v>13</v>
      </c>
      <c r="R159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97" s="4" t="s">
        <v>3503</v>
      </c>
      <c r="T1597" s="4" t="s">
        <v>3504</v>
      </c>
      <c r="U1597" s="68">
        <v>43915</v>
      </c>
      <c r="V1597" s="347" t="s">
        <v>23</v>
      </c>
      <c r="W1597" s="9">
        <v>631</v>
      </c>
      <c r="X1597" s="4" t="s">
        <v>11</v>
      </c>
      <c r="Y1597" s="4" t="s">
        <v>2478</v>
      </c>
      <c r="Z1597" s="68">
        <v>43919</v>
      </c>
    </row>
    <row r="1598" spans="1:26" ht="12.75" x14ac:dyDescent="0.35">
      <c r="A15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598" s="181" t="str">
        <f>IF(All_Opps[[#This Row],[WeekMod]]&lt;&gt;"",CONCATENATE(All_Opps[[#This Row],[Opp Year]],"-",TEXT(All_Opps[[#This Row],[WeekMod]],"00#")),"")</f>
        <v>2020-068</v>
      </c>
      <c r="C15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598" s="181" t="str">
        <f>CONCATENATE(All_Opps[[#This Row],[Opp Year]],"-",TEXT(All_Opps[[#This Row],[Week]],"00#"))</f>
        <v>2020-068</v>
      </c>
      <c r="E1598" s="181">
        <f>IFERROR(VALUE(RIGHT(All_Opps[[#This Row],[Opportunity Name]],2)),"")</f>
        <v>2</v>
      </c>
      <c r="F1598" s="181">
        <f>IFERROR(("20"&amp;LEFT(All_Opps[[#This Row],[Opportunity Name]],2))*1,"")</f>
        <v>2020</v>
      </c>
      <c r="G1598" s="181" t="str">
        <f>MID(All_Opps[[#This Row],[Opportunity Name]],3,2)</f>
        <v>03</v>
      </c>
      <c r="H1598" s="181" t="str">
        <f>LEFT(All_Opps[[#This Row],[Opportunity Name]],7)</f>
        <v>2003-10</v>
      </c>
      <c r="I1598" s="181" t="str" cm="1">
        <f t="array" ref="I15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98" s="181" t="str">
        <f>YEAR(All_Opps[[#This Row],[Close_Date]])&amp;"-"&amp;TEXT(MONTH(All_Opps[[#This Row],[Close_Date]]),"00")</f>
        <v>2020-04</v>
      </c>
      <c r="K1598" s="182">
        <f>All_Opps[[#This Row],[Created Date2]]*1</f>
        <v>43937</v>
      </c>
      <c r="L1598" s="183">
        <f>YEAR(All_Opps[[#This Row],[Created_Date]])</f>
        <v>2020</v>
      </c>
      <c r="M1598" s="184">
        <f>WEEKNUM(All_Opps[[#This Row],[Created_Date]],16)</f>
        <v>16</v>
      </c>
      <c r="N1598" s="182">
        <f>All_Opps[[#This Row],[Close Date]]*1</f>
        <v>43933</v>
      </c>
      <c r="O1598" s="185">
        <f>YEAR(All_Opps[[#This Row],[Close_Date]])</f>
        <v>2020</v>
      </c>
      <c r="P1598" s="183">
        <f>MONTH(All_Opps[[#This Row],[Close Date]])</f>
        <v>4</v>
      </c>
      <c r="Q1598" s="181">
        <f>WEEKNUM(All_Opps[[#This Row],[Close Date]],1)</f>
        <v>16</v>
      </c>
      <c r="R15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98" s="4" t="s">
        <v>3505</v>
      </c>
      <c r="T1598" s="4" t="s">
        <v>3506</v>
      </c>
      <c r="U1598" s="68">
        <v>43933</v>
      </c>
      <c r="V1598" s="347" t="s">
        <v>23</v>
      </c>
      <c r="W1598" s="9">
        <v>0</v>
      </c>
      <c r="X1598" s="4" t="s">
        <v>11</v>
      </c>
      <c r="Y1598" s="4" t="s">
        <v>2478</v>
      </c>
      <c r="Z1598" s="68">
        <v>43937</v>
      </c>
    </row>
    <row r="1599" spans="1:26" ht="12.75" x14ac:dyDescent="0.35">
      <c r="A15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1599" s="181" t="str">
        <f>IF(All_Opps[[#This Row],[WeekMod]]&lt;&gt;"",CONCATENATE(All_Opps[[#This Row],[Opp Year]],"-",TEXT(All_Opps[[#This Row],[WeekMod]],"00#")),"")</f>
        <v>2020-069</v>
      </c>
      <c r="C15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1599" s="181" t="str">
        <f>CONCATENATE(All_Opps[[#This Row],[Opp Year]],"-",TEXT(All_Opps[[#This Row],[Week]],"00#"))</f>
        <v>2020-069</v>
      </c>
      <c r="E1599" s="181">
        <f>IFERROR(VALUE(RIGHT(All_Opps[[#This Row],[Opportunity Name]],2)),"")</f>
        <v>2</v>
      </c>
      <c r="F1599" s="181">
        <f>IFERROR(("20"&amp;LEFT(All_Opps[[#This Row],[Opportunity Name]],2))*1,"")</f>
        <v>2020</v>
      </c>
      <c r="G1599" s="181" t="str">
        <f>MID(All_Opps[[#This Row],[Opportunity Name]],3,2)</f>
        <v>02</v>
      </c>
      <c r="H1599" s="181" t="str">
        <f>LEFT(All_Opps[[#This Row],[Opportunity Name]],7)</f>
        <v>2002-12</v>
      </c>
      <c r="I1599" s="181" t="str" cm="1">
        <f t="array" ref="I15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599" s="181" t="str">
        <f>YEAR(All_Opps[[#This Row],[Close_Date]])&amp;"-"&amp;TEXT(MONTH(All_Opps[[#This Row],[Close_Date]]),"00")</f>
        <v>2020-04</v>
      </c>
      <c r="K1599" s="182">
        <f>All_Opps[[#This Row],[Created Date2]]*1</f>
        <v>43949</v>
      </c>
      <c r="L1599" s="183">
        <f>YEAR(All_Opps[[#This Row],[Created_Date]])</f>
        <v>2020</v>
      </c>
      <c r="M1599" s="184">
        <f>WEEKNUM(All_Opps[[#This Row],[Created_Date]],16)</f>
        <v>18</v>
      </c>
      <c r="N1599" s="182">
        <f>All_Opps[[#This Row],[Close Date]]*1</f>
        <v>43945</v>
      </c>
      <c r="O1599" s="185">
        <f>YEAR(All_Opps[[#This Row],[Close_Date]])</f>
        <v>2020</v>
      </c>
      <c r="P1599" s="183">
        <f>MONTH(All_Opps[[#This Row],[Close Date]])</f>
        <v>4</v>
      </c>
      <c r="Q1599" s="181">
        <f>WEEKNUM(All_Opps[[#This Row],[Close Date]],1)</f>
        <v>17</v>
      </c>
      <c r="R159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599" s="4" t="s">
        <v>3507</v>
      </c>
      <c r="T1599" s="4" t="s">
        <v>3508</v>
      </c>
      <c r="U1599" s="68">
        <v>43945</v>
      </c>
      <c r="V1599" s="347" t="s">
        <v>23</v>
      </c>
      <c r="W1599" s="9">
        <v>0</v>
      </c>
      <c r="X1599" s="4" t="s">
        <v>13</v>
      </c>
      <c r="Y1599" s="4" t="s">
        <v>328</v>
      </c>
      <c r="Z1599" s="68">
        <v>43949</v>
      </c>
    </row>
    <row r="1600" spans="1:26" ht="12.75" x14ac:dyDescent="0.35">
      <c r="A16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600" s="181" t="str">
        <f>IF(All_Opps[[#This Row],[WeekMod]]&lt;&gt;"",CONCATENATE(All_Opps[[#This Row],[Opp Year]],"-",TEXT(All_Opps[[#This Row],[WeekMod]],"00#")),"")</f>
        <v>2020-062</v>
      </c>
      <c r="C16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600" s="181" t="str">
        <f>CONCATENATE(All_Opps[[#This Row],[Opp Year]],"-",TEXT(All_Opps[[#This Row],[Week]],"00#"))</f>
        <v>2020-062</v>
      </c>
      <c r="E1600" s="181">
        <f>IFERROR(VALUE(RIGHT(All_Opps[[#This Row],[Opportunity Name]],2)),"")</f>
        <v>3</v>
      </c>
      <c r="F1600" s="181">
        <f>IFERROR(("20"&amp;LEFT(All_Opps[[#This Row],[Opportunity Name]],2))*1,"")</f>
        <v>2020</v>
      </c>
      <c r="G1600" s="181" t="str">
        <f>MID(All_Opps[[#This Row],[Opportunity Name]],3,2)</f>
        <v>02</v>
      </c>
      <c r="H1600" s="181" t="str">
        <f>LEFT(All_Opps[[#This Row],[Opportunity Name]],7)</f>
        <v>2002-09</v>
      </c>
      <c r="I1600" s="181" t="str" cm="1">
        <f t="array" ref="I16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00" s="181" t="str">
        <f>YEAR(All_Opps[[#This Row],[Close_Date]])&amp;"-"&amp;TEXT(MONTH(All_Opps[[#This Row],[Close_Date]]),"00")</f>
        <v>2020-03</v>
      </c>
      <c r="K1600" s="182">
        <f>All_Opps[[#This Row],[Created Date2]]*1</f>
        <v>43898</v>
      </c>
      <c r="L1600" s="183">
        <f>YEAR(All_Opps[[#This Row],[Created_Date]])</f>
        <v>2020</v>
      </c>
      <c r="M1600" s="184">
        <f>WEEKNUM(All_Opps[[#This Row],[Created_Date]],16)</f>
        <v>11</v>
      </c>
      <c r="N1600" s="182">
        <f>All_Opps[[#This Row],[Close Date]]*1</f>
        <v>43894</v>
      </c>
      <c r="O1600" s="185">
        <f>YEAR(All_Opps[[#This Row],[Close_Date]])</f>
        <v>2020</v>
      </c>
      <c r="P1600" s="183">
        <f>MONTH(All_Opps[[#This Row],[Close Date]])</f>
        <v>3</v>
      </c>
      <c r="Q1600" s="181">
        <f>WEEKNUM(All_Opps[[#This Row],[Close Date]],1)</f>
        <v>10</v>
      </c>
      <c r="R160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00" s="4" t="s">
        <v>3509</v>
      </c>
      <c r="T1600" s="4" t="s">
        <v>3510</v>
      </c>
      <c r="U1600" s="68">
        <v>43894</v>
      </c>
      <c r="V1600" s="347" t="s">
        <v>23</v>
      </c>
      <c r="W1600" s="9">
        <v>0</v>
      </c>
      <c r="X1600" s="4" t="s">
        <v>11</v>
      </c>
      <c r="Y1600" s="4" t="s">
        <v>328</v>
      </c>
      <c r="Z1600" s="68">
        <v>43898</v>
      </c>
    </row>
    <row r="1601" spans="1:26" ht="12.75" x14ac:dyDescent="0.35">
      <c r="A16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1601" s="181" t="str">
        <f>IF(All_Opps[[#This Row],[WeekMod]]&lt;&gt;"",CONCATENATE(All_Opps[[#This Row],[Opp Year]],"-",TEXT(All_Opps[[#This Row],[WeekMod]],"00#")),"")</f>
        <v>2020-061</v>
      </c>
      <c r="C16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1601" s="181" t="str">
        <f>CONCATENATE(All_Opps[[#This Row],[Opp Year]],"-",TEXT(All_Opps[[#This Row],[Week]],"00#"))</f>
        <v>2020-061</v>
      </c>
      <c r="E1601" s="181">
        <f>IFERROR(VALUE(RIGHT(All_Opps[[#This Row],[Opportunity Name]],2)),"")</f>
        <v>2</v>
      </c>
      <c r="F1601" s="181">
        <f>IFERROR(("20"&amp;LEFT(All_Opps[[#This Row],[Opportunity Name]],2))*1,"")</f>
        <v>2020</v>
      </c>
      <c r="G1601" s="181" t="str">
        <f>MID(All_Opps[[#This Row],[Opportunity Name]],3,2)</f>
        <v>03</v>
      </c>
      <c r="H1601" s="181" t="str">
        <f>LEFT(All_Opps[[#This Row],[Opportunity Name]],7)</f>
        <v>2003-09</v>
      </c>
      <c r="I1601" s="181" t="str" cm="1">
        <f t="array" ref="I16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01" s="181" t="str">
        <f>YEAR(All_Opps[[#This Row],[Close_Date]])&amp;"-"&amp;TEXT(MONTH(All_Opps[[#This Row],[Close_Date]]),"00")</f>
        <v>2020-02</v>
      </c>
      <c r="K1601" s="182">
        <f>All_Opps[[#This Row],[Created Date2]]*1</f>
        <v>43892</v>
      </c>
      <c r="L1601" s="183">
        <f>YEAR(All_Opps[[#This Row],[Created_Date]])</f>
        <v>2020</v>
      </c>
      <c r="M1601" s="184">
        <f>WEEKNUM(All_Opps[[#This Row],[Created_Date]],16)</f>
        <v>10</v>
      </c>
      <c r="N1601" s="182">
        <f>All_Opps[[#This Row],[Close Date]]*1</f>
        <v>43888</v>
      </c>
      <c r="O1601" s="185">
        <f>YEAR(All_Opps[[#This Row],[Close_Date]])</f>
        <v>2020</v>
      </c>
      <c r="P1601" s="183">
        <f>MONTH(All_Opps[[#This Row],[Close Date]])</f>
        <v>2</v>
      </c>
      <c r="Q1601" s="181">
        <f>WEEKNUM(All_Opps[[#This Row],[Close Date]],1)</f>
        <v>9</v>
      </c>
      <c r="R16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01" s="4" t="s">
        <v>3511</v>
      </c>
      <c r="T1601" s="4" t="s">
        <v>3512</v>
      </c>
      <c r="U1601" s="68">
        <v>43888</v>
      </c>
      <c r="V1601" s="347" t="s">
        <v>23</v>
      </c>
      <c r="W1601" s="9">
        <v>0</v>
      </c>
      <c r="X1601" s="4" t="s">
        <v>11</v>
      </c>
      <c r="Y1601" s="4" t="s">
        <v>2478</v>
      </c>
      <c r="Z1601" s="68">
        <v>43892</v>
      </c>
    </row>
    <row r="1602" spans="1:26" ht="12.75" x14ac:dyDescent="0.35">
      <c r="A16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602" s="181" t="str">
        <f>IF(All_Opps[[#This Row],[WeekMod]]&lt;&gt;"",CONCATENATE(All_Opps[[#This Row],[Opp Year]],"-",TEXT(All_Opps[[#This Row],[WeekMod]],"00#")),"")</f>
        <v>2020-062</v>
      </c>
      <c r="C16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602" s="181" t="str">
        <f>CONCATENATE(All_Opps[[#This Row],[Opp Year]],"-",TEXT(All_Opps[[#This Row],[Week]],"00#"))</f>
        <v>2020-062</v>
      </c>
      <c r="E1602" s="181">
        <f>IFERROR(VALUE(RIGHT(All_Opps[[#This Row],[Opportunity Name]],2)),"")</f>
        <v>3</v>
      </c>
      <c r="F1602" s="181">
        <f>IFERROR(("20"&amp;LEFT(All_Opps[[#This Row],[Opportunity Name]],2))*1,"")</f>
        <v>2020</v>
      </c>
      <c r="G1602" s="181" t="str">
        <f>MID(All_Opps[[#This Row],[Opportunity Name]],3,2)</f>
        <v>11</v>
      </c>
      <c r="H1602" s="181" t="str">
        <f>LEFT(All_Opps[[#This Row],[Opportunity Name]],7)</f>
        <v>2011-04</v>
      </c>
      <c r="I1602" s="181" t="str" cm="1">
        <f t="array" ref="I16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02" s="181" t="str">
        <f>YEAR(All_Opps[[#This Row],[Close_Date]])&amp;"-"&amp;TEXT(MONTH(All_Opps[[#This Row],[Close_Date]]),"00")</f>
        <v>2020-03</v>
      </c>
      <c r="K1602" s="182">
        <f>All_Opps[[#This Row],[Created Date2]]*1</f>
        <v>43896</v>
      </c>
      <c r="L1602" s="183">
        <f>YEAR(All_Opps[[#This Row],[Created_Date]])</f>
        <v>2020</v>
      </c>
      <c r="M1602" s="184">
        <f>WEEKNUM(All_Opps[[#This Row],[Created_Date]],16)</f>
        <v>10</v>
      </c>
      <c r="N1602" s="182">
        <f>All_Opps[[#This Row],[Close Date]]*1</f>
        <v>43892</v>
      </c>
      <c r="O1602" s="185">
        <f>YEAR(All_Opps[[#This Row],[Close_Date]])</f>
        <v>2020</v>
      </c>
      <c r="P1602" s="183">
        <f>MONTH(All_Opps[[#This Row],[Close Date]])</f>
        <v>3</v>
      </c>
      <c r="Q1602" s="181">
        <f>WEEKNUM(All_Opps[[#This Row],[Close Date]],1)</f>
        <v>10</v>
      </c>
      <c r="R160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02" s="4" t="s">
        <v>3513</v>
      </c>
      <c r="T1602" s="4" t="s">
        <v>3514</v>
      </c>
      <c r="U1602" s="68">
        <v>43892</v>
      </c>
      <c r="V1602" s="347" t="s">
        <v>23</v>
      </c>
      <c r="W1602" s="9">
        <v>1695</v>
      </c>
      <c r="X1602" s="4" t="s">
        <v>181</v>
      </c>
      <c r="Y1602" s="4" t="s">
        <v>328</v>
      </c>
      <c r="Z1602" s="68">
        <v>43896</v>
      </c>
    </row>
    <row r="1603" spans="1:26" ht="12.75" x14ac:dyDescent="0.35">
      <c r="A16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1603" s="181" t="str">
        <f>IF(All_Opps[[#This Row],[WeekMod]]&lt;&gt;"",CONCATENATE(All_Opps[[#This Row],[Opp Year]],"-",TEXT(All_Opps[[#This Row],[WeekMod]],"00#")),"")</f>
        <v>2020-064</v>
      </c>
      <c r="C16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1603" s="181" t="str">
        <f>CONCATENATE(All_Opps[[#This Row],[Opp Year]],"-",TEXT(All_Opps[[#This Row],[Week]],"00#"))</f>
        <v>2020-064</v>
      </c>
      <c r="E1603" s="181">
        <f>IFERROR(VALUE(RIGHT(All_Opps[[#This Row],[Opportunity Name]],2)),"")</f>
        <v>14</v>
      </c>
      <c r="F1603" s="181">
        <f>IFERROR(("20"&amp;LEFT(All_Opps[[#This Row],[Opportunity Name]],2))*1,"")</f>
        <v>2020</v>
      </c>
      <c r="G1603" s="181" t="str">
        <f>MID(All_Opps[[#This Row],[Opportunity Name]],3,2)</f>
        <v>11</v>
      </c>
      <c r="H1603" s="181" t="str">
        <f>LEFT(All_Opps[[#This Row],[Opportunity Name]],7)</f>
        <v>2011-04</v>
      </c>
      <c r="I1603" s="181" t="str" cm="1">
        <f t="array" ref="I16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03" s="181" t="str">
        <f>YEAR(All_Opps[[#This Row],[Close_Date]])&amp;"-"&amp;TEXT(MONTH(All_Opps[[#This Row],[Close_Date]]),"00")</f>
        <v>2020-03</v>
      </c>
      <c r="K1603" s="182">
        <f>All_Opps[[#This Row],[Created Date2]]*1</f>
        <v>43913</v>
      </c>
      <c r="L1603" s="183">
        <f>YEAR(All_Opps[[#This Row],[Created_Date]])</f>
        <v>2020</v>
      </c>
      <c r="M1603" s="184">
        <f>WEEKNUM(All_Opps[[#This Row],[Created_Date]],16)</f>
        <v>13</v>
      </c>
      <c r="N1603" s="182">
        <f>All_Opps[[#This Row],[Close Date]]*1</f>
        <v>43909</v>
      </c>
      <c r="O1603" s="185">
        <f>YEAR(All_Opps[[#This Row],[Close_Date]])</f>
        <v>2020</v>
      </c>
      <c r="P1603" s="183">
        <f>MONTH(All_Opps[[#This Row],[Close Date]])</f>
        <v>3</v>
      </c>
      <c r="Q1603" s="181">
        <f>WEEKNUM(All_Opps[[#This Row],[Close Date]],1)</f>
        <v>12</v>
      </c>
      <c r="R16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03" s="4" t="s">
        <v>3515</v>
      </c>
      <c r="T1603" s="4" t="s">
        <v>3516</v>
      </c>
      <c r="U1603" s="68">
        <v>43909</v>
      </c>
      <c r="V1603" s="347" t="s">
        <v>23</v>
      </c>
      <c r="W1603" s="9">
        <v>0</v>
      </c>
      <c r="X1603" s="4" t="s">
        <v>161</v>
      </c>
      <c r="Y1603" s="4" t="s">
        <v>328</v>
      </c>
      <c r="Z1603" s="68">
        <v>43913</v>
      </c>
    </row>
    <row r="1604" spans="1:26" ht="12.75" x14ac:dyDescent="0.35">
      <c r="A16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1604" s="181" t="str">
        <f>IF(All_Opps[[#This Row],[WeekMod]]&lt;&gt;"",CONCATENATE(All_Opps[[#This Row],[Opp Year]],"-",TEXT(All_Opps[[#This Row],[WeekMod]],"00#")),"")</f>
        <v>2020-067</v>
      </c>
      <c r="C16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1604" s="181" t="str">
        <f>CONCATENATE(All_Opps[[#This Row],[Opp Year]],"-",TEXT(All_Opps[[#This Row],[Week]],"00#"))</f>
        <v>2020-067</v>
      </c>
      <c r="E1604" s="181">
        <f>IFERROR(VALUE(RIGHT(All_Opps[[#This Row],[Opportunity Name]],2)),"")</f>
        <v>4</v>
      </c>
      <c r="F1604" s="181">
        <f>IFERROR(("20"&amp;LEFT(All_Opps[[#This Row],[Opportunity Name]],2))*1,"")</f>
        <v>2020</v>
      </c>
      <c r="G1604" s="181" t="str">
        <f>MID(All_Opps[[#This Row],[Opportunity Name]],3,2)</f>
        <v>06</v>
      </c>
      <c r="H1604" s="181" t="str">
        <f>LEFT(All_Opps[[#This Row],[Opportunity Name]],7)</f>
        <v>2006 Mo</v>
      </c>
      <c r="I1604" s="181" t="str" cm="1">
        <f t="array" ref="I16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04" s="181" t="str">
        <f>YEAR(All_Opps[[#This Row],[Close_Date]])&amp;"-"&amp;TEXT(MONTH(All_Opps[[#This Row],[Close_Date]]),"00")</f>
        <v>2020-04</v>
      </c>
      <c r="K1604" s="182">
        <f>All_Opps[[#This Row],[Created Date2]]*1</f>
        <v>43847</v>
      </c>
      <c r="L1604" s="183">
        <f>YEAR(All_Opps[[#This Row],[Created_Date]])</f>
        <v>2020</v>
      </c>
      <c r="M1604" s="184">
        <f>WEEKNUM(All_Opps[[#This Row],[Created_Date]],16)</f>
        <v>3</v>
      </c>
      <c r="N1604" s="182">
        <f>All_Opps[[#This Row],[Close Date]]*1</f>
        <v>43929</v>
      </c>
      <c r="O1604" s="185">
        <f>YEAR(All_Opps[[#This Row],[Close_Date]])</f>
        <v>2020</v>
      </c>
      <c r="P1604" s="183">
        <f>MONTH(All_Opps[[#This Row],[Close Date]])</f>
        <v>4</v>
      </c>
      <c r="Q1604" s="181">
        <f>WEEKNUM(All_Opps[[#This Row],[Close Date]],1)</f>
        <v>15</v>
      </c>
      <c r="R160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04" s="4" t="s">
        <v>3517</v>
      </c>
      <c r="T1604" s="4" t="s">
        <v>3518</v>
      </c>
      <c r="U1604" s="68">
        <v>43929</v>
      </c>
      <c r="V1604" s="347" t="s">
        <v>21</v>
      </c>
      <c r="W1604" s="9">
        <v>52975</v>
      </c>
      <c r="X1604" s="4" t="s">
        <v>159</v>
      </c>
      <c r="Y1604" s="4" t="s">
        <v>1285</v>
      </c>
      <c r="Z1604" s="68">
        <v>43847</v>
      </c>
    </row>
    <row r="1605" spans="1:26" ht="12.75" x14ac:dyDescent="0.35">
      <c r="A16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1605" s="181" t="str">
        <f>IF(All_Opps[[#This Row],[WeekMod]]&lt;&gt;"",CONCATENATE(All_Opps[[#This Row],[Opp Year]],"-",TEXT(All_Opps[[#This Row],[WeekMod]],"00#")),"")</f>
        <v>2021-010</v>
      </c>
      <c r="C16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1605" s="181" t="str">
        <f>CONCATENATE(All_Opps[[#This Row],[Opp Year]],"-",TEXT(All_Opps[[#This Row],[Week]],"00#"))</f>
        <v>2021-010</v>
      </c>
      <c r="E1605" s="181">
        <f>IFERROR(VALUE(RIGHT(All_Opps[[#This Row],[Opportunity Name]],2)),"")</f>
        <v>4</v>
      </c>
      <c r="F1605" s="181">
        <f>IFERROR(("20"&amp;LEFT(All_Opps[[#This Row],[Opportunity Name]],2))*1,"")</f>
        <v>2021</v>
      </c>
      <c r="G1605" s="181" t="str">
        <f>MID(All_Opps[[#This Row],[Opportunity Name]],3,2)</f>
        <v>06</v>
      </c>
      <c r="H1605" s="181" t="str">
        <f>LEFT(All_Opps[[#This Row],[Opportunity Name]],7)</f>
        <v>2106 St</v>
      </c>
      <c r="I1605" s="181" t="str" cm="1">
        <f t="array" ref="I16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05" s="181" t="str">
        <f>YEAR(All_Opps[[#This Row],[Close_Date]])&amp;"-"&amp;TEXT(MONTH(All_Opps[[#This Row],[Close_Date]]),"00")</f>
        <v>2020-03</v>
      </c>
      <c r="K1605" s="182">
        <f>All_Opps[[#This Row],[Created Date2]]*1</f>
        <v>43820</v>
      </c>
      <c r="L1605" s="183">
        <f>YEAR(All_Opps[[#This Row],[Created_Date]])</f>
        <v>2019</v>
      </c>
      <c r="M1605" s="184">
        <f>WEEKNUM(All_Opps[[#This Row],[Created_Date]],16)</f>
        <v>52</v>
      </c>
      <c r="N1605" s="182">
        <f>All_Opps[[#This Row],[Close Date]]*1</f>
        <v>43896</v>
      </c>
      <c r="O1605" s="185">
        <f>YEAR(All_Opps[[#This Row],[Close_Date]])</f>
        <v>2020</v>
      </c>
      <c r="P1605" s="183">
        <f>MONTH(All_Opps[[#This Row],[Close Date]])</f>
        <v>3</v>
      </c>
      <c r="Q1605" s="181">
        <f>WEEKNUM(All_Opps[[#This Row],[Close Date]],1)</f>
        <v>10</v>
      </c>
      <c r="R160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05" s="4" t="s">
        <v>3519</v>
      </c>
      <c r="T1605" s="4" t="s">
        <v>3520</v>
      </c>
      <c r="U1605" s="68">
        <v>43896</v>
      </c>
      <c r="V1605" s="347" t="s">
        <v>21</v>
      </c>
      <c r="W1605" s="9">
        <v>87353</v>
      </c>
      <c r="X1605" s="4" t="s">
        <v>13</v>
      </c>
      <c r="Y1605" s="4" t="s">
        <v>328</v>
      </c>
      <c r="Z1605" s="68">
        <v>43820</v>
      </c>
    </row>
    <row r="1606" spans="1:26" ht="12.75" x14ac:dyDescent="0.35">
      <c r="A16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1606" s="181" t="str">
        <f>IF(All_Opps[[#This Row],[WeekMod]]&lt;&gt;"",CONCATENATE(All_Opps[[#This Row],[Opp Year]],"-",TEXT(All_Opps[[#This Row],[WeekMod]],"00#")),"")</f>
        <v>2020-064</v>
      </c>
      <c r="C16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1606" s="181" t="str">
        <f>CONCATENATE(All_Opps[[#This Row],[Opp Year]],"-",TEXT(All_Opps[[#This Row],[Week]],"00#"))</f>
        <v>2020-064</v>
      </c>
      <c r="E1606" s="181">
        <f>IFERROR(VALUE(RIGHT(All_Opps[[#This Row],[Opportunity Name]],2)),"")</f>
        <v>2</v>
      </c>
      <c r="F1606" s="181">
        <f>IFERROR(("20"&amp;LEFT(All_Opps[[#This Row],[Opportunity Name]],2))*1,"")</f>
        <v>2020</v>
      </c>
      <c r="G1606" s="181" t="str">
        <f>MID(All_Opps[[#This Row],[Opportunity Name]],3,2)</f>
        <v>06</v>
      </c>
      <c r="H1606" s="181" t="str">
        <f>LEFT(All_Opps[[#This Row],[Opportunity Name]],7)</f>
        <v>2006 Ub</v>
      </c>
      <c r="I1606" s="181" t="str" cm="1">
        <f t="array" ref="I16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06" s="181" t="str">
        <f>YEAR(All_Opps[[#This Row],[Close_Date]])&amp;"-"&amp;TEXT(MONTH(All_Opps[[#This Row],[Close_Date]]),"00")</f>
        <v>2020-03</v>
      </c>
      <c r="K1606" s="182">
        <f>All_Opps[[#This Row],[Created Date2]]*1</f>
        <v>43835</v>
      </c>
      <c r="L1606" s="183">
        <f>YEAR(All_Opps[[#This Row],[Created_Date]])</f>
        <v>2020</v>
      </c>
      <c r="M1606" s="184">
        <f>WEEKNUM(All_Opps[[#This Row],[Created_Date]],16)</f>
        <v>2</v>
      </c>
      <c r="N1606" s="182">
        <f>All_Opps[[#This Row],[Close Date]]*1</f>
        <v>43911</v>
      </c>
      <c r="O1606" s="185">
        <f>YEAR(All_Opps[[#This Row],[Close_Date]])</f>
        <v>2020</v>
      </c>
      <c r="P1606" s="183">
        <f>MONTH(All_Opps[[#This Row],[Close Date]])</f>
        <v>3</v>
      </c>
      <c r="Q1606" s="181">
        <f>WEEKNUM(All_Opps[[#This Row],[Close Date]],1)</f>
        <v>12</v>
      </c>
      <c r="R16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06" s="4" t="s">
        <v>3521</v>
      </c>
      <c r="T1606" s="4" t="s">
        <v>3522</v>
      </c>
      <c r="U1606" s="68">
        <v>43911</v>
      </c>
      <c r="V1606" s="347" t="s">
        <v>21</v>
      </c>
      <c r="W1606" s="9">
        <v>41364</v>
      </c>
      <c r="X1606" s="4" t="s">
        <v>10</v>
      </c>
      <c r="Y1606" s="4" t="s">
        <v>328</v>
      </c>
      <c r="Z1606" s="68">
        <v>43835</v>
      </c>
    </row>
    <row r="1607" spans="1:26" ht="12.75" x14ac:dyDescent="0.35">
      <c r="A16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1607" s="181" t="str">
        <f>IF(All_Opps[[#This Row],[WeekMod]]&lt;&gt;"",CONCATENATE(All_Opps[[#This Row],[Opp Year]],"-",TEXT(All_Opps[[#This Row],[WeekMod]],"00#")),"")</f>
        <v>2020-064</v>
      </c>
      <c r="C16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1607" s="181" t="str">
        <f>CONCATENATE(All_Opps[[#This Row],[Opp Year]],"-",TEXT(All_Opps[[#This Row],[Week]],"00#"))</f>
        <v>2020-064</v>
      </c>
      <c r="E1607" s="181">
        <f>IFERROR(VALUE(RIGHT(All_Opps[[#This Row],[Opportunity Name]],2)),"")</f>
        <v>2</v>
      </c>
      <c r="F1607" s="181">
        <f>IFERROR(("20"&amp;LEFT(All_Opps[[#This Row],[Opportunity Name]],2))*1,"")</f>
        <v>2020</v>
      </c>
      <c r="G1607" s="181" t="str">
        <f>MID(All_Opps[[#This Row],[Opportunity Name]],3,2)</f>
        <v>09</v>
      </c>
      <c r="H1607" s="181" t="str">
        <f>LEFT(All_Opps[[#This Row],[Opportunity Name]],7)</f>
        <v>2009 Gr</v>
      </c>
      <c r="I1607" s="181" t="str" cm="1">
        <f t="array" ref="I16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07" s="181" t="str">
        <f>YEAR(All_Opps[[#This Row],[Close_Date]])&amp;"-"&amp;TEXT(MONTH(All_Opps[[#This Row],[Close_Date]]),"00")</f>
        <v>2020-03</v>
      </c>
      <c r="K1607" s="182">
        <f>All_Opps[[#This Row],[Created Date2]]*1</f>
        <v>43832</v>
      </c>
      <c r="L1607" s="183">
        <f>YEAR(All_Opps[[#This Row],[Created_Date]])</f>
        <v>2020</v>
      </c>
      <c r="M1607" s="184">
        <f>WEEKNUM(All_Opps[[#This Row],[Created_Date]],16)</f>
        <v>1</v>
      </c>
      <c r="N1607" s="182">
        <f>All_Opps[[#This Row],[Close Date]]*1</f>
        <v>43907</v>
      </c>
      <c r="O1607" s="185">
        <f>YEAR(All_Opps[[#This Row],[Close_Date]])</f>
        <v>2020</v>
      </c>
      <c r="P1607" s="183">
        <f>MONTH(All_Opps[[#This Row],[Close Date]])</f>
        <v>3</v>
      </c>
      <c r="Q1607" s="181">
        <f>WEEKNUM(All_Opps[[#This Row],[Close Date]],1)</f>
        <v>12</v>
      </c>
      <c r="R16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07" s="4" t="s">
        <v>3523</v>
      </c>
      <c r="T1607" s="4" t="s">
        <v>3524</v>
      </c>
      <c r="U1607" s="68">
        <v>43907</v>
      </c>
      <c r="V1607" s="347" t="s">
        <v>21</v>
      </c>
      <c r="W1607" s="9">
        <v>41796</v>
      </c>
      <c r="X1607" s="4" t="s">
        <v>13</v>
      </c>
      <c r="Y1607" s="4" t="s">
        <v>1285</v>
      </c>
      <c r="Z1607" s="68">
        <v>43832</v>
      </c>
    </row>
    <row r="1608" spans="1:26" ht="12.75" x14ac:dyDescent="0.35">
      <c r="A16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1608" s="181" t="str">
        <f>IF(All_Opps[[#This Row],[WeekMod]]&lt;&gt;"",CONCATENATE(All_Opps[[#This Row],[Opp Year]],"-",TEXT(All_Opps[[#This Row],[WeekMod]],"00#")),"")</f>
        <v>2020-065</v>
      </c>
      <c r="C16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1608" s="181" t="str">
        <f>CONCATENATE(All_Opps[[#This Row],[Opp Year]],"-",TEXT(All_Opps[[#This Row],[Week]],"00#"))</f>
        <v>2020-065</v>
      </c>
      <c r="E1608" s="181" t="str">
        <f>IFERROR(VALUE(RIGHT(All_Opps[[#This Row],[Opportunity Name]],2)),"")</f>
        <v/>
      </c>
      <c r="F1608" s="181">
        <f>IFERROR(("20"&amp;LEFT(All_Opps[[#This Row],[Opportunity Name]],2))*1,"")</f>
        <v>2020</v>
      </c>
      <c r="G1608" s="181" t="str">
        <f>MID(All_Opps[[#This Row],[Opportunity Name]],3,2)</f>
        <v>12</v>
      </c>
      <c r="H1608" s="181" t="str">
        <f>LEFT(All_Opps[[#This Row],[Opportunity Name]],7)</f>
        <v>2012 Oa</v>
      </c>
      <c r="I1608" s="181" t="str" cm="1">
        <f t="array" ref="I16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08" s="181" t="str">
        <f>YEAR(All_Opps[[#This Row],[Close_Date]])&amp;"-"&amp;TEXT(MONTH(All_Opps[[#This Row],[Close_Date]]),"00")</f>
        <v>2020-03</v>
      </c>
      <c r="K1608" s="182">
        <f>All_Opps[[#This Row],[Created Date2]]*1</f>
        <v>43853</v>
      </c>
      <c r="L1608" s="183">
        <f>YEAR(All_Opps[[#This Row],[Created_Date]])</f>
        <v>2020</v>
      </c>
      <c r="M1608" s="184">
        <f>WEEKNUM(All_Opps[[#This Row],[Created_Date]],16)</f>
        <v>4</v>
      </c>
      <c r="N1608" s="182">
        <f>All_Opps[[#This Row],[Close Date]]*1</f>
        <v>43916</v>
      </c>
      <c r="O1608" s="185">
        <f>YEAR(All_Opps[[#This Row],[Close_Date]])</f>
        <v>2020</v>
      </c>
      <c r="P1608" s="183">
        <f>MONTH(All_Opps[[#This Row],[Close Date]])</f>
        <v>3</v>
      </c>
      <c r="Q1608" s="181">
        <f>WEEKNUM(All_Opps[[#This Row],[Close Date]],1)</f>
        <v>13</v>
      </c>
      <c r="R160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08" s="4" t="s">
        <v>3525</v>
      </c>
      <c r="T1608" s="4" t="s">
        <v>3526</v>
      </c>
      <c r="U1608" s="68">
        <v>43916</v>
      </c>
      <c r="V1608" s="347" t="s">
        <v>21</v>
      </c>
      <c r="W1608" s="9">
        <v>96500</v>
      </c>
      <c r="X1608" s="4" t="s">
        <v>13</v>
      </c>
      <c r="Y1608" s="4" t="s">
        <v>1285</v>
      </c>
      <c r="Z1608" s="68">
        <v>43853</v>
      </c>
    </row>
    <row r="1609" spans="1:26" ht="12.75" x14ac:dyDescent="0.35">
      <c r="A16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1609" s="181" t="str">
        <f>IF(All_Opps[[#This Row],[WeekMod]]&lt;&gt;"",CONCATENATE(All_Opps[[#This Row],[Opp Year]],"-",TEXT(All_Opps[[#This Row],[WeekMod]],"00#")),"")</f>
        <v>2021-013</v>
      </c>
      <c r="C16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1609" s="181" t="str">
        <f>CONCATENATE(All_Opps[[#This Row],[Opp Year]],"-",TEXT(All_Opps[[#This Row],[Week]],"00#"))</f>
        <v>2021-013</v>
      </c>
      <c r="E1609" s="181">
        <f>IFERROR(VALUE(RIGHT(All_Opps[[#This Row],[Opportunity Name]],2)),"")</f>
        <v>3</v>
      </c>
      <c r="F1609" s="181">
        <f>IFERROR(("20"&amp;LEFT(All_Opps[[#This Row],[Opportunity Name]],2))*1,"")</f>
        <v>2021</v>
      </c>
      <c r="G1609" s="181" t="str">
        <f>MID(All_Opps[[#This Row],[Opportunity Name]],3,2)</f>
        <v>08</v>
      </c>
      <c r="H1609" s="181" t="str">
        <f>LEFT(All_Opps[[#This Row],[Opportunity Name]],7)</f>
        <v>2108-04</v>
      </c>
      <c r="I1609" s="181" t="str" cm="1">
        <f t="array" ref="I16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609" s="181" t="str">
        <f>YEAR(All_Opps[[#This Row],[Close_Date]])&amp;"-"&amp;TEXT(MONTH(All_Opps[[#This Row],[Close_Date]]),"00")</f>
        <v>2020-03</v>
      </c>
      <c r="K1609" s="182">
        <f>All_Opps[[#This Row],[Created Date2]]*1</f>
        <v>43853</v>
      </c>
      <c r="L1609" s="183">
        <f>YEAR(All_Opps[[#This Row],[Created_Date]])</f>
        <v>2020</v>
      </c>
      <c r="M1609" s="184">
        <f>WEEKNUM(All_Opps[[#This Row],[Created_Date]],16)</f>
        <v>4</v>
      </c>
      <c r="N1609" s="182">
        <f>All_Opps[[#This Row],[Close Date]]*1</f>
        <v>43916</v>
      </c>
      <c r="O1609" s="185">
        <f>YEAR(All_Opps[[#This Row],[Close_Date]])</f>
        <v>2020</v>
      </c>
      <c r="P1609" s="183">
        <f>MONTH(All_Opps[[#This Row],[Close Date]])</f>
        <v>3</v>
      </c>
      <c r="Q1609" s="181">
        <f>WEEKNUM(All_Opps[[#This Row],[Close Date]],1)</f>
        <v>13</v>
      </c>
      <c r="R160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09" s="4" t="s">
        <v>3527</v>
      </c>
      <c r="T1609" s="4" t="s">
        <v>3528</v>
      </c>
      <c r="U1609" s="68">
        <v>43916</v>
      </c>
      <c r="V1609" s="347" t="s">
        <v>20</v>
      </c>
      <c r="W1609" s="9">
        <v>12990</v>
      </c>
      <c r="X1609" s="4" t="s">
        <v>13</v>
      </c>
      <c r="Y1609" s="4" t="s">
        <v>328</v>
      </c>
      <c r="Z1609" s="68">
        <v>43853</v>
      </c>
    </row>
    <row r="1610" spans="1:26" ht="12.75" x14ac:dyDescent="0.35">
      <c r="A16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1610" s="181" t="str">
        <f>IF(All_Opps[[#This Row],[WeekMod]]&lt;&gt;"",CONCATENATE(All_Opps[[#This Row],[Opp Year]],"-",TEXT(All_Opps[[#This Row],[WeekMod]],"00#")),"")</f>
        <v>2020-070</v>
      </c>
      <c r="C16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1610" s="181" t="str">
        <f>CONCATENATE(All_Opps[[#This Row],[Opp Year]],"-",TEXT(All_Opps[[#This Row],[Week]],"00#"))</f>
        <v>2020-070</v>
      </c>
      <c r="E1610" s="181">
        <f>IFERROR(VALUE(RIGHT(All_Opps[[#This Row],[Opportunity Name]],2)),"")</f>
        <v>2</v>
      </c>
      <c r="F1610" s="181">
        <f>IFERROR(("20"&amp;LEFT(All_Opps[[#This Row],[Opportunity Name]],2))*1,"")</f>
        <v>2020</v>
      </c>
      <c r="G1610" s="181" t="str">
        <f>MID(All_Opps[[#This Row],[Opportunity Name]],3,2)</f>
        <v>08</v>
      </c>
      <c r="H1610" s="181" t="str">
        <f>LEFT(All_Opps[[#This Row],[Opportunity Name]],7)</f>
        <v>2008 Ta</v>
      </c>
      <c r="I1610" s="181" t="str" cm="1">
        <f t="array" ref="I16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10" s="181" t="str">
        <f>YEAR(All_Opps[[#This Row],[Close_Date]])&amp;"-"&amp;TEXT(MONTH(All_Opps[[#This Row],[Close_Date]]),"00")</f>
        <v>2020-04</v>
      </c>
      <c r="K1610" s="182">
        <f>All_Opps[[#This Row],[Created Date2]]*1</f>
        <v>43899</v>
      </c>
      <c r="L1610" s="183">
        <f>YEAR(All_Opps[[#This Row],[Created_Date]])</f>
        <v>2020</v>
      </c>
      <c r="M1610" s="184">
        <f>WEEKNUM(All_Opps[[#This Row],[Created_Date]],16)</f>
        <v>11</v>
      </c>
      <c r="N1610" s="182">
        <f>All_Opps[[#This Row],[Close Date]]*1</f>
        <v>43951</v>
      </c>
      <c r="O1610" s="185">
        <f>YEAR(All_Opps[[#This Row],[Close_Date]])</f>
        <v>2020</v>
      </c>
      <c r="P1610" s="183">
        <f>MONTH(All_Opps[[#This Row],[Close Date]])</f>
        <v>4</v>
      </c>
      <c r="Q1610" s="181">
        <f>WEEKNUM(All_Opps[[#This Row],[Close Date]],1)</f>
        <v>18</v>
      </c>
      <c r="R161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10" s="4" t="s">
        <v>3529</v>
      </c>
      <c r="T1610" s="4" t="s">
        <v>3530</v>
      </c>
      <c r="U1610" s="68">
        <v>43951</v>
      </c>
      <c r="V1610" s="347" t="s">
        <v>21</v>
      </c>
      <c r="W1610" s="9">
        <v>23797</v>
      </c>
      <c r="X1610" s="4" t="s">
        <v>15</v>
      </c>
      <c r="Y1610" s="4" t="s">
        <v>328</v>
      </c>
      <c r="Z1610" s="68">
        <v>43899</v>
      </c>
    </row>
    <row r="1611" spans="1:26" ht="12.75" x14ac:dyDescent="0.35">
      <c r="A16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1611" s="181" t="str">
        <f>IF(All_Opps[[#This Row],[WeekMod]]&lt;&gt;"",CONCATENATE(All_Opps[[#This Row],[Opp Year]],"-",TEXT(All_Opps[[#This Row],[WeekMod]],"00#")),"")</f>
        <v>2020-065</v>
      </c>
      <c r="C16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1611" s="181" t="str">
        <f>CONCATENATE(All_Opps[[#This Row],[Opp Year]],"-",TEXT(All_Opps[[#This Row],[Week]],"00#"))</f>
        <v>2020-065</v>
      </c>
      <c r="E1611" s="181">
        <f>IFERROR(VALUE(RIGHT(All_Opps[[#This Row],[Opportunity Name]],2)),"")</f>
        <v>2</v>
      </c>
      <c r="F1611" s="181">
        <f>IFERROR(("20"&amp;LEFT(All_Opps[[#This Row],[Opportunity Name]],2))*1,"")</f>
        <v>2020</v>
      </c>
      <c r="G1611" s="181" t="str">
        <f>MID(All_Opps[[#This Row],[Opportunity Name]],3,2)</f>
        <v>10</v>
      </c>
      <c r="H1611" s="181" t="str">
        <f>LEFT(All_Opps[[#This Row],[Opportunity Name]],7)</f>
        <v>2010 Wh</v>
      </c>
      <c r="I1611" s="181" t="str" cm="1">
        <f t="array" ref="I16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11" s="181" t="str">
        <f>YEAR(All_Opps[[#This Row],[Close_Date]])&amp;"-"&amp;TEXT(MONTH(All_Opps[[#This Row],[Close_Date]]),"00")</f>
        <v>2020-03</v>
      </c>
      <c r="K1611" s="182">
        <f>All_Opps[[#This Row],[Created Date2]]*1</f>
        <v>43869</v>
      </c>
      <c r="L1611" s="183">
        <f>YEAR(All_Opps[[#This Row],[Created_Date]])</f>
        <v>2020</v>
      </c>
      <c r="M1611" s="184">
        <f>WEEKNUM(All_Opps[[#This Row],[Created_Date]],16)</f>
        <v>7</v>
      </c>
      <c r="N1611" s="182">
        <f>All_Opps[[#This Row],[Close Date]]*1</f>
        <v>43918</v>
      </c>
      <c r="O1611" s="185">
        <f>YEAR(All_Opps[[#This Row],[Close_Date]])</f>
        <v>2020</v>
      </c>
      <c r="P1611" s="183">
        <f>MONTH(All_Opps[[#This Row],[Close Date]])</f>
        <v>3</v>
      </c>
      <c r="Q1611" s="181">
        <f>WEEKNUM(All_Opps[[#This Row],[Close Date]],1)</f>
        <v>13</v>
      </c>
      <c r="R161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11" s="4" t="s">
        <v>3531</v>
      </c>
      <c r="T1611" s="4" t="s">
        <v>3532</v>
      </c>
      <c r="U1611" s="68">
        <v>43918</v>
      </c>
      <c r="V1611" s="347" t="s">
        <v>21</v>
      </c>
      <c r="W1611" s="9">
        <v>30005</v>
      </c>
      <c r="X1611" s="4" t="s">
        <v>11</v>
      </c>
      <c r="Y1611" s="4" t="s">
        <v>1285</v>
      </c>
      <c r="Z1611" s="68">
        <v>43869</v>
      </c>
    </row>
    <row r="1612" spans="1:26" ht="12.75" x14ac:dyDescent="0.35">
      <c r="A16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1612" s="181" t="str">
        <f>IF(All_Opps[[#This Row],[WeekMod]]&lt;&gt;"",CONCATENATE(All_Opps[[#This Row],[Opp Year]],"-",TEXT(All_Opps[[#This Row],[WeekMod]],"00#")),"")</f>
        <v>2020-069</v>
      </c>
      <c r="C16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1612" s="181" t="str">
        <f>CONCATENATE(All_Opps[[#This Row],[Opp Year]],"-",TEXT(All_Opps[[#This Row],[Week]],"00#"))</f>
        <v>2020-069</v>
      </c>
      <c r="E1612" s="181">
        <f>IFERROR(VALUE(RIGHT(All_Opps[[#This Row],[Opportunity Name]],2)),"")</f>
        <v>6</v>
      </c>
      <c r="F1612" s="181">
        <f>IFERROR(("20"&amp;LEFT(All_Opps[[#This Row],[Opportunity Name]],2))*1,"")</f>
        <v>2020</v>
      </c>
      <c r="G1612" s="181" t="str">
        <f>MID(All_Opps[[#This Row],[Opportunity Name]],3,2)</f>
        <v>08</v>
      </c>
      <c r="H1612" s="181" t="str">
        <f>LEFT(All_Opps[[#This Row],[Opportunity Name]],7)</f>
        <v>2008 No</v>
      </c>
      <c r="I1612" s="181" t="str" cm="1">
        <f t="array" ref="I16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12" s="181" t="str">
        <f>YEAR(All_Opps[[#This Row],[Close_Date]])&amp;"-"&amp;TEXT(MONTH(All_Opps[[#This Row],[Close_Date]]),"00")</f>
        <v>2020-04</v>
      </c>
      <c r="K1612" s="182">
        <f>All_Opps[[#This Row],[Created Date2]]*1</f>
        <v>43893</v>
      </c>
      <c r="L1612" s="183">
        <f>YEAR(All_Opps[[#This Row],[Created_Date]])</f>
        <v>2020</v>
      </c>
      <c r="M1612" s="184">
        <f>WEEKNUM(All_Opps[[#This Row],[Created_Date]],16)</f>
        <v>10</v>
      </c>
      <c r="N1612" s="182">
        <f>All_Opps[[#This Row],[Close Date]]*1</f>
        <v>43940</v>
      </c>
      <c r="O1612" s="185">
        <f>YEAR(All_Opps[[#This Row],[Close_Date]])</f>
        <v>2020</v>
      </c>
      <c r="P1612" s="183">
        <f>MONTH(All_Opps[[#This Row],[Close Date]])</f>
        <v>4</v>
      </c>
      <c r="Q1612" s="181">
        <f>WEEKNUM(All_Opps[[#This Row],[Close Date]],1)</f>
        <v>17</v>
      </c>
      <c r="R16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12" s="4" t="s">
        <v>3533</v>
      </c>
      <c r="T1612" s="4" t="s">
        <v>3534</v>
      </c>
      <c r="U1612" s="68">
        <v>43940</v>
      </c>
      <c r="V1612" s="347" t="s">
        <v>21</v>
      </c>
      <c r="W1612" s="9">
        <v>215010</v>
      </c>
      <c r="X1612" s="4" t="s">
        <v>13</v>
      </c>
      <c r="Y1612" s="4" t="s">
        <v>1285</v>
      </c>
      <c r="Z1612" s="68">
        <v>43893</v>
      </c>
    </row>
    <row r="1613" spans="1:26" ht="12.75" x14ac:dyDescent="0.35">
      <c r="A16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12</v>
      </c>
      <c r="B1613" s="181" t="str">
        <f>IF(All_Opps[[#This Row],[WeekMod]]&lt;&gt;"",CONCATENATE(All_Opps[[#This Row],[Opp Year]],"-",TEXT(All_Opps[[#This Row],[WeekMod]],"00#")),"")</f>
        <v>2021-012</v>
      </c>
      <c r="C16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12</v>
      </c>
      <c r="D1613" s="181" t="str">
        <f>CONCATENATE(All_Opps[[#This Row],[Opp Year]],"-",TEXT(All_Opps[[#This Row],[Week]],"00#"))</f>
        <v>2021-012</v>
      </c>
      <c r="E1613" s="181">
        <f>IFERROR(VALUE(RIGHT(All_Opps[[#This Row],[Opportunity Name]],2)),"")</f>
        <v>6</v>
      </c>
      <c r="F1613" s="181">
        <f>IFERROR(("20"&amp;LEFT(All_Opps[[#This Row],[Opportunity Name]],2))*1,"")</f>
        <v>2021</v>
      </c>
      <c r="G1613" s="181" t="str">
        <f>MID(All_Opps[[#This Row],[Opportunity Name]],3,2)</f>
        <v>09</v>
      </c>
      <c r="H1613" s="181" t="str">
        <f>LEFT(All_Opps[[#This Row],[Opportunity Name]],7)</f>
        <v>2109 Mo</v>
      </c>
      <c r="I1613" s="181" t="str" cm="1">
        <f t="array" ref="I16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13" s="181" t="str">
        <f>YEAR(All_Opps[[#This Row],[Close_Date]])&amp;"-"&amp;TEXT(MONTH(All_Opps[[#This Row],[Close_Date]]),"00")</f>
        <v>2020-03</v>
      </c>
      <c r="K1613" s="182">
        <f>All_Opps[[#This Row],[Created Date2]]*1</f>
        <v>43858</v>
      </c>
      <c r="L1613" s="183">
        <f>YEAR(All_Opps[[#This Row],[Created_Date]])</f>
        <v>2020</v>
      </c>
      <c r="M1613" s="184">
        <f>WEEKNUM(All_Opps[[#This Row],[Created_Date]],16)</f>
        <v>5</v>
      </c>
      <c r="N1613" s="182">
        <f>All_Opps[[#This Row],[Close Date]]*1</f>
        <v>43905</v>
      </c>
      <c r="O1613" s="185">
        <f>YEAR(All_Opps[[#This Row],[Close_Date]])</f>
        <v>2020</v>
      </c>
      <c r="P1613" s="183">
        <f>MONTH(All_Opps[[#This Row],[Close Date]])</f>
        <v>3</v>
      </c>
      <c r="Q1613" s="181">
        <f>WEEKNUM(All_Opps[[#This Row],[Close Date]],1)</f>
        <v>12</v>
      </c>
      <c r="R161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13" s="4" t="s">
        <v>3535</v>
      </c>
      <c r="T1613" s="4" t="s">
        <v>3536</v>
      </c>
      <c r="U1613" s="68">
        <v>43905</v>
      </c>
      <c r="V1613" s="347" t="s">
        <v>21</v>
      </c>
      <c r="W1613" s="9">
        <v>163890</v>
      </c>
      <c r="X1613" s="4" t="s">
        <v>13</v>
      </c>
      <c r="Y1613" s="4" t="s">
        <v>328</v>
      </c>
      <c r="Z1613" s="68">
        <v>43858</v>
      </c>
    </row>
    <row r="1614" spans="1:26" ht="12.75" x14ac:dyDescent="0.35">
      <c r="A16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614" s="181" t="str">
        <f>IF(All_Opps[[#This Row],[WeekMod]]&lt;&gt;"",CONCATENATE(All_Opps[[#This Row],[Opp Year]],"-",TEXT(All_Opps[[#This Row],[WeekMod]],"00#")),"")</f>
        <v>2020-068</v>
      </c>
      <c r="C16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614" s="181" t="str">
        <f>CONCATENATE(All_Opps[[#This Row],[Opp Year]],"-",TEXT(All_Opps[[#This Row],[Week]],"00#"))</f>
        <v>2020-068</v>
      </c>
      <c r="E1614" s="181">
        <f>IFERROR(VALUE(RIGHT(All_Opps[[#This Row],[Opportunity Name]],2)),"")</f>
        <v>3</v>
      </c>
      <c r="F1614" s="181">
        <f>IFERROR(("20"&amp;LEFT(All_Opps[[#This Row],[Opportunity Name]],2))*1,"")</f>
        <v>2020</v>
      </c>
      <c r="G1614" s="181" t="str">
        <f>MID(All_Opps[[#This Row],[Opportunity Name]],3,2)</f>
        <v>07</v>
      </c>
      <c r="H1614" s="181" t="str">
        <f>LEFT(All_Opps[[#This Row],[Opportunity Name]],7)</f>
        <v>2007 Ca</v>
      </c>
      <c r="I1614" s="181" t="str" cm="1">
        <f t="array" ref="I16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14" s="181" t="str">
        <f>YEAR(All_Opps[[#This Row],[Close_Date]])&amp;"-"&amp;TEXT(MONTH(All_Opps[[#This Row],[Close_Date]]),"00")</f>
        <v>2020-04</v>
      </c>
      <c r="K1614" s="182">
        <f>All_Opps[[#This Row],[Created Date2]]*1</f>
        <v>43895</v>
      </c>
      <c r="L1614" s="183">
        <f>YEAR(All_Opps[[#This Row],[Created_Date]])</f>
        <v>2020</v>
      </c>
      <c r="M1614" s="184">
        <f>WEEKNUM(All_Opps[[#This Row],[Created_Date]],16)</f>
        <v>10</v>
      </c>
      <c r="N1614" s="182">
        <f>All_Opps[[#This Row],[Close Date]]*1</f>
        <v>43934</v>
      </c>
      <c r="O1614" s="185">
        <f>YEAR(All_Opps[[#This Row],[Close_Date]])</f>
        <v>2020</v>
      </c>
      <c r="P1614" s="183">
        <f>MONTH(All_Opps[[#This Row],[Close Date]])</f>
        <v>4</v>
      </c>
      <c r="Q1614" s="181">
        <f>WEEKNUM(All_Opps[[#This Row],[Close Date]],1)</f>
        <v>16</v>
      </c>
      <c r="R16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14" s="4" t="s">
        <v>3537</v>
      </c>
      <c r="T1614" s="4" t="s">
        <v>3538</v>
      </c>
      <c r="U1614" s="68">
        <v>43934</v>
      </c>
      <c r="V1614" s="347" t="s">
        <v>21</v>
      </c>
      <c r="W1614" s="9">
        <v>83283</v>
      </c>
      <c r="X1614" s="4" t="s">
        <v>6</v>
      </c>
      <c r="Y1614" s="4" t="s">
        <v>1285</v>
      </c>
      <c r="Z1614" s="68">
        <v>43895</v>
      </c>
    </row>
    <row r="1615" spans="1:26" ht="12.75" x14ac:dyDescent="0.35">
      <c r="A16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1615" s="181" t="str">
        <f>IF(All_Opps[[#This Row],[WeekMod]]&lt;&gt;"",CONCATENATE(All_Opps[[#This Row],[Opp Year]],"-",TEXT(All_Opps[[#This Row],[WeekMod]],"00#")),"")</f>
        <v>2021-010</v>
      </c>
      <c r="C16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1615" s="181" t="str">
        <f>CONCATENATE(All_Opps[[#This Row],[Opp Year]],"-",TEXT(All_Opps[[#This Row],[Week]],"00#"))</f>
        <v>2021-010</v>
      </c>
      <c r="E1615" s="181">
        <f>IFERROR(VALUE(RIGHT(All_Opps[[#This Row],[Opportunity Name]],2)),"")</f>
        <v>3</v>
      </c>
      <c r="F1615" s="181">
        <f>IFERROR(("20"&amp;LEFT(All_Opps[[#This Row],[Opportunity Name]],2))*1,"")</f>
        <v>2021</v>
      </c>
      <c r="G1615" s="181" t="str">
        <f>MID(All_Opps[[#This Row],[Opportunity Name]],3,2)</f>
        <v>03</v>
      </c>
      <c r="H1615" s="181" t="str">
        <f>LEFT(All_Opps[[#This Row],[Opportunity Name]],7)</f>
        <v>2103 No</v>
      </c>
      <c r="I1615" s="181" t="str" cm="1">
        <f t="array" ref="I16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15" s="181" t="str">
        <f>YEAR(All_Opps[[#This Row],[Close_Date]])&amp;"-"&amp;TEXT(MONTH(All_Opps[[#This Row],[Close_Date]]),"00")</f>
        <v>2020-03</v>
      </c>
      <c r="K1615" s="182">
        <f>All_Opps[[#This Row],[Created Date2]]*1</f>
        <v>43861</v>
      </c>
      <c r="L1615" s="183">
        <f>YEAR(All_Opps[[#This Row],[Created_Date]])</f>
        <v>2020</v>
      </c>
      <c r="M1615" s="184">
        <f>WEEKNUM(All_Opps[[#This Row],[Created_Date]],16)</f>
        <v>5</v>
      </c>
      <c r="N1615" s="182">
        <f>All_Opps[[#This Row],[Close Date]]*1</f>
        <v>43895</v>
      </c>
      <c r="O1615" s="185">
        <f>YEAR(All_Opps[[#This Row],[Close_Date]])</f>
        <v>2020</v>
      </c>
      <c r="P1615" s="183">
        <f>MONTH(All_Opps[[#This Row],[Close Date]])</f>
        <v>3</v>
      </c>
      <c r="Q1615" s="181">
        <f>WEEKNUM(All_Opps[[#This Row],[Close Date]],1)</f>
        <v>10</v>
      </c>
      <c r="R161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15" s="4" t="s">
        <v>3539</v>
      </c>
      <c r="T1615" s="4" t="s">
        <v>3540</v>
      </c>
      <c r="U1615" s="68">
        <v>43895</v>
      </c>
      <c r="V1615" s="347" t="s">
        <v>21</v>
      </c>
      <c r="W1615" s="9">
        <v>112226</v>
      </c>
      <c r="X1615" s="4" t="s">
        <v>161</v>
      </c>
      <c r="Y1615" s="4" t="s">
        <v>328</v>
      </c>
      <c r="Z1615" s="68">
        <v>43861</v>
      </c>
    </row>
    <row r="1616" spans="1:26" ht="12.75" x14ac:dyDescent="0.35">
      <c r="A16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1616" s="181" t="str">
        <f>IF(All_Opps[[#This Row],[WeekMod]]&lt;&gt;"",CONCATENATE(All_Opps[[#This Row],[Opp Year]],"-",TEXT(All_Opps[[#This Row],[WeekMod]],"00#")),"")</f>
        <v>2021-015</v>
      </c>
      <c r="C16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1616" s="181" t="str">
        <f>CONCATENATE(All_Opps[[#This Row],[Opp Year]],"-",TEXT(All_Opps[[#This Row],[Week]],"00#"))</f>
        <v>2021-015</v>
      </c>
      <c r="E1616" s="181">
        <f>IFERROR(VALUE(RIGHT(All_Opps[[#This Row],[Opportunity Name]],2)),"")</f>
        <v>3</v>
      </c>
      <c r="F1616" s="181">
        <f>IFERROR(("20"&amp;LEFT(All_Opps[[#This Row],[Opportunity Name]],2))*1,"")</f>
        <v>2021</v>
      </c>
      <c r="G1616" s="181" t="str">
        <f>MID(All_Opps[[#This Row],[Opportunity Name]],3,2)</f>
        <v>12</v>
      </c>
      <c r="H1616" s="181" t="str">
        <f>LEFT(All_Opps[[#This Row],[Opportunity Name]],7)</f>
        <v>2112 Ze</v>
      </c>
      <c r="I1616" s="181" t="str" cm="1">
        <f t="array" ref="I16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16" s="181" t="str">
        <f>YEAR(All_Opps[[#This Row],[Close_Date]])&amp;"-"&amp;TEXT(MONTH(All_Opps[[#This Row],[Close_Date]]),"00")</f>
        <v>2020-04</v>
      </c>
      <c r="K1616" s="182">
        <f>All_Opps[[#This Row],[Created Date2]]*1</f>
        <v>43892</v>
      </c>
      <c r="L1616" s="183">
        <f>YEAR(All_Opps[[#This Row],[Created_Date]])</f>
        <v>2020</v>
      </c>
      <c r="M1616" s="184">
        <f>WEEKNUM(All_Opps[[#This Row],[Created_Date]],16)</f>
        <v>10</v>
      </c>
      <c r="N1616" s="182">
        <f>All_Opps[[#This Row],[Close Date]]*1</f>
        <v>43926</v>
      </c>
      <c r="O1616" s="185">
        <f>YEAR(All_Opps[[#This Row],[Close_Date]])</f>
        <v>2020</v>
      </c>
      <c r="P1616" s="183">
        <f>MONTH(All_Opps[[#This Row],[Close Date]])</f>
        <v>4</v>
      </c>
      <c r="Q1616" s="181">
        <f>WEEKNUM(All_Opps[[#This Row],[Close Date]],1)</f>
        <v>15</v>
      </c>
      <c r="R16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16" s="4" t="s">
        <v>3541</v>
      </c>
      <c r="T1616" s="4" t="s">
        <v>3542</v>
      </c>
      <c r="U1616" s="68">
        <v>43926</v>
      </c>
      <c r="V1616" s="347" t="s">
        <v>21</v>
      </c>
      <c r="W1616" s="9">
        <v>49086</v>
      </c>
      <c r="X1616" s="4" t="s">
        <v>11</v>
      </c>
      <c r="Y1616" s="4" t="s">
        <v>1285</v>
      </c>
      <c r="Z1616" s="68">
        <v>43892</v>
      </c>
    </row>
    <row r="1617" spans="1:26" ht="12.75" x14ac:dyDescent="0.35">
      <c r="A16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1617" s="181" t="str">
        <f>IF(All_Opps[[#This Row],[WeekMod]]&lt;&gt;"",CONCATENATE(All_Opps[[#This Row],[Opp Year]],"-",TEXT(All_Opps[[#This Row],[WeekMod]],"00#")),"")</f>
        <v>2020-065</v>
      </c>
      <c r="C16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1617" s="181" t="str">
        <f>CONCATENATE(All_Opps[[#This Row],[Opp Year]],"-",TEXT(All_Opps[[#This Row],[Week]],"00#"))</f>
        <v>2020-065</v>
      </c>
      <c r="E1617" s="181" t="str">
        <f>IFERROR(VALUE(RIGHT(All_Opps[[#This Row],[Opportunity Name]],2)),"")</f>
        <v/>
      </c>
      <c r="F1617" s="181">
        <f>IFERROR(("20"&amp;LEFT(All_Opps[[#This Row],[Opportunity Name]],2))*1,"")</f>
        <v>2020</v>
      </c>
      <c r="G1617" s="181" t="str">
        <f>MID(All_Opps[[#This Row],[Opportunity Name]],3,2)</f>
        <v>09</v>
      </c>
      <c r="H1617" s="181" t="str">
        <f>LEFT(All_Opps[[#This Row],[Opportunity Name]],7)</f>
        <v>2009 Br</v>
      </c>
      <c r="I1617" s="181" t="str" cm="1">
        <f t="array" ref="I16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17" s="181" t="str">
        <f>YEAR(All_Opps[[#This Row],[Close_Date]])&amp;"-"&amp;TEXT(MONTH(All_Opps[[#This Row],[Close_Date]]),"00")</f>
        <v>2020-03</v>
      </c>
      <c r="K1617" s="182">
        <f>All_Opps[[#This Row],[Created Date2]]*1</f>
        <v>43889</v>
      </c>
      <c r="L1617" s="183">
        <f>YEAR(All_Opps[[#This Row],[Created_Date]])</f>
        <v>2020</v>
      </c>
      <c r="M1617" s="184">
        <f>WEEKNUM(All_Opps[[#This Row],[Created_Date]],16)</f>
        <v>9</v>
      </c>
      <c r="N1617" s="182">
        <f>All_Opps[[#This Row],[Close Date]]*1</f>
        <v>43917</v>
      </c>
      <c r="O1617" s="185">
        <f>YEAR(All_Opps[[#This Row],[Close_Date]])</f>
        <v>2020</v>
      </c>
      <c r="P1617" s="183">
        <f>MONTH(All_Opps[[#This Row],[Close Date]])</f>
        <v>3</v>
      </c>
      <c r="Q1617" s="181">
        <f>WEEKNUM(All_Opps[[#This Row],[Close Date]],1)</f>
        <v>13</v>
      </c>
      <c r="R16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17" s="4" t="s">
        <v>3543</v>
      </c>
      <c r="T1617" s="4" t="s">
        <v>3544</v>
      </c>
      <c r="U1617" s="68">
        <v>43917</v>
      </c>
      <c r="V1617" s="347" t="s">
        <v>21</v>
      </c>
      <c r="W1617" s="9">
        <v>73146</v>
      </c>
      <c r="X1617" s="4" t="s">
        <v>27</v>
      </c>
      <c r="Y1617" s="4" t="s">
        <v>328</v>
      </c>
      <c r="Z1617" s="68">
        <v>43889</v>
      </c>
    </row>
    <row r="1618" spans="1:26" ht="12.75" x14ac:dyDescent="0.35">
      <c r="A16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618" s="181" t="str">
        <f>IF(All_Opps[[#This Row],[WeekMod]]&lt;&gt;"",CONCATENATE(All_Opps[[#This Row],[Opp Year]],"-",TEXT(All_Opps[[#This Row],[WeekMod]],"00#")),"")</f>
        <v>2020-062</v>
      </c>
      <c r="C16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618" s="181" t="str">
        <f>CONCATENATE(All_Opps[[#This Row],[Opp Year]],"-",TEXT(All_Opps[[#This Row],[Week]],"00#"))</f>
        <v>2020-062</v>
      </c>
      <c r="E1618" s="181">
        <f>IFERROR(VALUE(RIGHT(All_Opps[[#This Row],[Opportunity Name]],2)),"")</f>
        <v>3</v>
      </c>
      <c r="F1618" s="181">
        <f>IFERROR(("20"&amp;LEFT(All_Opps[[#This Row],[Opportunity Name]],2))*1,"")</f>
        <v>2020</v>
      </c>
      <c r="G1618" s="181" t="str">
        <f>MID(All_Opps[[#This Row],[Opportunity Name]],3,2)</f>
        <v>09</v>
      </c>
      <c r="H1618" s="181" t="str">
        <f>LEFT(All_Opps[[#This Row],[Opportunity Name]],7)</f>
        <v>2009 No</v>
      </c>
      <c r="I1618" s="181" t="str" cm="1">
        <f t="array" ref="I16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18" s="181" t="str">
        <f>YEAR(All_Opps[[#This Row],[Close_Date]])&amp;"-"&amp;TEXT(MONTH(All_Opps[[#This Row],[Close_Date]]),"00")</f>
        <v>2020-03</v>
      </c>
      <c r="K1618" s="182">
        <f>All_Opps[[#This Row],[Created Date2]]*1</f>
        <v>43863</v>
      </c>
      <c r="L1618" s="183">
        <f>YEAR(All_Opps[[#This Row],[Created_Date]])</f>
        <v>2020</v>
      </c>
      <c r="M1618" s="184">
        <f>WEEKNUM(All_Opps[[#This Row],[Created_Date]],16)</f>
        <v>6</v>
      </c>
      <c r="N1618" s="182">
        <f>All_Opps[[#This Row],[Close Date]]*1</f>
        <v>43891</v>
      </c>
      <c r="O1618" s="185">
        <f>YEAR(All_Opps[[#This Row],[Close_Date]])</f>
        <v>2020</v>
      </c>
      <c r="P1618" s="183">
        <f>MONTH(All_Opps[[#This Row],[Close Date]])</f>
        <v>3</v>
      </c>
      <c r="Q1618" s="181">
        <f>WEEKNUM(All_Opps[[#This Row],[Close Date]],1)</f>
        <v>10</v>
      </c>
      <c r="R161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18" s="4" t="s">
        <v>3545</v>
      </c>
      <c r="T1618" s="4" t="s">
        <v>3546</v>
      </c>
      <c r="U1618" s="68">
        <v>43891</v>
      </c>
      <c r="V1618" s="347" t="s">
        <v>21</v>
      </c>
      <c r="W1618" s="9">
        <v>109841</v>
      </c>
      <c r="X1618" s="4" t="s">
        <v>13</v>
      </c>
      <c r="Y1618" s="4" t="s">
        <v>1285</v>
      </c>
      <c r="Z1618" s="68">
        <v>43863</v>
      </c>
    </row>
    <row r="1619" spans="1:26" ht="12.75" x14ac:dyDescent="0.35">
      <c r="A16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1619" s="181" t="str">
        <f>IF(All_Opps[[#This Row],[WeekMod]]&lt;&gt;"",CONCATENATE(All_Opps[[#This Row],[Opp Year]],"-",TEXT(All_Opps[[#This Row],[WeekMod]],"00#")),"")</f>
        <v>2020-067</v>
      </c>
      <c r="C16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1619" s="181" t="str">
        <f>CONCATENATE(All_Opps[[#This Row],[Opp Year]],"-",TEXT(All_Opps[[#This Row],[Week]],"00#"))</f>
        <v>2020-067</v>
      </c>
      <c r="E1619" s="181">
        <f>IFERROR(VALUE(RIGHT(All_Opps[[#This Row],[Opportunity Name]],2)),"")</f>
        <v>4</v>
      </c>
      <c r="F1619" s="181">
        <f>IFERROR(("20"&amp;LEFT(All_Opps[[#This Row],[Opportunity Name]],2))*1,"")</f>
        <v>2020</v>
      </c>
      <c r="G1619" s="181" t="str">
        <f>MID(All_Opps[[#This Row],[Opportunity Name]],3,2)</f>
        <v>09</v>
      </c>
      <c r="H1619" s="181" t="str">
        <f>LEFT(All_Opps[[#This Row],[Opportunity Name]],7)</f>
        <v>2009 In</v>
      </c>
      <c r="I1619" s="181" t="str" cm="1">
        <f t="array" ref="I16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19" s="181" t="str">
        <f>YEAR(All_Opps[[#This Row],[Close_Date]])&amp;"-"&amp;TEXT(MONTH(All_Opps[[#This Row],[Close_Date]]),"00")</f>
        <v>2020-04</v>
      </c>
      <c r="K1619" s="182">
        <f>All_Opps[[#This Row],[Created Date2]]*1</f>
        <v>43899</v>
      </c>
      <c r="L1619" s="183">
        <f>YEAR(All_Opps[[#This Row],[Created_Date]])</f>
        <v>2020</v>
      </c>
      <c r="M1619" s="184">
        <f>WEEKNUM(All_Opps[[#This Row],[Created_Date]],16)</f>
        <v>11</v>
      </c>
      <c r="N1619" s="182">
        <f>All_Opps[[#This Row],[Close Date]]*1</f>
        <v>43927</v>
      </c>
      <c r="O1619" s="185">
        <f>YEAR(All_Opps[[#This Row],[Close_Date]])</f>
        <v>2020</v>
      </c>
      <c r="P1619" s="183">
        <f>MONTH(All_Opps[[#This Row],[Close Date]])</f>
        <v>4</v>
      </c>
      <c r="Q1619" s="181">
        <f>WEEKNUM(All_Opps[[#This Row],[Close Date]],1)</f>
        <v>15</v>
      </c>
      <c r="R16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19" s="4" t="s">
        <v>3547</v>
      </c>
      <c r="T1619" s="4" t="s">
        <v>3548</v>
      </c>
      <c r="U1619" s="68">
        <v>43927</v>
      </c>
      <c r="V1619" s="347" t="s">
        <v>21</v>
      </c>
      <c r="W1619" s="9">
        <v>102007</v>
      </c>
      <c r="X1619" s="4" t="s">
        <v>5</v>
      </c>
      <c r="Y1619" s="4" t="s">
        <v>1285</v>
      </c>
      <c r="Z1619" s="68">
        <v>43899</v>
      </c>
    </row>
    <row r="1620" spans="1:26" ht="12.75" x14ac:dyDescent="0.35">
      <c r="A16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1620" s="181" t="str">
        <f>IF(All_Opps[[#This Row],[WeekMod]]&lt;&gt;"",CONCATENATE(All_Opps[[#This Row],[Opp Year]],"-",TEXT(All_Opps[[#This Row],[WeekMod]],"00#")),"")</f>
        <v>2020-070</v>
      </c>
      <c r="C16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1620" s="181" t="str">
        <f>CONCATENATE(All_Opps[[#This Row],[Opp Year]],"-",TEXT(All_Opps[[#This Row],[Week]],"00#"))</f>
        <v>2020-070</v>
      </c>
      <c r="E1620" s="181">
        <f>IFERROR(VALUE(RIGHT(All_Opps[[#This Row],[Opportunity Name]],2)),"")</f>
        <v>2</v>
      </c>
      <c r="F1620" s="181">
        <f>IFERROR(("20"&amp;LEFT(All_Opps[[#This Row],[Opportunity Name]],2))*1,"")</f>
        <v>2020</v>
      </c>
      <c r="G1620" s="181" t="str">
        <f>MID(All_Opps[[#This Row],[Opportunity Name]],3,2)</f>
        <v>10</v>
      </c>
      <c r="H1620" s="181" t="str">
        <f>LEFT(All_Opps[[#This Row],[Opportunity Name]],7)</f>
        <v>2010 Br</v>
      </c>
      <c r="I1620" s="181" t="str" cm="1">
        <f t="array" ref="I16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20" s="181" t="str">
        <f>YEAR(All_Opps[[#This Row],[Close_Date]])&amp;"-"&amp;TEXT(MONTH(All_Opps[[#This Row],[Close_Date]]),"00")</f>
        <v>2020-04</v>
      </c>
      <c r="K1620" s="182">
        <f>All_Opps[[#This Row],[Created Date2]]*1</f>
        <v>43923</v>
      </c>
      <c r="L1620" s="183">
        <f>YEAR(All_Opps[[#This Row],[Created_Date]])</f>
        <v>2020</v>
      </c>
      <c r="M1620" s="184">
        <f>WEEKNUM(All_Opps[[#This Row],[Created_Date]],16)</f>
        <v>14</v>
      </c>
      <c r="N1620" s="182">
        <f>All_Opps[[#This Row],[Close Date]]*1</f>
        <v>43949</v>
      </c>
      <c r="O1620" s="185">
        <f>YEAR(All_Opps[[#This Row],[Close_Date]])</f>
        <v>2020</v>
      </c>
      <c r="P1620" s="183">
        <f>MONTH(All_Opps[[#This Row],[Close Date]])</f>
        <v>4</v>
      </c>
      <c r="Q1620" s="181">
        <f>WEEKNUM(All_Opps[[#This Row],[Close Date]],1)</f>
        <v>18</v>
      </c>
      <c r="R16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20" s="4" t="s">
        <v>3549</v>
      </c>
      <c r="T1620" s="4" t="s">
        <v>3550</v>
      </c>
      <c r="U1620" s="68">
        <v>43949</v>
      </c>
      <c r="V1620" s="347" t="s">
        <v>21</v>
      </c>
      <c r="W1620" s="9">
        <v>58194</v>
      </c>
      <c r="X1620" s="4" t="s">
        <v>11</v>
      </c>
      <c r="Y1620" s="4" t="s">
        <v>1285</v>
      </c>
      <c r="Z1620" s="68">
        <v>43923</v>
      </c>
    </row>
    <row r="1621" spans="1:26" ht="12.75" x14ac:dyDescent="0.35">
      <c r="A16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1621" s="181" t="str">
        <f>IF(All_Opps[[#This Row],[WeekMod]]&lt;&gt;"",CONCATENATE(All_Opps[[#This Row],[Opp Year]],"-",TEXT(All_Opps[[#This Row],[WeekMod]],"00#")),"")</f>
        <v>2020-063</v>
      </c>
      <c r="C16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1621" s="181" t="str">
        <f>CONCATENATE(All_Opps[[#This Row],[Opp Year]],"-",TEXT(All_Opps[[#This Row],[Week]],"00#"))</f>
        <v>2020-063</v>
      </c>
      <c r="E1621" s="181">
        <f>IFERROR(VALUE(RIGHT(All_Opps[[#This Row],[Opportunity Name]],2)),"")</f>
        <v>6</v>
      </c>
      <c r="F1621" s="181">
        <f>IFERROR(("20"&amp;LEFT(All_Opps[[#This Row],[Opportunity Name]],2))*1,"")</f>
        <v>2020</v>
      </c>
      <c r="G1621" s="181" t="str">
        <f>MID(All_Opps[[#This Row],[Opportunity Name]],3,2)</f>
        <v>04</v>
      </c>
      <c r="H1621" s="181" t="str">
        <f>LEFT(All_Opps[[#This Row],[Opportunity Name]],7)</f>
        <v>2004 Os</v>
      </c>
      <c r="I1621" s="181" t="str" cm="1">
        <f t="array" ref="I16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21" s="181" t="str">
        <f>YEAR(All_Opps[[#This Row],[Close_Date]])&amp;"-"&amp;TEXT(MONTH(All_Opps[[#This Row],[Close_Date]]),"00")</f>
        <v>2020-03</v>
      </c>
      <c r="K1621" s="182">
        <f>All_Opps[[#This Row],[Created Date2]]*1</f>
        <v>43878</v>
      </c>
      <c r="L1621" s="183">
        <f>YEAR(All_Opps[[#This Row],[Created_Date]])</f>
        <v>2020</v>
      </c>
      <c r="M1621" s="184">
        <f>WEEKNUM(All_Opps[[#This Row],[Created_Date]],16)</f>
        <v>8</v>
      </c>
      <c r="N1621" s="182">
        <f>All_Opps[[#This Row],[Close Date]]*1</f>
        <v>43903</v>
      </c>
      <c r="O1621" s="185">
        <f>YEAR(All_Opps[[#This Row],[Close_Date]])</f>
        <v>2020</v>
      </c>
      <c r="P1621" s="183">
        <f>MONTH(All_Opps[[#This Row],[Close Date]])</f>
        <v>3</v>
      </c>
      <c r="Q1621" s="181">
        <f>WEEKNUM(All_Opps[[#This Row],[Close Date]],1)</f>
        <v>11</v>
      </c>
      <c r="R16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21" s="4" t="s">
        <v>3551</v>
      </c>
      <c r="T1621" s="4" t="s">
        <v>3552</v>
      </c>
      <c r="U1621" s="68">
        <v>43903</v>
      </c>
      <c r="V1621" s="347" t="s">
        <v>21</v>
      </c>
      <c r="W1621" s="9">
        <v>68965</v>
      </c>
      <c r="X1621" s="4" t="s">
        <v>5</v>
      </c>
      <c r="Y1621" s="4" t="s">
        <v>328</v>
      </c>
      <c r="Z1621" s="68">
        <v>43878</v>
      </c>
    </row>
    <row r="1622" spans="1:26" ht="12.75" x14ac:dyDescent="0.35">
      <c r="A16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1622" s="181" t="str">
        <f>IF(All_Opps[[#This Row],[WeekMod]]&lt;&gt;"",CONCATENATE(All_Opps[[#This Row],[Opp Year]],"-",TEXT(All_Opps[[#This Row],[WeekMod]],"00#")),"")</f>
        <v>2020-067</v>
      </c>
      <c r="C16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1622" s="181" t="str">
        <f>CONCATENATE(All_Opps[[#This Row],[Opp Year]],"-",TEXT(All_Opps[[#This Row],[Week]],"00#"))</f>
        <v>2020-067</v>
      </c>
      <c r="E1622" s="181">
        <f>IFERROR(VALUE(RIGHT(All_Opps[[#This Row],[Opportunity Name]],2)),"")</f>
        <v>6</v>
      </c>
      <c r="F1622" s="181">
        <f>IFERROR(("20"&amp;LEFT(All_Opps[[#This Row],[Opportunity Name]],2))*1,"")</f>
        <v>2020</v>
      </c>
      <c r="G1622" s="181" t="str">
        <f>MID(All_Opps[[#This Row],[Opportunity Name]],3,2)</f>
        <v>12</v>
      </c>
      <c r="H1622" s="181" t="str">
        <f>LEFT(All_Opps[[#This Row],[Opportunity Name]],7)</f>
        <v>2012 Ra</v>
      </c>
      <c r="I1622" s="181" t="str" cm="1">
        <f t="array" ref="I16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22" s="181" t="str">
        <f>YEAR(All_Opps[[#This Row],[Close_Date]])&amp;"-"&amp;TEXT(MONTH(All_Opps[[#This Row],[Close_Date]]),"00")</f>
        <v>2020-04</v>
      </c>
      <c r="K1622" s="182">
        <f>All_Opps[[#This Row],[Created Date2]]*1</f>
        <v>43903</v>
      </c>
      <c r="L1622" s="183">
        <f>YEAR(All_Opps[[#This Row],[Created_Date]])</f>
        <v>2020</v>
      </c>
      <c r="M1622" s="184">
        <f>WEEKNUM(All_Opps[[#This Row],[Created_Date]],16)</f>
        <v>11</v>
      </c>
      <c r="N1622" s="182">
        <f>All_Opps[[#This Row],[Close Date]]*1</f>
        <v>43927</v>
      </c>
      <c r="O1622" s="185">
        <f>YEAR(All_Opps[[#This Row],[Close_Date]])</f>
        <v>2020</v>
      </c>
      <c r="P1622" s="183">
        <f>MONTH(All_Opps[[#This Row],[Close Date]])</f>
        <v>4</v>
      </c>
      <c r="Q1622" s="181">
        <f>WEEKNUM(All_Opps[[#This Row],[Close Date]],1)</f>
        <v>15</v>
      </c>
      <c r="R16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22" s="4" t="s">
        <v>3553</v>
      </c>
      <c r="T1622" s="4" t="s">
        <v>3554</v>
      </c>
      <c r="U1622" s="68">
        <v>43927</v>
      </c>
      <c r="V1622" s="347" t="s">
        <v>21</v>
      </c>
      <c r="W1622" s="9">
        <v>65016</v>
      </c>
      <c r="X1622" s="4" t="s">
        <v>6</v>
      </c>
      <c r="Y1622" s="4" t="s">
        <v>1285</v>
      </c>
      <c r="Z1622" s="68">
        <v>43903</v>
      </c>
    </row>
    <row r="1623" spans="1:26" ht="12.75" x14ac:dyDescent="0.35">
      <c r="A16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1623" s="181" t="str">
        <f>IF(All_Opps[[#This Row],[WeekMod]]&lt;&gt;"",CONCATENATE(All_Opps[[#This Row],[Opp Year]],"-",TEXT(All_Opps[[#This Row],[WeekMod]],"00#")),"")</f>
        <v>2020-067</v>
      </c>
      <c r="C16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1623" s="181" t="str">
        <f>CONCATENATE(All_Opps[[#This Row],[Opp Year]],"-",TEXT(All_Opps[[#This Row],[Week]],"00#"))</f>
        <v>2020-067</v>
      </c>
      <c r="E1623" s="181">
        <f>IFERROR(VALUE(RIGHT(All_Opps[[#This Row],[Opportunity Name]],2)),"")</f>
        <v>2</v>
      </c>
      <c r="F1623" s="181">
        <f>IFERROR(("20"&amp;LEFT(All_Opps[[#This Row],[Opportunity Name]],2))*1,"")</f>
        <v>2020</v>
      </c>
      <c r="G1623" s="181" t="str">
        <f>MID(All_Opps[[#This Row],[Opportunity Name]],3,2)</f>
        <v>05</v>
      </c>
      <c r="H1623" s="181" t="str">
        <f>LEFT(All_Opps[[#This Row],[Opportunity Name]],7)</f>
        <v>2005 Vi</v>
      </c>
      <c r="I1623" s="181" t="str" cm="1">
        <f t="array" ref="I16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23" s="181" t="str">
        <f>YEAR(All_Opps[[#This Row],[Close_Date]])&amp;"-"&amp;TEXT(MONTH(All_Opps[[#This Row],[Close_Date]]),"00")</f>
        <v>2020-04</v>
      </c>
      <c r="K1623" s="182">
        <f>All_Opps[[#This Row],[Created Date2]]*1</f>
        <v>43905</v>
      </c>
      <c r="L1623" s="183">
        <f>YEAR(All_Opps[[#This Row],[Created_Date]])</f>
        <v>2020</v>
      </c>
      <c r="M1623" s="184">
        <f>WEEKNUM(All_Opps[[#This Row],[Created_Date]],16)</f>
        <v>12</v>
      </c>
      <c r="N1623" s="182">
        <f>All_Opps[[#This Row],[Close Date]]*1</f>
        <v>43927</v>
      </c>
      <c r="O1623" s="185">
        <f>YEAR(All_Opps[[#This Row],[Close_Date]])</f>
        <v>2020</v>
      </c>
      <c r="P1623" s="183">
        <f>MONTH(All_Opps[[#This Row],[Close Date]])</f>
        <v>4</v>
      </c>
      <c r="Q1623" s="181">
        <f>WEEKNUM(All_Opps[[#This Row],[Close Date]],1)</f>
        <v>15</v>
      </c>
      <c r="R162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23" s="4" t="s">
        <v>3555</v>
      </c>
      <c r="T1623" s="4" t="s">
        <v>3556</v>
      </c>
      <c r="U1623" s="68">
        <v>43927</v>
      </c>
      <c r="V1623" s="347" t="s">
        <v>21</v>
      </c>
      <c r="W1623" s="9">
        <v>28409</v>
      </c>
      <c r="X1623" s="4" t="s">
        <v>5</v>
      </c>
      <c r="Y1623" s="4" t="s">
        <v>328</v>
      </c>
      <c r="Z1623" s="68">
        <v>43905</v>
      </c>
    </row>
    <row r="1624" spans="1:26" ht="12.75" x14ac:dyDescent="0.35">
      <c r="A16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624" s="181" t="str">
        <f>IF(All_Opps[[#This Row],[WeekMod]]&lt;&gt;"",CONCATENATE(All_Opps[[#This Row],[Opp Year]],"-",TEXT(All_Opps[[#This Row],[WeekMod]],"00#")),"")</f>
        <v>2020-068</v>
      </c>
      <c r="C16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624" s="181" t="str">
        <f>CONCATENATE(All_Opps[[#This Row],[Opp Year]],"-",TEXT(All_Opps[[#This Row],[Week]],"00#"))</f>
        <v>2020-068</v>
      </c>
      <c r="E1624" s="181">
        <f>IFERROR(VALUE(RIGHT(All_Opps[[#This Row],[Opportunity Name]],2)),"")</f>
        <v>5</v>
      </c>
      <c r="F1624" s="181">
        <f>IFERROR(("20"&amp;LEFT(All_Opps[[#This Row],[Opportunity Name]],2))*1,"")</f>
        <v>2020</v>
      </c>
      <c r="G1624" s="181" t="str">
        <f>MID(All_Opps[[#This Row],[Opportunity Name]],3,2)</f>
        <v>12</v>
      </c>
      <c r="H1624" s="181" t="str">
        <f>LEFT(All_Opps[[#This Row],[Opportunity Name]],7)</f>
        <v>2012 St</v>
      </c>
      <c r="I1624" s="181" t="str" cm="1">
        <f t="array" ref="I16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24" s="181" t="str">
        <f>YEAR(All_Opps[[#This Row],[Close_Date]])&amp;"-"&amp;TEXT(MONTH(All_Opps[[#This Row],[Close_Date]]),"00")</f>
        <v>2020-04</v>
      </c>
      <c r="K1624" s="182">
        <f>All_Opps[[#This Row],[Created Date2]]*1</f>
        <v>43914</v>
      </c>
      <c r="L1624" s="183">
        <f>YEAR(All_Opps[[#This Row],[Created_Date]])</f>
        <v>2020</v>
      </c>
      <c r="M1624" s="184">
        <f>WEEKNUM(All_Opps[[#This Row],[Created_Date]],16)</f>
        <v>13</v>
      </c>
      <c r="N1624" s="182">
        <f>All_Opps[[#This Row],[Close Date]]*1</f>
        <v>43936</v>
      </c>
      <c r="O1624" s="185">
        <f>YEAR(All_Opps[[#This Row],[Close_Date]])</f>
        <v>2020</v>
      </c>
      <c r="P1624" s="183">
        <f>MONTH(All_Opps[[#This Row],[Close Date]])</f>
        <v>4</v>
      </c>
      <c r="Q1624" s="181">
        <f>WEEKNUM(All_Opps[[#This Row],[Close Date]],1)</f>
        <v>16</v>
      </c>
      <c r="R162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24" s="4" t="s">
        <v>3557</v>
      </c>
      <c r="T1624" s="4" t="s">
        <v>3558</v>
      </c>
      <c r="U1624" s="68">
        <v>43936</v>
      </c>
      <c r="V1624" s="347" t="s">
        <v>21</v>
      </c>
      <c r="W1624" s="9">
        <v>61132</v>
      </c>
      <c r="X1624" s="4" t="s">
        <v>175</v>
      </c>
      <c r="Y1624" s="4" t="s">
        <v>328</v>
      </c>
      <c r="Z1624" s="68">
        <v>43914</v>
      </c>
    </row>
    <row r="1625" spans="1:26" ht="12.75" x14ac:dyDescent="0.35">
      <c r="A16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1625" s="181" t="str">
        <f>IF(All_Opps[[#This Row],[WeekMod]]&lt;&gt;"",CONCATENATE(All_Opps[[#This Row],[Opp Year]],"-",TEXT(All_Opps[[#This Row],[WeekMod]],"00#")),"")</f>
        <v>2020-064</v>
      </c>
      <c r="C16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1625" s="181" t="str">
        <f>CONCATENATE(All_Opps[[#This Row],[Opp Year]],"-",TEXT(All_Opps[[#This Row],[Week]],"00#"))</f>
        <v>2020-064</v>
      </c>
      <c r="E1625" s="181">
        <f>IFERROR(VALUE(RIGHT(All_Opps[[#This Row],[Opportunity Name]],2)),"")</f>
        <v>2</v>
      </c>
      <c r="F1625" s="181">
        <f>IFERROR(("20"&amp;LEFT(All_Opps[[#This Row],[Opportunity Name]],2))*1,"")</f>
        <v>2020</v>
      </c>
      <c r="G1625" s="181" t="str">
        <f>MID(All_Opps[[#This Row],[Opportunity Name]],3,2)</f>
        <v>09</v>
      </c>
      <c r="H1625" s="181" t="str">
        <f>LEFT(All_Opps[[#This Row],[Opportunity Name]],7)</f>
        <v>2009 Ha</v>
      </c>
      <c r="I1625" s="181" t="str" cm="1">
        <f t="array" ref="I16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25" s="181" t="str">
        <f>YEAR(All_Opps[[#This Row],[Close_Date]])&amp;"-"&amp;TEXT(MONTH(All_Opps[[#This Row],[Close_Date]]),"00")</f>
        <v>2020-03</v>
      </c>
      <c r="K1625" s="182">
        <f>All_Opps[[#This Row],[Created Date2]]*1</f>
        <v>43889</v>
      </c>
      <c r="L1625" s="183">
        <f>YEAR(All_Opps[[#This Row],[Created_Date]])</f>
        <v>2020</v>
      </c>
      <c r="M1625" s="184">
        <f>WEEKNUM(All_Opps[[#This Row],[Created_Date]],16)</f>
        <v>9</v>
      </c>
      <c r="N1625" s="182">
        <f>All_Opps[[#This Row],[Close Date]]*1</f>
        <v>43910</v>
      </c>
      <c r="O1625" s="185">
        <f>YEAR(All_Opps[[#This Row],[Close_Date]])</f>
        <v>2020</v>
      </c>
      <c r="P1625" s="183">
        <f>MONTH(All_Opps[[#This Row],[Close Date]])</f>
        <v>3</v>
      </c>
      <c r="Q1625" s="181">
        <f>WEEKNUM(All_Opps[[#This Row],[Close Date]],1)</f>
        <v>12</v>
      </c>
      <c r="R162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25" s="4" t="s">
        <v>3559</v>
      </c>
      <c r="T1625" s="4" t="s">
        <v>3560</v>
      </c>
      <c r="U1625" s="68">
        <v>43910</v>
      </c>
      <c r="V1625" s="347" t="s">
        <v>21</v>
      </c>
      <c r="W1625" s="9">
        <v>28752</v>
      </c>
      <c r="X1625" s="4" t="s">
        <v>16</v>
      </c>
      <c r="Y1625" s="4" t="s">
        <v>1285</v>
      </c>
      <c r="Z1625" s="68">
        <v>43889</v>
      </c>
    </row>
    <row r="1626" spans="1:26" ht="12.75" x14ac:dyDescent="0.35">
      <c r="A16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626" s="181" t="str">
        <f>IF(All_Opps[[#This Row],[WeekMod]]&lt;&gt;"",CONCATENATE(All_Opps[[#This Row],[Opp Year]],"-",TEXT(All_Opps[[#This Row],[WeekMod]],"00#")),"")</f>
        <v>2020-068</v>
      </c>
      <c r="C16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626" s="181" t="str">
        <f>CONCATENATE(All_Opps[[#This Row],[Opp Year]],"-",TEXT(All_Opps[[#This Row],[Week]],"00#"))</f>
        <v>2020-068</v>
      </c>
      <c r="E1626" s="181">
        <f>IFERROR(VALUE(RIGHT(All_Opps[[#This Row],[Opportunity Name]],2)),"")</f>
        <v>2</v>
      </c>
      <c r="F1626" s="181">
        <f>IFERROR(("20"&amp;LEFT(All_Opps[[#This Row],[Opportunity Name]],2))*1,"")</f>
        <v>2020</v>
      </c>
      <c r="G1626" s="181" t="str">
        <f>MID(All_Opps[[#This Row],[Opportunity Name]],3,2)</f>
        <v>10</v>
      </c>
      <c r="H1626" s="181" t="str">
        <f>LEFT(All_Opps[[#This Row],[Opportunity Name]],7)</f>
        <v>2010 Ca</v>
      </c>
      <c r="I1626" s="181" t="str" cm="1">
        <f t="array" ref="I16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26" s="181" t="str">
        <f>YEAR(All_Opps[[#This Row],[Close_Date]])&amp;"-"&amp;TEXT(MONTH(All_Opps[[#This Row],[Close_Date]]),"00")</f>
        <v>2020-04</v>
      </c>
      <c r="K1626" s="182">
        <f>All_Opps[[#This Row],[Created Date2]]*1</f>
        <v>43896</v>
      </c>
      <c r="L1626" s="183">
        <f>YEAR(All_Opps[[#This Row],[Created_Date]])</f>
        <v>2020</v>
      </c>
      <c r="M1626" s="184">
        <f>WEEKNUM(All_Opps[[#This Row],[Created_Date]],16)</f>
        <v>10</v>
      </c>
      <c r="N1626" s="182">
        <f>All_Opps[[#This Row],[Close Date]]*1</f>
        <v>43933</v>
      </c>
      <c r="O1626" s="185">
        <f>YEAR(All_Opps[[#This Row],[Close_Date]])</f>
        <v>2020</v>
      </c>
      <c r="P1626" s="183">
        <f>MONTH(All_Opps[[#This Row],[Close Date]])</f>
        <v>4</v>
      </c>
      <c r="Q1626" s="181">
        <f>WEEKNUM(All_Opps[[#This Row],[Close Date]],1)</f>
        <v>16</v>
      </c>
      <c r="R162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26" s="4" t="s">
        <v>3561</v>
      </c>
      <c r="T1626" s="4" t="s">
        <v>3562</v>
      </c>
      <c r="U1626" s="68">
        <v>43933</v>
      </c>
      <c r="V1626" s="347" t="s">
        <v>18</v>
      </c>
      <c r="W1626" s="9">
        <v>65639</v>
      </c>
      <c r="X1626" s="4" t="s">
        <v>161</v>
      </c>
      <c r="Y1626" s="4" t="s">
        <v>3563</v>
      </c>
      <c r="Z1626" s="68">
        <v>43896</v>
      </c>
    </row>
    <row r="1627" spans="1:26" ht="12.75" x14ac:dyDescent="0.35">
      <c r="A16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1627" s="181" t="str">
        <f>IF(All_Opps[[#This Row],[WeekMod]]&lt;&gt;"",CONCATENATE(All_Opps[[#This Row],[Opp Year]],"-",TEXT(All_Opps[[#This Row],[WeekMod]],"00#")),"")</f>
        <v>2020-066</v>
      </c>
      <c r="C16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1627" s="181" t="str">
        <f>CONCATENATE(All_Opps[[#This Row],[Opp Year]],"-",TEXT(All_Opps[[#This Row],[Week]],"00#"))</f>
        <v>2020-066</v>
      </c>
      <c r="E1627" s="181">
        <f>IFERROR(VALUE(RIGHT(All_Opps[[#This Row],[Opportunity Name]],2)),"")</f>
        <v>2</v>
      </c>
      <c r="F1627" s="181">
        <f>IFERROR(("20"&amp;LEFT(All_Opps[[#This Row],[Opportunity Name]],2))*1,"")</f>
        <v>2020</v>
      </c>
      <c r="G1627" s="181" t="str">
        <f>MID(All_Opps[[#This Row],[Opportunity Name]],3,2)</f>
        <v>05</v>
      </c>
      <c r="H1627" s="181" t="str">
        <f>LEFT(All_Opps[[#This Row],[Opportunity Name]],7)</f>
        <v>2005 Vi</v>
      </c>
      <c r="I1627" s="181" t="str" cm="1">
        <f t="array" ref="I16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27" s="181" t="str">
        <f>YEAR(All_Opps[[#This Row],[Close_Date]])&amp;"-"&amp;TEXT(MONTH(All_Opps[[#This Row],[Close_Date]]),"00")</f>
        <v>2020-03</v>
      </c>
      <c r="K1627" s="182">
        <f>All_Opps[[#This Row],[Created Date2]]*1</f>
        <v>43873</v>
      </c>
      <c r="L1627" s="183">
        <f>YEAR(All_Opps[[#This Row],[Created_Date]])</f>
        <v>2020</v>
      </c>
      <c r="M1627" s="184">
        <f>WEEKNUM(All_Opps[[#This Row],[Created_Date]],16)</f>
        <v>7</v>
      </c>
      <c r="N1627" s="182">
        <f>All_Opps[[#This Row],[Close Date]]*1</f>
        <v>43919</v>
      </c>
      <c r="O1627" s="185">
        <f>YEAR(All_Opps[[#This Row],[Close_Date]])</f>
        <v>2020</v>
      </c>
      <c r="P1627" s="183">
        <f>MONTH(All_Opps[[#This Row],[Close Date]])</f>
        <v>3</v>
      </c>
      <c r="Q1627" s="181">
        <f>WEEKNUM(All_Opps[[#This Row],[Close Date]],1)</f>
        <v>14</v>
      </c>
      <c r="R162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27" s="4" t="s">
        <v>3564</v>
      </c>
      <c r="T1627" s="4" t="s">
        <v>3556</v>
      </c>
      <c r="U1627" s="68">
        <v>43919</v>
      </c>
      <c r="V1627" s="347" t="s">
        <v>18</v>
      </c>
      <c r="W1627" s="9">
        <v>23353</v>
      </c>
      <c r="X1627" s="4" t="s">
        <v>13</v>
      </c>
      <c r="Y1627" s="4" t="s">
        <v>328</v>
      </c>
      <c r="Z1627" s="68">
        <v>43873</v>
      </c>
    </row>
    <row r="1628" spans="1:26" ht="12.75" x14ac:dyDescent="0.35">
      <c r="A162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628" s="181" t="str">
        <f>IF(All_Opps[[#This Row],[WeekMod]]&lt;&gt;"",CONCATENATE(All_Opps[[#This Row],[Opp Year]],"-",TEXT(All_Opps[[#This Row],[WeekMod]],"00#")),"")</f>
        <v/>
      </c>
      <c r="C16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628" s="181" t="str">
        <f>CONCATENATE(All_Opps[[#This Row],[Opp Year]],"-",TEXT(All_Opps[[#This Row],[Week]],"00#"))</f>
        <v>2023-001</v>
      </c>
      <c r="E1628" s="181">
        <f>IFERROR(VALUE(RIGHT(All_Opps[[#This Row],[Opportunity Name]],2)),"")</f>
        <v>7</v>
      </c>
      <c r="F1628" s="181">
        <f>IFERROR(("20"&amp;LEFT(All_Opps[[#This Row],[Opportunity Name]],2))*1,"")</f>
        <v>2023</v>
      </c>
      <c r="G1628" s="181" t="str">
        <f>MID(All_Opps[[#This Row],[Opportunity Name]],3,2)</f>
        <v>08</v>
      </c>
      <c r="H1628" s="181" t="str">
        <f>LEFT(All_Opps[[#This Row],[Opportunity Name]],7)</f>
        <v>2308-04</v>
      </c>
      <c r="I1628" s="181" t="str" cm="1">
        <f t="array" ref="I16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628" s="181" t="str">
        <f>YEAR(All_Opps[[#This Row],[Close_Date]])&amp;"-"&amp;TEXT(MONTH(All_Opps[[#This Row],[Close_Date]]),"00")</f>
        <v>2020-05</v>
      </c>
      <c r="K1628" s="182">
        <f>All_Opps[[#This Row],[Created Date2]]*1</f>
        <v>43959</v>
      </c>
      <c r="L1628" s="183">
        <f>YEAR(All_Opps[[#This Row],[Created_Date]])</f>
        <v>2020</v>
      </c>
      <c r="M1628" s="184">
        <f>WEEKNUM(All_Opps[[#This Row],[Created_Date]],16)</f>
        <v>19</v>
      </c>
      <c r="N1628" s="182">
        <f>All_Opps[[#This Row],[Close Date]]*1</f>
        <v>43960</v>
      </c>
      <c r="O1628" s="185">
        <f>YEAR(All_Opps[[#This Row],[Close_Date]])</f>
        <v>2020</v>
      </c>
      <c r="P1628" s="183">
        <f>MONTH(All_Opps[[#This Row],[Close Date]])</f>
        <v>5</v>
      </c>
      <c r="Q1628" s="181">
        <f>WEEKNUM(All_Opps[[#This Row],[Close Date]],1)</f>
        <v>19</v>
      </c>
      <c r="R162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28" s="4" t="s">
        <v>3565</v>
      </c>
      <c r="T1628" s="4" t="s">
        <v>3566</v>
      </c>
      <c r="U1628" s="68">
        <v>43960</v>
      </c>
      <c r="V1628" s="347" t="s">
        <v>20</v>
      </c>
      <c r="W1628" s="9">
        <v>125490</v>
      </c>
      <c r="X1628" s="4" t="s">
        <v>7</v>
      </c>
      <c r="Y1628" s="4" t="s">
        <v>328</v>
      </c>
      <c r="Z1628" s="68">
        <v>43959</v>
      </c>
    </row>
    <row r="1629" spans="1:26" ht="12.75" x14ac:dyDescent="0.35">
      <c r="A162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629" s="181" t="str">
        <f>IF(All_Opps[[#This Row],[WeekMod]]&lt;&gt;"",CONCATENATE(All_Opps[[#This Row],[Opp Year]],"-",TEXT(All_Opps[[#This Row],[WeekMod]],"00#")),"")</f>
        <v/>
      </c>
      <c r="C16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629" s="181" t="str">
        <f>CONCATENATE(All_Opps[[#This Row],[Opp Year]],"-",TEXT(All_Opps[[#This Row],[Week]],"00#"))</f>
        <v>2022-001</v>
      </c>
      <c r="E1629" s="181">
        <f>IFERROR(VALUE(RIGHT(All_Opps[[#This Row],[Opportunity Name]],2)),"")</f>
        <v>8</v>
      </c>
      <c r="F1629" s="181">
        <f>IFERROR(("20"&amp;LEFT(All_Opps[[#This Row],[Opportunity Name]],2))*1,"")</f>
        <v>2022</v>
      </c>
      <c r="G1629" s="181" t="str">
        <f>MID(All_Opps[[#This Row],[Opportunity Name]],3,2)</f>
        <v>09</v>
      </c>
      <c r="H1629" s="181" t="str">
        <f>LEFT(All_Opps[[#This Row],[Opportunity Name]],7)</f>
        <v>2209-14</v>
      </c>
      <c r="I1629" s="181" t="str" cm="1">
        <f t="array" ref="I16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629" s="181" t="str">
        <f>YEAR(All_Opps[[#This Row],[Close_Date]])&amp;"-"&amp;TEXT(MONTH(All_Opps[[#This Row],[Close_Date]]),"00")</f>
        <v>2020-05</v>
      </c>
      <c r="K1629" s="182">
        <f>All_Opps[[#This Row],[Created Date2]]*1</f>
        <v>43964</v>
      </c>
      <c r="L1629" s="183">
        <f>YEAR(All_Opps[[#This Row],[Created_Date]])</f>
        <v>2020</v>
      </c>
      <c r="M1629" s="184">
        <f>WEEKNUM(All_Opps[[#This Row],[Created_Date]],16)</f>
        <v>20</v>
      </c>
      <c r="N1629" s="182">
        <f>All_Opps[[#This Row],[Close Date]]*1</f>
        <v>43979</v>
      </c>
      <c r="O1629" s="185">
        <f>YEAR(All_Opps[[#This Row],[Close_Date]])</f>
        <v>2020</v>
      </c>
      <c r="P1629" s="183">
        <f>MONTH(All_Opps[[#This Row],[Close Date]])</f>
        <v>5</v>
      </c>
      <c r="Q1629" s="181">
        <f>WEEKNUM(All_Opps[[#This Row],[Close Date]],1)</f>
        <v>22</v>
      </c>
      <c r="R162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29" s="4" t="s">
        <v>3567</v>
      </c>
      <c r="T1629" s="4" t="s">
        <v>3568</v>
      </c>
      <c r="U1629" s="68">
        <v>43979</v>
      </c>
      <c r="V1629" s="347" t="s">
        <v>20</v>
      </c>
      <c r="W1629" s="9">
        <v>69057</v>
      </c>
      <c r="X1629" s="4" t="s">
        <v>11</v>
      </c>
      <c r="Y1629" s="4" t="s">
        <v>3563</v>
      </c>
      <c r="Z1629" s="68">
        <v>43964</v>
      </c>
    </row>
    <row r="1630" spans="1:26" ht="12.75" x14ac:dyDescent="0.35">
      <c r="A1630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630" s="181" t="str">
        <f>IF(All_Opps[[#This Row],[WeekMod]]&lt;&gt;"",CONCATENATE(All_Opps[[#This Row],[Opp Year]],"-",TEXT(All_Opps[[#This Row],[WeekMod]],"00#")),"")</f>
        <v/>
      </c>
      <c r="C16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630" s="181" t="str">
        <f>CONCATENATE(All_Opps[[#This Row],[Opp Year]],"-",TEXT(All_Opps[[#This Row],[Week]],"00#"))</f>
        <v>2022-001</v>
      </c>
      <c r="E1630" s="181">
        <f>IFERROR(VALUE(RIGHT(All_Opps[[#This Row],[Opportunity Name]],2)),"")</f>
        <v>9</v>
      </c>
      <c r="F1630" s="181">
        <f>IFERROR(("20"&amp;LEFT(All_Opps[[#This Row],[Opportunity Name]],2))*1,"")</f>
        <v>2022</v>
      </c>
      <c r="G1630" s="181" t="str">
        <f>MID(All_Opps[[#This Row],[Opportunity Name]],3,2)</f>
        <v>07</v>
      </c>
      <c r="H1630" s="181" t="str">
        <f>LEFT(All_Opps[[#This Row],[Opportunity Name]],7)</f>
        <v>2207-02</v>
      </c>
      <c r="I1630" s="181" t="str" cm="1">
        <f t="array" ref="I16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30" s="181" t="str">
        <f>YEAR(All_Opps[[#This Row],[Close_Date]])&amp;"-"&amp;TEXT(MONTH(All_Opps[[#This Row],[Close_Date]]),"00")</f>
        <v>2020-04</v>
      </c>
      <c r="K1630" s="182">
        <f>All_Opps[[#This Row],[Created Date2]]*1</f>
        <v>43933</v>
      </c>
      <c r="L1630" s="183">
        <f>YEAR(All_Opps[[#This Row],[Created_Date]])</f>
        <v>2020</v>
      </c>
      <c r="M1630" s="184">
        <f>WEEKNUM(All_Opps[[#This Row],[Created_Date]],16)</f>
        <v>16</v>
      </c>
      <c r="N1630" s="182">
        <f>All_Opps[[#This Row],[Close Date]]*1</f>
        <v>43935</v>
      </c>
      <c r="O1630" s="185">
        <f>YEAR(All_Opps[[#This Row],[Close_Date]])</f>
        <v>2020</v>
      </c>
      <c r="P1630" s="183">
        <f>MONTH(All_Opps[[#This Row],[Close Date]])</f>
        <v>4</v>
      </c>
      <c r="Q1630" s="181">
        <f>WEEKNUM(All_Opps[[#This Row],[Close Date]],1)</f>
        <v>16</v>
      </c>
      <c r="R163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810</v>
      </c>
      <c r="S1630" s="4" t="s">
        <v>3569</v>
      </c>
      <c r="T1630" s="4" t="s">
        <v>3570</v>
      </c>
      <c r="U1630" s="68">
        <v>43935</v>
      </c>
      <c r="V1630" s="347" t="s">
        <v>19</v>
      </c>
      <c r="W1630" s="9">
        <v>434066</v>
      </c>
      <c r="X1630" s="4" t="s">
        <v>14</v>
      </c>
      <c r="Y1630" s="4" t="s">
        <v>328</v>
      </c>
      <c r="Z1630" s="68">
        <v>43933</v>
      </c>
    </row>
    <row r="1631" spans="1:26" ht="12.75" x14ac:dyDescent="0.35">
      <c r="A16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1631" s="181" t="str">
        <f>IF(All_Opps[[#This Row],[WeekMod]]&lt;&gt;"",CONCATENATE(All_Opps[[#This Row],[Opp Year]],"-",TEXT(All_Opps[[#This Row],[WeekMod]],"00#")),"")</f>
        <v>2021-017</v>
      </c>
      <c r="C16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1631" s="181" t="str">
        <f>CONCATENATE(All_Opps[[#This Row],[Opp Year]],"-",TEXT(All_Opps[[#This Row],[Week]],"00#"))</f>
        <v>2021-017</v>
      </c>
      <c r="E1631" s="181">
        <f>IFERROR(VALUE(RIGHT(All_Opps[[#This Row],[Opportunity Name]],2)),"")</f>
        <v>2</v>
      </c>
      <c r="F1631" s="181">
        <f>IFERROR(("20"&amp;LEFT(All_Opps[[#This Row],[Opportunity Name]],2))*1,"")</f>
        <v>2021</v>
      </c>
      <c r="G1631" s="181" t="str">
        <f>MID(All_Opps[[#This Row],[Opportunity Name]],3,2)</f>
        <v>02</v>
      </c>
      <c r="H1631" s="181" t="str">
        <f>LEFT(All_Opps[[#This Row],[Opportunity Name]],7)</f>
        <v>2102 La</v>
      </c>
      <c r="I1631" s="181" t="str" cm="1">
        <f t="array" ref="I16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31" s="181" t="str">
        <f>YEAR(All_Opps[[#This Row],[Close_Date]])&amp;"-"&amp;TEXT(MONTH(All_Opps[[#This Row],[Close_Date]]),"00")</f>
        <v>2020-04</v>
      </c>
      <c r="K1631" s="182">
        <f>All_Opps[[#This Row],[Created Date2]]*1</f>
        <v>43933</v>
      </c>
      <c r="L1631" s="183">
        <f>YEAR(All_Opps[[#This Row],[Created_Date]])</f>
        <v>2020</v>
      </c>
      <c r="M1631" s="184">
        <f>WEEKNUM(All_Opps[[#This Row],[Created_Date]],16)</f>
        <v>16</v>
      </c>
      <c r="N1631" s="182">
        <f>All_Opps[[#This Row],[Close Date]]*1</f>
        <v>43946</v>
      </c>
      <c r="O1631" s="185">
        <f>YEAR(All_Opps[[#This Row],[Close_Date]])</f>
        <v>2020</v>
      </c>
      <c r="P1631" s="183">
        <f>MONTH(All_Opps[[#This Row],[Close Date]])</f>
        <v>4</v>
      </c>
      <c r="Q1631" s="181">
        <f>WEEKNUM(All_Opps[[#This Row],[Close Date]],1)</f>
        <v>17</v>
      </c>
      <c r="R163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31" s="4" t="s">
        <v>3571</v>
      </c>
      <c r="T1631" s="4" t="s">
        <v>3572</v>
      </c>
      <c r="U1631" s="68">
        <v>43946</v>
      </c>
      <c r="V1631" s="347" t="s">
        <v>18</v>
      </c>
      <c r="W1631" s="9">
        <v>30412</v>
      </c>
      <c r="X1631" s="4" t="s">
        <v>16</v>
      </c>
      <c r="Y1631" s="4" t="s">
        <v>328</v>
      </c>
      <c r="Z1631" s="68">
        <v>43933</v>
      </c>
    </row>
    <row r="1632" spans="1:26" ht="12.75" x14ac:dyDescent="0.35">
      <c r="A16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1632" s="181" t="str">
        <f>IF(All_Opps[[#This Row],[WeekMod]]&lt;&gt;"",CONCATENATE(All_Opps[[#This Row],[Opp Year]],"-",TEXT(All_Opps[[#This Row],[WeekMod]],"00#")),"")</f>
        <v>2020-070</v>
      </c>
      <c r="C16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1632" s="181" t="str">
        <f>CONCATENATE(All_Opps[[#This Row],[Opp Year]],"-",TEXT(All_Opps[[#This Row],[Week]],"00#"))</f>
        <v>2020-070</v>
      </c>
      <c r="E1632" s="181">
        <f>IFERROR(VALUE(RIGHT(All_Opps[[#This Row],[Opportunity Name]],2)),"")</f>
        <v>2</v>
      </c>
      <c r="F1632" s="181">
        <f>IFERROR(("20"&amp;LEFT(All_Opps[[#This Row],[Opportunity Name]],2))*1,"")</f>
        <v>2020</v>
      </c>
      <c r="G1632" s="181" t="str">
        <f>MID(All_Opps[[#This Row],[Opportunity Name]],3,2)</f>
        <v>09</v>
      </c>
      <c r="H1632" s="181" t="str">
        <f>LEFT(All_Opps[[#This Row],[Opportunity Name]],7)</f>
        <v>2009 Fe</v>
      </c>
      <c r="I1632" s="181" t="str" cm="1">
        <f t="array" ref="I16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32" s="181" t="str">
        <f>YEAR(All_Opps[[#This Row],[Close_Date]])&amp;"-"&amp;TEXT(MONTH(All_Opps[[#This Row],[Close_Date]]),"00")</f>
        <v>2020-04</v>
      </c>
      <c r="K1632" s="182">
        <f>All_Opps[[#This Row],[Created Date2]]*1</f>
        <v>43936</v>
      </c>
      <c r="L1632" s="183">
        <f>YEAR(All_Opps[[#This Row],[Created_Date]])</f>
        <v>2020</v>
      </c>
      <c r="M1632" s="184">
        <f>WEEKNUM(All_Opps[[#This Row],[Created_Date]],16)</f>
        <v>16</v>
      </c>
      <c r="N1632" s="182">
        <f>All_Opps[[#This Row],[Close Date]]*1</f>
        <v>43950</v>
      </c>
      <c r="O1632" s="185">
        <f>YEAR(All_Opps[[#This Row],[Close_Date]])</f>
        <v>2020</v>
      </c>
      <c r="P1632" s="183">
        <f>MONTH(All_Opps[[#This Row],[Close Date]])</f>
        <v>4</v>
      </c>
      <c r="Q1632" s="181">
        <f>WEEKNUM(All_Opps[[#This Row],[Close Date]],1)</f>
        <v>18</v>
      </c>
      <c r="R16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32" s="4" t="s">
        <v>3573</v>
      </c>
      <c r="T1632" s="4" t="s">
        <v>3574</v>
      </c>
      <c r="U1632" s="68">
        <v>43950</v>
      </c>
      <c r="V1632" s="347" t="s">
        <v>18</v>
      </c>
      <c r="W1632" s="9">
        <v>17528</v>
      </c>
      <c r="X1632" s="4" t="s">
        <v>15</v>
      </c>
      <c r="Y1632" s="4" t="s">
        <v>328</v>
      </c>
      <c r="Z1632" s="68">
        <v>43936</v>
      </c>
    </row>
    <row r="1633" spans="1:26" ht="12.75" x14ac:dyDescent="0.35">
      <c r="A16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22</v>
      </c>
      <c r="B1633" s="181" t="str">
        <f>IF(All_Opps[[#This Row],[WeekMod]]&lt;&gt;"",CONCATENATE(All_Opps[[#This Row],[Opp Year]],"-",TEXT(All_Opps[[#This Row],[WeekMod]],"00#")),"")</f>
        <v>2021-022</v>
      </c>
      <c r="C16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22</v>
      </c>
      <c r="D1633" s="181" t="str">
        <f>CONCATENATE(All_Opps[[#This Row],[Opp Year]],"-",TEXT(All_Opps[[#This Row],[Week]],"00#"))</f>
        <v>2021-022</v>
      </c>
      <c r="E1633" s="181">
        <f>IFERROR(VALUE(RIGHT(All_Opps[[#This Row],[Opportunity Name]],2)),"")</f>
        <v>4</v>
      </c>
      <c r="F1633" s="181">
        <f>IFERROR(("20"&amp;LEFT(All_Opps[[#This Row],[Opportunity Name]],2))*1,"")</f>
        <v>2021</v>
      </c>
      <c r="G1633" s="181" t="str">
        <f>MID(All_Opps[[#This Row],[Opportunity Name]],3,2)</f>
        <v>02</v>
      </c>
      <c r="H1633" s="181" t="str">
        <f>LEFT(All_Opps[[#This Row],[Opportunity Name]],7)</f>
        <v>2102 Ko</v>
      </c>
      <c r="I1633" s="181" t="str" cm="1">
        <f t="array" ref="I16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33" s="181" t="str">
        <f>YEAR(All_Opps[[#This Row],[Close_Date]])&amp;"-"&amp;TEXT(MONTH(All_Opps[[#This Row],[Close_Date]]),"00")</f>
        <v>2020-05</v>
      </c>
      <c r="K1633" s="182">
        <f>All_Opps[[#This Row],[Created Date2]]*1</f>
        <v>43967</v>
      </c>
      <c r="L1633" s="183">
        <f>YEAR(All_Opps[[#This Row],[Created_Date]])</f>
        <v>2020</v>
      </c>
      <c r="M1633" s="184">
        <f>WEEKNUM(All_Opps[[#This Row],[Created_Date]],16)</f>
        <v>21</v>
      </c>
      <c r="N1633" s="182">
        <f>All_Opps[[#This Row],[Close Date]]*1</f>
        <v>43978</v>
      </c>
      <c r="O1633" s="185">
        <f>YEAR(All_Opps[[#This Row],[Close_Date]])</f>
        <v>2020</v>
      </c>
      <c r="P1633" s="183">
        <f>MONTH(All_Opps[[#This Row],[Close Date]])</f>
        <v>5</v>
      </c>
      <c r="Q1633" s="181">
        <f>WEEKNUM(All_Opps[[#This Row],[Close Date]],1)</f>
        <v>22</v>
      </c>
      <c r="R16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33" s="4" t="s">
        <v>3575</v>
      </c>
      <c r="T1633" s="4" t="s">
        <v>3576</v>
      </c>
      <c r="U1633" s="68">
        <v>43978</v>
      </c>
      <c r="V1633" s="347" t="s">
        <v>18</v>
      </c>
      <c r="W1633" s="9">
        <v>20653</v>
      </c>
      <c r="X1633" s="4" t="s">
        <v>15</v>
      </c>
      <c r="Y1633" s="4" t="s">
        <v>1285</v>
      </c>
      <c r="Z1633" s="68">
        <v>43967</v>
      </c>
    </row>
    <row r="1634" spans="1:26" ht="12.75" x14ac:dyDescent="0.35">
      <c r="A163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634" s="181" t="str">
        <f>IF(All_Opps[[#This Row],[WeekMod]]&lt;&gt;"",CONCATENATE(All_Opps[[#This Row],[Opp Year]],"-",TEXT(All_Opps[[#This Row],[WeekMod]],"00#")),"")</f>
        <v/>
      </c>
      <c r="C16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634" s="181" t="str">
        <f>CONCATENATE(All_Opps[[#This Row],[Opp Year]],"-",TEXT(All_Opps[[#This Row],[Week]],"00#"))</f>
        <v>2023-001</v>
      </c>
      <c r="E1634" s="181">
        <f>IFERROR(VALUE(RIGHT(All_Opps[[#This Row],[Opportunity Name]],2)),"")</f>
        <v>2</v>
      </c>
      <c r="F1634" s="181">
        <f>IFERROR(("20"&amp;LEFT(All_Opps[[#This Row],[Opportunity Name]],2))*1,"")</f>
        <v>2023</v>
      </c>
      <c r="G1634" s="181" t="str">
        <f>MID(All_Opps[[#This Row],[Opportunity Name]],3,2)</f>
        <v>02</v>
      </c>
      <c r="H1634" s="181" t="str">
        <f>LEFT(All_Opps[[#This Row],[Opportunity Name]],7)</f>
        <v>2302-02</v>
      </c>
      <c r="I1634" s="181" t="str" cm="1">
        <f t="array" ref="I16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34" s="181" t="str">
        <f>YEAR(All_Opps[[#This Row],[Close_Date]])&amp;"-"&amp;TEXT(MONTH(All_Opps[[#This Row],[Close_Date]]),"00")</f>
        <v>2020-05</v>
      </c>
      <c r="K1634" s="182">
        <f>All_Opps[[#This Row],[Created Date2]]*1</f>
        <v>43973</v>
      </c>
      <c r="L1634" s="183">
        <f>YEAR(All_Opps[[#This Row],[Created_Date]])</f>
        <v>2020</v>
      </c>
      <c r="M1634" s="184">
        <f>WEEKNUM(All_Opps[[#This Row],[Created_Date]],16)</f>
        <v>21</v>
      </c>
      <c r="N1634" s="182">
        <f>All_Opps[[#This Row],[Close Date]]*1</f>
        <v>43978</v>
      </c>
      <c r="O1634" s="185">
        <f>YEAR(All_Opps[[#This Row],[Close_Date]])</f>
        <v>2020</v>
      </c>
      <c r="P1634" s="183">
        <f>MONTH(All_Opps[[#This Row],[Close Date]])</f>
        <v>5</v>
      </c>
      <c r="Q1634" s="181">
        <f>WEEKNUM(All_Opps[[#This Row],[Close Date]],1)</f>
        <v>22</v>
      </c>
      <c r="R163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985</v>
      </c>
      <c r="S1634" s="4" t="s">
        <v>3577</v>
      </c>
      <c r="T1634" s="4" t="s">
        <v>3578</v>
      </c>
      <c r="U1634" s="68">
        <v>43978</v>
      </c>
      <c r="V1634" s="347" t="s">
        <v>19</v>
      </c>
      <c r="W1634" s="9">
        <v>52897</v>
      </c>
      <c r="X1634" s="4" t="s">
        <v>11</v>
      </c>
      <c r="Y1634" s="4" t="s">
        <v>328</v>
      </c>
      <c r="Z1634" s="68">
        <v>43973</v>
      </c>
    </row>
    <row r="1635" spans="1:26" ht="12.75" x14ac:dyDescent="0.35">
      <c r="A163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635" s="181" t="str">
        <f>IF(All_Opps[[#This Row],[WeekMod]]&lt;&gt;"",CONCATENATE(All_Opps[[#This Row],[Opp Year]],"-",TEXT(All_Opps[[#This Row],[WeekMod]],"00#")),"")</f>
        <v/>
      </c>
      <c r="C16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635" s="181" t="str">
        <f>CONCATENATE(All_Opps[[#This Row],[Opp Year]],"-",TEXT(All_Opps[[#This Row],[Week]],"00#"))</f>
        <v>2022-001</v>
      </c>
      <c r="E1635" s="181">
        <f>IFERROR(VALUE(RIGHT(All_Opps[[#This Row],[Opportunity Name]],2)),"")</f>
        <v>2</v>
      </c>
      <c r="F1635" s="181">
        <f>IFERROR(("20"&amp;LEFT(All_Opps[[#This Row],[Opportunity Name]],2))*1,"")</f>
        <v>2022</v>
      </c>
      <c r="G1635" s="181" t="str">
        <f>MID(All_Opps[[#This Row],[Opportunity Name]],3,2)</f>
        <v>08</v>
      </c>
      <c r="H1635" s="181" t="str">
        <f>LEFT(All_Opps[[#This Row],[Opportunity Name]],7)</f>
        <v>2208-37</v>
      </c>
      <c r="I1635" s="181" t="str" cm="1">
        <f t="array" ref="I16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35" s="181" t="str">
        <f>YEAR(All_Opps[[#This Row],[Close_Date]])&amp;"-"&amp;TEXT(MONTH(All_Opps[[#This Row],[Close_Date]]),"00")</f>
        <v>2020-05</v>
      </c>
      <c r="K1635" s="182">
        <f>All_Opps[[#This Row],[Created Date2]]*1</f>
        <v>43952</v>
      </c>
      <c r="L1635" s="183">
        <f>YEAR(All_Opps[[#This Row],[Created_Date]])</f>
        <v>2020</v>
      </c>
      <c r="M1635" s="184">
        <f>WEEKNUM(All_Opps[[#This Row],[Created_Date]],16)</f>
        <v>18</v>
      </c>
      <c r="N1635" s="182">
        <f>All_Opps[[#This Row],[Close Date]]*1</f>
        <v>43952</v>
      </c>
      <c r="O1635" s="185">
        <f>YEAR(All_Opps[[#This Row],[Close_Date]])</f>
        <v>2020</v>
      </c>
      <c r="P1635" s="183">
        <f>MONTH(All_Opps[[#This Row],[Close Date]])</f>
        <v>5</v>
      </c>
      <c r="Q1635" s="181">
        <f>WEEKNUM(All_Opps[[#This Row],[Close Date]],1)</f>
        <v>18</v>
      </c>
      <c r="R163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822</v>
      </c>
      <c r="S1635" s="4" t="s">
        <v>3579</v>
      </c>
      <c r="T1635" s="4" t="s">
        <v>3580</v>
      </c>
      <c r="U1635" s="68">
        <v>43952</v>
      </c>
      <c r="V1635" s="347" t="s">
        <v>19</v>
      </c>
      <c r="W1635" s="9">
        <v>27150</v>
      </c>
      <c r="X1635" s="4" t="s">
        <v>15</v>
      </c>
      <c r="Y1635" s="4" t="s">
        <v>328</v>
      </c>
      <c r="Z1635" s="68">
        <v>43952</v>
      </c>
    </row>
    <row r="1636" spans="1:26" ht="12.75" x14ac:dyDescent="0.35">
      <c r="A163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636" s="181" t="str">
        <f>IF(All_Opps[[#This Row],[WeekMod]]&lt;&gt;"",CONCATENATE(All_Opps[[#This Row],[Opp Year]],"-",TEXT(All_Opps[[#This Row],[WeekMod]],"00#")),"")</f>
        <v/>
      </c>
      <c r="C16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636" s="181" t="str">
        <f>CONCATENATE(All_Opps[[#This Row],[Opp Year]],"-",TEXT(All_Opps[[#This Row],[Week]],"00#"))</f>
        <v>2022-001</v>
      </c>
      <c r="E1636" s="181">
        <f>IFERROR(VALUE(RIGHT(All_Opps[[#This Row],[Opportunity Name]],2)),"")</f>
        <v>2</v>
      </c>
      <c r="F1636" s="181">
        <f>IFERROR(("20"&amp;LEFT(All_Opps[[#This Row],[Opportunity Name]],2))*1,"")</f>
        <v>2022</v>
      </c>
      <c r="G1636" s="181" t="str">
        <f>MID(All_Opps[[#This Row],[Opportunity Name]],3,2)</f>
        <v>07</v>
      </c>
      <c r="H1636" s="181" t="str">
        <f>LEFT(All_Opps[[#This Row],[Opportunity Name]],7)</f>
        <v>2207-01</v>
      </c>
      <c r="I1636" s="181" t="str" cm="1">
        <f t="array" ref="I16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36" s="181" t="str">
        <f>YEAR(All_Opps[[#This Row],[Close_Date]])&amp;"-"&amp;TEXT(MONTH(All_Opps[[#This Row],[Close_Date]]),"00")</f>
        <v>2020-05</v>
      </c>
      <c r="K1636" s="182">
        <f>All_Opps[[#This Row],[Created Date2]]*1</f>
        <v>43964</v>
      </c>
      <c r="L1636" s="183">
        <f>YEAR(All_Opps[[#This Row],[Created_Date]])</f>
        <v>2020</v>
      </c>
      <c r="M1636" s="184">
        <f>WEEKNUM(All_Opps[[#This Row],[Created_Date]],16)</f>
        <v>20</v>
      </c>
      <c r="N1636" s="182">
        <f>All_Opps[[#This Row],[Close Date]]*1</f>
        <v>43978</v>
      </c>
      <c r="O1636" s="185">
        <f>YEAR(All_Opps[[#This Row],[Close_Date]])</f>
        <v>2020</v>
      </c>
      <c r="P1636" s="183">
        <f>MONTH(All_Opps[[#This Row],[Close Date]])</f>
        <v>5</v>
      </c>
      <c r="Q1636" s="181">
        <f>WEEKNUM(All_Opps[[#This Row],[Close Date]],1)</f>
        <v>22</v>
      </c>
      <c r="R163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779</v>
      </c>
      <c r="S1636" s="4" t="s">
        <v>3581</v>
      </c>
      <c r="T1636" s="4" t="s">
        <v>3582</v>
      </c>
      <c r="U1636" s="68">
        <v>43978</v>
      </c>
      <c r="V1636" s="347" t="s">
        <v>19</v>
      </c>
      <c r="W1636" s="9">
        <v>24618</v>
      </c>
      <c r="X1636" s="4" t="s">
        <v>24</v>
      </c>
      <c r="Y1636" s="4" t="s">
        <v>1285</v>
      </c>
      <c r="Z1636" s="68">
        <v>43964</v>
      </c>
    </row>
    <row r="1637" spans="1:26" ht="12.75" x14ac:dyDescent="0.35">
      <c r="A16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1637" s="181" t="str">
        <f>IF(All_Opps[[#This Row],[WeekMod]]&lt;&gt;"",CONCATENATE(All_Opps[[#This Row],[Opp Year]],"-",TEXT(All_Opps[[#This Row],[WeekMod]],"00#")),"")</f>
        <v>2021-018</v>
      </c>
      <c r="C16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1637" s="181" t="str">
        <f>CONCATENATE(All_Opps[[#This Row],[Opp Year]],"-",TEXT(All_Opps[[#This Row],[Week]],"00#"))</f>
        <v>2021-018</v>
      </c>
      <c r="E1637" s="181">
        <f>IFERROR(VALUE(RIGHT(All_Opps[[#This Row],[Opportunity Name]],2)),"")</f>
        <v>2</v>
      </c>
      <c r="F1637" s="181">
        <f>IFERROR(("20"&amp;LEFT(All_Opps[[#This Row],[Opportunity Name]],2))*1,"")</f>
        <v>2021</v>
      </c>
      <c r="G1637" s="181" t="str">
        <f>MID(All_Opps[[#This Row],[Opportunity Name]],3,2)</f>
        <v>08</v>
      </c>
      <c r="H1637" s="181" t="str">
        <f>LEFT(All_Opps[[#This Row],[Opportunity Name]],7)</f>
        <v>2108-04</v>
      </c>
      <c r="I1637" s="181" t="str" cm="1">
        <f t="array" ref="I16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37" s="181" t="str">
        <f>YEAR(All_Opps[[#This Row],[Close_Date]])&amp;"-"&amp;TEXT(MONTH(All_Opps[[#This Row],[Close_Date]]),"00")</f>
        <v>2020-04</v>
      </c>
      <c r="K1637" s="182">
        <f>All_Opps[[#This Row],[Created Date2]]*1</f>
        <v>43948</v>
      </c>
      <c r="L1637" s="183">
        <f>YEAR(All_Opps[[#This Row],[Created_Date]])</f>
        <v>2020</v>
      </c>
      <c r="M1637" s="184">
        <f>WEEKNUM(All_Opps[[#This Row],[Created_Date]],16)</f>
        <v>18</v>
      </c>
      <c r="N1637" s="182">
        <f>All_Opps[[#This Row],[Close Date]]*1</f>
        <v>43948</v>
      </c>
      <c r="O1637" s="185">
        <f>YEAR(All_Opps[[#This Row],[Close_Date]])</f>
        <v>2020</v>
      </c>
      <c r="P1637" s="183">
        <f>MONTH(All_Opps[[#This Row],[Close Date]])</f>
        <v>4</v>
      </c>
      <c r="Q1637" s="181">
        <f>WEEKNUM(All_Opps[[#This Row],[Close Date]],1)</f>
        <v>18</v>
      </c>
      <c r="R163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461</v>
      </c>
      <c r="S1637" s="4" t="s">
        <v>3583</v>
      </c>
      <c r="T1637" s="4" t="s">
        <v>3584</v>
      </c>
      <c r="U1637" s="68">
        <v>43948</v>
      </c>
      <c r="V1637" s="347" t="s">
        <v>19</v>
      </c>
      <c r="W1637" s="9">
        <v>202968</v>
      </c>
      <c r="X1637" s="4" t="s">
        <v>15</v>
      </c>
      <c r="Y1637" s="4" t="s">
        <v>328</v>
      </c>
      <c r="Z1637" s="68">
        <v>43948</v>
      </c>
    </row>
    <row r="1638" spans="1:26" ht="12.75" x14ac:dyDescent="0.35">
      <c r="A163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638" s="181" t="str">
        <f>IF(All_Opps[[#This Row],[WeekMod]]&lt;&gt;"",CONCATENATE(All_Opps[[#This Row],[Opp Year]],"-",TEXT(All_Opps[[#This Row],[WeekMod]],"00#")),"")</f>
        <v/>
      </c>
      <c r="C16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638" s="181" t="str">
        <f>CONCATENATE(All_Opps[[#This Row],[Opp Year]],"-",TEXT(All_Opps[[#This Row],[Week]],"00#"))</f>
        <v>2023-001</v>
      </c>
      <c r="E1638" s="181">
        <f>IFERROR(VALUE(RIGHT(All_Opps[[#This Row],[Opportunity Name]],2)),"")</f>
        <v>4</v>
      </c>
      <c r="F1638" s="181">
        <f>IFERROR(("20"&amp;LEFT(All_Opps[[#This Row],[Opportunity Name]],2))*1,"")</f>
        <v>2023</v>
      </c>
      <c r="G1638" s="181" t="str">
        <f>MID(All_Opps[[#This Row],[Opportunity Name]],3,2)</f>
        <v>03</v>
      </c>
      <c r="H1638" s="181" t="str">
        <f>LEFT(All_Opps[[#This Row],[Opportunity Name]],7)</f>
        <v>2303-06</v>
      </c>
      <c r="I1638" s="181" t="str" cm="1">
        <f t="array" ref="I16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38" s="181" t="str">
        <f>YEAR(All_Opps[[#This Row],[Close_Date]])&amp;"-"&amp;TEXT(MONTH(All_Opps[[#This Row],[Close_Date]]),"00")</f>
        <v>2020-06</v>
      </c>
      <c r="K1638" s="182">
        <f>All_Opps[[#This Row],[Created Date2]]*1</f>
        <v>43993</v>
      </c>
      <c r="L1638" s="183">
        <f>YEAR(All_Opps[[#This Row],[Created_Date]])</f>
        <v>2020</v>
      </c>
      <c r="M1638" s="184">
        <f>WEEKNUM(All_Opps[[#This Row],[Created_Date]],16)</f>
        <v>24</v>
      </c>
      <c r="N1638" s="182">
        <f>All_Opps[[#This Row],[Close Date]]*1</f>
        <v>43995</v>
      </c>
      <c r="O1638" s="185">
        <f>YEAR(All_Opps[[#This Row],[Close_Date]])</f>
        <v>2020</v>
      </c>
      <c r="P1638" s="183">
        <f>MONTH(All_Opps[[#This Row],[Close Date]])</f>
        <v>6</v>
      </c>
      <c r="Q1638" s="181">
        <f>WEEKNUM(All_Opps[[#This Row],[Close Date]],1)</f>
        <v>24</v>
      </c>
      <c r="R163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993</v>
      </c>
      <c r="S1638" s="4" t="s">
        <v>3585</v>
      </c>
      <c r="T1638" s="4" t="s">
        <v>3586</v>
      </c>
      <c r="U1638" s="68">
        <v>43995</v>
      </c>
      <c r="V1638" s="347" t="s">
        <v>19</v>
      </c>
      <c r="W1638" s="9">
        <v>184281</v>
      </c>
      <c r="X1638" s="4" t="s">
        <v>12</v>
      </c>
      <c r="Y1638" s="4" t="s">
        <v>1285</v>
      </c>
      <c r="Z1638" s="68">
        <v>43993</v>
      </c>
    </row>
    <row r="1639" spans="1:26" ht="12.75" x14ac:dyDescent="0.35">
      <c r="A163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639" s="181" t="str">
        <f>IF(All_Opps[[#This Row],[WeekMod]]&lt;&gt;"",CONCATENATE(All_Opps[[#This Row],[Opp Year]],"-",TEXT(All_Opps[[#This Row],[WeekMod]],"00#")),"")</f>
        <v/>
      </c>
      <c r="C16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639" s="181" t="str">
        <f>CONCATENATE(All_Opps[[#This Row],[Opp Year]],"-",TEXT(All_Opps[[#This Row],[Week]],"00#"))</f>
        <v>2022-001</v>
      </c>
      <c r="E1639" s="181">
        <f>IFERROR(VALUE(RIGHT(All_Opps[[#This Row],[Opportunity Name]],2)),"")</f>
        <v>2</v>
      </c>
      <c r="F1639" s="181">
        <f>IFERROR(("20"&amp;LEFT(All_Opps[[#This Row],[Opportunity Name]],2))*1,"")</f>
        <v>2022</v>
      </c>
      <c r="G1639" s="181" t="str">
        <f>MID(All_Opps[[#This Row],[Opportunity Name]],3,2)</f>
        <v>07</v>
      </c>
      <c r="H1639" s="181" t="str">
        <f>LEFT(All_Opps[[#This Row],[Opportunity Name]],7)</f>
        <v>2207 An</v>
      </c>
      <c r="I1639" s="181" t="str" cm="1">
        <f t="array" ref="I16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39" s="181" t="str">
        <f>YEAR(All_Opps[[#This Row],[Close_Date]])&amp;"-"&amp;TEXT(MONTH(All_Opps[[#This Row],[Close_Date]]),"00")</f>
        <v>2020-06</v>
      </c>
      <c r="K1639" s="182">
        <f>All_Opps[[#This Row],[Created Date2]]*1</f>
        <v>43982</v>
      </c>
      <c r="L1639" s="183">
        <f>YEAR(All_Opps[[#This Row],[Created_Date]])</f>
        <v>2020</v>
      </c>
      <c r="M1639" s="184">
        <f>WEEKNUM(All_Opps[[#This Row],[Created_Date]],16)</f>
        <v>23</v>
      </c>
      <c r="N1639" s="182">
        <f>All_Opps[[#This Row],[Close Date]]*1</f>
        <v>43998</v>
      </c>
      <c r="O1639" s="185">
        <f>YEAR(All_Opps[[#This Row],[Close_Date]])</f>
        <v>2020</v>
      </c>
      <c r="P1639" s="183">
        <f>MONTH(All_Opps[[#This Row],[Close Date]])</f>
        <v>6</v>
      </c>
      <c r="Q1639" s="181">
        <f>WEEKNUM(All_Opps[[#This Row],[Close Date]],1)</f>
        <v>25</v>
      </c>
      <c r="R163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39" s="4" t="s">
        <v>3587</v>
      </c>
      <c r="T1639" s="4" t="s">
        <v>3588</v>
      </c>
      <c r="U1639" s="68">
        <v>43998</v>
      </c>
      <c r="V1639" s="347" t="s">
        <v>18</v>
      </c>
      <c r="W1639" s="9">
        <v>65549</v>
      </c>
      <c r="X1639" s="4" t="s">
        <v>15</v>
      </c>
      <c r="Y1639" s="4" t="s">
        <v>1285</v>
      </c>
      <c r="Z1639" s="68">
        <v>43982</v>
      </c>
    </row>
    <row r="1640" spans="1:26" ht="12.75" x14ac:dyDescent="0.35">
      <c r="A16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1640" s="181" t="str">
        <f>IF(All_Opps[[#This Row],[WeekMod]]&lt;&gt;"",CONCATENATE(All_Opps[[#This Row],[Opp Year]],"-",TEXT(All_Opps[[#This Row],[WeekMod]],"00#")),"")</f>
        <v>2021-026</v>
      </c>
      <c r="C16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1640" s="181" t="str">
        <f>CONCATENATE(All_Opps[[#This Row],[Opp Year]],"-",TEXT(All_Opps[[#This Row],[Week]],"00#"))</f>
        <v>2021-026</v>
      </c>
      <c r="E1640" s="181">
        <f>IFERROR(VALUE(RIGHT(All_Opps[[#This Row],[Opportunity Name]],2)),"")</f>
        <v>2</v>
      </c>
      <c r="F1640" s="181">
        <f>IFERROR(("20"&amp;LEFT(All_Opps[[#This Row],[Opportunity Name]],2))*1,"")</f>
        <v>2021</v>
      </c>
      <c r="G1640" s="181" t="str">
        <f>MID(All_Opps[[#This Row],[Opportunity Name]],3,2)</f>
        <v>06</v>
      </c>
      <c r="H1640" s="181" t="str">
        <f>LEFT(All_Opps[[#This Row],[Opportunity Name]],7)</f>
        <v>2106 Ta</v>
      </c>
      <c r="I1640" s="181" t="str" cm="1">
        <f t="array" ref="I16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40" s="181" t="str">
        <f>YEAR(All_Opps[[#This Row],[Close_Date]])&amp;"-"&amp;TEXT(MONTH(All_Opps[[#This Row],[Close_Date]]),"00")</f>
        <v>2020-06</v>
      </c>
      <c r="K1640" s="182">
        <f>All_Opps[[#This Row],[Created Date2]]*1</f>
        <v>43993</v>
      </c>
      <c r="L1640" s="183">
        <f>YEAR(All_Opps[[#This Row],[Created_Date]])</f>
        <v>2020</v>
      </c>
      <c r="M1640" s="184">
        <f>WEEKNUM(All_Opps[[#This Row],[Created_Date]],16)</f>
        <v>24</v>
      </c>
      <c r="N1640" s="182">
        <f>All_Opps[[#This Row],[Close Date]]*1</f>
        <v>44005</v>
      </c>
      <c r="O1640" s="185">
        <f>YEAR(All_Opps[[#This Row],[Close_Date]])</f>
        <v>2020</v>
      </c>
      <c r="P1640" s="183">
        <f>MONTH(All_Opps[[#This Row],[Close Date]])</f>
        <v>6</v>
      </c>
      <c r="Q1640" s="181">
        <f>WEEKNUM(All_Opps[[#This Row],[Close Date]],1)</f>
        <v>26</v>
      </c>
      <c r="R164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40" s="4" t="s">
        <v>3589</v>
      </c>
      <c r="T1640" s="4" t="s">
        <v>3590</v>
      </c>
      <c r="U1640" s="68">
        <v>44005</v>
      </c>
      <c r="V1640" s="347" t="s">
        <v>18</v>
      </c>
      <c r="W1640" s="9">
        <v>16403</v>
      </c>
      <c r="X1640" s="4" t="s">
        <v>6</v>
      </c>
      <c r="Y1640" s="4" t="s">
        <v>1285</v>
      </c>
      <c r="Z1640" s="68">
        <v>43993</v>
      </c>
    </row>
    <row r="1641" spans="1:26" ht="12.75" x14ac:dyDescent="0.35">
      <c r="A164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641" s="181" t="str">
        <f>IF(All_Opps[[#This Row],[WeekMod]]&lt;&gt;"",CONCATENATE(All_Opps[[#This Row],[Opp Year]],"-",TEXT(All_Opps[[#This Row],[WeekMod]],"00#")),"")</f>
        <v/>
      </c>
      <c r="C16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641" s="181" t="str">
        <f>CONCATENATE(All_Opps[[#This Row],[Opp Year]],"-",TEXT(All_Opps[[#This Row],[Week]],"00#"))</f>
        <v>2022-001</v>
      </c>
      <c r="E1641" s="181">
        <f>IFERROR(VALUE(RIGHT(All_Opps[[#This Row],[Opportunity Name]],2)),"")</f>
        <v>1</v>
      </c>
      <c r="F1641" s="181">
        <f>IFERROR(("20"&amp;LEFT(All_Opps[[#This Row],[Opportunity Name]],2))*1,"")</f>
        <v>2022</v>
      </c>
      <c r="G1641" s="181" t="str">
        <f>MID(All_Opps[[#This Row],[Opportunity Name]],3,2)</f>
        <v>08</v>
      </c>
      <c r="H1641" s="181" t="str">
        <f>LEFT(All_Opps[[#This Row],[Opportunity Name]],7)</f>
        <v>2208-02</v>
      </c>
      <c r="I1641" s="181" t="str" cm="1">
        <f t="array" ref="I16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641" s="181" t="str">
        <f>YEAR(All_Opps[[#This Row],[Close_Date]])&amp;"-"&amp;TEXT(MONTH(All_Opps[[#This Row],[Close_Date]]),"00")</f>
        <v>2020-06</v>
      </c>
      <c r="K1641" s="182">
        <f>All_Opps[[#This Row],[Created Date2]]*1</f>
        <v>43985</v>
      </c>
      <c r="L1641" s="183">
        <f>YEAR(All_Opps[[#This Row],[Created_Date]])</f>
        <v>2020</v>
      </c>
      <c r="M1641" s="184">
        <f>WEEKNUM(All_Opps[[#This Row],[Created_Date]],16)</f>
        <v>23</v>
      </c>
      <c r="N1641" s="182">
        <f>All_Opps[[#This Row],[Close Date]]*1</f>
        <v>43992</v>
      </c>
      <c r="O1641" s="185">
        <f>YEAR(All_Opps[[#This Row],[Close_Date]])</f>
        <v>2020</v>
      </c>
      <c r="P1641" s="183">
        <f>MONTH(All_Opps[[#This Row],[Close Date]])</f>
        <v>6</v>
      </c>
      <c r="Q1641" s="181">
        <f>WEEKNUM(All_Opps[[#This Row],[Close Date]],1)</f>
        <v>24</v>
      </c>
      <c r="R164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41" s="4" t="s">
        <v>3591</v>
      </c>
      <c r="T1641" s="4" t="s">
        <v>3592</v>
      </c>
      <c r="U1641" s="68">
        <v>43992</v>
      </c>
      <c r="V1641" s="347" t="s">
        <v>20</v>
      </c>
      <c r="W1641" s="9">
        <v>56395</v>
      </c>
      <c r="X1641" s="4" t="s">
        <v>181</v>
      </c>
      <c r="Y1641" s="4" t="s">
        <v>328</v>
      </c>
      <c r="Z1641" s="68">
        <v>43985</v>
      </c>
    </row>
    <row r="1642" spans="1:26" ht="12.75" x14ac:dyDescent="0.35">
      <c r="A16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22</v>
      </c>
      <c r="B1642" s="181" t="str">
        <f>IF(All_Opps[[#This Row],[WeekMod]]&lt;&gt;"",CONCATENATE(All_Opps[[#This Row],[Opp Year]],"-",TEXT(All_Opps[[#This Row],[WeekMod]],"00#")),"")</f>
        <v>2021-022</v>
      </c>
      <c r="C16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22</v>
      </c>
      <c r="D1642" s="181" t="str">
        <f>CONCATENATE(All_Opps[[#This Row],[Opp Year]],"-",TEXT(All_Opps[[#This Row],[Week]],"00#"))</f>
        <v>2021-022</v>
      </c>
      <c r="E1642" s="181">
        <f>IFERROR(VALUE(RIGHT(All_Opps[[#This Row],[Opportunity Name]],2)),"")</f>
        <v>2</v>
      </c>
      <c r="F1642" s="181">
        <f>IFERROR(("20"&amp;LEFT(All_Opps[[#This Row],[Opportunity Name]],2))*1,"")</f>
        <v>2021</v>
      </c>
      <c r="G1642" s="181" t="str">
        <f>MID(All_Opps[[#This Row],[Opportunity Name]],3,2)</f>
        <v>09</v>
      </c>
      <c r="H1642" s="181" t="str">
        <f>LEFT(All_Opps[[#This Row],[Opportunity Name]],7)</f>
        <v>2109 Vo</v>
      </c>
      <c r="I1642" s="181" t="str" cm="1">
        <f t="array" ref="I16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42" s="181" t="str">
        <f>YEAR(All_Opps[[#This Row],[Close_Date]])&amp;"-"&amp;TEXT(MONTH(All_Opps[[#This Row],[Close_Date]]),"00")</f>
        <v>2020-05</v>
      </c>
      <c r="K1642" s="182">
        <f>All_Opps[[#This Row],[Created Date2]]*1</f>
        <v>43974</v>
      </c>
      <c r="L1642" s="183">
        <f>YEAR(All_Opps[[#This Row],[Created_Date]])</f>
        <v>2020</v>
      </c>
      <c r="M1642" s="184">
        <f>WEEKNUM(All_Opps[[#This Row],[Created_Date]],16)</f>
        <v>22</v>
      </c>
      <c r="N1642" s="182">
        <f>All_Opps[[#This Row],[Close Date]]*1</f>
        <v>43975</v>
      </c>
      <c r="O1642" s="185">
        <f>YEAR(All_Opps[[#This Row],[Close_Date]])</f>
        <v>2020</v>
      </c>
      <c r="P1642" s="183">
        <f>MONTH(All_Opps[[#This Row],[Close Date]])</f>
        <v>5</v>
      </c>
      <c r="Q1642" s="181">
        <f>WEEKNUM(All_Opps[[#This Row],[Close Date]],1)</f>
        <v>22</v>
      </c>
      <c r="R164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42" s="4" t="s">
        <v>3593</v>
      </c>
      <c r="T1642" s="4" t="s">
        <v>3594</v>
      </c>
      <c r="U1642" s="68">
        <v>43975</v>
      </c>
      <c r="V1642" s="347" t="s">
        <v>18</v>
      </c>
      <c r="W1642" s="9">
        <v>16262</v>
      </c>
      <c r="X1642" s="4" t="s">
        <v>159</v>
      </c>
      <c r="Y1642" s="4" t="s">
        <v>1285</v>
      </c>
      <c r="Z1642" s="68">
        <v>43974</v>
      </c>
    </row>
    <row r="1643" spans="1:26" ht="12.75" x14ac:dyDescent="0.35">
      <c r="A164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643" s="181" t="str">
        <f>IF(All_Opps[[#This Row],[WeekMod]]&lt;&gt;"",CONCATENATE(All_Opps[[#This Row],[Opp Year]],"-",TEXT(All_Opps[[#This Row],[WeekMod]],"00#")),"")</f>
        <v/>
      </c>
      <c r="C16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643" s="181" t="str">
        <f>CONCATENATE(All_Opps[[#This Row],[Opp Year]],"-",TEXT(All_Opps[[#This Row],[Week]],"00#"))</f>
        <v>2023-001</v>
      </c>
      <c r="E1643" s="181">
        <f>IFERROR(VALUE(RIGHT(All_Opps[[#This Row],[Opportunity Name]],2)),"")</f>
        <v>2</v>
      </c>
      <c r="F1643" s="181">
        <f>IFERROR(("20"&amp;LEFT(All_Opps[[#This Row],[Opportunity Name]],2))*1,"")</f>
        <v>2023</v>
      </c>
      <c r="G1643" s="181" t="str">
        <f>MID(All_Opps[[#This Row],[Opportunity Name]],3,2)</f>
        <v>03</v>
      </c>
      <c r="H1643" s="181" t="str">
        <f>LEFT(All_Opps[[#This Row],[Opportunity Name]],7)</f>
        <v>2303-08</v>
      </c>
      <c r="I1643" s="181" t="str" cm="1">
        <f t="array" ref="I16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43" s="181" t="str">
        <f>YEAR(All_Opps[[#This Row],[Close_Date]])&amp;"-"&amp;TEXT(MONTH(All_Opps[[#This Row],[Close_Date]]),"00")</f>
        <v>2020-06</v>
      </c>
      <c r="K1643" s="182">
        <f>All_Opps[[#This Row],[Created Date2]]*1</f>
        <v>43985</v>
      </c>
      <c r="L1643" s="183">
        <f>YEAR(All_Opps[[#This Row],[Created_Date]])</f>
        <v>2020</v>
      </c>
      <c r="M1643" s="184">
        <f>WEEKNUM(All_Opps[[#This Row],[Created_Date]],16)</f>
        <v>23</v>
      </c>
      <c r="N1643" s="182">
        <f>All_Opps[[#This Row],[Close Date]]*1</f>
        <v>43993</v>
      </c>
      <c r="O1643" s="185">
        <f>YEAR(All_Opps[[#This Row],[Close_Date]])</f>
        <v>2020</v>
      </c>
      <c r="P1643" s="183">
        <f>MONTH(All_Opps[[#This Row],[Close Date]])</f>
        <v>6</v>
      </c>
      <c r="Q1643" s="181">
        <f>WEEKNUM(All_Opps[[#This Row],[Close Date]],1)</f>
        <v>24</v>
      </c>
      <c r="R164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1001</v>
      </c>
      <c r="S1643" s="4" t="s">
        <v>3595</v>
      </c>
      <c r="T1643" s="4" t="s">
        <v>3596</v>
      </c>
      <c r="U1643" s="68">
        <v>43993</v>
      </c>
      <c r="V1643" s="347" t="s">
        <v>19</v>
      </c>
      <c r="W1643" s="9">
        <v>31032</v>
      </c>
      <c r="X1643" s="4" t="s">
        <v>6</v>
      </c>
      <c r="Y1643" s="4" t="s">
        <v>328</v>
      </c>
      <c r="Z1643" s="68">
        <v>43985</v>
      </c>
    </row>
    <row r="1644" spans="1:26" ht="12.75" x14ac:dyDescent="0.35">
      <c r="A164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644" s="181" t="str">
        <f>IF(All_Opps[[#This Row],[WeekMod]]&lt;&gt;"",CONCATENATE(All_Opps[[#This Row],[Opp Year]],"-",TEXT(All_Opps[[#This Row],[WeekMod]],"00#")),"")</f>
        <v/>
      </c>
      <c r="C16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644" s="181" t="str">
        <f>CONCATENATE(All_Opps[[#This Row],[Opp Year]],"-",TEXT(All_Opps[[#This Row],[Week]],"00#"))</f>
        <v>2023-001</v>
      </c>
      <c r="E1644" s="181">
        <f>IFERROR(VALUE(RIGHT(All_Opps[[#This Row],[Opportunity Name]],2)),"")</f>
        <v>2</v>
      </c>
      <c r="F1644" s="181">
        <f>IFERROR(("20"&amp;LEFT(All_Opps[[#This Row],[Opportunity Name]],2))*1,"")</f>
        <v>2023</v>
      </c>
      <c r="G1644" s="181" t="str">
        <f>MID(All_Opps[[#This Row],[Opportunity Name]],3,2)</f>
        <v>03</v>
      </c>
      <c r="H1644" s="181" t="str">
        <f>LEFT(All_Opps[[#This Row],[Opportunity Name]],7)</f>
        <v>2303-08</v>
      </c>
      <c r="I1644" s="181" t="str" cm="1">
        <f t="array" ref="I16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44" s="181" t="str">
        <f>YEAR(All_Opps[[#This Row],[Close_Date]])&amp;"-"&amp;TEXT(MONTH(All_Opps[[#This Row],[Close_Date]]),"00")</f>
        <v>2020-06</v>
      </c>
      <c r="K1644" s="182">
        <f>All_Opps[[#This Row],[Created Date2]]*1</f>
        <v>43981</v>
      </c>
      <c r="L1644" s="183">
        <f>YEAR(All_Opps[[#This Row],[Created_Date]])</f>
        <v>2020</v>
      </c>
      <c r="M1644" s="184">
        <f>WEEKNUM(All_Opps[[#This Row],[Created_Date]],16)</f>
        <v>23</v>
      </c>
      <c r="N1644" s="182">
        <f>All_Opps[[#This Row],[Close Date]]*1</f>
        <v>43989</v>
      </c>
      <c r="O1644" s="185">
        <f>YEAR(All_Opps[[#This Row],[Close_Date]])</f>
        <v>2020</v>
      </c>
      <c r="P1644" s="183">
        <f>MONTH(All_Opps[[#This Row],[Close Date]])</f>
        <v>6</v>
      </c>
      <c r="Q1644" s="181">
        <f>WEEKNUM(All_Opps[[#This Row],[Close Date]],1)</f>
        <v>24</v>
      </c>
      <c r="R164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1005</v>
      </c>
      <c r="S1644" s="4" t="s">
        <v>3597</v>
      </c>
      <c r="T1644" s="4" t="s">
        <v>3598</v>
      </c>
      <c r="U1644" s="68">
        <v>43989</v>
      </c>
      <c r="V1644" s="347" t="s">
        <v>19</v>
      </c>
      <c r="W1644" s="9">
        <v>30757</v>
      </c>
      <c r="X1644" s="4" t="s">
        <v>159</v>
      </c>
      <c r="Y1644" s="4" t="s">
        <v>328</v>
      </c>
      <c r="Z1644" s="68">
        <v>43981</v>
      </c>
    </row>
    <row r="1645" spans="1:26" ht="12.75" x14ac:dyDescent="0.35">
      <c r="A16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1645" s="181" t="str">
        <f>IF(All_Opps[[#This Row],[WeekMod]]&lt;&gt;"",CONCATENATE(All_Opps[[#This Row],[Opp Year]],"-",TEXT(All_Opps[[#This Row],[WeekMod]],"00#")),"")</f>
        <v>2020-078</v>
      </c>
      <c r="C16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1645" s="181" t="str">
        <f>CONCATENATE(All_Opps[[#This Row],[Opp Year]],"-",TEXT(All_Opps[[#This Row],[Week]],"00#"))</f>
        <v>2020-078</v>
      </c>
      <c r="E1645" s="181" t="str">
        <f>IFERROR(VALUE(RIGHT(All_Opps[[#This Row],[Opportunity Name]],2)),"")</f>
        <v/>
      </c>
      <c r="F1645" s="181">
        <f>IFERROR(("20"&amp;LEFT(All_Opps[[#This Row],[Opportunity Name]],2))*1,"")</f>
        <v>2020</v>
      </c>
      <c r="G1645" s="181" t="str">
        <f>MID(All_Opps[[#This Row],[Opportunity Name]],3,2)</f>
        <v>05</v>
      </c>
      <c r="H1645" s="181" t="str">
        <f>LEFT(All_Opps[[#This Row],[Opportunity Name]],7)</f>
        <v>2005 Br</v>
      </c>
      <c r="I1645" s="181" t="str" cm="1">
        <f t="array" ref="I16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45" s="181" t="str">
        <f>YEAR(All_Opps[[#This Row],[Close_Date]])&amp;"-"&amp;TEXT(MONTH(All_Opps[[#This Row],[Close_Date]]),"00")</f>
        <v>2020-06</v>
      </c>
      <c r="K1645" s="182">
        <f>All_Opps[[#This Row],[Created Date2]]*1</f>
        <v>43902</v>
      </c>
      <c r="L1645" s="183">
        <f>YEAR(All_Opps[[#This Row],[Created_Date]])</f>
        <v>2020</v>
      </c>
      <c r="M1645" s="184">
        <f>WEEKNUM(All_Opps[[#This Row],[Created_Date]],16)</f>
        <v>11</v>
      </c>
      <c r="N1645" s="182">
        <f>All_Opps[[#This Row],[Close Date]]*1</f>
        <v>44007</v>
      </c>
      <c r="O1645" s="185">
        <f>YEAR(All_Opps[[#This Row],[Close_Date]])</f>
        <v>2020</v>
      </c>
      <c r="P1645" s="183">
        <f>MONTH(All_Opps[[#This Row],[Close Date]])</f>
        <v>6</v>
      </c>
      <c r="Q1645" s="181">
        <f>WEEKNUM(All_Opps[[#This Row],[Close Date]],1)</f>
        <v>26</v>
      </c>
      <c r="R164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45" s="4" t="s">
        <v>3599</v>
      </c>
      <c r="T1645" s="4" t="s">
        <v>3600</v>
      </c>
      <c r="U1645" s="68">
        <v>44007</v>
      </c>
      <c r="V1645" s="347" t="s">
        <v>18</v>
      </c>
      <c r="W1645" s="9">
        <v>39992</v>
      </c>
      <c r="X1645" s="4" t="s">
        <v>14</v>
      </c>
      <c r="Y1645" s="4" t="s">
        <v>3563</v>
      </c>
      <c r="Z1645" s="68">
        <v>43902</v>
      </c>
    </row>
    <row r="1646" spans="1:26" ht="12.75" x14ac:dyDescent="0.35">
      <c r="A16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1646" s="181" t="str">
        <f>IF(All_Opps[[#This Row],[WeekMod]]&lt;&gt;"",CONCATENATE(All_Opps[[#This Row],[Opp Year]],"-",TEXT(All_Opps[[#This Row],[WeekMod]],"00#")),"")</f>
        <v>2021-026</v>
      </c>
      <c r="C16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1646" s="181" t="str">
        <f>CONCATENATE(All_Opps[[#This Row],[Opp Year]],"-",TEXT(All_Opps[[#This Row],[Week]],"00#"))</f>
        <v>2021-026</v>
      </c>
      <c r="E1646" s="181">
        <f>IFERROR(VALUE(RIGHT(All_Opps[[#This Row],[Opportunity Name]],2)),"")</f>
        <v>4</v>
      </c>
      <c r="F1646" s="181">
        <f>IFERROR(("20"&amp;LEFT(All_Opps[[#This Row],[Opportunity Name]],2))*1,"")</f>
        <v>2021</v>
      </c>
      <c r="G1646" s="181" t="str">
        <f>MID(All_Opps[[#This Row],[Opportunity Name]],3,2)</f>
        <v>07</v>
      </c>
      <c r="H1646" s="181" t="str">
        <f>LEFT(All_Opps[[#This Row],[Opportunity Name]],7)</f>
        <v>2107-15</v>
      </c>
      <c r="I1646" s="181" t="str" cm="1">
        <f t="array" ref="I16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46" s="181" t="str">
        <f>YEAR(All_Opps[[#This Row],[Close_Date]])&amp;"-"&amp;TEXT(MONTH(All_Opps[[#This Row],[Close_Date]]),"00")</f>
        <v>2020-06</v>
      </c>
      <c r="K1646" s="182">
        <f>All_Opps[[#This Row],[Created Date2]]*1</f>
        <v>43995</v>
      </c>
      <c r="L1646" s="183">
        <f>YEAR(All_Opps[[#This Row],[Created_Date]])</f>
        <v>2020</v>
      </c>
      <c r="M1646" s="184">
        <f>WEEKNUM(All_Opps[[#This Row],[Created_Date]],16)</f>
        <v>25</v>
      </c>
      <c r="N1646" s="182">
        <f>All_Opps[[#This Row],[Close Date]]*1</f>
        <v>44009</v>
      </c>
      <c r="O1646" s="185">
        <f>YEAR(All_Opps[[#This Row],[Close_Date]])</f>
        <v>2020</v>
      </c>
      <c r="P1646" s="183">
        <f>MONTH(All_Opps[[#This Row],[Close Date]])</f>
        <v>6</v>
      </c>
      <c r="Q1646" s="181">
        <f>WEEKNUM(All_Opps[[#This Row],[Close Date]],1)</f>
        <v>26</v>
      </c>
      <c r="R164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383</v>
      </c>
      <c r="S1646" s="4" t="s">
        <v>3601</v>
      </c>
      <c r="T1646" s="4" t="s">
        <v>3602</v>
      </c>
      <c r="U1646" s="68">
        <v>44009</v>
      </c>
      <c r="V1646" s="347" t="s">
        <v>19</v>
      </c>
      <c r="W1646" s="9">
        <v>97627</v>
      </c>
      <c r="X1646" s="4" t="s">
        <v>153</v>
      </c>
      <c r="Y1646" s="4" t="s">
        <v>1285</v>
      </c>
      <c r="Z1646" s="68">
        <v>43995</v>
      </c>
    </row>
    <row r="1647" spans="1:26" ht="12.75" x14ac:dyDescent="0.35">
      <c r="A16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1647" s="181" t="str">
        <f>IF(All_Opps[[#This Row],[WeekMod]]&lt;&gt;"",CONCATENATE(All_Opps[[#This Row],[Opp Year]],"-",TEXT(All_Opps[[#This Row],[WeekMod]],"00#")),"")</f>
        <v>2020-079</v>
      </c>
      <c r="C16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1647" s="181" t="str">
        <f>CONCATENATE(All_Opps[[#This Row],[Opp Year]],"-",TEXT(All_Opps[[#This Row],[Week]],"00#"))</f>
        <v>2020-079</v>
      </c>
      <c r="E1647" s="181">
        <f>IFERROR(VALUE(RIGHT(All_Opps[[#This Row],[Opportunity Name]],2)),"")</f>
        <v>2</v>
      </c>
      <c r="F1647" s="181">
        <f>IFERROR(("20"&amp;LEFT(All_Opps[[#This Row],[Opportunity Name]],2))*1,"")</f>
        <v>2020</v>
      </c>
      <c r="G1647" s="181" t="str">
        <f>MID(All_Opps[[#This Row],[Opportunity Name]],3,2)</f>
        <v>12</v>
      </c>
      <c r="H1647" s="181" t="str">
        <f>LEFT(All_Opps[[#This Row],[Opportunity Name]],7)</f>
        <v>2012-06</v>
      </c>
      <c r="I1647" s="181" t="str" cm="1">
        <f t="array" ref="I16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47" s="181" t="str">
        <f>YEAR(All_Opps[[#This Row],[Close_Date]])&amp;"-"&amp;TEXT(MONTH(All_Opps[[#This Row],[Close_Date]]),"00")</f>
        <v>2020-07</v>
      </c>
      <c r="K1647" s="182">
        <f>All_Opps[[#This Row],[Created Date2]]*1</f>
        <v>44006</v>
      </c>
      <c r="L1647" s="183">
        <f>YEAR(All_Opps[[#This Row],[Created_Date]])</f>
        <v>2020</v>
      </c>
      <c r="M1647" s="184">
        <f>WEEKNUM(All_Opps[[#This Row],[Created_Date]],16)</f>
        <v>26</v>
      </c>
      <c r="N1647" s="182">
        <f>All_Opps[[#This Row],[Close Date]]*1</f>
        <v>44014</v>
      </c>
      <c r="O1647" s="185">
        <f>YEAR(All_Opps[[#This Row],[Close_Date]])</f>
        <v>2020</v>
      </c>
      <c r="P1647" s="183">
        <f>MONTH(All_Opps[[#This Row],[Close Date]])</f>
        <v>7</v>
      </c>
      <c r="Q1647" s="181">
        <f>WEEKNUM(All_Opps[[#This Row],[Close Date]],1)</f>
        <v>27</v>
      </c>
      <c r="R164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160</v>
      </c>
      <c r="S1647" s="4" t="s">
        <v>3603</v>
      </c>
      <c r="T1647" s="4" t="s">
        <v>3604</v>
      </c>
      <c r="U1647" s="68">
        <v>44014</v>
      </c>
      <c r="V1647" s="347" t="s">
        <v>19</v>
      </c>
      <c r="W1647" s="9">
        <v>55080</v>
      </c>
      <c r="X1647" s="4" t="s">
        <v>159</v>
      </c>
      <c r="Y1647" s="4" t="s">
        <v>328</v>
      </c>
      <c r="Z1647" s="68">
        <v>44006</v>
      </c>
    </row>
    <row r="1648" spans="1:26" ht="12.75" x14ac:dyDescent="0.35">
      <c r="A16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1648" s="181" t="str">
        <f>IF(All_Opps[[#This Row],[WeekMod]]&lt;&gt;"",CONCATENATE(All_Opps[[#This Row],[Opp Year]],"-",TEXT(All_Opps[[#This Row],[WeekMod]],"00#")),"")</f>
        <v>2021-027</v>
      </c>
      <c r="C16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1648" s="181" t="str">
        <f>CONCATENATE(All_Opps[[#This Row],[Opp Year]],"-",TEXT(All_Opps[[#This Row],[Week]],"00#"))</f>
        <v>2021-027</v>
      </c>
      <c r="E1648" s="181">
        <f>IFERROR(VALUE(RIGHT(All_Opps[[#This Row],[Opportunity Name]],2)),"")</f>
        <v>1</v>
      </c>
      <c r="F1648" s="181">
        <f>IFERROR(("20"&amp;LEFT(All_Opps[[#This Row],[Opportunity Name]],2))*1,"")</f>
        <v>2021</v>
      </c>
      <c r="G1648" s="181" t="str">
        <f>MID(All_Opps[[#This Row],[Opportunity Name]],3,2)</f>
        <v>03</v>
      </c>
      <c r="H1648" s="181" t="str">
        <f>LEFT(All_Opps[[#This Row],[Opportunity Name]],7)</f>
        <v>2103-05</v>
      </c>
      <c r="I1648" s="181" t="str" cm="1">
        <f t="array" ref="I16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48" s="181" t="str">
        <f>YEAR(All_Opps[[#This Row],[Close_Date]])&amp;"-"&amp;TEXT(MONTH(All_Opps[[#This Row],[Close_Date]]),"00")</f>
        <v>2020-07</v>
      </c>
      <c r="K1648" s="182">
        <f>All_Opps[[#This Row],[Created Date2]]*1</f>
        <v>44015</v>
      </c>
      <c r="L1648" s="183">
        <f>YEAR(All_Opps[[#This Row],[Created_Date]])</f>
        <v>2020</v>
      </c>
      <c r="M1648" s="184">
        <f>WEEKNUM(All_Opps[[#This Row],[Created_Date]],16)</f>
        <v>27</v>
      </c>
      <c r="N1648" s="182">
        <f>All_Opps[[#This Row],[Close Date]]*1</f>
        <v>44015</v>
      </c>
      <c r="O1648" s="185">
        <f>YEAR(All_Opps[[#This Row],[Close_Date]])</f>
        <v>2020</v>
      </c>
      <c r="P1648" s="183">
        <f>MONTH(All_Opps[[#This Row],[Close Date]])</f>
        <v>7</v>
      </c>
      <c r="Q1648" s="181">
        <f>WEEKNUM(All_Opps[[#This Row],[Close Date]],1)</f>
        <v>27</v>
      </c>
      <c r="R16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241</v>
      </c>
      <c r="S1648" s="4" t="s">
        <v>3605</v>
      </c>
      <c r="T1648" s="4" t="s">
        <v>3606</v>
      </c>
      <c r="U1648" s="68">
        <v>44015</v>
      </c>
      <c r="V1648" s="347" t="s">
        <v>19</v>
      </c>
      <c r="W1648" s="9">
        <v>14815</v>
      </c>
      <c r="X1648" s="4" t="s">
        <v>13</v>
      </c>
      <c r="Y1648" s="4" t="s">
        <v>328</v>
      </c>
      <c r="Z1648" s="68">
        <v>44015</v>
      </c>
    </row>
    <row r="1649" spans="1:26" ht="12.75" x14ac:dyDescent="0.35">
      <c r="A16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1649" s="181" t="str">
        <f>IF(All_Opps[[#This Row],[WeekMod]]&lt;&gt;"",CONCATENATE(All_Opps[[#This Row],[Opp Year]],"-",TEXT(All_Opps[[#This Row],[WeekMod]],"00#")),"")</f>
        <v>2021-021</v>
      </c>
      <c r="C16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1649" s="181" t="str">
        <f>CONCATENATE(All_Opps[[#This Row],[Opp Year]],"-",TEXT(All_Opps[[#This Row],[Week]],"00#"))</f>
        <v>2021-021</v>
      </c>
      <c r="E1649" s="181">
        <f>IFERROR(VALUE(RIGHT(All_Opps[[#This Row],[Opportunity Name]],2)),"")</f>
        <v>1</v>
      </c>
      <c r="F1649" s="181">
        <f>IFERROR(("20"&amp;LEFT(All_Opps[[#This Row],[Opportunity Name]],2))*1,"")</f>
        <v>2021</v>
      </c>
      <c r="G1649" s="181" t="str">
        <f>MID(All_Opps[[#This Row],[Opportunity Name]],3,2)</f>
        <v>xx</v>
      </c>
      <c r="H1649" s="181" t="str">
        <f>LEFT(All_Opps[[#This Row],[Opportunity Name]],7)</f>
        <v>21xx-xx</v>
      </c>
      <c r="I1649" s="181" t="str" cm="1">
        <f t="array" ref="I16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649" s="181" t="str">
        <f>YEAR(All_Opps[[#This Row],[Close_Date]])&amp;"-"&amp;TEXT(MONTH(All_Opps[[#This Row],[Close_Date]]),"00")</f>
        <v>2020-05</v>
      </c>
      <c r="K1649" s="182">
        <f>All_Opps[[#This Row],[Created Date2]]*1</f>
        <v>43970</v>
      </c>
      <c r="L1649" s="183">
        <f>YEAR(All_Opps[[#This Row],[Created_Date]])</f>
        <v>2020</v>
      </c>
      <c r="M1649" s="184">
        <f>WEEKNUM(All_Opps[[#This Row],[Created_Date]],16)</f>
        <v>21</v>
      </c>
      <c r="N1649" s="182">
        <f>All_Opps[[#This Row],[Close Date]]*1</f>
        <v>43969</v>
      </c>
      <c r="O1649" s="185">
        <f>YEAR(All_Opps[[#This Row],[Close_Date]])</f>
        <v>2020</v>
      </c>
      <c r="P1649" s="183">
        <f>MONTH(All_Opps[[#This Row],[Close Date]])</f>
        <v>5</v>
      </c>
      <c r="Q1649" s="181">
        <f>WEEKNUM(All_Opps[[#This Row],[Close Date]],1)</f>
        <v>21</v>
      </c>
      <c r="R164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49" s="4" t="s">
        <v>3607</v>
      </c>
      <c r="T1649" s="4" t="s">
        <v>3608</v>
      </c>
      <c r="U1649" s="68">
        <v>43969</v>
      </c>
      <c r="V1649" s="347" t="s">
        <v>20</v>
      </c>
      <c r="W1649" s="9">
        <v>0</v>
      </c>
      <c r="X1649" s="4" t="s">
        <v>27</v>
      </c>
      <c r="Y1649" s="4" t="s">
        <v>328</v>
      </c>
      <c r="Z1649" s="68">
        <v>43970</v>
      </c>
    </row>
    <row r="1650" spans="1:26" ht="12.75" x14ac:dyDescent="0.35">
      <c r="A16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1650" s="181" t="str">
        <f>IF(All_Opps[[#This Row],[WeekMod]]&lt;&gt;"",CONCATENATE(All_Opps[[#This Row],[Opp Year]],"-",TEXT(All_Opps[[#This Row],[WeekMod]],"00#")),"")</f>
        <v>2021-024</v>
      </c>
      <c r="C16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1650" s="181" t="str">
        <f>CONCATENATE(All_Opps[[#This Row],[Opp Year]],"-",TEXT(All_Opps[[#This Row],[Week]],"00#"))</f>
        <v>2021-024</v>
      </c>
      <c r="E1650" s="181">
        <f>IFERROR(VALUE(RIGHT(All_Opps[[#This Row],[Opportunity Name]],2)),"")</f>
        <v>2</v>
      </c>
      <c r="F1650" s="181">
        <f>IFERROR(("20"&amp;LEFT(All_Opps[[#This Row],[Opportunity Name]],2))*1,"")</f>
        <v>2021</v>
      </c>
      <c r="G1650" s="181" t="str">
        <f>MID(All_Opps[[#This Row],[Opportunity Name]],3,2)</f>
        <v>05</v>
      </c>
      <c r="H1650" s="181" t="str">
        <f>LEFT(All_Opps[[#This Row],[Opportunity Name]],7)</f>
        <v>2105 Mo</v>
      </c>
      <c r="I1650" s="181" t="str" cm="1">
        <f t="array" ref="I16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50" s="181" t="str">
        <f>YEAR(All_Opps[[#This Row],[Close_Date]])&amp;"-"&amp;TEXT(MONTH(All_Opps[[#This Row],[Close_Date]]),"00")</f>
        <v>2020-06</v>
      </c>
      <c r="K1650" s="182">
        <f>All_Opps[[#This Row],[Created Date2]]*1</f>
        <v>43960</v>
      </c>
      <c r="L1650" s="183">
        <f>YEAR(All_Opps[[#This Row],[Created_Date]])</f>
        <v>2020</v>
      </c>
      <c r="M1650" s="184">
        <f>WEEKNUM(All_Opps[[#This Row],[Created_Date]],16)</f>
        <v>20</v>
      </c>
      <c r="N1650" s="182">
        <f>All_Opps[[#This Row],[Close Date]]*1</f>
        <v>43992</v>
      </c>
      <c r="O1650" s="185">
        <f>YEAR(All_Opps[[#This Row],[Close_Date]])</f>
        <v>2020</v>
      </c>
      <c r="P1650" s="183">
        <f>MONTH(All_Opps[[#This Row],[Close Date]])</f>
        <v>6</v>
      </c>
      <c r="Q1650" s="181">
        <f>WEEKNUM(All_Opps[[#This Row],[Close Date]],1)</f>
        <v>24</v>
      </c>
      <c r="R165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50" s="4" t="s">
        <v>3609</v>
      </c>
      <c r="T1650" s="4" t="s">
        <v>3610</v>
      </c>
      <c r="U1650" s="68">
        <v>43992</v>
      </c>
      <c r="V1650" s="347" t="s">
        <v>18</v>
      </c>
      <c r="W1650" s="9">
        <v>44974</v>
      </c>
      <c r="X1650" s="4" t="s">
        <v>11</v>
      </c>
      <c r="Y1650" s="4" t="s">
        <v>1285</v>
      </c>
      <c r="Z1650" s="68">
        <v>43960</v>
      </c>
    </row>
    <row r="1651" spans="1:26" ht="12.75" x14ac:dyDescent="0.35">
      <c r="A165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651" s="181" t="str">
        <f>IF(All_Opps[[#This Row],[WeekMod]]&lt;&gt;"",CONCATENATE(All_Opps[[#This Row],[Opp Year]],"-",TEXT(All_Opps[[#This Row],[WeekMod]],"00#")),"")</f>
        <v/>
      </c>
      <c r="C16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651" s="181" t="str">
        <f>CONCATENATE(All_Opps[[#This Row],[Opp Year]],"-",TEXT(All_Opps[[#This Row],[Week]],"00#"))</f>
        <v>2022-001</v>
      </c>
      <c r="E1651" s="181">
        <f>IFERROR(VALUE(RIGHT(All_Opps[[#This Row],[Opportunity Name]],2)),"")</f>
        <v>2</v>
      </c>
      <c r="F1651" s="181">
        <f>IFERROR(("20"&amp;LEFT(All_Opps[[#This Row],[Opportunity Name]],2))*1,"")</f>
        <v>2022</v>
      </c>
      <c r="G1651" s="181" t="str">
        <f>MID(All_Opps[[#This Row],[Opportunity Name]],3,2)</f>
        <v>08</v>
      </c>
      <c r="H1651" s="181" t="str">
        <f>LEFT(All_Opps[[#This Row],[Opportunity Name]],7)</f>
        <v>2208-01</v>
      </c>
      <c r="I1651" s="181" t="str" cm="1">
        <f t="array" ref="I16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51" s="181" t="str">
        <f>YEAR(All_Opps[[#This Row],[Close_Date]])&amp;"-"&amp;TEXT(MONTH(All_Opps[[#This Row],[Close_Date]]),"00")</f>
        <v>2020-07</v>
      </c>
      <c r="K1651" s="182">
        <f>All_Opps[[#This Row],[Created Date2]]*1</f>
        <v>44017</v>
      </c>
      <c r="L1651" s="183">
        <f>YEAR(All_Opps[[#This Row],[Created_Date]])</f>
        <v>2020</v>
      </c>
      <c r="M1651" s="184">
        <f>WEEKNUM(All_Opps[[#This Row],[Created_Date]],16)</f>
        <v>28</v>
      </c>
      <c r="N1651" s="182">
        <f>All_Opps[[#This Row],[Close Date]]*1</f>
        <v>44026</v>
      </c>
      <c r="O1651" s="185">
        <f>YEAR(All_Opps[[#This Row],[Close_Date]])</f>
        <v>2020</v>
      </c>
      <c r="P1651" s="183">
        <f>MONTH(All_Opps[[#This Row],[Close Date]])</f>
        <v>7</v>
      </c>
      <c r="Q1651" s="181">
        <f>WEEKNUM(All_Opps[[#This Row],[Close Date]],1)</f>
        <v>29</v>
      </c>
      <c r="R165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757</v>
      </c>
      <c r="S1651" s="4" t="s">
        <v>3611</v>
      </c>
      <c r="T1651" s="4" t="s">
        <v>3612</v>
      </c>
      <c r="U1651" s="68">
        <v>44026</v>
      </c>
      <c r="V1651" s="347" t="s">
        <v>19</v>
      </c>
      <c r="W1651" s="9">
        <v>306500</v>
      </c>
      <c r="X1651" s="4" t="s">
        <v>15</v>
      </c>
      <c r="Y1651" s="4" t="s">
        <v>328</v>
      </c>
      <c r="Z1651" s="68">
        <v>44017</v>
      </c>
    </row>
    <row r="1652" spans="1:26" ht="12.75" x14ac:dyDescent="0.35">
      <c r="A16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1652" s="181" t="str">
        <f>IF(All_Opps[[#This Row],[WeekMod]]&lt;&gt;"",CONCATENATE(All_Opps[[#This Row],[Opp Year]],"-",TEXT(All_Opps[[#This Row],[WeekMod]],"00#")),"")</f>
        <v>2021-023</v>
      </c>
      <c r="C16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1652" s="181" t="str">
        <f>CONCATENATE(All_Opps[[#This Row],[Opp Year]],"-",TEXT(All_Opps[[#This Row],[Week]],"00#"))</f>
        <v>2021-023</v>
      </c>
      <c r="E1652" s="181">
        <f>IFERROR(VALUE(RIGHT(All_Opps[[#This Row],[Opportunity Name]],2)),"")</f>
        <v>2</v>
      </c>
      <c r="F1652" s="181">
        <f>IFERROR(("20"&amp;LEFT(All_Opps[[#This Row],[Opportunity Name]],2))*1,"")</f>
        <v>2021</v>
      </c>
      <c r="G1652" s="181" t="str">
        <f>MID(All_Opps[[#This Row],[Opportunity Name]],3,2)</f>
        <v>05</v>
      </c>
      <c r="H1652" s="181" t="str">
        <f>LEFT(All_Opps[[#This Row],[Opportunity Name]],7)</f>
        <v>2105-12</v>
      </c>
      <c r="I1652" s="181" t="str" cm="1">
        <f t="array" ref="I16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52" s="181" t="str">
        <f>YEAR(All_Opps[[#This Row],[Close_Date]])&amp;"-"&amp;TEXT(MONTH(All_Opps[[#This Row],[Close_Date]]),"00")</f>
        <v>2020-06</v>
      </c>
      <c r="K1652" s="182">
        <f>All_Opps[[#This Row],[Created Date2]]*1</f>
        <v>43967</v>
      </c>
      <c r="L1652" s="183">
        <f>YEAR(All_Opps[[#This Row],[Created_Date]])</f>
        <v>2020</v>
      </c>
      <c r="M1652" s="184">
        <f>WEEKNUM(All_Opps[[#This Row],[Created_Date]],16)</f>
        <v>21</v>
      </c>
      <c r="N1652" s="182">
        <f>All_Opps[[#This Row],[Close Date]]*1</f>
        <v>43987</v>
      </c>
      <c r="O1652" s="185">
        <f>YEAR(All_Opps[[#This Row],[Close_Date]])</f>
        <v>2020</v>
      </c>
      <c r="P1652" s="183">
        <f>MONTH(All_Opps[[#This Row],[Close Date]])</f>
        <v>6</v>
      </c>
      <c r="Q1652" s="181">
        <f>WEEKNUM(All_Opps[[#This Row],[Close Date]],1)</f>
        <v>23</v>
      </c>
      <c r="R165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350</v>
      </c>
      <c r="S1652" s="4" t="s">
        <v>3613</v>
      </c>
      <c r="T1652" s="4" t="s">
        <v>3614</v>
      </c>
      <c r="U1652" s="68">
        <v>43987</v>
      </c>
      <c r="V1652" s="347" t="s">
        <v>19</v>
      </c>
      <c r="W1652" s="9">
        <v>50249</v>
      </c>
      <c r="X1652" s="4" t="s">
        <v>161</v>
      </c>
      <c r="Y1652" s="4" t="s">
        <v>1285</v>
      </c>
      <c r="Z1652" s="68">
        <v>43967</v>
      </c>
    </row>
    <row r="1653" spans="1:26" ht="12.75" x14ac:dyDescent="0.35">
      <c r="A16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1653" s="181" t="str">
        <f>IF(All_Opps[[#This Row],[WeekMod]]&lt;&gt;"",CONCATENATE(All_Opps[[#This Row],[Opp Year]],"-",TEXT(All_Opps[[#This Row],[WeekMod]],"00#")),"")</f>
        <v>2021-029</v>
      </c>
      <c r="C16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1653" s="181" t="str">
        <f>CONCATENATE(All_Opps[[#This Row],[Opp Year]],"-",TEXT(All_Opps[[#This Row],[Week]],"00#"))</f>
        <v>2021-029</v>
      </c>
      <c r="E1653" s="181">
        <f>IFERROR(VALUE(RIGHT(All_Opps[[#This Row],[Opportunity Name]],2)),"")</f>
        <v>4</v>
      </c>
      <c r="F1653" s="181">
        <f>IFERROR(("20"&amp;LEFT(All_Opps[[#This Row],[Opportunity Name]],2))*1,"")</f>
        <v>2021</v>
      </c>
      <c r="G1653" s="181" t="str">
        <f>MID(All_Opps[[#This Row],[Opportunity Name]],3,2)</f>
        <v>05</v>
      </c>
      <c r="H1653" s="181" t="str">
        <f>LEFT(All_Opps[[#This Row],[Opportunity Name]],7)</f>
        <v>2105 Je</v>
      </c>
      <c r="I1653" s="181" t="str" cm="1">
        <f t="array" ref="I16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53" s="181" t="str">
        <f>YEAR(All_Opps[[#This Row],[Close_Date]])&amp;"-"&amp;TEXT(MONTH(All_Opps[[#This Row],[Close_Date]]),"00")</f>
        <v>2020-07</v>
      </c>
      <c r="K1653" s="182">
        <f>All_Opps[[#This Row],[Created Date2]]*1</f>
        <v>43877</v>
      </c>
      <c r="L1653" s="183">
        <f>YEAR(All_Opps[[#This Row],[Created_Date]])</f>
        <v>2020</v>
      </c>
      <c r="M1653" s="184">
        <f>WEEKNUM(All_Opps[[#This Row],[Created_Date]],16)</f>
        <v>8</v>
      </c>
      <c r="N1653" s="182">
        <f>All_Opps[[#This Row],[Close Date]]*1</f>
        <v>44027</v>
      </c>
      <c r="O1653" s="185">
        <f>YEAR(All_Opps[[#This Row],[Close_Date]])</f>
        <v>2020</v>
      </c>
      <c r="P1653" s="183">
        <f>MONTH(All_Opps[[#This Row],[Close Date]])</f>
        <v>7</v>
      </c>
      <c r="Q1653" s="181">
        <f>WEEKNUM(All_Opps[[#This Row],[Close Date]],1)</f>
        <v>29</v>
      </c>
      <c r="R165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53" s="4" t="s">
        <v>3615</v>
      </c>
      <c r="T1653" s="4" t="s">
        <v>3616</v>
      </c>
      <c r="U1653" s="68">
        <v>44027</v>
      </c>
      <c r="V1653" s="347" t="s">
        <v>18</v>
      </c>
      <c r="W1653" s="9">
        <v>76730</v>
      </c>
      <c r="X1653" s="4" t="s">
        <v>159</v>
      </c>
      <c r="Y1653" s="4" t="s">
        <v>328</v>
      </c>
      <c r="Z1653" s="68">
        <v>43877</v>
      </c>
    </row>
    <row r="1654" spans="1:26" ht="12.75" x14ac:dyDescent="0.35">
      <c r="A16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1654" s="181" t="str">
        <f>IF(All_Opps[[#This Row],[WeekMod]]&lt;&gt;"",CONCATENATE(All_Opps[[#This Row],[Opp Year]],"-",TEXT(All_Opps[[#This Row],[WeekMod]],"00#")),"")</f>
        <v>2021-023</v>
      </c>
      <c r="C16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1654" s="181" t="str">
        <f>CONCATENATE(All_Opps[[#This Row],[Opp Year]],"-",TEXT(All_Opps[[#This Row],[Week]],"00#"))</f>
        <v>2021-023</v>
      </c>
      <c r="E1654" s="181">
        <f>IFERROR(VALUE(RIGHT(All_Opps[[#This Row],[Opportunity Name]],2)),"")</f>
        <v>2</v>
      </c>
      <c r="F1654" s="181">
        <f>IFERROR(("20"&amp;LEFT(All_Opps[[#This Row],[Opportunity Name]],2))*1,"")</f>
        <v>2021</v>
      </c>
      <c r="G1654" s="181" t="str">
        <f>MID(All_Opps[[#This Row],[Opportunity Name]],3,2)</f>
        <v>08</v>
      </c>
      <c r="H1654" s="181" t="str">
        <f>LEFT(All_Opps[[#This Row],[Opportunity Name]],7)</f>
        <v>2108 Ur</v>
      </c>
      <c r="I1654" s="181" t="str" cm="1">
        <f t="array" ref="I16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54" s="181" t="str">
        <f>YEAR(All_Opps[[#This Row],[Close_Date]])&amp;"-"&amp;TEXT(MONTH(All_Opps[[#This Row],[Close_Date]]),"00")</f>
        <v>2020-06</v>
      </c>
      <c r="K1654" s="182">
        <f>All_Opps[[#This Row],[Created Date2]]*1</f>
        <v>43851</v>
      </c>
      <c r="L1654" s="183">
        <f>YEAR(All_Opps[[#This Row],[Created_Date]])</f>
        <v>2020</v>
      </c>
      <c r="M1654" s="184">
        <f>WEEKNUM(All_Opps[[#This Row],[Created_Date]],16)</f>
        <v>4</v>
      </c>
      <c r="N1654" s="182">
        <f>All_Opps[[#This Row],[Close Date]]*1</f>
        <v>43983</v>
      </c>
      <c r="O1654" s="185">
        <f>YEAR(All_Opps[[#This Row],[Close_Date]])</f>
        <v>2020</v>
      </c>
      <c r="P1654" s="183">
        <f>MONTH(All_Opps[[#This Row],[Close Date]])</f>
        <v>6</v>
      </c>
      <c r="Q1654" s="181">
        <f>WEEKNUM(All_Opps[[#This Row],[Close Date]],1)</f>
        <v>23</v>
      </c>
      <c r="R165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54" s="4" t="s">
        <v>3617</v>
      </c>
      <c r="T1654" s="4" t="s">
        <v>3618</v>
      </c>
      <c r="U1654" s="68">
        <v>43983</v>
      </c>
      <c r="V1654" s="347" t="s">
        <v>18</v>
      </c>
      <c r="W1654" s="9">
        <v>261403</v>
      </c>
      <c r="X1654" s="4" t="s">
        <v>11</v>
      </c>
      <c r="Y1654" s="4" t="s">
        <v>328</v>
      </c>
      <c r="Z1654" s="68">
        <v>43851</v>
      </c>
    </row>
    <row r="1655" spans="1:26" ht="12.75" x14ac:dyDescent="0.35">
      <c r="A16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1655" s="181" t="str">
        <f>IF(All_Opps[[#This Row],[WeekMod]]&lt;&gt;"",CONCATENATE(All_Opps[[#This Row],[Opp Year]],"-",TEXT(All_Opps[[#This Row],[WeekMod]],"00#")),"")</f>
        <v>2021-024</v>
      </c>
      <c r="C16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1655" s="181" t="str">
        <f>CONCATENATE(All_Opps[[#This Row],[Opp Year]],"-",TEXT(All_Opps[[#This Row],[Week]],"00#"))</f>
        <v>2021-024</v>
      </c>
      <c r="E1655" s="181">
        <f>IFERROR(VALUE(RIGHT(All_Opps[[#This Row],[Opportunity Name]],2)),"")</f>
        <v>11</v>
      </c>
      <c r="F1655" s="181">
        <f>IFERROR(("20"&amp;LEFT(All_Opps[[#This Row],[Opportunity Name]],2))*1,"")</f>
        <v>2021</v>
      </c>
      <c r="G1655" s="181" t="str">
        <f>MID(All_Opps[[#This Row],[Opportunity Name]],3,2)</f>
        <v>06</v>
      </c>
      <c r="H1655" s="181" t="str">
        <f>LEFT(All_Opps[[#This Row],[Opportunity Name]],7)</f>
        <v>2106 As</v>
      </c>
      <c r="I1655" s="181" t="str" cm="1">
        <f t="array" ref="I16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55" s="181" t="str">
        <f>YEAR(All_Opps[[#This Row],[Close_Date]])&amp;"-"&amp;TEXT(MONTH(All_Opps[[#This Row],[Close_Date]]),"00")</f>
        <v>2020-06</v>
      </c>
      <c r="K1655" s="182">
        <f>All_Opps[[#This Row],[Created Date2]]*1</f>
        <v>43937</v>
      </c>
      <c r="L1655" s="183">
        <f>YEAR(All_Opps[[#This Row],[Created_Date]])</f>
        <v>2020</v>
      </c>
      <c r="M1655" s="184">
        <f>WEEKNUM(All_Opps[[#This Row],[Created_Date]],16)</f>
        <v>16</v>
      </c>
      <c r="N1655" s="182">
        <f>All_Opps[[#This Row],[Close Date]]*1</f>
        <v>43993</v>
      </c>
      <c r="O1655" s="185">
        <f>YEAR(All_Opps[[#This Row],[Close_Date]])</f>
        <v>2020</v>
      </c>
      <c r="P1655" s="183">
        <f>MONTH(All_Opps[[#This Row],[Close Date]])</f>
        <v>6</v>
      </c>
      <c r="Q1655" s="181">
        <f>WEEKNUM(All_Opps[[#This Row],[Close Date]],1)</f>
        <v>24</v>
      </c>
      <c r="R165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55" s="4" t="s">
        <v>3619</v>
      </c>
      <c r="T1655" s="4" t="s">
        <v>3620</v>
      </c>
      <c r="U1655" s="68">
        <v>43993</v>
      </c>
      <c r="V1655" s="347" t="s">
        <v>18</v>
      </c>
      <c r="W1655" s="9">
        <v>142858</v>
      </c>
      <c r="X1655" s="4" t="s">
        <v>24</v>
      </c>
      <c r="Y1655" s="4" t="s">
        <v>328</v>
      </c>
      <c r="Z1655" s="68">
        <v>43937</v>
      </c>
    </row>
    <row r="1656" spans="1:26" ht="12.75" x14ac:dyDescent="0.35">
      <c r="A16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1656" s="181" t="str">
        <f>IF(All_Opps[[#This Row],[WeekMod]]&lt;&gt;"",CONCATENATE(All_Opps[[#This Row],[Opp Year]],"-",TEXT(All_Opps[[#This Row],[WeekMod]],"00#")),"")</f>
        <v>2021-025</v>
      </c>
      <c r="C16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1656" s="181" t="str">
        <f>CONCATENATE(All_Opps[[#This Row],[Opp Year]],"-",TEXT(All_Opps[[#This Row],[Week]],"00#"))</f>
        <v>2021-025</v>
      </c>
      <c r="E1656" s="181">
        <f>IFERROR(VALUE(RIGHT(All_Opps[[#This Row],[Opportunity Name]],2)),"")</f>
        <v>2</v>
      </c>
      <c r="F1656" s="181">
        <f>IFERROR(("20"&amp;LEFT(All_Opps[[#This Row],[Opportunity Name]],2))*1,"")</f>
        <v>2021</v>
      </c>
      <c r="G1656" s="181" t="str">
        <f>MID(All_Opps[[#This Row],[Opportunity Name]],3,2)</f>
        <v>06</v>
      </c>
      <c r="H1656" s="181" t="str">
        <f>LEFT(All_Opps[[#This Row],[Opportunity Name]],7)</f>
        <v>2106 Mo</v>
      </c>
      <c r="I1656" s="181" t="str" cm="1">
        <f t="array" ref="I16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56" s="181" t="str">
        <f>YEAR(All_Opps[[#This Row],[Close_Date]])&amp;"-"&amp;TEXT(MONTH(All_Opps[[#This Row],[Close_Date]]),"00")</f>
        <v>2020-06</v>
      </c>
      <c r="K1656" s="182">
        <f>All_Opps[[#This Row],[Created Date2]]*1</f>
        <v>43901</v>
      </c>
      <c r="L1656" s="183">
        <f>YEAR(All_Opps[[#This Row],[Created_Date]])</f>
        <v>2020</v>
      </c>
      <c r="M1656" s="184">
        <f>WEEKNUM(All_Opps[[#This Row],[Created_Date]],16)</f>
        <v>11</v>
      </c>
      <c r="N1656" s="182">
        <f>All_Opps[[#This Row],[Close Date]]*1</f>
        <v>44000</v>
      </c>
      <c r="O1656" s="185">
        <f>YEAR(All_Opps[[#This Row],[Close_Date]])</f>
        <v>2020</v>
      </c>
      <c r="P1656" s="183">
        <f>MONTH(All_Opps[[#This Row],[Close Date]])</f>
        <v>6</v>
      </c>
      <c r="Q1656" s="181">
        <f>WEEKNUM(All_Opps[[#This Row],[Close Date]],1)</f>
        <v>25</v>
      </c>
      <c r="R165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56" s="4" t="s">
        <v>3621</v>
      </c>
      <c r="T1656" s="4" t="s">
        <v>3622</v>
      </c>
      <c r="U1656" s="68">
        <v>44000</v>
      </c>
      <c r="V1656" s="347" t="s">
        <v>18</v>
      </c>
      <c r="W1656" s="9">
        <v>48143</v>
      </c>
      <c r="X1656" s="4" t="s">
        <v>13</v>
      </c>
      <c r="Y1656" s="4" t="s">
        <v>328</v>
      </c>
      <c r="Z1656" s="68">
        <v>43901</v>
      </c>
    </row>
    <row r="1657" spans="1:26" ht="12.75" x14ac:dyDescent="0.35">
      <c r="A16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1657" s="181" t="str">
        <f>IF(All_Opps[[#This Row],[WeekMod]]&lt;&gt;"",CONCATENATE(All_Opps[[#This Row],[Opp Year]],"-",TEXT(All_Opps[[#This Row],[WeekMod]],"00#")),"")</f>
        <v>2021-024</v>
      </c>
      <c r="C16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1657" s="181" t="str">
        <f>CONCATENATE(All_Opps[[#This Row],[Opp Year]],"-",TEXT(All_Opps[[#This Row],[Week]],"00#"))</f>
        <v>2021-024</v>
      </c>
      <c r="E1657" s="181">
        <f>IFERROR(VALUE(RIGHT(All_Opps[[#This Row],[Opportunity Name]],2)),"")</f>
        <v>10</v>
      </c>
      <c r="F1657" s="181">
        <f>IFERROR(("20"&amp;LEFT(All_Opps[[#This Row],[Opportunity Name]],2))*1,"")</f>
        <v>2021</v>
      </c>
      <c r="G1657" s="181" t="str">
        <f>MID(All_Opps[[#This Row],[Opportunity Name]],3,2)</f>
        <v>06</v>
      </c>
      <c r="H1657" s="181" t="str">
        <f>LEFT(All_Opps[[#This Row],[Opportunity Name]],7)</f>
        <v>2106 Ha</v>
      </c>
      <c r="I1657" s="181" t="str" cm="1">
        <f t="array" ref="I16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57" s="181" t="str">
        <f>YEAR(All_Opps[[#This Row],[Close_Date]])&amp;"-"&amp;TEXT(MONTH(All_Opps[[#This Row],[Close_Date]]),"00")</f>
        <v>2020-06</v>
      </c>
      <c r="K1657" s="182">
        <f>All_Opps[[#This Row],[Created Date2]]*1</f>
        <v>43970</v>
      </c>
      <c r="L1657" s="183">
        <f>YEAR(All_Opps[[#This Row],[Created_Date]])</f>
        <v>2020</v>
      </c>
      <c r="M1657" s="184">
        <f>WEEKNUM(All_Opps[[#This Row],[Created_Date]],16)</f>
        <v>21</v>
      </c>
      <c r="N1657" s="182">
        <f>All_Opps[[#This Row],[Close Date]]*1</f>
        <v>43990</v>
      </c>
      <c r="O1657" s="185">
        <f>YEAR(All_Opps[[#This Row],[Close_Date]])</f>
        <v>2020</v>
      </c>
      <c r="P1657" s="183">
        <f>MONTH(All_Opps[[#This Row],[Close Date]])</f>
        <v>6</v>
      </c>
      <c r="Q1657" s="181">
        <f>WEEKNUM(All_Opps[[#This Row],[Close Date]],1)</f>
        <v>24</v>
      </c>
      <c r="R165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57" s="4" t="s">
        <v>3623</v>
      </c>
      <c r="T1657" s="4" t="s">
        <v>3624</v>
      </c>
      <c r="U1657" s="68">
        <v>43990</v>
      </c>
      <c r="V1657" s="347" t="s">
        <v>18</v>
      </c>
      <c r="W1657" s="9">
        <v>186914</v>
      </c>
      <c r="X1657" s="4" t="s">
        <v>15</v>
      </c>
      <c r="Y1657" s="4" t="s">
        <v>328</v>
      </c>
      <c r="Z1657" s="68">
        <v>43970</v>
      </c>
    </row>
    <row r="1658" spans="1:26" ht="12.75" x14ac:dyDescent="0.35">
      <c r="A16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1658" s="181" t="str">
        <f>IF(All_Opps[[#This Row],[WeekMod]]&lt;&gt;"",CONCATENATE(All_Opps[[#This Row],[Opp Year]],"-",TEXT(All_Opps[[#This Row],[WeekMod]],"00#")),"")</f>
        <v>2021-024</v>
      </c>
      <c r="C16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1658" s="181" t="str">
        <f>CONCATENATE(All_Opps[[#This Row],[Opp Year]],"-",TEXT(All_Opps[[#This Row],[Week]],"00#"))</f>
        <v>2021-024</v>
      </c>
      <c r="E1658" s="181">
        <f>IFERROR(VALUE(RIGHT(All_Opps[[#This Row],[Opportunity Name]],2)),"")</f>
        <v>2</v>
      </c>
      <c r="F1658" s="181">
        <f>IFERROR(("20"&amp;LEFT(All_Opps[[#This Row],[Opportunity Name]],2))*1,"")</f>
        <v>2021</v>
      </c>
      <c r="G1658" s="181" t="str">
        <f>MID(All_Opps[[#This Row],[Opportunity Name]],3,2)</f>
        <v>07</v>
      </c>
      <c r="H1658" s="181" t="str">
        <f>LEFT(All_Opps[[#This Row],[Opportunity Name]],7)</f>
        <v>2107-14</v>
      </c>
      <c r="I1658" s="181" t="str" cm="1">
        <f t="array" ref="I16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58" s="181" t="str">
        <f>YEAR(All_Opps[[#This Row],[Close_Date]])&amp;"-"&amp;TEXT(MONTH(All_Opps[[#This Row],[Close_Date]]),"00")</f>
        <v>2020-06</v>
      </c>
      <c r="K1658" s="182">
        <f>All_Opps[[#This Row],[Created Date2]]*1</f>
        <v>43991</v>
      </c>
      <c r="L1658" s="183">
        <f>YEAR(All_Opps[[#This Row],[Created_Date]])</f>
        <v>2020</v>
      </c>
      <c r="M1658" s="184">
        <f>WEEKNUM(All_Opps[[#This Row],[Created_Date]],16)</f>
        <v>24</v>
      </c>
      <c r="N1658" s="182">
        <f>All_Opps[[#This Row],[Close Date]]*1</f>
        <v>43991</v>
      </c>
      <c r="O1658" s="185">
        <f>YEAR(All_Opps[[#This Row],[Close_Date]])</f>
        <v>2020</v>
      </c>
      <c r="P1658" s="183">
        <f>MONTH(All_Opps[[#This Row],[Close Date]])</f>
        <v>6</v>
      </c>
      <c r="Q1658" s="181">
        <f>WEEKNUM(All_Opps[[#This Row],[Close Date]],1)</f>
        <v>24</v>
      </c>
      <c r="R165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387</v>
      </c>
      <c r="S1658" s="4" t="s">
        <v>3625</v>
      </c>
      <c r="T1658" s="4" t="s">
        <v>3626</v>
      </c>
      <c r="U1658" s="68">
        <v>43991</v>
      </c>
      <c r="V1658" s="347" t="s">
        <v>19</v>
      </c>
      <c r="W1658" s="9">
        <v>60122</v>
      </c>
      <c r="X1658" s="4" t="s">
        <v>11</v>
      </c>
      <c r="Y1658" s="4" t="s">
        <v>3563</v>
      </c>
      <c r="Z1658" s="68">
        <v>43991</v>
      </c>
    </row>
    <row r="1659" spans="1:26" ht="12.75" x14ac:dyDescent="0.35">
      <c r="A16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1659" s="181" t="str">
        <f>IF(All_Opps[[#This Row],[WeekMod]]&lt;&gt;"",CONCATENATE(All_Opps[[#This Row],[Opp Year]],"-",TEXT(All_Opps[[#This Row],[WeekMod]],"00#")),"")</f>
        <v>2021-031</v>
      </c>
      <c r="C16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1659" s="181" t="str">
        <f>CONCATENATE(All_Opps[[#This Row],[Opp Year]],"-",TEXT(All_Opps[[#This Row],[Week]],"00#"))</f>
        <v>2021-031</v>
      </c>
      <c r="E1659" s="181">
        <f>IFERROR(VALUE(RIGHT(All_Opps[[#This Row],[Opportunity Name]],2)),"")</f>
        <v>4</v>
      </c>
      <c r="F1659" s="181">
        <f>IFERROR(("20"&amp;LEFT(All_Opps[[#This Row],[Opportunity Name]],2))*1,"")</f>
        <v>2021</v>
      </c>
      <c r="G1659" s="181" t="str">
        <f>MID(All_Opps[[#This Row],[Opportunity Name]],3,2)</f>
        <v>06</v>
      </c>
      <c r="H1659" s="181" t="str">
        <f>LEFT(All_Opps[[#This Row],[Opportunity Name]],7)</f>
        <v>2106 Ub</v>
      </c>
      <c r="I1659" s="181" t="str" cm="1">
        <f t="array" ref="I16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59" s="181" t="str">
        <f>YEAR(All_Opps[[#This Row],[Close_Date]])&amp;"-"&amp;TEXT(MONTH(All_Opps[[#This Row],[Close_Date]]),"00")</f>
        <v>2020-07</v>
      </c>
      <c r="K1659" s="182">
        <f>All_Opps[[#This Row],[Created Date2]]*1</f>
        <v>43963</v>
      </c>
      <c r="L1659" s="183">
        <f>YEAR(All_Opps[[#This Row],[Created_Date]])</f>
        <v>2020</v>
      </c>
      <c r="M1659" s="184">
        <f>WEEKNUM(All_Opps[[#This Row],[Created_Date]],16)</f>
        <v>20</v>
      </c>
      <c r="N1659" s="182">
        <f>All_Opps[[#This Row],[Close Date]]*1</f>
        <v>44039</v>
      </c>
      <c r="O1659" s="185">
        <f>YEAR(All_Opps[[#This Row],[Close_Date]])</f>
        <v>2020</v>
      </c>
      <c r="P1659" s="183">
        <f>MONTH(All_Opps[[#This Row],[Close Date]])</f>
        <v>7</v>
      </c>
      <c r="Q1659" s="181">
        <f>WEEKNUM(All_Opps[[#This Row],[Close Date]],1)</f>
        <v>31</v>
      </c>
      <c r="R16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59" s="4" t="s">
        <v>3627</v>
      </c>
      <c r="T1659" s="4" t="s">
        <v>3628</v>
      </c>
      <c r="U1659" s="68">
        <v>44039</v>
      </c>
      <c r="V1659" s="347" t="s">
        <v>21</v>
      </c>
      <c r="W1659" s="9">
        <v>46933</v>
      </c>
      <c r="X1659" s="4" t="s">
        <v>6</v>
      </c>
      <c r="Y1659" s="4" t="s">
        <v>328</v>
      </c>
      <c r="Z1659" s="68">
        <v>43963</v>
      </c>
    </row>
    <row r="1660" spans="1:26" ht="12.75" x14ac:dyDescent="0.35">
      <c r="A16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1660" s="181" t="str">
        <f>IF(All_Opps[[#This Row],[WeekMod]]&lt;&gt;"",CONCATENATE(All_Opps[[#This Row],[Opp Year]],"-",TEXT(All_Opps[[#This Row],[WeekMod]],"00#")),"")</f>
        <v>2021-026</v>
      </c>
      <c r="C16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1660" s="181" t="str">
        <f>CONCATENATE(All_Opps[[#This Row],[Opp Year]],"-",TEXT(All_Opps[[#This Row],[Week]],"00#"))</f>
        <v>2021-026</v>
      </c>
      <c r="E1660" s="181">
        <f>IFERROR(VALUE(RIGHT(All_Opps[[#This Row],[Opportunity Name]],2)),"")</f>
        <v>4</v>
      </c>
      <c r="F1660" s="181">
        <f>IFERROR(("20"&amp;LEFT(All_Opps[[#This Row],[Opportunity Name]],2))*1,"")</f>
        <v>2021</v>
      </c>
      <c r="G1660" s="181" t="str">
        <f>MID(All_Opps[[#This Row],[Opportunity Name]],3,2)</f>
        <v>12</v>
      </c>
      <c r="H1660" s="181" t="str">
        <f>LEFT(All_Opps[[#This Row],[Opportunity Name]],7)</f>
        <v>2112 Ho</v>
      </c>
      <c r="I1660" s="181" t="str" cm="1">
        <f t="array" ref="I16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60" s="181" t="str">
        <f>YEAR(All_Opps[[#This Row],[Close_Date]])&amp;"-"&amp;TEXT(MONTH(All_Opps[[#This Row],[Close_Date]]),"00")</f>
        <v>2020-06</v>
      </c>
      <c r="K1660" s="182">
        <f>All_Opps[[#This Row],[Created Date2]]*1</f>
        <v>43958</v>
      </c>
      <c r="L1660" s="183">
        <f>YEAR(All_Opps[[#This Row],[Created_Date]])</f>
        <v>2020</v>
      </c>
      <c r="M1660" s="184">
        <f>WEEKNUM(All_Opps[[#This Row],[Created_Date]],16)</f>
        <v>19</v>
      </c>
      <c r="N1660" s="182">
        <f>All_Opps[[#This Row],[Close Date]]*1</f>
        <v>44008</v>
      </c>
      <c r="O1660" s="185">
        <f>YEAR(All_Opps[[#This Row],[Close_Date]])</f>
        <v>2020</v>
      </c>
      <c r="P1660" s="183">
        <f>MONTH(All_Opps[[#This Row],[Close Date]])</f>
        <v>6</v>
      </c>
      <c r="Q1660" s="181">
        <f>WEEKNUM(All_Opps[[#This Row],[Close Date]],1)</f>
        <v>26</v>
      </c>
      <c r="R16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60" s="4" t="s">
        <v>3629</v>
      </c>
      <c r="T1660" s="4" t="s">
        <v>3630</v>
      </c>
      <c r="U1660" s="68">
        <v>44008</v>
      </c>
      <c r="V1660" s="347" t="s">
        <v>21</v>
      </c>
      <c r="W1660" s="9">
        <v>30279</v>
      </c>
      <c r="X1660" s="4" t="s">
        <v>159</v>
      </c>
      <c r="Y1660" s="4" t="s">
        <v>1285</v>
      </c>
      <c r="Z1660" s="68">
        <v>43958</v>
      </c>
    </row>
    <row r="1661" spans="1:26" ht="12.75" x14ac:dyDescent="0.35">
      <c r="A16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1661" s="181" t="str">
        <f>IF(All_Opps[[#This Row],[WeekMod]]&lt;&gt;"",CONCATENATE(All_Opps[[#This Row],[Opp Year]],"-",TEXT(All_Opps[[#This Row],[WeekMod]],"00#")),"")</f>
        <v>2021-030</v>
      </c>
      <c r="C16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1661" s="181" t="str">
        <f>CONCATENATE(All_Opps[[#This Row],[Opp Year]],"-",TEXT(All_Opps[[#This Row],[Week]],"00#"))</f>
        <v>2021-030</v>
      </c>
      <c r="E1661" s="181">
        <f>IFERROR(VALUE(RIGHT(All_Opps[[#This Row],[Opportunity Name]],2)),"")</f>
        <v>2</v>
      </c>
      <c r="F1661" s="181">
        <f>IFERROR(("20"&amp;LEFT(All_Opps[[#This Row],[Opportunity Name]],2))*1,"")</f>
        <v>2021</v>
      </c>
      <c r="G1661" s="181" t="str">
        <f>MID(All_Opps[[#This Row],[Opportunity Name]],3,2)</f>
        <v>05</v>
      </c>
      <c r="H1661" s="181" t="str">
        <f>LEFT(All_Opps[[#This Row],[Opportunity Name]],7)</f>
        <v>2105 Pr</v>
      </c>
      <c r="I1661" s="181" t="str" cm="1">
        <f t="array" ref="I16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61" s="181" t="str">
        <f>YEAR(All_Opps[[#This Row],[Close_Date]])&amp;"-"&amp;TEXT(MONTH(All_Opps[[#This Row],[Close_Date]]),"00")</f>
        <v>2020-07</v>
      </c>
      <c r="K1661" s="182">
        <f>All_Opps[[#This Row],[Created Date2]]*1</f>
        <v>43989</v>
      </c>
      <c r="L1661" s="183">
        <f>YEAR(All_Opps[[#This Row],[Created_Date]])</f>
        <v>2020</v>
      </c>
      <c r="M1661" s="184">
        <f>WEEKNUM(All_Opps[[#This Row],[Created_Date]],16)</f>
        <v>24</v>
      </c>
      <c r="N1661" s="182">
        <f>All_Opps[[#This Row],[Close Date]]*1</f>
        <v>44031</v>
      </c>
      <c r="O1661" s="185">
        <f>YEAR(All_Opps[[#This Row],[Close_Date]])</f>
        <v>2020</v>
      </c>
      <c r="P1661" s="183">
        <f>MONTH(All_Opps[[#This Row],[Close Date]])</f>
        <v>7</v>
      </c>
      <c r="Q1661" s="181">
        <f>WEEKNUM(All_Opps[[#This Row],[Close Date]],1)</f>
        <v>30</v>
      </c>
      <c r="R166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61" s="4" t="s">
        <v>3631</v>
      </c>
      <c r="T1661" s="4" t="s">
        <v>3632</v>
      </c>
      <c r="U1661" s="68">
        <v>44031</v>
      </c>
      <c r="V1661" s="347" t="s">
        <v>21</v>
      </c>
      <c r="W1661" s="9">
        <v>26409</v>
      </c>
      <c r="X1661" s="4" t="s">
        <v>11</v>
      </c>
      <c r="Y1661" s="4" t="s">
        <v>1285</v>
      </c>
      <c r="Z1661" s="68">
        <v>43989</v>
      </c>
    </row>
    <row r="1662" spans="1:26" ht="12.75" x14ac:dyDescent="0.35">
      <c r="A166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662" s="181" t="str">
        <f>IF(All_Opps[[#This Row],[WeekMod]]&lt;&gt;"",CONCATENATE(All_Opps[[#This Row],[Opp Year]],"-",TEXT(All_Opps[[#This Row],[WeekMod]],"00#")),"")</f>
        <v/>
      </c>
      <c r="C16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662" s="181" t="str">
        <f>CONCATENATE(All_Opps[[#This Row],[Opp Year]],"-",TEXT(All_Opps[[#This Row],[Week]],"00#"))</f>
        <v>2024-001</v>
      </c>
      <c r="E1662" s="181">
        <f>IFERROR(VALUE(RIGHT(All_Opps[[#This Row],[Opportunity Name]],2)),"")</f>
        <v>3</v>
      </c>
      <c r="F1662" s="181">
        <f>IFERROR(("20"&amp;LEFT(All_Opps[[#This Row],[Opportunity Name]],2))*1,"")</f>
        <v>2024</v>
      </c>
      <c r="G1662" s="181" t="str">
        <f>MID(All_Opps[[#This Row],[Opportunity Name]],3,2)</f>
        <v>11</v>
      </c>
      <c r="H1662" s="181" t="str">
        <f>LEFT(All_Opps[[#This Row],[Opportunity Name]],7)</f>
        <v>2411-05</v>
      </c>
      <c r="I1662" s="181" t="str" cm="1">
        <f t="array" ref="I16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62" s="181" t="str">
        <f>YEAR(All_Opps[[#This Row],[Close_Date]])&amp;"-"&amp;TEXT(MONTH(All_Opps[[#This Row],[Close_Date]]),"00")</f>
        <v>2020-06</v>
      </c>
      <c r="K1662" s="182">
        <f>All_Opps[[#This Row],[Created Date2]]*1</f>
        <v>43967</v>
      </c>
      <c r="L1662" s="183">
        <f>YEAR(All_Opps[[#This Row],[Created_Date]])</f>
        <v>2020</v>
      </c>
      <c r="M1662" s="184">
        <f>WEEKNUM(All_Opps[[#This Row],[Created_Date]],16)</f>
        <v>21</v>
      </c>
      <c r="N1662" s="182">
        <f>All_Opps[[#This Row],[Close Date]]*1</f>
        <v>43987</v>
      </c>
      <c r="O1662" s="185">
        <f>YEAR(All_Opps[[#This Row],[Close_Date]])</f>
        <v>2020</v>
      </c>
      <c r="P1662" s="183">
        <f>MONTH(All_Opps[[#This Row],[Close Date]])</f>
        <v>6</v>
      </c>
      <c r="Q1662" s="181">
        <f>WEEKNUM(All_Opps[[#This Row],[Close Date]],1)</f>
        <v>23</v>
      </c>
      <c r="R166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1630</v>
      </c>
      <c r="S1662" s="4" t="s">
        <v>3633</v>
      </c>
      <c r="T1662" s="4" t="s">
        <v>3634</v>
      </c>
      <c r="U1662" s="68">
        <v>43987</v>
      </c>
      <c r="V1662" s="347" t="s">
        <v>19</v>
      </c>
      <c r="W1662" s="9">
        <v>52002</v>
      </c>
      <c r="X1662" s="4" t="s">
        <v>159</v>
      </c>
      <c r="Y1662" s="4" t="s">
        <v>328</v>
      </c>
      <c r="Z1662" s="68">
        <v>43967</v>
      </c>
    </row>
    <row r="1663" spans="1:26" ht="12.75" x14ac:dyDescent="0.35">
      <c r="A16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1663" s="181" t="str">
        <f>IF(All_Opps[[#This Row],[WeekMod]]&lt;&gt;"",CONCATENATE(All_Opps[[#This Row],[Opp Year]],"-",TEXT(All_Opps[[#This Row],[WeekMod]],"00#")),"")</f>
        <v>2021-029</v>
      </c>
      <c r="C16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1663" s="181" t="str">
        <f>CONCATENATE(All_Opps[[#This Row],[Opp Year]],"-",TEXT(All_Opps[[#This Row],[Week]],"00#"))</f>
        <v>2021-029</v>
      </c>
      <c r="E1663" s="181">
        <f>IFERROR(VALUE(RIGHT(All_Opps[[#This Row],[Opportunity Name]],2)),"")</f>
        <v>6</v>
      </c>
      <c r="F1663" s="181">
        <f>IFERROR(("20"&amp;LEFT(All_Opps[[#This Row],[Opportunity Name]],2))*1,"")</f>
        <v>2021</v>
      </c>
      <c r="G1663" s="181" t="str">
        <f>MID(All_Opps[[#This Row],[Opportunity Name]],3,2)</f>
        <v>06</v>
      </c>
      <c r="H1663" s="181" t="str">
        <f>LEFT(All_Opps[[#This Row],[Opportunity Name]],7)</f>
        <v>2106 Be</v>
      </c>
      <c r="I1663" s="181" t="str" cm="1">
        <f t="array" ref="I16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63" s="181" t="str">
        <f>YEAR(All_Opps[[#This Row],[Close_Date]])&amp;"-"&amp;TEXT(MONTH(All_Opps[[#This Row],[Close_Date]]),"00")</f>
        <v>2020-07</v>
      </c>
      <c r="K1663" s="182">
        <f>All_Opps[[#This Row],[Created Date2]]*1</f>
        <v>44015</v>
      </c>
      <c r="L1663" s="183">
        <f>YEAR(All_Opps[[#This Row],[Created_Date]])</f>
        <v>2020</v>
      </c>
      <c r="M1663" s="184">
        <f>WEEKNUM(All_Opps[[#This Row],[Created_Date]],16)</f>
        <v>27</v>
      </c>
      <c r="N1663" s="182">
        <f>All_Opps[[#This Row],[Close Date]]*1</f>
        <v>44029</v>
      </c>
      <c r="O1663" s="185">
        <f>YEAR(All_Opps[[#This Row],[Close_Date]])</f>
        <v>2020</v>
      </c>
      <c r="P1663" s="183">
        <f>MONTH(All_Opps[[#This Row],[Close Date]])</f>
        <v>7</v>
      </c>
      <c r="Q1663" s="181">
        <f>WEEKNUM(All_Opps[[#This Row],[Close Date]],1)</f>
        <v>29</v>
      </c>
      <c r="R166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63" s="4" t="s">
        <v>3635</v>
      </c>
      <c r="T1663" s="4" t="s">
        <v>3636</v>
      </c>
      <c r="U1663" s="68">
        <v>44029</v>
      </c>
      <c r="V1663" s="347" t="s">
        <v>21</v>
      </c>
      <c r="W1663" s="9">
        <v>110474</v>
      </c>
      <c r="X1663" s="4" t="s">
        <v>13</v>
      </c>
      <c r="Y1663" s="4" t="s">
        <v>328</v>
      </c>
      <c r="Z1663" s="68">
        <v>44015</v>
      </c>
    </row>
    <row r="1664" spans="1:26" ht="12.75" x14ac:dyDescent="0.35">
      <c r="A16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1664" s="181" t="str">
        <f>IF(All_Opps[[#This Row],[WeekMod]]&lt;&gt;"",CONCATENATE(All_Opps[[#This Row],[Opp Year]],"-",TEXT(All_Opps[[#This Row],[WeekMod]],"00#")),"")</f>
        <v>2021-024</v>
      </c>
      <c r="C16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1664" s="181" t="str">
        <f>CONCATENATE(All_Opps[[#This Row],[Opp Year]],"-",TEXT(All_Opps[[#This Row],[Week]],"00#"))</f>
        <v>2021-024</v>
      </c>
      <c r="E1664" s="181">
        <f>IFERROR(VALUE(RIGHT(All_Opps[[#This Row],[Opportunity Name]],2)),"")</f>
        <v>2</v>
      </c>
      <c r="F1664" s="181">
        <f>IFERROR(("20"&amp;LEFT(All_Opps[[#This Row],[Opportunity Name]],2))*1,"")</f>
        <v>2021</v>
      </c>
      <c r="G1664" s="181" t="str">
        <f>MID(All_Opps[[#This Row],[Opportunity Name]],3,2)</f>
        <v>08</v>
      </c>
      <c r="H1664" s="181" t="str">
        <f>LEFT(All_Opps[[#This Row],[Opportunity Name]],7)</f>
        <v>2108 Ho</v>
      </c>
      <c r="I1664" s="181" t="str" cm="1">
        <f t="array" ref="I16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64" s="181" t="str">
        <f>YEAR(All_Opps[[#This Row],[Close_Date]])&amp;"-"&amp;TEXT(MONTH(All_Opps[[#This Row],[Close_Date]]),"00")</f>
        <v>2020-06</v>
      </c>
      <c r="K1664" s="182">
        <f>All_Opps[[#This Row],[Created Date2]]*1</f>
        <v>43982</v>
      </c>
      <c r="L1664" s="183">
        <f>YEAR(All_Opps[[#This Row],[Created_Date]])</f>
        <v>2020</v>
      </c>
      <c r="M1664" s="184">
        <f>WEEKNUM(All_Opps[[#This Row],[Created_Date]],16)</f>
        <v>23</v>
      </c>
      <c r="N1664" s="182">
        <f>All_Opps[[#This Row],[Close Date]]*1</f>
        <v>43990</v>
      </c>
      <c r="O1664" s="185">
        <f>YEAR(All_Opps[[#This Row],[Close_Date]])</f>
        <v>2020</v>
      </c>
      <c r="P1664" s="183">
        <f>MONTH(All_Opps[[#This Row],[Close Date]])</f>
        <v>6</v>
      </c>
      <c r="Q1664" s="181">
        <f>WEEKNUM(All_Opps[[#This Row],[Close Date]],1)</f>
        <v>24</v>
      </c>
      <c r="R166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64" s="4" t="s">
        <v>3637</v>
      </c>
      <c r="T1664" s="4" t="s">
        <v>3638</v>
      </c>
      <c r="U1664" s="68">
        <v>43990</v>
      </c>
      <c r="V1664" s="347" t="s">
        <v>21</v>
      </c>
      <c r="W1664" s="9">
        <v>24441</v>
      </c>
      <c r="X1664" s="4" t="s">
        <v>175</v>
      </c>
      <c r="Y1664" s="4" t="s">
        <v>328</v>
      </c>
      <c r="Z1664" s="68">
        <v>43982</v>
      </c>
    </row>
    <row r="1665" spans="1:26" ht="12.75" x14ac:dyDescent="0.35">
      <c r="A166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665" s="181" t="str">
        <f>IF(All_Opps[[#This Row],[WeekMod]]&lt;&gt;"",CONCATENATE(All_Opps[[#This Row],[Opp Year]],"-",TEXT(All_Opps[[#This Row],[WeekMod]],"00#")),"")</f>
        <v/>
      </c>
      <c r="C16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665" s="181" t="str">
        <f>CONCATENATE(All_Opps[[#This Row],[Opp Year]],"-",TEXT(All_Opps[[#This Row],[Week]],"00#"))</f>
        <v>2023-001</v>
      </c>
      <c r="E1665" s="181">
        <f>IFERROR(VALUE(RIGHT(All_Opps[[#This Row],[Opportunity Name]],2)),"")</f>
        <v>3</v>
      </c>
      <c r="F1665" s="181">
        <f>IFERROR(("20"&amp;LEFT(All_Opps[[#This Row],[Opportunity Name]],2))*1,"")</f>
        <v>2023</v>
      </c>
      <c r="G1665" s="181" t="str">
        <f>MID(All_Opps[[#This Row],[Opportunity Name]],3,2)</f>
        <v>07</v>
      </c>
      <c r="H1665" s="181" t="str">
        <f>LEFT(All_Opps[[#This Row],[Opportunity Name]],7)</f>
        <v>2307-27</v>
      </c>
      <c r="I1665" s="181" t="str" cm="1">
        <f t="array" ref="I16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665" s="181" t="str">
        <f>YEAR(All_Opps[[#This Row],[Close_Date]])&amp;"-"&amp;TEXT(MONTH(All_Opps[[#This Row],[Close_Date]]),"00")</f>
        <v>2020-06</v>
      </c>
      <c r="K1665" s="182">
        <f>All_Opps[[#This Row],[Created Date2]]*1</f>
        <v>43990</v>
      </c>
      <c r="L1665" s="183">
        <f>YEAR(All_Opps[[#This Row],[Created_Date]])</f>
        <v>2020</v>
      </c>
      <c r="M1665" s="184">
        <f>WEEKNUM(All_Opps[[#This Row],[Created_Date]],16)</f>
        <v>24</v>
      </c>
      <c r="N1665" s="182">
        <f>All_Opps[[#This Row],[Close Date]]*1</f>
        <v>43996</v>
      </c>
      <c r="O1665" s="185">
        <f>YEAR(All_Opps[[#This Row],[Close_Date]])</f>
        <v>2020</v>
      </c>
      <c r="P1665" s="183">
        <f>MONTH(All_Opps[[#This Row],[Close Date]])</f>
        <v>6</v>
      </c>
      <c r="Q1665" s="181">
        <f>WEEKNUM(All_Opps[[#This Row],[Close Date]],1)</f>
        <v>25</v>
      </c>
      <c r="R166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65" s="4" t="s">
        <v>3639</v>
      </c>
      <c r="T1665" s="4" t="s">
        <v>3640</v>
      </c>
      <c r="U1665" s="68">
        <v>43996</v>
      </c>
      <c r="V1665" s="347" t="s">
        <v>20</v>
      </c>
      <c r="W1665" s="9">
        <v>80024</v>
      </c>
      <c r="X1665" s="4" t="s">
        <v>13</v>
      </c>
      <c r="Y1665" s="4" t="s">
        <v>328</v>
      </c>
      <c r="Z1665" s="68">
        <v>43990</v>
      </c>
    </row>
    <row r="1666" spans="1:26" ht="12.75" x14ac:dyDescent="0.35">
      <c r="A166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666" s="181" t="str">
        <f>IF(All_Opps[[#This Row],[WeekMod]]&lt;&gt;"",CONCATENATE(All_Opps[[#This Row],[Opp Year]],"-",TEXT(All_Opps[[#This Row],[WeekMod]],"00#")),"")</f>
        <v/>
      </c>
      <c r="C16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666" s="181" t="str">
        <f>CONCATENATE(All_Opps[[#This Row],[Opp Year]],"-",TEXT(All_Opps[[#This Row],[Week]],"00#"))</f>
        <v>2022-001</v>
      </c>
      <c r="E1666" s="181">
        <f>IFERROR(VALUE(RIGHT(All_Opps[[#This Row],[Opportunity Name]],2)),"")</f>
        <v>6</v>
      </c>
      <c r="F1666" s="181">
        <f>IFERROR(("20"&amp;LEFT(All_Opps[[#This Row],[Opportunity Name]],2))*1,"")</f>
        <v>2022</v>
      </c>
      <c r="G1666" s="181" t="str">
        <f>MID(All_Opps[[#This Row],[Opportunity Name]],3,2)</f>
        <v>08</v>
      </c>
      <c r="H1666" s="181" t="str">
        <f>LEFT(All_Opps[[#This Row],[Opportunity Name]],7)</f>
        <v>2208-18</v>
      </c>
      <c r="I1666" s="181" t="str" cm="1">
        <f t="array" ref="I16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66" s="181" t="str">
        <f>YEAR(All_Opps[[#This Row],[Close_Date]])&amp;"-"&amp;TEXT(MONTH(All_Opps[[#This Row],[Close_Date]]),"00")</f>
        <v>2020-07</v>
      </c>
      <c r="K1666" s="182">
        <f>All_Opps[[#This Row],[Created Date2]]*1</f>
        <v>44020</v>
      </c>
      <c r="L1666" s="183">
        <f>YEAR(All_Opps[[#This Row],[Created_Date]])</f>
        <v>2020</v>
      </c>
      <c r="M1666" s="184">
        <f>WEEKNUM(All_Opps[[#This Row],[Created_Date]],16)</f>
        <v>28</v>
      </c>
      <c r="N1666" s="182">
        <f>All_Opps[[#This Row],[Close Date]]*1</f>
        <v>44034</v>
      </c>
      <c r="O1666" s="185">
        <f>YEAR(All_Opps[[#This Row],[Close_Date]])</f>
        <v>2020</v>
      </c>
      <c r="P1666" s="183">
        <f>MONTH(All_Opps[[#This Row],[Close Date]])</f>
        <v>7</v>
      </c>
      <c r="Q1666" s="181">
        <f>WEEKNUM(All_Opps[[#This Row],[Close Date]],1)</f>
        <v>30</v>
      </c>
      <c r="R166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754</v>
      </c>
      <c r="S1666" s="4" t="s">
        <v>3641</v>
      </c>
      <c r="T1666" s="4" t="s">
        <v>3642</v>
      </c>
      <c r="U1666" s="68">
        <v>44034</v>
      </c>
      <c r="V1666" s="347" t="s">
        <v>19</v>
      </c>
      <c r="W1666" s="9">
        <v>221499</v>
      </c>
      <c r="X1666" s="4" t="s">
        <v>13</v>
      </c>
      <c r="Y1666" s="4" t="s">
        <v>328</v>
      </c>
      <c r="Z1666" s="68">
        <v>44020</v>
      </c>
    </row>
    <row r="1667" spans="1:26" ht="12.75" x14ac:dyDescent="0.35">
      <c r="A16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1667" s="181" t="str">
        <f>IF(All_Opps[[#This Row],[WeekMod]]&lt;&gt;"",CONCATENATE(All_Opps[[#This Row],[Opp Year]],"-",TEXT(All_Opps[[#This Row],[WeekMod]],"00#")),"")</f>
        <v>2021-029</v>
      </c>
      <c r="C16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1667" s="181" t="str">
        <f>CONCATENATE(All_Opps[[#This Row],[Opp Year]],"-",TEXT(All_Opps[[#This Row],[Week]],"00#"))</f>
        <v>2021-029</v>
      </c>
      <c r="E1667" s="181">
        <f>IFERROR(VALUE(RIGHT(All_Opps[[#This Row],[Opportunity Name]],2)),"")</f>
        <v>2</v>
      </c>
      <c r="F1667" s="181">
        <f>IFERROR(("20"&amp;LEFT(All_Opps[[#This Row],[Opportunity Name]],2))*1,"")</f>
        <v>2021</v>
      </c>
      <c r="G1667" s="181" t="str">
        <f>MID(All_Opps[[#This Row],[Opportunity Name]],3,2)</f>
        <v>05</v>
      </c>
      <c r="H1667" s="181" t="str">
        <f>LEFT(All_Opps[[#This Row],[Opportunity Name]],7)</f>
        <v>2105-14</v>
      </c>
      <c r="I1667" s="181" t="str" cm="1">
        <f t="array" ref="I16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67" s="181" t="str">
        <f>YEAR(All_Opps[[#This Row],[Close_Date]])&amp;"-"&amp;TEXT(MONTH(All_Opps[[#This Row],[Close_Date]]),"00")</f>
        <v>2020-07</v>
      </c>
      <c r="K1667" s="182">
        <f>All_Opps[[#This Row],[Created Date2]]*1</f>
        <v>43987</v>
      </c>
      <c r="L1667" s="183">
        <f>YEAR(All_Opps[[#This Row],[Created_Date]])</f>
        <v>2020</v>
      </c>
      <c r="M1667" s="184">
        <f>WEEKNUM(All_Opps[[#This Row],[Created_Date]],16)</f>
        <v>23</v>
      </c>
      <c r="N1667" s="182">
        <f>All_Opps[[#This Row],[Close Date]]*1</f>
        <v>44025</v>
      </c>
      <c r="O1667" s="185">
        <f>YEAR(All_Opps[[#This Row],[Close_Date]])</f>
        <v>2020</v>
      </c>
      <c r="P1667" s="183">
        <f>MONTH(All_Opps[[#This Row],[Close Date]])</f>
        <v>7</v>
      </c>
      <c r="Q1667" s="181">
        <f>WEEKNUM(All_Opps[[#This Row],[Close Date]],1)</f>
        <v>29</v>
      </c>
      <c r="R166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330</v>
      </c>
      <c r="S1667" s="4" t="s">
        <v>3643</v>
      </c>
      <c r="T1667" s="4" t="s">
        <v>3644</v>
      </c>
      <c r="U1667" s="68">
        <v>44025</v>
      </c>
      <c r="V1667" s="347" t="s">
        <v>19</v>
      </c>
      <c r="W1667" s="9">
        <v>54097</v>
      </c>
      <c r="X1667" s="4" t="s">
        <v>5</v>
      </c>
      <c r="Y1667" s="4" t="s">
        <v>328</v>
      </c>
      <c r="Z1667" s="68">
        <v>43987</v>
      </c>
    </row>
    <row r="1668" spans="1:26" ht="12.75" x14ac:dyDescent="0.35">
      <c r="A16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1668" s="181" t="str">
        <f>IF(All_Opps[[#This Row],[WeekMod]]&lt;&gt;"",CONCATENATE(All_Opps[[#This Row],[Opp Year]],"-",TEXT(All_Opps[[#This Row],[WeekMod]],"00#")),"")</f>
        <v>2021-029</v>
      </c>
      <c r="C16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1668" s="181" t="str">
        <f>CONCATENATE(All_Opps[[#This Row],[Opp Year]],"-",TEXT(All_Opps[[#This Row],[Week]],"00#"))</f>
        <v>2021-029</v>
      </c>
      <c r="E1668" s="181">
        <f>IFERROR(VALUE(RIGHT(All_Opps[[#This Row],[Opportunity Name]],2)),"")</f>
        <v>3</v>
      </c>
      <c r="F1668" s="181">
        <f>IFERROR(("20"&amp;LEFT(All_Opps[[#This Row],[Opportunity Name]],2))*1,"")</f>
        <v>2021</v>
      </c>
      <c r="G1668" s="181" t="str">
        <f>MID(All_Opps[[#This Row],[Opportunity Name]],3,2)</f>
        <v>08</v>
      </c>
      <c r="H1668" s="181" t="str">
        <f>LEFT(All_Opps[[#This Row],[Opportunity Name]],7)</f>
        <v>2108 Du</v>
      </c>
      <c r="I1668" s="181" t="str" cm="1">
        <f t="array" ref="I16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68" s="181" t="str">
        <f>YEAR(All_Opps[[#This Row],[Close_Date]])&amp;"-"&amp;TEXT(MONTH(All_Opps[[#This Row],[Close_Date]]),"00")</f>
        <v>2020-07</v>
      </c>
      <c r="K1668" s="182">
        <f>All_Opps[[#This Row],[Created Date2]]*1</f>
        <v>43999</v>
      </c>
      <c r="L1668" s="183">
        <f>YEAR(All_Opps[[#This Row],[Created_Date]])</f>
        <v>2020</v>
      </c>
      <c r="M1668" s="184">
        <f>WEEKNUM(All_Opps[[#This Row],[Created_Date]],16)</f>
        <v>25</v>
      </c>
      <c r="N1668" s="182">
        <f>All_Opps[[#This Row],[Close Date]]*1</f>
        <v>44027</v>
      </c>
      <c r="O1668" s="185">
        <f>YEAR(All_Opps[[#This Row],[Close_Date]])</f>
        <v>2020</v>
      </c>
      <c r="P1668" s="183">
        <f>MONTH(All_Opps[[#This Row],[Close Date]])</f>
        <v>7</v>
      </c>
      <c r="Q1668" s="181">
        <f>WEEKNUM(All_Opps[[#This Row],[Close Date]],1)</f>
        <v>29</v>
      </c>
      <c r="R166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68" s="4" t="s">
        <v>3645</v>
      </c>
      <c r="T1668" s="4" t="s">
        <v>3646</v>
      </c>
      <c r="U1668" s="68">
        <v>44027</v>
      </c>
      <c r="V1668" s="347" t="s">
        <v>18</v>
      </c>
      <c r="W1668" s="9">
        <v>87660</v>
      </c>
      <c r="Y1668" s="4" t="s">
        <v>328</v>
      </c>
      <c r="Z1668" s="68">
        <v>43999</v>
      </c>
    </row>
    <row r="1669" spans="1:26" ht="12.75" x14ac:dyDescent="0.35">
      <c r="A16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83</v>
      </c>
      <c r="B1669" s="181" t="str">
        <f>IF(All_Opps[[#This Row],[WeekMod]]&lt;&gt;"",CONCATENATE(All_Opps[[#This Row],[Opp Year]],"-",TEXT(All_Opps[[#This Row],[WeekMod]],"00#")),"")</f>
        <v>2020-083</v>
      </c>
      <c r="C16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83</v>
      </c>
      <c r="D1669" s="181" t="str">
        <f>CONCATENATE(All_Opps[[#This Row],[Opp Year]],"-",TEXT(All_Opps[[#This Row],[Week]],"00#"))</f>
        <v>2020-083</v>
      </c>
      <c r="E1669" s="181">
        <f>IFERROR(VALUE(RIGHT(All_Opps[[#This Row],[Opportunity Name]],2)),"")</f>
        <v>4</v>
      </c>
      <c r="F1669" s="181">
        <f>IFERROR(("20"&amp;LEFT(All_Opps[[#This Row],[Opportunity Name]],2))*1,"")</f>
        <v>2020</v>
      </c>
      <c r="G1669" s="181" t="str">
        <f>MID(All_Opps[[#This Row],[Opportunity Name]],3,2)</f>
        <v>08</v>
      </c>
      <c r="H1669" s="181" t="str">
        <f>LEFT(All_Opps[[#This Row],[Opportunity Name]],7)</f>
        <v>2008 Za</v>
      </c>
      <c r="I1669" s="181" t="str" cm="1">
        <f t="array" ref="I16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69" s="181" t="str">
        <f>YEAR(All_Opps[[#This Row],[Close_Date]])&amp;"-"&amp;TEXT(MONTH(All_Opps[[#This Row],[Close_Date]]),"00")</f>
        <v>2020-07</v>
      </c>
      <c r="K1669" s="182">
        <f>All_Opps[[#This Row],[Created Date2]]*1</f>
        <v>44027</v>
      </c>
      <c r="L1669" s="183">
        <f>YEAR(All_Opps[[#This Row],[Created_Date]])</f>
        <v>2020</v>
      </c>
      <c r="M1669" s="184">
        <f>WEEKNUM(All_Opps[[#This Row],[Created_Date]],16)</f>
        <v>29</v>
      </c>
      <c r="N1669" s="182">
        <f>All_Opps[[#This Row],[Close Date]]*1</f>
        <v>44039</v>
      </c>
      <c r="O1669" s="185">
        <f>YEAR(All_Opps[[#This Row],[Close_Date]])</f>
        <v>2020</v>
      </c>
      <c r="P1669" s="183">
        <f>MONTH(All_Opps[[#This Row],[Close Date]])</f>
        <v>7</v>
      </c>
      <c r="Q1669" s="181">
        <f>WEEKNUM(All_Opps[[#This Row],[Close Date]],1)</f>
        <v>31</v>
      </c>
      <c r="R166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69" s="4" t="s">
        <v>3647</v>
      </c>
      <c r="T1669" s="4" t="s">
        <v>3648</v>
      </c>
      <c r="U1669" s="68">
        <v>44039</v>
      </c>
      <c r="V1669" s="347" t="s">
        <v>18</v>
      </c>
      <c r="W1669" s="9">
        <v>338427</v>
      </c>
      <c r="X1669" s="4" t="s">
        <v>15</v>
      </c>
      <c r="Y1669" s="4" t="s">
        <v>328</v>
      </c>
      <c r="Z1669" s="68">
        <v>44027</v>
      </c>
    </row>
    <row r="1670" spans="1:26" ht="12.75" x14ac:dyDescent="0.35">
      <c r="A16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1670" s="181" t="str">
        <f>IF(All_Opps[[#This Row],[WeekMod]]&lt;&gt;"",CONCATENATE(All_Opps[[#This Row],[Opp Year]],"-",TEXT(All_Opps[[#This Row],[WeekMod]],"00#")),"")</f>
        <v>2021-030</v>
      </c>
      <c r="C16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1670" s="181" t="str">
        <f>CONCATENATE(All_Opps[[#This Row],[Opp Year]],"-",TEXT(All_Opps[[#This Row],[Week]],"00#"))</f>
        <v>2021-030</v>
      </c>
      <c r="E1670" s="181">
        <f>IFERROR(VALUE(RIGHT(All_Opps[[#This Row],[Opportunity Name]],2)),"")</f>
        <v>4</v>
      </c>
      <c r="F1670" s="181">
        <f>IFERROR(("20"&amp;LEFT(All_Opps[[#This Row],[Opportunity Name]],2))*1,"")</f>
        <v>2021</v>
      </c>
      <c r="G1670" s="181" t="str">
        <f>MID(All_Opps[[#This Row],[Opportunity Name]],3,2)</f>
        <v>07</v>
      </c>
      <c r="H1670" s="181" t="str">
        <f>LEFT(All_Opps[[#This Row],[Opportunity Name]],7)</f>
        <v>2107-21</v>
      </c>
      <c r="I1670" s="181" t="str" cm="1">
        <f t="array" ref="I16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70" s="181" t="str">
        <f>YEAR(All_Opps[[#This Row],[Close_Date]])&amp;"-"&amp;TEXT(MONTH(All_Opps[[#This Row],[Close_Date]]),"00")</f>
        <v>2020-07</v>
      </c>
      <c r="K1670" s="182">
        <f>All_Opps[[#This Row],[Created Date2]]*1</f>
        <v>44021</v>
      </c>
      <c r="L1670" s="183">
        <f>YEAR(All_Opps[[#This Row],[Created_Date]])</f>
        <v>2020</v>
      </c>
      <c r="M1670" s="184">
        <f>WEEKNUM(All_Opps[[#This Row],[Created_Date]],16)</f>
        <v>28</v>
      </c>
      <c r="N1670" s="182">
        <f>All_Opps[[#This Row],[Close Date]]*1</f>
        <v>44032</v>
      </c>
      <c r="O1670" s="185">
        <f>YEAR(All_Opps[[#This Row],[Close_Date]])</f>
        <v>2020</v>
      </c>
      <c r="P1670" s="183">
        <f>MONTH(All_Opps[[#This Row],[Close Date]])</f>
        <v>7</v>
      </c>
      <c r="Q1670" s="181">
        <f>WEEKNUM(All_Opps[[#This Row],[Close Date]],1)</f>
        <v>30</v>
      </c>
      <c r="R167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357</v>
      </c>
      <c r="S1670" s="4" t="s">
        <v>3649</v>
      </c>
      <c r="T1670" s="4" t="s">
        <v>3650</v>
      </c>
      <c r="U1670" s="68">
        <v>44032</v>
      </c>
      <c r="V1670" s="347" t="s">
        <v>19</v>
      </c>
      <c r="W1670" s="9">
        <v>125081</v>
      </c>
      <c r="X1670" s="4" t="s">
        <v>13</v>
      </c>
      <c r="Y1670" s="4" t="s">
        <v>3563</v>
      </c>
      <c r="Z1670" s="68">
        <v>44021</v>
      </c>
    </row>
    <row r="1671" spans="1:26" ht="12.75" x14ac:dyDescent="0.35">
      <c r="A16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1671" s="181" t="str">
        <f>IF(All_Opps[[#This Row],[WeekMod]]&lt;&gt;"",CONCATENATE(All_Opps[[#This Row],[Opp Year]],"-",TEXT(All_Opps[[#This Row],[WeekMod]],"00#")),"")</f>
        <v>2021-030</v>
      </c>
      <c r="C16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1671" s="181" t="str">
        <f>CONCATENATE(All_Opps[[#This Row],[Opp Year]],"-",TEXT(All_Opps[[#This Row],[Week]],"00#"))</f>
        <v>2021-030</v>
      </c>
      <c r="E1671" s="181">
        <f>IFERROR(VALUE(RIGHT(All_Opps[[#This Row],[Opportunity Name]],2)),"")</f>
        <v>4</v>
      </c>
      <c r="F1671" s="181">
        <f>IFERROR(("20"&amp;LEFT(All_Opps[[#This Row],[Opportunity Name]],2))*1,"")</f>
        <v>2021</v>
      </c>
      <c r="G1671" s="181" t="str">
        <f>MID(All_Opps[[#This Row],[Opportunity Name]],3,2)</f>
        <v>07</v>
      </c>
      <c r="H1671" s="181" t="str">
        <f>LEFT(All_Opps[[#This Row],[Opportunity Name]],7)</f>
        <v>2107-21</v>
      </c>
      <c r="I1671" s="181" t="str" cm="1">
        <f t="array" ref="I16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71" s="181" t="str">
        <f>YEAR(All_Opps[[#This Row],[Close_Date]])&amp;"-"&amp;TEXT(MONTH(All_Opps[[#This Row],[Close_Date]]),"00")</f>
        <v>2020-07</v>
      </c>
      <c r="K1671" s="182">
        <f>All_Opps[[#This Row],[Created Date2]]*1</f>
        <v>44035</v>
      </c>
      <c r="L1671" s="183">
        <f>YEAR(All_Opps[[#This Row],[Created_Date]])</f>
        <v>2020</v>
      </c>
      <c r="M1671" s="184">
        <f>WEEKNUM(All_Opps[[#This Row],[Created_Date]],16)</f>
        <v>30</v>
      </c>
      <c r="N1671" s="182">
        <f>All_Opps[[#This Row],[Close Date]]*1</f>
        <v>44033</v>
      </c>
      <c r="O1671" s="185">
        <f>YEAR(All_Opps[[#This Row],[Close_Date]])</f>
        <v>2020</v>
      </c>
      <c r="P1671" s="183">
        <f>MONTH(All_Opps[[#This Row],[Close Date]])</f>
        <v>7</v>
      </c>
      <c r="Q1671" s="181">
        <f>WEEKNUM(All_Opps[[#This Row],[Close Date]],1)</f>
        <v>30</v>
      </c>
      <c r="R167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343</v>
      </c>
      <c r="S1671" s="4" t="s">
        <v>3651</v>
      </c>
      <c r="T1671" s="4" t="s">
        <v>3652</v>
      </c>
      <c r="U1671" s="68">
        <v>44033</v>
      </c>
      <c r="V1671" s="347" t="s">
        <v>19</v>
      </c>
      <c r="W1671" s="9">
        <v>116456</v>
      </c>
      <c r="X1671" s="4" t="s">
        <v>11</v>
      </c>
      <c r="Y1671" s="4" t="s">
        <v>3563</v>
      </c>
      <c r="Z1671" s="68">
        <v>44035</v>
      </c>
    </row>
    <row r="1672" spans="1:26" ht="12.75" x14ac:dyDescent="0.35">
      <c r="A167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672" s="181" t="str">
        <f>IF(All_Opps[[#This Row],[WeekMod]]&lt;&gt;"",CONCATENATE(All_Opps[[#This Row],[Opp Year]],"-",TEXT(All_Opps[[#This Row],[WeekMod]],"00#")),"")</f>
        <v/>
      </c>
      <c r="C16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672" s="181" t="str">
        <f>CONCATENATE(All_Opps[[#This Row],[Opp Year]],"-",TEXT(All_Opps[[#This Row],[Week]],"00#"))</f>
        <v>2022-001</v>
      </c>
      <c r="E1672" s="181">
        <f>IFERROR(VALUE(RIGHT(All_Opps[[#This Row],[Opportunity Name]],2)),"")</f>
        <v>2</v>
      </c>
      <c r="F1672" s="181">
        <f>IFERROR(("20"&amp;LEFT(All_Opps[[#This Row],[Opportunity Name]],2))*1,"")</f>
        <v>2022</v>
      </c>
      <c r="G1672" s="181" t="str">
        <f>MID(All_Opps[[#This Row],[Opportunity Name]],3,2)</f>
        <v>05</v>
      </c>
      <c r="H1672" s="181" t="str">
        <f>LEFT(All_Opps[[#This Row],[Opportunity Name]],7)</f>
        <v>2205 St</v>
      </c>
      <c r="I1672" s="181" t="str" cm="1">
        <f t="array" ref="I16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72" s="181" t="str">
        <f>YEAR(All_Opps[[#This Row],[Close_Date]])&amp;"-"&amp;TEXT(MONTH(All_Opps[[#This Row],[Close_Date]]),"00")</f>
        <v>2020-09</v>
      </c>
      <c r="K1672" s="182">
        <f>All_Opps[[#This Row],[Created Date2]]*1</f>
        <v>44073</v>
      </c>
      <c r="L1672" s="183">
        <f>YEAR(All_Opps[[#This Row],[Created_Date]])</f>
        <v>2020</v>
      </c>
      <c r="M1672" s="184">
        <f>WEEKNUM(All_Opps[[#This Row],[Created_Date]],16)</f>
        <v>36</v>
      </c>
      <c r="N1672" s="182">
        <f>All_Opps[[#This Row],[Close Date]]*1</f>
        <v>44081</v>
      </c>
      <c r="O1672" s="185">
        <f>YEAR(All_Opps[[#This Row],[Close_Date]])</f>
        <v>2020</v>
      </c>
      <c r="P1672" s="183">
        <f>MONTH(All_Opps[[#This Row],[Close Date]])</f>
        <v>9</v>
      </c>
      <c r="Q1672" s="181">
        <f>WEEKNUM(All_Opps[[#This Row],[Close Date]],1)</f>
        <v>37</v>
      </c>
      <c r="R167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72" s="4" t="s">
        <v>3653</v>
      </c>
      <c r="T1672" s="4" t="s">
        <v>3654</v>
      </c>
      <c r="U1672" s="68">
        <v>44081</v>
      </c>
      <c r="V1672" s="347" t="s">
        <v>18</v>
      </c>
      <c r="W1672" s="9">
        <v>27940</v>
      </c>
      <c r="X1672" s="4" t="s">
        <v>153</v>
      </c>
      <c r="Y1672" s="4" t="s">
        <v>3563</v>
      </c>
      <c r="Z1672" s="68">
        <v>44073</v>
      </c>
    </row>
    <row r="1673" spans="1:26" ht="12.75" x14ac:dyDescent="0.35">
      <c r="A16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1673" s="181" t="str">
        <f>IF(All_Opps[[#This Row],[WeekMod]]&lt;&gt;"",CONCATENATE(All_Opps[[#This Row],[Opp Year]],"-",TEXT(All_Opps[[#This Row],[WeekMod]],"00#")),"")</f>
        <v>2020-082</v>
      </c>
      <c r="C16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1673" s="181" t="str">
        <f>CONCATENATE(All_Opps[[#This Row],[Opp Year]],"-",TEXT(All_Opps[[#This Row],[Week]],"00#"))</f>
        <v>2020-082</v>
      </c>
      <c r="E1673" s="181">
        <f>IFERROR(VALUE(RIGHT(All_Opps[[#This Row],[Opportunity Name]],2)),"")</f>
        <v>2</v>
      </c>
      <c r="F1673" s="181">
        <f>IFERROR(("20"&amp;LEFT(All_Opps[[#This Row],[Opportunity Name]],2))*1,"")</f>
        <v>2020</v>
      </c>
      <c r="G1673" s="181" t="str">
        <f>MID(All_Opps[[#This Row],[Opportunity Name]],3,2)</f>
        <v>11</v>
      </c>
      <c r="H1673" s="181" t="str">
        <f>LEFT(All_Opps[[#This Row],[Opportunity Name]],7)</f>
        <v>2011-06</v>
      </c>
      <c r="I1673" s="181" t="str" cm="1">
        <f t="array" ref="I16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73" s="181" t="str">
        <f>YEAR(All_Opps[[#This Row],[Close_Date]])&amp;"-"&amp;TEXT(MONTH(All_Opps[[#This Row],[Close_Date]]),"00")</f>
        <v>2020-07</v>
      </c>
      <c r="K1673" s="182">
        <f>All_Opps[[#This Row],[Created Date2]]*1</f>
        <v>44037</v>
      </c>
      <c r="L1673" s="183">
        <f>YEAR(All_Opps[[#This Row],[Created_Date]])</f>
        <v>2020</v>
      </c>
      <c r="M1673" s="184">
        <f>WEEKNUM(All_Opps[[#This Row],[Created_Date]],16)</f>
        <v>31</v>
      </c>
      <c r="N1673" s="182">
        <f>All_Opps[[#This Row],[Close Date]]*1</f>
        <v>44037</v>
      </c>
      <c r="O1673" s="185">
        <f>YEAR(All_Opps[[#This Row],[Close_Date]])</f>
        <v>2020</v>
      </c>
      <c r="P1673" s="183">
        <f>MONTH(All_Opps[[#This Row],[Close Date]])</f>
        <v>7</v>
      </c>
      <c r="Q1673" s="181">
        <f>WEEKNUM(All_Opps[[#This Row],[Close Date]],1)</f>
        <v>30</v>
      </c>
      <c r="R167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99</v>
      </c>
      <c r="S1673" s="4" t="s">
        <v>3655</v>
      </c>
      <c r="T1673" s="4" t="s">
        <v>3656</v>
      </c>
      <c r="U1673" s="68">
        <v>44037</v>
      </c>
      <c r="V1673" s="347" t="s">
        <v>19</v>
      </c>
      <c r="W1673" s="9">
        <v>99168</v>
      </c>
      <c r="X1673" s="4" t="s">
        <v>181</v>
      </c>
      <c r="Y1673" s="4" t="s">
        <v>328</v>
      </c>
      <c r="Z1673" s="68">
        <v>44037</v>
      </c>
    </row>
    <row r="1674" spans="1:26" ht="12.75" x14ac:dyDescent="0.35">
      <c r="A16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1674" s="181" t="str">
        <f>IF(All_Opps[[#This Row],[WeekMod]]&lt;&gt;"",CONCATENATE(All_Opps[[#This Row],[Opp Year]],"-",TEXT(All_Opps[[#This Row],[WeekMod]],"00#")),"")</f>
        <v>2021-038</v>
      </c>
      <c r="C16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1674" s="181" t="str">
        <f>CONCATENATE(All_Opps[[#This Row],[Opp Year]],"-",TEXT(All_Opps[[#This Row],[Week]],"00#"))</f>
        <v>2021-038</v>
      </c>
      <c r="E1674" s="181">
        <f>IFERROR(VALUE(RIGHT(All_Opps[[#This Row],[Opportunity Name]],2)),"")</f>
        <v>5</v>
      </c>
      <c r="F1674" s="181">
        <f>IFERROR(("20"&amp;LEFT(All_Opps[[#This Row],[Opportunity Name]],2))*1,"")</f>
        <v>2021</v>
      </c>
      <c r="G1674" s="181" t="str">
        <f>MID(All_Opps[[#This Row],[Opportunity Name]],3,2)</f>
        <v>08</v>
      </c>
      <c r="H1674" s="181" t="str">
        <f>LEFT(All_Opps[[#This Row],[Opportunity Name]],7)</f>
        <v>2108-35</v>
      </c>
      <c r="I1674" s="181" t="str" cm="1">
        <f t="array" ref="I16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74" s="181" t="str">
        <f>YEAR(All_Opps[[#This Row],[Close_Date]])&amp;"-"&amp;TEXT(MONTH(All_Opps[[#This Row],[Close_Date]]),"00")</f>
        <v>2020-09</v>
      </c>
      <c r="K1674" s="182">
        <f>All_Opps[[#This Row],[Created Date2]]*1</f>
        <v>43911</v>
      </c>
      <c r="L1674" s="183">
        <f>YEAR(All_Opps[[#This Row],[Created_Date]])</f>
        <v>2020</v>
      </c>
      <c r="M1674" s="184">
        <f>WEEKNUM(All_Opps[[#This Row],[Created_Date]],16)</f>
        <v>13</v>
      </c>
      <c r="N1674" s="182">
        <f>All_Opps[[#This Row],[Close Date]]*1</f>
        <v>44093</v>
      </c>
      <c r="O1674" s="185">
        <f>YEAR(All_Opps[[#This Row],[Close_Date]])</f>
        <v>2020</v>
      </c>
      <c r="P1674" s="183">
        <f>MONTH(All_Opps[[#This Row],[Close Date]])</f>
        <v>9</v>
      </c>
      <c r="Q1674" s="181">
        <f>WEEKNUM(All_Opps[[#This Row],[Close Date]],1)</f>
        <v>38</v>
      </c>
      <c r="R167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498</v>
      </c>
      <c r="S1674" s="4" t="s">
        <v>3657</v>
      </c>
      <c r="T1674" s="4" t="s">
        <v>3658</v>
      </c>
      <c r="U1674" s="68">
        <v>44093</v>
      </c>
      <c r="V1674" s="347" t="s">
        <v>19</v>
      </c>
      <c r="W1674" s="9">
        <v>75921</v>
      </c>
      <c r="X1674" s="4" t="s">
        <v>13</v>
      </c>
      <c r="Y1674" s="4" t="s">
        <v>328</v>
      </c>
      <c r="Z1674" s="68">
        <v>43911</v>
      </c>
    </row>
    <row r="1675" spans="1:26" ht="12.75" x14ac:dyDescent="0.35">
      <c r="A16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88</v>
      </c>
      <c r="B1675" s="181" t="str">
        <f>IF(All_Opps[[#This Row],[WeekMod]]&lt;&gt;"",CONCATENATE(All_Opps[[#This Row],[Opp Year]],"-",TEXT(All_Opps[[#This Row],[WeekMod]],"00#")),"")</f>
        <v>2020-088</v>
      </c>
      <c r="C16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88</v>
      </c>
      <c r="D1675" s="181" t="str">
        <f>CONCATENATE(All_Opps[[#This Row],[Opp Year]],"-",TEXT(All_Opps[[#This Row],[Week]],"00#"))</f>
        <v>2020-088</v>
      </c>
      <c r="E1675" s="181">
        <f>IFERROR(VALUE(RIGHT(All_Opps[[#This Row],[Opportunity Name]],2)),"")</f>
        <v>2</v>
      </c>
      <c r="F1675" s="181">
        <f>IFERROR(("20"&amp;LEFT(All_Opps[[#This Row],[Opportunity Name]],2))*1,"")</f>
        <v>2020</v>
      </c>
      <c r="G1675" s="181" t="str">
        <f>MID(All_Opps[[#This Row],[Opportunity Name]],3,2)</f>
        <v>10</v>
      </c>
      <c r="H1675" s="181" t="str">
        <f>LEFT(All_Opps[[#This Row],[Opportunity Name]],7)</f>
        <v>2010 Ki</v>
      </c>
      <c r="I1675" s="181" t="str" cm="1">
        <f t="array" ref="I16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75" s="181" t="str">
        <f>YEAR(All_Opps[[#This Row],[Close_Date]])&amp;"-"&amp;TEXT(MONTH(All_Opps[[#This Row],[Close_Date]]),"00")</f>
        <v>2020-09</v>
      </c>
      <c r="K1675" s="182">
        <f>All_Opps[[#This Row],[Created Date2]]*1</f>
        <v>44043</v>
      </c>
      <c r="L1675" s="183">
        <f>YEAR(All_Opps[[#This Row],[Created_Date]])</f>
        <v>2020</v>
      </c>
      <c r="M1675" s="184">
        <f>WEEKNUM(All_Opps[[#This Row],[Created_Date]],16)</f>
        <v>31</v>
      </c>
      <c r="N1675" s="182">
        <f>All_Opps[[#This Row],[Close Date]]*1</f>
        <v>44079</v>
      </c>
      <c r="O1675" s="185">
        <f>YEAR(All_Opps[[#This Row],[Close_Date]])</f>
        <v>2020</v>
      </c>
      <c r="P1675" s="183">
        <f>MONTH(All_Opps[[#This Row],[Close Date]])</f>
        <v>9</v>
      </c>
      <c r="Q1675" s="181">
        <f>WEEKNUM(All_Opps[[#This Row],[Close Date]],1)</f>
        <v>36</v>
      </c>
      <c r="R167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75" s="4" t="s">
        <v>3659</v>
      </c>
      <c r="T1675" s="4" t="s">
        <v>3660</v>
      </c>
      <c r="U1675" s="68">
        <v>44079</v>
      </c>
      <c r="V1675" s="347" t="s">
        <v>18</v>
      </c>
      <c r="W1675" s="9">
        <v>46114</v>
      </c>
      <c r="X1675" s="4" t="s">
        <v>6</v>
      </c>
      <c r="Y1675" s="4" t="s">
        <v>3563</v>
      </c>
      <c r="Z1675" s="68">
        <v>44043</v>
      </c>
    </row>
    <row r="1676" spans="1:26" ht="12.75" x14ac:dyDescent="0.35">
      <c r="A16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84</v>
      </c>
      <c r="B1676" s="181" t="str">
        <f>IF(All_Opps[[#This Row],[WeekMod]]&lt;&gt;"",CONCATENATE(All_Opps[[#This Row],[Opp Year]],"-",TEXT(All_Opps[[#This Row],[WeekMod]],"00#")),"")</f>
        <v>2020-084</v>
      </c>
      <c r="C16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84</v>
      </c>
      <c r="D1676" s="181" t="str">
        <f>CONCATENATE(All_Opps[[#This Row],[Opp Year]],"-",TEXT(All_Opps[[#This Row],[Week]],"00#"))</f>
        <v>2020-084</v>
      </c>
      <c r="E1676" s="181">
        <f>IFERROR(VALUE(RIGHT(All_Opps[[#This Row],[Opportunity Name]],2)),"")</f>
        <v>2</v>
      </c>
      <c r="F1676" s="181">
        <f>IFERROR(("20"&amp;LEFT(All_Opps[[#This Row],[Opportunity Name]],2))*1,"")</f>
        <v>2020</v>
      </c>
      <c r="G1676" s="181" t="str">
        <f>MID(All_Opps[[#This Row],[Opportunity Name]],3,2)</f>
        <v>09</v>
      </c>
      <c r="H1676" s="181" t="str">
        <f>LEFT(All_Opps[[#This Row],[Opportunity Name]],7)</f>
        <v>2009-22</v>
      </c>
      <c r="I1676" s="181" t="str" cm="1">
        <f t="array" ref="I16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76" s="181" t="str">
        <f>YEAR(All_Opps[[#This Row],[Close_Date]])&amp;"-"&amp;TEXT(MONTH(All_Opps[[#This Row],[Close_Date]]),"00")</f>
        <v>2020-08</v>
      </c>
      <c r="K1676" s="182">
        <f>All_Opps[[#This Row],[Created Date2]]*1</f>
        <v>43984</v>
      </c>
      <c r="L1676" s="183">
        <f>YEAR(All_Opps[[#This Row],[Created_Date]])</f>
        <v>2020</v>
      </c>
      <c r="M1676" s="184">
        <f>WEEKNUM(All_Opps[[#This Row],[Created_Date]],16)</f>
        <v>23</v>
      </c>
      <c r="N1676" s="182">
        <f>All_Opps[[#This Row],[Close Date]]*1</f>
        <v>44046</v>
      </c>
      <c r="O1676" s="185">
        <f>YEAR(All_Opps[[#This Row],[Close_Date]])</f>
        <v>2020</v>
      </c>
      <c r="P1676" s="183">
        <f>MONTH(All_Opps[[#This Row],[Close Date]])</f>
        <v>8</v>
      </c>
      <c r="Q1676" s="181">
        <f>WEEKNUM(All_Opps[[#This Row],[Close Date]],1)</f>
        <v>32</v>
      </c>
      <c r="R167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91</v>
      </c>
      <c r="S1676" s="4" t="s">
        <v>3661</v>
      </c>
      <c r="T1676" s="4" t="s">
        <v>3662</v>
      </c>
      <c r="U1676" s="68">
        <v>44046</v>
      </c>
      <c r="V1676" s="347" t="s">
        <v>19</v>
      </c>
      <c r="W1676" s="9">
        <v>30263</v>
      </c>
      <c r="X1676" s="4" t="s">
        <v>11</v>
      </c>
      <c r="Y1676" s="4" t="s">
        <v>328</v>
      </c>
      <c r="Z1676" s="68">
        <v>43984</v>
      </c>
    </row>
    <row r="1677" spans="1:26" ht="12.75" x14ac:dyDescent="0.35">
      <c r="A167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677" s="181" t="str">
        <f>IF(All_Opps[[#This Row],[WeekMod]]&lt;&gt;"",CONCATENATE(All_Opps[[#This Row],[Opp Year]],"-",TEXT(All_Opps[[#This Row],[WeekMod]],"00#")),"")</f>
        <v/>
      </c>
      <c r="C16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677" s="181" t="str">
        <f>CONCATENATE(All_Opps[[#This Row],[Opp Year]],"-",TEXT(All_Opps[[#This Row],[Week]],"00#"))</f>
        <v>2022-001</v>
      </c>
      <c r="E1677" s="181">
        <f>IFERROR(VALUE(RIGHT(All_Opps[[#This Row],[Opportunity Name]],2)),"")</f>
        <v>2</v>
      </c>
      <c r="F1677" s="181">
        <f>IFERROR(("20"&amp;LEFT(All_Opps[[#This Row],[Opportunity Name]],2))*1,"")</f>
        <v>2022</v>
      </c>
      <c r="G1677" s="181" t="str">
        <f>MID(All_Opps[[#This Row],[Opportunity Name]],3,2)</f>
        <v>09</v>
      </c>
      <c r="H1677" s="181" t="str">
        <f>LEFT(All_Opps[[#This Row],[Opportunity Name]],7)</f>
        <v>2209 Ro</v>
      </c>
      <c r="I1677" s="181" t="str" cm="1">
        <f t="array" ref="I16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77" s="181" t="str">
        <f>YEAR(All_Opps[[#This Row],[Close_Date]])&amp;"-"&amp;TEXT(MONTH(All_Opps[[#This Row],[Close_Date]]),"00")</f>
        <v>2020-08</v>
      </c>
      <c r="K1677" s="182">
        <f>All_Opps[[#This Row],[Created Date2]]*1</f>
        <v>44050</v>
      </c>
      <c r="L1677" s="183">
        <f>YEAR(All_Opps[[#This Row],[Created_Date]])</f>
        <v>2020</v>
      </c>
      <c r="M1677" s="184">
        <f>WEEKNUM(All_Opps[[#This Row],[Created_Date]],16)</f>
        <v>32</v>
      </c>
      <c r="N1677" s="182">
        <f>All_Opps[[#This Row],[Close Date]]*1</f>
        <v>44064</v>
      </c>
      <c r="O1677" s="185">
        <f>YEAR(All_Opps[[#This Row],[Close_Date]])</f>
        <v>2020</v>
      </c>
      <c r="P1677" s="183">
        <f>MONTH(All_Opps[[#This Row],[Close Date]])</f>
        <v>8</v>
      </c>
      <c r="Q1677" s="181">
        <f>WEEKNUM(All_Opps[[#This Row],[Close Date]],1)</f>
        <v>34</v>
      </c>
      <c r="R167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77" s="4" t="s">
        <v>3663</v>
      </c>
      <c r="T1677" s="4" t="s">
        <v>3664</v>
      </c>
      <c r="U1677" s="68">
        <v>44064</v>
      </c>
      <c r="V1677" s="347" t="s">
        <v>18</v>
      </c>
      <c r="W1677" s="9">
        <v>24958</v>
      </c>
      <c r="X1677" s="4" t="s">
        <v>181</v>
      </c>
      <c r="Y1677" s="4" t="s">
        <v>3563</v>
      </c>
      <c r="Z1677" s="68">
        <v>44050</v>
      </c>
    </row>
    <row r="1678" spans="1:26" ht="12.75" x14ac:dyDescent="0.35">
      <c r="A16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1678" s="181" t="str">
        <f>IF(All_Opps[[#This Row],[WeekMod]]&lt;&gt;"",CONCATENATE(All_Opps[[#This Row],[Opp Year]],"-",TEXT(All_Opps[[#This Row],[WeekMod]],"00#")),"")</f>
        <v>2021-033</v>
      </c>
      <c r="C16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1678" s="181" t="str">
        <f>CONCATENATE(All_Opps[[#This Row],[Opp Year]],"-",TEXT(All_Opps[[#This Row],[Week]],"00#"))</f>
        <v>2021-033</v>
      </c>
      <c r="E1678" s="181">
        <f>IFERROR(VALUE(RIGHT(All_Opps[[#This Row],[Opportunity Name]],2)),"")</f>
        <v>4</v>
      </c>
      <c r="F1678" s="181">
        <f>IFERROR(("20"&amp;LEFT(All_Opps[[#This Row],[Opportunity Name]],2))*1,"")</f>
        <v>2021</v>
      </c>
      <c r="G1678" s="181" t="str">
        <f>MID(All_Opps[[#This Row],[Opportunity Name]],3,2)</f>
        <v>06</v>
      </c>
      <c r="H1678" s="181" t="str">
        <f>LEFT(All_Opps[[#This Row],[Opportunity Name]],7)</f>
        <v>2106 Ki</v>
      </c>
      <c r="I1678" s="181" t="str" cm="1">
        <f t="array" ref="I16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78" s="181" t="str">
        <f>YEAR(All_Opps[[#This Row],[Close_Date]])&amp;"-"&amp;TEXT(MONTH(All_Opps[[#This Row],[Close_Date]]),"00")</f>
        <v>2020-08</v>
      </c>
      <c r="K1678" s="182">
        <f>All_Opps[[#This Row],[Created Date2]]*1</f>
        <v>44052</v>
      </c>
      <c r="L1678" s="183">
        <f>YEAR(All_Opps[[#This Row],[Created_Date]])</f>
        <v>2020</v>
      </c>
      <c r="M1678" s="184">
        <f>WEEKNUM(All_Opps[[#This Row],[Created_Date]],16)</f>
        <v>33</v>
      </c>
      <c r="N1678" s="182">
        <f>All_Opps[[#This Row],[Close Date]]*1</f>
        <v>44053</v>
      </c>
      <c r="O1678" s="185">
        <f>YEAR(All_Opps[[#This Row],[Close_Date]])</f>
        <v>2020</v>
      </c>
      <c r="P1678" s="183">
        <f>MONTH(All_Opps[[#This Row],[Close Date]])</f>
        <v>8</v>
      </c>
      <c r="Q1678" s="181">
        <f>WEEKNUM(All_Opps[[#This Row],[Close Date]],1)</f>
        <v>33</v>
      </c>
      <c r="R167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78" s="4" t="s">
        <v>3665</v>
      </c>
      <c r="T1678" s="4" t="s">
        <v>3666</v>
      </c>
      <c r="U1678" s="68">
        <v>44053</v>
      </c>
      <c r="V1678" s="347" t="s">
        <v>18</v>
      </c>
      <c r="W1678" s="9">
        <v>86782</v>
      </c>
      <c r="X1678" s="4" t="s">
        <v>13</v>
      </c>
      <c r="Y1678" s="4" t="s">
        <v>328</v>
      </c>
      <c r="Z1678" s="68">
        <v>44052</v>
      </c>
    </row>
    <row r="1679" spans="1:26" ht="12.75" x14ac:dyDescent="0.35">
      <c r="A16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88</v>
      </c>
      <c r="B1679" s="181" t="str">
        <f>IF(All_Opps[[#This Row],[WeekMod]]&lt;&gt;"",CONCATENATE(All_Opps[[#This Row],[Opp Year]],"-",TEXT(All_Opps[[#This Row],[WeekMod]],"00#")),"")</f>
        <v>2020-088</v>
      </c>
      <c r="C16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88</v>
      </c>
      <c r="D1679" s="181" t="str">
        <f>CONCATENATE(All_Opps[[#This Row],[Opp Year]],"-",TEXT(All_Opps[[#This Row],[Week]],"00#"))</f>
        <v>2020-088</v>
      </c>
      <c r="E1679" s="181">
        <f>IFERROR(VALUE(RIGHT(All_Opps[[#This Row],[Opportunity Name]],2)),"")</f>
        <v>2</v>
      </c>
      <c r="F1679" s="181">
        <f>IFERROR(("20"&amp;LEFT(All_Opps[[#This Row],[Opportunity Name]],2))*1,"")</f>
        <v>2020</v>
      </c>
      <c r="G1679" s="181" t="str">
        <f>MID(All_Opps[[#This Row],[Opportunity Name]],3,2)</f>
        <v>10</v>
      </c>
      <c r="H1679" s="181" t="str">
        <f>LEFT(All_Opps[[#This Row],[Opportunity Name]],7)</f>
        <v>2010-10</v>
      </c>
      <c r="I1679" s="181" t="str" cm="1">
        <f t="array" ref="I16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79" s="181" t="str">
        <f>YEAR(All_Opps[[#This Row],[Close_Date]])&amp;"-"&amp;TEXT(MONTH(All_Opps[[#This Row],[Close_Date]]),"00")</f>
        <v>2020-09</v>
      </c>
      <c r="K1679" s="182">
        <f>All_Opps[[#This Row],[Created Date2]]*1</f>
        <v>44066</v>
      </c>
      <c r="L1679" s="183">
        <f>YEAR(All_Opps[[#This Row],[Created_Date]])</f>
        <v>2020</v>
      </c>
      <c r="M1679" s="184">
        <f>WEEKNUM(All_Opps[[#This Row],[Created_Date]],16)</f>
        <v>35</v>
      </c>
      <c r="N1679" s="182">
        <f>All_Opps[[#This Row],[Close Date]]*1</f>
        <v>44076</v>
      </c>
      <c r="O1679" s="185">
        <f>YEAR(All_Opps[[#This Row],[Close_Date]])</f>
        <v>2020</v>
      </c>
      <c r="P1679" s="183">
        <f>MONTH(All_Opps[[#This Row],[Close Date]])</f>
        <v>9</v>
      </c>
      <c r="Q1679" s="181">
        <f>WEEKNUM(All_Opps[[#This Row],[Close Date]],1)</f>
        <v>36</v>
      </c>
      <c r="R167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</v>
      </c>
      <c r="S1679" s="4" t="s">
        <v>3667</v>
      </c>
      <c r="T1679" s="4" t="s">
        <v>3668</v>
      </c>
      <c r="U1679" s="68">
        <v>44076</v>
      </c>
      <c r="V1679" s="347" t="s">
        <v>19</v>
      </c>
      <c r="W1679" s="9">
        <v>27191</v>
      </c>
      <c r="X1679" s="4" t="s">
        <v>11</v>
      </c>
      <c r="Y1679" s="4" t="s">
        <v>328</v>
      </c>
      <c r="Z1679" s="68">
        <v>44066</v>
      </c>
    </row>
    <row r="1680" spans="1:26" ht="12.75" x14ac:dyDescent="0.35">
      <c r="A16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1680" s="181" t="str">
        <f>IF(All_Opps[[#This Row],[WeekMod]]&lt;&gt;"",CONCATENATE(All_Opps[[#This Row],[Opp Year]],"-",TEXT(All_Opps[[#This Row],[WeekMod]],"00#")),"")</f>
        <v>2020-090</v>
      </c>
      <c r="C16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1680" s="181" t="str">
        <f>CONCATENATE(All_Opps[[#This Row],[Opp Year]],"-",TEXT(All_Opps[[#This Row],[Week]],"00#"))</f>
        <v>2020-090</v>
      </c>
      <c r="E1680" s="181">
        <f>IFERROR(VALUE(RIGHT(All_Opps[[#This Row],[Opportunity Name]],2)),"")</f>
        <v>2</v>
      </c>
      <c r="F1680" s="181">
        <f>IFERROR(("20"&amp;LEFT(All_Opps[[#This Row],[Opportunity Name]],2))*1,"")</f>
        <v>2020</v>
      </c>
      <c r="G1680" s="181" t="str">
        <f>MID(All_Opps[[#This Row],[Opportunity Name]],3,2)</f>
        <v>10</v>
      </c>
      <c r="H1680" s="181" t="str">
        <f>LEFT(All_Opps[[#This Row],[Opportunity Name]],7)</f>
        <v>2010-11</v>
      </c>
      <c r="I1680" s="181" t="str" cm="1">
        <f t="array" ref="I16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80" s="181" t="str">
        <f>YEAR(All_Opps[[#This Row],[Close_Date]])&amp;"-"&amp;TEXT(MONTH(All_Opps[[#This Row],[Close_Date]]),"00")</f>
        <v>2020-09</v>
      </c>
      <c r="K1680" s="182">
        <f>All_Opps[[#This Row],[Created Date2]]*1</f>
        <v>44086</v>
      </c>
      <c r="L1680" s="183">
        <f>YEAR(All_Opps[[#This Row],[Created_Date]])</f>
        <v>2020</v>
      </c>
      <c r="M1680" s="184">
        <f>WEEKNUM(All_Opps[[#This Row],[Created_Date]],16)</f>
        <v>38</v>
      </c>
      <c r="N1680" s="182">
        <f>All_Opps[[#This Row],[Close Date]]*1</f>
        <v>44087</v>
      </c>
      <c r="O1680" s="185">
        <f>YEAR(All_Opps[[#This Row],[Close_Date]])</f>
        <v>2020</v>
      </c>
      <c r="P1680" s="183">
        <f>MONTH(All_Opps[[#This Row],[Close Date]])</f>
        <v>9</v>
      </c>
      <c r="Q1680" s="181">
        <f>WEEKNUM(All_Opps[[#This Row],[Close Date]],1)</f>
        <v>38</v>
      </c>
      <c r="R168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</v>
      </c>
      <c r="S1680" s="4" t="s">
        <v>3669</v>
      </c>
      <c r="T1680" s="4" t="s">
        <v>3670</v>
      </c>
      <c r="U1680" s="68">
        <v>44087</v>
      </c>
      <c r="V1680" s="347" t="s">
        <v>19</v>
      </c>
      <c r="W1680" s="9">
        <v>37492</v>
      </c>
      <c r="X1680" s="4" t="s">
        <v>159</v>
      </c>
      <c r="Y1680" s="4" t="s">
        <v>328</v>
      </c>
      <c r="Z1680" s="68">
        <v>44086</v>
      </c>
    </row>
    <row r="1681" spans="1:26" ht="12.75" x14ac:dyDescent="0.35">
      <c r="A16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1681" s="181" t="str">
        <f>IF(All_Opps[[#This Row],[WeekMod]]&lt;&gt;"",CONCATENATE(All_Opps[[#This Row],[Opp Year]],"-",TEXT(All_Opps[[#This Row],[WeekMod]],"00#")),"")</f>
        <v>2021-041</v>
      </c>
      <c r="C16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1681" s="181" t="str">
        <f>CONCATENATE(All_Opps[[#This Row],[Opp Year]],"-",TEXT(All_Opps[[#This Row],[Week]],"00#"))</f>
        <v>2021-041</v>
      </c>
      <c r="E1681" s="181">
        <f>IFERROR(VALUE(RIGHT(All_Opps[[#This Row],[Opportunity Name]],2)),"")</f>
        <v>2</v>
      </c>
      <c r="F1681" s="181">
        <f>IFERROR(("20"&amp;LEFT(All_Opps[[#This Row],[Opportunity Name]],2))*1,"")</f>
        <v>2021</v>
      </c>
      <c r="G1681" s="181" t="str">
        <f>MID(All_Opps[[#This Row],[Opportunity Name]],3,2)</f>
        <v>08</v>
      </c>
      <c r="H1681" s="181" t="str">
        <f>LEFT(All_Opps[[#This Row],[Opportunity Name]],7)</f>
        <v>2108 Ya</v>
      </c>
      <c r="I1681" s="181" t="str" cm="1">
        <f t="array" ref="I16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81" s="181" t="str">
        <f>YEAR(All_Opps[[#This Row],[Close_Date]])&amp;"-"&amp;TEXT(MONTH(All_Opps[[#This Row],[Close_Date]]),"00")</f>
        <v>2020-10</v>
      </c>
      <c r="K1681" s="182">
        <f>All_Opps[[#This Row],[Created Date2]]*1</f>
        <v>44085</v>
      </c>
      <c r="L1681" s="183">
        <f>YEAR(All_Opps[[#This Row],[Created_Date]])</f>
        <v>2020</v>
      </c>
      <c r="M1681" s="184">
        <f>WEEKNUM(All_Opps[[#This Row],[Created_Date]],16)</f>
        <v>37</v>
      </c>
      <c r="N1681" s="182">
        <f>All_Opps[[#This Row],[Close Date]]*1</f>
        <v>44113</v>
      </c>
      <c r="O1681" s="185">
        <f>YEAR(All_Opps[[#This Row],[Close_Date]])</f>
        <v>2020</v>
      </c>
      <c r="P1681" s="183">
        <f>MONTH(All_Opps[[#This Row],[Close Date]])</f>
        <v>10</v>
      </c>
      <c r="Q1681" s="181">
        <f>WEEKNUM(All_Opps[[#This Row],[Close Date]],1)</f>
        <v>41</v>
      </c>
      <c r="R168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81" s="4" t="s">
        <v>3671</v>
      </c>
      <c r="T1681" s="4" t="s">
        <v>3672</v>
      </c>
      <c r="U1681" s="68">
        <v>44113</v>
      </c>
      <c r="V1681" s="347" t="s">
        <v>18</v>
      </c>
      <c r="W1681" s="9">
        <v>25236</v>
      </c>
      <c r="X1681" s="4" t="s">
        <v>13</v>
      </c>
      <c r="Y1681" s="4" t="s">
        <v>3563</v>
      </c>
      <c r="Z1681" s="68">
        <v>44085</v>
      </c>
    </row>
    <row r="1682" spans="1:26" ht="12.75" x14ac:dyDescent="0.35">
      <c r="A16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1682" s="181" t="str">
        <f>IF(All_Opps[[#This Row],[WeekMod]]&lt;&gt;"",CONCATENATE(All_Opps[[#This Row],[Opp Year]],"-",TEXT(All_Opps[[#This Row],[WeekMod]],"00#")),"")</f>
        <v>2021-038</v>
      </c>
      <c r="C16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1682" s="181" t="str">
        <f>CONCATENATE(All_Opps[[#This Row],[Opp Year]],"-",TEXT(All_Opps[[#This Row],[Week]],"00#"))</f>
        <v>2021-038</v>
      </c>
      <c r="E1682" s="181">
        <f>IFERROR(VALUE(RIGHT(All_Opps[[#This Row],[Opportunity Name]],2)),"")</f>
        <v>2</v>
      </c>
      <c r="F1682" s="181">
        <f>IFERROR(("20"&amp;LEFT(All_Opps[[#This Row],[Opportunity Name]],2))*1,"")</f>
        <v>2021</v>
      </c>
      <c r="G1682" s="181" t="str">
        <f>MID(All_Opps[[#This Row],[Opportunity Name]],3,2)</f>
        <v>09</v>
      </c>
      <c r="H1682" s="181" t="str">
        <f>LEFT(All_Opps[[#This Row],[Opportunity Name]],7)</f>
        <v>2109 Za</v>
      </c>
      <c r="I1682" s="181" t="str" cm="1">
        <f t="array" ref="I16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82" s="181" t="str">
        <f>YEAR(All_Opps[[#This Row],[Close_Date]])&amp;"-"&amp;TEXT(MONTH(All_Opps[[#This Row],[Close_Date]]),"00")</f>
        <v>2020-09</v>
      </c>
      <c r="K1682" s="182">
        <f>All_Opps[[#This Row],[Created Date2]]*1</f>
        <v>44022</v>
      </c>
      <c r="L1682" s="183">
        <f>YEAR(All_Opps[[#This Row],[Created_Date]])</f>
        <v>2020</v>
      </c>
      <c r="M1682" s="184">
        <f>WEEKNUM(All_Opps[[#This Row],[Created_Date]],16)</f>
        <v>28</v>
      </c>
      <c r="N1682" s="182">
        <f>All_Opps[[#This Row],[Close Date]]*1</f>
        <v>44092</v>
      </c>
      <c r="O1682" s="185">
        <f>YEAR(All_Opps[[#This Row],[Close_Date]])</f>
        <v>2020</v>
      </c>
      <c r="P1682" s="183">
        <f>MONTH(All_Opps[[#This Row],[Close Date]])</f>
        <v>9</v>
      </c>
      <c r="Q1682" s="181">
        <f>WEEKNUM(All_Opps[[#This Row],[Close Date]],1)</f>
        <v>38</v>
      </c>
      <c r="R168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82" s="4" t="s">
        <v>3673</v>
      </c>
      <c r="T1682" s="4" t="s">
        <v>3674</v>
      </c>
      <c r="U1682" s="68">
        <v>44092</v>
      </c>
      <c r="V1682" s="347" t="s">
        <v>18</v>
      </c>
      <c r="W1682" s="9">
        <v>48298</v>
      </c>
      <c r="X1682" s="4" t="s">
        <v>13</v>
      </c>
      <c r="Y1682" s="4" t="s">
        <v>3563</v>
      </c>
      <c r="Z1682" s="68">
        <v>44022</v>
      </c>
    </row>
    <row r="1683" spans="1:26" ht="12.75" x14ac:dyDescent="0.35">
      <c r="A16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1683" s="181" t="str">
        <f>IF(All_Opps[[#This Row],[WeekMod]]&lt;&gt;"",CONCATENATE(All_Opps[[#This Row],[Opp Year]],"-",TEXT(All_Opps[[#This Row],[WeekMod]],"00#")),"")</f>
        <v>2021-037</v>
      </c>
      <c r="C16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1683" s="181" t="str">
        <f>CONCATENATE(All_Opps[[#This Row],[Opp Year]],"-",TEXT(All_Opps[[#This Row],[Week]],"00#"))</f>
        <v>2021-037</v>
      </c>
      <c r="E1683" s="181">
        <f>IFERROR(VALUE(RIGHT(All_Opps[[#This Row],[Opportunity Name]],2)),"")</f>
        <v>3</v>
      </c>
      <c r="F1683" s="181">
        <f>IFERROR(("20"&amp;LEFT(All_Opps[[#This Row],[Opportunity Name]],2))*1,"")</f>
        <v>2021</v>
      </c>
      <c r="G1683" s="181" t="str">
        <f>MID(All_Opps[[#This Row],[Opportunity Name]],3,2)</f>
        <v>06</v>
      </c>
      <c r="H1683" s="181" t="str">
        <f>LEFT(All_Opps[[#This Row],[Opportunity Name]],7)</f>
        <v>2106-29</v>
      </c>
      <c r="I1683" s="181" t="str" cm="1">
        <f t="array" ref="I16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83" s="181" t="str">
        <f>YEAR(All_Opps[[#This Row],[Close_Date]])&amp;"-"&amp;TEXT(MONTH(All_Opps[[#This Row],[Close_Date]]),"00")</f>
        <v>2020-09</v>
      </c>
      <c r="K1683" s="182">
        <f>All_Opps[[#This Row],[Created Date2]]*1</f>
        <v>44047</v>
      </c>
      <c r="L1683" s="183">
        <f>YEAR(All_Opps[[#This Row],[Created_Date]])</f>
        <v>2020</v>
      </c>
      <c r="M1683" s="184">
        <f>WEEKNUM(All_Opps[[#This Row],[Created_Date]],16)</f>
        <v>32</v>
      </c>
      <c r="N1683" s="182">
        <f>All_Opps[[#This Row],[Close Date]]*1</f>
        <v>44084</v>
      </c>
      <c r="O1683" s="185">
        <f>YEAR(All_Opps[[#This Row],[Close_Date]])</f>
        <v>2020</v>
      </c>
      <c r="P1683" s="183">
        <f>MONTH(All_Opps[[#This Row],[Close Date]])</f>
        <v>9</v>
      </c>
      <c r="Q1683" s="181">
        <f>WEEKNUM(All_Opps[[#This Row],[Close Date]],1)</f>
        <v>37</v>
      </c>
      <c r="R168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301</v>
      </c>
      <c r="S1683" s="4" t="s">
        <v>3675</v>
      </c>
      <c r="T1683" s="4" t="s">
        <v>3676</v>
      </c>
      <c r="U1683" s="68">
        <v>44084</v>
      </c>
      <c r="V1683" s="347" t="s">
        <v>19</v>
      </c>
      <c r="W1683" s="9">
        <v>57804</v>
      </c>
      <c r="X1683" s="4" t="s">
        <v>13</v>
      </c>
      <c r="Y1683" s="4" t="s">
        <v>328</v>
      </c>
      <c r="Z1683" s="68">
        <v>44047</v>
      </c>
    </row>
    <row r="1684" spans="1:26" ht="12.75" x14ac:dyDescent="0.35">
      <c r="A168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684" s="181" t="str">
        <f>IF(All_Opps[[#This Row],[WeekMod]]&lt;&gt;"",CONCATENATE(All_Opps[[#This Row],[Opp Year]],"-",TEXT(All_Opps[[#This Row],[WeekMod]],"00#")),"")</f>
        <v/>
      </c>
      <c r="C16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684" s="181" t="str">
        <f>CONCATENATE(All_Opps[[#This Row],[Opp Year]],"-",TEXT(All_Opps[[#This Row],[Week]],"00#"))</f>
        <v>2022-001</v>
      </c>
      <c r="E1684" s="181">
        <f>IFERROR(VALUE(RIGHT(All_Opps[[#This Row],[Opportunity Name]],2)),"")</f>
        <v>2</v>
      </c>
      <c r="F1684" s="181">
        <f>IFERROR(("20"&amp;LEFT(All_Opps[[#This Row],[Opportunity Name]],2))*1,"")</f>
        <v>2022</v>
      </c>
      <c r="G1684" s="181" t="str">
        <f>MID(All_Opps[[#This Row],[Opportunity Name]],3,2)</f>
        <v>08</v>
      </c>
      <c r="H1684" s="181" t="str">
        <f>LEFT(All_Opps[[#This Row],[Opportunity Name]],7)</f>
        <v>2208-03</v>
      </c>
      <c r="I1684" s="181" t="str" cm="1">
        <f t="array" ref="I16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84" s="181" t="str">
        <f>YEAR(All_Opps[[#This Row],[Close_Date]])&amp;"-"&amp;TEXT(MONTH(All_Opps[[#This Row],[Close_Date]]),"00")</f>
        <v>2020-09</v>
      </c>
      <c r="K1684" s="182">
        <f>All_Opps[[#This Row],[Created Date2]]*1</f>
        <v>44073</v>
      </c>
      <c r="L1684" s="183">
        <f>YEAR(All_Opps[[#This Row],[Created_Date]])</f>
        <v>2020</v>
      </c>
      <c r="M1684" s="184">
        <f>WEEKNUM(All_Opps[[#This Row],[Created_Date]],16)</f>
        <v>36</v>
      </c>
      <c r="N1684" s="182">
        <f>All_Opps[[#This Row],[Close Date]]*1</f>
        <v>44090</v>
      </c>
      <c r="O1684" s="185">
        <f>YEAR(All_Opps[[#This Row],[Close_Date]])</f>
        <v>2020</v>
      </c>
      <c r="P1684" s="183">
        <f>MONTH(All_Opps[[#This Row],[Close Date]])</f>
        <v>9</v>
      </c>
      <c r="Q1684" s="181">
        <f>WEEKNUM(All_Opps[[#This Row],[Close Date]],1)</f>
        <v>38</v>
      </c>
      <c r="R168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701</v>
      </c>
      <c r="S1684" s="4" t="s">
        <v>3677</v>
      </c>
      <c r="T1684" s="4" t="s">
        <v>3678</v>
      </c>
      <c r="U1684" s="68">
        <v>44090</v>
      </c>
      <c r="V1684" s="347" t="s">
        <v>19</v>
      </c>
      <c r="W1684" s="9">
        <v>40527</v>
      </c>
      <c r="X1684" s="4" t="s">
        <v>6</v>
      </c>
      <c r="Y1684" s="4" t="s">
        <v>3563</v>
      </c>
      <c r="Z1684" s="68">
        <v>44073</v>
      </c>
    </row>
    <row r="1685" spans="1:26" ht="12.75" x14ac:dyDescent="0.35">
      <c r="A168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685" s="181" t="str">
        <f>IF(All_Opps[[#This Row],[WeekMod]]&lt;&gt;"",CONCATENATE(All_Opps[[#This Row],[Opp Year]],"-",TEXT(All_Opps[[#This Row],[WeekMod]],"00#")),"")</f>
        <v/>
      </c>
      <c r="C16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685" s="181" t="str">
        <f>CONCATENATE(All_Opps[[#This Row],[Opp Year]],"-",TEXT(All_Opps[[#This Row],[Week]],"00#"))</f>
        <v>2022-001</v>
      </c>
      <c r="E1685" s="181">
        <f>IFERROR(VALUE(RIGHT(All_Opps[[#This Row],[Opportunity Name]],2)),"")</f>
        <v>2</v>
      </c>
      <c r="F1685" s="181">
        <f>IFERROR(("20"&amp;LEFT(All_Opps[[#This Row],[Opportunity Name]],2))*1,"")</f>
        <v>2022</v>
      </c>
      <c r="G1685" s="181" t="str">
        <f>MID(All_Opps[[#This Row],[Opportunity Name]],3,2)</f>
        <v>08</v>
      </c>
      <c r="H1685" s="181" t="str">
        <f>LEFT(All_Opps[[#This Row],[Opportunity Name]],7)</f>
        <v>2208 Pe</v>
      </c>
      <c r="I1685" s="181" t="str" cm="1">
        <f t="array" ref="I16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85" s="181" t="str">
        <f>YEAR(All_Opps[[#This Row],[Close_Date]])&amp;"-"&amp;TEXT(MONTH(All_Opps[[#This Row],[Close_Date]]),"00")</f>
        <v>2020-09</v>
      </c>
      <c r="K1685" s="182">
        <f>All_Opps[[#This Row],[Created Date2]]*1</f>
        <v>44061</v>
      </c>
      <c r="L1685" s="183">
        <f>YEAR(All_Opps[[#This Row],[Created_Date]])</f>
        <v>2020</v>
      </c>
      <c r="M1685" s="184">
        <f>WEEKNUM(All_Opps[[#This Row],[Created_Date]],16)</f>
        <v>34</v>
      </c>
      <c r="N1685" s="182">
        <f>All_Opps[[#This Row],[Close Date]]*1</f>
        <v>44094</v>
      </c>
      <c r="O1685" s="185">
        <f>YEAR(All_Opps[[#This Row],[Close_Date]])</f>
        <v>2020</v>
      </c>
      <c r="P1685" s="183">
        <f>MONTH(All_Opps[[#This Row],[Close Date]])</f>
        <v>9</v>
      </c>
      <c r="Q1685" s="181">
        <f>WEEKNUM(All_Opps[[#This Row],[Close Date]],1)</f>
        <v>39</v>
      </c>
      <c r="R168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85" s="4" t="s">
        <v>3679</v>
      </c>
      <c r="T1685" s="4" t="s">
        <v>3680</v>
      </c>
      <c r="U1685" s="68">
        <v>44094</v>
      </c>
      <c r="V1685" s="347" t="s">
        <v>18</v>
      </c>
      <c r="W1685" s="9">
        <v>44963</v>
      </c>
      <c r="X1685" s="4" t="s">
        <v>15</v>
      </c>
      <c r="Y1685" s="4" t="s">
        <v>3563</v>
      </c>
      <c r="Z1685" s="68">
        <v>44061</v>
      </c>
    </row>
    <row r="1686" spans="1:26" ht="12.75" x14ac:dyDescent="0.35">
      <c r="A16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1686" s="181" t="str">
        <f>IF(All_Opps[[#This Row],[WeekMod]]&lt;&gt;"",CONCATENATE(All_Opps[[#This Row],[Opp Year]],"-",TEXT(All_Opps[[#This Row],[WeekMod]],"00#")),"")</f>
        <v>2021-034</v>
      </c>
      <c r="C16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1686" s="181" t="str">
        <f>CONCATENATE(All_Opps[[#This Row],[Opp Year]],"-",TEXT(All_Opps[[#This Row],[Week]],"00#"))</f>
        <v>2021-034</v>
      </c>
      <c r="E1686" s="181">
        <f>IFERROR(VALUE(RIGHT(All_Opps[[#This Row],[Opportunity Name]],2)),"")</f>
        <v>1</v>
      </c>
      <c r="F1686" s="181">
        <f>IFERROR(("20"&amp;LEFT(All_Opps[[#This Row],[Opportunity Name]],2))*1,"")</f>
        <v>2021</v>
      </c>
      <c r="G1686" s="181" t="str">
        <f>MID(All_Opps[[#This Row],[Opportunity Name]],3,2)</f>
        <v>01</v>
      </c>
      <c r="H1686" s="181" t="str">
        <f>LEFT(All_Opps[[#This Row],[Opportunity Name]],7)</f>
        <v>2101-02</v>
      </c>
      <c r="I1686" s="181" t="str" cm="1">
        <f t="array" ref="I16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86" s="181" t="str">
        <f>YEAR(All_Opps[[#This Row],[Close_Date]])&amp;"-"&amp;TEXT(MONTH(All_Opps[[#This Row],[Close_Date]]),"00")</f>
        <v>2020-08</v>
      </c>
      <c r="K1686" s="182">
        <f>All_Opps[[#This Row],[Created Date2]]*1</f>
        <v>44064</v>
      </c>
      <c r="L1686" s="183">
        <f>YEAR(All_Opps[[#This Row],[Created_Date]])</f>
        <v>2020</v>
      </c>
      <c r="M1686" s="184">
        <f>WEEKNUM(All_Opps[[#This Row],[Created_Date]],16)</f>
        <v>34</v>
      </c>
      <c r="N1686" s="182">
        <f>All_Opps[[#This Row],[Close Date]]*1</f>
        <v>44064</v>
      </c>
      <c r="O1686" s="185">
        <f>YEAR(All_Opps[[#This Row],[Close_Date]])</f>
        <v>2020</v>
      </c>
      <c r="P1686" s="183">
        <f>MONTH(All_Opps[[#This Row],[Close Date]])</f>
        <v>8</v>
      </c>
      <c r="Q1686" s="181">
        <f>WEEKNUM(All_Opps[[#This Row],[Close Date]],1)</f>
        <v>34</v>
      </c>
      <c r="R168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133</v>
      </c>
      <c r="S1686" s="4" t="s">
        <v>3681</v>
      </c>
      <c r="T1686" s="4" t="s">
        <v>3682</v>
      </c>
      <c r="U1686" s="68">
        <v>44064</v>
      </c>
      <c r="V1686" s="347" t="s">
        <v>19</v>
      </c>
      <c r="W1686" s="9">
        <v>10060</v>
      </c>
      <c r="X1686" s="4" t="s">
        <v>11</v>
      </c>
      <c r="Y1686" s="4" t="s">
        <v>328</v>
      </c>
      <c r="Z1686" s="68">
        <v>44064</v>
      </c>
    </row>
    <row r="1687" spans="1:26" ht="12.75" x14ac:dyDescent="0.35">
      <c r="A16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88</v>
      </c>
      <c r="B1687" s="181" t="str">
        <f>IF(All_Opps[[#This Row],[WeekMod]]&lt;&gt;"",CONCATENATE(All_Opps[[#This Row],[Opp Year]],"-",TEXT(All_Opps[[#This Row],[WeekMod]],"00#")),"")</f>
        <v>2020-088</v>
      </c>
      <c r="C16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88</v>
      </c>
      <c r="D1687" s="181" t="str">
        <f>CONCATENATE(All_Opps[[#This Row],[Opp Year]],"-",TEXT(All_Opps[[#This Row],[Week]],"00#"))</f>
        <v>2020-088</v>
      </c>
      <c r="E1687" s="181">
        <f>IFERROR(VALUE(RIGHT(All_Opps[[#This Row],[Opportunity Name]],2)),"")</f>
        <v>2</v>
      </c>
      <c r="F1687" s="181">
        <f>IFERROR(("20"&amp;LEFT(All_Opps[[#This Row],[Opportunity Name]],2))*1,"")</f>
        <v>2020</v>
      </c>
      <c r="G1687" s="181" t="str">
        <f>MID(All_Opps[[#This Row],[Opportunity Name]],3,2)</f>
        <v>10</v>
      </c>
      <c r="H1687" s="181" t="str">
        <f>LEFT(All_Opps[[#This Row],[Opportunity Name]],7)</f>
        <v>2010- J</v>
      </c>
      <c r="I1687" s="181" t="str" cm="1">
        <f t="array" ref="I16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87" s="181" t="str">
        <f>YEAR(All_Opps[[#This Row],[Close_Date]])&amp;"-"&amp;TEXT(MONTH(All_Opps[[#This Row],[Close_Date]]),"00")</f>
        <v>2020-09</v>
      </c>
      <c r="K1687" s="182">
        <f>All_Opps[[#This Row],[Created Date2]]*1</f>
        <v>43979</v>
      </c>
      <c r="L1687" s="183">
        <f>YEAR(All_Opps[[#This Row],[Created_Date]])</f>
        <v>2020</v>
      </c>
      <c r="M1687" s="184">
        <f>WEEKNUM(All_Opps[[#This Row],[Created_Date]],16)</f>
        <v>22</v>
      </c>
      <c r="N1687" s="182">
        <f>All_Opps[[#This Row],[Close Date]]*1</f>
        <v>44077</v>
      </c>
      <c r="O1687" s="185">
        <f>YEAR(All_Opps[[#This Row],[Close_Date]])</f>
        <v>2020</v>
      </c>
      <c r="P1687" s="183">
        <f>MONTH(All_Opps[[#This Row],[Close Date]])</f>
        <v>9</v>
      </c>
      <c r="Q1687" s="181">
        <f>WEEKNUM(All_Opps[[#This Row],[Close Date]],1)</f>
        <v>36</v>
      </c>
      <c r="R168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87" s="4" t="s">
        <v>3683</v>
      </c>
      <c r="T1687" s="4" t="s">
        <v>3684</v>
      </c>
      <c r="U1687" s="68">
        <v>44077</v>
      </c>
      <c r="V1687" s="347" t="s">
        <v>18</v>
      </c>
      <c r="W1687" s="9">
        <v>0</v>
      </c>
      <c r="X1687" s="4" t="s">
        <v>6</v>
      </c>
      <c r="Y1687" s="4" t="s">
        <v>3685</v>
      </c>
      <c r="Z1687" s="68">
        <v>43979</v>
      </c>
    </row>
    <row r="1688" spans="1:26" ht="12.75" x14ac:dyDescent="0.35">
      <c r="A16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89</v>
      </c>
      <c r="B1688" s="181" t="str">
        <f>IF(All_Opps[[#This Row],[WeekMod]]&lt;&gt;"",CONCATENATE(All_Opps[[#This Row],[Opp Year]],"-",TEXT(All_Opps[[#This Row],[WeekMod]],"00#")),"")</f>
        <v>2020-089</v>
      </c>
      <c r="C16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89</v>
      </c>
      <c r="D1688" s="181" t="str">
        <f>CONCATENATE(All_Opps[[#This Row],[Opp Year]],"-",TEXT(All_Opps[[#This Row],[Week]],"00#"))</f>
        <v>2020-089</v>
      </c>
      <c r="E1688" s="181">
        <f>IFERROR(VALUE(RIGHT(All_Opps[[#This Row],[Opportunity Name]],2)),"")</f>
        <v>5</v>
      </c>
      <c r="F1688" s="181">
        <f>IFERROR(("20"&amp;LEFT(All_Opps[[#This Row],[Opportunity Name]],2))*1,"")</f>
        <v>2020</v>
      </c>
      <c r="G1688" s="181" t="str">
        <f>MID(All_Opps[[#This Row],[Opportunity Name]],3,2)</f>
        <v>11</v>
      </c>
      <c r="H1688" s="181" t="str">
        <f>LEFT(All_Opps[[#This Row],[Opportunity Name]],7)</f>
        <v>2011-07</v>
      </c>
      <c r="I1688" s="181" t="str" cm="1">
        <f t="array" ref="I16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88" s="181" t="str">
        <f>YEAR(All_Opps[[#This Row],[Close_Date]])&amp;"-"&amp;TEXT(MONTH(All_Opps[[#This Row],[Close_Date]]),"00")</f>
        <v>2020-09</v>
      </c>
      <c r="K1688" s="182">
        <f>All_Opps[[#This Row],[Created Date2]]*1</f>
        <v>44082</v>
      </c>
      <c r="L1688" s="183">
        <f>YEAR(All_Opps[[#This Row],[Created_Date]])</f>
        <v>2020</v>
      </c>
      <c r="M1688" s="184">
        <f>WEEKNUM(All_Opps[[#This Row],[Created_Date]],16)</f>
        <v>37</v>
      </c>
      <c r="N1688" s="182">
        <f>All_Opps[[#This Row],[Close Date]]*1</f>
        <v>44082</v>
      </c>
      <c r="O1688" s="185">
        <f>YEAR(All_Opps[[#This Row],[Close_Date]])</f>
        <v>2020</v>
      </c>
      <c r="P1688" s="183">
        <f>MONTH(All_Opps[[#This Row],[Close Date]])</f>
        <v>9</v>
      </c>
      <c r="Q1688" s="181">
        <f>WEEKNUM(All_Opps[[#This Row],[Close Date]],1)</f>
        <v>37</v>
      </c>
      <c r="R168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54</v>
      </c>
      <c r="S1688" s="4" t="s">
        <v>3686</v>
      </c>
      <c r="T1688" s="4" t="s">
        <v>3687</v>
      </c>
      <c r="U1688" s="68">
        <v>44082</v>
      </c>
      <c r="V1688" s="347" t="s">
        <v>19</v>
      </c>
      <c r="W1688" s="9">
        <v>222519</v>
      </c>
      <c r="X1688" s="4" t="s">
        <v>13</v>
      </c>
      <c r="Y1688" s="4" t="s">
        <v>328</v>
      </c>
      <c r="Z1688" s="68">
        <v>44082</v>
      </c>
    </row>
    <row r="1689" spans="1:26" ht="12.75" x14ac:dyDescent="0.35">
      <c r="A168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689" s="181" t="str">
        <f>IF(All_Opps[[#This Row],[WeekMod]]&lt;&gt;"",CONCATENATE(All_Opps[[#This Row],[Opp Year]],"-",TEXT(All_Opps[[#This Row],[WeekMod]],"00#")),"")</f>
        <v/>
      </c>
      <c r="C16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689" s="181" t="str">
        <f>CONCATENATE(All_Opps[[#This Row],[Opp Year]],"-",TEXT(All_Opps[[#This Row],[Week]],"00#"))</f>
        <v>2022-001</v>
      </c>
      <c r="E1689" s="181">
        <f>IFERROR(VALUE(RIGHT(All_Opps[[#This Row],[Opportunity Name]],2)),"")</f>
        <v>2</v>
      </c>
      <c r="F1689" s="181">
        <f>IFERROR(("20"&amp;LEFT(All_Opps[[#This Row],[Opportunity Name]],2))*1,"")</f>
        <v>2022</v>
      </c>
      <c r="G1689" s="181" t="str">
        <f>MID(All_Opps[[#This Row],[Opportunity Name]],3,2)</f>
        <v>05</v>
      </c>
      <c r="H1689" s="181" t="str">
        <f>LEFT(All_Opps[[#This Row],[Opportunity Name]],7)</f>
        <v>2205-01</v>
      </c>
      <c r="I1689" s="181" t="str" cm="1">
        <f t="array" ref="I16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89" s="181" t="str">
        <f>YEAR(All_Opps[[#This Row],[Close_Date]])&amp;"-"&amp;TEXT(MONTH(All_Opps[[#This Row],[Close_Date]]),"00")</f>
        <v>2020-10</v>
      </c>
      <c r="K1689" s="182">
        <f>All_Opps[[#This Row],[Created Date2]]*1</f>
        <v>44077</v>
      </c>
      <c r="L1689" s="183">
        <f>YEAR(All_Opps[[#This Row],[Created_Date]])</f>
        <v>2020</v>
      </c>
      <c r="M1689" s="184">
        <f>WEEKNUM(All_Opps[[#This Row],[Created_Date]],16)</f>
        <v>36</v>
      </c>
      <c r="N1689" s="182">
        <f>All_Opps[[#This Row],[Close Date]]*1</f>
        <v>44110</v>
      </c>
      <c r="O1689" s="185">
        <f>YEAR(All_Opps[[#This Row],[Close_Date]])</f>
        <v>2020</v>
      </c>
      <c r="P1689" s="183">
        <f>MONTH(All_Opps[[#This Row],[Close Date]])</f>
        <v>10</v>
      </c>
      <c r="Q1689" s="181">
        <f>WEEKNUM(All_Opps[[#This Row],[Close Date]],1)</f>
        <v>41</v>
      </c>
      <c r="R168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605</v>
      </c>
      <c r="S1689" s="4" t="s">
        <v>3688</v>
      </c>
      <c r="T1689" s="4" t="s">
        <v>3689</v>
      </c>
      <c r="U1689" s="68">
        <v>44110</v>
      </c>
      <c r="V1689" s="347" t="s">
        <v>19</v>
      </c>
      <c r="W1689" s="9">
        <v>38745</v>
      </c>
      <c r="X1689" s="4" t="s">
        <v>27</v>
      </c>
      <c r="Y1689" s="4" t="s">
        <v>328</v>
      </c>
      <c r="Z1689" s="68">
        <v>44077</v>
      </c>
    </row>
    <row r="1690" spans="1:26" ht="12.75" x14ac:dyDescent="0.35">
      <c r="A16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89</v>
      </c>
      <c r="B1690" s="181" t="str">
        <f>IF(All_Opps[[#This Row],[WeekMod]]&lt;&gt;"",CONCATENATE(All_Opps[[#This Row],[Opp Year]],"-",TEXT(All_Opps[[#This Row],[WeekMod]],"00#")),"")</f>
        <v>2020-089</v>
      </c>
      <c r="C16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89</v>
      </c>
      <c r="D1690" s="181" t="str">
        <f>CONCATENATE(All_Opps[[#This Row],[Opp Year]],"-",TEXT(All_Opps[[#This Row],[Week]],"00#"))</f>
        <v>2020-089</v>
      </c>
      <c r="E1690" s="181">
        <f>IFERROR(VALUE(RIGHT(All_Opps[[#This Row],[Opportunity Name]],2)),"")</f>
        <v>1</v>
      </c>
      <c r="F1690" s="181">
        <f>IFERROR(("20"&amp;LEFT(All_Opps[[#This Row],[Opportunity Name]],2))*1,"")</f>
        <v>2020</v>
      </c>
      <c r="G1690" s="181" t="str">
        <f>MID(All_Opps[[#This Row],[Opportunity Name]],3,2)</f>
        <v>11</v>
      </c>
      <c r="H1690" s="181" t="str">
        <f>LEFT(All_Opps[[#This Row],[Opportunity Name]],7)</f>
        <v>2011-08</v>
      </c>
      <c r="I1690" s="181" t="str" cm="1">
        <f t="array" ref="I16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90" s="181" t="str">
        <f>YEAR(All_Opps[[#This Row],[Close_Date]])&amp;"-"&amp;TEXT(MONTH(All_Opps[[#This Row],[Close_Date]]),"00")</f>
        <v>2020-09</v>
      </c>
      <c r="K1690" s="182">
        <f>All_Opps[[#This Row],[Created Date2]]*1</f>
        <v>44091</v>
      </c>
      <c r="L1690" s="183">
        <f>YEAR(All_Opps[[#This Row],[Created_Date]])</f>
        <v>2020</v>
      </c>
      <c r="M1690" s="184">
        <f>WEEKNUM(All_Opps[[#This Row],[Created_Date]],16)</f>
        <v>38</v>
      </c>
      <c r="N1690" s="182">
        <f>All_Opps[[#This Row],[Close Date]]*1</f>
        <v>44083</v>
      </c>
      <c r="O1690" s="185">
        <f>YEAR(All_Opps[[#This Row],[Close_Date]])</f>
        <v>2020</v>
      </c>
      <c r="P1690" s="183">
        <f>MONTH(All_Opps[[#This Row],[Close Date]])</f>
        <v>9</v>
      </c>
      <c r="Q1690" s="181">
        <f>WEEKNUM(All_Opps[[#This Row],[Close Date]],1)</f>
        <v>37</v>
      </c>
      <c r="R169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45</v>
      </c>
      <c r="S1690" s="4" t="s">
        <v>3690</v>
      </c>
      <c r="T1690" s="4" t="s">
        <v>3691</v>
      </c>
      <c r="U1690" s="68">
        <v>44083</v>
      </c>
      <c r="V1690" s="347" t="s">
        <v>19</v>
      </c>
      <c r="W1690" s="9">
        <v>0</v>
      </c>
      <c r="X1690" s="4" t="s">
        <v>13</v>
      </c>
      <c r="Y1690" s="4" t="s">
        <v>328</v>
      </c>
      <c r="Z1690" s="68">
        <v>44091</v>
      </c>
    </row>
    <row r="1691" spans="1:26" ht="12.75" x14ac:dyDescent="0.35">
      <c r="A16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1691" s="181" t="str">
        <f>IF(All_Opps[[#This Row],[WeekMod]]&lt;&gt;"",CONCATENATE(All_Opps[[#This Row],[Opp Year]],"-",TEXT(All_Opps[[#This Row],[WeekMod]],"00#")),"")</f>
        <v>2021-040</v>
      </c>
      <c r="C16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1691" s="181" t="str">
        <f>CONCATENATE(All_Opps[[#This Row],[Opp Year]],"-",TEXT(All_Opps[[#This Row],[Week]],"00#"))</f>
        <v>2021-040</v>
      </c>
      <c r="E1691" s="181">
        <f>IFERROR(VALUE(RIGHT(All_Opps[[#This Row],[Opportunity Name]],2)),"")</f>
        <v>2</v>
      </c>
      <c r="F1691" s="181">
        <f>IFERROR(("20"&amp;LEFT(All_Opps[[#This Row],[Opportunity Name]],2))*1,"")</f>
        <v>2021</v>
      </c>
      <c r="G1691" s="181" t="str">
        <f>MID(All_Opps[[#This Row],[Opportunity Name]],3,2)</f>
        <v>01</v>
      </c>
      <c r="H1691" s="181" t="str">
        <f>LEFT(All_Opps[[#This Row],[Opportunity Name]],7)</f>
        <v>2101-03</v>
      </c>
      <c r="I1691" s="181" t="str" cm="1">
        <f t="array" ref="I16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91" s="181" t="str">
        <f>YEAR(All_Opps[[#This Row],[Close_Date]])&amp;"-"&amp;TEXT(MONTH(All_Opps[[#This Row],[Close_Date]]),"00")</f>
        <v>2020-10</v>
      </c>
      <c r="K1691" s="182">
        <f>All_Opps[[#This Row],[Created Date2]]*1</f>
        <v>44097</v>
      </c>
      <c r="L1691" s="183">
        <f>YEAR(All_Opps[[#This Row],[Created_Date]])</f>
        <v>2020</v>
      </c>
      <c r="M1691" s="184">
        <f>WEEKNUM(All_Opps[[#This Row],[Created_Date]],16)</f>
        <v>39</v>
      </c>
      <c r="N1691" s="182">
        <f>All_Opps[[#This Row],[Close Date]]*1</f>
        <v>44105</v>
      </c>
      <c r="O1691" s="185">
        <f>YEAR(All_Opps[[#This Row],[Close_Date]])</f>
        <v>2020</v>
      </c>
      <c r="P1691" s="183">
        <f>MONTH(All_Opps[[#This Row],[Close Date]])</f>
        <v>10</v>
      </c>
      <c r="Q1691" s="181">
        <f>WEEKNUM(All_Opps[[#This Row],[Close Date]],1)</f>
        <v>40</v>
      </c>
      <c r="R169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100</v>
      </c>
      <c r="S1691" s="4" t="s">
        <v>3692</v>
      </c>
      <c r="T1691" s="4" t="s">
        <v>3693</v>
      </c>
      <c r="U1691" s="68">
        <v>44105</v>
      </c>
      <c r="V1691" s="347" t="s">
        <v>19</v>
      </c>
      <c r="W1691" s="9">
        <v>53168</v>
      </c>
      <c r="X1691" s="4" t="s">
        <v>24</v>
      </c>
      <c r="Y1691" s="4" t="s">
        <v>3563</v>
      </c>
      <c r="Z1691" s="68">
        <v>44097</v>
      </c>
    </row>
    <row r="1692" spans="1:26" ht="12.75" x14ac:dyDescent="0.35">
      <c r="A16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1692" s="181" t="str">
        <f>IF(All_Opps[[#This Row],[WeekMod]]&lt;&gt;"",CONCATENATE(All_Opps[[#This Row],[Opp Year]],"-",TEXT(All_Opps[[#This Row],[WeekMod]],"00#")),"")</f>
        <v>2021-039</v>
      </c>
      <c r="C16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1692" s="181" t="str">
        <f>CONCATENATE(All_Opps[[#This Row],[Opp Year]],"-",TEXT(All_Opps[[#This Row],[Week]],"00#"))</f>
        <v>2021-039</v>
      </c>
      <c r="E1692" s="181">
        <f>IFERROR(VALUE(RIGHT(All_Opps[[#This Row],[Opportunity Name]],2)),"")</f>
        <v>2</v>
      </c>
      <c r="F1692" s="181">
        <f>IFERROR(("20"&amp;LEFT(All_Opps[[#This Row],[Opportunity Name]],2))*1,"")</f>
        <v>2021</v>
      </c>
      <c r="G1692" s="181" t="str">
        <f>MID(All_Opps[[#This Row],[Opportunity Name]],3,2)</f>
        <v>09</v>
      </c>
      <c r="H1692" s="181" t="str">
        <f>LEFT(All_Opps[[#This Row],[Opportunity Name]],7)</f>
        <v>2109 Oa</v>
      </c>
      <c r="I1692" s="181" t="str" cm="1">
        <f t="array" ref="I16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92" s="181" t="str">
        <f>YEAR(All_Opps[[#This Row],[Close_Date]])&amp;"-"&amp;TEXT(MONTH(All_Opps[[#This Row],[Close_Date]]),"00")</f>
        <v>2020-09</v>
      </c>
      <c r="K1692" s="182">
        <f>All_Opps[[#This Row],[Created Date2]]*1</f>
        <v>44058</v>
      </c>
      <c r="L1692" s="183">
        <f>YEAR(All_Opps[[#This Row],[Created_Date]])</f>
        <v>2020</v>
      </c>
      <c r="M1692" s="184">
        <f>WEEKNUM(All_Opps[[#This Row],[Created_Date]],16)</f>
        <v>34</v>
      </c>
      <c r="N1692" s="182">
        <f>All_Opps[[#This Row],[Close Date]]*1</f>
        <v>44098</v>
      </c>
      <c r="O1692" s="185">
        <f>YEAR(All_Opps[[#This Row],[Close_Date]])</f>
        <v>2020</v>
      </c>
      <c r="P1692" s="183">
        <f>MONTH(All_Opps[[#This Row],[Close Date]])</f>
        <v>9</v>
      </c>
      <c r="Q1692" s="181">
        <f>WEEKNUM(All_Opps[[#This Row],[Close Date]],1)</f>
        <v>39</v>
      </c>
      <c r="R169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92" s="4" t="s">
        <v>3694</v>
      </c>
      <c r="T1692" s="4" t="s">
        <v>3695</v>
      </c>
      <c r="U1692" s="68">
        <v>44098</v>
      </c>
      <c r="V1692" s="347" t="s">
        <v>18</v>
      </c>
      <c r="W1692" s="9">
        <v>23403</v>
      </c>
      <c r="X1692" s="4" t="s">
        <v>13</v>
      </c>
      <c r="Y1692" s="4" t="s">
        <v>328</v>
      </c>
      <c r="Z1692" s="68">
        <v>44058</v>
      </c>
    </row>
    <row r="1693" spans="1:26" ht="12.75" x14ac:dyDescent="0.35">
      <c r="A16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1693" s="181" t="str">
        <f>IF(All_Opps[[#This Row],[WeekMod]]&lt;&gt;"",CONCATENATE(All_Opps[[#This Row],[Opp Year]],"-",TEXT(All_Opps[[#This Row],[WeekMod]],"00#")),"")</f>
        <v>2021-038</v>
      </c>
      <c r="C16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1693" s="181" t="str">
        <f>CONCATENATE(All_Opps[[#This Row],[Opp Year]],"-",TEXT(All_Opps[[#This Row],[Week]],"00#"))</f>
        <v>2021-038</v>
      </c>
      <c r="E1693" s="181">
        <f>IFERROR(VALUE(RIGHT(All_Opps[[#This Row],[Opportunity Name]],2)),"")</f>
        <v>1</v>
      </c>
      <c r="F1693" s="181">
        <f>IFERROR(("20"&amp;LEFT(All_Opps[[#This Row],[Opportunity Name]],2))*1,"")</f>
        <v>2021</v>
      </c>
      <c r="G1693" s="181" t="str">
        <f>MID(All_Opps[[#This Row],[Opportunity Name]],3,2)</f>
        <v>05</v>
      </c>
      <c r="H1693" s="181" t="str">
        <f>LEFT(All_Opps[[#This Row],[Opportunity Name]],7)</f>
        <v>2105-16</v>
      </c>
      <c r="I1693" s="181" t="str" cm="1">
        <f t="array" ref="I16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93" s="181" t="str">
        <f>YEAR(All_Opps[[#This Row],[Close_Date]])&amp;"-"&amp;TEXT(MONTH(All_Opps[[#This Row],[Close_Date]]),"00")</f>
        <v>2020-09</v>
      </c>
      <c r="K1693" s="182">
        <f>All_Opps[[#This Row],[Created Date2]]*1</f>
        <v>44068</v>
      </c>
      <c r="L1693" s="183">
        <f>YEAR(All_Opps[[#This Row],[Created_Date]])</f>
        <v>2020</v>
      </c>
      <c r="M1693" s="184">
        <f>WEEKNUM(All_Opps[[#This Row],[Created_Date]],16)</f>
        <v>35</v>
      </c>
      <c r="N1693" s="182">
        <f>All_Opps[[#This Row],[Close Date]]*1</f>
        <v>44092</v>
      </c>
      <c r="O1693" s="185">
        <f>YEAR(All_Opps[[#This Row],[Close_Date]])</f>
        <v>2020</v>
      </c>
      <c r="P1693" s="183">
        <f>MONTH(All_Opps[[#This Row],[Close Date]])</f>
        <v>9</v>
      </c>
      <c r="Q1693" s="181">
        <f>WEEKNUM(All_Opps[[#This Row],[Close Date]],1)</f>
        <v>38</v>
      </c>
      <c r="R16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93" s="4" t="s">
        <v>3696</v>
      </c>
      <c r="T1693" s="4" t="s">
        <v>3697</v>
      </c>
      <c r="U1693" s="68">
        <v>44092</v>
      </c>
      <c r="V1693" s="347" t="s">
        <v>18</v>
      </c>
      <c r="W1693" s="9">
        <v>17463</v>
      </c>
      <c r="X1693" s="4" t="s">
        <v>181</v>
      </c>
      <c r="Y1693" s="4" t="s">
        <v>3563</v>
      </c>
      <c r="Z1693" s="68">
        <v>44068</v>
      </c>
    </row>
    <row r="1694" spans="1:26" ht="12.75" x14ac:dyDescent="0.35">
      <c r="A16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1694" s="181" t="str">
        <f>IF(All_Opps[[#This Row],[WeekMod]]&lt;&gt;"",CONCATENATE(All_Opps[[#This Row],[Opp Year]],"-",TEXT(All_Opps[[#This Row],[WeekMod]],"00#")),"")</f>
        <v>2021-037</v>
      </c>
      <c r="C16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1694" s="181" t="str">
        <f>CONCATENATE(All_Opps[[#This Row],[Opp Year]],"-",TEXT(All_Opps[[#This Row],[Week]],"00#"))</f>
        <v>2021-037</v>
      </c>
      <c r="E1694" s="181">
        <f>IFERROR(VALUE(RIGHT(All_Opps[[#This Row],[Opportunity Name]],2)),"")</f>
        <v>1</v>
      </c>
      <c r="F1694" s="181">
        <f>IFERROR(("20"&amp;LEFT(All_Opps[[#This Row],[Opportunity Name]],2))*1,"")</f>
        <v>2021</v>
      </c>
      <c r="G1694" s="181" t="str">
        <f>MID(All_Opps[[#This Row],[Opportunity Name]],3,2)</f>
        <v>06</v>
      </c>
      <c r="H1694" s="181" t="str">
        <f>LEFT(All_Opps[[#This Row],[Opportunity Name]],7)</f>
        <v>2106-30</v>
      </c>
      <c r="I1694" s="181" t="str" cm="1">
        <f t="array" ref="I16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694" s="181" t="str">
        <f>YEAR(All_Opps[[#This Row],[Close_Date]])&amp;"-"&amp;TEXT(MONTH(All_Opps[[#This Row],[Close_Date]]),"00")</f>
        <v>2020-09</v>
      </c>
      <c r="K1694" s="182">
        <f>All_Opps[[#This Row],[Created Date2]]*1</f>
        <v>44069</v>
      </c>
      <c r="L1694" s="183">
        <f>YEAR(All_Opps[[#This Row],[Created_Date]])</f>
        <v>2020</v>
      </c>
      <c r="M1694" s="184">
        <f>WEEKNUM(All_Opps[[#This Row],[Created_Date]],16)</f>
        <v>35</v>
      </c>
      <c r="N1694" s="182">
        <f>All_Opps[[#This Row],[Close Date]]*1</f>
        <v>44081</v>
      </c>
      <c r="O1694" s="185">
        <f>YEAR(All_Opps[[#This Row],[Close_Date]])</f>
        <v>2020</v>
      </c>
      <c r="P1694" s="183">
        <f>MONTH(All_Opps[[#This Row],[Close Date]])</f>
        <v>9</v>
      </c>
      <c r="Q1694" s="181">
        <f>WEEKNUM(All_Opps[[#This Row],[Close Date]],1)</f>
        <v>37</v>
      </c>
      <c r="R169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94" s="4" t="s">
        <v>3698</v>
      </c>
      <c r="T1694" s="4" t="s">
        <v>3699</v>
      </c>
      <c r="U1694" s="68">
        <v>44081</v>
      </c>
      <c r="V1694" s="347" t="s">
        <v>20</v>
      </c>
      <c r="W1694" s="9">
        <v>0</v>
      </c>
      <c r="X1694" s="4" t="s">
        <v>159</v>
      </c>
      <c r="Y1694" s="4" t="s">
        <v>3563</v>
      </c>
      <c r="Z1694" s="68">
        <v>44069</v>
      </c>
    </row>
    <row r="1695" spans="1:26" ht="12.75" x14ac:dyDescent="0.35">
      <c r="A16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1695" s="181" t="str">
        <f>IF(All_Opps[[#This Row],[WeekMod]]&lt;&gt;"",CONCATENATE(All_Opps[[#This Row],[Opp Year]],"-",TEXT(All_Opps[[#This Row],[WeekMod]],"00#")),"")</f>
        <v>2021-042</v>
      </c>
      <c r="C16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1695" s="181" t="str">
        <f>CONCATENATE(All_Opps[[#This Row],[Opp Year]],"-",TEXT(All_Opps[[#This Row],[Week]],"00#"))</f>
        <v>2021-042</v>
      </c>
      <c r="E1695" s="181">
        <f>IFERROR(VALUE(RIGHT(All_Opps[[#This Row],[Opportunity Name]],2)),"")</f>
        <v>1</v>
      </c>
      <c r="F1695" s="181">
        <f>IFERROR(("20"&amp;LEFT(All_Opps[[#This Row],[Opportunity Name]],2))*1,"")</f>
        <v>2021</v>
      </c>
      <c r="G1695" s="181" t="str">
        <f>MID(All_Opps[[#This Row],[Opportunity Name]],3,2)</f>
        <v>01</v>
      </c>
      <c r="H1695" s="181" t="str">
        <f>LEFT(All_Opps[[#This Row],[Opportunity Name]],7)</f>
        <v>2101-02</v>
      </c>
      <c r="I1695" s="181" t="str" cm="1">
        <f t="array" ref="I16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695" s="181" t="str">
        <f>YEAR(All_Opps[[#This Row],[Close_Date]])&amp;"-"&amp;TEXT(MONTH(All_Opps[[#This Row],[Close_Date]]),"00")</f>
        <v>2020-10</v>
      </c>
      <c r="K1695" s="182">
        <f>All_Opps[[#This Row],[Created Date2]]*1</f>
        <v>44119</v>
      </c>
      <c r="L1695" s="183">
        <f>YEAR(All_Opps[[#This Row],[Created_Date]])</f>
        <v>2020</v>
      </c>
      <c r="M1695" s="184">
        <f>WEEKNUM(All_Opps[[#This Row],[Created_Date]],16)</f>
        <v>42</v>
      </c>
      <c r="N1695" s="182">
        <f>All_Opps[[#This Row],[Close Date]]*1</f>
        <v>44118</v>
      </c>
      <c r="O1695" s="185">
        <f>YEAR(All_Opps[[#This Row],[Close_Date]])</f>
        <v>2020</v>
      </c>
      <c r="P1695" s="183">
        <f>MONTH(All_Opps[[#This Row],[Close Date]])</f>
        <v>10</v>
      </c>
      <c r="Q1695" s="181">
        <f>WEEKNUM(All_Opps[[#This Row],[Close Date]],1)</f>
        <v>42</v>
      </c>
      <c r="R169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78</v>
      </c>
      <c r="S1695" s="4" t="s">
        <v>3700</v>
      </c>
      <c r="T1695" s="4" t="s">
        <v>3701</v>
      </c>
      <c r="U1695" s="68">
        <v>44118</v>
      </c>
      <c r="V1695" s="347" t="s">
        <v>19</v>
      </c>
      <c r="W1695" s="9">
        <v>10515</v>
      </c>
      <c r="X1695" s="4" t="s">
        <v>6</v>
      </c>
      <c r="Y1695" s="4" t="s">
        <v>328</v>
      </c>
      <c r="Z1695" s="68">
        <v>44119</v>
      </c>
    </row>
    <row r="1696" spans="1:26" ht="12.75" x14ac:dyDescent="0.35">
      <c r="A169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696" s="181" t="str">
        <f>IF(All_Opps[[#This Row],[WeekMod]]&lt;&gt;"",CONCATENATE(All_Opps[[#This Row],[Opp Year]],"-",TEXT(All_Opps[[#This Row],[WeekMod]],"00#")),"")</f>
        <v/>
      </c>
      <c r="C16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696" s="181" t="str">
        <f>CONCATENATE(All_Opps[[#This Row],[Opp Year]],"-",TEXT(All_Opps[[#This Row],[Week]],"00#"))</f>
        <v>2022-001</v>
      </c>
      <c r="E1696" s="181">
        <f>IFERROR(VALUE(RIGHT(All_Opps[[#This Row],[Opportunity Name]],2)),"")</f>
        <v>11</v>
      </c>
      <c r="F1696" s="181">
        <f>IFERROR(("20"&amp;LEFT(All_Opps[[#This Row],[Opportunity Name]],2))*1,"")</f>
        <v>2022</v>
      </c>
      <c r="G1696" s="181" t="str">
        <f>MID(All_Opps[[#This Row],[Opportunity Name]],3,2)</f>
        <v>09</v>
      </c>
      <c r="H1696" s="181" t="str">
        <f>LEFT(All_Opps[[#This Row],[Opportunity Name]],7)</f>
        <v>2209 Za</v>
      </c>
      <c r="I1696" s="181" t="str" cm="1">
        <f t="array" ref="I16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96" s="181" t="str">
        <f>YEAR(All_Opps[[#This Row],[Close_Date]])&amp;"-"&amp;TEXT(MONTH(All_Opps[[#This Row],[Close_Date]]),"00")</f>
        <v>2020-09</v>
      </c>
      <c r="K1696" s="182">
        <f>All_Opps[[#This Row],[Created Date2]]*1</f>
        <v>44060</v>
      </c>
      <c r="L1696" s="183">
        <f>YEAR(All_Opps[[#This Row],[Created_Date]])</f>
        <v>2020</v>
      </c>
      <c r="M1696" s="184">
        <f>WEEKNUM(All_Opps[[#This Row],[Created_Date]],16)</f>
        <v>34</v>
      </c>
      <c r="N1696" s="182">
        <f>All_Opps[[#This Row],[Close Date]]*1</f>
        <v>44104</v>
      </c>
      <c r="O1696" s="185">
        <f>YEAR(All_Opps[[#This Row],[Close_Date]])</f>
        <v>2020</v>
      </c>
      <c r="P1696" s="183">
        <f>MONTH(All_Opps[[#This Row],[Close Date]])</f>
        <v>9</v>
      </c>
      <c r="Q1696" s="181">
        <f>WEEKNUM(All_Opps[[#This Row],[Close Date]],1)</f>
        <v>40</v>
      </c>
      <c r="R169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96" s="4" t="s">
        <v>3702</v>
      </c>
      <c r="T1696" s="4" t="s">
        <v>3703</v>
      </c>
      <c r="U1696" s="68">
        <v>44104</v>
      </c>
      <c r="V1696" s="347" t="s">
        <v>21</v>
      </c>
      <c r="W1696" s="9">
        <v>132808</v>
      </c>
      <c r="X1696" s="4" t="s">
        <v>11</v>
      </c>
      <c r="Y1696" s="4" t="s">
        <v>328</v>
      </c>
      <c r="Z1696" s="68">
        <v>44060</v>
      </c>
    </row>
    <row r="1697" spans="1:26" ht="12.75" x14ac:dyDescent="0.35">
      <c r="A16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1697" s="181" t="str">
        <f>IF(All_Opps[[#This Row],[WeekMod]]&lt;&gt;"",CONCATENATE(All_Opps[[#This Row],[Opp Year]],"-",TEXT(All_Opps[[#This Row],[WeekMod]],"00#")),"")</f>
        <v>2021-044</v>
      </c>
      <c r="C16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1697" s="181" t="str">
        <f>CONCATENATE(All_Opps[[#This Row],[Opp Year]],"-",TEXT(All_Opps[[#This Row],[Week]],"00#"))</f>
        <v>2021-044</v>
      </c>
      <c r="E1697" s="181">
        <f>IFERROR(VALUE(RIGHT(All_Opps[[#This Row],[Opportunity Name]],2)),"")</f>
        <v>2</v>
      </c>
      <c r="F1697" s="181">
        <f>IFERROR(("20"&amp;LEFT(All_Opps[[#This Row],[Opportunity Name]],2))*1,"")</f>
        <v>2021</v>
      </c>
      <c r="G1697" s="181" t="str">
        <f>MID(All_Opps[[#This Row],[Opportunity Name]],3,2)</f>
        <v>01</v>
      </c>
      <c r="H1697" s="181" t="str">
        <f>LEFT(All_Opps[[#This Row],[Opportunity Name]],7)</f>
        <v>2101 Ha</v>
      </c>
      <c r="I1697" s="181" t="str" cm="1">
        <f t="array" ref="I16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97" s="181" t="str">
        <f>YEAR(All_Opps[[#This Row],[Close_Date]])&amp;"-"&amp;TEXT(MONTH(All_Opps[[#This Row],[Close_Date]]),"00")</f>
        <v>2020-10</v>
      </c>
      <c r="K1697" s="182">
        <f>All_Opps[[#This Row],[Created Date2]]*1</f>
        <v>44109</v>
      </c>
      <c r="L1697" s="183">
        <f>YEAR(All_Opps[[#This Row],[Created_Date]])</f>
        <v>2020</v>
      </c>
      <c r="M1697" s="184">
        <f>WEEKNUM(All_Opps[[#This Row],[Created_Date]],16)</f>
        <v>41</v>
      </c>
      <c r="N1697" s="182">
        <f>All_Opps[[#This Row],[Close Date]]*1</f>
        <v>44132</v>
      </c>
      <c r="O1697" s="185">
        <f>YEAR(All_Opps[[#This Row],[Close_Date]])</f>
        <v>2020</v>
      </c>
      <c r="P1697" s="183">
        <f>MONTH(All_Opps[[#This Row],[Close Date]])</f>
        <v>10</v>
      </c>
      <c r="Q1697" s="181">
        <f>WEEKNUM(All_Opps[[#This Row],[Close Date]],1)</f>
        <v>44</v>
      </c>
      <c r="R169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97" s="4" t="s">
        <v>3704</v>
      </c>
      <c r="T1697" s="4" t="s">
        <v>3705</v>
      </c>
      <c r="U1697" s="68">
        <v>44132</v>
      </c>
      <c r="V1697" s="347" t="s">
        <v>21</v>
      </c>
      <c r="W1697" s="9">
        <v>20548</v>
      </c>
      <c r="X1697" s="4" t="s">
        <v>161</v>
      </c>
      <c r="Y1697" s="4" t="s">
        <v>328</v>
      </c>
      <c r="Z1697" s="68">
        <v>44109</v>
      </c>
    </row>
    <row r="1698" spans="1:26" ht="12.75" x14ac:dyDescent="0.35">
      <c r="A16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1698" s="181" t="str">
        <f>IF(All_Opps[[#This Row],[WeekMod]]&lt;&gt;"",CONCATENATE(All_Opps[[#This Row],[Opp Year]],"-",TEXT(All_Opps[[#This Row],[WeekMod]],"00#")),"")</f>
        <v>2021-038</v>
      </c>
      <c r="C16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1698" s="181" t="str">
        <f>CONCATENATE(All_Opps[[#This Row],[Opp Year]],"-",TEXT(All_Opps[[#This Row],[Week]],"00#"))</f>
        <v>2021-038</v>
      </c>
      <c r="E1698" s="181">
        <f>IFERROR(VALUE(RIGHT(All_Opps[[#This Row],[Opportunity Name]],2)),"")</f>
        <v>2</v>
      </c>
      <c r="F1698" s="181">
        <f>IFERROR(("20"&amp;LEFT(All_Opps[[#This Row],[Opportunity Name]],2))*1,"")</f>
        <v>2021</v>
      </c>
      <c r="G1698" s="181" t="str">
        <f>MID(All_Opps[[#This Row],[Opportunity Name]],3,2)</f>
        <v>08</v>
      </c>
      <c r="H1698" s="181" t="str">
        <f>LEFT(All_Opps[[#This Row],[Opportunity Name]],7)</f>
        <v>2108 Br</v>
      </c>
      <c r="I1698" s="181" t="str" cm="1">
        <f t="array" ref="I16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98" s="181" t="str">
        <f>YEAR(All_Opps[[#This Row],[Close_Date]])&amp;"-"&amp;TEXT(MONTH(All_Opps[[#This Row],[Close_Date]]),"00")</f>
        <v>2020-09</v>
      </c>
      <c r="K1698" s="182">
        <f>All_Opps[[#This Row],[Created Date2]]*1</f>
        <v>44078</v>
      </c>
      <c r="L1698" s="183">
        <f>YEAR(All_Opps[[#This Row],[Created_Date]])</f>
        <v>2020</v>
      </c>
      <c r="M1698" s="184">
        <f>WEEKNUM(All_Opps[[#This Row],[Created_Date]],16)</f>
        <v>36</v>
      </c>
      <c r="N1698" s="182">
        <f>All_Opps[[#This Row],[Close Date]]*1</f>
        <v>44091</v>
      </c>
      <c r="O1698" s="185">
        <f>YEAR(All_Opps[[#This Row],[Close_Date]])</f>
        <v>2020</v>
      </c>
      <c r="P1698" s="183">
        <f>MONTH(All_Opps[[#This Row],[Close Date]])</f>
        <v>9</v>
      </c>
      <c r="Q1698" s="181">
        <f>WEEKNUM(All_Opps[[#This Row],[Close Date]],1)</f>
        <v>38</v>
      </c>
      <c r="R16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98" s="4" t="s">
        <v>3706</v>
      </c>
      <c r="T1698" s="4" t="s">
        <v>3707</v>
      </c>
      <c r="U1698" s="68">
        <v>44091</v>
      </c>
      <c r="V1698" s="347" t="s">
        <v>21</v>
      </c>
      <c r="W1698" s="9">
        <v>29828</v>
      </c>
      <c r="X1698" s="4" t="s">
        <v>6</v>
      </c>
      <c r="Y1698" s="4" t="s">
        <v>328</v>
      </c>
      <c r="Z1698" s="68">
        <v>44078</v>
      </c>
    </row>
    <row r="1699" spans="1:26" ht="12.75" x14ac:dyDescent="0.35">
      <c r="A169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699" s="181" t="str">
        <f>IF(All_Opps[[#This Row],[WeekMod]]&lt;&gt;"",CONCATENATE(All_Opps[[#This Row],[Opp Year]],"-",TEXT(All_Opps[[#This Row],[WeekMod]],"00#")),"")</f>
        <v/>
      </c>
      <c r="C16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699" s="181" t="str">
        <f>CONCATENATE(All_Opps[[#This Row],[Opp Year]],"-",TEXT(All_Opps[[#This Row],[Week]],"00#"))</f>
        <v>2023-001</v>
      </c>
      <c r="E1699" s="181">
        <f>IFERROR(VALUE(RIGHT(All_Opps[[#This Row],[Opportunity Name]],2)),"")</f>
        <v>4</v>
      </c>
      <c r="F1699" s="181">
        <f>IFERROR(("20"&amp;LEFT(All_Opps[[#This Row],[Opportunity Name]],2))*1,"")</f>
        <v>2023</v>
      </c>
      <c r="G1699" s="181" t="str">
        <f>MID(All_Opps[[#This Row],[Opportunity Name]],3,2)</f>
        <v>09</v>
      </c>
      <c r="H1699" s="181" t="str">
        <f>LEFT(All_Opps[[#This Row],[Opportunity Name]],7)</f>
        <v>2309 Je</v>
      </c>
      <c r="I1699" s="181" t="str" cm="1">
        <f t="array" ref="I16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699" s="181" t="str">
        <f>YEAR(All_Opps[[#This Row],[Close_Date]])&amp;"-"&amp;TEXT(MONTH(All_Opps[[#This Row],[Close_Date]]),"00")</f>
        <v>2020-10</v>
      </c>
      <c r="K1699" s="182">
        <f>All_Opps[[#This Row],[Created Date2]]*1</f>
        <v>44117</v>
      </c>
      <c r="L1699" s="183">
        <f>YEAR(All_Opps[[#This Row],[Created_Date]])</f>
        <v>2020</v>
      </c>
      <c r="M1699" s="184">
        <f>WEEKNUM(All_Opps[[#This Row],[Created_Date]],16)</f>
        <v>42</v>
      </c>
      <c r="N1699" s="182">
        <f>All_Opps[[#This Row],[Close Date]]*1</f>
        <v>44124</v>
      </c>
      <c r="O1699" s="185">
        <f>YEAR(All_Opps[[#This Row],[Close_Date]])</f>
        <v>2020</v>
      </c>
      <c r="P1699" s="183">
        <f>MONTH(All_Opps[[#This Row],[Close Date]])</f>
        <v>10</v>
      </c>
      <c r="Q1699" s="181">
        <f>WEEKNUM(All_Opps[[#This Row],[Close Date]],1)</f>
        <v>43</v>
      </c>
      <c r="R169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699" s="4" t="s">
        <v>3708</v>
      </c>
      <c r="T1699" s="4" t="s">
        <v>3709</v>
      </c>
      <c r="U1699" s="68">
        <v>44124</v>
      </c>
      <c r="V1699" s="347" t="s">
        <v>21</v>
      </c>
      <c r="W1699" s="341">
        <v>90859</v>
      </c>
      <c r="X1699" s="4" t="s">
        <v>12</v>
      </c>
      <c r="Y1699" s="4" t="s">
        <v>328</v>
      </c>
      <c r="Z1699" s="68">
        <v>44117</v>
      </c>
    </row>
    <row r="1700" spans="1:26" ht="12.75" x14ac:dyDescent="0.35">
      <c r="A17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95</v>
      </c>
      <c r="B1700" s="181" t="str">
        <f>IF(All_Opps[[#This Row],[WeekMod]]&lt;&gt;"",CONCATENATE(All_Opps[[#This Row],[Opp Year]],"-",TEXT(All_Opps[[#This Row],[WeekMod]],"00#")),"")</f>
        <v>2020-095</v>
      </c>
      <c r="C17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95</v>
      </c>
      <c r="D1700" s="181" t="str">
        <f>CONCATENATE(All_Opps[[#This Row],[Opp Year]],"-",TEXT(All_Opps[[#This Row],[Week]],"00#"))</f>
        <v>2020-095</v>
      </c>
      <c r="E1700" s="181">
        <f>IFERROR(VALUE(RIGHT(All_Opps[[#This Row],[Opportunity Name]],2)),"")</f>
        <v>1</v>
      </c>
      <c r="F1700" s="181">
        <f>IFERROR(("20"&amp;LEFT(All_Opps[[#This Row],[Opportunity Name]],2))*1,"")</f>
        <v>2020</v>
      </c>
      <c r="G1700" s="181" t="str">
        <f>MID(All_Opps[[#This Row],[Opportunity Name]],3,2)</f>
        <v>12</v>
      </c>
      <c r="H1700" s="181" t="str">
        <f>LEFT(All_Opps[[#This Row],[Opportunity Name]],7)</f>
        <v>2012 Wi</v>
      </c>
      <c r="I1700" s="181" t="str" cm="1">
        <f t="array" ref="I17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00" s="181" t="str">
        <f>YEAR(All_Opps[[#This Row],[Close_Date]])&amp;"-"&amp;TEXT(MONTH(All_Opps[[#This Row],[Close_Date]]),"00")</f>
        <v>2020-10</v>
      </c>
      <c r="K1700" s="182">
        <f>All_Opps[[#This Row],[Created Date2]]*1</f>
        <v>44117</v>
      </c>
      <c r="L1700" s="183">
        <f>YEAR(All_Opps[[#This Row],[Created_Date]])</f>
        <v>2020</v>
      </c>
      <c r="M1700" s="184">
        <f>WEEKNUM(All_Opps[[#This Row],[Created_Date]],16)</f>
        <v>42</v>
      </c>
      <c r="N1700" s="182">
        <f>All_Opps[[#This Row],[Close Date]]*1</f>
        <v>44123</v>
      </c>
      <c r="O1700" s="185">
        <f>YEAR(All_Opps[[#This Row],[Close_Date]])</f>
        <v>2020</v>
      </c>
      <c r="P1700" s="183">
        <f>MONTH(All_Opps[[#This Row],[Close Date]])</f>
        <v>10</v>
      </c>
      <c r="Q1700" s="181">
        <f>WEEKNUM(All_Opps[[#This Row],[Close Date]],1)</f>
        <v>43</v>
      </c>
      <c r="R170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00" s="4" t="s">
        <v>3710</v>
      </c>
      <c r="T1700" s="4" t="s">
        <v>3711</v>
      </c>
      <c r="U1700" s="68">
        <v>44123</v>
      </c>
      <c r="V1700" s="347" t="s">
        <v>21</v>
      </c>
      <c r="W1700" s="341">
        <v>18494</v>
      </c>
      <c r="X1700" s="4" t="s">
        <v>13</v>
      </c>
      <c r="Y1700" s="4" t="s">
        <v>328</v>
      </c>
      <c r="Z1700" s="68">
        <v>44117</v>
      </c>
    </row>
    <row r="1701" spans="1:26" ht="12.75" x14ac:dyDescent="0.35">
      <c r="A170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701" s="181" t="str">
        <f>IF(All_Opps[[#This Row],[WeekMod]]&lt;&gt;"",CONCATENATE(All_Opps[[#This Row],[Opp Year]],"-",TEXT(All_Opps[[#This Row],[WeekMod]],"00#")),"")</f>
        <v/>
      </c>
      <c r="C17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701" s="181" t="str">
        <f>CONCATENATE(All_Opps[[#This Row],[Opp Year]],"-",TEXT(All_Opps[[#This Row],[Week]],"00#"))</f>
        <v>2022-001</v>
      </c>
      <c r="E1701" s="181">
        <f>IFERROR(VALUE(RIGHT(All_Opps[[#This Row],[Opportunity Name]],2)),"")</f>
        <v>3</v>
      </c>
      <c r="F1701" s="181">
        <f>IFERROR(("20"&amp;LEFT(All_Opps[[#This Row],[Opportunity Name]],2))*1,"")</f>
        <v>2022</v>
      </c>
      <c r="G1701" s="181" t="str">
        <f>MID(All_Opps[[#This Row],[Opportunity Name]],3,2)</f>
        <v>08</v>
      </c>
      <c r="H1701" s="181" t="str">
        <f>LEFT(All_Opps[[#This Row],[Opportunity Name]],7)</f>
        <v>2208-09</v>
      </c>
      <c r="I1701" s="181" t="str" cm="1">
        <f t="array" ref="I17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01" s="181" t="str">
        <f>YEAR(All_Opps[[#This Row],[Close_Date]])&amp;"-"&amp;TEXT(MONTH(All_Opps[[#This Row],[Close_Date]]),"00")</f>
        <v>2020-10</v>
      </c>
      <c r="K1701" s="182">
        <f>All_Opps[[#This Row],[Created Date2]]*1</f>
        <v>44116</v>
      </c>
      <c r="L1701" s="183">
        <f>YEAR(All_Opps[[#This Row],[Created_Date]])</f>
        <v>2020</v>
      </c>
      <c r="M1701" s="184">
        <f>WEEKNUM(All_Opps[[#This Row],[Created_Date]],16)</f>
        <v>42</v>
      </c>
      <c r="N1701" s="182">
        <f>All_Opps[[#This Row],[Close Date]]*1</f>
        <v>44121</v>
      </c>
      <c r="O1701" s="185">
        <f>YEAR(All_Opps[[#This Row],[Close_Date]])</f>
        <v>2020</v>
      </c>
      <c r="P1701" s="183">
        <f>MONTH(All_Opps[[#This Row],[Close Date]])</f>
        <v>10</v>
      </c>
      <c r="Q1701" s="181">
        <f>WEEKNUM(All_Opps[[#This Row],[Close Date]],1)</f>
        <v>42</v>
      </c>
      <c r="R170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658</v>
      </c>
      <c r="S1701" s="4" t="s">
        <v>3712</v>
      </c>
      <c r="T1701" s="4" t="s">
        <v>3713</v>
      </c>
      <c r="U1701" s="68">
        <v>44121</v>
      </c>
      <c r="V1701" s="347" t="s">
        <v>19</v>
      </c>
      <c r="W1701" s="341">
        <v>102710</v>
      </c>
      <c r="X1701" s="4" t="s">
        <v>161</v>
      </c>
      <c r="Y1701" s="4" t="s">
        <v>328</v>
      </c>
      <c r="Z1701" s="68">
        <v>44116</v>
      </c>
    </row>
    <row r="1702" spans="1:26" ht="12.75" x14ac:dyDescent="0.35">
      <c r="A17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95</v>
      </c>
      <c r="B1702" s="181" t="str">
        <f>IF(All_Opps[[#This Row],[WeekMod]]&lt;&gt;"",CONCATENATE(All_Opps[[#This Row],[Opp Year]],"-",TEXT(All_Opps[[#This Row],[WeekMod]],"00#")),"")</f>
        <v>2020-095</v>
      </c>
      <c r="C17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95</v>
      </c>
      <c r="D1702" s="181" t="str">
        <f>CONCATENATE(All_Opps[[#This Row],[Opp Year]],"-",TEXT(All_Opps[[#This Row],[Week]],"00#"))</f>
        <v>2020-095</v>
      </c>
      <c r="E1702" s="181">
        <f>IFERROR(VALUE(RIGHT(All_Opps[[#This Row],[Opportunity Name]],2)),"")</f>
        <v>2</v>
      </c>
      <c r="F1702" s="181">
        <f>IFERROR(("20"&amp;LEFT(All_Opps[[#This Row],[Opportunity Name]],2))*1,"")</f>
        <v>2020</v>
      </c>
      <c r="G1702" s="181" t="str">
        <f>MID(All_Opps[[#This Row],[Opportunity Name]],3,2)</f>
        <v>09</v>
      </c>
      <c r="H1702" s="181" t="str">
        <f>LEFT(All_Opps[[#This Row],[Opportunity Name]],7)</f>
        <v>2009 Fe</v>
      </c>
      <c r="I1702" s="181" t="str" cm="1">
        <f t="array" ref="I17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02" s="181" t="str">
        <f>YEAR(All_Opps[[#This Row],[Close_Date]])&amp;"-"&amp;TEXT(MONTH(All_Opps[[#This Row],[Close_Date]]),"00")</f>
        <v>2020-10</v>
      </c>
      <c r="K1702" s="182">
        <f>All_Opps[[#This Row],[Created Date2]]*1</f>
        <v>44009</v>
      </c>
      <c r="L1702" s="183">
        <f>YEAR(All_Opps[[#This Row],[Created_Date]])</f>
        <v>2020</v>
      </c>
      <c r="M1702" s="184">
        <f>WEEKNUM(All_Opps[[#This Row],[Created_Date]],16)</f>
        <v>27</v>
      </c>
      <c r="N1702" s="182">
        <f>All_Opps[[#This Row],[Close Date]]*1</f>
        <v>44128</v>
      </c>
      <c r="O1702" s="185">
        <f>YEAR(All_Opps[[#This Row],[Close_Date]])</f>
        <v>2020</v>
      </c>
      <c r="P1702" s="183">
        <f>MONTH(All_Opps[[#This Row],[Close Date]])</f>
        <v>10</v>
      </c>
      <c r="Q1702" s="181">
        <f>WEEKNUM(All_Opps[[#This Row],[Close Date]],1)</f>
        <v>43</v>
      </c>
      <c r="R170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02" s="4" t="s">
        <v>3714</v>
      </c>
      <c r="T1702" s="4" t="s">
        <v>3715</v>
      </c>
      <c r="U1702" s="68">
        <v>44128</v>
      </c>
      <c r="V1702" s="347" t="s">
        <v>18</v>
      </c>
      <c r="W1702" s="341">
        <v>13691</v>
      </c>
      <c r="X1702" s="4" t="s">
        <v>175</v>
      </c>
      <c r="Y1702" s="4" t="s">
        <v>328</v>
      </c>
      <c r="Z1702" s="68">
        <v>44009</v>
      </c>
    </row>
    <row r="1703" spans="1:26" ht="12.75" x14ac:dyDescent="0.35">
      <c r="A17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1703" s="181" t="str">
        <f>IF(All_Opps[[#This Row],[WeekMod]]&lt;&gt;"",CONCATENATE(All_Opps[[#This Row],[Opp Year]],"-",TEXT(All_Opps[[#This Row],[WeekMod]],"00#")),"")</f>
        <v>2021-044</v>
      </c>
      <c r="C17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1703" s="181" t="str">
        <f>CONCATENATE(All_Opps[[#This Row],[Opp Year]],"-",TEXT(All_Opps[[#This Row],[Week]],"00#"))</f>
        <v>2021-044</v>
      </c>
      <c r="E1703" s="181">
        <f>IFERROR(VALUE(RIGHT(All_Opps[[#This Row],[Opportunity Name]],2)),"")</f>
        <v>1</v>
      </c>
      <c r="F1703" s="181">
        <f>IFERROR(("20"&amp;LEFT(All_Opps[[#This Row],[Opportunity Name]],2))*1,"")</f>
        <v>2021</v>
      </c>
      <c r="G1703" s="181" t="str">
        <f>MID(All_Opps[[#This Row],[Opportunity Name]],3,2)</f>
        <v>03</v>
      </c>
      <c r="H1703" s="181" t="str">
        <f>LEFT(All_Opps[[#This Row],[Opportunity Name]],7)</f>
        <v>2103-08</v>
      </c>
      <c r="I1703" s="181" t="str" cm="1">
        <f t="array" ref="I17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03" s="181" t="str">
        <f>YEAR(All_Opps[[#This Row],[Close_Date]])&amp;"-"&amp;TEXT(MONTH(All_Opps[[#This Row],[Close_Date]]),"00")</f>
        <v>2020-10</v>
      </c>
      <c r="K1703" s="182">
        <f>All_Opps[[#This Row],[Created Date2]]*1</f>
        <v>44062</v>
      </c>
      <c r="L1703" s="183">
        <f>YEAR(All_Opps[[#This Row],[Created_Date]])</f>
        <v>2020</v>
      </c>
      <c r="M1703" s="184">
        <f>WEEKNUM(All_Opps[[#This Row],[Created_Date]],16)</f>
        <v>34</v>
      </c>
      <c r="N1703" s="182">
        <f>All_Opps[[#This Row],[Close Date]]*1</f>
        <v>44131</v>
      </c>
      <c r="O1703" s="185">
        <f>YEAR(All_Opps[[#This Row],[Close_Date]])</f>
        <v>2020</v>
      </c>
      <c r="P1703" s="183">
        <f>MONTH(All_Opps[[#This Row],[Close Date]])</f>
        <v>10</v>
      </c>
      <c r="Q1703" s="181">
        <f>WEEKNUM(All_Opps[[#This Row],[Close Date]],1)</f>
        <v>44</v>
      </c>
      <c r="R17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03" s="4" t="s">
        <v>3716</v>
      </c>
      <c r="T1703" s="4" t="s">
        <v>3717</v>
      </c>
      <c r="U1703" s="68">
        <v>44131</v>
      </c>
      <c r="V1703" s="347" t="s">
        <v>18</v>
      </c>
      <c r="W1703" s="341">
        <v>0</v>
      </c>
      <c r="X1703" s="4" t="s">
        <v>15</v>
      </c>
      <c r="Y1703" s="4" t="s">
        <v>328</v>
      </c>
      <c r="Z1703" s="68">
        <v>44062</v>
      </c>
    </row>
    <row r="1704" spans="1:26" ht="12.75" x14ac:dyDescent="0.35">
      <c r="A170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704" s="181" t="str">
        <f>IF(All_Opps[[#This Row],[WeekMod]]&lt;&gt;"",CONCATENATE(All_Opps[[#This Row],[Opp Year]],"-",TEXT(All_Opps[[#This Row],[WeekMod]],"00#")),"")</f>
        <v/>
      </c>
      <c r="C17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704" s="181" t="str">
        <f>CONCATENATE(All_Opps[[#This Row],[Opp Year]],"-",TEXT(All_Opps[[#This Row],[Week]],"00#"))</f>
        <v>2022-001</v>
      </c>
      <c r="E1704" s="181">
        <f>IFERROR(VALUE(RIGHT(All_Opps[[#This Row],[Opportunity Name]],2)),"")</f>
        <v>6</v>
      </c>
      <c r="F1704" s="181">
        <f>IFERROR(("20"&amp;LEFT(All_Opps[[#This Row],[Opportunity Name]],2))*1,"")</f>
        <v>2022</v>
      </c>
      <c r="G1704" s="181" t="str">
        <f>MID(All_Opps[[#This Row],[Opportunity Name]],3,2)</f>
        <v>06</v>
      </c>
      <c r="H1704" s="181" t="str">
        <f>LEFT(All_Opps[[#This Row],[Opportunity Name]],7)</f>
        <v>2206 Va</v>
      </c>
      <c r="I1704" s="181" t="str" cm="1">
        <f t="array" ref="I17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04" s="181" t="str">
        <f>YEAR(All_Opps[[#This Row],[Close_Date]])&amp;"-"&amp;TEXT(MONTH(All_Opps[[#This Row],[Close_Date]]),"00")</f>
        <v>2020-11</v>
      </c>
      <c r="K1704" s="182">
        <f>All_Opps[[#This Row],[Created Date2]]*1</f>
        <v>44102</v>
      </c>
      <c r="L1704" s="183">
        <f>YEAR(All_Opps[[#This Row],[Created_Date]])</f>
        <v>2020</v>
      </c>
      <c r="M1704" s="184">
        <f>WEEKNUM(All_Opps[[#This Row],[Created_Date]],16)</f>
        <v>40</v>
      </c>
      <c r="N1704" s="182">
        <f>All_Opps[[#This Row],[Close Date]]*1</f>
        <v>44137</v>
      </c>
      <c r="O1704" s="185">
        <f>YEAR(All_Opps[[#This Row],[Close_Date]])</f>
        <v>2020</v>
      </c>
      <c r="P1704" s="183">
        <f>MONTH(All_Opps[[#This Row],[Close Date]])</f>
        <v>11</v>
      </c>
      <c r="Q1704" s="181">
        <f>WEEKNUM(All_Opps[[#This Row],[Close Date]],1)</f>
        <v>45</v>
      </c>
      <c r="R170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04" s="4" t="s">
        <v>3718</v>
      </c>
      <c r="T1704" s="4" t="s">
        <v>3719</v>
      </c>
      <c r="U1704" s="68">
        <v>44137</v>
      </c>
      <c r="V1704" s="347" t="s">
        <v>18</v>
      </c>
      <c r="W1704" s="341">
        <v>159241</v>
      </c>
      <c r="X1704" s="4" t="s">
        <v>159</v>
      </c>
      <c r="Y1704" s="4" t="s">
        <v>328</v>
      </c>
      <c r="Z1704" s="68">
        <v>44102</v>
      </c>
    </row>
    <row r="1705" spans="1:26" ht="12.75" x14ac:dyDescent="0.35">
      <c r="A17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1705" s="181" t="str">
        <f>IF(All_Opps[[#This Row],[WeekMod]]&lt;&gt;"",CONCATENATE(All_Opps[[#This Row],[Opp Year]],"-",TEXT(All_Opps[[#This Row],[WeekMod]],"00#")),"")</f>
        <v>2021-038</v>
      </c>
      <c r="C17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1705" s="181" t="str">
        <f>CONCATENATE(All_Opps[[#This Row],[Opp Year]],"-",TEXT(All_Opps[[#This Row],[Week]],"00#"))</f>
        <v>2021-038</v>
      </c>
      <c r="E1705" s="181">
        <f>IFERROR(VALUE(RIGHT(All_Opps[[#This Row],[Opportunity Name]],2)),"")</f>
        <v>2</v>
      </c>
      <c r="F1705" s="181">
        <f>IFERROR(("20"&amp;LEFT(All_Opps[[#This Row],[Opportunity Name]],2))*1,"")</f>
        <v>2021</v>
      </c>
      <c r="G1705" s="181" t="str">
        <f>MID(All_Opps[[#This Row],[Opportunity Name]],3,2)</f>
        <v>05</v>
      </c>
      <c r="H1705" s="181" t="str">
        <f>LEFT(All_Opps[[#This Row],[Opportunity Name]],7)</f>
        <v>2105 Ev</v>
      </c>
      <c r="I1705" s="181" t="str" cm="1">
        <f t="array" ref="I17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05" s="181" t="str">
        <f>YEAR(All_Opps[[#This Row],[Close_Date]])&amp;"-"&amp;TEXT(MONTH(All_Opps[[#This Row],[Close_Date]]),"00")</f>
        <v>2020-09</v>
      </c>
      <c r="K1705" s="182">
        <f>All_Opps[[#This Row],[Created Date2]]*1</f>
        <v>44078</v>
      </c>
      <c r="L1705" s="183">
        <f>YEAR(All_Opps[[#This Row],[Created_Date]])</f>
        <v>2020</v>
      </c>
      <c r="M1705" s="184">
        <f>WEEKNUM(All_Opps[[#This Row],[Created_Date]],16)</f>
        <v>36</v>
      </c>
      <c r="N1705" s="182">
        <f>All_Opps[[#This Row],[Close Date]]*1</f>
        <v>44092</v>
      </c>
      <c r="O1705" s="185">
        <f>YEAR(All_Opps[[#This Row],[Close_Date]])</f>
        <v>2020</v>
      </c>
      <c r="P1705" s="183">
        <f>MONTH(All_Opps[[#This Row],[Close Date]])</f>
        <v>9</v>
      </c>
      <c r="Q1705" s="181">
        <f>WEEKNUM(All_Opps[[#This Row],[Close Date]],1)</f>
        <v>38</v>
      </c>
      <c r="R170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05" s="4" t="s">
        <v>3720</v>
      </c>
      <c r="T1705" s="4" t="s">
        <v>3721</v>
      </c>
      <c r="U1705" s="68">
        <v>44092</v>
      </c>
      <c r="V1705" s="347" t="s">
        <v>18</v>
      </c>
      <c r="W1705" s="341">
        <v>26228</v>
      </c>
      <c r="X1705" s="4" t="s">
        <v>15</v>
      </c>
      <c r="Y1705" s="4" t="s">
        <v>328</v>
      </c>
      <c r="Z1705" s="68">
        <v>44078</v>
      </c>
    </row>
    <row r="1706" spans="1:26" ht="12.75" x14ac:dyDescent="0.35">
      <c r="A17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1706" s="181" t="str">
        <f>IF(All_Opps[[#This Row],[WeekMod]]&lt;&gt;"",CONCATENATE(All_Opps[[#This Row],[Opp Year]],"-",TEXT(All_Opps[[#This Row],[WeekMod]],"00#")),"")</f>
        <v>2021-043</v>
      </c>
      <c r="C17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1706" s="181" t="str">
        <f>CONCATENATE(All_Opps[[#This Row],[Opp Year]],"-",TEXT(All_Opps[[#This Row],[Week]],"00#"))</f>
        <v>2021-043</v>
      </c>
      <c r="E1706" s="181">
        <f>IFERROR(VALUE(RIGHT(All_Opps[[#This Row],[Opportunity Name]],2)),"")</f>
        <v>1</v>
      </c>
      <c r="F1706" s="181">
        <f>IFERROR(("20"&amp;LEFT(All_Opps[[#This Row],[Opportunity Name]],2))*1,"")</f>
        <v>2021</v>
      </c>
      <c r="G1706" s="181" t="str">
        <f>MID(All_Opps[[#This Row],[Opportunity Name]],3,2)</f>
        <v>09</v>
      </c>
      <c r="H1706" s="181" t="str">
        <f>LEFT(All_Opps[[#This Row],[Opportunity Name]],7)</f>
        <v>2109 Gr</v>
      </c>
      <c r="I1706" s="181" t="str" cm="1">
        <f t="array" ref="I17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06" s="181" t="str">
        <f>YEAR(All_Opps[[#This Row],[Close_Date]])&amp;"-"&amp;TEXT(MONTH(All_Opps[[#This Row],[Close_Date]]),"00")</f>
        <v>2020-10</v>
      </c>
      <c r="K1706" s="182">
        <f>All_Opps[[#This Row],[Created Date2]]*1</f>
        <v>44124</v>
      </c>
      <c r="L1706" s="183">
        <f>YEAR(All_Opps[[#This Row],[Created_Date]])</f>
        <v>2020</v>
      </c>
      <c r="M1706" s="184">
        <f>WEEKNUM(All_Opps[[#This Row],[Created_Date]],16)</f>
        <v>43</v>
      </c>
      <c r="N1706" s="182">
        <f>All_Opps[[#This Row],[Close Date]]*1</f>
        <v>44128</v>
      </c>
      <c r="O1706" s="185">
        <f>YEAR(All_Opps[[#This Row],[Close_Date]])</f>
        <v>2020</v>
      </c>
      <c r="P1706" s="183">
        <f>MONTH(All_Opps[[#This Row],[Close Date]])</f>
        <v>10</v>
      </c>
      <c r="Q1706" s="181">
        <f>WEEKNUM(All_Opps[[#This Row],[Close Date]],1)</f>
        <v>43</v>
      </c>
      <c r="R17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06" s="4" t="s">
        <v>3722</v>
      </c>
      <c r="T1706" s="4" t="s">
        <v>3723</v>
      </c>
      <c r="U1706" s="68">
        <v>44128</v>
      </c>
      <c r="V1706" s="347" t="s">
        <v>18</v>
      </c>
      <c r="W1706" s="341">
        <v>28689</v>
      </c>
      <c r="X1706" s="4" t="s">
        <v>6</v>
      </c>
      <c r="Y1706" s="4" t="s">
        <v>328</v>
      </c>
      <c r="Z1706" s="68">
        <v>44124</v>
      </c>
    </row>
    <row r="1707" spans="1:26" ht="12.75" x14ac:dyDescent="0.35">
      <c r="A170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707" s="181" t="str">
        <f>IF(All_Opps[[#This Row],[WeekMod]]&lt;&gt;"",CONCATENATE(All_Opps[[#This Row],[Opp Year]],"-",TEXT(All_Opps[[#This Row],[WeekMod]],"00#")),"")</f>
        <v/>
      </c>
      <c r="C17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707" s="181" t="str">
        <f>CONCATENATE(All_Opps[[#This Row],[Opp Year]],"-",TEXT(All_Opps[[#This Row],[Week]],"00#"))</f>
        <v>2022-001</v>
      </c>
      <c r="E1707" s="181">
        <f>IFERROR(VALUE(RIGHT(All_Opps[[#This Row],[Opportunity Name]],2)),"")</f>
        <v>2</v>
      </c>
      <c r="F1707" s="181">
        <f>IFERROR(("20"&amp;LEFT(All_Opps[[#This Row],[Opportunity Name]],2))*1,"")</f>
        <v>2022</v>
      </c>
      <c r="G1707" s="181" t="str">
        <f>MID(All_Opps[[#This Row],[Opportunity Name]],3,2)</f>
        <v>09</v>
      </c>
      <c r="H1707" s="181" t="str">
        <f>LEFT(All_Opps[[#This Row],[Opportunity Name]],7)</f>
        <v>2209 Ra</v>
      </c>
      <c r="I1707" s="181" t="str" cm="1">
        <f t="array" ref="I17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07" s="181" t="str">
        <f>YEAR(All_Opps[[#This Row],[Close_Date]])&amp;"-"&amp;TEXT(MONTH(All_Opps[[#This Row],[Close_Date]]),"00")</f>
        <v>2020-10</v>
      </c>
      <c r="K1707" s="182">
        <f>All_Opps[[#This Row],[Created Date2]]*1</f>
        <v>44118</v>
      </c>
      <c r="L1707" s="183">
        <f>YEAR(All_Opps[[#This Row],[Created_Date]])</f>
        <v>2020</v>
      </c>
      <c r="M1707" s="184">
        <f>WEEKNUM(All_Opps[[#This Row],[Created_Date]],16)</f>
        <v>42</v>
      </c>
      <c r="N1707" s="182">
        <f>All_Opps[[#This Row],[Close Date]]*1</f>
        <v>44126</v>
      </c>
      <c r="O1707" s="185">
        <f>YEAR(All_Opps[[#This Row],[Close_Date]])</f>
        <v>2020</v>
      </c>
      <c r="P1707" s="183">
        <f>MONTH(All_Opps[[#This Row],[Close Date]])</f>
        <v>10</v>
      </c>
      <c r="Q1707" s="181">
        <f>WEEKNUM(All_Opps[[#This Row],[Close Date]],1)</f>
        <v>43</v>
      </c>
      <c r="R17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07" s="4" t="s">
        <v>3724</v>
      </c>
      <c r="T1707" s="4" t="s">
        <v>3725</v>
      </c>
      <c r="U1707" s="68">
        <v>44126</v>
      </c>
      <c r="V1707" s="347" t="s">
        <v>18</v>
      </c>
      <c r="W1707" s="341">
        <v>34202</v>
      </c>
      <c r="X1707" s="4" t="s">
        <v>13</v>
      </c>
      <c r="Y1707" s="4" t="s">
        <v>328</v>
      </c>
      <c r="Z1707" s="68">
        <v>44118</v>
      </c>
    </row>
    <row r="1708" spans="1:26" ht="12.75" x14ac:dyDescent="0.35">
      <c r="A17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94</v>
      </c>
      <c r="B1708" s="181" t="str">
        <f>IF(All_Opps[[#This Row],[WeekMod]]&lt;&gt;"",CONCATENATE(All_Opps[[#This Row],[Opp Year]],"-",TEXT(All_Opps[[#This Row],[WeekMod]],"00#")),"")</f>
        <v>2020-094</v>
      </c>
      <c r="C17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94</v>
      </c>
      <c r="D1708" s="181" t="str">
        <f>CONCATENATE(All_Opps[[#This Row],[Opp Year]],"-",TEXT(All_Opps[[#This Row],[Week]],"00#"))</f>
        <v>2020-094</v>
      </c>
      <c r="E1708" s="181">
        <f>IFERROR(VALUE(RIGHT(All_Opps[[#This Row],[Opportunity Name]],2)),"")</f>
        <v>2</v>
      </c>
      <c r="F1708" s="181">
        <f>IFERROR(("20"&amp;LEFT(All_Opps[[#This Row],[Opportunity Name]],2))*1,"")</f>
        <v>2020</v>
      </c>
      <c r="G1708" s="181" t="str">
        <f>MID(All_Opps[[#This Row],[Opportunity Name]],3,2)</f>
        <v>12</v>
      </c>
      <c r="H1708" s="181" t="str">
        <f>LEFT(All_Opps[[#This Row],[Opportunity Name]],7)</f>
        <v>2012-06</v>
      </c>
      <c r="I1708" s="181" t="str" cm="1">
        <f t="array" ref="I17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08" s="181" t="str">
        <f>YEAR(All_Opps[[#This Row],[Close_Date]])&amp;"-"&amp;TEXT(MONTH(All_Opps[[#This Row],[Close_Date]]),"00")</f>
        <v>2020-10</v>
      </c>
      <c r="K1708" s="182">
        <f>All_Opps[[#This Row],[Created Date2]]*1</f>
        <v>44121</v>
      </c>
      <c r="L1708" s="183">
        <f>YEAR(All_Opps[[#This Row],[Created_Date]])</f>
        <v>2020</v>
      </c>
      <c r="M1708" s="184">
        <f>WEEKNUM(All_Opps[[#This Row],[Created_Date]],16)</f>
        <v>43</v>
      </c>
      <c r="N1708" s="182">
        <f>All_Opps[[#This Row],[Close Date]]*1</f>
        <v>44117</v>
      </c>
      <c r="O1708" s="185">
        <f>YEAR(All_Opps[[#This Row],[Close_Date]])</f>
        <v>2020</v>
      </c>
      <c r="P1708" s="183">
        <f>MONTH(All_Opps[[#This Row],[Close Date]])</f>
        <v>10</v>
      </c>
      <c r="Q1708" s="181">
        <f>WEEKNUM(All_Opps[[#This Row],[Close Date]],1)</f>
        <v>42</v>
      </c>
      <c r="R170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45</v>
      </c>
      <c r="S1708" s="4" t="s">
        <v>3726</v>
      </c>
      <c r="T1708" s="4" t="s">
        <v>3727</v>
      </c>
      <c r="U1708" s="68">
        <v>44117</v>
      </c>
      <c r="V1708" s="347" t="s">
        <v>19</v>
      </c>
      <c r="W1708" s="341">
        <v>56620</v>
      </c>
      <c r="X1708" s="4" t="s">
        <v>15</v>
      </c>
      <c r="Y1708" s="4" t="s">
        <v>328</v>
      </c>
      <c r="Z1708" s="68">
        <v>44121</v>
      </c>
    </row>
    <row r="1709" spans="1:26" ht="12.75" x14ac:dyDescent="0.35">
      <c r="A17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92</v>
      </c>
      <c r="B1709" s="181" t="str">
        <f>IF(All_Opps[[#This Row],[WeekMod]]&lt;&gt;"",CONCATENATE(All_Opps[[#This Row],[Opp Year]],"-",TEXT(All_Opps[[#This Row],[WeekMod]],"00#")),"")</f>
        <v>2020-092</v>
      </c>
      <c r="C17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92</v>
      </c>
      <c r="D1709" s="181" t="str">
        <f>CONCATENATE(All_Opps[[#This Row],[Opp Year]],"-",TEXT(All_Opps[[#This Row],[Week]],"00#"))</f>
        <v>2020-092</v>
      </c>
      <c r="E1709" s="181">
        <f>IFERROR(VALUE(RIGHT(All_Opps[[#This Row],[Opportunity Name]],2)),"")</f>
        <v>2</v>
      </c>
      <c r="F1709" s="181">
        <f>IFERROR(("20"&amp;LEFT(All_Opps[[#This Row],[Opportunity Name]],2))*1,"")</f>
        <v>2020</v>
      </c>
      <c r="G1709" s="181" t="str">
        <f>MID(All_Opps[[#This Row],[Opportunity Name]],3,2)</f>
        <v>12</v>
      </c>
      <c r="H1709" s="181" t="str">
        <f>LEFT(All_Opps[[#This Row],[Opportunity Name]],7)</f>
        <v>2012-11</v>
      </c>
      <c r="I1709" s="181" t="str" cm="1">
        <f t="array" ref="I17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09" s="181" t="str">
        <f>YEAR(All_Opps[[#This Row],[Close_Date]])&amp;"-"&amp;TEXT(MONTH(All_Opps[[#This Row],[Close_Date]]),"00")</f>
        <v>2020-09</v>
      </c>
      <c r="K1709" s="182">
        <f>All_Opps[[#This Row],[Created Date2]]*1</f>
        <v>44094</v>
      </c>
      <c r="L1709" s="183">
        <f>YEAR(All_Opps[[#This Row],[Created_Date]])</f>
        <v>2020</v>
      </c>
      <c r="M1709" s="184">
        <f>WEEKNUM(All_Opps[[#This Row],[Created_Date]],16)</f>
        <v>39</v>
      </c>
      <c r="N1709" s="182">
        <f>All_Opps[[#This Row],[Close Date]]*1</f>
        <v>44101</v>
      </c>
      <c r="O1709" s="185">
        <f>YEAR(All_Opps[[#This Row],[Close_Date]])</f>
        <v>2020</v>
      </c>
      <c r="P1709" s="183">
        <f>MONTH(All_Opps[[#This Row],[Close Date]])</f>
        <v>9</v>
      </c>
      <c r="Q1709" s="181">
        <f>WEEKNUM(All_Opps[[#This Row],[Close Date]],1)</f>
        <v>40</v>
      </c>
      <c r="R170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72</v>
      </c>
      <c r="S1709" s="4" t="s">
        <v>3728</v>
      </c>
      <c r="T1709" s="4" t="s">
        <v>3729</v>
      </c>
      <c r="U1709" s="68">
        <v>44101</v>
      </c>
      <c r="V1709" s="347" t="s">
        <v>19</v>
      </c>
      <c r="W1709" s="341">
        <v>49758</v>
      </c>
      <c r="X1709" s="4" t="s">
        <v>6</v>
      </c>
      <c r="Y1709" s="4" t="s">
        <v>328</v>
      </c>
      <c r="Z1709" s="68">
        <v>44094</v>
      </c>
    </row>
    <row r="1710" spans="1:26" ht="12.75" x14ac:dyDescent="0.35">
      <c r="A17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1710" s="181" t="str">
        <f>IF(All_Opps[[#This Row],[WeekMod]]&lt;&gt;"",CONCATENATE(All_Opps[[#This Row],[Opp Year]],"-",TEXT(All_Opps[[#This Row],[WeekMod]],"00#")),"")</f>
        <v>2021-043</v>
      </c>
      <c r="C17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1710" s="181" t="str">
        <f>CONCATENATE(All_Opps[[#This Row],[Opp Year]],"-",TEXT(All_Opps[[#This Row],[Week]],"00#"))</f>
        <v>2021-043</v>
      </c>
      <c r="E1710" s="181">
        <f>IFERROR(VALUE(RIGHT(All_Opps[[#This Row],[Opportunity Name]],2)),"")</f>
        <v>2</v>
      </c>
      <c r="F1710" s="181">
        <f>IFERROR(("20"&amp;LEFT(All_Opps[[#This Row],[Opportunity Name]],2))*1,"")</f>
        <v>2021</v>
      </c>
      <c r="G1710" s="181" t="str">
        <f>MID(All_Opps[[#This Row],[Opportunity Name]],3,2)</f>
        <v>07</v>
      </c>
      <c r="H1710" s="181" t="str">
        <f>LEFT(All_Opps[[#This Row],[Opportunity Name]],7)</f>
        <v>2107-26</v>
      </c>
      <c r="I1710" s="181" t="str" cm="1">
        <f t="array" ref="I17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10" s="181" t="str">
        <f>YEAR(All_Opps[[#This Row],[Close_Date]])&amp;"-"&amp;TEXT(MONTH(All_Opps[[#This Row],[Close_Date]]),"00")</f>
        <v>2020-10</v>
      </c>
      <c r="K1710" s="182">
        <f>All_Opps[[#This Row],[Created Date2]]*1</f>
        <v>44116</v>
      </c>
      <c r="L1710" s="183">
        <f>YEAR(All_Opps[[#This Row],[Created_Date]])</f>
        <v>2020</v>
      </c>
      <c r="M1710" s="184">
        <f>WEEKNUM(All_Opps[[#This Row],[Created_Date]],16)</f>
        <v>42</v>
      </c>
      <c r="N1710" s="182">
        <f>All_Opps[[#This Row],[Close Date]]*1</f>
        <v>44128</v>
      </c>
      <c r="O1710" s="185">
        <f>YEAR(All_Opps[[#This Row],[Close_Date]])</f>
        <v>2020</v>
      </c>
      <c r="P1710" s="183">
        <f>MONTH(All_Opps[[#This Row],[Close Date]])</f>
        <v>10</v>
      </c>
      <c r="Q1710" s="181">
        <f>WEEKNUM(All_Opps[[#This Row],[Close Date]],1)</f>
        <v>43</v>
      </c>
      <c r="R171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262</v>
      </c>
      <c r="S1710" s="4" t="s">
        <v>3730</v>
      </c>
      <c r="T1710" s="4" t="s">
        <v>3731</v>
      </c>
      <c r="U1710" s="68">
        <v>44128</v>
      </c>
      <c r="V1710" s="347" t="s">
        <v>19</v>
      </c>
      <c r="W1710" s="341">
        <v>34385</v>
      </c>
      <c r="X1710" s="4" t="s">
        <v>159</v>
      </c>
      <c r="Y1710" s="4" t="s">
        <v>328</v>
      </c>
      <c r="Z1710" s="68">
        <v>44116</v>
      </c>
    </row>
    <row r="1711" spans="1:26" ht="12.75" x14ac:dyDescent="0.35">
      <c r="A17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1711" s="181" t="str">
        <f>IF(All_Opps[[#This Row],[WeekMod]]&lt;&gt;"",CONCATENATE(All_Opps[[#This Row],[Opp Year]],"-",TEXT(All_Opps[[#This Row],[WeekMod]],"00#")),"")</f>
        <v>2021-045</v>
      </c>
      <c r="C17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1711" s="181" t="str">
        <f>CONCATENATE(All_Opps[[#This Row],[Opp Year]],"-",TEXT(All_Opps[[#This Row],[Week]],"00#"))</f>
        <v>2021-045</v>
      </c>
      <c r="E1711" s="181">
        <f>IFERROR(VALUE(RIGHT(All_Opps[[#This Row],[Opportunity Name]],2)),"")</f>
        <v>4</v>
      </c>
      <c r="F1711" s="181">
        <f>IFERROR(("20"&amp;LEFT(All_Opps[[#This Row],[Opportunity Name]],2))*1,"")</f>
        <v>2021</v>
      </c>
      <c r="G1711" s="181" t="str">
        <f>MID(All_Opps[[#This Row],[Opportunity Name]],3,2)</f>
        <v>06</v>
      </c>
      <c r="H1711" s="181" t="str">
        <f>LEFT(All_Opps[[#This Row],[Opportunity Name]],7)</f>
        <v>2106 Va</v>
      </c>
      <c r="I1711" s="181" t="str" cm="1">
        <f t="array" ref="I17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11" s="181" t="str">
        <f>YEAR(All_Opps[[#This Row],[Close_Date]])&amp;"-"&amp;TEXT(MONTH(All_Opps[[#This Row],[Close_Date]]),"00")</f>
        <v>2020-11</v>
      </c>
      <c r="K1711" s="182">
        <f>All_Opps[[#This Row],[Created Date2]]*1</f>
        <v>44033</v>
      </c>
      <c r="L1711" s="183">
        <f>YEAR(All_Opps[[#This Row],[Created_Date]])</f>
        <v>2020</v>
      </c>
      <c r="M1711" s="184">
        <f>WEEKNUM(All_Opps[[#This Row],[Created_Date]],16)</f>
        <v>30</v>
      </c>
      <c r="N1711" s="182">
        <f>All_Opps[[#This Row],[Close Date]]*1</f>
        <v>44139</v>
      </c>
      <c r="O1711" s="185">
        <f>YEAR(All_Opps[[#This Row],[Close_Date]])</f>
        <v>2020</v>
      </c>
      <c r="P1711" s="183">
        <f>MONTH(All_Opps[[#This Row],[Close Date]])</f>
        <v>11</v>
      </c>
      <c r="Q1711" s="181">
        <f>WEEKNUM(All_Opps[[#This Row],[Close Date]],1)</f>
        <v>45</v>
      </c>
      <c r="R171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11" s="4" t="s">
        <v>3732</v>
      </c>
      <c r="T1711" s="4" t="s">
        <v>3733</v>
      </c>
      <c r="U1711" s="68">
        <v>44139</v>
      </c>
      <c r="V1711" s="347" t="s">
        <v>18</v>
      </c>
      <c r="W1711" s="341">
        <v>97247</v>
      </c>
      <c r="X1711" s="4" t="s">
        <v>13</v>
      </c>
      <c r="Y1711" s="4" t="s">
        <v>328</v>
      </c>
      <c r="Z1711" s="68">
        <v>44033</v>
      </c>
    </row>
    <row r="1712" spans="1:26" ht="12.75" x14ac:dyDescent="0.35">
      <c r="A17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1712" s="181" t="str">
        <f>IF(All_Opps[[#This Row],[WeekMod]]&lt;&gt;"",CONCATENATE(All_Opps[[#This Row],[Opp Year]],"-",TEXT(All_Opps[[#This Row],[WeekMod]],"00#")),"")</f>
        <v>2021-038</v>
      </c>
      <c r="C17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1712" s="181" t="str">
        <f>CONCATENATE(All_Opps[[#This Row],[Opp Year]],"-",TEXT(All_Opps[[#This Row],[Week]],"00#"))</f>
        <v>2021-038</v>
      </c>
      <c r="E1712" s="181">
        <f>IFERROR(VALUE(RIGHT(All_Opps[[#This Row],[Opportunity Name]],2)),"")</f>
        <v>4</v>
      </c>
      <c r="F1712" s="181">
        <f>IFERROR(("20"&amp;LEFT(All_Opps[[#This Row],[Opportunity Name]],2))*1,"")</f>
        <v>2021</v>
      </c>
      <c r="G1712" s="181" t="str">
        <f>MID(All_Opps[[#This Row],[Opportunity Name]],3,2)</f>
        <v>06</v>
      </c>
      <c r="H1712" s="181" t="str">
        <f>LEFT(All_Opps[[#This Row],[Opportunity Name]],7)</f>
        <v>2106 Ro</v>
      </c>
      <c r="I1712" s="181" t="str" cm="1">
        <f t="array" ref="I17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12" s="181" t="str">
        <f>YEAR(All_Opps[[#This Row],[Close_Date]])&amp;"-"&amp;TEXT(MONTH(All_Opps[[#This Row],[Close_Date]]),"00")</f>
        <v>2020-09</v>
      </c>
      <c r="K1712" s="182">
        <f>All_Opps[[#This Row],[Created Date2]]*1</f>
        <v>44069</v>
      </c>
      <c r="L1712" s="183">
        <f>YEAR(All_Opps[[#This Row],[Created_Date]])</f>
        <v>2020</v>
      </c>
      <c r="M1712" s="184">
        <f>WEEKNUM(All_Opps[[#This Row],[Created_Date]],16)</f>
        <v>35</v>
      </c>
      <c r="N1712" s="182">
        <f>All_Opps[[#This Row],[Close Date]]*1</f>
        <v>44090</v>
      </c>
      <c r="O1712" s="185">
        <f>YEAR(All_Opps[[#This Row],[Close_Date]])</f>
        <v>2020</v>
      </c>
      <c r="P1712" s="183">
        <f>MONTH(All_Opps[[#This Row],[Close Date]])</f>
        <v>9</v>
      </c>
      <c r="Q1712" s="181">
        <f>WEEKNUM(All_Opps[[#This Row],[Close Date]],1)</f>
        <v>38</v>
      </c>
      <c r="R17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12" s="4" t="s">
        <v>3734</v>
      </c>
      <c r="T1712" s="4" t="s">
        <v>3735</v>
      </c>
      <c r="U1712" s="68">
        <v>44090</v>
      </c>
      <c r="V1712" s="347" t="s">
        <v>18</v>
      </c>
      <c r="W1712" s="341">
        <v>51409</v>
      </c>
      <c r="X1712" s="4" t="s">
        <v>5</v>
      </c>
      <c r="Y1712" s="4" t="s">
        <v>328</v>
      </c>
      <c r="Z1712" s="68">
        <v>44069</v>
      </c>
    </row>
    <row r="1713" spans="1:26" ht="12.75" x14ac:dyDescent="0.35">
      <c r="A171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713" s="181" t="str">
        <f>IF(All_Opps[[#This Row],[WeekMod]]&lt;&gt;"",CONCATENATE(All_Opps[[#This Row],[Opp Year]],"-",TEXT(All_Opps[[#This Row],[WeekMod]],"00#")),"")</f>
        <v/>
      </c>
      <c r="C17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713" s="181" t="str">
        <f>CONCATENATE(All_Opps[[#This Row],[Opp Year]],"-",TEXT(All_Opps[[#This Row],[Week]],"00#"))</f>
        <v>2022-001</v>
      </c>
      <c r="E1713" s="181">
        <f>IFERROR(VALUE(RIGHT(All_Opps[[#This Row],[Opportunity Name]],2)),"")</f>
        <v>5</v>
      </c>
      <c r="F1713" s="181">
        <f>IFERROR(("20"&amp;LEFT(All_Opps[[#This Row],[Opportunity Name]],2))*1,"")</f>
        <v>2022</v>
      </c>
      <c r="G1713" s="181" t="str">
        <f>MID(All_Opps[[#This Row],[Opportunity Name]],3,2)</f>
        <v>05</v>
      </c>
      <c r="H1713" s="181" t="str">
        <f>LEFT(All_Opps[[#This Row],[Opportunity Name]],7)</f>
        <v>2205-02</v>
      </c>
      <c r="I1713" s="181" t="str" cm="1">
        <f t="array" ref="I17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13" s="181" t="str">
        <f>YEAR(All_Opps[[#This Row],[Close_Date]])&amp;"-"&amp;TEXT(MONTH(All_Opps[[#This Row],[Close_Date]]),"00")</f>
        <v>2020-10</v>
      </c>
      <c r="K1713" s="182">
        <f>All_Opps[[#This Row],[Created Date2]]*1</f>
        <v>44063</v>
      </c>
      <c r="L1713" s="183">
        <f>YEAR(All_Opps[[#This Row],[Created_Date]])</f>
        <v>2020</v>
      </c>
      <c r="M1713" s="184">
        <f>WEEKNUM(All_Opps[[#This Row],[Created_Date]],16)</f>
        <v>34</v>
      </c>
      <c r="N1713" s="182">
        <f>All_Opps[[#This Row],[Close Date]]*1</f>
        <v>44134</v>
      </c>
      <c r="O1713" s="185">
        <f>YEAR(All_Opps[[#This Row],[Close_Date]])</f>
        <v>2020</v>
      </c>
      <c r="P1713" s="183">
        <f>MONTH(All_Opps[[#This Row],[Close Date]])</f>
        <v>10</v>
      </c>
      <c r="Q1713" s="181">
        <f>WEEKNUM(All_Opps[[#This Row],[Close Date]],1)</f>
        <v>44</v>
      </c>
      <c r="R171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619</v>
      </c>
      <c r="S1713" s="4" t="s">
        <v>3736</v>
      </c>
      <c r="T1713" s="4" t="s">
        <v>3737</v>
      </c>
      <c r="U1713" s="68">
        <v>44134</v>
      </c>
      <c r="V1713" s="347" t="s">
        <v>19</v>
      </c>
      <c r="W1713" s="9">
        <v>73843</v>
      </c>
      <c r="X1713" s="4" t="s">
        <v>5</v>
      </c>
      <c r="Y1713" s="4" t="s">
        <v>3563</v>
      </c>
      <c r="Z1713" s="68">
        <v>44063</v>
      </c>
    </row>
    <row r="1714" spans="1:26" ht="12.75" x14ac:dyDescent="0.35">
      <c r="A17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98</v>
      </c>
      <c r="B1714" s="181" t="str">
        <f>IF(All_Opps[[#This Row],[WeekMod]]&lt;&gt;"",CONCATENATE(All_Opps[[#This Row],[Opp Year]],"-",TEXT(All_Opps[[#This Row],[WeekMod]],"00#")),"")</f>
        <v>2020-098</v>
      </c>
      <c r="C17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98</v>
      </c>
      <c r="D1714" s="181" t="str">
        <f>CONCATENATE(All_Opps[[#This Row],[Opp Year]],"-",TEXT(All_Opps[[#This Row],[Week]],"00#"))</f>
        <v>2020-098</v>
      </c>
      <c r="E1714" s="181">
        <f>IFERROR(VALUE(RIGHT(All_Opps[[#This Row],[Opportunity Name]],2)),"")</f>
        <v>2</v>
      </c>
      <c r="F1714" s="181">
        <f>IFERROR(("20"&amp;LEFT(All_Opps[[#This Row],[Opportunity Name]],2))*1,"")</f>
        <v>2020</v>
      </c>
      <c r="G1714" s="181" t="str">
        <f>MID(All_Opps[[#This Row],[Opportunity Name]],3,2)</f>
        <v>12</v>
      </c>
      <c r="H1714" s="181" t="str">
        <f>LEFT(All_Opps[[#This Row],[Opportunity Name]],7)</f>
        <v>2012-12</v>
      </c>
      <c r="I1714" s="181" t="str" cm="1">
        <f t="array" ref="I17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14" s="181" t="str">
        <f>YEAR(All_Opps[[#This Row],[Close_Date]])&amp;"-"&amp;TEXT(MONTH(All_Opps[[#This Row],[Close_Date]]),"00")</f>
        <v>2020-11</v>
      </c>
      <c r="K1714" s="182">
        <f>All_Opps[[#This Row],[Created Date2]]*1</f>
        <v>44129</v>
      </c>
      <c r="L1714" s="183">
        <f>YEAR(All_Opps[[#This Row],[Created_Date]])</f>
        <v>2020</v>
      </c>
      <c r="M1714" s="184">
        <f>WEEKNUM(All_Opps[[#This Row],[Created_Date]],16)</f>
        <v>44</v>
      </c>
      <c r="N1714" s="182">
        <f>All_Opps[[#This Row],[Close Date]]*1</f>
        <v>44143</v>
      </c>
      <c r="O1714" s="185">
        <f>YEAR(All_Opps[[#This Row],[Close_Date]])</f>
        <v>2020</v>
      </c>
      <c r="P1714" s="183">
        <f>MONTH(All_Opps[[#This Row],[Close Date]])</f>
        <v>11</v>
      </c>
      <c r="Q1714" s="181">
        <f>WEEKNUM(All_Opps[[#This Row],[Close Date]],1)</f>
        <v>46</v>
      </c>
      <c r="R171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</v>
      </c>
      <c r="S1714" s="4" t="s">
        <v>3738</v>
      </c>
      <c r="T1714" s="4" t="s">
        <v>3739</v>
      </c>
      <c r="U1714" s="68">
        <v>44143</v>
      </c>
      <c r="V1714" s="347" t="s">
        <v>19</v>
      </c>
      <c r="W1714" s="9">
        <v>30672</v>
      </c>
      <c r="X1714" s="4" t="s">
        <v>181</v>
      </c>
      <c r="Y1714" s="4" t="s">
        <v>1285</v>
      </c>
      <c r="Z1714" s="68">
        <v>44129</v>
      </c>
    </row>
    <row r="1715" spans="1:26" ht="12.75" x14ac:dyDescent="0.35">
      <c r="A17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1715" s="181" t="str">
        <f>IF(All_Opps[[#This Row],[WeekMod]]&lt;&gt;"",CONCATENATE(All_Opps[[#This Row],[Opp Year]],"-",TEXT(All_Opps[[#This Row],[WeekMod]],"00#")),"")</f>
        <v>2021-046</v>
      </c>
      <c r="C17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1715" s="181" t="str">
        <f>CONCATENATE(All_Opps[[#This Row],[Opp Year]],"-",TEXT(All_Opps[[#This Row],[Week]],"00#"))</f>
        <v>2021-046</v>
      </c>
      <c r="E1715" s="181">
        <f>IFERROR(VALUE(RIGHT(All_Opps[[#This Row],[Opportunity Name]],2)),"")</f>
        <v>2</v>
      </c>
      <c r="F1715" s="181">
        <f>IFERROR(("20"&amp;LEFT(All_Opps[[#This Row],[Opportunity Name]],2))*1,"")</f>
        <v>2021</v>
      </c>
      <c r="G1715" s="181" t="str">
        <f>MID(All_Opps[[#This Row],[Opportunity Name]],3,2)</f>
        <v>12</v>
      </c>
      <c r="H1715" s="181" t="str">
        <f>LEFT(All_Opps[[#This Row],[Opportunity Name]],7)</f>
        <v>2112-13</v>
      </c>
      <c r="I1715" s="181" t="str" cm="1">
        <f t="array" ref="I17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15" s="181" t="str">
        <f>YEAR(All_Opps[[#This Row],[Close_Date]])&amp;"-"&amp;TEXT(MONTH(All_Opps[[#This Row],[Close_Date]]),"00")</f>
        <v>2020-11</v>
      </c>
      <c r="K1715" s="182">
        <f>All_Opps[[#This Row],[Created Date2]]*1</f>
        <v>44144</v>
      </c>
      <c r="L1715" s="183">
        <f>YEAR(All_Opps[[#This Row],[Created_Date]])</f>
        <v>2020</v>
      </c>
      <c r="M1715" s="184">
        <f>WEEKNUM(All_Opps[[#This Row],[Created_Date]],16)</f>
        <v>46</v>
      </c>
      <c r="N1715" s="182">
        <f>All_Opps[[#This Row],[Close Date]]*1</f>
        <v>44144</v>
      </c>
      <c r="O1715" s="185">
        <f>YEAR(All_Opps[[#This Row],[Close_Date]])</f>
        <v>2020</v>
      </c>
      <c r="P1715" s="183">
        <f>MONTH(All_Opps[[#This Row],[Close Date]])</f>
        <v>11</v>
      </c>
      <c r="Q1715" s="181">
        <f>WEEKNUM(All_Opps[[#This Row],[Close Date]],1)</f>
        <v>46</v>
      </c>
      <c r="R171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387</v>
      </c>
      <c r="S1715" s="4" t="s">
        <v>3740</v>
      </c>
      <c r="T1715" s="4" t="s">
        <v>3741</v>
      </c>
      <c r="U1715" s="68">
        <v>44144</v>
      </c>
      <c r="V1715" s="347" t="s">
        <v>19</v>
      </c>
      <c r="W1715" s="341">
        <v>55423</v>
      </c>
      <c r="X1715" s="4" t="s">
        <v>161</v>
      </c>
      <c r="Y1715" s="4" t="s">
        <v>328</v>
      </c>
      <c r="Z1715" s="68">
        <v>44144</v>
      </c>
    </row>
    <row r="1716" spans="1:26" ht="12.75" x14ac:dyDescent="0.35">
      <c r="A17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93</v>
      </c>
      <c r="B1716" s="181" t="str">
        <f>IF(All_Opps[[#This Row],[WeekMod]]&lt;&gt;"",CONCATENATE(All_Opps[[#This Row],[Opp Year]],"-",TEXT(All_Opps[[#This Row],[WeekMod]],"00#")),"")</f>
        <v>2020-093</v>
      </c>
      <c r="C17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93</v>
      </c>
      <c r="D1716" s="181" t="str">
        <f>CONCATENATE(All_Opps[[#This Row],[Opp Year]],"-",TEXT(All_Opps[[#This Row],[Week]],"00#"))</f>
        <v>2020-093</v>
      </c>
      <c r="E1716" s="181">
        <f>IFERROR(VALUE(RIGHT(All_Opps[[#This Row],[Opportunity Name]],2)),"")</f>
        <v>1</v>
      </c>
      <c r="F1716" s="181">
        <f>IFERROR(("20"&amp;LEFT(All_Opps[[#This Row],[Opportunity Name]],2))*1,"")</f>
        <v>2020</v>
      </c>
      <c r="G1716" s="181" t="str">
        <f>MID(All_Opps[[#This Row],[Opportunity Name]],3,2)</f>
        <v>11</v>
      </c>
      <c r="H1716" s="181" t="str">
        <f>LEFT(All_Opps[[#This Row],[Opportunity Name]],7)</f>
        <v>2011-09</v>
      </c>
      <c r="I1716" s="181" t="str" cm="1">
        <f t="array" ref="I17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16" s="181" t="str">
        <f>YEAR(All_Opps[[#This Row],[Close_Date]])&amp;"-"&amp;TEXT(MONTH(All_Opps[[#This Row],[Close_Date]]),"00")</f>
        <v>2020-10</v>
      </c>
      <c r="K1716" s="182">
        <f>All_Opps[[#This Row],[Created Date2]]*1</f>
        <v>44112</v>
      </c>
      <c r="L1716" s="183">
        <f>YEAR(All_Opps[[#This Row],[Created_Date]])</f>
        <v>2020</v>
      </c>
      <c r="M1716" s="184">
        <f>WEEKNUM(All_Opps[[#This Row],[Created_Date]],16)</f>
        <v>41</v>
      </c>
      <c r="N1716" s="182">
        <f>All_Opps[[#This Row],[Close Date]]*1</f>
        <v>44112</v>
      </c>
      <c r="O1716" s="185">
        <f>YEAR(All_Opps[[#This Row],[Close_Date]])</f>
        <v>2020</v>
      </c>
      <c r="P1716" s="183">
        <f>MONTH(All_Opps[[#This Row],[Close Date]])</f>
        <v>10</v>
      </c>
      <c r="Q1716" s="181">
        <f>WEEKNUM(All_Opps[[#This Row],[Close Date]],1)</f>
        <v>41</v>
      </c>
      <c r="R17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16" s="4" t="s">
        <v>3742</v>
      </c>
      <c r="T1716" s="4" t="s">
        <v>3743</v>
      </c>
      <c r="U1716" s="68">
        <v>44112</v>
      </c>
      <c r="V1716" s="347" t="s">
        <v>23</v>
      </c>
      <c r="W1716" s="9">
        <v>0</v>
      </c>
      <c r="X1716" s="4" t="s">
        <v>161</v>
      </c>
      <c r="Y1716" s="4" t="s">
        <v>3685</v>
      </c>
      <c r="Z1716" s="68">
        <v>44112</v>
      </c>
    </row>
    <row r="1717" spans="1:26" ht="12.75" x14ac:dyDescent="0.35">
      <c r="A171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717" s="181" t="str">
        <f>IF(All_Opps[[#This Row],[WeekMod]]&lt;&gt;"",CONCATENATE(All_Opps[[#This Row],[Opp Year]],"-",TEXT(All_Opps[[#This Row],[WeekMod]],"00#")),"")</f>
        <v/>
      </c>
      <c r="C17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717" s="181" t="str">
        <f>CONCATENATE(All_Opps[[#This Row],[Opp Year]],"-",TEXT(All_Opps[[#This Row],[Week]],"00#"))</f>
        <v>2022-001</v>
      </c>
      <c r="E1717" s="181">
        <f>IFERROR(VALUE(RIGHT(All_Opps[[#This Row],[Opportunity Name]],2)),"")</f>
        <v>2</v>
      </c>
      <c r="F1717" s="181">
        <f>IFERROR(("20"&amp;LEFT(All_Opps[[#This Row],[Opportunity Name]],2))*1,"")</f>
        <v>2022</v>
      </c>
      <c r="G1717" s="181" t="str">
        <f>MID(All_Opps[[#This Row],[Opportunity Name]],3,2)</f>
        <v>09</v>
      </c>
      <c r="H1717" s="181" t="str">
        <f>LEFT(All_Opps[[#This Row],[Opportunity Name]],7)</f>
        <v>2209-01</v>
      </c>
      <c r="I1717" s="181" t="str" cm="1">
        <f t="array" ref="I17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17" s="181" t="str">
        <f>YEAR(All_Opps[[#This Row],[Close_Date]])&amp;"-"&amp;TEXT(MONTH(All_Opps[[#This Row],[Close_Date]]),"00")</f>
        <v>2020-10</v>
      </c>
      <c r="K1717" s="182">
        <f>All_Opps[[#This Row],[Created Date2]]*1</f>
        <v>44108</v>
      </c>
      <c r="L1717" s="183">
        <f>YEAR(All_Opps[[#This Row],[Created_Date]])</f>
        <v>2020</v>
      </c>
      <c r="M1717" s="184">
        <f>WEEKNUM(All_Opps[[#This Row],[Created_Date]],16)</f>
        <v>41</v>
      </c>
      <c r="N1717" s="182">
        <f>All_Opps[[#This Row],[Close Date]]*1</f>
        <v>44108</v>
      </c>
      <c r="O1717" s="185">
        <f>YEAR(All_Opps[[#This Row],[Close_Date]])</f>
        <v>2020</v>
      </c>
      <c r="P1717" s="183">
        <f>MONTH(All_Opps[[#This Row],[Close Date]])</f>
        <v>10</v>
      </c>
      <c r="Q1717" s="181">
        <f>WEEKNUM(All_Opps[[#This Row],[Close Date]],1)</f>
        <v>41</v>
      </c>
      <c r="R171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697</v>
      </c>
      <c r="S1717" s="4" t="s">
        <v>3744</v>
      </c>
      <c r="T1717" s="4" t="s">
        <v>3745</v>
      </c>
      <c r="U1717" s="68">
        <v>44108</v>
      </c>
      <c r="V1717" s="347" t="s">
        <v>19</v>
      </c>
      <c r="W1717" s="341">
        <v>28018</v>
      </c>
      <c r="X1717" s="4" t="s">
        <v>15</v>
      </c>
      <c r="Y1717" s="4" t="s">
        <v>328</v>
      </c>
      <c r="Z1717" s="68">
        <v>44108</v>
      </c>
    </row>
    <row r="1718" spans="1:26" ht="12.75" x14ac:dyDescent="0.35">
      <c r="A171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718" s="181" t="str">
        <f>IF(All_Opps[[#This Row],[WeekMod]]&lt;&gt;"",CONCATENATE(All_Opps[[#This Row],[Opp Year]],"-",TEXT(All_Opps[[#This Row],[WeekMod]],"00#")),"")</f>
        <v/>
      </c>
      <c r="C17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718" s="181" t="str">
        <f>CONCATENATE(All_Opps[[#This Row],[Opp Year]],"-",TEXT(All_Opps[[#This Row],[Week]],"00#"))</f>
        <v>2022-001</v>
      </c>
      <c r="E1718" s="181">
        <f>IFERROR(VALUE(RIGHT(All_Opps[[#This Row],[Opportunity Name]],2)),"")</f>
        <v>2</v>
      </c>
      <c r="F1718" s="181">
        <f>IFERROR(("20"&amp;LEFT(All_Opps[[#This Row],[Opportunity Name]],2))*1,"")</f>
        <v>2022</v>
      </c>
      <c r="G1718" s="181" t="str">
        <f>MID(All_Opps[[#This Row],[Opportunity Name]],3,2)</f>
        <v>09</v>
      </c>
      <c r="H1718" s="181" t="str">
        <f>LEFT(All_Opps[[#This Row],[Opportunity Name]],7)</f>
        <v>2209-01</v>
      </c>
      <c r="I1718" s="181" t="str" cm="1">
        <f t="array" ref="I17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18" s="181" t="str">
        <f>YEAR(All_Opps[[#This Row],[Close_Date]])&amp;"-"&amp;TEXT(MONTH(All_Opps[[#This Row],[Close_Date]]),"00")</f>
        <v>2020-10</v>
      </c>
      <c r="K1718" s="182">
        <f>All_Opps[[#This Row],[Created Date2]]*1</f>
        <v>44081</v>
      </c>
      <c r="L1718" s="183">
        <f>YEAR(All_Opps[[#This Row],[Created_Date]])</f>
        <v>2020</v>
      </c>
      <c r="M1718" s="184">
        <f>WEEKNUM(All_Opps[[#This Row],[Created_Date]],16)</f>
        <v>37</v>
      </c>
      <c r="N1718" s="182">
        <f>All_Opps[[#This Row],[Close Date]]*1</f>
        <v>44124</v>
      </c>
      <c r="O1718" s="185">
        <f>YEAR(All_Opps[[#This Row],[Close_Date]])</f>
        <v>2020</v>
      </c>
      <c r="P1718" s="183">
        <f>MONTH(All_Opps[[#This Row],[Close Date]])</f>
        <v>10</v>
      </c>
      <c r="Q1718" s="181">
        <f>WEEKNUM(All_Opps[[#This Row],[Close Date]],1)</f>
        <v>43</v>
      </c>
      <c r="R171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724</v>
      </c>
      <c r="S1718" s="4" t="s">
        <v>3746</v>
      </c>
      <c r="T1718" s="4" t="s">
        <v>3747</v>
      </c>
      <c r="U1718" s="68">
        <v>44124</v>
      </c>
      <c r="V1718" s="347" t="s">
        <v>19</v>
      </c>
      <c r="W1718" s="341">
        <v>35427</v>
      </c>
      <c r="X1718" s="4" t="s">
        <v>13</v>
      </c>
      <c r="Y1718" s="4" t="s">
        <v>328</v>
      </c>
      <c r="Z1718" s="68">
        <v>44081</v>
      </c>
    </row>
    <row r="1719" spans="1:26" ht="12.75" x14ac:dyDescent="0.35">
      <c r="A171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719" s="181" t="str">
        <f>IF(All_Opps[[#This Row],[WeekMod]]&lt;&gt;"",CONCATENATE(All_Opps[[#This Row],[Opp Year]],"-",TEXT(All_Opps[[#This Row],[WeekMod]],"00#")),"")</f>
        <v/>
      </c>
      <c r="C17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719" s="181" t="str">
        <f>CONCATENATE(All_Opps[[#This Row],[Opp Year]],"-",TEXT(All_Opps[[#This Row],[Week]],"00#"))</f>
        <v>2022-001</v>
      </c>
      <c r="E1719" s="181">
        <f>IFERROR(VALUE(RIGHT(All_Opps[[#This Row],[Opportunity Name]],2)),"")</f>
        <v>2</v>
      </c>
      <c r="F1719" s="181">
        <f>IFERROR(("20"&amp;LEFT(All_Opps[[#This Row],[Opportunity Name]],2))*1,"")</f>
        <v>2022</v>
      </c>
      <c r="G1719" s="181" t="str">
        <f>MID(All_Opps[[#This Row],[Opportunity Name]],3,2)</f>
        <v>07</v>
      </c>
      <c r="H1719" s="181" t="str">
        <f>LEFT(All_Opps[[#This Row],[Opportunity Name]],7)</f>
        <v>2207-04</v>
      </c>
      <c r="I1719" s="181" t="str" cm="1">
        <f t="array" ref="I17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19" s="181" t="str">
        <f>YEAR(All_Opps[[#This Row],[Close_Date]])&amp;"-"&amp;TEXT(MONTH(All_Opps[[#This Row],[Close_Date]]),"00")</f>
        <v>2020-10</v>
      </c>
      <c r="K1719" s="182">
        <f>All_Opps[[#This Row],[Created Date2]]*1</f>
        <v>44099</v>
      </c>
      <c r="L1719" s="183">
        <f>YEAR(All_Opps[[#This Row],[Created_Date]])</f>
        <v>2020</v>
      </c>
      <c r="M1719" s="184">
        <f>WEEKNUM(All_Opps[[#This Row],[Created_Date]],16)</f>
        <v>39</v>
      </c>
      <c r="N1719" s="182">
        <f>All_Opps[[#This Row],[Close Date]]*1</f>
        <v>44112</v>
      </c>
      <c r="O1719" s="185">
        <f>YEAR(All_Opps[[#This Row],[Close_Date]])</f>
        <v>2020</v>
      </c>
      <c r="P1719" s="183">
        <f>MONTH(All_Opps[[#This Row],[Close Date]])</f>
        <v>10</v>
      </c>
      <c r="Q1719" s="181">
        <f>WEEKNUM(All_Opps[[#This Row],[Close Date]],1)</f>
        <v>41</v>
      </c>
      <c r="R171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644</v>
      </c>
      <c r="S1719" s="4" t="s">
        <v>3748</v>
      </c>
      <c r="T1719" s="4" t="s">
        <v>3749</v>
      </c>
      <c r="U1719" s="68">
        <v>44112</v>
      </c>
      <c r="V1719" s="347" t="s">
        <v>19</v>
      </c>
      <c r="W1719" s="341">
        <v>44164</v>
      </c>
      <c r="X1719" s="4" t="s">
        <v>15</v>
      </c>
      <c r="Y1719" s="4" t="s">
        <v>328</v>
      </c>
      <c r="Z1719" s="68">
        <v>44099</v>
      </c>
    </row>
    <row r="1720" spans="1:26" ht="12.75" x14ac:dyDescent="0.35">
      <c r="A17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1720" s="181" t="str">
        <f>IF(All_Opps[[#This Row],[WeekMod]]&lt;&gt;"",CONCATENATE(All_Opps[[#This Row],[Opp Year]],"-",TEXT(All_Opps[[#This Row],[WeekMod]],"00#")),"")</f>
        <v>2021-040</v>
      </c>
      <c r="C17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1720" s="181" t="str">
        <f>CONCATENATE(All_Opps[[#This Row],[Opp Year]],"-",TEXT(All_Opps[[#This Row],[Week]],"00#"))</f>
        <v>2021-040</v>
      </c>
      <c r="E1720" s="181">
        <f>IFERROR(VALUE(RIGHT(All_Opps[[#This Row],[Opportunity Name]],2)),"")</f>
        <v>4</v>
      </c>
      <c r="F1720" s="181">
        <f>IFERROR(("20"&amp;LEFT(All_Opps[[#This Row],[Opportunity Name]],2))*1,"")</f>
        <v>2021</v>
      </c>
      <c r="G1720" s="181" t="str">
        <f>MID(All_Opps[[#This Row],[Opportunity Name]],3,2)</f>
        <v>06</v>
      </c>
      <c r="H1720" s="181" t="str">
        <f>LEFT(All_Opps[[#This Row],[Opportunity Name]],7)</f>
        <v>2106-32</v>
      </c>
      <c r="I1720" s="181" t="str" cm="1">
        <f t="array" ref="I17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20" s="181" t="str">
        <f>YEAR(All_Opps[[#This Row],[Close_Date]])&amp;"-"&amp;TEXT(MONTH(All_Opps[[#This Row],[Close_Date]]),"00")</f>
        <v>2020-09</v>
      </c>
      <c r="K1720" s="182">
        <f>All_Opps[[#This Row],[Created Date2]]*1</f>
        <v>44100</v>
      </c>
      <c r="L1720" s="183">
        <f>YEAR(All_Opps[[#This Row],[Created_Date]])</f>
        <v>2020</v>
      </c>
      <c r="M1720" s="184">
        <f>WEEKNUM(All_Opps[[#This Row],[Created_Date]],16)</f>
        <v>40</v>
      </c>
      <c r="N1720" s="182">
        <f>All_Opps[[#This Row],[Close Date]]*1</f>
        <v>44101</v>
      </c>
      <c r="O1720" s="185">
        <f>YEAR(All_Opps[[#This Row],[Close_Date]])</f>
        <v>2020</v>
      </c>
      <c r="P1720" s="183">
        <f>MONTH(All_Opps[[#This Row],[Close Date]])</f>
        <v>9</v>
      </c>
      <c r="Q1720" s="181">
        <f>WEEKNUM(All_Opps[[#This Row],[Close Date]],1)</f>
        <v>40</v>
      </c>
      <c r="R172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248</v>
      </c>
      <c r="S1720" s="4" t="s">
        <v>3750</v>
      </c>
      <c r="T1720" s="4" t="s">
        <v>3751</v>
      </c>
      <c r="U1720" s="68">
        <v>44101</v>
      </c>
      <c r="V1720" s="347" t="s">
        <v>19</v>
      </c>
      <c r="W1720" s="341">
        <v>71718</v>
      </c>
      <c r="X1720" s="4" t="s">
        <v>15</v>
      </c>
      <c r="Y1720" s="4" t="s">
        <v>328</v>
      </c>
      <c r="Z1720" s="68">
        <v>44100</v>
      </c>
    </row>
    <row r="1721" spans="1:26" ht="12.75" x14ac:dyDescent="0.35">
      <c r="A17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1721" s="181" t="str">
        <f>IF(All_Opps[[#This Row],[WeekMod]]&lt;&gt;"",CONCATENATE(All_Opps[[#This Row],[Opp Year]],"-",TEXT(All_Opps[[#This Row],[WeekMod]],"00#")),"")</f>
        <v>2021-047</v>
      </c>
      <c r="C17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1721" s="181" t="str">
        <f>CONCATENATE(All_Opps[[#This Row],[Opp Year]],"-",TEXT(All_Opps[[#This Row],[Week]],"00#"))</f>
        <v>2021-047</v>
      </c>
      <c r="E1721" s="181">
        <f>IFERROR(VALUE(RIGHT(All_Opps[[#This Row],[Opportunity Name]],2)),"")</f>
        <v>2</v>
      </c>
      <c r="F1721" s="181">
        <f>IFERROR(("20"&amp;LEFT(All_Opps[[#This Row],[Opportunity Name]],2))*1,"")</f>
        <v>2021</v>
      </c>
      <c r="G1721" s="181" t="str">
        <f>MID(All_Opps[[#This Row],[Opportunity Name]],3,2)</f>
        <v>06</v>
      </c>
      <c r="H1721" s="181" t="str">
        <f>LEFT(All_Opps[[#This Row],[Opportunity Name]],7)</f>
        <v>2106 Li</v>
      </c>
      <c r="I1721" s="181" t="str" cm="1">
        <f t="array" ref="I17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21" s="181" t="str">
        <f>YEAR(All_Opps[[#This Row],[Close_Date]])&amp;"-"&amp;TEXT(MONTH(All_Opps[[#This Row],[Close_Date]]),"00")</f>
        <v>2020-11</v>
      </c>
      <c r="K1721" s="182">
        <f>All_Opps[[#This Row],[Created Date2]]*1</f>
        <v>44144</v>
      </c>
      <c r="L1721" s="183">
        <f>YEAR(All_Opps[[#This Row],[Created_Date]])</f>
        <v>2020</v>
      </c>
      <c r="M1721" s="184">
        <f>WEEKNUM(All_Opps[[#This Row],[Created_Date]],16)</f>
        <v>46</v>
      </c>
      <c r="N1721" s="182">
        <f>All_Opps[[#This Row],[Close Date]]*1</f>
        <v>44154</v>
      </c>
      <c r="O1721" s="185">
        <f>YEAR(All_Opps[[#This Row],[Close_Date]])</f>
        <v>2020</v>
      </c>
      <c r="P1721" s="183">
        <f>MONTH(All_Opps[[#This Row],[Close Date]])</f>
        <v>11</v>
      </c>
      <c r="Q1721" s="181">
        <f>WEEKNUM(All_Opps[[#This Row],[Close Date]],1)</f>
        <v>47</v>
      </c>
      <c r="R17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21" s="4" t="s">
        <v>3752</v>
      </c>
      <c r="T1721" s="4" t="s">
        <v>3753</v>
      </c>
      <c r="U1721" s="68">
        <v>44154</v>
      </c>
      <c r="V1721" s="347" t="s">
        <v>18</v>
      </c>
      <c r="W1721" s="9">
        <v>49198</v>
      </c>
      <c r="X1721" s="4" t="s">
        <v>6</v>
      </c>
      <c r="Y1721" s="4" t="s">
        <v>3563</v>
      </c>
      <c r="Z1721" s="68">
        <v>44144</v>
      </c>
    </row>
    <row r="1722" spans="1:26" ht="12.75" x14ac:dyDescent="0.35">
      <c r="A17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1722" s="181" t="str">
        <f>IF(All_Opps[[#This Row],[WeekMod]]&lt;&gt;"",CONCATENATE(All_Opps[[#This Row],[Opp Year]],"-",TEXT(All_Opps[[#This Row],[WeekMod]],"00#")),"")</f>
        <v>2021-046</v>
      </c>
      <c r="C17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1722" s="181" t="str">
        <f>CONCATENATE(All_Opps[[#This Row],[Opp Year]],"-",TEXT(All_Opps[[#This Row],[Week]],"00#"))</f>
        <v>2021-046</v>
      </c>
      <c r="E1722" s="181">
        <f>IFERROR(VALUE(RIGHT(All_Opps[[#This Row],[Opportunity Name]],2)),"")</f>
        <v>2</v>
      </c>
      <c r="F1722" s="181">
        <f>IFERROR(("20"&amp;LEFT(All_Opps[[#This Row],[Opportunity Name]],2))*1,"")</f>
        <v>2021</v>
      </c>
      <c r="G1722" s="181" t="str">
        <f>MID(All_Opps[[#This Row],[Opportunity Name]],3,2)</f>
        <v>08</v>
      </c>
      <c r="H1722" s="181" t="str">
        <f>LEFT(All_Opps[[#This Row],[Opportunity Name]],7)</f>
        <v>2108 Va</v>
      </c>
      <c r="I1722" s="181" t="str" cm="1">
        <f t="array" ref="I17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22" s="181" t="str">
        <f>YEAR(All_Opps[[#This Row],[Close_Date]])&amp;"-"&amp;TEXT(MONTH(All_Opps[[#This Row],[Close_Date]]),"00")</f>
        <v>2020-11</v>
      </c>
      <c r="K1722" s="182">
        <f>All_Opps[[#This Row],[Created Date2]]*1</f>
        <v>44143</v>
      </c>
      <c r="L1722" s="183">
        <f>YEAR(All_Opps[[#This Row],[Created_Date]])</f>
        <v>2020</v>
      </c>
      <c r="M1722" s="184">
        <f>WEEKNUM(All_Opps[[#This Row],[Created_Date]],16)</f>
        <v>46</v>
      </c>
      <c r="N1722" s="182">
        <f>All_Opps[[#This Row],[Close Date]]*1</f>
        <v>44146</v>
      </c>
      <c r="O1722" s="185">
        <f>YEAR(All_Opps[[#This Row],[Close_Date]])</f>
        <v>2020</v>
      </c>
      <c r="P1722" s="183">
        <f>MONTH(All_Opps[[#This Row],[Close Date]])</f>
        <v>11</v>
      </c>
      <c r="Q1722" s="181">
        <f>WEEKNUM(All_Opps[[#This Row],[Close Date]],1)</f>
        <v>46</v>
      </c>
      <c r="R17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22" s="4" t="s">
        <v>3754</v>
      </c>
      <c r="T1722" s="4" t="s">
        <v>3755</v>
      </c>
      <c r="U1722" s="68">
        <v>44146</v>
      </c>
      <c r="V1722" s="347" t="s">
        <v>18</v>
      </c>
      <c r="W1722" s="9">
        <v>40772</v>
      </c>
      <c r="X1722" s="4" t="s">
        <v>5</v>
      </c>
      <c r="Y1722" s="4" t="s">
        <v>3563</v>
      </c>
      <c r="Z1722" s="68">
        <v>44143</v>
      </c>
    </row>
    <row r="1723" spans="1:26" ht="12.75" x14ac:dyDescent="0.35">
      <c r="A17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1723" s="181" t="str">
        <f>IF(All_Opps[[#This Row],[WeekMod]]&lt;&gt;"",CONCATENATE(All_Opps[[#This Row],[Opp Year]],"-",TEXT(All_Opps[[#This Row],[WeekMod]],"00#")),"")</f>
        <v>2021-044</v>
      </c>
      <c r="C17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1723" s="181" t="str">
        <f>CONCATENATE(All_Opps[[#This Row],[Opp Year]],"-",TEXT(All_Opps[[#This Row],[Week]],"00#"))</f>
        <v>2021-044</v>
      </c>
      <c r="E1723" s="181">
        <f>IFERROR(VALUE(RIGHT(All_Opps[[#This Row],[Opportunity Name]],2)),"")</f>
        <v>9</v>
      </c>
      <c r="F1723" s="181">
        <f>IFERROR(("20"&amp;LEFT(All_Opps[[#This Row],[Opportunity Name]],2))*1,"")</f>
        <v>2021</v>
      </c>
      <c r="G1723" s="181" t="str">
        <f>MID(All_Opps[[#This Row],[Opportunity Name]],3,2)</f>
        <v>07</v>
      </c>
      <c r="H1723" s="181" t="str">
        <f>LEFT(All_Opps[[#This Row],[Opportunity Name]],7)</f>
        <v>2107 Du</v>
      </c>
      <c r="I1723" s="181" t="str" cm="1">
        <f t="array" ref="I17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23" s="181" t="str">
        <f>YEAR(All_Opps[[#This Row],[Close_Date]])&amp;"-"&amp;TEXT(MONTH(All_Opps[[#This Row],[Close_Date]]),"00")</f>
        <v>2020-10</v>
      </c>
      <c r="K1723" s="182">
        <f>All_Opps[[#This Row],[Created Date2]]*1</f>
        <v>44014</v>
      </c>
      <c r="L1723" s="183">
        <f>YEAR(All_Opps[[#This Row],[Created_Date]])</f>
        <v>2020</v>
      </c>
      <c r="M1723" s="184">
        <f>WEEKNUM(All_Opps[[#This Row],[Created_Date]],16)</f>
        <v>27</v>
      </c>
      <c r="N1723" s="182">
        <f>All_Opps[[#This Row],[Close Date]]*1</f>
        <v>44131</v>
      </c>
      <c r="O1723" s="185">
        <f>YEAR(All_Opps[[#This Row],[Close_Date]])</f>
        <v>2020</v>
      </c>
      <c r="P1723" s="183">
        <f>MONTH(All_Opps[[#This Row],[Close Date]])</f>
        <v>10</v>
      </c>
      <c r="Q1723" s="181">
        <f>WEEKNUM(All_Opps[[#This Row],[Close Date]],1)</f>
        <v>44</v>
      </c>
      <c r="R172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23" s="4" t="s">
        <v>3756</v>
      </c>
      <c r="T1723" s="4" t="s">
        <v>3757</v>
      </c>
      <c r="U1723" s="68">
        <v>44131</v>
      </c>
      <c r="V1723" s="347" t="s">
        <v>18</v>
      </c>
      <c r="W1723" s="341">
        <v>172328</v>
      </c>
      <c r="X1723" s="4" t="s">
        <v>11</v>
      </c>
      <c r="Y1723" s="4" t="s">
        <v>328</v>
      </c>
      <c r="Z1723" s="68">
        <v>44014</v>
      </c>
    </row>
    <row r="1724" spans="1:26" ht="12.75" x14ac:dyDescent="0.35">
      <c r="A17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1724" s="181" t="str">
        <f>IF(All_Opps[[#This Row],[WeekMod]]&lt;&gt;"",CONCATENATE(All_Opps[[#This Row],[Opp Year]],"-",TEXT(All_Opps[[#This Row],[WeekMod]],"00#")),"")</f>
        <v>2021-048</v>
      </c>
      <c r="C17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1724" s="181" t="str">
        <f>CONCATENATE(All_Opps[[#This Row],[Opp Year]],"-",TEXT(All_Opps[[#This Row],[Week]],"00#"))</f>
        <v>2021-048</v>
      </c>
      <c r="E1724" s="181">
        <f>IFERROR(VALUE(RIGHT(All_Opps[[#This Row],[Opportunity Name]],2)),"")</f>
        <v>2</v>
      </c>
      <c r="F1724" s="181">
        <f>IFERROR(("20"&amp;LEFT(All_Opps[[#This Row],[Opportunity Name]],2))*1,"")</f>
        <v>2021</v>
      </c>
      <c r="G1724" s="181" t="str">
        <f>MID(All_Opps[[#This Row],[Opportunity Name]],3,2)</f>
        <v>10</v>
      </c>
      <c r="H1724" s="181" t="str">
        <f>LEFT(All_Opps[[#This Row],[Opportunity Name]],7)</f>
        <v>2110-06</v>
      </c>
      <c r="I1724" s="181" t="str" cm="1">
        <f t="array" ref="I17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724" s="181" t="str">
        <f>YEAR(All_Opps[[#This Row],[Close_Date]])&amp;"-"&amp;TEXT(MONTH(All_Opps[[#This Row],[Close_Date]]),"00")</f>
        <v>2020-11</v>
      </c>
      <c r="K1724" s="182">
        <f>All_Opps[[#This Row],[Created Date2]]*1</f>
        <v>44150</v>
      </c>
      <c r="L1724" s="183">
        <f>YEAR(All_Opps[[#This Row],[Created_Date]])</f>
        <v>2020</v>
      </c>
      <c r="M1724" s="184">
        <f>WEEKNUM(All_Opps[[#This Row],[Created_Date]],16)</f>
        <v>47</v>
      </c>
      <c r="N1724" s="182">
        <f>All_Opps[[#This Row],[Close Date]]*1</f>
        <v>44158</v>
      </c>
      <c r="O1724" s="185">
        <f>YEAR(All_Opps[[#This Row],[Close_Date]])</f>
        <v>2020</v>
      </c>
      <c r="P1724" s="183">
        <f>MONTH(All_Opps[[#This Row],[Close Date]])</f>
        <v>11</v>
      </c>
      <c r="Q1724" s="181">
        <f>WEEKNUM(All_Opps[[#This Row],[Close Date]],1)</f>
        <v>48</v>
      </c>
      <c r="R172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24" s="4" t="s">
        <v>3758</v>
      </c>
      <c r="T1724" s="4" t="s">
        <v>3759</v>
      </c>
      <c r="U1724" s="68">
        <v>44158</v>
      </c>
      <c r="V1724" s="347" t="s">
        <v>20</v>
      </c>
      <c r="W1724" s="341">
        <v>20854</v>
      </c>
      <c r="X1724" s="4" t="s">
        <v>13</v>
      </c>
      <c r="Y1724" s="4" t="s">
        <v>328</v>
      </c>
      <c r="Z1724" s="68">
        <v>44150</v>
      </c>
    </row>
    <row r="1725" spans="1:26" ht="12.75" x14ac:dyDescent="0.35">
      <c r="A172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725" s="181" t="str">
        <f>IF(All_Opps[[#This Row],[WeekMod]]&lt;&gt;"",CONCATENATE(All_Opps[[#This Row],[Opp Year]],"-",TEXT(All_Opps[[#This Row],[WeekMod]],"00#")),"")</f>
        <v/>
      </c>
      <c r="C17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725" s="181" t="str">
        <f>CONCATENATE(All_Opps[[#This Row],[Opp Year]],"-",TEXT(All_Opps[[#This Row],[Week]],"00#"))</f>
        <v>2022-001</v>
      </c>
      <c r="E1725" s="181">
        <f>IFERROR(VALUE(RIGHT(All_Opps[[#This Row],[Opportunity Name]],2)),"")</f>
        <v>2</v>
      </c>
      <c r="F1725" s="181">
        <f>IFERROR(("20"&amp;LEFT(All_Opps[[#This Row],[Opportunity Name]],2))*1,"")</f>
        <v>2022</v>
      </c>
      <c r="G1725" s="181" t="str">
        <f>MID(All_Opps[[#This Row],[Opportunity Name]],3,2)</f>
        <v>03</v>
      </c>
      <c r="H1725" s="181" t="str">
        <f>LEFT(All_Opps[[#This Row],[Opportunity Name]],7)</f>
        <v>2203-01</v>
      </c>
      <c r="I1725" s="181" t="str" cm="1">
        <f t="array" ref="I17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725" s="181" t="str">
        <f>YEAR(All_Opps[[#This Row],[Close_Date]])&amp;"-"&amp;TEXT(MONTH(All_Opps[[#This Row],[Close_Date]]),"00")</f>
        <v>2020-10</v>
      </c>
      <c r="K1725" s="182">
        <f>All_Opps[[#This Row],[Created Date2]]*1</f>
        <v>44125</v>
      </c>
      <c r="L1725" s="183">
        <f>YEAR(All_Opps[[#This Row],[Created_Date]])</f>
        <v>2020</v>
      </c>
      <c r="M1725" s="184">
        <f>WEEKNUM(All_Opps[[#This Row],[Created_Date]],16)</f>
        <v>43</v>
      </c>
      <c r="N1725" s="182">
        <f>All_Opps[[#This Row],[Close Date]]*1</f>
        <v>44128</v>
      </c>
      <c r="O1725" s="185">
        <f>YEAR(All_Opps[[#This Row],[Close_Date]])</f>
        <v>2020</v>
      </c>
      <c r="P1725" s="183">
        <f>MONTH(All_Opps[[#This Row],[Close Date]])</f>
        <v>10</v>
      </c>
      <c r="Q1725" s="181">
        <f>WEEKNUM(All_Opps[[#This Row],[Close Date]],1)</f>
        <v>43</v>
      </c>
      <c r="R172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25" s="4" t="s">
        <v>3760</v>
      </c>
      <c r="T1725" s="4" t="s">
        <v>3761</v>
      </c>
      <c r="U1725" s="68">
        <v>44128</v>
      </c>
      <c r="V1725" s="347" t="s">
        <v>20</v>
      </c>
      <c r="W1725" s="341">
        <v>12034</v>
      </c>
      <c r="X1725" s="4" t="s">
        <v>24</v>
      </c>
      <c r="Y1725" s="4" t="s">
        <v>328</v>
      </c>
      <c r="Z1725" s="68">
        <v>44125</v>
      </c>
    </row>
    <row r="1726" spans="1:26" ht="12.75" x14ac:dyDescent="0.35">
      <c r="A17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95</v>
      </c>
      <c r="B1726" s="181" t="str">
        <f>IF(All_Opps[[#This Row],[WeekMod]]&lt;&gt;"",CONCATENATE(All_Opps[[#This Row],[Opp Year]],"-",TEXT(All_Opps[[#This Row],[WeekMod]],"00#")),"")</f>
        <v>2020-095</v>
      </c>
      <c r="C17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95</v>
      </c>
      <c r="D1726" s="181" t="str">
        <f>CONCATENATE(All_Opps[[#This Row],[Opp Year]],"-",TEXT(All_Opps[[#This Row],[Week]],"00#"))</f>
        <v>2020-095</v>
      </c>
      <c r="E1726" s="181">
        <f>IFERROR(VALUE(RIGHT(All_Opps[[#This Row],[Opportunity Name]],2)),"")</f>
        <v>1</v>
      </c>
      <c r="F1726" s="181">
        <f>IFERROR(("20"&amp;LEFT(All_Opps[[#This Row],[Opportunity Name]],2))*1,"")</f>
        <v>2020</v>
      </c>
      <c r="G1726" s="181" t="str">
        <f>MID(All_Opps[[#This Row],[Opportunity Name]],3,2)</f>
        <v>11</v>
      </c>
      <c r="H1726" s="181" t="str">
        <f>LEFT(All_Opps[[#This Row],[Opportunity Name]],7)</f>
        <v>2011 Ki</v>
      </c>
      <c r="I1726" s="181" t="str" cm="1">
        <f t="array" ref="I17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26" s="181" t="str">
        <f>YEAR(All_Opps[[#This Row],[Close_Date]])&amp;"-"&amp;TEXT(MONTH(All_Opps[[#This Row],[Close_Date]]),"00")</f>
        <v>2020-10</v>
      </c>
      <c r="K1726" s="182">
        <f>All_Opps[[#This Row],[Created Date2]]*1</f>
        <v>44125</v>
      </c>
      <c r="L1726" s="183">
        <f>YEAR(All_Opps[[#This Row],[Created_Date]])</f>
        <v>2020</v>
      </c>
      <c r="M1726" s="184">
        <f>WEEKNUM(All_Opps[[#This Row],[Created_Date]],16)</f>
        <v>43</v>
      </c>
      <c r="N1726" s="182">
        <f>All_Opps[[#This Row],[Close Date]]*1</f>
        <v>44126</v>
      </c>
      <c r="O1726" s="185">
        <f>YEAR(All_Opps[[#This Row],[Close_Date]])</f>
        <v>2020</v>
      </c>
      <c r="P1726" s="183">
        <f>MONTH(All_Opps[[#This Row],[Close Date]])</f>
        <v>10</v>
      </c>
      <c r="Q1726" s="181">
        <f>WEEKNUM(All_Opps[[#This Row],[Close Date]],1)</f>
        <v>43</v>
      </c>
      <c r="R172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26" s="4" t="s">
        <v>3762</v>
      </c>
      <c r="T1726" s="4" t="s">
        <v>3763</v>
      </c>
      <c r="U1726" s="68">
        <v>44126</v>
      </c>
      <c r="V1726" s="347" t="s">
        <v>18</v>
      </c>
      <c r="W1726" s="9">
        <v>23016</v>
      </c>
      <c r="X1726" s="4" t="s">
        <v>13</v>
      </c>
      <c r="Y1726" s="4" t="s">
        <v>3563</v>
      </c>
      <c r="Z1726" s="68">
        <v>44125</v>
      </c>
    </row>
    <row r="1727" spans="1:26" ht="12.75" x14ac:dyDescent="0.35">
      <c r="A17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1727" s="181" t="str">
        <f>IF(All_Opps[[#This Row],[WeekMod]]&lt;&gt;"",CONCATENATE(All_Opps[[#This Row],[Opp Year]],"-",TEXT(All_Opps[[#This Row],[WeekMod]],"00#")),"")</f>
        <v>2021-049</v>
      </c>
      <c r="C17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1727" s="181" t="str">
        <f>CONCATENATE(All_Opps[[#This Row],[Opp Year]],"-",TEXT(All_Opps[[#This Row],[Week]],"00#"))</f>
        <v>2021-049</v>
      </c>
      <c r="E1727" s="181">
        <f>IFERROR(VALUE(RIGHT(All_Opps[[#This Row],[Opportunity Name]],2)),"")</f>
        <v>3</v>
      </c>
      <c r="F1727" s="181">
        <f>IFERROR(("20"&amp;LEFT(All_Opps[[#This Row],[Opportunity Name]],2))*1,"")</f>
        <v>2021</v>
      </c>
      <c r="G1727" s="181" t="str">
        <f>MID(All_Opps[[#This Row],[Opportunity Name]],3,2)</f>
        <v>01</v>
      </c>
      <c r="H1727" s="181" t="str">
        <f>LEFT(All_Opps[[#This Row],[Opportunity Name]],7)</f>
        <v>2101-02</v>
      </c>
      <c r="I1727" s="181" t="str" cm="1">
        <f t="array" ref="I17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27" s="181" t="str">
        <f>YEAR(All_Opps[[#This Row],[Close_Date]])&amp;"-"&amp;TEXT(MONTH(All_Opps[[#This Row],[Close_Date]]),"00")</f>
        <v>2020-12</v>
      </c>
      <c r="K1727" s="182">
        <f>All_Opps[[#This Row],[Created Date2]]*1</f>
        <v>44168</v>
      </c>
      <c r="L1727" s="183">
        <f>YEAR(All_Opps[[#This Row],[Created_Date]])</f>
        <v>2020</v>
      </c>
      <c r="M1727" s="184">
        <f>WEEKNUM(All_Opps[[#This Row],[Created_Date]],16)</f>
        <v>49</v>
      </c>
      <c r="N1727" s="182">
        <f>All_Opps[[#This Row],[Close Date]]*1</f>
        <v>44168</v>
      </c>
      <c r="O1727" s="185">
        <f>YEAR(All_Opps[[#This Row],[Close_Date]])</f>
        <v>2020</v>
      </c>
      <c r="P1727" s="183">
        <f>MONTH(All_Opps[[#This Row],[Close Date]])</f>
        <v>12</v>
      </c>
      <c r="Q1727" s="181">
        <f>WEEKNUM(All_Opps[[#This Row],[Close Date]],1)</f>
        <v>49</v>
      </c>
      <c r="R172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</v>
      </c>
      <c r="S1727" s="4" t="s">
        <v>3764</v>
      </c>
      <c r="T1727" s="4" t="s">
        <v>3765</v>
      </c>
      <c r="U1727" s="68">
        <v>44168</v>
      </c>
      <c r="V1727" s="347" t="s">
        <v>19</v>
      </c>
      <c r="W1727" s="341">
        <v>0</v>
      </c>
      <c r="X1727" s="4" t="s">
        <v>15</v>
      </c>
      <c r="Y1727" s="4" t="s">
        <v>328</v>
      </c>
      <c r="Z1727" s="68">
        <v>44168</v>
      </c>
    </row>
    <row r="1728" spans="1:26" ht="12.75" x14ac:dyDescent="0.35">
      <c r="A17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1728" s="181" t="str">
        <f>IF(All_Opps[[#This Row],[WeekMod]]&lt;&gt;"",CONCATENATE(All_Opps[[#This Row],[Opp Year]],"-",TEXT(All_Opps[[#This Row],[WeekMod]],"00#")),"")</f>
        <v>2021-042</v>
      </c>
      <c r="C17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1728" s="181" t="str">
        <f>CONCATENATE(All_Opps[[#This Row],[Opp Year]],"-",TEXT(All_Opps[[#This Row],[Week]],"00#"))</f>
        <v>2021-042</v>
      </c>
      <c r="E1728" s="181">
        <f>IFERROR(VALUE(RIGHT(All_Opps[[#This Row],[Opportunity Name]],2)),"")</f>
        <v>1</v>
      </c>
      <c r="F1728" s="181">
        <f>IFERROR(("20"&amp;LEFT(All_Opps[[#This Row],[Opportunity Name]],2))*1,"")</f>
        <v>2021</v>
      </c>
      <c r="G1728" s="181" t="str">
        <f>MID(All_Opps[[#This Row],[Opportunity Name]],3,2)</f>
        <v>01</v>
      </c>
      <c r="H1728" s="181" t="str">
        <f>LEFT(All_Opps[[#This Row],[Opportunity Name]],7)</f>
        <v>2101-02</v>
      </c>
      <c r="I1728" s="181" t="str" cm="1">
        <f t="array" ref="I17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28" s="181" t="str">
        <f>YEAR(All_Opps[[#This Row],[Close_Date]])&amp;"-"&amp;TEXT(MONTH(All_Opps[[#This Row],[Close_Date]]),"00")</f>
        <v>2020-10</v>
      </c>
      <c r="K1728" s="182">
        <f>All_Opps[[#This Row],[Created Date2]]*1</f>
        <v>44118</v>
      </c>
      <c r="L1728" s="183">
        <f>YEAR(All_Opps[[#This Row],[Created_Date]])</f>
        <v>2020</v>
      </c>
      <c r="M1728" s="184">
        <f>WEEKNUM(All_Opps[[#This Row],[Created_Date]],16)</f>
        <v>42</v>
      </c>
      <c r="N1728" s="182">
        <f>All_Opps[[#This Row],[Close Date]]*1</f>
        <v>44118</v>
      </c>
      <c r="O1728" s="185">
        <f>YEAR(All_Opps[[#This Row],[Close_Date]])</f>
        <v>2020</v>
      </c>
      <c r="P1728" s="183">
        <f>MONTH(All_Opps[[#This Row],[Close Date]])</f>
        <v>10</v>
      </c>
      <c r="Q1728" s="181">
        <f>WEEKNUM(All_Opps[[#This Row],[Close Date]],1)</f>
        <v>42</v>
      </c>
      <c r="R172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79</v>
      </c>
      <c r="S1728" s="4" t="s">
        <v>3766</v>
      </c>
      <c r="T1728" s="4" t="s">
        <v>3767</v>
      </c>
      <c r="U1728" s="68">
        <v>44118</v>
      </c>
      <c r="V1728" s="347" t="s">
        <v>19</v>
      </c>
      <c r="W1728" s="341">
        <v>9816</v>
      </c>
      <c r="X1728" s="4" t="s">
        <v>5</v>
      </c>
      <c r="Y1728" s="4" t="s">
        <v>328</v>
      </c>
      <c r="Z1728" s="68">
        <v>44118</v>
      </c>
    </row>
    <row r="1729" spans="1:26" ht="12.75" x14ac:dyDescent="0.35">
      <c r="A17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1729" s="181" t="str">
        <f>IF(All_Opps[[#This Row],[WeekMod]]&lt;&gt;"",CONCATENATE(All_Opps[[#This Row],[Opp Year]],"-",TEXT(All_Opps[[#This Row],[WeekMod]],"00#")),"")</f>
        <v>2021-050</v>
      </c>
      <c r="C17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1729" s="181" t="str">
        <f>CONCATENATE(All_Opps[[#This Row],[Opp Year]],"-",TEXT(All_Opps[[#This Row],[Week]],"00#"))</f>
        <v>2021-050</v>
      </c>
      <c r="E1729" s="181">
        <f>IFERROR(VALUE(RIGHT(All_Opps[[#This Row],[Opportunity Name]],2)),"")</f>
        <v>1</v>
      </c>
      <c r="F1729" s="181">
        <f>IFERROR(("20"&amp;LEFT(All_Opps[[#This Row],[Opportunity Name]],2))*1,"")</f>
        <v>2021</v>
      </c>
      <c r="G1729" s="181" t="str">
        <f>MID(All_Opps[[#This Row],[Opportunity Name]],3,2)</f>
        <v>01</v>
      </c>
      <c r="H1729" s="181" t="str">
        <f>LEFT(All_Opps[[#This Row],[Opportunity Name]],7)</f>
        <v>2101-02</v>
      </c>
      <c r="I1729" s="181" t="str" cm="1">
        <f t="array" ref="I17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29" s="181" t="str">
        <f>YEAR(All_Opps[[#This Row],[Close_Date]])&amp;"-"&amp;TEXT(MONTH(All_Opps[[#This Row],[Close_Date]]),"00")</f>
        <v>2020-12</v>
      </c>
      <c r="K1729" s="182">
        <f>All_Opps[[#This Row],[Created Date2]]*1</f>
        <v>44175</v>
      </c>
      <c r="L1729" s="183">
        <f>YEAR(All_Opps[[#This Row],[Created_Date]])</f>
        <v>2020</v>
      </c>
      <c r="M1729" s="184">
        <f>WEEKNUM(All_Opps[[#This Row],[Created_Date]],16)</f>
        <v>50</v>
      </c>
      <c r="N1729" s="182">
        <f>All_Opps[[#This Row],[Close Date]]*1</f>
        <v>44175</v>
      </c>
      <c r="O1729" s="185">
        <f>YEAR(All_Opps[[#This Row],[Close_Date]])</f>
        <v>2020</v>
      </c>
      <c r="P1729" s="183">
        <f>MONTH(All_Opps[[#This Row],[Close Date]])</f>
        <v>12</v>
      </c>
      <c r="Q1729" s="181">
        <f>WEEKNUM(All_Opps[[#This Row],[Close Date]],1)</f>
        <v>50</v>
      </c>
      <c r="R172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</v>
      </c>
      <c r="S1729" s="4" t="s">
        <v>3768</v>
      </c>
      <c r="T1729" s="4" t="s">
        <v>3769</v>
      </c>
      <c r="U1729" s="68">
        <v>44175</v>
      </c>
      <c r="V1729" s="347" t="s">
        <v>19</v>
      </c>
      <c r="W1729" s="341">
        <v>9905</v>
      </c>
      <c r="X1729" s="4" t="s">
        <v>159</v>
      </c>
      <c r="Y1729" s="4" t="s">
        <v>328</v>
      </c>
      <c r="Z1729" s="68">
        <v>44175</v>
      </c>
    </row>
    <row r="1730" spans="1:26" ht="12.75" x14ac:dyDescent="0.35">
      <c r="A17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95</v>
      </c>
      <c r="B1730" s="181" t="str">
        <f>IF(All_Opps[[#This Row],[WeekMod]]&lt;&gt;"",CONCATENATE(All_Opps[[#This Row],[Opp Year]],"-",TEXT(All_Opps[[#This Row],[WeekMod]],"00#")),"")</f>
        <v>2020-095</v>
      </c>
      <c r="C17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95</v>
      </c>
      <c r="D1730" s="181" t="str">
        <f>CONCATENATE(All_Opps[[#This Row],[Opp Year]],"-",TEXT(All_Opps[[#This Row],[Week]],"00#"))</f>
        <v>2020-095</v>
      </c>
      <c r="E1730" s="181">
        <f>IFERROR(VALUE(RIGHT(All_Opps[[#This Row],[Opportunity Name]],2)),"")</f>
        <v>1</v>
      </c>
      <c r="F1730" s="181">
        <f>IFERROR(("20"&amp;LEFT(All_Opps[[#This Row],[Opportunity Name]],2))*1,"")</f>
        <v>2020</v>
      </c>
      <c r="G1730" s="181" t="str">
        <f>MID(All_Opps[[#This Row],[Opportunity Name]],3,2)</f>
        <v>12</v>
      </c>
      <c r="H1730" s="181" t="str">
        <f>LEFT(All_Opps[[#This Row],[Opportunity Name]],7)</f>
        <v>2012 Pe</v>
      </c>
      <c r="I1730" s="181" t="str" cm="1">
        <f t="array" ref="I17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30" s="181" t="str">
        <f>YEAR(All_Opps[[#This Row],[Close_Date]])&amp;"-"&amp;TEXT(MONTH(All_Opps[[#This Row],[Close_Date]]),"00")</f>
        <v>2020-10</v>
      </c>
      <c r="K1730" s="182">
        <f>All_Opps[[#This Row],[Created Date2]]*1</f>
        <v>44126</v>
      </c>
      <c r="L1730" s="183">
        <f>YEAR(All_Opps[[#This Row],[Created_Date]])</f>
        <v>2020</v>
      </c>
      <c r="M1730" s="184">
        <f>WEEKNUM(All_Opps[[#This Row],[Created_Date]],16)</f>
        <v>43</v>
      </c>
      <c r="N1730" s="182">
        <f>All_Opps[[#This Row],[Close Date]]*1</f>
        <v>44128</v>
      </c>
      <c r="O1730" s="185">
        <f>YEAR(All_Opps[[#This Row],[Close_Date]])</f>
        <v>2020</v>
      </c>
      <c r="P1730" s="183">
        <f>MONTH(All_Opps[[#This Row],[Close Date]])</f>
        <v>10</v>
      </c>
      <c r="Q1730" s="181">
        <f>WEEKNUM(All_Opps[[#This Row],[Close Date]],1)</f>
        <v>43</v>
      </c>
      <c r="R173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30" s="4" t="s">
        <v>3770</v>
      </c>
      <c r="T1730" s="4" t="s">
        <v>3771</v>
      </c>
      <c r="U1730" s="68">
        <v>44128</v>
      </c>
      <c r="V1730" s="347" t="s">
        <v>18</v>
      </c>
      <c r="W1730" s="9">
        <v>11315</v>
      </c>
      <c r="X1730" s="4" t="s">
        <v>5</v>
      </c>
      <c r="Y1730" s="4" t="s">
        <v>1285</v>
      </c>
      <c r="Z1730" s="68">
        <v>44126</v>
      </c>
    </row>
    <row r="1731" spans="1:26" ht="12.75" x14ac:dyDescent="0.35">
      <c r="A173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731" s="181" t="str">
        <f>IF(All_Opps[[#This Row],[WeekMod]]&lt;&gt;"",CONCATENATE(All_Opps[[#This Row],[Opp Year]],"-",TEXT(All_Opps[[#This Row],[WeekMod]],"00#")),"")</f>
        <v/>
      </c>
      <c r="C17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731" s="181" t="str">
        <f>CONCATENATE(All_Opps[[#This Row],[Opp Year]],"-",TEXT(All_Opps[[#This Row],[Week]],"00#"))</f>
        <v>2022-001</v>
      </c>
      <c r="E1731" s="181">
        <f>IFERROR(VALUE(RIGHT(All_Opps[[#This Row],[Opportunity Name]],2)),"")</f>
        <v>2</v>
      </c>
      <c r="F1731" s="181">
        <f>IFERROR(("20"&amp;LEFT(All_Opps[[#This Row],[Opportunity Name]],2))*1,"")</f>
        <v>2022</v>
      </c>
      <c r="G1731" s="181" t="str">
        <f>MID(All_Opps[[#This Row],[Opportunity Name]],3,2)</f>
        <v>06</v>
      </c>
      <c r="H1731" s="181" t="str">
        <f>LEFT(All_Opps[[#This Row],[Opportunity Name]],7)</f>
        <v>2206-23</v>
      </c>
      <c r="I1731" s="181" t="str" cm="1">
        <f t="array" ref="I17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31" s="181" t="str">
        <f>YEAR(All_Opps[[#This Row],[Close_Date]])&amp;"-"&amp;TEXT(MONTH(All_Opps[[#This Row],[Close_Date]]),"00")</f>
        <v>2020-12</v>
      </c>
      <c r="K1731" s="182">
        <f>All_Opps[[#This Row],[Created Date2]]*1</f>
        <v>44157</v>
      </c>
      <c r="L1731" s="183">
        <f>YEAR(All_Opps[[#This Row],[Created_Date]])</f>
        <v>2020</v>
      </c>
      <c r="M1731" s="184">
        <f>WEEKNUM(All_Opps[[#This Row],[Created_Date]],16)</f>
        <v>48</v>
      </c>
      <c r="N1731" s="182">
        <f>All_Opps[[#This Row],[Close Date]]*1</f>
        <v>44174</v>
      </c>
      <c r="O1731" s="185">
        <f>YEAR(All_Opps[[#This Row],[Close_Date]])</f>
        <v>2020</v>
      </c>
      <c r="P1731" s="183">
        <f>MONTH(All_Opps[[#This Row],[Close Date]])</f>
        <v>12</v>
      </c>
      <c r="Q1731" s="181">
        <f>WEEKNUM(All_Opps[[#This Row],[Close Date]],1)</f>
        <v>50</v>
      </c>
      <c r="R173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556</v>
      </c>
      <c r="S1731" s="4" t="s">
        <v>3772</v>
      </c>
      <c r="T1731" s="4" t="s">
        <v>3773</v>
      </c>
      <c r="U1731" s="68">
        <v>44174</v>
      </c>
      <c r="V1731" s="347" t="s">
        <v>19</v>
      </c>
      <c r="W1731" s="9">
        <v>71640</v>
      </c>
      <c r="X1731" s="4" t="s">
        <v>13</v>
      </c>
      <c r="Y1731" s="4" t="s">
        <v>3563</v>
      </c>
      <c r="Z1731" s="68">
        <v>44157</v>
      </c>
    </row>
    <row r="1732" spans="1:26" ht="12.75" x14ac:dyDescent="0.35">
      <c r="A17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100</v>
      </c>
      <c r="B1732" s="181" t="str">
        <f>IF(All_Opps[[#This Row],[WeekMod]]&lt;&gt;"",CONCATENATE(All_Opps[[#This Row],[Opp Year]],"-",TEXT(All_Opps[[#This Row],[WeekMod]],"00#")),"")</f>
        <v>2020-100</v>
      </c>
      <c r="C17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100</v>
      </c>
      <c r="D1732" s="181" t="str">
        <f>CONCATENATE(All_Opps[[#This Row],[Opp Year]],"-",TEXT(All_Opps[[#This Row],[Week]],"00#"))</f>
        <v>2020-100</v>
      </c>
      <c r="E1732" s="181">
        <f>IFERROR(VALUE(RIGHT(All_Opps[[#This Row],[Opportunity Name]],2)),"")</f>
        <v>5</v>
      </c>
      <c r="F1732" s="181">
        <f>IFERROR(("20"&amp;LEFT(All_Opps[[#This Row],[Opportunity Name]],2))*1,"")</f>
        <v>2020</v>
      </c>
      <c r="G1732" s="181" t="str">
        <f>MID(All_Opps[[#This Row],[Opportunity Name]],3,2)</f>
        <v>12</v>
      </c>
      <c r="H1732" s="181" t="str">
        <f>LEFT(All_Opps[[#This Row],[Opportunity Name]],7)</f>
        <v>2012 Ya</v>
      </c>
      <c r="I1732" s="181" t="str" cm="1">
        <f t="array" ref="I17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32" s="181" t="str">
        <f>YEAR(All_Opps[[#This Row],[Close_Date]])&amp;"-"&amp;TEXT(MONTH(All_Opps[[#This Row],[Close_Date]]),"00")</f>
        <v>2020-11</v>
      </c>
      <c r="K1732" s="182">
        <f>All_Opps[[#This Row],[Created Date2]]*1</f>
        <v>44153</v>
      </c>
      <c r="L1732" s="183">
        <f>YEAR(All_Opps[[#This Row],[Created_Date]])</f>
        <v>2020</v>
      </c>
      <c r="M1732" s="184">
        <f>WEEKNUM(All_Opps[[#This Row],[Created_Date]],16)</f>
        <v>47</v>
      </c>
      <c r="N1732" s="182">
        <f>All_Opps[[#This Row],[Close Date]]*1</f>
        <v>44159</v>
      </c>
      <c r="O1732" s="185">
        <f>YEAR(All_Opps[[#This Row],[Close_Date]])</f>
        <v>2020</v>
      </c>
      <c r="P1732" s="183">
        <f>MONTH(All_Opps[[#This Row],[Close Date]])</f>
        <v>11</v>
      </c>
      <c r="Q1732" s="181">
        <f>WEEKNUM(All_Opps[[#This Row],[Close Date]],1)</f>
        <v>48</v>
      </c>
      <c r="R17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32" s="4" t="s">
        <v>3774</v>
      </c>
      <c r="T1732" s="4" t="s">
        <v>3775</v>
      </c>
      <c r="U1732" s="68">
        <v>44159</v>
      </c>
      <c r="V1732" s="347" t="s">
        <v>18</v>
      </c>
      <c r="W1732" s="9">
        <v>71646</v>
      </c>
      <c r="X1732" s="4" t="s">
        <v>5</v>
      </c>
      <c r="Y1732" s="4" t="s">
        <v>1285</v>
      </c>
      <c r="Z1732" s="68">
        <v>44153</v>
      </c>
    </row>
    <row r="1733" spans="1:26" ht="12.75" x14ac:dyDescent="0.35">
      <c r="A17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1733" s="181" t="str">
        <f>IF(All_Opps[[#This Row],[WeekMod]]&lt;&gt;"",CONCATENATE(All_Opps[[#This Row],[Opp Year]],"-",TEXT(All_Opps[[#This Row],[WeekMod]],"00#")),"")</f>
        <v>2021-045</v>
      </c>
      <c r="C17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1733" s="181" t="str">
        <f>CONCATENATE(All_Opps[[#This Row],[Opp Year]],"-",TEXT(All_Opps[[#This Row],[Week]],"00#"))</f>
        <v>2021-045</v>
      </c>
      <c r="E1733" s="181">
        <f>IFERROR(VALUE(RIGHT(All_Opps[[#This Row],[Opportunity Name]],2)),"")</f>
        <v>4</v>
      </c>
      <c r="F1733" s="181">
        <f>IFERROR(("20"&amp;LEFT(All_Opps[[#This Row],[Opportunity Name]],2))*1,"")</f>
        <v>2021</v>
      </c>
      <c r="G1733" s="181" t="str">
        <f>MID(All_Opps[[#This Row],[Opportunity Name]],3,2)</f>
        <v>09</v>
      </c>
      <c r="H1733" s="181" t="str">
        <f>LEFT(All_Opps[[#This Row],[Opportunity Name]],7)</f>
        <v>2109 Vo</v>
      </c>
      <c r="I1733" s="181" t="str" cm="1">
        <f t="array" ref="I17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33" s="181" t="str">
        <f>YEAR(All_Opps[[#This Row],[Close_Date]])&amp;"-"&amp;TEXT(MONTH(All_Opps[[#This Row],[Close_Date]]),"00")</f>
        <v>2020-11</v>
      </c>
      <c r="K1733" s="182">
        <f>All_Opps[[#This Row],[Created Date2]]*1</f>
        <v>44112</v>
      </c>
      <c r="L1733" s="183">
        <f>YEAR(All_Opps[[#This Row],[Created_Date]])</f>
        <v>2020</v>
      </c>
      <c r="M1733" s="184">
        <f>WEEKNUM(All_Opps[[#This Row],[Created_Date]],16)</f>
        <v>41</v>
      </c>
      <c r="N1733" s="182">
        <f>All_Opps[[#This Row],[Close Date]]*1</f>
        <v>44138</v>
      </c>
      <c r="O1733" s="185">
        <f>YEAR(All_Opps[[#This Row],[Close_Date]])</f>
        <v>2020</v>
      </c>
      <c r="P1733" s="183">
        <f>MONTH(All_Opps[[#This Row],[Close Date]])</f>
        <v>11</v>
      </c>
      <c r="Q1733" s="181">
        <f>WEEKNUM(All_Opps[[#This Row],[Close Date]],1)</f>
        <v>45</v>
      </c>
      <c r="R17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33" s="4" t="s">
        <v>3776</v>
      </c>
      <c r="T1733" s="4" t="s">
        <v>3777</v>
      </c>
      <c r="U1733" s="68">
        <v>44138</v>
      </c>
      <c r="V1733" s="347" t="s">
        <v>18</v>
      </c>
      <c r="W1733" s="9">
        <v>74370</v>
      </c>
      <c r="X1733" s="4" t="s">
        <v>6</v>
      </c>
      <c r="Y1733" s="4" t="s">
        <v>3563</v>
      </c>
      <c r="Z1733" s="68">
        <v>44112</v>
      </c>
    </row>
    <row r="1734" spans="1:26" ht="12.75" x14ac:dyDescent="0.35">
      <c r="A17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99</v>
      </c>
      <c r="B1734" s="181" t="str">
        <f>IF(All_Opps[[#This Row],[WeekMod]]&lt;&gt;"",CONCATENATE(All_Opps[[#This Row],[Opp Year]],"-",TEXT(All_Opps[[#This Row],[WeekMod]],"00#")),"")</f>
        <v>2020-099</v>
      </c>
      <c r="C17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99</v>
      </c>
      <c r="D1734" s="181" t="str">
        <f>CONCATENATE(All_Opps[[#This Row],[Opp Year]],"-",TEXT(All_Opps[[#This Row],[Week]],"00#"))</f>
        <v>2020-099</v>
      </c>
      <c r="E1734" s="181">
        <f>IFERROR(VALUE(RIGHT(All_Opps[[#This Row],[Opportunity Name]],2)),"")</f>
        <v>1</v>
      </c>
      <c r="F1734" s="181">
        <f>IFERROR(("20"&amp;LEFT(All_Opps[[#This Row],[Opportunity Name]],2))*1,"")</f>
        <v>2020</v>
      </c>
      <c r="G1734" s="181" t="str">
        <f>MID(All_Opps[[#This Row],[Opportunity Name]],3,2)</f>
        <v>11</v>
      </c>
      <c r="H1734" s="181" t="str">
        <f>LEFT(All_Opps[[#This Row],[Opportunity Name]],7)</f>
        <v>2011-10</v>
      </c>
      <c r="I1734" s="181" t="str" cm="1">
        <f t="array" ref="I17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34" s="181" t="str">
        <f>YEAR(All_Opps[[#This Row],[Close_Date]])&amp;"-"&amp;TEXT(MONTH(All_Opps[[#This Row],[Close_Date]]),"00")</f>
        <v>2020-11</v>
      </c>
      <c r="K1734" s="182">
        <f>All_Opps[[#This Row],[Created Date2]]*1</f>
        <v>44150</v>
      </c>
      <c r="L1734" s="183">
        <f>YEAR(All_Opps[[#This Row],[Created_Date]])</f>
        <v>2020</v>
      </c>
      <c r="M1734" s="184">
        <f>WEEKNUM(All_Opps[[#This Row],[Created_Date]],16)</f>
        <v>47</v>
      </c>
      <c r="N1734" s="182">
        <f>All_Opps[[#This Row],[Close Date]]*1</f>
        <v>44151</v>
      </c>
      <c r="O1734" s="185">
        <f>YEAR(All_Opps[[#This Row],[Close_Date]])</f>
        <v>2020</v>
      </c>
      <c r="P1734" s="183">
        <f>MONTH(All_Opps[[#This Row],[Close Date]])</f>
        <v>11</v>
      </c>
      <c r="Q1734" s="181">
        <f>WEEKNUM(All_Opps[[#This Row],[Close Date]],1)</f>
        <v>47</v>
      </c>
      <c r="R173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34" s="4" t="s">
        <v>3778</v>
      </c>
      <c r="T1734" s="4" t="s">
        <v>3779</v>
      </c>
      <c r="U1734" s="68">
        <v>44151</v>
      </c>
      <c r="V1734" s="347" t="s">
        <v>19</v>
      </c>
      <c r="W1734" s="9">
        <v>12423</v>
      </c>
      <c r="X1734" s="4" t="s">
        <v>13</v>
      </c>
      <c r="Y1734" s="4" t="s">
        <v>1285</v>
      </c>
      <c r="Z1734" s="68">
        <v>44150</v>
      </c>
    </row>
    <row r="1735" spans="1:26" ht="12.75" x14ac:dyDescent="0.35">
      <c r="A173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735" s="181" t="str">
        <f>IF(All_Opps[[#This Row],[WeekMod]]&lt;&gt;"",CONCATENATE(All_Opps[[#This Row],[Opp Year]],"-",TEXT(All_Opps[[#This Row],[WeekMod]],"00#")),"")</f>
        <v/>
      </c>
      <c r="C17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735" s="181" t="str">
        <f>CONCATENATE(All_Opps[[#This Row],[Opp Year]],"-",TEXT(All_Opps[[#This Row],[Week]],"00#"))</f>
        <v>2022-001</v>
      </c>
      <c r="E1735" s="181">
        <f>IFERROR(VALUE(RIGHT(All_Opps[[#This Row],[Opportunity Name]],2)),"")</f>
        <v>3</v>
      </c>
      <c r="F1735" s="181">
        <f>IFERROR(("20"&amp;LEFT(All_Opps[[#This Row],[Opportunity Name]],2))*1,"")</f>
        <v>2022</v>
      </c>
      <c r="G1735" s="181" t="str">
        <f>MID(All_Opps[[#This Row],[Opportunity Name]],3,2)</f>
        <v>07</v>
      </c>
      <c r="H1735" s="181" t="str">
        <f>LEFT(All_Opps[[#This Row],[Opportunity Name]],7)</f>
        <v>2207 Mo</v>
      </c>
      <c r="I1735" s="181" t="str" cm="1">
        <f t="array" ref="I17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35" s="181" t="str">
        <f>YEAR(All_Opps[[#This Row],[Close_Date]])&amp;"-"&amp;TEXT(MONTH(All_Opps[[#This Row],[Close_Date]]),"00")</f>
        <v>2020-12</v>
      </c>
      <c r="K1735" s="182">
        <f>All_Opps[[#This Row],[Created Date2]]*1</f>
        <v>44139</v>
      </c>
      <c r="L1735" s="183">
        <f>YEAR(All_Opps[[#This Row],[Created_Date]])</f>
        <v>2020</v>
      </c>
      <c r="M1735" s="184">
        <f>WEEKNUM(All_Opps[[#This Row],[Created_Date]],16)</f>
        <v>45</v>
      </c>
      <c r="N1735" s="182">
        <f>All_Opps[[#This Row],[Close Date]]*1</f>
        <v>44166</v>
      </c>
      <c r="O1735" s="185">
        <f>YEAR(All_Opps[[#This Row],[Close_Date]])</f>
        <v>2020</v>
      </c>
      <c r="P1735" s="183">
        <f>MONTH(All_Opps[[#This Row],[Close Date]])</f>
        <v>12</v>
      </c>
      <c r="Q1735" s="181">
        <f>WEEKNUM(All_Opps[[#This Row],[Close Date]],1)</f>
        <v>49</v>
      </c>
      <c r="R173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35" s="4" t="s">
        <v>3780</v>
      </c>
      <c r="T1735" s="4" t="s">
        <v>3781</v>
      </c>
      <c r="U1735" s="68">
        <v>44166</v>
      </c>
      <c r="V1735" s="347" t="s">
        <v>18</v>
      </c>
      <c r="W1735" s="9">
        <v>54673</v>
      </c>
      <c r="X1735" s="4" t="s">
        <v>15</v>
      </c>
      <c r="Y1735" s="4" t="s">
        <v>3563</v>
      </c>
      <c r="Z1735" s="68">
        <v>44139</v>
      </c>
    </row>
    <row r="1736" spans="1:26" ht="12.75" x14ac:dyDescent="0.35">
      <c r="A17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100</v>
      </c>
      <c r="B1736" s="181" t="str">
        <f>IF(All_Opps[[#This Row],[WeekMod]]&lt;&gt;"",CONCATENATE(All_Opps[[#This Row],[Opp Year]],"-",TEXT(All_Opps[[#This Row],[WeekMod]],"00#")),"")</f>
        <v>2020-100</v>
      </c>
      <c r="C17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100</v>
      </c>
      <c r="D1736" s="181" t="str">
        <f>CONCATENATE(All_Opps[[#This Row],[Opp Year]],"-",TEXT(All_Opps[[#This Row],[Week]],"00#"))</f>
        <v>2020-100</v>
      </c>
      <c r="E1736" s="181">
        <f>IFERROR(VALUE(RIGHT(All_Opps[[#This Row],[Opportunity Name]],2)),"")</f>
        <v>4</v>
      </c>
      <c r="F1736" s="181">
        <f>IFERROR(("20"&amp;LEFT(All_Opps[[#This Row],[Opportunity Name]],2))*1,"")</f>
        <v>2020</v>
      </c>
      <c r="G1736" s="181" t="str">
        <f>MID(All_Opps[[#This Row],[Opportunity Name]],3,2)</f>
        <v>11</v>
      </c>
      <c r="H1736" s="181" t="str">
        <f>LEFT(All_Opps[[#This Row],[Opportunity Name]],7)</f>
        <v>2011 Mo</v>
      </c>
      <c r="I1736" s="181" t="str" cm="1">
        <f t="array" ref="I17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36" s="181" t="str">
        <f>YEAR(All_Opps[[#This Row],[Close_Date]])&amp;"-"&amp;TEXT(MONTH(All_Opps[[#This Row],[Close_Date]]),"00")</f>
        <v>2020-11</v>
      </c>
      <c r="K1736" s="182">
        <f>All_Opps[[#This Row],[Created Date2]]*1</f>
        <v>44153</v>
      </c>
      <c r="L1736" s="183">
        <f>YEAR(All_Opps[[#This Row],[Created_Date]])</f>
        <v>2020</v>
      </c>
      <c r="M1736" s="184">
        <f>WEEKNUM(All_Opps[[#This Row],[Created_Date]],16)</f>
        <v>47</v>
      </c>
      <c r="N1736" s="182">
        <f>All_Opps[[#This Row],[Close Date]]*1</f>
        <v>44161</v>
      </c>
      <c r="O1736" s="185">
        <f>YEAR(All_Opps[[#This Row],[Close_Date]])</f>
        <v>2020</v>
      </c>
      <c r="P1736" s="183">
        <f>MONTH(All_Opps[[#This Row],[Close Date]])</f>
        <v>11</v>
      </c>
      <c r="Q1736" s="181">
        <f>WEEKNUM(All_Opps[[#This Row],[Close Date]],1)</f>
        <v>48</v>
      </c>
      <c r="R173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36" s="4" t="s">
        <v>3782</v>
      </c>
      <c r="T1736" s="4" t="s">
        <v>3783</v>
      </c>
      <c r="U1736" s="68">
        <v>44161</v>
      </c>
      <c r="V1736" s="347" t="s">
        <v>18</v>
      </c>
      <c r="W1736" s="9">
        <v>72003</v>
      </c>
      <c r="X1736" s="4" t="s">
        <v>15</v>
      </c>
      <c r="Y1736" s="4" t="s">
        <v>3563</v>
      </c>
      <c r="Z1736" s="68">
        <v>44153</v>
      </c>
    </row>
    <row r="1737" spans="1:26" ht="12.75" x14ac:dyDescent="0.35">
      <c r="A17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1737" s="181" t="str">
        <f>IF(All_Opps[[#This Row],[WeekMod]]&lt;&gt;"",CONCATENATE(All_Opps[[#This Row],[Opp Year]],"-",TEXT(All_Opps[[#This Row],[WeekMod]],"00#")),"")</f>
        <v>2021-051</v>
      </c>
      <c r="C17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1737" s="181" t="str">
        <f>CONCATENATE(All_Opps[[#This Row],[Opp Year]],"-",TEXT(All_Opps[[#This Row],[Week]],"00#"))</f>
        <v>2021-051</v>
      </c>
      <c r="E1737" s="181">
        <f>IFERROR(VALUE(RIGHT(All_Opps[[#This Row],[Opportunity Name]],2)),"")</f>
        <v>9</v>
      </c>
      <c r="F1737" s="181">
        <f>IFERROR(("20"&amp;LEFT(All_Opps[[#This Row],[Opportunity Name]],2))*1,"")</f>
        <v>2021</v>
      </c>
      <c r="G1737" s="181" t="str">
        <f>MID(All_Opps[[#This Row],[Opportunity Name]],3,2)</f>
        <v>06</v>
      </c>
      <c r="H1737" s="181" t="str">
        <f>LEFT(All_Opps[[#This Row],[Opportunity Name]],7)</f>
        <v>2106-33</v>
      </c>
      <c r="I1737" s="181" t="str" cm="1">
        <f t="array" ref="I17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37" s="181" t="str">
        <f>YEAR(All_Opps[[#This Row],[Close_Date]])&amp;"-"&amp;TEXT(MONTH(All_Opps[[#This Row],[Close_Date]]),"00")</f>
        <v>2020-12</v>
      </c>
      <c r="K1737" s="182">
        <f>All_Opps[[#This Row],[Created Date2]]*1</f>
        <v>44158</v>
      </c>
      <c r="L1737" s="183">
        <f>YEAR(All_Opps[[#This Row],[Created_Date]])</f>
        <v>2020</v>
      </c>
      <c r="M1737" s="184">
        <f>WEEKNUM(All_Opps[[#This Row],[Created_Date]],16)</f>
        <v>48</v>
      </c>
      <c r="N1737" s="182">
        <f>All_Opps[[#This Row],[Close Date]]*1</f>
        <v>44184</v>
      </c>
      <c r="O1737" s="185">
        <f>YEAR(All_Opps[[#This Row],[Close_Date]])</f>
        <v>2020</v>
      </c>
      <c r="P1737" s="183">
        <f>MONTH(All_Opps[[#This Row],[Close Date]])</f>
        <v>12</v>
      </c>
      <c r="Q1737" s="181">
        <f>WEEKNUM(All_Opps[[#This Row],[Close Date]],1)</f>
        <v>51</v>
      </c>
      <c r="R173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190</v>
      </c>
      <c r="S1737" s="4" t="s">
        <v>3784</v>
      </c>
      <c r="T1737" s="4" t="s">
        <v>3785</v>
      </c>
      <c r="U1737" s="68">
        <v>44184</v>
      </c>
      <c r="V1737" s="347" t="s">
        <v>19</v>
      </c>
      <c r="W1737" s="341">
        <v>134324</v>
      </c>
      <c r="X1737" s="4" t="s">
        <v>5</v>
      </c>
      <c r="Y1737" s="4" t="s">
        <v>328</v>
      </c>
      <c r="Z1737" s="68">
        <v>44158</v>
      </c>
    </row>
    <row r="1738" spans="1:26" ht="12.75" x14ac:dyDescent="0.35">
      <c r="A173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738" s="181" t="str">
        <f>IF(All_Opps[[#This Row],[WeekMod]]&lt;&gt;"",CONCATENATE(All_Opps[[#This Row],[Opp Year]],"-",TEXT(All_Opps[[#This Row],[WeekMod]],"00#")),"")</f>
        <v/>
      </c>
      <c r="C17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738" s="181" t="str">
        <f>CONCATENATE(All_Opps[[#This Row],[Opp Year]],"-",TEXT(All_Opps[[#This Row],[Week]],"00#"))</f>
        <v>2022-001</v>
      </c>
      <c r="E1738" s="181">
        <f>IFERROR(VALUE(RIGHT(All_Opps[[#This Row],[Opportunity Name]],2)),"")</f>
        <v>4</v>
      </c>
      <c r="F1738" s="181">
        <f>IFERROR(("20"&amp;LEFT(All_Opps[[#This Row],[Opportunity Name]],2))*1,"")</f>
        <v>2022</v>
      </c>
      <c r="G1738" s="181" t="str">
        <f>MID(All_Opps[[#This Row],[Opportunity Name]],3,2)</f>
        <v>08</v>
      </c>
      <c r="H1738" s="181" t="str">
        <f>LEFT(All_Opps[[#This Row],[Opportunity Name]],7)</f>
        <v>2208-05</v>
      </c>
      <c r="I1738" s="181" t="str" cm="1">
        <f t="array" ref="I17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38" s="181" t="str">
        <f>YEAR(All_Opps[[#This Row],[Close_Date]])&amp;"-"&amp;TEXT(MONTH(All_Opps[[#This Row],[Close_Date]]),"00")</f>
        <v>2020-11</v>
      </c>
      <c r="K1738" s="182">
        <f>All_Opps[[#This Row],[Created Date2]]*1</f>
        <v>44152</v>
      </c>
      <c r="L1738" s="183">
        <f>YEAR(All_Opps[[#This Row],[Created_Date]])</f>
        <v>2020</v>
      </c>
      <c r="M1738" s="184">
        <f>WEEKNUM(All_Opps[[#This Row],[Created_Date]],16)</f>
        <v>47</v>
      </c>
      <c r="N1738" s="182">
        <f>All_Opps[[#This Row],[Close Date]]*1</f>
        <v>44163</v>
      </c>
      <c r="O1738" s="185">
        <f>YEAR(All_Opps[[#This Row],[Close_Date]])</f>
        <v>2020</v>
      </c>
      <c r="P1738" s="183">
        <f>MONTH(All_Opps[[#This Row],[Close Date]])</f>
        <v>11</v>
      </c>
      <c r="Q1738" s="181">
        <f>WEEKNUM(All_Opps[[#This Row],[Close Date]],1)</f>
        <v>48</v>
      </c>
      <c r="R173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622</v>
      </c>
      <c r="S1738" s="4" t="s">
        <v>3786</v>
      </c>
      <c r="T1738" s="4" t="s">
        <v>3787</v>
      </c>
      <c r="U1738" s="68">
        <v>44163</v>
      </c>
      <c r="V1738" s="347" t="s">
        <v>19</v>
      </c>
      <c r="W1738" s="341">
        <v>99514</v>
      </c>
      <c r="X1738" s="4" t="s">
        <v>5</v>
      </c>
      <c r="Y1738" s="4" t="s">
        <v>328</v>
      </c>
      <c r="Z1738" s="68">
        <v>44152</v>
      </c>
    </row>
    <row r="1739" spans="1:26" ht="12.75" x14ac:dyDescent="0.35">
      <c r="A173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739" s="181" t="str">
        <f>IF(All_Opps[[#This Row],[WeekMod]]&lt;&gt;"",CONCATENATE(All_Opps[[#This Row],[Opp Year]],"-",TEXT(All_Opps[[#This Row],[WeekMod]],"00#")),"")</f>
        <v/>
      </c>
      <c r="C17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739" s="181" t="str">
        <f>CONCATENATE(All_Opps[[#This Row],[Opp Year]],"-",TEXT(All_Opps[[#This Row],[Week]],"00#"))</f>
        <v>2022-001</v>
      </c>
      <c r="E1739" s="181">
        <f>IFERROR(VALUE(RIGHT(All_Opps[[#This Row],[Opportunity Name]],2)),"")</f>
        <v>2</v>
      </c>
      <c r="F1739" s="181">
        <f>IFERROR(("20"&amp;LEFT(All_Opps[[#This Row],[Opportunity Name]],2))*1,"")</f>
        <v>2022</v>
      </c>
      <c r="G1739" s="181" t="str">
        <f>MID(All_Opps[[#This Row],[Opportunity Name]],3,2)</f>
        <v>08</v>
      </c>
      <c r="H1739" s="181" t="str">
        <f>LEFT(All_Opps[[#This Row],[Opportunity Name]],7)</f>
        <v>2208-05</v>
      </c>
      <c r="I1739" s="181" t="str" cm="1">
        <f t="array" ref="I17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39" s="181" t="str">
        <f>YEAR(All_Opps[[#This Row],[Close_Date]])&amp;"-"&amp;TEXT(MONTH(All_Opps[[#This Row],[Close_Date]]),"00")</f>
        <v>2020-11</v>
      </c>
      <c r="K1739" s="182">
        <f>All_Opps[[#This Row],[Created Date2]]*1</f>
        <v>44145</v>
      </c>
      <c r="L1739" s="183">
        <f>YEAR(All_Opps[[#This Row],[Created_Date]])</f>
        <v>2020</v>
      </c>
      <c r="M1739" s="184">
        <f>WEEKNUM(All_Opps[[#This Row],[Created_Date]],16)</f>
        <v>46</v>
      </c>
      <c r="N1739" s="182">
        <f>All_Opps[[#This Row],[Close Date]]*1</f>
        <v>44144</v>
      </c>
      <c r="O1739" s="185">
        <f>YEAR(All_Opps[[#This Row],[Close_Date]])</f>
        <v>2020</v>
      </c>
      <c r="P1739" s="183">
        <f>MONTH(All_Opps[[#This Row],[Close Date]])</f>
        <v>11</v>
      </c>
      <c r="Q1739" s="181">
        <f>WEEKNUM(All_Opps[[#This Row],[Close Date]],1)</f>
        <v>46</v>
      </c>
      <c r="R173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629</v>
      </c>
      <c r="S1739" s="4" t="s">
        <v>3788</v>
      </c>
      <c r="T1739" s="4" t="s">
        <v>3789</v>
      </c>
      <c r="U1739" s="68">
        <v>44144</v>
      </c>
      <c r="V1739" s="347" t="s">
        <v>19</v>
      </c>
      <c r="W1739" s="341">
        <v>48079</v>
      </c>
      <c r="X1739" s="4" t="s">
        <v>24</v>
      </c>
      <c r="Y1739" s="4" t="s">
        <v>328</v>
      </c>
      <c r="Z1739" s="68">
        <v>44145</v>
      </c>
    </row>
    <row r="1740" spans="1:26" ht="12.75" x14ac:dyDescent="0.35">
      <c r="A17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1740" s="181" t="str">
        <f>IF(All_Opps[[#This Row],[WeekMod]]&lt;&gt;"",CONCATENATE(All_Opps[[#This Row],[Opp Year]],"-",TEXT(All_Opps[[#This Row],[WeekMod]],"00#")),"")</f>
        <v>2021-047</v>
      </c>
      <c r="C17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1740" s="181" t="str">
        <f>CONCATENATE(All_Opps[[#This Row],[Opp Year]],"-",TEXT(All_Opps[[#This Row],[Week]],"00#"))</f>
        <v>2021-047</v>
      </c>
      <c r="E1740" s="181">
        <f>IFERROR(VALUE(RIGHT(All_Opps[[#This Row],[Opportunity Name]],2)),"")</f>
        <v>1</v>
      </c>
      <c r="F1740" s="181">
        <f>IFERROR(("20"&amp;LEFT(All_Opps[[#This Row],[Opportunity Name]],2))*1,"")</f>
        <v>2021</v>
      </c>
      <c r="G1740" s="181" t="str">
        <f>MID(All_Opps[[#This Row],[Opportunity Name]],3,2)</f>
        <v>01</v>
      </c>
      <c r="H1740" s="181" t="str">
        <f>LEFT(All_Opps[[#This Row],[Opportunity Name]],7)</f>
        <v>2101 Za</v>
      </c>
      <c r="I1740" s="181" t="str" cm="1">
        <f t="array" ref="I17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40" s="181" t="str">
        <f>YEAR(All_Opps[[#This Row],[Close_Date]])&amp;"-"&amp;TEXT(MONTH(All_Opps[[#This Row],[Close_Date]]),"00")</f>
        <v>2020-11</v>
      </c>
      <c r="K1740" s="182">
        <f>All_Opps[[#This Row],[Created Date2]]*1</f>
        <v>44138</v>
      </c>
      <c r="L1740" s="183">
        <f>YEAR(All_Opps[[#This Row],[Created_Date]])</f>
        <v>2020</v>
      </c>
      <c r="M1740" s="184">
        <f>WEEKNUM(All_Opps[[#This Row],[Created_Date]],16)</f>
        <v>45</v>
      </c>
      <c r="N1740" s="182">
        <f>All_Opps[[#This Row],[Close Date]]*1</f>
        <v>44150</v>
      </c>
      <c r="O1740" s="185">
        <f>YEAR(All_Opps[[#This Row],[Close_Date]])</f>
        <v>2020</v>
      </c>
      <c r="P1740" s="183">
        <f>MONTH(All_Opps[[#This Row],[Close Date]])</f>
        <v>11</v>
      </c>
      <c r="Q1740" s="181">
        <f>WEEKNUM(All_Opps[[#This Row],[Close Date]],1)</f>
        <v>47</v>
      </c>
      <c r="R174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40" s="4" t="s">
        <v>3790</v>
      </c>
      <c r="T1740" s="4" t="s">
        <v>3791</v>
      </c>
      <c r="U1740" s="68">
        <v>44150</v>
      </c>
      <c r="V1740" s="347" t="s">
        <v>18</v>
      </c>
      <c r="W1740" s="9">
        <v>19443</v>
      </c>
      <c r="X1740" s="4" t="s">
        <v>178</v>
      </c>
      <c r="Y1740" s="4" t="s">
        <v>1285</v>
      </c>
      <c r="Z1740" s="68">
        <v>44138</v>
      </c>
    </row>
    <row r="1741" spans="1:26" ht="12.75" x14ac:dyDescent="0.35">
      <c r="A17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1741" s="181" t="str">
        <f>IF(All_Opps[[#This Row],[WeekMod]]&lt;&gt;"",CONCATENATE(All_Opps[[#This Row],[Opp Year]],"-",TEXT(All_Opps[[#This Row],[WeekMod]],"00#")),"")</f>
        <v>2021-044</v>
      </c>
      <c r="C17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1741" s="181" t="str">
        <f>CONCATENATE(All_Opps[[#This Row],[Opp Year]],"-",TEXT(All_Opps[[#This Row],[Week]],"00#"))</f>
        <v>2021-044</v>
      </c>
      <c r="E1741" s="181">
        <f>IFERROR(VALUE(RIGHT(All_Opps[[#This Row],[Opportunity Name]],2)),"")</f>
        <v>3</v>
      </c>
      <c r="F1741" s="181">
        <f>IFERROR(("20"&amp;LEFT(All_Opps[[#This Row],[Opportunity Name]],2))*1,"")</f>
        <v>2021</v>
      </c>
      <c r="G1741" s="181" t="str">
        <f>MID(All_Opps[[#This Row],[Opportunity Name]],3,2)</f>
        <v>01</v>
      </c>
      <c r="H1741" s="181" t="str">
        <f>LEFT(All_Opps[[#This Row],[Opportunity Name]],7)</f>
        <v>2101 Th</v>
      </c>
      <c r="I1741" s="181" t="str" cm="1">
        <f t="array" ref="I17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41" s="181" t="str">
        <f>YEAR(All_Opps[[#This Row],[Close_Date]])&amp;"-"&amp;TEXT(MONTH(All_Opps[[#This Row],[Close_Date]]),"00")</f>
        <v>2020-10</v>
      </c>
      <c r="K1741" s="182">
        <f>All_Opps[[#This Row],[Created Date2]]*1</f>
        <v>44123</v>
      </c>
      <c r="L1741" s="183">
        <f>YEAR(All_Opps[[#This Row],[Created_Date]])</f>
        <v>2020</v>
      </c>
      <c r="M1741" s="184">
        <f>WEEKNUM(All_Opps[[#This Row],[Created_Date]],16)</f>
        <v>43</v>
      </c>
      <c r="N1741" s="182">
        <f>All_Opps[[#This Row],[Close Date]]*1</f>
        <v>44130</v>
      </c>
      <c r="O1741" s="185">
        <f>YEAR(All_Opps[[#This Row],[Close_Date]])</f>
        <v>2020</v>
      </c>
      <c r="P1741" s="183">
        <f>MONTH(All_Opps[[#This Row],[Close Date]])</f>
        <v>10</v>
      </c>
      <c r="Q1741" s="181">
        <f>WEEKNUM(All_Opps[[#This Row],[Close Date]],1)</f>
        <v>44</v>
      </c>
      <c r="R174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41" s="4" t="s">
        <v>3792</v>
      </c>
      <c r="T1741" s="4" t="s">
        <v>3793</v>
      </c>
      <c r="U1741" s="68">
        <v>44130</v>
      </c>
      <c r="V1741" s="347" t="s">
        <v>18</v>
      </c>
      <c r="W1741" s="9">
        <v>48275</v>
      </c>
      <c r="X1741" s="4" t="s">
        <v>5</v>
      </c>
      <c r="Y1741" s="4" t="s">
        <v>1285</v>
      </c>
      <c r="Z1741" s="68">
        <v>44123</v>
      </c>
    </row>
    <row r="1742" spans="1:26" ht="12.75" x14ac:dyDescent="0.35">
      <c r="A17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1742" s="181" t="str">
        <f>IF(All_Opps[[#This Row],[WeekMod]]&lt;&gt;"",CONCATENATE(All_Opps[[#This Row],[Opp Year]],"-",TEXT(All_Opps[[#This Row],[WeekMod]],"00#")),"")</f>
        <v>2021-046</v>
      </c>
      <c r="C17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1742" s="181" t="str">
        <f>CONCATENATE(All_Opps[[#This Row],[Opp Year]],"-",TEXT(All_Opps[[#This Row],[Week]],"00#"))</f>
        <v>2021-046</v>
      </c>
      <c r="E1742" s="181">
        <f>IFERROR(VALUE(RIGHT(All_Opps[[#This Row],[Opportunity Name]],2)),"")</f>
        <v>2</v>
      </c>
      <c r="F1742" s="181">
        <f>IFERROR(("20"&amp;LEFT(All_Opps[[#This Row],[Opportunity Name]],2))*1,"")</f>
        <v>2021</v>
      </c>
      <c r="G1742" s="181" t="str">
        <f>MID(All_Opps[[#This Row],[Opportunity Name]],3,2)</f>
        <v>09</v>
      </c>
      <c r="H1742" s="181" t="str">
        <f>LEFT(All_Opps[[#This Row],[Opportunity Name]],7)</f>
        <v>2109 Ho</v>
      </c>
      <c r="I1742" s="181" t="str" cm="1">
        <f t="array" ref="I17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42" s="181" t="str">
        <f>YEAR(All_Opps[[#This Row],[Close_Date]])&amp;"-"&amp;TEXT(MONTH(All_Opps[[#This Row],[Close_Date]]),"00")</f>
        <v>2020-11</v>
      </c>
      <c r="K1742" s="182">
        <f>All_Opps[[#This Row],[Created Date2]]*1</f>
        <v>44110</v>
      </c>
      <c r="L1742" s="183">
        <f>YEAR(All_Opps[[#This Row],[Created_Date]])</f>
        <v>2020</v>
      </c>
      <c r="M1742" s="184">
        <f>WEEKNUM(All_Opps[[#This Row],[Created_Date]],16)</f>
        <v>41</v>
      </c>
      <c r="N1742" s="182">
        <f>All_Opps[[#This Row],[Close Date]]*1</f>
        <v>44147</v>
      </c>
      <c r="O1742" s="185">
        <f>YEAR(All_Opps[[#This Row],[Close_Date]])</f>
        <v>2020</v>
      </c>
      <c r="P1742" s="183">
        <f>MONTH(All_Opps[[#This Row],[Close Date]])</f>
        <v>11</v>
      </c>
      <c r="Q1742" s="181">
        <f>WEEKNUM(All_Opps[[#This Row],[Close Date]],1)</f>
        <v>46</v>
      </c>
      <c r="R174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42" s="4" t="s">
        <v>3794</v>
      </c>
      <c r="T1742" s="4" t="s">
        <v>3795</v>
      </c>
      <c r="U1742" s="68">
        <v>44147</v>
      </c>
      <c r="V1742" s="347" t="s">
        <v>18</v>
      </c>
      <c r="W1742" s="9">
        <v>23942</v>
      </c>
      <c r="X1742" s="4" t="s">
        <v>159</v>
      </c>
      <c r="Y1742" s="4" t="s">
        <v>3563</v>
      </c>
      <c r="Z1742" s="68">
        <v>44110</v>
      </c>
    </row>
    <row r="1743" spans="1:26" ht="12.75" x14ac:dyDescent="0.35">
      <c r="A17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97</v>
      </c>
      <c r="B1743" s="181" t="str">
        <f>IF(All_Opps[[#This Row],[WeekMod]]&lt;&gt;"",CONCATENATE(All_Opps[[#This Row],[Opp Year]],"-",TEXT(All_Opps[[#This Row],[WeekMod]],"00#")),"")</f>
        <v>2020-097</v>
      </c>
      <c r="C17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97</v>
      </c>
      <c r="D1743" s="181" t="str">
        <f>CONCATENATE(All_Opps[[#This Row],[Opp Year]],"-",TEXT(All_Opps[[#This Row],[Week]],"00#"))</f>
        <v>2020-097</v>
      </c>
      <c r="E1743" s="181">
        <f>IFERROR(VALUE(RIGHT(All_Opps[[#This Row],[Opportunity Name]],2)),"")</f>
        <v>1</v>
      </c>
      <c r="F1743" s="181">
        <f>IFERROR(("20"&amp;LEFT(All_Opps[[#This Row],[Opportunity Name]],2))*1,"")</f>
        <v>2020</v>
      </c>
      <c r="G1743" s="181" t="str">
        <f>MID(All_Opps[[#This Row],[Opportunity Name]],3,2)</f>
        <v>12</v>
      </c>
      <c r="H1743" s="181" t="str">
        <f>LEFT(All_Opps[[#This Row],[Opportunity Name]],7)</f>
        <v>2012 Ho</v>
      </c>
      <c r="I1743" s="181" t="str" cm="1">
        <f t="array" ref="I17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43" s="181" t="str">
        <f>YEAR(All_Opps[[#This Row],[Close_Date]])&amp;"-"&amp;TEXT(MONTH(All_Opps[[#This Row],[Close_Date]]),"00")</f>
        <v>2020-11</v>
      </c>
      <c r="K1743" s="182">
        <f>All_Opps[[#This Row],[Created Date2]]*1</f>
        <v>44139</v>
      </c>
      <c r="L1743" s="183">
        <f>YEAR(All_Opps[[#This Row],[Created_Date]])</f>
        <v>2020</v>
      </c>
      <c r="M1743" s="184">
        <f>WEEKNUM(All_Opps[[#This Row],[Created_Date]],16)</f>
        <v>45</v>
      </c>
      <c r="N1743" s="182">
        <f>All_Opps[[#This Row],[Close Date]]*1</f>
        <v>44141</v>
      </c>
      <c r="O1743" s="185">
        <f>YEAR(All_Opps[[#This Row],[Close_Date]])</f>
        <v>2020</v>
      </c>
      <c r="P1743" s="183">
        <f>MONTH(All_Opps[[#This Row],[Close Date]])</f>
        <v>11</v>
      </c>
      <c r="Q1743" s="181">
        <f>WEEKNUM(All_Opps[[#This Row],[Close Date]],1)</f>
        <v>45</v>
      </c>
      <c r="R174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43" s="4" t="s">
        <v>3796</v>
      </c>
      <c r="T1743" s="4" t="s">
        <v>3797</v>
      </c>
      <c r="U1743" s="68">
        <v>44141</v>
      </c>
      <c r="V1743" s="347" t="s">
        <v>18</v>
      </c>
      <c r="W1743" s="9">
        <v>22600</v>
      </c>
      <c r="X1743" s="4" t="s">
        <v>16</v>
      </c>
      <c r="Y1743" s="4" t="s">
        <v>1285</v>
      </c>
      <c r="Z1743" s="68">
        <v>44139</v>
      </c>
    </row>
    <row r="1744" spans="1:26" ht="12.75" x14ac:dyDescent="0.35">
      <c r="A17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1744" s="181" t="str">
        <f>IF(All_Opps[[#This Row],[WeekMod]]&lt;&gt;"",CONCATENATE(All_Opps[[#This Row],[Opp Year]],"-",TEXT(All_Opps[[#This Row],[WeekMod]],"00#")),"")</f>
        <v>2021-052</v>
      </c>
      <c r="C17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1744" s="181" t="str">
        <f>CONCATENATE(All_Opps[[#This Row],[Opp Year]],"-",TEXT(All_Opps[[#This Row],[Week]],"00#"))</f>
        <v>2021-052</v>
      </c>
      <c r="E1744" s="181">
        <f>IFERROR(VALUE(RIGHT(All_Opps[[#This Row],[Opportunity Name]],2)),"")</f>
        <v>1</v>
      </c>
      <c r="F1744" s="181">
        <f>IFERROR(("20"&amp;LEFT(All_Opps[[#This Row],[Opportunity Name]],2))*1,"")</f>
        <v>2021</v>
      </c>
      <c r="G1744" s="181" t="str">
        <f>MID(All_Opps[[#This Row],[Opportunity Name]],3,2)</f>
        <v>03</v>
      </c>
      <c r="H1744" s="181" t="str">
        <f>LEFT(All_Opps[[#This Row],[Opportunity Name]],7)</f>
        <v>2103-05</v>
      </c>
      <c r="I1744" s="181" t="str" cm="1">
        <f t="array" ref="I17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44" s="181" t="str">
        <f>YEAR(All_Opps[[#This Row],[Close_Date]])&amp;"-"&amp;TEXT(MONTH(All_Opps[[#This Row],[Close_Date]]),"00")</f>
        <v>2020-12</v>
      </c>
      <c r="K1744" s="182">
        <f>All_Opps[[#This Row],[Created Date2]]*1</f>
        <v>44185</v>
      </c>
      <c r="L1744" s="183">
        <f>YEAR(All_Opps[[#This Row],[Created_Date]])</f>
        <v>2020</v>
      </c>
      <c r="M1744" s="184">
        <f>WEEKNUM(All_Opps[[#This Row],[Created_Date]],16)</f>
        <v>52</v>
      </c>
      <c r="N1744" s="182">
        <f>All_Opps[[#This Row],[Close Date]]*1</f>
        <v>44185</v>
      </c>
      <c r="O1744" s="185">
        <f>YEAR(All_Opps[[#This Row],[Close_Date]])</f>
        <v>2020</v>
      </c>
      <c r="P1744" s="183">
        <f>MONTH(All_Opps[[#This Row],[Close Date]])</f>
        <v>12</v>
      </c>
      <c r="Q1744" s="181">
        <f>WEEKNUM(All_Opps[[#This Row],[Close Date]],1)</f>
        <v>52</v>
      </c>
      <c r="R174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71</v>
      </c>
      <c r="S1744" s="4" t="s">
        <v>3798</v>
      </c>
      <c r="T1744" s="4" t="s">
        <v>3799</v>
      </c>
      <c r="U1744" s="68">
        <v>44185</v>
      </c>
      <c r="V1744" s="347" t="s">
        <v>19</v>
      </c>
      <c r="W1744" s="341">
        <v>21770</v>
      </c>
      <c r="X1744" s="4" t="s">
        <v>181</v>
      </c>
      <c r="Y1744" s="4" t="s">
        <v>328</v>
      </c>
      <c r="Z1744" s="68">
        <v>44185</v>
      </c>
    </row>
    <row r="1745" spans="1:26" ht="12.75" x14ac:dyDescent="0.35">
      <c r="A17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745" s="181" t="str">
        <f>IF(All_Opps[[#This Row],[WeekMod]]&lt;&gt;"",CONCATENATE(All_Opps[[#This Row],[Opp Year]],"-",TEXT(All_Opps[[#This Row],[WeekMod]],"00#")),"")</f>
        <v>2021-053</v>
      </c>
      <c r="C17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745" s="181" t="str">
        <f>CONCATENATE(All_Opps[[#This Row],[Opp Year]],"-",TEXT(All_Opps[[#This Row],[Week]],"00#"))</f>
        <v>2021-053</v>
      </c>
      <c r="E1745" s="181">
        <f>IFERROR(VALUE(RIGHT(All_Opps[[#This Row],[Opportunity Name]],2)),"")</f>
        <v>2</v>
      </c>
      <c r="F1745" s="181">
        <f>IFERROR(("20"&amp;LEFT(All_Opps[[#This Row],[Opportunity Name]],2))*1,"")</f>
        <v>2021</v>
      </c>
      <c r="G1745" s="181" t="str">
        <f>MID(All_Opps[[#This Row],[Opportunity Name]],3,2)</f>
        <v>12</v>
      </c>
      <c r="H1745" s="181" t="str">
        <f>LEFT(All_Opps[[#This Row],[Opportunity Name]],7)</f>
        <v>2112 Pr</v>
      </c>
      <c r="I1745" s="181" t="str" cm="1">
        <f t="array" ref="I17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45" s="181" t="str">
        <f>YEAR(All_Opps[[#This Row],[Close_Date]])&amp;"-"&amp;TEXT(MONTH(All_Opps[[#This Row],[Close_Date]]),"00")</f>
        <v>2020-12</v>
      </c>
      <c r="K1745" s="182">
        <f>All_Opps[[#This Row],[Created Date2]]*1</f>
        <v>44164</v>
      </c>
      <c r="L1745" s="183">
        <f>YEAR(All_Opps[[#This Row],[Created_Date]])</f>
        <v>2020</v>
      </c>
      <c r="M1745" s="184">
        <f>WEEKNUM(All_Opps[[#This Row],[Created_Date]],16)</f>
        <v>49</v>
      </c>
      <c r="N1745" s="182">
        <f>All_Opps[[#This Row],[Close Date]]*1</f>
        <v>44193</v>
      </c>
      <c r="O1745" s="185">
        <f>YEAR(All_Opps[[#This Row],[Close_Date]])</f>
        <v>2020</v>
      </c>
      <c r="P1745" s="183">
        <f>MONTH(All_Opps[[#This Row],[Close Date]])</f>
        <v>12</v>
      </c>
      <c r="Q1745" s="181">
        <f>WEEKNUM(All_Opps[[#This Row],[Close Date]],1)</f>
        <v>53</v>
      </c>
      <c r="R174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45" s="4" t="s">
        <v>3800</v>
      </c>
      <c r="T1745" s="4" t="s">
        <v>3801</v>
      </c>
      <c r="U1745" s="68">
        <v>44193</v>
      </c>
      <c r="V1745" s="347" t="s">
        <v>18</v>
      </c>
      <c r="W1745" s="9">
        <v>33666</v>
      </c>
      <c r="X1745" s="4" t="s">
        <v>27</v>
      </c>
      <c r="Y1745" s="4" t="s">
        <v>3563</v>
      </c>
      <c r="Z1745" s="68">
        <v>44164</v>
      </c>
    </row>
    <row r="1746" spans="1:26" ht="12.75" x14ac:dyDescent="0.35">
      <c r="A17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1746" s="181" t="str">
        <f>IF(All_Opps[[#This Row],[WeekMod]]&lt;&gt;"",CONCATENATE(All_Opps[[#This Row],[Opp Year]],"-",TEXT(All_Opps[[#This Row],[WeekMod]],"00#")),"")</f>
        <v>2021-049</v>
      </c>
      <c r="C17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1746" s="181" t="str">
        <f>CONCATENATE(All_Opps[[#This Row],[Opp Year]],"-",TEXT(All_Opps[[#This Row],[Week]],"00#"))</f>
        <v>2021-049</v>
      </c>
      <c r="E1746" s="181">
        <f>IFERROR(VALUE(RIGHT(All_Opps[[#This Row],[Opportunity Name]],2)),"")</f>
        <v>4</v>
      </c>
      <c r="F1746" s="181">
        <f>IFERROR(("20"&amp;LEFT(All_Opps[[#This Row],[Opportunity Name]],2))*1,"")</f>
        <v>2021</v>
      </c>
      <c r="G1746" s="181" t="str">
        <f>MID(All_Opps[[#This Row],[Opportunity Name]],3,2)</f>
        <v>03</v>
      </c>
      <c r="H1746" s="181" t="str">
        <f>LEFT(All_Opps[[#This Row],[Opportunity Name]],7)</f>
        <v>2103-12</v>
      </c>
      <c r="I1746" s="181" t="str" cm="1">
        <f t="array" ref="I17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746" s="181" t="str">
        <f>YEAR(All_Opps[[#This Row],[Close_Date]])&amp;"-"&amp;TEXT(MONTH(All_Opps[[#This Row],[Close_Date]]),"00")</f>
        <v>2020-12</v>
      </c>
      <c r="K1746" s="182">
        <f>All_Opps[[#This Row],[Created Date2]]*1</f>
        <v>44116</v>
      </c>
      <c r="L1746" s="183">
        <f>YEAR(All_Opps[[#This Row],[Created_Date]])</f>
        <v>2020</v>
      </c>
      <c r="M1746" s="184">
        <f>WEEKNUM(All_Opps[[#This Row],[Created_Date]],16)</f>
        <v>42</v>
      </c>
      <c r="N1746" s="182">
        <f>All_Opps[[#This Row],[Close Date]]*1</f>
        <v>44167</v>
      </c>
      <c r="O1746" s="185">
        <f>YEAR(All_Opps[[#This Row],[Close_Date]])</f>
        <v>2020</v>
      </c>
      <c r="P1746" s="183">
        <f>MONTH(All_Opps[[#This Row],[Close Date]])</f>
        <v>12</v>
      </c>
      <c r="Q1746" s="181">
        <f>WEEKNUM(All_Opps[[#This Row],[Close Date]],1)</f>
        <v>49</v>
      </c>
      <c r="R174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46" s="4" t="s">
        <v>3802</v>
      </c>
      <c r="T1746" s="4" t="s">
        <v>3803</v>
      </c>
      <c r="U1746" s="68">
        <v>44167</v>
      </c>
      <c r="V1746" s="347" t="s">
        <v>20</v>
      </c>
      <c r="W1746" s="9">
        <v>63238</v>
      </c>
      <c r="X1746" s="4" t="s">
        <v>13</v>
      </c>
      <c r="Y1746" s="4" t="s">
        <v>3563</v>
      </c>
      <c r="Z1746" s="68">
        <v>44116</v>
      </c>
    </row>
    <row r="1747" spans="1:26" ht="12.75" x14ac:dyDescent="0.35">
      <c r="A17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</v>
      </c>
      <c r="B1747" s="181" t="str">
        <f>IF(All_Opps[[#This Row],[WeekMod]]&lt;&gt;"",CONCATENATE(All_Opps[[#This Row],[Opp Year]],"-",TEXT(All_Opps[[#This Row],[WeekMod]],"00#")),"")</f>
        <v>2022-002</v>
      </c>
      <c r="C17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</v>
      </c>
      <c r="D1747" s="181" t="str">
        <f>CONCATENATE(All_Opps[[#This Row],[Opp Year]],"-",TEXT(All_Opps[[#This Row],[Week]],"00#"))</f>
        <v>2022-002</v>
      </c>
      <c r="E1747" s="181">
        <f>IFERROR(VALUE(RIGHT(All_Opps[[#This Row],[Opportunity Name]],2)),"")</f>
        <v>2</v>
      </c>
      <c r="F1747" s="181">
        <f>IFERROR(("20"&amp;LEFT(All_Opps[[#This Row],[Opportunity Name]],2))*1,"")</f>
        <v>2022</v>
      </c>
      <c r="G1747" s="181" t="str">
        <f>MID(All_Opps[[#This Row],[Opportunity Name]],3,2)</f>
        <v>08</v>
      </c>
      <c r="H1747" s="181" t="str">
        <f>LEFT(All_Opps[[#This Row],[Opportunity Name]],7)</f>
        <v>2208-06</v>
      </c>
      <c r="I1747" s="181" t="str" cm="1">
        <f t="array" ref="I17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47" s="181" t="str">
        <f>YEAR(All_Opps[[#This Row],[Close_Date]])&amp;"-"&amp;TEXT(MONTH(All_Opps[[#This Row],[Close_Date]]),"00")</f>
        <v>2021-01</v>
      </c>
      <c r="K1747" s="182">
        <f>All_Opps[[#This Row],[Created Date2]]*1</f>
        <v>44141</v>
      </c>
      <c r="L1747" s="183">
        <f>YEAR(All_Opps[[#This Row],[Created_Date]])</f>
        <v>2020</v>
      </c>
      <c r="M1747" s="184">
        <f>WEEKNUM(All_Opps[[#This Row],[Created_Date]],16)</f>
        <v>45</v>
      </c>
      <c r="N1747" s="182">
        <f>All_Opps[[#This Row],[Close Date]]*1</f>
        <v>44200</v>
      </c>
      <c r="O1747" s="185">
        <f>YEAR(All_Opps[[#This Row],[Close_Date]])</f>
        <v>2021</v>
      </c>
      <c r="P1747" s="183">
        <f>MONTH(All_Opps[[#This Row],[Close Date]])</f>
        <v>1</v>
      </c>
      <c r="Q1747" s="181">
        <f>WEEKNUM(All_Opps[[#This Row],[Close Date]],1)</f>
        <v>2</v>
      </c>
      <c r="R174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633</v>
      </c>
      <c r="S1747" s="4" t="s">
        <v>3804</v>
      </c>
      <c r="T1747" s="4" t="s">
        <v>3805</v>
      </c>
      <c r="U1747" s="68">
        <v>44200</v>
      </c>
      <c r="V1747" s="347" t="s">
        <v>19</v>
      </c>
      <c r="W1747" s="9">
        <v>38349</v>
      </c>
      <c r="X1747" s="4" t="s">
        <v>15</v>
      </c>
      <c r="Y1747" s="4" t="s">
        <v>3563</v>
      </c>
      <c r="Z1747" s="68">
        <v>44141</v>
      </c>
    </row>
    <row r="1748" spans="1:26" ht="12.75" x14ac:dyDescent="0.35">
      <c r="A17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1748" s="181" t="str">
        <f>IF(All_Opps[[#This Row],[WeekMod]]&lt;&gt;"",CONCATENATE(All_Opps[[#This Row],[Opp Year]],"-",TEXT(All_Opps[[#This Row],[WeekMod]],"00#")),"")</f>
        <v>2021-048</v>
      </c>
      <c r="C17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1748" s="181" t="str">
        <f>CONCATENATE(All_Opps[[#This Row],[Opp Year]],"-",TEXT(All_Opps[[#This Row],[Week]],"00#"))</f>
        <v>2021-048</v>
      </c>
      <c r="E1748" s="181">
        <f>IFERROR(VALUE(RIGHT(All_Opps[[#This Row],[Opportunity Name]],2)),"")</f>
        <v>2</v>
      </c>
      <c r="F1748" s="181">
        <f>IFERROR(("20"&amp;LEFT(All_Opps[[#This Row],[Opportunity Name]],2))*1,"")</f>
        <v>2021</v>
      </c>
      <c r="G1748" s="181" t="str">
        <f>MID(All_Opps[[#This Row],[Opportunity Name]],3,2)</f>
        <v>06</v>
      </c>
      <c r="H1748" s="181" t="str">
        <f>LEFT(All_Opps[[#This Row],[Opportunity Name]],7)</f>
        <v>2106 Ga</v>
      </c>
      <c r="I1748" s="181" t="str" cm="1">
        <f t="array" ref="I17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48" s="181" t="str">
        <f>YEAR(All_Opps[[#This Row],[Close_Date]])&amp;"-"&amp;TEXT(MONTH(All_Opps[[#This Row],[Close_Date]]),"00")</f>
        <v>2020-11</v>
      </c>
      <c r="K1748" s="182">
        <f>All_Opps[[#This Row],[Created Date2]]*1</f>
        <v>44155</v>
      </c>
      <c r="L1748" s="183">
        <f>YEAR(All_Opps[[#This Row],[Created_Date]])</f>
        <v>2020</v>
      </c>
      <c r="M1748" s="184">
        <f>WEEKNUM(All_Opps[[#This Row],[Created_Date]],16)</f>
        <v>47</v>
      </c>
      <c r="N1748" s="182">
        <f>All_Opps[[#This Row],[Close Date]]*1</f>
        <v>44157</v>
      </c>
      <c r="O1748" s="185">
        <f>YEAR(All_Opps[[#This Row],[Close_Date]])</f>
        <v>2020</v>
      </c>
      <c r="P1748" s="183">
        <f>MONTH(All_Opps[[#This Row],[Close Date]])</f>
        <v>11</v>
      </c>
      <c r="Q1748" s="181">
        <f>WEEKNUM(All_Opps[[#This Row],[Close Date]],1)</f>
        <v>48</v>
      </c>
      <c r="R174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48" s="4" t="s">
        <v>3806</v>
      </c>
      <c r="T1748" s="4" t="s">
        <v>3807</v>
      </c>
      <c r="U1748" s="68">
        <v>44157</v>
      </c>
      <c r="V1748" s="347" t="s">
        <v>18</v>
      </c>
      <c r="W1748" s="9">
        <v>22495</v>
      </c>
      <c r="X1748" s="4" t="s">
        <v>13</v>
      </c>
      <c r="Y1748" s="4" t="s">
        <v>3563</v>
      </c>
      <c r="Z1748" s="68">
        <v>44155</v>
      </c>
    </row>
    <row r="1749" spans="1:26" ht="12.75" x14ac:dyDescent="0.35">
      <c r="A17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1749" s="181" t="str">
        <f>IF(All_Opps[[#This Row],[WeekMod]]&lt;&gt;"",CONCATENATE(All_Opps[[#This Row],[Opp Year]],"-",TEXT(All_Opps[[#This Row],[WeekMod]],"00#")),"")</f>
        <v>2021-048</v>
      </c>
      <c r="C17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1749" s="181" t="str">
        <f>CONCATENATE(All_Opps[[#This Row],[Opp Year]],"-",TEXT(All_Opps[[#This Row],[Week]],"00#"))</f>
        <v>2021-048</v>
      </c>
      <c r="E1749" s="181">
        <f>IFERROR(VALUE(RIGHT(All_Opps[[#This Row],[Opportunity Name]],2)),"")</f>
        <v>3</v>
      </c>
      <c r="F1749" s="181">
        <f>IFERROR(("20"&amp;LEFT(All_Opps[[#This Row],[Opportunity Name]],2))*1,"")</f>
        <v>2021</v>
      </c>
      <c r="G1749" s="181" t="str">
        <f>MID(All_Opps[[#This Row],[Opportunity Name]],3,2)</f>
        <v>08</v>
      </c>
      <c r="H1749" s="181" t="str">
        <f>LEFT(All_Opps[[#This Row],[Opportunity Name]],7)</f>
        <v>2108 Ra</v>
      </c>
      <c r="I1749" s="181" t="str" cm="1">
        <f t="array" ref="I17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49" s="181" t="str">
        <f>YEAR(All_Opps[[#This Row],[Close_Date]])&amp;"-"&amp;TEXT(MONTH(All_Opps[[#This Row],[Close_Date]]),"00")</f>
        <v>2020-11</v>
      </c>
      <c r="K1749" s="182">
        <f>All_Opps[[#This Row],[Created Date2]]*1</f>
        <v>44147</v>
      </c>
      <c r="L1749" s="183">
        <f>YEAR(All_Opps[[#This Row],[Created_Date]])</f>
        <v>2020</v>
      </c>
      <c r="M1749" s="184">
        <f>WEEKNUM(All_Opps[[#This Row],[Created_Date]],16)</f>
        <v>46</v>
      </c>
      <c r="N1749" s="182">
        <f>All_Opps[[#This Row],[Close Date]]*1</f>
        <v>44158</v>
      </c>
      <c r="O1749" s="185">
        <f>YEAR(All_Opps[[#This Row],[Close_Date]])</f>
        <v>2020</v>
      </c>
      <c r="P1749" s="183">
        <f>MONTH(All_Opps[[#This Row],[Close Date]])</f>
        <v>11</v>
      </c>
      <c r="Q1749" s="181">
        <f>WEEKNUM(All_Opps[[#This Row],[Close Date]],1)</f>
        <v>48</v>
      </c>
      <c r="R174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49" s="4" t="s">
        <v>3808</v>
      </c>
      <c r="T1749" s="4" t="s">
        <v>3809</v>
      </c>
      <c r="U1749" s="68">
        <v>44158</v>
      </c>
      <c r="V1749" s="347" t="s">
        <v>18</v>
      </c>
      <c r="W1749" s="9">
        <v>50536</v>
      </c>
      <c r="X1749" s="4" t="s">
        <v>13</v>
      </c>
      <c r="Y1749" s="4" t="s">
        <v>1285</v>
      </c>
      <c r="Z1749" s="68">
        <v>44147</v>
      </c>
    </row>
    <row r="1750" spans="1:26" ht="12.75" x14ac:dyDescent="0.35">
      <c r="A17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1750" s="181" t="str">
        <f>IF(All_Opps[[#This Row],[WeekMod]]&lt;&gt;"",CONCATENATE(All_Opps[[#This Row],[Opp Year]],"-",TEXT(All_Opps[[#This Row],[WeekMod]],"00#")),"")</f>
        <v>2021-052</v>
      </c>
      <c r="C17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1750" s="181" t="str">
        <f>CONCATENATE(All_Opps[[#This Row],[Opp Year]],"-",TEXT(All_Opps[[#This Row],[Week]],"00#"))</f>
        <v>2021-052</v>
      </c>
      <c r="E1750" s="181">
        <f>IFERROR(VALUE(RIGHT(All_Opps[[#This Row],[Opportunity Name]],2)),"")</f>
        <v>2</v>
      </c>
      <c r="F1750" s="181">
        <f>IFERROR(("20"&amp;LEFT(All_Opps[[#This Row],[Opportunity Name]],2))*1,"")</f>
        <v>2021</v>
      </c>
      <c r="G1750" s="181" t="str">
        <f>MID(All_Opps[[#This Row],[Opportunity Name]],3,2)</f>
        <v>05</v>
      </c>
      <c r="H1750" s="181" t="str">
        <f>LEFT(All_Opps[[#This Row],[Opportunity Name]],7)</f>
        <v>2105 Vo</v>
      </c>
      <c r="I1750" s="181" t="str" cm="1">
        <f t="array" ref="I17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50" s="181" t="str">
        <f>YEAR(All_Opps[[#This Row],[Close_Date]])&amp;"-"&amp;TEXT(MONTH(All_Opps[[#This Row],[Close_Date]]),"00")</f>
        <v>2020-12</v>
      </c>
      <c r="K1750" s="182">
        <f>All_Opps[[#This Row],[Created Date2]]*1</f>
        <v>44180</v>
      </c>
      <c r="L1750" s="183">
        <f>YEAR(All_Opps[[#This Row],[Created_Date]])</f>
        <v>2020</v>
      </c>
      <c r="M1750" s="184">
        <f>WEEKNUM(All_Opps[[#This Row],[Created_Date]],16)</f>
        <v>51</v>
      </c>
      <c r="N1750" s="182">
        <f>All_Opps[[#This Row],[Close Date]]*1</f>
        <v>44187</v>
      </c>
      <c r="O1750" s="185">
        <f>YEAR(All_Opps[[#This Row],[Close_Date]])</f>
        <v>2020</v>
      </c>
      <c r="P1750" s="183">
        <f>MONTH(All_Opps[[#This Row],[Close Date]])</f>
        <v>12</v>
      </c>
      <c r="Q1750" s="181">
        <f>WEEKNUM(All_Opps[[#This Row],[Close Date]],1)</f>
        <v>52</v>
      </c>
      <c r="R175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50" s="4" t="s">
        <v>3810</v>
      </c>
      <c r="T1750" s="4" t="s">
        <v>3811</v>
      </c>
      <c r="U1750" s="68">
        <v>44187</v>
      </c>
      <c r="V1750" s="347" t="s">
        <v>18</v>
      </c>
      <c r="W1750" s="9">
        <v>37140</v>
      </c>
      <c r="X1750" s="4" t="s">
        <v>5</v>
      </c>
      <c r="Y1750" s="4" t="s">
        <v>1285</v>
      </c>
      <c r="Z1750" s="68">
        <v>44180</v>
      </c>
    </row>
    <row r="1751" spans="1:26" ht="12.75" x14ac:dyDescent="0.35">
      <c r="A17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1751" s="181" t="str">
        <f>IF(All_Opps[[#This Row],[WeekMod]]&lt;&gt;"",CONCATENATE(All_Opps[[#This Row],[Opp Year]],"-",TEXT(All_Opps[[#This Row],[WeekMod]],"00#")),"")</f>
        <v>2021-049</v>
      </c>
      <c r="C17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1751" s="181" t="str">
        <f>CONCATENATE(All_Opps[[#This Row],[Opp Year]],"-",TEXT(All_Opps[[#This Row],[Week]],"00#"))</f>
        <v>2021-049</v>
      </c>
      <c r="E1751" s="181">
        <f>IFERROR(VALUE(RIGHT(All_Opps[[#This Row],[Opportunity Name]],2)),"")</f>
        <v>2</v>
      </c>
      <c r="F1751" s="181">
        <f>IFERROR(("20"&amp;LEFT(All_Opps[[#This Row],[Opportunity Name]],2))*1,"")</f>
        <v>2021</v>
      </c>
      <c r="G1751" s="181" t="str">
        <f>MID(All_Opps[[#This Row],[Opportunity Name]],3,2)</f>
        <v>XX</v>
      </c>
      <c r="H1751" s="181" t="str">
        <f>LEFT(All_Opps[[#This Row],[Opportunity Name]],7)</f>
        <v>21XX-XX</v>
      </c>
      <c r="I1751" s="181" t="str" cm="1">
        <f t="array" ref="I17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51" s="181" t="str">
        <f>YEAR(All_Opps[[#This Row],[Close_Date]])&amp;"-"&amp;TEXT(MONTH(All_Opps[[#This Row],[Close_Date]]),"00")</f>
        <v>2020-12</v>
      </c>
      <c r="K1751" s="182">
        <f>All_Opps[[#This Row],[Created Date2]]*1</f>
        <v>44167</v>
      </c>
      <c r="L1751" s="183">
        <f>YEAR(All_Opps[[#This Row],[Created_Date]])</f>
        <v>2020</v>
      </c>
      <c r="M1751" s="184">
        <f>WEEKNUM(All_Opps[[#This Row],[Created_Date]],16)</f>
        <v>49</v>
      </c>
      <c r="N1751" s="182">
        <f>All_Opps[[#This Row],[Close Date]]*1</f>
        <v>44167</v>
      </c>
      <c r="O1751" s="185">
        <f>YEAR(All_Opps[[#This Row],[Close_Date]])</f>
        <v>2020</v>
      </c>
      <c r="P1751" s="183">
        <f>MONTH(All_Opps[[#This Row],[Close Date]])</f>
        <v>12</v>
      </c>
      <c r="Q1751" s="181">
        <f>WEEKNUM(All_Opps[[#This Row],[Close Date]],1)</f>
        <v>49</v>
      </c>
      <c r="R17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51" s="4" t="s">
        <v>3812</v>
      </c>
      <c r="T1751" s="4" t="s">
        <v>3813</v>
      </c>
      <c r="U1751" s="68">
        <v>44167</v>
      </c>
      <c r="V1751" s="347" t="s">
        <v>19</v>
      </c>
      <c r="W1751" s="9">
        <v>60</v>
      </c>
      <c r="X1751" s="4" t="s">
        <v>159</v>
      </c>
      <c r="Y1751" s="4" t="s">
        <v>3685</v>
      </c>
      <c r="Z1751" s="68">
        <v>44167</v>
      </c>
    </row>
    <row r="1752" spans="1:26" ht="12.75" x14ac:dyDescent="0.35">
      <c r="A17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99</v>
      </c>
      <c r="B1752" s="181" t="str">
        <f>IF(All_Opps[[#This Row],[WeekMod]]&lt;&gt;"",CONCATENATE(All_Opps[[#This Row],[Opp Year]],"-",TEXT(All_Opps[[#This Row],[WeekMod]],"00#")),"")</f>
        <v>2020-099</v>
      </c>
      <c r="C17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99</v>
      </c>
      <c r="D1752" s="181" t="str">
        <f>CONCATENATE(All_Opps[[#This Row],[Opp Year]],"-",TEXT(All_Opps[[#This Row],[Week]],"00#"))</f>
        <v>2020-099</v>
      </c>
      <c r="E1752" s="181">
        <f>IFERROR(VALUE(RIGHT(All_Opps[[#This Row],[Opportunity Name]],2)),"")</f>
        <v>4</v>
      </c>
      <c r="F1752" s="181">
        <f>IFERROR(("20"&amp;LEFT(All_Opps[[#This Row],[Opportunity Name]],2))*1,"")</f>
        <v>2020</v>
      </c>
      <c r="G1752" s="181" t="str">
        <f>MID(All_Opps[[#This Row],[Opportunity Name]],3,2)</f>
        <v>12</v>
      </c>
      <c r="H1752" s="181" t="str">
        <f>LEFT(All_Opps[[#This Row],[Opportunity Name]],7)</f>
        <v>2012-13</v>
      </c>
      <c r="I1752" s="181" t="str" cm="1">
        <f t="array" ref="I17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52" s="181" t="str">
        <f>YEAR(All_Opps[[#This Row],[Close_Date]])&amp;"-"&amp;TEXT(MONTH(All_Opps[[#This Row],[Close_Date]]),"00")</f>
        <v>2020-11</v>
      </c>
      <c r="K1752" s="182">
        <f>All_Opps[[#This Row],[Created Date2]]*1</f>
        <v>44150</v>
      </c>
      <c r="L1752" s="183">
        <f>YEAR(All_Opps[[#This Row],[Created_Date]])</f>
        <v>2020</v>
      </c>
      <c r="M1752" s="184">
        <f>WEEKNUM(All_Opps[[#This Row],[Created_Date]],16)</f>
        <v>47</v>
      </c>
      <c r="N1752" s="182">
        <f>All_Opps[[#This Row],[Close Date]]*1</f>
        <v>44150</v>
      </c>
      <c r="O1752" s="185">
        <f>YEAR(All_Opps[[#This Row],[Close_Date]])</f>
        <v>2020</v>
      </c>
      <c r="P1752" s="183">
        <f>MONTH(All_Opps[[#This Row],[Close Date]])</f>
        <v>11</v>
      </c>
      <c r="Q1752" s="181">
        <f>WEEKNUM(All_Opps[[#This Row],[Close Date]],1)</f>
        <v>47</v>
      </c>
      <c r="R175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</v>
      </c>
      <c r="S1752" s="4" t="s">
        <v>3814</v>
      </c>
      <c r="T1752" s="4" t="s">
        <v>3815</v>
      </c>
      <c r="U1752" s="68">
        <v>44150</v>
      </c>
      <c r="V1752" s="347" t="s">
        <v>19</v>
      </c>
      <c r="W1752" s="341">
        <v>7359</v>
      </c>
      <c r="X1752" s="4" t="s">
        <v>12</v>
      </c>
      <c r="Y1752" s="4" t="s">
        <v>328</v>
      </c>
      <c r="Z1752" s="68">
        <v>44150</v>
      </c>
    </row>
    <row r="1753" spans="1:26" ht="12.75" x14ac:dyDescent="0.35">
      <c r="A17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1753" s="181" t="str">
        <f>IF(All_Opps[[#This Row],[WeekMod]]&lt;&gt;"",CONCATENATE(All_Opps[[#This Row],[Opp Year]],"-",TEXT(All_Opps[[#This Row],[WeekMod]],"00#")),"")</f>
        <v>2021-048</v>
      </c>
      <c r="C17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1753" s="181" t="str">
        <f>CONCATENATE(All_Opps[[#This Row],[Opp Year]],"-",TEXT(All_Opps[[#This Row],[Week]],"00#"))</f>
        <v>2021-048</v>
      </c>
      <c r="E1753" s="181">
        <f>IFERROR(VALUE(RIGHT(All_Opps[[#This Row],[Opportunity Name]],2)),"")</f>
        <v>2</v>
      </c>
      <c r="F1753" s="181">
        <f>IFERROR(("20"&amp;LEFT(All_Opps[[#This Row],[Opportunity Name]],2))*1,"")</f>
        <v>2021</v>
      </c>
      <c r="G1753" s="181" t="str">
        <f>MID(All_Opps[[#This Row],[Opportunity Name]],3,2)</f>
        <v>09</v>
      </c>
      <c r="H1753" s="181" t="str">
        <f>LEFT(All_Opps[[#This Row],[Opportunity Name]],7)</f>
        <v>2109 An</v>
      </c>
      <c r="I1753" s="181" t="str" cm="1">
        <f t="array" ref="I17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53" s="181" t="str">
        <f>YEAR(All_Opps[[#This Row],[Close_Date]])&amp;"-"&amp;TEXT(MONTH(All_Opps[[#This Row],[Close_Date]]),"00")</f>
        <v>2020-11</v>
      </c>
      <c r="K1753" s="182">
        <f>All_Opps[[#This Row],[Created Date2]]*1</f>
        <v>44149</v>
      </c>
      <c r="L1753" s="183">
        <f>YEAR(All_Opps[[#This Row],[Created_Date]])</f>
        <v>2020</v>
      </c>
      <c r="M1753" s="184">
        <f>WEEKNUM(All_Opps[[#This Row],[Created_Date]],16)</f>
        <v>47</v>
      </c>
      <c r="N1753" s="182">
        <f>All_Opps[[#This Row],[Close Date]]*1</f>
        <v>44157</v>
      </c>
      <c r="O1753" s="185">
        <f>YEAR(All_Opps[[#This Row],[Close_Date]])</f>
        <v>2020</v>
      </c>
      <c r="P1753" s="183">
        <f>MONTH(All_Opps[[#This Row],[Close Date]])</f>
        <v>11</v>
      </c>
      <c r="Q1753" s="181">
        <f>WEEKNUM(All_Opps[[#This Row],[Close Date]],1)</f>
        <v>48</v>
      </c>
      <c r="R175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53" s="4" t="s">
        <v>3816</v>
      </c>
      <c r="T1753" s="4" t="s">
        <v>3817</v>
      </c>
      <c r="U1753" s="68">
        <v>44157</v>
      </c>
      <c r="V1753" s="347" t="s">
        <v>18</v>
      </c>
      <c r="W1753" s="9">
        <v>85546</v>
      </c>
      <c r="X1753" s="4" t="s">
        <v>24</v>
      </c>
      <c r="Y1753" s="4" t="s">
        <v>1285</v>
      </c>
      <c r="Z1753" s="68">
        <v>44149</v>
      </c>
    </row>
    <row r="1754" spans="1:26" ht="12.75" x14ac:dyDescent="0.35">
      <c r="A17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1754" s="181" t="str">
        <f>IF(All_Opps[[#This Row],[WeekMod]]&lt;&gt;"",CONCATENATE(All_Opps[[#This Row],[Opp Year]],"-",TEXT(All_Opps[[#This Row],[WeekMod]],"00#")),"")</f>
        <v>2021-048</v>
      </c>
      <c r="C17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1754" s="181" t="str">
        <f>CONCATENATE(All_Opps[[#This Row],[Opp Year]],"-",TEXT(All_Opps[[#This Row],[Week]],"00#"))</f>
        <v>2021-048</v>
      </c>
      <c r="E1754" s="181">
        <f>IFERROR(VALUE(RIGHT(All_Opps[[#This Row],[Opportunity Name]],2)),"")</f>
        <v>2</v>
      </c>
      <c r="F1754" s="181">
        <f>IFERROR(("20"&amp;LEFT(All_Opps[[#This Row],[Opportunity Name]],2))*1,"")</f>
        <v>2021</v>
      </c>
      <c r="G1754" s="181" t="str">
        <f>MID(All_Opps[[#This Row],[Opportunity Name]],3,2)</f>
        <v>08</v>
      </c>
      <c r="H1754" s="181" t="str">
        <f>LEFT(All_Opps[[#This Row],[Opportunity Name]],7)</f>
        <v>2108-31</v>
      </c>
      <c r="I1754" s="181" t="str" cm="1">
        <f t="array" ref="I17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54" s="181" t="str">
        <f>YEAR(All_Opps[[#This Row],[Close_Date]])&amp;"-"&amp;TEXT(MONTH(All_Opps[[#This Row],[Close_Date]]),"00")</f>
        <v>2020-11</v>
      </c>
      <c r="K1754" s="182">
        <f>All_Opps[[#This Row],[Created Date2]]*1</f>
        <v>44154</v>
      </c>
      <c r="L1754" s="183">
        <f>YEAR(All_Opps[[#This Row],[Created_Date]])</f>
        <v>2020</v>
      </c>
      <c r="M1754" s="184">
        <f>WEEKNUM(All_Opps[[#This Row],[Created_Date]],16)</f>
        <v>47</v>
      </c>
      <c r="N1754" s="182">
        <f>All_Opps[[#This Row],[Close Date]]*1</f>
        <v>44157</v>
      </c>
      <c r="O1754" s="185">
        <f>YEAR(All_Opps[[#This Row],[Close_Date]])</f>
        <v>2020</v>
      </c>
      <c r="P1754" s="183">
        <f>MONTH(All_Opps[[#This Row],[Close Date]])</f>
        <v>11</v>
      </c>
      <c r="Q1754" s="181">
        <f>WEEKNUM(All_Opps[[#This Row],[Close Date]],1)</f>
        <v>48</v>
      </c>
      <c r="R175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255</v>
      </c>
      <c r="S1754" s="4" t="s">
        <v>3818</v>
      </c>
      <c r="T1754" s="4" t="s">
        <v>3819</v>
      </c>
      <c r="U1754" s="68">
        <v>44157</v>
      </c>
      <c r="V1754" s="347" t="s">
        <v>19</v>
      </c>
      <c r="W1754" s="9">
        <v>30902</v>
      </c>
      <c r="X1754" s="4" t="s">
        <v>13</v>
      </c>
      <c r="Y1754" s="4" t="s">
        <v>1285</v>
      </c>
      <c r="Z1754" s="68">
        <v>44154</v>
      </c>
    </row>
    <row r="1755" spans="1:26" ht="12.75" x14ac:dyDescent="0.35">
      <c r="A17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1755" s="181" t="str">
        <f>IF(All_Opps[[#This Row],[WeekMod]]&lt;&gt;"",CONCATENATE(All_Opps[[#This Row],[Opp Year]],"-",TEXT(All_Opps[[#This Row],[WeekMod]],"00#")),"")</f>
        <v>2021-052</v>
      </c>
      <c r="C17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1755" s="181" t="str">
        <f>CONCATENATE(All_Opps[[#This Row],[Opp Year]],"-",TEXT(All_Opps[[#This Row],[Week]],"00#"))</f>
        <v>2021-052</v>
      </c>
      <c r="E1755" s="181">
        <f>IFERROR(VALUE(RIGHT(All_Opps[[#This Row],[Opportunity Name]],2)),"")</f>
        <v>3</v>
      </c>
      <c r="F1755" s="181">
        <f>IFERROR(("20"&amp;LEFT(All_Opps[[#This Row],[Opportunity Name]],2))*1,"")</f>
        <v>2021</v>
      </c>
      <c r="G1755" s="181" t="str">
        <f>MID(All_Opps[[#This Row],[Opportunity Name]],3,2)</f>
        <v>01</v>
      </c>
      <c r="H1755" s="181" t="str">
        <f>LEFT(All_Opps[[#This Row],[Opportunity Name]],7)</f>
        <v>2101-06</v>
      </c>
      <c r="I1755" s="181" t="str" cm="1">
        <f t="array" ref="I17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55" s="181" t="str">
        <f>YEAR(All_Opps[[#This Row],[Close_Date]])&amp;"-"&amp;TEXT(MONTH(All_Opps[[#This Row],[Close_Date]]),"00")</f>
        <v>2020-12</v>
      </c>
      <c r="K1755" s="182">
        <f>All_Opps[[#This Row],[Created Date2]]*1</f>
        <v>44188</v>
      </c>
      <c r="L1755" s="183">
        <f>YEAR(All_Opps[[#This Row],[Created_Date]])</f>
        <v>2020</v>
      </c>
      <c r="M1755" s="184">
        <f>WEEKNUM(All_Opps[[#This Row],[Created_Date]],16)</f>
        <v>52</v>
      </c>
      <c r="N1755" s="182">
        <f>All_Opps[[#This Row],[Close Date]]*1</f>
        <v>44188</v>
      </c>
      <c r="O1755" s="185">
        <f>YEAR(All_Opps[[#This Row],[Close_Date]])</f>
        <v>2020</v>
      </c>
      <c r="P1755" s="183">
        <f>MONTH(All_Opps[[#This Row],[Close Date]])</f>
        <v>12</v>
      </c>
      <c r="Q1755" s="181">
        <f>WEEKNUM(All_Opps[[#This Row],[Close Date]],1)</f>
        <v>52</v>
      </c>
      <c r="R175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</v>
      </c>
      <c r="S1755" s="4" t="s">
        <v>3820</v>
      </c>
      <c r="T1755" s="4" t="s">
        <v>3821</v>
      </c>
      <c r="U1755" s="68">
        <v>44188</v>
      </c>
      <c r="V1755" s="347" t="s">
        <v>19</v>
      </c>
      <c r="W1755" s="9">
        <v>0</v>
      </c>
      <c r="X1755" s="4" t="s">
        <v>13</v>
      </c>
      <c r="Y1755" s="4" t="s">
        <v>2478</v>
      </c>
      <c r="Z1755" s="68">
        <v>44188</v>
      </c>
    </row>
    <row r="1756" spans="1:26" ht="12.75" x14ac:dyDescent="0.35">
      <c r="A17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1756" s="181" t="str">
        <f>IF(All_Opps[[#This Row],[WeekMod]]&lt;&gt;"",CONCATENATE(All_Opps[[#This Row],[Opp Year]],"-",TEXT(All_Opps[[#This Row],[WeekMod]],"00#")),"")</f>
        <v>2021-050</v>
      </c>
      <c r="C17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1756" s="181" t="str">
        <f>CONCATENATE(All_Opps[[#This Row],[Opp Year]],"-",TEXT(All_Opps[[#This Row],[Week]],"00#"))</f>
        <v>2021-050</v>
      </c>
      <c r="E1756" s="181">
        <f>IFERROR(VALUE(RIGHT(All_Opps[[#This Row],[Opportunity Name]],2)),"")</f>
        <v>5</v>
      </c>
      <c r="F1756" s="181">
        <f>IFERROR(("20"&amp;LEFT(All_Opps[[#This Row],[Opportunity Name]],2))*1,"")</f>
        <v>2021</v>
      </c>
      <c r="G1756" s="181" t="str">
        <f>MID(All_Opps[[#This Row],[Opportunity Name]],3,2)</f>
        <v>07</v>
      </c>
      <c r="H1756" s="181" t="str">
        <f>LEFT(All_Opps[[#This Row],[Opportunity Name]],7)</f>
        <v>2107-24</v>
      </c>
      <c r="I1756" s="181" t="str" cm="1">
        <f t="array" ref="I17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56" s="181" t="str">
        <f>YEAR(All_Opps[[#This Row],[Close_Date]])&amp;"-"&amp;TEXT(MONTH(All_Opps[[#This Row],[Close_Date]]),"00")</f>
        <v>2020-12</v>
      </c>
      <c r="K1756" s="182">
        <f>All_Opps[[#This Row],[Created Date2]]*1</f>
        <v>44169</v>
      </c>
      <c r="L1756" s="183">
        <f>YEAR(All_Opps[[#This Row],[Created_Date]])</f>
        <v>2020</v>
      </c>
      <c r="M1756" s="184">
        <f>WEEKNUM(All_Opps[[#This Row],[Created_Date]],16)</f>
        <v>49</v>
      </c>
      <c r="N1756" s="182">
        <f>All_Opps[[#This Row],[Close Date]]*1</f>
        <v>44177</v>
      </c>
      <c r="O1756" s="185">
        <f>YEAR(All_Opps[[#This Row],[Close_Date]])</f>
        <v>2020</v>
      </c>
      <c r="P1756" s="183">
        <f>MONTH(All_Opps[[#This Row],[Close Date]])</f>
        <v>12</v>
      </c>
      <c r="Q1756" s="181">
        <f>WEEKNUM(All_Opps[[#This Row],[Close Date]],1)</f>
        <v>50</v>
      </c>
      <c r="R175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209</v>
      </c>
      <c r="S1756" s="4" t="s">
        <v>3822</v>
      </c>
      <c r="T1756" s="4" t="s">
        <v>3823</v>
      </c>
      <c r="U1756" s="68">
        <v>44177</v>
      </c>
      <c r="V1756" s="347" t="s">
        <v>19</v>
      </c>
      <c r="W1756" s="341">
        <v>153706</v>
      </c>
      <c r="X1756" s="4" t="s">
        <v>15</v>
      </c>
      <c r="Y1756" s="4" t="s">
        <v>328</v>
      </c>
      <c r="Z1756" s="68">
        <v>44169</v>
      </c>
    </row>
    <row r="1757" spans="1:26" ht="12.75" x14ac:dyDescent="0.35">
      <c r="A17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757" s="181" t="str">
        <f>IF(All_Opps[[#This Row],[WeekMod]]&lt;&gt;"",CONCATENATE(All_Opps[[#This Row],[Opp Year]],"-",TEXT(All_Opps[[#This Row],[WeekMod]],"00#")),"")</f>
        <v>2021-056</v>
      </c>
      <c r="C17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757" s="181" t="str">
        <f>CONCATENATE(All_Opps[[#This Row],[Opp Year]],"-",TEXT(All_Opps[[#This Row],[Week]],"00#"))</f>
        <v>2021-056</v>
      </c>
      <c r="E1757" s="181">
        <f>IFERROR(VALUE(RIGHT(All_Opps[[#This Row],[Opportunity Name]],2)),"")</f>
        <v>2</v>
      </c>
      <c r="F1757" s="181">
        <f>IFERROR(("20"&amp;LEFT(All_Opps[[#This Row],[Opportunity Name]],2))*1,"")</f>
        <v>2021</v>
      </c>
      <c r="G1757" s="181" t="str">
        <f>MID(All_Opps[[#This Row],[Opportunity Name]],3,2)</f>
        <v>10</v>
      </c>
      <c r="H1757" s="181" t="str">
        <f>LEFT(All_Opps[[#This Row],[Opportunity Name]],7)</f>
        <v>2110 Sa</v>
      </c>
      <c r="I1757" s="181" t="str" cm="1">
        <f t="array" ref="I17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57" s="181" t="str">
        <f>YEAR(All_Opps[[#This Row],[Close_Date]])&amp;"-"&amp;TEXT(MONTH(All_Opps[[#This Row],[Close_Date]]),"00")</f>
        <v>2021-01</v>
      </c>
      <c r="K1757" s="182">
        <f>All_Opps[[#This Row],[Created Date2]]*1</f>
        <v>44185</v>
      </c>
      <c r="L1757" s="183">
        <f>YEAR(All_Opps[[#This Row],[Created_Date]])</f>
        <v>2020</v>
      </c>
      <c r="M1757" s="184">
        <f>WEEKNUM(All_Opps[[#This Row],[Created_Date]],16)</f>
        <v>52</v>
      </c>
      <c r="N1757" s="182">
        <f>All_Opps[[#This Row],[Close Date]]*1</f>
        <v>44213</v>
      </c>
      <c r="O1757" s="185">
        <f>YEAR(All_Opps[[#This Row],[Close_Date]])</f>
        <v>2021</v>
      </c>
      <c r="P1757" s="183">
        <f>MONTH(All_Opps[[#This Row],[Close Date]])</f>
        <v>1</v>
      </c>
      <c r="Q1757" s="181">
        <f>WEEKNUM(All_Opps[[#This Row],[Close Date]],1)</f>
        <v>4</v>
      </c>
      <c r="R175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57" s="4" t="s">
        <v>3824</v>
      </c>
      <c r="T1757" s="4" t="s">
        <v>3825</v>
      </c>
      <c r="U1757" s="68">
        <v>44213</v>
      </c>
      <c r="V1757" s="347" t="s">
        <v>18</v>
      </c>
      <c r="W1757" s="9">
        <v>21005</v>
      </c>
      <c r="X1757" s="4" t="s">
        <v>13</v>
      </c>
      <c r="Y1757" s="4" t="s">
        <v>3563</v>
      </c>
      <c r="Z1757" s="68">
        <v>44185</v>
      </c>
    </row>
    <row r="1758" spans="1:26" ht="12.75" x14ac:dyDescent="0.35">
      <c r="A17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100</v>
      </c>
      <c r="B1758" s="181" t="str">
        <f>IF(All_Opps[[#This Row],[WeekMod]]&lt;&gt;"",CONCATENATE(All_Opps[[#This Row],[Opp Year]],"-",TEXT(All_Opps[[#This Row],[WeekMod]],"00#")),"")</f>
        <v>2020-100</v>
      </c>
      <c r="C17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100</v>
      </c>
      <c r="D1758" s="181" t="str">
        <f>CONCATENATE(All_Opps[[#This Row],[Opp Year]],"-",TEXT(All_Opps[[#This Row],[Week]],"00#"))</f>
        <v>2020-100</v>
      </c>
      <c r="E1758" s="181">
        <f>IFERROR(VALUE(RIGHT(All_Opps[[#This Row],[Opportunity Name]],2)),"")</f>
        <v>2</v>
      </c>
      <c r="F1758" s="181">
        <f>IFERROR(("20"&amp;LEFT(All_Opps[[#This Row],[Opportunity Name]],2))*1,"")</f>
        <v>2020</v>
      </c>
      <c r="G1758" s="181" t="str">
        <f>MID(All_Opps[[#This Row],[Opportunity Name]],3,2)</f>
        <v>12</v>
      </c>
      <c r="H1758" s="181" t="str">
        <f>LEFT(All_Opps[[#This Row],[Opportunity Name]],7)</f>
        <v>2012 Fe</v>
      </c>
      <c r="I1758" s="181" t="str" cm="1">
        <f t="array" ref="I17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58" s="181" t="str">
        <f>YEAR(All_Opps[[#This Row],[Close_Date]])&amp;"-"&amp;TEXT(MONTH(All_Opps[[#This Row],[Close_Date]]),"00")</f>
        <v>2020-11</v>
      </c>
      <c r="K1758" s="182">
        <f>All_Opps[[#This Row],[Created Date2]]*1</f>
        <v>44156</v>
      </c>
      <c r="L1758" s="183">
        <f>YEAR(All_Opps[[#This Row],[Created_Date]])</f>
        <v>2020</v>
      </c>
      <c r="M1758" s="184">
        <f>WEEKNUM(All_Opps[[#This Row],[Created_Date]],16)</f>
        <v>48</v>
      </c>
      <c r="N1758" s="182">
        <f>All_Opps[[#This Row],[Close Date]]*1</f>
        <v>44163</v>
      </c>
      <c r="O1758" s="185">
        <f>YEAR(All_Opps[[#This Row],[Close_Date]])</f>
        <v>2020</v>
      </c>
      <c r="P1758" s="183">
        <f>MONTH(All_Opps[[#This Row],[Close Date]])</f>
        <v>11</v>
      </c>
      <c r="Q1758" s="181">
        <f>WEEKNUM(All_Opps[[#This Row],[Close Date]],1)</f>
        <v>48</v>
      </c>
      <c r="R17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58" s="4" t="s">
        <v>3826</v>
      </c>
      <c r="T1758" s="4" t="s">
        <v>3827</v>
      </c>
      <c r="U1758" s="68">
        <v>44163</v>
      </c>
      <c r="V1758" s="347" t="s">
        <v>18</v>
      </c>
      <c r="W1758" s="9">
        <v>34553</v>
      </c>
      <c r="X1758" s="4" t="s">
        <v>15</v>
      </c>
      <c r="Y1758" s="4" t="s">
        <v>1285</v>
      </c>
      <c r="Z1758" s="68">
        <v>44156</v>
      </c>
    </row>
    <row r="1759" spans="1:26" ht="12.75" x14ac:dyDescent="0.35">
      <c r="A17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1759" s="181" t="str">
        <f>IF(All_Opps[[#This Row],[WeekMod]]&lt;&gt;"",CONCATENATE(All_Opps[[#This Row],[Opp Year]],"-",TEXT(All_Opps[[#This Row],[WeekMod]],"00#")),"")</f>
        <v>2021-050</v>
      </c>
      <c r="C17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1759" s="181" t="str">
        <f>CONCATENATE(All_Opps[[#This Row],[Opp Year]],"-",TEXT(All_Opps[[#This Row],[Week]],"00#"))</f>
        <v>2021-050</v>
      </c>
      <c r="E1759" s="181">
        <f>IFERROR(VALUE(RIGHT(All_Opps[[#This Row],[Opportunity Name]],2)),"")</f>
        <v>2</v>
      </c>
      <c r="F1759" s="181">
        <f>IFERROR(("20"&amp;LEFT(All_Opps[[#This Row],[Opportunity Name]],2))*1,"")</f>
        <v>2021</v>
      </c>
      <c r="G1759" s="181" t="str">
        <f>MID(All_Opps[[#This Row],[Opportunity Name]],3,2)</f>
        <v>07</v>
      </c>
      <c r="H1759" s="181" t="str">
        <f>LEFT(All_Opps[[#This Row],[Opportunity Name]],7)</f>
        <v>2107-25</v>
      </c>
      <c r="I1759" s="181" t="str" cm="1">
        <f t="array" ref="I17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59" s="181" t="str">
        <f>YEAR(All_Opps[[#This Row],[Close_Date]])&amp;"-"&amp;TEXT(MONTH(All_Opps[[#This Row],[Close_Date]]),"00")</f>
        <v>2020-12</v>
      </c>
      <c r="K1759" s="182">
        <f>All_Opps[[#This Row],[Created Date2]]*1</f>
        <v>44160</v>
      </c>
      <c r="L1759" s="183">
        <f>YEAR(All_Opps[[#This Row],[Created_Date]])</f>
        <v>2020</v>
      </c>
      <c r="M1759" s="184">
        <f>WEEKNUM(All_Opps[[#This Row],[Created_Date]],16)</f>
        <v>48</v>
      </c>
      <c r="N1759" s="182">
        <f>All_Opps[[#This Row],[Close Date]]*1</f>
        <v>44175</v>
      </c>
      <c r="O1759" s="185">
        <f>YEAR(All_Opps[[#This Row],[Close_Date]])</f>
        <v>2020</v>
      </c>
      <c r="P1759" s="183">
        <f>MONTH(All_Opps[[#This Row],[Close Date]])</f>
        <v>12</v>
      </c>
      <c r="Q1759" s="181">
        <f>WEEKNUM(All_Opps[[#This Row],[Close Date]],1)</f>
        <v>50</v>
      </c>
      <c r="R175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218</v>
      </c>
      <c r="S1759" s="4" t="s">
        <v>3828</v>
      </c>
      <c r="T1759" s="4" t="s">
        <v>3829</v>
      </c>
      <c r="U1759" s="68">
        <v>44175</v>
      </c>
      <c r="V1759" s="347" t="s">
        <v>19</v>
      </c>
      <c r="W1759" s="9">
        <v>55137</v>
      </c>
      <c r="X1759" s="4" t="s">
        <v>13</v>
      </c>
      <c r="Y1759" s="4" t="s">
        <v>1285</v>
      </c>
      <c r="Z1759" s="68">
        <v>44160</v>
      </c>
    </row>
    <row r="1760" spans="1:26" ht="12.75" x14ac:dyDescent="0.35">
      <c r="A17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104</v>
      </c>
      <c r="B1760" s="181" t="str">
        <f>IF(All_Opps[[#This Row],[WeekMod]]&lt;&gt;"",CONCATENATE(All_Opps[[#This Row],[Opp Year]],"-",TEXT(All_Opps[[#This Row],[WeekMod]],"00#")),"")</f>
        <v>2020-104</v>
      </c>
      <c r="C17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104</v>
      </c>
      <c r="D1760" s="181" t="str">
        <f>CONCATENATE(All_Opps[[#This Row],[Opp Year]],"-",TEXT(All_Opps[[#This Row],[Week]],"00#"))</f>
        <v>2020-104</v>
      </c>
      <c r="E1760" s="181">
        <f>IFERROR(VALUE(RIGHT(All_Opps[[#This Row],[Opportunity Name]],2)),"")</f>
        <v>6</v>
      </c>
      <c r="F1760" s="181">
        <f>IFERROR(("20"&amp;LEFT(All_Opps[[#This Row],[Opportunity Name]],2))*1,"")</f>
        <v>2020</v>
      </c>
      <c r="G1760" s="181" t="str">
        <f>MID(All_Opps[[#This Row],[Opportunity Name]],3,2)</f>
        <v>06</v>
      </c>
      <c r="H1760" s="181" t="str">
        <f>LEFT(All_Opps[[#This Row],[Opportunity Name]],7)</f>
        <v>2006 Gr</v>
      </c>
      <c r="I1760" s="181" t="str" cm="1">
        <f t="array" ref="I17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60" s="181" t="str">
        <f>YEAR(All_Opps[[#This Row],[Close_Date]])&amp;"-"&amp;TEXT(MONTH(All_Opps[[#This Row],[Close_Date]]),"00")</f>
        <v>2020-12</v>
      </c>
      <c r="K1760" s="182">
        <f>All_Opps[[#This Row],[Created Date2]]*1</f>
        <v>43794</v>
      </c>
      <c r="L1760" s="183">
        <f>YEAR(All_Opps[[#This Row],[Created_Date]])</f>
        <v>2019</v>
      </c>
      <c r="M1760" s="184">
        <f>WEEKNUM(All_Opps[[#This Row],[Created_Date]],16)</f>
        <v>48</v>
      </c>
      <c r="N1760" s="182">
        <f>All_Opps[[#This Row],[Close Date]]*1</f>
        <v>44190</v>
      </c>
      <c r="O1760" s="185">
        <f>YEAR(All_Opps[[#This Row],[Close_Date]])</f>
        <v>2020</v>
      </c>
      <c r="P1760" s="183">
        <f>MONTH(All_Opps[[#This Row],[Close Date]])</f>
        <v>12</v>
      </c>
      <c r="Q1760" s="181">
        <f>WEEKNUM(All_Opps[[#This Row],[Close Date]],1)</f>
        <v>52</v>
      </c>
      <c r="R17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60" s="4" t="s">
        <v>3830</v>
      </c>
      <c r="T1760" s="4" t="s">
        <v>3831</v>
      </c>
      <c r="U1760" s="68">
        <v>44190</v>
      </c>
      <c r="V1760" s="347" t="s">
        <v>21</v>
      </c>
      <c r="W1760" s="341">
        <v>67579</v>
      </c>
      <c r="X1760" s="4" t="s">
        <v>11</v>
      </c>
      <c r="Y1760" s="4" t="s">
        <v>328</v>
      </c>
      <c r="Z1760" s="68">
        <v>43794</v>
      </c>
    </row>
    <row r="1761" spans="1:26" ht="12.75" x14ac:dyDescent="0.35">
      <c r="A17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761" s="181" t="str">
        <f>IF(All_Opps[[#This Row],[WeekMod]]&lt;&gt;"",CONCATENATE(All_Opps[[#This Row],[Opp Year]],"-",TEXT(All_Opps[[#This Row],[WeekMod]],"00#")),"")</f>
        <v>2020-056</v>
      </c>
      <c r="C17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761" s="181" t="str">
        <f>CONCATENATE(All_Opps[[#This Row],[Opp Year]],"-",TEXT(All_Opps[[#This Row],[Week]],"00#"))</f>
        <v>2020-056</v>
      </c>
      <c r="E1761" s="181">
        <f>IFERROR(VALUE(RIGHT(All_Opps[[#This Row],[Opportunity Name]],2)),"")</f>
        <v>2</v>
      </c>
      <c r="F1761" s="181">
        <f>IFERROR(("20"&amp;LEFT(All_Opps[[#This Row],[Opportunity Name]],2))*1,"")</f>
        <v>2020</v>
      </c>
      <c r="G1761" s="181" t="str">
        <f>MID(All_Opps[[#This Row],[Opportunity Name]],3,2)</f>
        <v>12</v>
      </c>
      <c r="H1761" s="181" t="str">
        <f>LEFT(All_Opps[[#This Row],[Opportunity Name]],7)</f>
        <v>2012 Ho</v>
      </c>
      <c r="I1761" s="181" t="str" cm="1">
        <f t="array" ref="I17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61" s="181" t="str">
        <f>YEAR(All_Opps[[#This Row],[Close_Date]])&amp;"-"&amp;TEXT(MONTH(All_Opps[[#This Row],[Close_Date]]),"00")</f>
        <v>2021-01</v>
      </c>
      <c r="K1761" s="182">
        <f>All_Opps[[#This Row],[Created Date2]]*1</f>
        <v>44123</v>
      </c>
      <c r="L1761" s="183">
        <f>YEAR(All_Opps[[#This Row],[Created_Date]])</f>
        <v>2020</v>
      </c>
      <c r="M1761" s="184">
        <f>WEEKNUM(All_Opps[[#This Row],[Created_Date]],16)</f>
        <v>43</v>
      </c>
      <c r="N1761" s="182">
        <f>All_Opps[[#This Row],[Close Date]]*1</f>
        <v>44214</v>
      </c>
      <c r="O1761" s="185">
        <f>YEAR(All_Opps[[#This Row],[Close_Date]])</f>
        <v>2021</v>
      </c>
      <c r="P1761" s="183">
        <f>MONTH(All_Opps[[#This Row],[Close Date]])</f>
        <v>1</v>
      </c>
      <c r="Q1761" s="181">
        <f>WEEKNUM(All_Opps[[#This Row],[Close Date]],1)</f>
        <v>4</v>
      </c>
      <c r="R176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61" s="4" t="s">
        <v>3832</v>
      </c>
      <c r="T1761" s="4" t="s">
        <v>3833</v>
      </c>
      <c r="U1761" s="68">
        <v>44214</v>
      </c>
      <c r="V1761" s="347" t="s">
        <v>21</v>
      </c>
      <c r="W1761" s="341">
        <v>47264</v>
      </c>
      <c r="X1761" s="4" t="s">
        <v>6</v>
      </c>
      <c r="Y1761" s="4" t="s">
        <v>328</v>
      </c>
      <c r="Z1761" s="68">
        <v>44123</v>
      </c>
    </row>
    <row r="1762" spans="1:26" ht="12.75" x14ac:dyDescent="0.35">
      <c r="A17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</v>
      </c>
      <c r="B1762" s="181" t="str">
        <f>IF(All_Opps[[#This Row],[WeekMod]]&lt;&gt;"",CONCATENATE(All_Opps[[#This Row],[Opp Year]],"-",TEXT(All_Opps[[#This Row],[WeekMod]],"00#")),"")</f>
        <v>2022-004</v>
      </c>
      <c r="C17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</v>
      </c>
      <c r="D1762" s="181" t="str">
        <f>CONCATENATE(All_Opps[[#This Row],[Opp Year]],"-",TEXT(All_Opps[[#This Row],[Week]],"00#"))</f>
        <v>2022-004</v>
      </c>
      <c r="E1762" s="181">
        <f>IFERROR(VALUE(RIGHT(All_Opps[[#This Row],[Opportunity Name]],2)),"")</f>
        <v>2</v>
      </c>
      <c r="F1762" s="181">
        <f>IFERROR(("20"&amp;LEFT(All_Opps[[#This Row],[Opportunity Name]],2))*1,"")</f>
        <v>2022</v>
      </c>
      <c r="G1762" s="181" t="str">
        <f>MID(All_Opps[[#This Row],[Opportunity Name]],3,2)</f>
        <v>09</v>
      </c>
      <c r="H1762" s="181" t="str">
        <f>LEFT(All_Opps[[#This Row],[Opportunity Name]],7)</f>
        <v>2209-29</v>
      </c>
      <c r="I1762" s="181" t="str" cm="1">
        <f t="array" ref="I17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762" s="181" t="str">
        <f>YEAR(All_Opps[[#This Row],[Close_Date]])&amp;"-"&amp;TEXT(MONTH(All_Opps[[#This Row],[Close_Date]]),"00")</f>
        <v>2021-01</v>
      </c>
      <c r="K1762" s="182">
        <f>All_Opps[[#This Row],[Created Date2]]*1</f>
        <v>44187</v>
      </c>
      <c r="L1762" s="183">
        <f>YEAR(All_Opps[[#This Row],[Created_Date]])</f>
        <v>2020</v>
      </c>
      <c r="M1762" s="184">
        <f>WEEKNUM(All_Opps[[#This Row],[Created_Date]],16)</f>
        <v>52</v>
      </c>
      <c r="N1762" s="182">
        <f>All_Opps[[#This Row],[Close Date]]*1</f>
        <v>44215</v>
      </c>
      <c r="O1762" s="185">
        <f>YEAR(All_Opps[[#This Row],[Close_Date]])</f>
        <v>2021</v>
      </c>
      <c r="P1762" s="183">
        <f>MONTH(All_Opps[[#This Row],[Close Date]])</f>
        <v>1</v>
      </c>
      <c r="Q1762" s="181">
        <f>WEEKNUM(All_Opps[[#This Row],[Close Date]],1)</f>
        <v>4</v>
      </c>
      <c r="R176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62" s="4" t="s">
        <v>3834</v>
      </c>
      <c r="T1762" s="4" t="s">
        <v>3835</v>
      </c>
      <c r="U1762" s="68">
        <v>44215</v>
      </c>
      <c r="V1762" s="347" t="s">
        <v>20</v>
      </c>
      <c r="W1762" s="341">
        <v>0</v>
      </c>
      <c r="X1762" s="4" t="s">
        <v>161</v>
      </c>
      <c r="Y1762" s="4" t="s">
        <v>328</v>
      </c>
      <c r="Z1762" s="68">
        <v>44187</v>
      </c>
    </row>
    <row r="1763" spans="1:26" ht="12.75" x14ac:dyDescent="0.35">
      <c r="A17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1763" s="181" t="str">
        <f>IF(All_Opps[[#This Row],[WeekMod]]&lt;&gt;"",CONCATENATE(All_Opps[[#This Row],[Opp Year]],"-",TEXT(All_Opps[[#This Row],[WeekMod]],"00#")),"")</f>
        <v>2021-049</v>
      </c>
      <c r="C17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1763" s="181" t="str">
        <f>CONCATENATE(All_Opps[[#This Row],[Opp Year]],"-",TEXT(All_Opps[[#This Row],[Week]],"00#"))</f>
        <v>2021-049</v>
      </c>
      <c r="E1763" s="181">
        <f>IFERROR(VALUE(RIGHT(All_Opps[[#This Row],[Opportunity Name]],2)),"")</f>
        <v>2</v>
      </c>
      <c r="F1763" s="181">
        <f>IFERROR(("20"&amp;LEFT(All_Opps[[#This Row],[Opportunity Name]],2))*1,"")</f>
        <v>2021</v>
      </c>
      <c r="G1763" s="181" t="str">
        <f>MID(All_Opps[[#This Row],[Opportunity Name]],3,2)</f>
        <v>09</v>
      </c>
      <c r="H1763" s="181" t="str">
        <f>LEFT(All_Opps[[#This Row],[Opportunity Name]],7)</f>
        <v>2109-25</v>
      </c>
      <c r="I1763" s="181" t="str" cm="1">
        <f t="array" ref="I17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63" s="181" t="str">
        <f>YEAR(All_Opps[[#This Row],[Close_Date]])&amp;"-"&amp;TEXT(MONTH(All_Opps[[#This Row],[Close_Date]]),"00")</f>
        <v>2020-12</v>
      </c>
      <c r="K1763" s="182">
        <f>All_Opps[[#This Row],[Created Date2]]*1</f>
        <v>44152</v>
      </c>
      <c r="L1763" s="183">
        <f>YEAR(All_Opps[[#This Row],[Created_Date]])</f>
        <v>2020</v>
      </c>
      <c r="M1763" s="184">
        <f>WEEKNUM(All_Opps[[#This Row],[Created_Date]],16)</f>
        <v>47</v>
      </c>
      <c r="N1763" s="182">
        <f>All_Opps[[#This Row],[Close Date]]*1</f>
        <v>44168</v>
      </c>
      <c r="O1763" s="185">
        <f>YEAR(All_Opps[[#This Row],[Close_Date]])</f>
        <v>2020</v>
      </c>
      <c r="P1763" s="183">
        <f>MONTH(All_Opps[[#This Row],[Close Date]])</f>
        <v>12</v>
      </c>
      <c r="Q1763" s="181">
        <f>WEEKNUM(All_Opps[[#This Row],[Close Date]],1)</f>
        <v>49</v>
      </c>
      <c r="R176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288</v>
      </c>
      <c r="S1763" s="4" t="s">
        <v>3836</v>
      </c>
      <c r="T1763" s="4" t="s">
        <v>3837</v>
      </c>
      <c r="U1763" s="68">
        <v>44168</v>
      </c>
      <c r="V1763" s="347" t="s">
        <v>19</v>
      </c>
      <c r="W1763" s="9">
        <v>30513</v>
      </c>
      <c r="X1763" s="4" t="s">
        <v>13</v>
      </c>
      <c r="Y1763" s="4" t="s">
        <v>1285</v>
      </c>
      <c r="Z1763" s="68">
        <v>44152</v>
      </c>
    </row>
    <row r="1764" spans="1:26" ht="12.75" x14ac:dyDescent="0.35">
      <c r="A17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</v>
      </c>
      <c r="B1764" s="181" t="str">
        <f>IF(All_Opps[[#This Row],[WeekMod]]&lt;&gt;"",CONCATENATE(All_Opps[[#This Row],[Opp Year]],"-",TEXT(All_Opps[[#This Row],[WeekMod]],"00#")),"")</f>
        <v>2022-002</v>
      </c>
      <c r="C17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</v>
      </c>
      <c r="D1764" s="181" t="str">
        <f>CONCATENATE(All_Opps[[#This Row],[Opp Year]],"-",TEXT(All_Opps[[#This Row],[Week]],"00#"))</f>
        <v>2022-002</v>
      </c>
      <c r="E1764" s="181">
        <f>IFERROR(VALUE(RIGHT(All_Opps[[#This Row],[Opportunity Name]],2)),"")</f>
        <v>8</v>
      </c>
      <c r="F1764" s="181">
        <f>IFERROR(("20"&amp;LEFT(All_Opps[[#This Row],[Opportunity Name]],2))*1,"")</f>
        <v>2022</v>
      </c>
      <c r="G1764" s="181" t="str">
        <f>MID(All_Opps[[#This Row],[Opportunity Name]],3,2)</f>
        <v>08</v>
      </c>
      <c r="H1764" s="181" t="str">
        <f>LEFT(All_Opps[[#This Row],[Opportunity Name]],7)</f>
        <v>2208-25</v>
      </c>
      <c r="I1764" s="181" t="str" cm="1">
        <f t="array" ref="I17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64" s="181" t="str">
        <f>YEAR(All_Opps[[#This Row],[Close_Date]])&amp;"-"&amp;TEXT(MONTH(All_Opps[[#This Row],[Close_Date]]),"00")</f>
        <v>2021-01</v>
      </c>
      <c r="K1764" s="182">
        <f>All_Opps[[#This Row],[Created Date2]]*1</f>
        <v>44203</v>
      </c>
      <c r="L1764" s="183">
        <f>YEAR(All_Opps[[#This Row],[Created_Date]])</f>
        <v>2021</v>
      </c>
      <c r="M1764" s="184">
        <f>WEEKNUM(All_Opps[[#This Row],[Created_Date]],16)</f>
        <v>2</v>
      </c>
      <c r="N1764" s="182">
        <f>All_Opps[[#This Row],[Close Date]]*1</f>
        <v>44204</v>
      </c>
      <c r="O1764" s="185">
        <f>YEAR(All_Opps[[#This Row],[Close_Date]])</f>
        <v>2021</v>
      </c>
      <c r="P1764" s="183">
        <f>MONTH(All_Opps[[#This Row],[Close Date]])</f>
        <v>1</v>
      </c>
      <c r="Q1764" s="181">
        <f>WEEKNUM(All_Opps[[#This Row],[Close Date]],1)</f>
        <v>2</v>
      </c>
      <c r="R176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571</v>
      </c>
      <c r="S1764" s="4" t="s">
        <v>3838</v>
      </c>
      <c r="T1764" s="4" t="s">
        <v>3839</v>
      </c>
      <c r="U1764" s="68">
        <v>44204</v>
      </c>
      <c r="V1764" s="347" t="s">
        <v>19</v>
      </c>
      <c r="W1764" s="341">
        <v>54226</v>
      </c>
      <c r="X1764" s="4" t="s">
        <v>27</v>
      </c>
      <c r="Y1764" s="4" t="s">
        <v>328</v>
      </c>
      <c r="Z1764" s="68">
        <v>44203</v>
      </c>
    </row>
    <row r="1765" spans="1:26" ht="12.75" x14ac:dyDescent="0.35">
      <c r="A17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105</v>
      </c>
      <c r="B1765" s="181" t="str">
        <f>IF(All_Opps[[#This Row],[WeekMod]]&lt;&gt;"",CONCATENATE(All_Opps[[#This Row],[Opp Year]],"-",TEXT(All_Opps[[#This Row],[WeekMod]],"00#")),"")</f>
        <v>2020-105</v>
      </c>
      <c r="C17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105</v>
      </c>
      <c r="D1765" s="181" t="str">
        <f>CONCATENATE(All_Opps[[#This Row],[Opp Year]],"-",TEXT(All_Opps[[#This Row],[Week]],"00#"))</f>
        <v>2020-105</v>
      </c>
      <c r="E1765" s="181">
        <f>IFERROR(VALUE(RIGHT(All_Opps[[#This Row],[Opportunity Name]],2)),"")</f>
        <v>2</v>
      </c>
      <c r="F1765" s="181">
        <f>IFERROR(("20"&amp;LEFT(All_Opps[[#This Row],[Opportunity Name]],2))*1,"")</f>
        <v>2020</v>
      </c>
      <c r="G1765" s="181" t="str">
        <f>MID(All_Opps[[#This Row],[Opportunity Name]],3,2)</f>
        <v>12</v>
      </c>
      <c r="H1765" s="181" t="str">
        <f>LEFT(All_Opps[[#This Row],[Opportunity Name]],7)</f>
        <v>2012 Mo</v>
      </c>
      <c r="I1765" s="181" t="str" cm="1">
        <f t="array" ref="I17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65" s="181" t="str">
        <f>YEAR(All_Opps[[#This Row],[Close_Date]])&amp;"-"&amp;TEXT(MONTH(All_Opps[[#This Row],[Close_Date]]),"00")</f>
        <v>2020-12</v>
      </c>
      <c r="K1765" s="182">
        <f>All_Opps[[#This Row],[Created Date2]]*1</f>
        <v>44130</v>
      </c>
      <c r="L1765" s="183">
        <f>YEAR(All_Opps[[#This Row],[Created_Date]])</f>
        <v>2020</v>
      </c>
      <c r="M1765" s="184">
        <f>WEEKNUM(All_Opps[[#This Row],[Created_Date]],16)</f>
        <v>44</v>
      </c>
      <c r="N1765" s="182">
        <f>All_Opps[[#This Row],[Close Date]]*1</f>
        <v>44192</v>
      </c>
      <c r="O1765" s="185">
        <f>YEAR(All_Opps[[#This Row],[Close_Date]])</f>
        <v>2020</v>
      </c>
      <c r="P1765" s="183">
        <f>MONTH(All_Opps[[#This Row],[Close Date]])</f>
        <v>12</v>
      </c>
      <c r="Q1765" s="181">
        <f>WEEKNUM(All_Opps[[#This Row],[Close Date]],1)</f>
        <v>53</v>
      </c>
      <c r="R176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65" s="4" t="s">
        <v>3840</v>
      </c>
      <c r="T1765" s="4" t="s">
        <v>3841</v>
      </c>
      <c r="U1765" s="68">
        <v>44192</v>
      </c>
      <c r="V1765" s="347" t="s">
        <v>18</v>
      </c>
      <c r="W1765" s="341">
        <v>24565</v>
      </c>
      <c r="X1765" s="4" t="s">
        <v>6</v>
      </c>
      <c r="Y1765" s="4" t="s">
        <v>328</v>
      </c>
      <c r="Z1765" s="68">
        <v>44130</v>
      </c>
    </row>
    <row r="1766" spans="1:26" ht="12.75" x14ac:dyDescent="0.35">
      <c r="A17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766" s="181" t="str">
        <f>IF(All_Opps[[#This Row],[WeekMod]]&lt;&gt;"",CONCATENATE(All_Opps[[#This Row],[Opp Year]],"-",TEXT(All_Opps[[#This Row],[WeekMod]],"00#")),"")</f>
        <v>2021-057</v>
      </c>
      <c r="C17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766" s="181" t="str">
        <f>CONCATENATE(All_Opps[[#This Row],[Opp Year]],"-",TEXT(All_Opps[[#This Row],[Week]],"00#"))</f>
        <v>2021-057</v>
      </c>
      <c r="E1766" s="181">
        <f>IFERROR(VALUE(RIGHT(All_Opps[[#This Row],[Opportunity Name]],2)),"")</f>
        <v>2</v>
      </c>
      <c r="F1766" s="181">
        <f>IFERROR(("20"&amp;LEFT(All_Opps[[#This Row],[Opportunity Name]],2))*1,"")</f>
        <v>2021</v>
      </c>
      <c r="G1766" s="181" t="str">
        <f>MID(All_Opps[[#This Row],[Opportunity Name]],3,2)</f>
        <v>09</v>
      </c>
      <c r="H1766" s="181" t="str">
        <f>LEFT(All_Opps[[#This Row],[Opportunity Name]],7)</f>
        <v>2109 Tr</v>
      </c>
      <c r="I1766" s="181" t="str" cm="1">
        <f t="array" ref="I17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66" s="181" t="str">
        <f>YEAR(All_Opps[[#This Row],[Close_Date]])&amp;"-"&amp;TEXT(MONTH(All_Opps[[#This Row],[Close_Date]]),"00")</f>
        <v>2021-01</v>
      </c>
      <c r="K1766" s="182">
        <f>All_Opps[[#This Row],[Created Date2]]*1</f>
        <v>44195</v>
      </c>
      <c r="L1766" s="183">
        <f>YEAR(All_Opps[[#This Row],[Created_Date]])</f>
        <v>2020</v>
      </c>
      <c r="M1766" s="184">
        <f>WEEKNUM(All_Opps[[#This Row],[Created_Date]],16)</f>
        <v>53</v>
      </c>
      <c r="N1766" s="182">
        <f>All_Opps[[#This Row],[Close Date]]*1</f>
        <v>44222</v>
      </c>
      <c r="O1766" s="185">
        <f>YEAR(All_Opps[[#This Row],[Close_Date]])</f>
        <v>2021</v>
      </c>
      <c r="P1766" s="183">
        <f>MONTH(All_Opps[[#This Row],[Close Date]])</f>
        <v>1</v>
      </c>
      <c r="Q1766" s="181">
        <f>WEEKNUM(All_Opps[[#This Row],[Close Date]],1)</f>
        <v>5</v>
      </c>
      <c r="R176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66" s="4" t="s">
        <v>3842</v>
      </c>
      <c r="T1766" s="4" t="s">
        <v>3843</v>
      </c>
      <c r="U1766" s="68">
        <v>44222</v>
      </c>
      <c r="V1766" s="347" t="s">
        <v>18</v>
      </c>
      <c r="W1766" s="9">
        <v>24098</v>
      </c>
      <c r="X1766" s="4" t="s">
        <v>15</v>
      </c>
      <c r="Y1766" s="4" t="s">
        <v>1285</v>
      </c>
      <c r="Z1766" s="68">
        <v>44195</v>
      </c>
    </row>
    <row r="1767" spans="1:26" ht="12.75" x14ac:dyDescent="0.35">
      <c r="A17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1767" s="181" t="str">
        <f>IF(All_Opps[[#This Row],[WeekMod]]&lt;&gt;"",CONCATENATE(All_Opps[[#This Row],[Opp Year]],"-",TEXT(All_Opps[[#This Row],[WeekMod]],"00#")),"")</f>
        <v>2021-050</v>
      </c>
      <c r="C17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1767" s="181" t="str">
        <f>CONCATENATE(All_Opps[[#This Row],[Opp Year]],"-",TEXT(All_Opps[[#This Row],[Week]],"00#"))</f>
        <v>2021-050</v>
      </c>
      <c r="E1767" s="181">
        <f>IFERROR(VALUE(RIGHT(All_Opps[[#This Row],[Opportunity Name]],2)),"")</f>
        <v>1</v>
      </c>
      <c r="F1767" s="181">
        <f>IFERROR(("20"&amp;LEFT(All_Opps[[#This Row],[Opportunity Name]],2))*1,"")</f>
        <v>2021</v>
      </c>
      <c r="G1767" s="181" t="str">
        <f>MID(All_Opps[[#This Row],[Opportunity Name]],3,2)</f>
        <v>03</v>
      </c>
      <c r="H1767" s="181" t="str">
        <f>LEFT(All_Opps[[#This Row],[Opportunity Name]],7)</f>
        <v>2103-05</v>
      </c>
      <c r="I1767" s="181" t="str" cm="1">
        <f t="array" ref="I17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67" s="181" t="str">
        <f>YEAR(All_Opps[[#This Row],[Close_Date]])&amp;"-"&amp;TEXT(MONTH(All_Opps[[#This Row],[Close_Date]]),"00")</f>
        <v>2020-12</v>
      </c>
      <c r="K1767" s="182">
        <f>All_Opps[[#This Row],[Created Date2]]*1</f>
        <v>43797</v>
      </c>
      <c r="L1767" s="183">
        <f>YEAR(All_Opps[[#This Row],[Created_Date]])</f>
        <v>2019</v>
      </c>
      <c r="M1767" s="184">
        <f>WEEKNUM(All_Opps[[#This Row],[Created_Date]],16)</f>
        <v>48</v>
      </c>
      <c r="N1767" s="182">
        <f>All_Opps[[#This Row],[Close Date]]*1</f>
        <v>44175</v>
      </c>
      <c r="O1767" s="185">
        <f>YEAR(All_Opps[[#This Row],[Close_Date]])</f>
        <v>2020</v>
      </c>
      <c r="P1767" s="183">
        <f>MONTH(All_Opps[[#This Row],[Close Date]])</f>
        <v>12</v>
      </c>
      <c r="Q1767" s="181">
        <f>WEEKNUM(All_Opps[[#This Row],[Close Date]],1)</f>
        <v>50</v>
      </c>
      <c r="R176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459</v>
      </c>
      <c r="S1767" s="4" t="s">
        <v>3844</v>
      </c>
      <c r="T1767" s="4" t="s">
        <v>3845</v>
      </c>
      <c r="U1767" s="68">
        <v>44175</v>
      </c>
      <c r="V1767" s="347" t="s">
        <v>19</v>
      </c>
      <c r="W1767" s="341">
        <v>18882</v>
      </c>
      <c r="X1767" s="4" t="s">
        <v>181</v>
      </c>
      <c r="Y1767" s="4" t="s">
        <v>328</v>
      </c>
      <c r="Z1767" s="68">
        <v>43797</v>
      </c>
    </row>
    <row r="1768" spans="1:26" ht="12.75" x14ac:dyDescent="0.35">
      <c r="A176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768" s="181" t="str">
        <f>IF(All_Opps[[#This Row],[WeekMod]]&lt;&gt;"",CONCATENATE(All_Opps[[#This Row],[Opp Year]],"-",TEXT(All_Opps[[#This Row],[WeekMod]],"00#")),"")</f>
        <v/>
      </c>
      <c r="C17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768" s="181" t="str">
        <f>CONCATENATE(All_Opps[[#This Row],[Opp Year]],"-",TEXT(All_Opps[[#This Row],[Week]],"00#"))</f>
        <v>2022-001</v>
      </c>
      <c r="E1768" s="181">
        <f>IFERROR(VALUE(RIGHT(All_Opps[[#This Row],[Opportunity Name]],2)),"")</f>
        <v>4</v>
      </c>
      <c r="F1768" s="181">
        <f>IFERROR(("20"&amp;LEFT(All_Opps[[#This Row],[Opportunity Name]],2))*1,"")</f>
        <v>2022</v>
      </c>
      <c r="G1768" s="181" t="str">
        <f>MID(All_Opps[[#This Row],[Opportunity Name]],3,2)</f>
        <v>05</v>
      </c>
      <c r="H1768" s="181" t="str">
        <f>LEFT(All_Opps[[#This Row],[Opportunity Name]],7)</f>
        <v>2205 Qu</v>
      </c>
      <c r="I1768" s="181" t="str" cm="1">
        <f t="array" ref="I17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68" s="181" t="str">
        <f>YEAR(All_Opps[[#This Row],[Close_Date]])&amp;"-"&amp;TEXT(MONTH(All_Opps[[#This Row],[Close_Date]]),"00")</f>
        <v>2020-12</v>
      </c>
      <c r="K1768" s="182">
        <f>All_Opps[[#This Row],[Created Date2]]*1</f>
        <v>44175</v>
      </c>
      <c r="L1768" s="183">
        <f>YEAR(All_Opps[[#This Row],[Created_Date]])</f>
        <v>2020</v>
      </c>
      <c r="M1768" s="184">
        <f>WEEKNUM(All_Opps[[#This Row],[Created_Date]],16)</f>
        <v>50</v>
      </c>
      <c r="N1768" s="182">
        <f>All_Opps[[#This Row],[Close Date]]*1</f>
        <v>44193</v>
      </c>
      <c r="O1768" s="185">
        <f>YEAR(All_Opps[[#This Row],[Close_Date]])</f>
        <v>2020</v>
      </c>
      <c r="P1768" s="183">
        <f>MONTH(All_Opps[[#This Row],[Close Date]])</f>
        <v>12</v>
      </c>
      <c r="Q1768" s="181">
        <f>WEEKNUM(All_Opps[[#This Row],[Close Date]],1)</f>
        <v>53</v>
      </c>
      <c r="R176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68" s="4" t="s">
        <v>3846</v>
      </c>
      <c r="T1768" s="4" t="s">
        <v>3847</v>
      </c>
      <c r="U1768" s="68">
        <v>44193</v>
      </c>
      <c r="V1768" s="347" t="s">
        <v>18</v>
      </c>
      <c r="W1768" s="9">
        <v>69863</v>
      </c>
      <c r="X1768" s="4" t="s">
        <v>27</v>
      </c>
      <c r="Y1768" s="4" t="s">
        <v>1285</v>
      </c>
      <c r="Z1768" s="68">
        <v>44175</v>
      </c>
    </row>
    <row r="1769" spans="1:26" ht="12.75" x14ac:dyDescent="0.35">
      <c r="A17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1769" s="181" t="str">
        <f>IF(All_Opps[[#This Row],[WeekMod]]&lt;&gt;"",CONCATENATE(All_Opps[[#This Row],[Opp Year]],"-",TEXT(All_Opps[[#This Row],[WeekMod]],"00#")),"")</f>
        <v>2021-058</v>
      </c>
      <c r="C17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1769" s="181" t="str">
        <f>CONCATENATE(All_Opps[[#This Row],[Opp Year]],"-",TEXT(All_Opps[[#This Row],[Week]],"00#"))</f>
        <v>2021-058</v>
      </c>
      <c r="E1769" s="181">
        <f>IFERROR(VALUE(RIGHT(All_Opps[[#This Row],[Opportunity Name]],2)),"")</f>
        <v>2</v>
      </c>
      <c r="F1769" s="181">
        <f>IFERROR(("20"&amp;LEFT(All_Opps[[#This Row],[Opportunity Name]],2))*1,"")</f>
        <v>2021</v>
      </c>
      <c r="G1769" s="181" t="str">
        <f>MID(All_Opps[[#This Row],[Opportunity Name]],3,2)</f>
        <v>06</v>
      </c>
      <c r="H1769" s="181" t="str">
        <f>LEFT(All_Opps[[#This Row],[Opportunity Name]],7)</f>
        <v>2106 Du</v>
      </c>
      <c r="I1769" s="181" t="str" cm="1">
        <f t="array" ref="I17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69" s="181" t="str">
        <f>YEAR(All_Opps[[#This Row],[Close_Date]])&amp;"-"&amp;TEXT(MONTH(All_Opps[[#This Row],[Close_Date]]),"00")</f>
        <v>2021-02</v>
      </c>
      <c r="K1769" s="182">
        <f>All_Opps[[#This Row],[Created Date2]]*1</f>
        <v>44217</v>
      </c>
      <c r="L1769" s="183">
        <f>YEAR(All_Opps[[#This Row],[Created_Date]])</f>
        <v>2021</v>
      </c>
      <c r="M1769" s="184">
        <f>WEEKNUM(All_Opps[[#This Row],[Created_Date]],16)</f>
        <v>4</v>
      </c>
      <c r="N1769" s="182">
        <f>All_Opps[[#This Row],[Close Date]]*1</f>
        <v>44230</v>
      </c>
      <c r="O1769" s="185">
        <f>YEAR(All_Opps[[#This Row],[Close_Date]])</f>
        <v>2021</v>
      </c>
      <c r="P1769" s="183">
        <f>MONTH(All_Opps[[#This Row],[Close Date]])</f>
        <v>2</v>
      </c>
      <c r="Q1769" s="181">
        <f>WEEKNUM(All_Opps[[#This Row],[Close Date]],1)</f>
        <v>6</v>
      </c>
      <c r="R176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69" s="4" t="s">
        <v>3848</v>
      </c>
      <c r="T1769" s="4" t="s">
        <v>3849</v>
      </c>
      <c r="U1769" s="68">
        <v>44230</v>
      </c>
      <c r="V1769" s="347" t="s">
        <v>18</v>
      </c>
      <c r="W1769" s="9">
        <v>75868</v>
      </c>
      <c r="X1769" s="4" t="s">
        <v>159</v>
      </c>
      <c r="Y1769" s="4" t="s">
        <v>1285</v>
      </c>
      <c r="Z1769" s="68">
        <v>44217</v>
      </c>
    </row>
    <row r="1770" spans="1:26" ht="12.75" x14ac:dyDescent="0.35">
      <c r="A17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1770" s="181" t="str">
        <f>IF(All_Opps[[#This Row],[WeekMod]]&lt;&gt;"",CONCATENATE(All_Opps[[#This Row],[Opp Year]],"-",TEXT(All_Opps[[#This Row],[WeekMod]],"00#")),"")</f>
        <v>2021-051</v>
      </c>
      <c r="C17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1770" s="181" t="str">
        <f>CONCATENATE(All_Opps[[#This Row],[Opp Year]],"-",TEXT(All_Opps[[#This Row],[Week]],"00#"))</f>
        <v>2021-051</v>
      </c>
      <c r="E1770" s="181" t="str">
        <f>IFERROR(VALUE(RIGHT(All_Opps[[#This Row],[Opportunity Name]],2)),"")</f>
        <v/>
      </c>
      <c r="F1770" s="181">
        <f>IFERROR(("20"&amp;LEFT(All_Opps[[#This Row],[Opportunity Name]],2))*1,"")</f>
        <v>2021</v>
      </c>
      <c r="G1770" s="181" t="str">
        <f>MID(All_Opps[[#This Row],[Opportunity Name]],3,2)</f>
        <v>09</v>
      </c>
      <c r="H1770" s="181" t="str">
        <f>LEFT(All_Opps[[#This Row],[Opportunity Name]],7)</f>
        <v>2109 Ro</v>
      </c>
      <c r="I1770" s="181" t="str" cm="1">
        <f t="array" ref="I17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70" s="181" t="str">
        <f>YEAR(All_Opps[[#This Row],[Close_Date]])&amp;"-"&amp;TEXT(MONTH(All_Opps[[#This Row],[Close_Date]]),"00")</f>
        <v>2020-12</v>
      </c>
      <c r="K1770" s="182">
        <f>All_Opps[[#This Row],[Created Date2]]*1</f>
        <v>44183</v>
      </c>
      <c r="L1770" s="183">
        <f>YEAR(All_Opps[[#This Row],[Created_Date]])</f>
        <v>2020</v>
      </c>
      <c r="M1770" s="184">
        <f>WEEKNUM(All_Opps[[#This Row],[Created_Date]],16)</f>
        <v>51</v>
      </c>
      <c r="N1770" s="182">
        <f>All_Opps[[#This Row],[Close Date]]*1</f>
        <v>44184</v>
      </c>
      <c r="O1770" s="185">
        <f>YEAR(All_Opps[[#This Row],[Close_Date]])</f>
        <v>2020</v>
      </c>
      <c r="P1770" s="183">
        <f>MONTH(All_Opps[[#This Row],[Close Date]])</f>
        <v>12</v>
      </c>
      <c r="Q1770" s="181">
        <f>WEEKNUM(All_Opps[[#This Row],[Close Date]],1)</f>
        <v>51</v>
      </c>
      <c r="R177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70" s="4" t="s">
        <v>3850</v>
      </c>
      <c r="T1770" s="4" t="s">
        <v>3851</v>
      </c>
      <c r="U1770" s="68">
        <v>44184</v>
      </c>
      <c r="V1770" s="347" t="s">
        <v>18</v>
      </c>
      <c r="W1770" s="9">
        <v>22433</v>
      </c>
      <c r="X1770" s="4" t="s">
        <v>13</v>
      </c>
      <c r="Y1770" s="4" t="s">
        <v>1285</v>
      </c>
      <c r="Z1770" s="68">
        <v>44183</v>
      </c>
    </row>
    <row r="1771" spans="1:26" ht="12.75" x14ac:dyDescent="0.35">
      <c r="A177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771" s="181" t="str">
        <f>IF(All_Opps[[#This Row],[WeekMod]]&lt;&gt;"",CONCATENATE(All_Opps[[#This Row],[Opp Year]],"-",TEXT(All_Opps[[#This Row],[WeekMod]],"00#")),"")</f>
        <v/>
      </c>
      <c r="C17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771" s="181" t="str">
        <f>CONCATENATE(All_Opps[[#This Row],[Opp Year]],"-",TEXT(All_Opps[[#This Row],[Week]],"00#"))</f>
        <v>2023-001</v>
      </c>
      <c r="E1771" s="181">
        <f>IFERROR(VALUE(RIGHT(All_Opps[[#This Row],[Opportunity Name]],2)),"")</f>
        <v>3</v>
      </c>
      <c r="F1771" s="181">
        <f>IFERROR(("20"&amp;LEFT(All_Opps[[#This Row],[Opportunity Name]],2))*1,"")</f>
        <v>2023</v>
      </c>
      <c r="G1771" s="181" t="str">
        <f>MID(All_Opps[[#This Row],[Opportunity Name]],3,2)</f>
        <v>07</v>
      </c>
      <c r="H1771" s="181" t="str">
        <f>LEFT(All_Opps[[#This Row],[Opportunity Name]],7)</f>
        <v>2307-05</v>
      </c>
      <c r="I1771" s="181" t="str" cm="1">
        <f t="array" ref="I17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71" s="181" t="str">
        <f>YEAR(All_Opps[[#This Row],[Close_Date]])&amp;"-"&amp;TEXT(MONTH(All_Opps[[#This Row],[Close_Date]]),"00")</f>
        <v>2021-01</v>
      </c>
      <c r="K1771" s="182">
        <f>All_Opps[[#This Row],[Created Date2]]*1</f>
        <v>44216</v>
      </c>
      <c r="L1771" s="183">
        <f>YEAR(All_Opps[[#This Row],[Created_Date]])</f>
        <v>2021</v>
      </c>
      <c r="M1771" s="184">
        <f>WEEKNUM(All_Opps[[#This Row],[Created_Date]],16)</f>
        <v>4</v>
      </c>
      <c r="N1771" s="182">
        <f>All_Opps[[#This Row],[Close Date]]*1</f>
        <v>44224</v>
      </c>
      <c r="O1771" s="185">
        <f>YEAR(All_Opps[[#This Row],[Close_Date]])</f>
        <v>2021</v>
      </c>
      <c r="P1771" s="183">
        <f>MONTH(All_Opps[[#This Row],[Close Date]])</f>
        <v>1</v>
      </c>
      <c r="Q1771" s="181">
        <f>WEEKNUM(All_Opps[[#This Row],[Close Date]],1)</f>
        <v>5</v>
      </c>
      <c r="R177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892</v>
      </c>
      <c r="S1771" s="4" t="s">
        <v>3852</v>
      </c>
      <c r="T1771" s="4" t="s">
        <v>3853</v>
      </c>
      <c r="U1771" s="68">
        <v>44224</v>
      </c>
      <c r="V1771" s="347" t="s">
        <v>19</v>
      </c>
      <c r="W1771" s="9">
        <v>48552</v>
      </c>
      <c r="X1771" s="4" t="s">
        <v>15</v>
      </c>
      <c r="Y1771" s="4" t="s">
        <v>1285</v>
      </c>
      <c r="Z1771" s="68">
        <v>44216</v>
      </c>
    </row>
    <row r="1772" spans="1:26" ht="12.75" x14ac:dyDescent="0.35">
      <c r="A177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772" s="181" t="str">
        <f>IF(All_Opps[[#This Row],[WeekMod]]&lt;&gt;"",CONCATENATE(All_Opps[[#This Row],[Opp Year]],"-",TEXT(All_Opps[[#This Row],[WeekMod]],"00#")),"")</f>
        <v/>
      </c>
      <c r="C17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772" s="181" t="str">
        <f>CONCATENATE(All_Opps[[#This Row],[Opp Year]],"-",TEXT(All_Opps[[#This Row],[Week]],"00#"))</f>
        <v>2022-001</v>
      </c>
      <c r="E1772" s="181">
        <f>IFERROR(VALUE(RIGHT(All_Opps[[#This Row],[Opportunity Name]],2)),"")</f>
        <v>4</v>
      </c>
      <c r="F1772" s="181">
        <f>IFERROR(("20"&amp;LEFT(All_Opps[[#This Row],[Opportunity Name]],2))*1,"")</f>
        <v>2022</v>
      </c>
      <c r="G1772" s="181" t="str">
        <f>MID(All_Opps[[#This Row],[Opportunity Name]],3,2)</f>
        <v>06</v>
      </c>
      <c r="H1772" s="181" t="str">
        <f>LEFT(All_Opps[[#This Row],[Opportunity Name]],7)</f>
        <v>2206-05</v>
      </c>
      <c r="I1772" s="181" t="str" cm="1">
        <f t="array" ref="I17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72" s="181" t="str">
        <f>YEAR(All_Opps[[#This Row],[Close_Date]])&amp;"-"&amp;TEXT(MONTH(All_Opps[[#This Row],[Close_Date]]),"00")</f>
        <v>2020-12</v>
      </c>
      <c r="K1772" s="182">
        <f>All_Opps[[#This Row],[Created Date2]]*1</f>
        <v>44187</v>
      </c>
      <c r="L1772" s="183">
        <f>YEAR(All_Opps[[#This Row],[Created_Date]])</f>
        <v>2020</v>
      </c>
      <c r="M1772" s="184">
        <f>WEEKNUM(All_Opps[[#This Row],[Created_Date]],16)</f>
        <v>52</v>
      </c>
      <c r="N1772" s="182">
        <f>All_Opps[[#This Row],[Close Date]]*1</f>
        <v>44190</v>
      </c>
      <c r="O1772" s="185">
        <f>YEAR(All_Opps[[#This Row],[Close_Date]])</f>
        <v>2020</v>
      </c>
      <c r="P1772" s="183">
        <f>MONTH(All_Opps[[#This Row],[Close Date]])</f>
        <v>12</v>
      </c>
      <c r="Q1772" s="181">
        <f>WEEKNUM(All_Opps[[#This Row],[Close Date]],1)</f>
        <v>52</v>
      </c>
      <c r="R177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526</v>
      </c>
      <c r="S1772" s="4" t="s">
        <v>3854</v>
      </c>
      <c r="T1772" s="4" t="s">
        <v>3855</v>
      </c>
      <c r="U1772" s="68">
        <v>44190</v>
      </c>
      <c r="V1772" s="347" t="s">
        <v>19</v>
      </c>
      <c r="W1772" s="341">
        <v>59444</v>
      </c>
      <c r="X1772" s="4" t="s">
        <v>16</v>
      </c>
      <c r="Y1772" s="4" t="s">
        <v>328</v>
      </c>
      <c r="Z1772" s="68">
        <v>44187</v>
      </c>
    </row>
    <row r="1773" spans="1:26" ht="12.75" x14ac:dyDescent="0.35">
      <c r="A17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</v>
      </c>
      <c r="B1773" s="181" t="str">
        <f>IF(All_Opps[[#This Row],[WeekMod]]&lt;&gt;"",CONCATENATE(All_Opps[[#This Row],[Opp Year]],"-",TEXT(All_Opps[[#This Row],[WeekMod]],"00#")),"")</f>
        <v>2022-003</v>
      </c>
      <c r="C17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</v>
      </c>
      <c r="D1773" s="181" t="str">
        <f>CONCATENATE(All_Opps[[#This Row],[Opp Year]],"-",TEXT(All_Opps[[#This Row],[Week]],"00#"))</f>
        <v>2022-003</v>
      </c>
      <c r="E1773" s="181">
        <f>IFERROR(VALUE(RIGHT(All_Opps[[#This Row],[Opportunity Name]],2)),"")</f>
        <v>2</v>
      </c>
      <c r="F1773" s="181">
        <f>IFERROR(("20"&amp;LEFT(All_Opps[[#This Row],[Opportunity Name]],2))*1,"")</f>
        <v>2022</v>
      </c>
      <c r="G1773" s="181" t="str">
        <f>MID(All_Opps[[#This Row],[Opportunity Name]],3,2)</f>
        <v>09</v>
      </c>
      <c r="H1773" s="181" t="str">
        <f>LEFT(All_Opps[[#This Row],[Opportunity Name]],7)</f>
        <v>2209-11</v>
      </c>
      <c r="I1773" s="181" t="str" cm="1">
        <f t="array" ref="I17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73" s="181" t="str">
        <f>YEAR(All_Opps[[#This Row],[Close_Date]])&amp;"-"&amp;TEXT(MONTH(All_Opps[[#This Row],[Close_Date]]),"00")</f>
        <v>2021-01</v>
      </c>
      <c r="K1773" s="182">
        <f>All_Opps[[#This Row],[Created Date2]]*1</f>
        <v>44186</v>
      </c>
      <c r="L1773" s="183">
        <f>YEAR(All_Opps[[#This Row],[Created_Date]])</f>
        <v>2020</v>
      </c>
      <c r="M1773" s="184">
        <f>WEEKNUM(All_Opps[[#This Row],[Created_Date]],16)</f>
        <v>52</v>
      </c>
      <c r="N1773" s="182">
        <f>All_Opps[[#This Row],[Close Date]]*1</f>
        <v>44210</v>
      </c>
      <c r="O1773" s="185">
        <f>YEAR(All_Opps[[#This Row],[Close_Date]])</f>
        <v>2021</v>
      </c>
      <c r="P1773" s="183">
        <f>MONTH(All_Opps[[#This Row],[Close Date]])</f>
        <v>1</v>
      </c>
      <c r="Q1773" s="181">
        <f>WEEKNUM(All_Opps[[#This Row],[Close Date]],1)</f>
        <v>3</v>
      </c>
      <c r="R177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619</v>
      </c>
      <c r="S1773" s="4" t="s">
        <v>3856</v>
      </c>
      <c r="T1773" s="4" t="s">
        <v>3857</v>
      </c>
      <c r="U1773" s="68">
        <v>44210</v>
      </c>
      <c r="V1773" s="347" t="s">
        <v>19</v>
      </c>
      <c r="W1773" s="341">
        <v>33669</v>
      </c>
      <c r="X1773" s="4" t="s">
        <v>13</v>
      </c>
      <c r="Y1773" s="4" t="s">
        <v>328</v>
      </c>
      <c r="Z1773" s="68">
        <v>44186</v>
      </c>
    </row>
    <row r="1774" spans="1:26" ht="12.75" x14ac:dyDescent="0.35">
      <c r="A17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774" s="181" t="str">
        <f>IF(All_Opps[[#This Row],[WeekMod]]&lt;&gt;"",CONCATENATE(All_Opps[[#This Row],[Opp Year]],"-",TEXT(All_Opps[[#This Row],[WeekMod]],"00#")),"")</f>
        <v>2021-053</v>
      </c>
      <c r="C17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774" s="181" t="str">
        <f>CONCATENATE(All_Opps[[#This Row],[Opp Year]],"-",TEXT(All_Opps[[#This Row],[Week]],"00#"))</f>
        <v>2021-053</v>
      </c>
      <c r="E1774" s="181">
        <f>IFERROR(VALUE(RIGHT(All_Opps[[#This Row],[Opportunity Name]],2)),"")</f>
        <v>1</v>
      </c>
      <c r="F1774" s="181">
        <f>IFERROR(("20"&amp;LEFT(All_Opps[[#This Row],[Opportunity Name]],2))*1,"")</f>
        <v>2021</v>
      </c>
      <c r="G1774" s="181" t="str">
        <f>MID(All_Opps[[#This Row],[Opportunity Name]],3,2)</f>
        <v>03</v>
      </c>
      <c r="H1774" s="181" t="str">
        <f>LEFT(All_Opps[[#This Row],[Opportunity Name]],7)</f>
        <v>2103-05</v>
      </c>
      <c r="I1774" s="181" t="str" cm="1">
        <f t="array" ref="I17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74" s="181" t="str">
        <f>YEAR(All_Opps[[#This Row],[Close_Date]])&amp;"-"&amp;TEXT(MONTH(All_Opps[[#This Row],[Close_Date]]),"00")</f>
        <v>2020-12</v>
      </c>
      <c r="K1774" s="182">
        <f>All_Opps[[#This Row],[Created Date2]]*1</f>
        <v>44193</v>
      </c>
      <c r="L1774" s="183">
        <f>YEAR(All_Opps[[#This Row],[Created_Date]])</f>
        <v>2020</v>
      </c>
      <c r="M1774" s="184">
        <f>WEEKNUM(All_Opps[[#This Row],[Created_Date]],16)</f>
        <v>53</v>
      </c>
      <c r="N1774" s="182">
        <f>All_Opps[[#This Row],[Close Date]]*1</f>
        <v>44196</v>
      </c>
      <c r="O1774" s="185">
        <f>YEAR(All_Opps[[#This Row],[Close_Date]])</f>
        <v>2020</v>
      </c>
      <c r="P1774" s="183">
        <f>MONTH(All_Opps[[#This Row],[Close Date]])</f>
        <v>12</v>
      </c>
      <c r="Q1774" s="181">
        <f>WEEKNUM(All_Opps[[#This Row],[Close Date]],1)</f>
        <v>53</v>
      </c>
      <c r="R177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63</v>
      </c>
      <c r="S1774" s="4" t="s">
        <v>3858</v>
      </c>
      <c r="T1774" s="4" t="s">
        <v>3859</v>
      </c>
      <c r="U1774" s="68">
        <v>44196</v>
      </c>
      <c r="V1774" s="347" t="s">
        <v>19</v>
      </c>
      <c r="W1774" s="341">
        <v>18738</v>
      </c>
      <c r="X1774" s="4" t="s">
        <v>24</v>
      </c>
      <c r="Y1774" s="4" t="s">
        <v>328</v>
      </c>
      <c r="Z1774" s="68">
        <v>44193</v>
      </c>
    </row>
    <row r="1775" spans="1:26" ht="12.75" x14ac:dyDescent="0.35">
      <c r="A17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1775" s="181" t="str">
        <f>IF(All_Opps[[#This Row],[WeekMod]]&lt;&gt;"",CONCATENATE(All_Opps[[#This Row],[Opp Year]],"-",TEXT(All_Opps[[#This Row],[WeekMod]],"00#")),"")</f>
        <v>2021-058</v>
      </c>
      <c r="C17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1775" s="181" t="str">
        <f>CONCATENATE(All_Opps[[#This Row],[Opp Year]],"-",TEXT(All_Opps[[#This Row],[Week]],"00#"))</f>
        <v>2021-058</v>
      </c>
      <c r="E1775" s="181">
        <f>IFERROR(VALUE(RIGHT(All_Opps[[#This Row],[Opportunity Name]],2)),"")</f>
        <v>10</v>
      </c>
      <c r="F1775" s="181">
        <f>IFERROR(("20"&amp;LEFT(All_Opps[[#This Row],[Opportunity Name]],2))*1,"")</f>
        <v>2021</v>
      </c>
      <c r="G1775" s="181" t="str">
        <f>MID(All_Opps[[#This Row],[Opportunity Name]],3,2)</f>
        <v>12</v>
      </c>
      <c r="H1775" s="181" t="str">
        <f>LEFT(All_Opps[[#This Row],[Opportunity Name]],7)</f>
        <v>2112 Ya</v>
      </c>
      <c r="I1775" s="181" t="str" cm="1">
        <f t="array" ref="I17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75" s="181" t="str">
        <f>YEAR(All_Opps[[#This Row],[Close_Date]])&amp;"-"&amp;TEXT(MONTH(All_Opps[[#This Row],[Close_Date]]),"00")</f>
        <v>2021-02</v>
      </c>
      <c r="K1775" s="182">
        <f>All_Opps[[#This Row],[Created Date2]]*1</f>
        <v>44222</v>
      </c>
      <c r="L1775" s="183">
        <f>YEAR(All_Opps[[#This Row],[Created_Date]])</f>
        <v>2021</v>
      </c>
      <c r="M1775" s="184">
        <f>WEEKNUM(All_Opps[[#This Row],[Created_Date]],16)</f>
        <v>5</v>
      </c>
      <c r="N1775" s="182">
        <f>All_Opps[[#This Row],[Close Date]]*1</f>
        <v>44231</v>
      </c>
      <c r="O1775" s="185">
        <f>YEAR(All_Opps[[#This Row],[Close_Date]])</f>
        <v>2021</v>
      </c>
      <c r="P1775" s="183">
        <f>MONTH(All_Opps[[#This Row],[Close Date]])</f>
        <v>2</v>
      </c>
      <c r="Q1775" s="181">
        <f>WEEKNUM(All_Opps[[#This Row],[Close Date]],1)</f>
        <v>6</v>
      </c>
      <c r="R177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75" s="4" t="s">
        <v>3860</v>
      </c>
      <c r="T1775" s="4" t="s">
        <v>3861</v>
      </c>
      <c r="U1775" s="68">
        <v>44231</v>
      </c>
      <c r="V1775" s="347" t="s">
        <v>18</v>
      </c>
      <c r="W1775" s="9">
        <v>233814</v>
      </c>
      <c r="X1775" s="4" t="s">
        <v>11</v>
      </c>
      <c r="Y1775" s="4" t="s">
        <v>1285</v>
      </c>
      <c r="Z1775" s="68">
        <v>44222</v>
      </c>
    </row>
    <row r="1776" spans="1:26" ht="12.75" x14ac:dyDescent="0.35">
      <c r="A17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776" s="181" t="str">
        <f>IF(All_Opps[[#This Row],[WeekMod]]&lt;&gt;"",CONCATENATE(All_Opps[[#This Row],[Opp Year]],"-",TEXT(All_Opps[[#This Row],[WeekMod]],"00#")),"")</f>
        <v>2021-055</v>
      </c>
      <c r="C17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776" s="181" t="str">
        <f>CONCATENATE(All_Opps[[#This Row],[Opp Year]],"-",TEXT(All_Opps[[#This Row],[Week]],"00#"))</f>
        <v>2021-055</v>
      </c>
      <c r="E1776" s="181">
        <f>IFERROR(VALUE(RIGHT(All_Opps[[#This Row],[Opportunity Name]],2)),"")</f>
        <v>2</v>
      </c>
      <c r="F1776" s="181">
        <f>IFERROR(("20"&amp;LEFT(All_Opps[[#This Row],[Opportunity Name]],2))*1,"")</f>
        <v>2021</v>
      </c>
      <c r="G1776" s="181" t="str">
        <f>MID(All_Opps[[#This Row],[Opportunity Name]],3,2)</f>
        <v>09</v>
      </c>
      <c r="H1776" s="181" t="str">
        <f>LEFT(All_Opps[[#This Row],[Opportunity Name]],7)</f>
        <v>2109-27</v>
      </c>
      <c r="I1776" s="181" t="str" cm="1">
        <f t="array" ref="I17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76" s="181" t="str">
        <f>YEAR(All_Opps[[#This Row],[Close_Date]])&amp;"-"&amp;TEXT(MONTH(All_Opps[[#This Row],[Close_Date]]),"00")</f>
        <v>2021-01</v>
      </c>
      <c r="K1776" s="182">
        <f>All_Opps[[#This Row],[Created Date2]]*1</f>
        <v>44195</v>
      </c>
      <c r="L1776" s="183">
        <f>YEAR(All_Opps[[#This Row],[Created_Date]])</f>
        <v>2020</v>
      </c>
      <c r="M1776" s="184">
        <f>WEEKNUM(All_Opps[[#This Row],[Created_Date]],16)</f>
        <v>53</v>
      </c>
      <c r="N1776" s="182">
        <f>All_Opps[[#This Row],[Close Date]]*1</f>
        <v>44211</v>
      </c>
      <c r="O1776" s="185">
        <f>YEAR(All_Opps[[#This Row],[Close_Date]])</f>
        <v>2021</v>
      </c>
      <c r="P1776" s="183">
        <f>MONTH(All_Opps[[#This Row],[Close Date]])</f>
        <v>1</v>
      </c>
      <c r="Q1776" s="181">
        <f>WEEKNUM(All_Opps[[#This Row],[Close Date]],1)</f>
        <v>3</v>
      </c>
      <c r="R177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245</v>
      </c>
      <c r="S1776" s="4" t="s">
        <v>3862</v>
      </c>
      <c r="T1776" s="4" t="s">
        <v>3863</v>
      </c>
      <c r="U1776" s="68">
        <v>44211</v>
      </c>
      <c r="V1776" s="347" t="s">
        <v>19</v>
      </c>
      <c r="W1776" s="341">
        <v>38700</v>
      </c>
      <c r="X1776" s="4" t="s">
        <v>15</v>
      </c>
      <c r="Y1776" s="4" t="s">
        <v>328</v>
      </c>
      <c r="Z1776" s="68">
        <v>44195</v>
      </c>
    </row>
    <row r="1777" spans="1:26" ht="12.75" x14ac:dyDescent="0.35">
      <c r="A177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777" s="181" t="str">
        <f>IF(All_Opps[[#This Row],[WeekMod]]&lt;&gt;"",CONCATENATE(All_Opps[[#This Row],[Opp Year]],"-",TEXT(All_Opps[[#This Row],[WeekMod]],"00#")),"")</f>
        <v/>
      </c>
      <c r="C17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777" s="181" t="str">
        <f>CONCATENATE(All_Opps[[#This Row],[Opp Year]],"-",TEXT(All_Opps[[#This Row],[Week]],"00#"))</f>
        <v>2023-001</v>
      </c>
      <c r="E1777" s="181">
        <f>IFERROR(VALUE(RIGHT(All_Opps[[#This Row],[Opportunity Name]],2)),"")</f>
        <v>7</v>
      </c>
      <c r="F1777" s="181">
        <f>IFERROR(("20"&amp;LEFT(All_Opps[[#This Row],[Opportunity Name]],2))*1,"")</f>
        <v>2023</v>
      </c>
      <c r="G1777" s="181" t="str">
        <f>MID(All_Opps[[#This Row],[Opportunity Name]],3,2)</f>
        <v>12</v>
      </c>
      <c r="H1777" s="181" t="str">
        <f>LEFT(All_Opps[[#This Row],[Opportunity Name]],7)</f>
        <v>2312-03</v>
      </c>
      <c r="I1777" s="181" t="str" cm="1">
        <f t="array" ref="I17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777" s="181" t="str">
        <f>YEAR(All_Opps[[#This Row],[Close_Date]])&amp;"-"&amp;TEXT(MONTH(All_Opps[[#This Row],[Close_Date]]),"00")</f>
        <v>2021-01</v>
      </c>
      <c r="K1777" s="182">
        <f>All_Opps[[#This Row],[Created Date2]]*1</f>
        <v>44220</v>
      </c>
      <c r="L1777" s="183">
        <f>YEAR(All_Opps[[#This Row],[Created_Date]])</f>
        <v>2021</v>
      </c>
      <c r="M1777" s="184">
        <f>WEEKNUM(All_Opps[[#This Row],[Created_Date]],16)</f>
        <v>5</v>
      </c>
      <c r="N1777" s="182">
        <f>All_Opps[[#This Row],[Close Date]]*1</f>
        <v>44223</v>
      </c>
      <c r="O1777" s="185">
        <f>YEAR(All_Opps[[#This Row],[Close_Date]])</f>
        <v>2021</v>
      </c>
      <c r="P1777" s="183">
        <f>MONTH(All_Opps[[#This Row],[Close Date]])</f>
        <v>1</v>
      </c>
      <c r="Q1777" s="181">
        <f>WEEKNUM(All_Opps[[#This Row],[Close Date]],1)</f>
        <v>5</v>
      </c>
      <c r="R177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77" s="4" t="s">
        <v>3864</v>
      </c>
      <c r="T1777" s="4" t="s">
        <v>3865</v>
      </c>
      <c r="U1777" s="68">
        <v>44223</v>
      </c>
      <c r="V1777" s="347" t="s">
        <v>20</v>
      </c>
      <c r="W1777" s="341">
        <v>51263</v>
      </c>
      <c r="X1777" s="4" t="s">
        <v>15</v>
      </c>
      <c r="Y1777" s="4" t="s">
        <v>328</v>
      </c>
      <c r="Z1777" s="68">
        <v>44220</v>
      </c>
    </row>
    <row r="1778" spans="1:26" ht="12.75" x14ac:dyDescent="0.35">
      <c r="A17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</v>
      </c>
      <c r="B1778" s="181" t="str">
        <f>IF(All_Opps[[#This Row],[WeekMod]]&lt;&gt;"",CONCATENATE(All_Opps[[#This Row],[Opp Year]],"-",TEXT(All_Opps[[#This Row],[WeekMod]],"00#")),"")</f>
        <v>2022-007</v>
      </c>
      <c r="C17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</v>
      </c>
      <c r="D1778" s="181" t="str">
        <f>CONCATENATE(All_Opps[[#This Row],[Opp Year]],"-",TEXT(All_Opps[[#This Row],[Week]],"00#"))</f>
        <v>2022-007</v>
      </c>
      <c r="E1778" s="181">
        <f>IFERROR(VALUE(RIGHT(All_Opps[[#This Row],[Opportunity Name]],2)),"")</f>
        <v>9</v>
      </c>
      <c r="F1778" s="181">
        <f>IFERROR(("20"&amp;LEFT(All_Opps[[#This Row],[Opportunity Name]],2))*1,"")</f>
        <v>2022</v>
      </c>
      <c r="G1778" s="181" t="str">
        <f>MID(All_Opps[[#This Row],[Opportunity Name]],3,2)</f>
        <v>08</v>
      </c>
      <c r="H1778" s="181" t="str">
        <f>LEFT(All_Opps[[#This Row],[Opportunity Name]],7)</f>
        <v>2208 Oa</v>
      </c>
      <c r="I1778" s="181" t="str" cm="1">
        <f t="array" ref="I17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78" s="181" t="str">
        <f>YEAR(All_Opps[[#This Row],[Close_Date]])&amp;"-"&amp;TEXT(MONTH(All_Opps[[#This Row],[Close_Date]]),"00")</f>
        <v>2021-02</v>
      </c>
      <c r="K1778" s="182">
        <f>All_Opps[[#This Row],[Created Date2]]*1</f>
        <v>44235</v>
      </c>
      <c r="L1778" s="183">
        <f>YEAR(All_Opps[[#This Row],[Created_Date]])</f>
        <v>2021</v>
      </c>
      <c r="M1778" s="184">
        <f>WEEKNUM(All_Opps[[#This Row],[Created_Date]],16)</f>
        <v>7</v>
      </c>
      <c r="N1778" s="182">
        <f>All_Opps[[#This Row],[Close Date]]*1</f>
        <v>44238</v>
      </c>
      <c r="O1778" s="185">
        <f>YEAR(All_Opps[[#This Row],[Close_Date]])</f>
        <v>2021</v>
      </c>
      <c r="P1778" s="183">
        <f>MONTH(All_Opps[[#This Row],[Close Date]])</f>
        <v>2</v>
      </c>
      <c r="Q1778" s="181">
        <f>WEEKNUM(All_Opps[[#This Row],[Close Date]],1)</f>
        <v>7</v>
      </c>
      <c r="R177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78" s="4" t="s">
        <v>3866</v>
      </c>
      <c r="T1778" s="4" t="s">
        <v>3867</v>
      </c>
      <c r="U1778" s="68">
        <v>44238</v>
      </c>
      <c r="V1778" s="347" t="s">
        <v>18</v>
      </c>
      <c r="W1778" s="9">
        <v>111315</v>
      </c>
      <c r="X1778" s="4" t="s">
        <v>161</v>
      </c>
      <c r="Y1778" s="4" t="s">
        <v>1285</v>
      </c>
      <c r="Z1778" s="68">
        <v>44235</v>
      </c>
    </row>
    <row r="1779" spans="1:26" ht="12.75" x14ac:dyDescent="0.35">
      <c r="A17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779" s="181" t="str">
        <f>IF(All_Opps[[#This Row],[WeekMod]]&lt;&gt;"",CONCATENATE(All_Opps[[#This Row],[Opp Year]],"-",TEXT(All_Opps[[#This Row],[WeekMod]],"00#")),"")</f>
        <v>2021-055</v>
      </c>
      <c r="C17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779" s="181" t="str">
        <f>CONCATENATE(All_Opps[[#This Row],[Opp Year]],"-",TEXT(All_Opps[[#This Row],[Week]],"00#"))</f>
        <v>2021-055</v>
      </c>
      <c r="E1779" s="181">
        <f>IFERROR(VALUE(RIGHT(All_Opps[[#This Row],[Opportunity Name]],2)),"")</f>
        <v>2</v>
      </c>
      <c r="F1779" s="181">
        <f>IFERROR(("20"&amp;LEFT(All_Opps[[#This Row],[Opportunity Name]],2))*1,"")</f>
        <v>2021</v>
      </c>
      <c r="G1779" s="181" t="str">
        <f>MID(All_Opps[[#This Row],[Opportunity Name]],3,2)</f>
        <v>06</v>
      </c>
      <c r="H1779" s="181" t="str">
        <f>LEFT(All_Opps[[#This Row],[Opportunity Name]],7)</f>
        <v>2106-34</v>
      </c>
      <c r="I1779" s="181" t="str" cm="1">
        <f t="array" ref="I17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79" s="181" t="str">
        <f>YEAR(All_Opps[[#This Row],[Close_Date]])&amp;"-"&amp;TEXT(MONTH(All_Opps[[#This Row],[Close_Date]]),"00")</f>
        <v>2021-01</v>
      </c>
      <c r="K1779" s="182">
        <f>All_Opps[[#This Row],[Created Date2]]*1</f>
        <v>44202</v>
      </c>
      <c r="L1779" s="183">
        <f>YEAR(All_Opps[[#This Row],[Created_Date]])</f>
        <v>2021</v>
      </c>
      <c r="M1779" s="184">
        <f>WEEKNUM(All_Opps[[#This Row],[Created_Date]],16)</f>
        <v>2</v>
      </c>
      <c r="N1779" s="182">
        <f>All_Opps[[#This Row],[Close Date]]*1</f>
        <v>44211</v>
      </c>
      <c r="O1779" s="185">
        <f>YEAR(All_Opps[[#This Row],[Close_Date]])</f>
        <v>2021</v>
      </c>
      <c r="P1779" s="183">
        <f>MONTH(All_Opps[[#This Row],[Close Date]])</f>
        <v>1</v>
      </c>
      <c r="Q1779" s="181">
        <f>WEEKNUM(All_Opps[[#This Row],[Close Date]],1)</f>
        <v>3</v>
      </c>
      <c r="R177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146</v>
      </c>
      <c r="S1779" s="4" t="s">
        <v>3868</v>
      </c>
      <c r="T1779" s="4" t="s">
        <v>3869</v>
      </c>
      <c r="U1779" s="68">
        <v>44211</v>
      </c>
      <c r="V1779" s="347" t="s">
        <v>19</v>
      </c>
      <c r="W1779" s="341">
        <v>36190</v>
      </c>
      <c r="X1779" s="4" t="s">
        <v>27</v>
      </c>
      <c r="Y1779" s="4" t="s">
        <v>328</v>
      </c>
      <c r="Z1779" s="68">
        <v>44202</v>
      </c>
    </row>
    <row r="1780" spans="1:26" ht="12.75" x14ac:dyDescent="0.35">
      <c r="A17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780" s="181" t="str">
        <f>IF(All_Opps[[#This Row],[WeekMod]]&lt;&gt;"",CONCATENATE(All_Opps[[#This Row],[Opp Year]],"-",TEXT(All_Opps[[#This Row],[WeekMod]],"00#")),"")</f>
        <v>2021-056</v>
      </c>
      <c r="C17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780" s="181" t="str">
        <f>CONCATENATE(All_Opps[[#This Row],[Opp Year]],"-",TEXT(All_Opps[[#This Row],[Week]],"00#"))</f>
        <v>2021-056</v>
      </c>
      <c r="E1780" s="181">
        <f>IFERROR(VALUE(RIGHT(All_Opps[[#This Row],[Opportunity Name]],2)),"")</f>
        <v>1</v>
      </c>
      <c r="F1780" s="181">
        <f>IFERROR(("20"&amp;LEFT(All_Opps[[#This Row],[Opportunity Name]],2))*1,"")</f>
        <v>2021</v>
      </c>
      <c r="G1780" s="181" t="str">
        <f>MID(All_Opps[[#This Row],[Opportunity Name]],3,2)</f>
        <v>03</v>
      </c>
      <c r="H1780" s="181" t="str">
        <f>LEFT(All_Opps[[#This Row],[Opportunity Name]],7)</f>
        <v>2103-05</v>
      </c>
      <c r="I1780" s="181" t="str" cm="1">
        <f t="array" ref="I17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80" s="181" t="str">
        <f>YEAR(All_Opps[[#This Row],[Close_Date]])&amp;"-"&amp;TEXT(MONTH(All_Opps[[#This Row],[Close_Date]]),"00")</f>
        <v>2021-01</v>
      </c>
      <c r="K1780" s="182">
        <f>All_Opps[[#This Row],[Created Date2]]*1</f>
        <v>43855</v>
      </c>
      <c r="L1780" s="183">
        <f>YEAR(All_Opps[[#This Row],[Created_Date]])</f>
        <v>2020</v>
      </c>
      <c r="M1780" s="184">
        <f>WEEKNUM(All_Opps[[#This Row],[Created_Date]],16)</f>
        <v>5</v>
      </c>
      <c r="N1780" s="182">
        <f>All_Opps[[#This Row],[Close Date]]*1</f>
        <v>44218</v>
      </c>
      <c r="O1780" s="185">
        <f>YEAR(All_Opps[[#This Row],[Close_Date]])</f>
        <v>2021</v>
      </c>
      <c r="P1780" s="183">
        <f>MONTH(All_Opps[[#This Row],[Close Date]])</f>
        <v>1</v>
      </c>
      <c r="Q1780" s="181">
        <f>WEEKNUM(All_Opps[[#This Row],[Close Date]],1)</f>
        <v>4</v>
      </c>
      <c r="R178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80" s="4" t="s">
        <v>3870</v>
      </c>
      <c r="T1780" s="4" t="s">
        <v>3871</v>
      </c>
      <c r="U1780" s="68">
        <v>44218</v>
      </c>
      <c r="V1780" s="347" t="s">
        <v>18</v>
      </c>
      <c r="W1780" s="341">
        <v>0</v>
      </c>
      <c r="X1780" s="4" t="s">
        <v>11</v>
      </c>
      <c r="Y1780" s="4" t="s">
        <v>328</v>
      </c>
      <c r="Z1780" s="68">
        <v>43855</v>
      </c>
    </row>
    <row r="1781" spans="1:26" ht="12.75" x14ac:dyDescent="0.35">
      <c r="A17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1781" s="181" t="str">
        <f>IF(All_Opps[[#This Row],[WeekMod]]&lt;&gt;"",CONCATENATE(All_Opps[[#This Row],[Opp Year]],"-",TEXT(All_Opps[[#This Row],[WeekMod]],"00#")),"")</f>
        <v>2021-052</v>
      </c>
      <c r="C17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1781" s="181" t="str">
        <f>CONCATENATE(All_Opps[[#This Row],[Opp Year]],"-",TEXT(All_Opps[[#This Row],[Week]],"00#"))</f>
        <v>2021-052</v>
      </c>
      <c r="E1781" s="181">
        <f>IFERROR(VALUE(RIGHT(All_Opps[[#This Row],[Opportunity Name]],2)),"")</f>
        <v>2</v>
      </c>
      <c r="F1781" s="181">
        <f>IFERROR(("20"&amp;LEFT(All_Opps[[#This Row],[Opportunity Name]],2))*1,"")</f>
        <v>2021</v>
      </c>
      <c r="G1781" s="181" t="str">
        <f>MID(All_Opps[[#This Row],[Opportunity Name]],3,2)</f>
        <v>11</v>
      </c>
      <c r="H1781" s="181" t="str">
        <f>LEFT(All_Opps[[#This Row],[Opportunity Name]],7)</f>
        <v>2111 Du</v>
      </c>
      <c r="I1781" s="181" t="str" cm="1">
        <f t="array" ref="I17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81" s="181" t="str">
        <f>YEAR(All_Opps[[#This Row],[Close_Date]])&amp;"-"&amp;TEXT(MONTH(All_Opps[[#This Row],[Close_Date]]),"00")</f>
        <v>2020-12</v>
      </c>
      <c r="K1781" s="182">
        <f>All_Opps[[#This Row],[Created Date2]]*1</f>
        <v>44173</v>
      </c>
      <c r="L1781" s="183">
        <f>YEAR(All_Opps[[#This Row],[Created_Date]])</f>
        <v>2020</v>
      </c>
      <c r="M1781" s="184">
        <f>WEEKNUM(All_Opps[[#This Row],[Created_Date]],16)</f>
        <v>50</v>
      </c>
      <c r="N1781" s="182">
        <f>All_Opps[[#This Row],[Close Date]]*1</f>
        <v>44185</v>
      </c>
      <c r="O1781" s="185">
        <f>YEAR(All_Opps[[#This Row],[Close_Date]])</f>
        <v>2020</v>
      </c>
      <c r="P1781" s="183">
        <f>MONTH(All_Opps[[#This Row],[Close Date]])</f>
        <v>12</v>
      </c>
      <c r="Q1781" s="181">
        <f>WEEKNUM(All_Opps[[#This Row],[Close Date]],1)</f>
        <v>52</v>
      </c>
      <c r="R178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81" s="4" t="s">
        <v>3872</v>
      </c>
      <c r="T1781" s="4" t="s">
        <v>3873</v>
      </c>
      <c r="U1781" s="68">
        <v>44185</v>
      </c>
      <c r="V1781" s="347" t="s">
        <v>18</v>
      </c>
      <c r="W1781" s="9">
        <v>29556</v>
      </c>
      <c r="X1781" s="4" t="s">
        <v>11</v>
      </c>
      <c r="Y1781" s="4" t="s">
        <v>1285</v>
      </c>
      <c r="Z1781" s="68">
        <v>44173</v>
      </c>
    </row>
    <row r="1782" spans="1:26" ht="12.75" x14ac:dyDescent="0.35">
      <c r="A17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1782" s="181" t="str">
        <f>IF(All_Opps[[#This Row],[WeekMod]]&lt;&gt;"",CONCATENATE(All_Opps[[#This Row],[Opp Year]],"-",TEXT(All_Opps[[#This Row],[WeekMod]],"00#")),"")</f>
        <v>2021-059</v>
      </c>
      <c r="C17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1782" s="181" t="str">
        <f>CONCATENATE(All_Opps[[#This Row],[Opp Year]],"-",TEXT(All_Opps[[#This Row],[Week]],"00#"))</f>
        <v>2021-059</v>
      </c>
      <c r="E1782" s="181">
        <f>IFERROR(VALUE(RIGHT(All_Opps[[#This Row],[Opportunity Name]],2)),"")</f>
        <v>1</v>
      </c>
      <c r="F1782" s="181">
        <f>IFERROR(("20"&amp;LEFT(All_Opps[[#This Row],[Opportunity Name]],2))*1,"")</f>
        <v>2021</v>
      </c>
      <c r="G1782" s="181" t="str">
        <f>MID(All_Opps[[#This Row],[Opportunity Name]],3,2)</f>
        <v>01</v>
      </c>
      <c r="H1782" s="181" t="str">
        <f>LEFT(All_Opps[[#This Row],[Opportunity Name]],7)</f>
        <v>2101-02</v>
      </c>
      <c r="I1782" s="181" t="str" cm="1">
        <f t="array" ref="I17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82" s="181" t="str">
        <f>YEAR(All_Opps[[#This Row],[Close_Date]])&amp;"-"&amp;TEXT(MONTH(All_Opps[[#This Row],[Close_Date]]),"00")</f>
        <v>2021-02</v>
      </c>
      <c r="K1782" s="182">
        <f>All_Opps[[#This Row],[Created Date2]]*1</f>
        <v>44235</v>
      </c>
      <c r="L1782" s="183">
        <f>YEAR(All_Opps[[#This Row],[Created_Date]])</f>
        <v>2021</v>
      </c>
      <c r="M1782" s="184">
        <f>WEEKNUM(All_Opps[[#This Row],[Created_Date]],16)</f>
        <v>7</v>
      </c>
      <c r="N1782" s="182">
        <f>All_Opps[[#This Row],[Close Date]]*1</f>
        <v>44235</v>
      </c>
      <c r="O1782" s="185">
        <f>YEAR(All_Opps[[#This Row],[Close_Date]])</f>
        <v>2021</v>
      </c>
      <c r="P1782" s="183">
        <f>MONTH(All_Opps[[#This Row],[Close Date]])</f>
        <v>2</v>
      </c>
      <c r="Q1782" s="181">
        <f>WEEKNUM(All_Opps[[#This Row],[Close Date]],1)</f>
        <v>7</v>
      </c>
      <c r="R178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82" s="4" t="s">
        <v>3874</v>
      </c>
      <c r="T1782" s="4" t="s">
        <v>3875</v>
      </c>
      <c r="U1782" s="68">
        <v>44235</v>
      </c>
      <c r="V1782" s="347" t="s">
        <v>19</v>
      </c>
      <c r="W1782" s="341">
        <v>23621</v>
      </c>
      <c r="X1782" s="4" t="s">
        <v>11</v>
      </c>
      <c r="Y1782" s="4" t="s">
        <v>328</v>
      </c>
      <c r="Z1782" s="68">
        <v>44235</v>
      </c>
    </row>
    <row r="1783" spans="1:26" ht="12.75" x14ac:dyDescent="0.35">
      <c r="A17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1783" s="181" t="str">
        <f>IF(All_Opps[[#This Row],[WeekMod]]&lt;&gt;"",CONCATENATE(All_Opps[[#This Row],[Opp Year]],"-",TEXT(All_Opps[[#This Row],[WeekMod]],"00#")),"")</f>
        <v>2021-052</v>
      </c>
      <c r="C17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1783" s="181" t="str">
        <f>CONCATENATE(All_Opps[[#This Row],[Opp Year]],"-",TEXT(All_Opps[[#This Row],[Week]],"00#"))</f>
        <v>2021-052</v>
      </c>
      <c r="E1783" s="181">
        <f>IFERROR(VALUE(RIGHT(All_Opps[[#This Row],[Opportunity Name]],2)),"")</f>
        <v>2</v>
      </c>
      <c r="F1783" s="181">
        <f>IFERROR(("20"&amp;LEFT(All_Opps[[#This Row],[Opportunity Name]],2))*1,"")</f>
        <v>2021</v>
      </c>
      <c r="G1783" s="181" t="str">
        <f>MID(All_Opps[[#This Row],[Opportunity Name]],3,2)</f>
        <v>11</v>
      </c>
      <c r="H1783" s="181" t="str">
        <f>LEFT(All_Opps[[#This Row],[Opportunity Name]],7)</f>
        <v>2111-02</v>
      </c>
      <c r="I1783" s="181" t="str" cm="1">
        <f t="array" ref="I17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83" s="181" t="str">
        <f>YEAR(All_Opps[[#This Row],[Close_Date]])&amp;"-"&amp;TEXT(MONTH(All_Opps[[#This Row],[Close_Date]]),"00")</f>
        <v>2020-12</v>
      </c>
      <c r="K1783" s="182">
        <f>All_Opps[[#This Row],[Created Date2]]*1</f>
        <v>44180</v>
      </c>
      <c r="L1783" s="183">
        <f>YEAR(All_Opps[[#This Row],[Created_Date]])</f>
        <v>2020</v>
      </c>
      <c r="M1783" s="184">
        <f>WEEKNUM(All_Opps[[#This Row],[Created_Date]],16)</f>
        <v>51</v>
      </c>
      <c r="N1783" s="182">
        <f>All_Opps[[#This Row],[Close Date]]*1</f>
        <v>44189</v>
      </c>
      <c r="O1783" s="185">
        <f>YEAR(All_Opps[[#This Row],[Close_Date]])</f>
        <v>2020</v>
      </c>
      <c r="P1783" s="183">
        <f>MONTH(All_Opps[[#This Row],[Close Date]])</f>
        <v>12</v>
      </c>
      <c r="Q1783" s="181">
        <f>WEEKNUM(All_Opps[[#This Row],[Close Date]],1)</f>
        <v>52</v>
      </c>
      <c r="R178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321</v>
      </c>
      <c r="S1783" s="4" t="s">
        <v>3876</v>
      </c>
      <c r="T1783" s="4" t="s">
        <v>3877</v>
      </c>
      <c r="U1783" s="68">
        <v>44189</v>
      </c>
      <c r="V1783" s="347" t="s">
        <v>19</v>
      </c>
      <c r="W1783" s="341">
        <v>32845</v>
      </c>
      <c r="X1783" s="4" t="s">
        <v>6</v>
      </c>
      <c r="Y1783" s="4" t="s">
        <v>328</v>
      </c>
      <c r="Z1783" s="68">
        <v>44180</v>
      </c>
    </row>
    <row r="1784" spans="1:26" ht="12.75" x14ac:dyDescent="0.35">
      <c r="A17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1784" s="181" t="str">
        <f>IF(All_Opps[[#This Row],[WeekMod]]&lt;&gt;"",CONCATENATE(All_Opps[[#This Row],[Opp Year]],"-",TEXT(All_Opps[[#This Row],[WeekMod]],"00#")),"")</f>
        <v>2021-058</v>
      </c>
      <c r="C17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1784" s="181" t="str">
        <f>CONCATENATE(All_Opps[[#This Row],[Opp Year]],"-",TEXT(All_Opps[[#This Row],[Week]],"00#"))</f>
        <v>2021-058</v>
      </c>
      <c r="E1784" s="181">
        <f>IFERROR(VALUE(RIGHT(All_Opps[[#This Row],[Opportunity Name]],2)),"")</f>
        <v>2</v>
      </c>
      <c r="F1784" s="181">
        <f>IFERROR(("20"&amp;LEFT(All_Opps[[#This Row],[Opportunity Name]],2))*1,"")</f>
        <v>2021</v>
      </c>
      <c r="G1784" s="181" t="str">
        <f>MID(All_Opps[[#This Row],[Opportunity Name]],3,2)</f>
        <v>08</v>
      </c>
      <c r="H1784" s="181" t="str">
        <f>LEFT(All_Opps[[#This Row],[Opportunity Name]],7)</f>
        <v>2108-34</v>
      </c>
      <c r="I1784" s="181" t="str" cm="1">
        <f t="array" ref="I17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84" s="181" t="str">
        <f>YEAR(All_Opps[[#This Row],[Close_Date]])&amp;"-"&amp;TEXT(MONTH(All_Opps[[#This Row],[Close_Date]]),"00")</f>
        <v>2021-01</v>
      </c>
      <c r="K1784" s="182">
        <f>All_Opps[[#This Row],[Created Date2]]*1</f>
        <v>44219</v>
      </c>
      <c r="L1784" s="183">
        <f>YEAR(All_Opps[[#This Row],[Created_Date]])</f>
        <v>2021</v>
      </c>
      <c r="M1784" s="184">
        <f>WEEKNUM(All_Opps[[#This Row],[Created_Date]],16)</f>
        <v>5</v>
      </c>
      <c r="N1784" s="182">
        <f>All_Opps[[#This Row],[Close Date]]*1</f>
        <v>44227</v>
      </c>
      <c r="O1784" s="185">
        <f>YEAR(All_Opps[[#This Row],[Close_Date]])</f>
        <v>2021</v>
      </c>
      <c r="P1784" s="183">
        <f>MONTH(All_Opps[[#This Row],[Close Date]])</f>
        <v>1</v>
      </c>
      <c r="Q1784" s="181">
        <f>WEEKNUM(All_Opps[[#This Row],[Close Date]],1)</f>
        <v>6</v>
      </c>
      <c r="R178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190</v>
      </c>
      <c r="S1784" s="4" t="s">
        <v>3878</v>
      </c>
      <c r="T1784" s="4" t="s">
        <v>3879</v>
      </c>
      <c r="U1784" s="68">
        <v>44227</v>
      </c>
      <c r="V1784" s="347" t="s">
        <v>19</v>
      </c>
      <c r="W1784" s="9">
        <v>87753</v>
      </c>
      <c r="X1784" s="4" t="s">
        <v>11</v>
      </c>
      <c r="Y1784" s="4" t="s">
        <v>3563</v>
      </c>
      <c r="Z1784" s="68">
        <v>44219</v>
      </c>
    </row>
    <row r="1785" spans="1:26" ht="12.75" x14ac:dyDescent="0.35">
      <c r="A17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1785" s="181" t="str">
        <f>IF(All_Opps[[#This Row],[WeekMod]]&lt;&gt;"",CONCATENATE(All_Opps[[#This Row],[Opp Year]],"-",TEXT(All_Opps[[#This Row],[WeekMod]],"00#")),"")</f>
        <v>2021-054</v>
      </c>
      <c r="C17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1785" s="181" t="str">
        <f>CONCATENATE(All_Opps[[#This Row],[Opp Year]],"-",TEXT(All_Opps[[#This Row],[Week]],"00#"))</f>
        <v>2021-054</v>
      </c>
      <c r="E1785" s="181">
        <f>IFERROR(VALUE(RIGHT(All_Opps[[#This Row],[Opportunity Name]],2)),"")</f>
        <v>1</v>
      </c>
      <c r="F1785" s="181">
        <f>IFERROR(("20"&amp;LEFT(All_Opps[[#This Row],[Opportunity Name]],2))*1,"")</f>
        <v>2021</v>
      </c>
      <c r="G1785" s="181" t="str">
        <f>MID(All_Opps[[#This Row],[Opportunity Name]],3,2)</f>
        <v>03</v>
      </c>
      <c r="H1785" s="181" t="str">
        <f>LEFT(All_Opps[[#This Row],[Opportunity Name]],7)</f>
        <v>2103-05</v>
      </c>
      <c r="I1785" s="181" t="str" cm="1">
        <f t="array" ref="I17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85" s="181" t="str">
        <f>YEAR(All_Opps[[#This Row],[Close_Date]])&amp;"-"&amp;TEXT(MONTH(All_Opps[[#This Row],[Close_Date]]),"00")</f>
        <v>2021-01</v>
      </c>
      <c r="K1785" s="182">
        <f>All_Opps[[#This Row],[Created Date2]]*1</f>
        <v>44201</v>
      </c>
      <c r="L1785" s="183">
        <f>YEAR(All_Opps[[#This Row],[Created_Date]])</f>
        <v>2021</v>
      </c>
      <c r="M1785" s="184">
        <f>WEEKNUM(All_Opps[[#This Row],[Created_Date]],16)</f>
        <v>2</v>
      </c>
      <c r="N1785" s="182">
        <f>All_Opps[[#This Row],[Close Date]]*1</f>
        <v>44203</v>
      </c>
      <c r="O1785" s="185">
        <f>YEAR(All_Opps[[#This Row],[Close_Date]])</f>
        <v>2021</v>
      </c>
      <c r="P1785" s="183">
        <f>MONTH(All_Opps[[#This Row],[Close Date]])</f>
        <v>1</v>
      </c>
      <c r="Q1785" s="181">
        <f>WEEKNUM(All_Opps[[#This Row],[Close Date]],1)</f>
        <v>2</v>
      </c>
      <c r="R178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55</v>
      </c>
      <c r="S1785" s="4" t="s">
        <v>3880</v>
      </c>
      <c r="T1785" s="4" t="s">
        <v>3881</v>
      </c>
      <c r="U1785" s="68">
        <v>44203</v>
      </c>
      <c r="V1785" s="347" t="s">
        <v>19</v>
      </c>
      <c r="W1785" s="341">
        <v>16242</v>
      </c>
      <c r="X1785" s="4" t="s">
        <v>15</v>
      </c>
      <c r="Y1785" s="4" t="s">
        <v>328</v>
      </c>
      <c r="Z1785" s="68">
        <v>44201</v>
      </c>
    </row>
    <row r="1786" spans="1:26" ht="12.75" x14ac:dyDescent="0.35">
      <c r="A17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786" s="181" t="str">
        <f>IF(All_Opps[[#This Row],[WeekMod]]&lt;&gt;"",CONCATENATE(All_Opps[[#This Row],[Opp Year]],"-",TEXT(All_Opps[[#This Row],[WeekMod]],"00#")),"")</f>
        <v>2021-056</v>
      </c>
      <c r="C17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786" s="181" t="str">
        <f>CONCATENATE(All_Opps[[#This Row],[Opp Year]],"-",TEXT(All_Opps[[#This Row],[Week]],"00#"))</f>
        <v>2021-056</v>
      </c>
      <c r="E1786" s="181">
        <f>IFERROR(VALUE(RIGHT(All_Opps[[#This Row],[Opportunity Name]],2)),"")</f>
        <v>1</v>
      </c>
      <c r="F1786" s="181">
        <f>IFERROR(("20"&amp;LEFT(All_Opps[[#This Row],[Opportunity Name]],2))*1,"")</f>
        <v>2021</v>
      </c>
      <c r="G1786" s="181" t="str">
        <f>MID(All_Opps[[#This Row],[Opportunity Name]],3,2)</f>
        <v>01</v>
      </c>
      <c r="H1786" s="181" t="str">
        <f>LEFT(All_Opps[[#This Row],[Opportunity Name]],7)</f>
        <v>2101-02</v>
      </c>
      <c r="I1786" s="181" t="str" cm="1">
        <f t="array" ref="I17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86" s="181" t="str">
        <f>YEAR(All_Opps[[#This Row],[Close_Date]])&amp;"-"&amp;TEXT(MONTH(All_Opps[[#This Row],[Close_Date]]),"00")</f>
        <v>2021-01</v>
      </c>
      <c r="K1786" s="182">
        <f>All_Opps[[#This Row],[Created Date2]]*1</f>
        <v>44215</v>
      </c>
      <c r="L1786" s="183">
        <f>YEAR(All_Opps[[#This Row],[Created_Date]])</f>
        <v>2021</v>
      </c>
      <c r="M1786" s="184">
        <f>WEEKNUM(All_Opps[[#This Row],[Created_Date]],16)</f>
        <v>4</v>
      </c>
      <c r="N1786" s="182">
        <f>All_Opps[[#This Row],[Close Date]]*1</f>
        <v>44215</v>
      </c>
      <c r="O1786" s="185">
        <f>YEAR(All_Opps[[#This Row],[Close_Date]])</f>
        <v>2021</v>
      </c>
      <c r="P1786" s="183">
        <f>MONTH(All_Opps[[#This Row],[Close Date]])</f>
        <v>1</v>
      </c>
      <c r="Q1786" s="181">
        <f>WEEKNUM(All_Opps[[#This Row],[Close Date]],1)</f>
        <v>4</v>
      </c>
      <c r="R178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86" s="4" t="s">
        <v>3882</v>
      </c>
      <c r="T1786" s="4" t="s">
        <v>3883</v>
      </c>
      <c r="U1786" s="68">
        <v>44215</v>
      </c>
      <c r="V1786" s="347" t="s">
        <v>19</v>
      </c>
      <c r="W1786" s="341">
        <v>310</v>
      </c>
      <c r="X1786" s="4" t="s">
        <v>15</v>
      </c>
      <c r="Y1786" s="4" t="s">
        <v>328</v>
      </c>
      <c r="Z1786" s="68">
        <v>44215</v>
      </c>
    </row>
    <row r="1787" spans="1:26" ht="12.75" x14ac:dyDescent="0.35">
      <c r="A17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1787" s="181" t="str">
        <f>IF(All_Opps[[#This Row],[WeekMod]]&lt;&gt;"",CONCATENATE(All_Opps[[#This Row],[Opp Year]],"-",TEXT(All_Opps[[#This Row],[WeekMod]],"00#")),"")</f>
        <v>2021-054</v>
      </c>
      <c r="C17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1787" s="181" t="str">
        <f>CONCATENATE(All_Opps[[#This Row],[Opp Year]],"-",TEXT(All_Opps[[#This Row],[Week]],"00#"))</f>
        <v>2021-054</v>
      </c>
      <c r="E1787" s="181">
        <f>IFERROR(VALUE(RIGHT(All_Opps[[#This Row],[Opportunity Name]],2)),"")</f>
        <v>2</v>
      </c>
      <c r="F1787" s="181">
        <f>IFERROR(("20"&amp;LEFT(All_Opps[[#This Row],[Opportunity Name]],2))*1,"")</f>
        <v>2021</v>
      </c>
      <c r="G1787" s="181" t="str">
        <f>MID(All_Opps[[#This Row],[Opportunity Name]],3,2)</f>
        <v>07</v>
      </c>
      <c r="H1787" s="181" t="str">
        <f>LEFT(All_Opps[[#This Row],[Opportunity Name]],7)</f>
        <v>2107 Ya</v>
      </c>
      <c r="I1787" s="181" t="str" cm="1">
        <f t="array" ref="I17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87" s="181" t="str">
        <f>YEAR(All_Opps[[#This Row],[Close_Date]])&amp;"-"&amp;TEXT(MONTH(All_Opps[[#This Row],[Close_Date]]),"00")</f>
        <v>2021-01</v>
      </c>
      <c r="K1787" s="182">
        <f>All_Opps[[#This Row],[Created Date2]]*1</f>
        <v>44200</v>
      </c>
      <c r="L1787" s="183">
        <f>YEAR(All_Opps[[#This Row],[Created_Date]])</f>
        <v>2021</v>
      </c>
      <c r="M1787" s="184">
        <f>WEEKNUM(All_Opps[[#This Row],[Created_Date]],16)</f>
        <v>2</v>
      </c>
      <c r="N1787" s="182">
        <f>All_Opps[[#This Row],[Close Date]]*1</f>
        <v>44205</v>
      </c>
      <c r="O1787" s="185">
        <f>YEAR(All_Opps[[#This Row],[Close_Date]])</f>
        <v>2021</v>
      </c>
      <c r="P1787" s="183">
        <f>MONTH(All_Opps[[#This Row],[Close Date]])</f>
        <v>1</v>
      </c>
      <c r="Q1787" s="181">
        <f>WEEKNUM(All_Opps[[#This Row],[Close Date]],1)</f>
        <v>2</v>
      </c>
      <c r="R178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87" s="4" t="s">
        <v>3884</v>
      </c>
      <c r="T1787" s="4" t="s">
        <v>3885</v>
      </c>
      <c r="U1787" s="68">
        <v>44205</v>
      </c>
      <c r="V1787" s="347" t="s">
        <v>18</v>
      </c>
      <c r="W1787" s="9">
        <v>25372</v>
      </c>
      <c r="X1787" s="4" t="s">
        <v>15</v>
      </c>
      <c r="Y1787" s="4" t="s">
        <v>1285</v>
      </c>
      <c r="Z1787" s="68">
        <v>44200</v>
      </c>
    </row>
    <row r="1788" spans="1:26" ht="12.75" x14ac:dyDescent="0.35">
      <c r="A17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1788" s="181" t="str">
        <f>IF(All_Opps[[#This Row],[WeekMod]]&lt;&gt;"",CONCATENATE(All_Opps[[#This Row],[Opp Year]],"-",TEXT(All_Opps[[#This Row],[WeekMod]],"00#")),"")</f>
        <v>2021-054</v>
      </c>
      <c r="C17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1788" s="181" t="str">
        <f>CONCATENATE(All_Opps[[#This Row],[Opp Year]],"-",TEXT(All_Opps[[#This Row],[Week]],"00#"))</f>
        <v>2021-054</v>
      </c>
      <c r="E1788" s="181">
        <f>IFERROR(VALUE(RIGHT(All_Opps[[#This Row],[Opportunity Name]],2)),"")</f>
        <v>6</v>
      </c>
      <c r="F1788" s="181">
        <f>IFERROR(("20"&amp;LEFT(All_Opps[[#This Row],[Opportunity Name]],2))*1,"")</f>
        <v>2021</v>
      </c>
      <c r="G1788" s="181" t="str">
        <f>MID(All_Opps[[#This Row],[Opportunity Name]],3,2)</f>
        <v>12</v>
      </c>
      <c r="H1788" s="181" t="str">
        <f>LEFT(All_Opps[[#This Row],[Opportunity Name]],7)</f>
        <v>2112-09</v>
      </c>
      <c r="I1788" s="181" t="str" cm="1">
        <f t="array" ref="I17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88" s="181" t="str">
        <f>YEAR(All_Opps[[#This Row],[Close_Date]])&amp;"-"&amp;TEXT(MONTH(All_Opps[[#This Row],[Close_Date]]),"00")</f>
        <v>2021-01</v>
      </c>
      <c r="K1788" s="182">
        <f>All_Opps[[#This Row],[Created Date2]]*1</f>
        <v>44186</v>
      </c>
      <c r="L1788" s="183">
        <f>YEAR(All_Opps[[#This Row],[Created_Date]])</f>
        <v>2020</v>
      </c>
      <c r="M1788" s="184">
        <f>WEEKNUM(All_Opps[[#This Row],[Created_Date]],16)</f>
        <v>52</v>
      </c>
      <c r="N1788" s="182">
        <f>All_Opps[[#This Row],[Close Date]]*1</f>
        <v>44204</v>
      </c>
      <c r="O1788" s="185">
        <f>YEAR(All_Opps[[#This Row],[Close_Date]])</f>
        <v>2021</v>
      </c>
      <c r="P1788" s="183">
        <f>MONTH(All_Opps[[#This Row],[Close Date]])</f>
        <v>1</v>
      </c>
      <c r="Q1788" s="181">
        <f>WEEKNUM(All_Opps[[#This Row],[Close Date]],1)</f>
        <v>2</v>
      </c>
      <c r="R178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345</v>
      </c>
      <c r="S1788" s="4" t="s">
        <v>3886</v>
      </c>
      <c r="T1788" s="4" t="s">
        <v>3887</v>
      </c>
      <c r="U1788" s="68">
        <v>44204</v>
      </c>
      <c r="V1788" s="347" t="s">
        <v>19</v>
      </c>
      <c r="W1788" s="341">
        <v>157778</v>
      </c>
      <c r="X1788" s="4" t="s">
        <v>13</v>
      </c>
      <c r="Y1788" s="4" t="s">
        <v>328</v>
      </c>
      <c r="Z1788" s="68">
        <v>44186</v>
      </c>
    </row>
    <row r="1789" spans="1:26" ht="12.75" x14ac:dyDescent="0.35">
      <c r="A17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</v>
      </c>
      <c r="B1789" s="181" t="str">
        <f>IF(All_Opps[[#This Row],[WeekMod]]&lt;&gt;"",CONCATENATE(All_Opps[[#This Row],[Opp Year]],"-",TEXT(All_Opps[[#This Row],[WeekMod]],"00#")),"")</f>
        <v>2022-004</v>
      </c>
      <c r="C17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</v>
      </c>
      <c r="D1789" s="181" t="str">
        <f>CONCATENATE(All_Opps[[#This Row],[Opp Year]],"-",TEXT(All_Opps[[#This Row],[Week]],"00#"))</f>
        <v>2022-004</v>
      </c>
      <c r="E1789" s="181">
        <f>IFERROR(VALUE(RIGHT(All_Opps[[#This Row],[Opportunity Name]],2)),"")</f>
        <v>2</v>
      </c>
      <c r="F1789" s="181">
        <f>IFERROR(("20"&amp;LEFT(All_Opps[[#This Row],[Opportunity Name]],2))*1,"")</f>
        <v>2022</v>
      </c>
      <c r="G1789" s="181" t="str">
        <f>MID(All_Opps[[#This Row],[Opportunity Name]],3,2)</f>
        <v>05</v>
      </c>
      <c r="H1789" s="181" t="str">
        <f>LEFT(All_Opps[[#This Row],[Opportunity Name]],7)</f>
        <v>2205-03</v>
      </c>
      <c r="I1789" s="181" t="str" cm="1">
        <f t="array" ref="I17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89" s="181" t="str">
        <f>YEAR(All_Opps[[#This Row],[Close_Date]])&amp;"-"&amp;TEXT(MONTH(All_Opps[[#This Row],[Close_Date]]),"00")</f>
        <v>2021-01</v>
      </c>
      <c r="K1789" s="182">
        <f>All_Opps[[#This Row],[Created Date2]]*1</f>
        <v>44204</v>
      </c>
      <c r="L1789" s="183">
        <f>YEAR(All_Opps[[#This Row],[Created_Date]])</f>
        <v>2021</v>
      </c>
      <c r="M1789" s="184">
        <f>WEEKNUM(All_Opps[[#This Row],[Created_Date]],16)</f>
        <v>2</v>
      </c>
      <c r="N1789" s="182">
        <f>All_Opps[[#This Row],[Close Date]]*1</f>
        <v>44214</v>
      </c>
      <c r="O1789" s="185">
        <f>YEAR(All_Opps[[#This Row],[Close_Date]])</f>
        <v>2021</v>
      </c>
      <c r="P1789" s="183">
        <f>MONTH(All_Opps[[#This Row],[Close Date]])</f>
        <v>1</v>
      </c>
      <c r="Q1789" s="181">
        <f>WEEKNUM(All_Opps[[#This Row],[Close Date]],1)</f>
        <v>4</v>
      </c>
      <c r="R178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478</v>
      </c>
      <c r="S1789" s="4" t="s">
        <v>3888</v>
      </c>
      <c r="T1789" s="4" t="s">
        <v>3889</v>
      </c>
      <c r="U1789" s="68">
        <v>44214</v>
      </c>
      <c r="V1789" s="347" t="s">
        <v>19</v>
      </c>
      <c r="W1789" s="341">
        <v>35875</v>
      </c>
      <c r="X1789" s="4" t="s">
        <v>181</v>
      </c>
      <c r="Y1789" s="4" t="s">
        <v>328</v>
      </c>
      <c r="Z1789" s="68">
        <v>44204</v>
      </c>
    </row>
    <row r="1790" spans="1:26" ht="12.75" x14ac:dyDescent="0.35">
      <c r="A17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1790" s="181" t="str">
        <f>IF(All_Opps[[#This Row],[WeekMod]]&lt;&gt;"",CONCATENATE(All_Opps[[#This Row],[Opp Year]],"-",TEXT(All_Opps[[#This Row],[WeekMod]],"00#")),"")</f>
        <v>2021-060</v>
      </c>
      <c r="C17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1790" s="181" t="str">
        <f>CONCATENATE(All_Opps[[#This Row],[Opp Year]],"-",TEXT(All_Opps[[#This Row],[Week]],"00#"))</f>
        <v>2021-060</v>
      </c>
      <c r="E1790" s="181">
        <f>IFERROR(VALUE(RIGHT(All_Opps[[#This Row],[Opportunity Name]],2)),"")</f>
        <v>2</v>
      </c>
      <c r="F1790" s="181">
        <f>IFERROR(("20"&amp;LEFT(All_Opps[[#This Row],[Opportunity Name]],2))*1,"")</f>
        <v>2021</v>
      </c>
      <c r="G1790" s="181" t="str">
        <f>MID(All_Opps[[#This Row],[Opportunity Name]],3,2)</f>
        <v>08</v>
      </c>
      <c r="H1790" s="181" t="str">
        <f>LEFT(All_Opps[[#This Row],[Opportunity Name]],7)</f>
        <v>2108 Ub</v>
      </c>
      <c r="I1790" s="181" t="str" cm="1">
        <f t="array" ref="I17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90" s="181" t="str">
        <f>YEAR(All_Opps[[#This Row],[Close_Date]])&amp;"-"&amp;TEXT(MONTH(All_Opps[[#This Row],[Close_Date]]),"00")</f>
        <v>2021-02</v>
      </c>
      <c r="K1790" s="182">
        <f>All_Opps[[#This Row],[Created Date2]]*1</f>
        <v>44225</v>
      </c>
      <c r="L1790" s="183">
        <f>YEAR(All_Opps[[#This Row],[Created_Date]])</f>
        <v>2021</v>
      </c>
      <c r="M1790" s="184">
        <f>WEEKNUM(All_Opps[[#This Row],[Created_Date]],16)</f>
        <v>5</v>
      </c>
      <c r="N1790" s="182">
        <f>All_Opps[[#This Row],[Close Date]]*1</f>
        <v>44245</v>
      </c>
      <c r="O1790" s="185">
        <f>YEAR(All_Opps[[#This Row],[Close_Date]])</f>
        <v>2021</v>
      </c>
      <c r="P1790" s="183">
        <f>MONTH(All_Opps[[#This Row],[Close Date]])</f>
        <v>2</v>
      </c>
      <c r="Q1790" s="181">
        <f>WEEKNUM(All_Opps[[#This Row],[Close Date]],1)</f>
        <v>8</v>
      </c>
      <c r="R17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90" s="4" t="s">
        <v>3890</v>
      </c>
      <c r="T1790" s="4" t="s">
        <v>3891</v>
      </c>
      <c r="U1790" s="68">
        <v>44245</v>
      </c>
      <c r="V1790" s="347" t="s">
        <v>18</v>
      </c>
      <c r="W1790" s="9">
        <v>56393</v>
      </c>
      <c r="X1790" s="4" t="s">
        <v>181</v>
      </c>
      <c r="Y1790" s="4" t="s">
        <v>3563</v>
      </c>
      <c r="Z1790" s="68">
        <v>44225</v>
      </c>
    </row>
    <row r="1791" spans="1:26" ht="12.75" x14ac:dyDescent="0.35">
      <c r="A17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1791" s="181" t="str">
        <f>IF(All_Opps[[#This Row],[WeekMod]]&lt;&gt;"",CONCATENATE(All_Opps[[#This Row],[Opp Year]],"-",TEXT(All_Opps[[#This Row],[WeekMod]],"00#")),"")</f>
        <v>2021-053</v>
      </c>
      <c r="C17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1791" s="181" t="str">
        <f>CONCATENATE(All_Opps[[#This Row],[Opp Year]],"-",TEXT(All_Opps[[#This Row],[Week]],"00#"))</f>
        <v>2021-053</v>
      </c>
      <c r="E1791" s="181">
        <f>IFERROR(VALUE(RIGHT(All_Opps[[#This Row],[Opportunity Name]],2)),"")</f>
        <v>2</v>
      </c>
      <c r="F1791" s="181">
        <f>IFERROR(("20"&amp;LEFT(All_Opps[[#This Row],[Opportunity Name]],2))*1,"")</f>
        <v>2021</v>
      </c>
      <c r="G1791" s="181" t="str">
        <f>MID(All_Opps[[#This Row],[Opportunity Name]],3,2)</f>
        <v>09</v>
      </c>
      <c r="H1791" s="181" t="str">
        <f>LEFT(All_Opps[[#This Row],[Opportunity Name]],7)</f>
        <v>2109 Wh</v>
      </c>
      <c r="I1791" s="181" t="str" cm="1">
        <f t="array" ref="I17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91" s="181" t="str">
        <f>YEAR(All_Opps[[#This Row],[Close_Date]])&amp;"-"&amp;TEXT(MONTH(All_Opps[[#This Row],[Close_Date]]),"00")</f>
        <v>2021-01</v>
      </c>
      <c r="K1791" s="182">
        <f>All_Opps[[#This Row],[Created Date2]]*1</f>
        <v>44191</v>
      </c>
      <c r="L1791" s="183">
        <f>YEAR(All_Opps[[#This Row],[Created_Date]])</f>
        <v>2020</v>
      </c>
      <c r="M1791" s="184">
        <f>WEEKNUM(All_Opps[[#This Row],[Created_Date]],16)</f>
        <v>53</v>
      </c>
      <c r="N1791" s="182">
        <f>All_Opps[[#This Row],[Close Date]]*1</f>
        <v>44198</v>
      </c>
      <c r="O1791" s="185">
        <f>YEAR(All_Opps[[#This Row],[Close_Date]])</f>
        <v>2021</v>
      </c>
      <c r="P1791" s="183">
        <f>MONTH(All_Opps[[#This Row],[Close Date]])</f>
        <v>1</v>
      </c>
      <c r="Q1791" s="181">
        <f>WEEKNUM(All_Opps[[#This Row],[Close Date]],1)</f>
        <v>1</v>
      </c>
      <c r="R179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91" s="4" t="s">
        <v>3892</v>
      </c>
      <c r="T1791" s="4" t="s">
        <v>3893</v>
      </c>
      <c r="U1791" s="68">
        <v>44198</v>
      </c>
      <c r="V1791" s="347" t="s">
        <v>18</v>
      </c>
      <c r="W1791" s="9">
        <v>32987</v>
      </c>
      <c r="X1791" s="4" t="s">
        <v>24</v>
      </c>
      <c r="Y1791" s="4" t="s">
        <v>1285</v>
      </c>
      <c r="Z1791" s="68">
        <v>44191</v>
      </c>
    </row>
    <row r="1792" spans="1:26" ht="12.75" x14ac:dyDescent="0.35">
      <c r="A179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792" s="181" t="str">
        <f>IF(All_Opps[[#This Row],[WeekMod]]&lt;&gt;"",CONCATENATE(All_Opps[[#This Row],[Opp Year]],"-",TEXT(All_Opps[[#This Row],[WeekMod]],"00#")),"")</f>
        <v/>
      </c>
      <c r="C17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792" s="181" t="str">
        <f>CONCATENATE(All_Opps[[#This Row],[Opp Year]],"-",TEXT(All_Opps[[#This Row],[Week]],"00#"))</f>
        <v>2022-001</v>
      </c>
      <c r="E1792" s="181">
        <f>IFERROR(VALUE(RIGHT(All_Opps[[#This Row],[Opportunity Name]],2)),"")</f>
        <v>2</v>
      </c>
      <c r="F1792" s="181">
        <f>IFERROR(("20"&amp;LEFT(All_Opps[[#This Row],[Opportunity Name]],2))*1,"")</f>
        <v>2022</v>
      </c>
      <c r="G1792" s="181" t="str">
        <f>MID(All_Opps[[#This Row],[Opportunity Name]],3,2)</f>
        <v>07</v>
      </c>
      <c r="H1792" s="181" t="str">
        <f>LEFT(All_Opps[[#This Row],[Opportunity Name]],7)</f>
        <v>2207 Ta</v>
      </c>
      <c r="I1792" s="181" t="str" cm="1">
        <f t="array" ref="I17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92" s="181" t="str">
        <f>YEAR(All_Opps[[#This Row],[Close_Date]])&amp;"-"&amp;TEXT(MONTH(All_Opps[[#This Row],[Close_Date]]),"00")</f>
        <v>2020-12</v>
      </c>
      <c r="K1792" s="182">
        <f>All_Opps[[#This Row],[Created Date2]]*1</f>
        <v>44159</v>
      </c>
      <c r="L1792" s="183">
        <f>YEAR(All_Opps[[#This Row],[Created_Date]])</f>
        <v>2020</v>
      </c>
      <c r="M1792" s="184">
        <f>WEEKNUM(All_Opps[[#This Row],[Created_Date]],16)</f>
        <v>48</v>
      </c>
      <c r="N1792" s="182">
        <f>All_Opps[[#This Row],[Close Date]]*1</f>
        <v>44195</v>
      </c>
      <c r="O1792" s="185">
        <f>YEAR(All_Opps[[#This Row],[Close_Date]])</f>
        <v>2020</v>
      </c>
      <c r="P1792" s="183">
        <f>MONTH(All_Opps[[#This Row],[Close Date]])</f>
        <v>12</v>
      </c>
      <c r="Q1792" s="181">
        <f>WEEKNUM(All_Opps[[#This Row],[Close Date]],1)</f>
        <v>53</v>
      </c>
      <c r="R179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92" s="4" t="s">
        <v>3894</v>
      </c>
      <c r="T1792" s="4" t="s">
        <v>3895</v>
      </c>
      <c r="U1792" s="68">
        <v>44195</v>
      </c>
      <c r="V1792" s="347" t="s">
        <v>18</v>
      </c>
      <c r="W1792" s="9">
        <v>60978</v>
      </c>
      <c r="X1792" s="4" t="s">
        <v>13</v>
      </c>
      <c r="Y1792" s="4" t="s">
        <v>3563</v>
      </c>
      <c r="Z1792" s="68">
        <v>44159</v>
      </c>
    </row>
    <row r="1793" spans="1:26" ht="12.75" x14ac:dyDescent="0.35">
      <c r="A17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1793" s="181" t="str">
        <f>IF(All_Opps[[#This Row],[WeekMod]]&lt;&gt;"",CONCATENATE(All_Opps[[#This Row],[Opp Year]],"-",TEXT(All_Opps[[#This Row],[WeekMod]],"00#")),"")</f>
        <v>2021-058</v>
      </c>
      <c r="C17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1793" s="181" t="str">
        <f>CONCATENATE(All_Opps[[#This Row],[Opp Year]],"-",TEXT(All_Opps[[#This Row],[Week]],"00#"))</f>
        <v>2021-058</v>
      </c>
      <c r="E1793" s="181">
        <f>IFERROR(VALUE(RIGHT(All_Opps[[#This Row],[Opportunity Name]],2)),"")</f>
        <v>2</v>
      </c>
      <c r="F1793" s="181">
        <f>IFERROR(("20"&amp;LEFT(All_Opps[[#This Row],[Opportunity Name]],2))*1,"")</f>
        <v>2021</v>
      </c>
      <c r="G1793" s="181" t="str">
        <f>MID(All_Opps[[#This Row],[Opportunity Name]],3,2)</f>
        <v>12</v>
      </c>
      <c r="H1793" s="181" t="str">
        <f>LEFT(All_Opps[[#This Row],[Opportunity Name]],7)</f>
        <v>2112 Ho</v>
      </c>
      <c r="I1793" s="181" t="str" cm="1">
        <f t="array" ref="I17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93" s="181" t="str">
        <f>YEAR(All_Opps[[#This Row],[Close_Date]])&amp;"-"&amp;TEXT(MONTH(All_Opps[[#This Row],[Close_Date]]),"00")</f>
        <v>2021-02</v>
      </c>
      <c r="K1793" s="182">
        <f>All_Opps[[#This Row],[Created Date2]]*1</f>
        <v>44209</v>
      </c>
      <c r="L1793" s="183">
        <f>YEAR(All_Opps[[#This Row],[Created_Date]])</f>
        <v>2021</v>
      </c>
      <c r="M1793" s="184">
        <f>WEEKNUM(All_Opps[[#This Row],[Created_Date]],16)</f>
        <v>3</v>
      </c>
      <c r="N1793" s="182">
        <f>All_Opps[[#This Row],[Close Date]]*1</f>
        <v>44232</v>
      </c>
      <c r="O1793" s="185">
        <f>YEAR(All_Opps[[#This Row],[Close_Date]])</f>
        <v>2021</v>
      </c>
      <c r="P1793" s="183">
        <f>MONTH(All_Opps[[#This Row],[Close Date]])</f>
        <v>2</v>
      </c>
      <c r="Q1793" s="181">
        <f>WEEKNUM(All_Opps[[#This Row],[Close Date]],1)</f>
        <v>6</v>
      </c>
      <c r="R17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93" s="4" t="s">
        <v>3896</v>
      </c>
      <c r="T1793" s="4" t="s">
        <v>3897</v>
      </c>
      <c r="U1793" s="68">
        <v>44232</v>
      </c>
      <c r="V1793" s="347" t="s">
        <v>18</v>
      </c>
      <c r="W1793" s="9">
        <v>30224</v>
      </c>
      <c r="X1793" s="4" t="s">
        <v>161</v>
      </c>
      <c r="Y1793" s="4" t="s">
        <v>3563</v>
      </c>
      <c r="Z1793" s="68">
        <v>44209</v>
      </c>
    </row>
    <row r="1794" spans="1:26" ht="12.75" x14ac:dyDescent="0.35">
      <c r="A17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</v>
      </c>
      <c r="B1794" s="181" t="str">
        <f>IF(All_Opps[[#This Row],[WeekMod]]&lt;&gt;"",CONCATENATE(All_Opps[[#This Row],[Opp Year]],"-",TEXT(All_Opps[[#This Row],[WeekMod]],"00#")),"")</f>
        <v>2022-008</v>
      </c>
      <c r="C17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</v>
      </c>
      <c r="D1794" s="181" t="str">
        <f>CONCATENATE(All_Opps[[#This Row],[Opp Year]],"-",TEXT(All_Opps[[#This Row],[Week]],"00#"))</f>
        <v>2022-008</v>
      </c>
      <c r="E1794" s="181">
        <f>IFERROR(VALUE(RIGHT(All_Opps[[#This Row],[Opportunity Name]],2)),"")</f>
        <v>2</v>
      </c>
      <c r="F1794" s="181">
        <f>IFERROR(("20"&amp;LEFT(All_Opps[[#This Row],[Opportunity Name]],2))*1,"")</f>
        <v>2022</v>
      </c>
      <c r="G1794" s="181" t="str">
        <f>MID(All_Opps[[#This Row],[Opportunity Name]],3,2)</f>
        <v>07</v>
      </c>
      <c r="H1794" s="181" t="str">
        <f>LEFT(All_Opps[[#This Row],[Opportunity Name]],7)</f>
        <v>2207 Du</v>
      </c>
      <c r="I1794" s="181" t="str" cm="1">
        <f t="array" ref="I17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94" s="181" t="str">
        <f>YEAR(All_Opps[[#This Row],[Close_Date]])&amp;"-"&amp;TEXT(MONTH(All_Opps[[#This Row],[Close_Date]]),"00")</f>
        <v>2021-02</v>
      </c>
      <c r="K1794" s="182">
        <f>All_Opps[[#This Row],[Created Date2]]*1</f>
        <v>44222</v>
      </c>
      <c r="L1794" s="183">
        <f>YEAR(All_Opps[[#This Row],[Created_Date]])</f>
        <v>2021</v>
      </c>
      <c r="M1794" s="184">
        <f>WEEKNUM(All_Opps[[#This Row],[Created_Date]],16)</f>
        <v>5</v>
      </c>
      <c r="N1794" s="182">
        <f>All_Opps[[#This Row],[Close Date]]*1</f>
        <v>44243</v>
      </c>
      <c r="O1794" s="185">
        <f>YEAR(All_Opps[[#This Row],[Close_Date]])</f>
        <v>2021</v>
      </c>
      <c r="P1794" s="183">
        <f>MONTH(All_Opps[[#This Row],[Close Date]])</f>
        <v>2</v>
      </c>
      <c r="Q1794" s="181">
        <f>WEEKNUM(All_Opps[[#This Row],[Close Date]],1)</f>
        <v>8</v>
      </c>
      <c r="R179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94" s="4" t="s">
        <v>3898</v>
      </c>
      <c r="T1794" s="4" t="s">
        <v>3899</v>
      </c>
      <c r="U1794" s="68">
        <v>44243</v>
      </c>
      <c r="V1794" s="347" t="s">
        <v>18</v>
      </c>
      <c r="W1794" s="9">
        <v>29057</v>
      </c>
      <c r="X1794" s="4" t="s">
        <v>15</v>
      </c>
      <c r="Y1794" s="4" t="s">
        <v>3563</v>
      </c>
      <c r="Z1794" s="68">
        <v>44222</v>
      </c>
    </row>
    <row r="1795" spans="1:26" ht="12.75" x14ac:dyDescent="0.35">
      <c r="A17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</v>
      </c>
      <c r="B1795" s="181" t="str">
        <f>IF(All_Opps[[#This Row],[WeekMod]]&lt;&gt;"",CONCATENATE(All_Opps[[#This Row],[Opp Year]],"-",TEXT(All_Opps[[#This Row],[WeekMod]],"00#")),"")</f>
        <v>2022-008</v>
      </c>
      <c r="C17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</v>
      </c>
      <c r="D1795" s="181" t="str">
        <f>CONCATENATE(All_Opps[[#This Row],[Opp Year]],"-",TEXT(All_Opps[[#This Row],[Week]],"00#"))</f>
        <v>2022-008</v>
      </c>
      <c r="E1795" s="181">
        <f>IFERROR(VALUE(RIGHT(All_Opps[[#This Row],[Opportunity Name]],2)),"")</f>
        <v>2</v>
      </c>
      <c r="F1795" s="181">
        <f>IFERROR(("20"&amp;LEFT(All_Opps[[#This Row],[Opportunity Name]],2))*1,"")</f>
        <v>2022</v>
      </c>
      <c r="G1795" s="181" t="str">
        <f>MID(All_Opps[[#This Row],[Opportunity Name]],3,2)</f>
        <v>01</v>
      </c>
      <c r="H1795" s="181" t="str">
        <f>LEFT(All_Opps[[#This Row],[Opportunity Name]],7)</f>
        <v>2201 No</v>
      </c>
      <c r="I1795" s="181" t="str" cm="1">
        <f t="array" ref="I17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95" s="181" t="str">
        <f>YEAR(All_Opps[[#This Row],[Close_Date]])&amp;"-"&amp;TEXT(MONTH(All_Opps[[#This Row],[Close_Date]]),"00")</f>
        <v>2021-02</v>
      </c>
      <c r="K1795" s="182">
        <f>All_Opps[[#This Row],[Created Date2]]*1</f>
        <v>44240</v>
      </c>
      <c r="L1795" s="183">
        <f>YEAR(All_Opps[[#This Row],[Created_Date]])</f>
        <v>2021</v>
      </c>
      <c r="M1795" s="184">
        <f>WEEKNUM(All_Opps[[#This Row],[Created_Date]],16)</f>
        <v>8</v>
      </c>
      <c r="N1795" s="182">
        <f>All_Opps[[#This Row],[Close Date]]*1</f>
        <v>44241</v>
      </c>
      <c r="O1795" s="185">
        <f>YEAR(All_Opps[[#This Row],[Close_Date]])</f>
        <v>2021</v>
      </c>
      <c r="P1795" s="183">
        <f>MONTH(All_Opps[[#This Row],[Close Date]])</f>
        <v>2</v>
      </c>
      <c r="Q1795" s="181">
        <f>WEEKNUM(All_Opps[[#This Row],[Close Date]],1)</f>
        <v>8</v>
      </c>
      <c r="R179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95" s="4" t="s">
        <v>3900</v>
      </c>
      <c r="T1795" s="4" t="s">
        <v>3901</v>
      </c>
      <c r="U1795" s="68">
        <v>44241</v>
      </c>
      <c r="V1795" s="347" t="s">
        <v>18</v>
      </c>
      <c r="W1795" s="9">
        <v>34228</v>
      </c>
      <c r="X1795" s="4" t="s">
        <v>29</v>
      </c>
      <c r="Y1795" s="4" t="s">
        <v>1285</v>
      </c>
      <c r="Z1795" s="68">
        <v>44240</v>
      </c>
    </row>
    <row r="1796" spans="1:26" ht="12.75" x14ac:dyDescent="0.35">
      <c r="A17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</v>
      </c>
      <c r="B1796" s="181" t="str">
        <f>IF(All_Opps[[#This Row],[WeekMod]]&lt;&gt;"",CONCATENATE(All_Opps[[#This Row],[Opp Year]],"-",TEXT(All_Opps[[#This Row],[WeekMod]],"00#")),"")</f>
        <v>2022-009</v>
      </c>
      <c r="C17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</v>
      </c>
      <c r="D1796" s="181" t="str">
        <f>CONCATENATE(All_Opps[[#This Row],[Opp Year]],"-",TEXT(All_Opps[[#This Row],[Week]],"00#"))</f>
        <v>2022-009</v>
      </c>
      <c r="E1796" s="181">
        <f>IFERROR(VALUE(RIGHT(All_Opps[[#This Row],[Opportunity Name]],2)),"")</f>
        <v>1</v>
      </c>
      <c r="F1796" s="181">
        <f>IFERROR(("20"&amp;LEFT(All_Opps[[#This Row],[Opportunity Name]],2))*1,"")</f>
        <v>2022</v>
      </c>
      <c r="G1796" s="181" t="str">
        <f>MID(All_Opps[[#This Row],[Opportunity Name]],3,2)</f>
        <v>08</v>
      </c>
      <c r="H1796" s="181" t="str">
        <f>LEFT(All_Opps[[#This Row],[Opportunity Name]],7)</f>
        <v>2208-07</v>
      </c>
      <c r="I1796" s="181" t="str" cm="1">
        <f t="array" ref="I17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96" s="181" t="str">
        <f>YEAR(All_Opps[[#This Row],[Close_Date]])&amp;"-"&amp;TEXT(MONTH(All_Opps[[#This Row],[Close_Date]]),"00")</f>
        <v>2021-02</v>
      </c>
      <c r="K1796" s="182">
        <f>All_Opps[[#This Row],[Created Date2]]*1</f>
        <v>44117</v>
      </c>
      <c r="L1796" s="183">
        <f>YEAR(All_Opps[[#This Row],[Created_Date]])</f>
        <v>2020</v>
      </c>
      <c r="M1796" s="184">
        <f>WEEKNUM(All_Opps[[#This Row],[Created_Date]],16)</f>
        <v>42</v>
      </c>
      <c r="N1796" s="182">
        <f>All_Opps[[#This Row],[Close Date]]*1</f>
        <v>44254</v>
      </c>
      <c r="O1796" s="185">
        <f>YEAR(All_Opps[[#This Row],[Close_Date]])</f>
        <v>2021</v>
      </c>
      <c r="P1796" s="183">
        <f>MONTH(All_Opps[[#This Row],[Close Date]])</f>
        <v>2</v>
      </c>
      <c r="Q1796" s="181">
        <f>WEEKNUM(All_Opps[[#This Row],[Close Date]],1)</f>
        <v>9</v>
      </c>
      <c r="R179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657</v>
      </c>
      <c r="S1796" s="4" t="s">
        <v>3902</v>
      </c>
      <c r="T1796" s="4" t="s">
        <v>3903</v>
      </c>
      <c r="U1796" s="68">
        <v>44254</v>
      </c>
      <c r="V1796" s="347" t="s">
        <v>19</v>
      </c>
      <c r="W1796" s="9">
        <v>19177</v>
      </c>
      <c r="X1796" s="4" t="s">
        <v>27</v>
      </c>
      <c r="Y1796" s="4" t="s">
        <v>3563</v>
      </c>
      <c r="Z1796" s="68">
        <v>44117</v>
      </c>
    </row>
    <row r="1797" spans="1:26" ht="12.75" x14ac:dyDescent="0.35">
      <c r="A17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1797" s="181" t="str">
        <f>IF(All_Opps[[#This Row],[WeekMod]]&lt;&gt;"",CONCATENATE(All_Opps[[#This Row],[Opp Year]],"-",TEXT(All_Opps[[#This Row],[WeekMod]],"00#")),"")</f>
        <v>2022-010</v>
      </c>
      <c r="C17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1797" s="181" t="str">
        <f>CONCATENATE(All_Opps[[#This Row],[Opp Year]],"-",TEXT(All_Opps[[#This Row],[Week]],"00#"))</f>
        <v>2022-010</v>
      </c>
      <c r="E1797" s="181">
        <f>IFERROR(VALUE(RIGHT(All_Opps[[#This Row],[Opportunity Name]],2)),"")</f>
        <v>1</v>
      </c>
      <c r="F1797" s="181">
        <f>IFERROR(("20"&amp;LEFT(All_Opps[[#This Row],[Opportunity Name]],2))*1,"")</f>
        <v>2022</v>
      </c>
      <c r="G1797" s="181" t="str">
        <f>MID(All_Opps[[#This Row],[Opportunity Name]],3,2)</f>
        <v>08</v>
      </c>
      <c r="H1797" s="181" t="str">
        <f>LEFT(All_Opps[[#This Row],[Opportunity Name]],7)</f>
        <v>2208-07</v>
      </c>
      <c r="I1797" s="181" t="str" cm="1">
        <f t="array" ref="I17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797" s="181" t="str">
        <f>YEAR(All_Opps[[#This Row],[Close_Date]])&amp;"-"&amp;TEXT(MONTH(All_Opps[[#This Row],[Close_Date]]),"00")</f>
        <v>2021-02</v>
      </c>
      <c r="K1797" s="182">
        <f>All_Opps[[#This Row],[Created Date2]]*1</f>
        <v>44762</v>
      </c>
      <c r="L1797" s="183">
        <f>YEAR(All_Opps[[#This Row],[Created_Date]])</f>
        <v>2022</v>
      </c>
      <c r="M1797" s="184">
        <f>WEEKNUM(All_Opps[[#This Row],[Created_Date]],16)</f>
        <v>29</v>
      </c>
      <c r="N1797" s="182">
        <f>All_Opps[[#This Row],[Close Date]]*1</f>
        <v>44255</v>
      </c>
      <c r="O1797" s="185">
        <f>YEAR(All_Opps[[#This Row],[Close_Date]])</f>
        <v>2021</v>
      </c>
      <c r="P1797" s="183">
        <f>MONTH(All_Opps[[#This Row],[Close Date]])</f>
        <v>2</v>
      </c>
      <c r="Q1797" s="181">
        <f>WEEKNUM(All_Opps[[#This Row],[Close Date]],1)</f>
        <v>10</v>
      </c>
      <c r="R179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</v>
      </c>
      <c r="S1797" s="4" t="s">
        <v>3904</v>
      </c>
      <c r="T1797" s="4" t="s">
        <v>3905</v>
      </c>
      <c r="U1797" s="68">
        <v>44255</v>
      </c>
      <c r="V1797" s="347" t="s">
        <v>19</v>
      </c>
      <c r="W1797" s="9">
        <v>20309</v>
      </c>
      <c r="X1797" s="4" t="s">
        <v>13</v>
      </c>
      <c r="Y1797" s="4" t="s">
        <v>3563</v>
      </c>
      <c r="Z1797" s="68">
        <v>44762</v>
      </c>
    </row>
    <row r="1798" spans="1:26" ht="12.75" x14ac:dyDescent="0.35">
      <c r="A17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1798" s="181" t="str">
        <f>IF(All_Opps[[#This Row],[WeekMod]]&lt;&gt;"",CONCATENATE(All_Opps[[#This Row],[Opp Year]],"-",TEXT(All_Opps[[#This Row],[WeekMod]],"00#")),"")</f>
        <v>2021-057</v>
      </c>
      <c r="C17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1798" s="181" t="str">
        <f>CONCATENATE(All_Opps[[#This Row],[Opp Year]],"-",TEXT(All_Opps[[#This Row],[Week]],"00#"))</f>
        <v>2021-057</v>
      </c>
      <c r="E1798" s="181">
        <f>IFERROR(VALUE(RIGHT(All_Opps[[#This Row],[Opportunity Name]],2)),"")</f>
        <v>4</v>
      </c>
      <c r="F1798" s="181">
        <f>IFERROR(("20"&amp;LEFT(All_Opps[[#This Row],[Opportunity Name]],2))*1,"")</f>
        <v>2021</v>
      </c>
      <c r="G1798" s="181" t="str">
        <f>MID(All_Opps[[#This Row],[Opportunity Name]],3,2)</f>
        <v>07</v>
      </c>
      <c r="H1798" s="181" t="str">
        <f>LEFT(All_Opps[[#This Row],[Opportunity Name]],7)</f>
        <v>2107 Oa</v>
      </c>
      <c r="I1798" s="181" t="str" cm="1">
        <f t="array" ref="I17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98" s="181" t="str">
        <f>YEAR(All_Opps[[#This Row],[Close_Date]])&amp;"-"&amp;TEXT(MONTH(All_Opps[[#This Row],[Close_Date]]),"00")</f>
        <v>2021-01</v>
      </c>
      <c r="K1798" s="182">
        <f>All_Opps[[#This Row],[Created Date2]]*1</f>
        <v>44212</v>
      </c>
      <c r="L1798" s="183">
        <f>YEAR(All_Opps[[#This Row],[Created_Date]])</f>
        <v>2021</v>
      </c>
      <c r="M1798" s="184">
        <f>WEEKNUM(All_Opps[[#This Row],[Created_Date]],16)</f>
        <v>4</v>
      </c>
      <c r="N1798" s="182">
        <f>All_Opps[[#This Row],[Close Date]]*1</f>
        <v>44223</v>
      </c>
      <c r="O1798" s="185">
        <f>YEAR(All_Opps[[#This Row],[Close_Date]])</f>
        <v>2021</v>
      </c>
      <c r="P1798" s="183">
        <f>MONTH(All_Opps[[#This Row],[Close Date]])</f>
        <v>1</v>
      </c>
      <c r="Q1798" s="181">
        <f>WEEKNUM(All_Opps[[#This Row],[Close Date]],1)</f>
        <v>5</v>
      </c>
      <c r="R17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98" s="4" t="s">
        <v>3906</v>
      </c>
      <c r="T1798" s="4" t="s">
        <v>3907</v>
      </c>
      <c r="U1798" s="68">
        <v>44223</v>
      </c>
      <c r="V1798" s="347" t="s">
        <v>18</v>
      </c>
      <c r="W1798" s="9">
        <v>65474</v>
      </c>
      <c r="X1798" s="4" t="s">
        <v>159</v>
      </c>
      <c r="Y1798" s="4" t="s">
        <v>1285</v>
      </c>
      <c r="Z1798" s="68">
        <v>44212</v>
      </c>
    </row>
    <row r="1799" spans="1:26" ht="12.75" x14ac:dyDescent="0.35">
      <c r="A17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799" s="181" t="str">
        <f>IF(All_Opps[[#This Row],[WeekMod]]&lt;&gt;"",CONCATENATE(All_Opps[[#This Row],[Opp Year]],"-",TEXT(All_Opps[[#This Row],[WeekMod]],"00#")),"")</f>
        <v>2021-055</v>
      </c>
      <c r="C17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799" s="181" t="str">
        <f>CONCATENATE(All_Opps[[#This Row],[Opp Year]],"-",TEXT(All_Opps[[#This Row],[Week]],"00#"))</f>
        <v>2021-055</v>
      </c>
      <c r="E1799" s="181">
        <f>IFERROR(VALUE(RIGHT(All_Opps[[#This Row],[Opportunity Name]],2)),"")</f>
        <v>10</v>
      </c>
      <c r="F1799" s="181">
        <f>IFERROR(("20"&amp;LEFT(All_Opps[[#This Row],[Opportunity Name]],2))*1,"")</f>
        <v>2021</v>
      </c>
      <c r="G1799" s="181" t="str">
        <f>MID(All_Opps[[#This Row],[Opportunity Name]],3,2)</f>
        <v>11</v>
      </c>
      <c r="H1799" s="181" t="str">
        <f>LEFT(All_Opps[[#This Row],[Opportunity Name]],7)</f>
        <v>2111 Ca</v>
      </c>
      <c r="I1799" s="181" t="str" cm="1">
        <f t="array" ref="I17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799" s="181" t="str">
        <f>YEAR(All_Opps[[#This Row],[Close_Date]])&amp;"-"&amp;TEXT(MONTH(All_Opps[[#This Row],[Close_Date]]),"00")</f>
        <v>2021-01</v>
      </c>
      <c r="K1799" s="182">
        <f>All_Opps[[#This Row],[Created Date2]]*1</f>
        <v>44210</v>
      </c>
      <c r="L1799" s="183">
        <f>YEAR(All_Opps[[#This Row],[Created_Date]])</f>
        <v>2021</v>
      </c>
      <c r="M1799" s="184">
        <f>WEEKNUM(All_Opps[[#This Row],[Created_Date]],16)</f>
        <v>3</v>
      </c>
      <c r="N1799" s="182">
        <f>All_Opps[[#This Row],[Close Date]]*1</f>
        <v>44211</v>
      </c>
      <c r="O1799" s="185">
        <f>YEAR(All_Opps[[#This Row],[Close_Date]])</f>
        <v>2021</v>
      </c>
      <c r="P1799" s="183">
        <f>MONTH(All_Opps[[#This Row],[Close Date]])</f>
        <v>1</v>
      </c>
      <c r="Q1799" s="181">
        <f>WEEKNUM(All_Opps[[#This Row],[Close Date]],1)</f>
        <v>3</v>
      </c>
      <c r="R179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799" s="4" t="s">
        <v>3908</v>
      </c>
      <c r="T1799" s="4" t="s">
        <v>3909</v>
      </c>
      <c r="U1799" s="68">
        <v>44211</v>
      </c>
      <c r="V1799" s="347" t="s">
        <v>18</v>
      </c>
      <c r="W1799" s="9">
        <v>162639</v>
      </c>
      <c r="X1799" s="4" t="s">
        <v>12</v>
      </c>
      <c r="Y1799" s="4" t="s">
        <v>1285</v>
      </c>
      <c r="Z1799" s="68">
        <v>44210</v>
      </c>
    </row>
    <row r="1800" spans="1:26" ht="12.75" x14ac:dyDescent="0.35">
      <c r="A18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</v>
      </c>
      <c r="B1800" s="181" t="str">
        <f>IF(All_Opps[[#This Row],[WeekMod]]&lt;&gt;"",CONCATENATE(All_Opps[[#This Row],[Opp Year]],"-",TEXT(All_Opps[[#This Row],[WeekMod]],"00#")),"")</f>
        <v>2022-009</v>
      </c>
      <c r="C18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</v>
      </c>
      <c r="D1800" s="181" t="str">
        <f>CONCATENATE(All_Opps[[#This Row],[Opp Year]],"-",TEXT(All_Opps[[#This Row],[Week]],"00#"))</f>
        <v>2022-009</v>
      </c>
      <c r="E1800" s="181">
        <f>IFERROR(VALUE(RIGHT(All_Opps[[#This Row],[Opportunity Name]],2)),"")</f>
        <v>2</v>
      </c>
      <c r="F1800" s="181">
        <f>IFERROR(("20"&amp;LEFT(All_Opps[[#This Row],[Opportunity Name]],2))*1,"")</f>
        <v>2022</v>
      </c>
      <c r="G1800" s="181" t="str">
        <f>MID(All_Opps[[#This Row],[Opportunity Name]],3,2)</f>
        <v>07</v>
      </c>
      <c r="H1800" s="181" t="str">
        <f>LEFT(All_Opps[[#This Row],[Opportunity Name]],7)</f>
        <v>2207 Br</v>
      </c>
      <c r="I1800" s="181" t="str" cm="1">
        <f t="array" ref="I18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00" s="181" t="str">
        <f>YEAR(All_Opps[[#This Row],[Close_Date]])&amp;"-"&amp;TEXT(MONTH(All_Opps[[#This Row],[Close_Date]]),"00")</f>
        <v>2021-02</v>
      </c>
      <c r="K1800" s="182">
        <f>All_Opps[[#This Row],[Created Date2]]*1</f>
        <v>44241</v>
      </c>
      <c r="L1800" s="183">
        <f>YEAR(All_Opps[[#This Row],[Created_Date]])</f>
        <v>2021</v>
      </c>
      <c r="M1800" s="184">
        <f>WEEKNUM(All_Opps[[#This Row],[Created_Date]],16)</f>
        <v>8</v>
      </c>
      <c r="N1800" s="182">
        <f>All_Opps[[#This Row],[Close Date]]*1</f>
        <v>44250</v>
      </c>
      <c r="O1800" s="185">
        <f>YEAR(All_Opps[[#This Row],[Close_Date]])</f>
        <v>2021</v>
      </c>
      <c r="P1800" s="183">
        <f>MONTH(All_Opps[[#This Row],[Close Date]])</f>
        <v>2</v>
      </c>
      <c r="Q1800" s="181">
        <f>WEEKNUM(All_Opps[[#This Row],[Close Date]],1)</f>
        <v>9</v>
      </c>
      <c r="R180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00" s="4" t="s">
        <v>3910</v>
      </c>
      <c r="T1800" s="4" t="s">
        <v>3911</v>
      </c>
      <c r="U1800" s="68">
        <v>44250</v>
      </c>
      <c r="V1800" s="347" t="s">
        <v>18</v>
      </c>
      <c r="W1800" s="9">
        <v>26511</v>
      </c>
      <c r="X1800" s="4" t="s">
        <v>15</v>
      </c>
      <c r="Y1800" s="4" t="s">
        <v>3563</v>
      </c>
      <c r="Z1800" s="68">
        <v>44241</v>
      </c>
    </row>
    <row r="1801" spans="1:26" ht="12.75" x14ac:dyDescent="0.35">
      <c r="A18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</v>
      </c>
      <c r="B1801" s="181" t="str">
        <f>IF(All_Opps[[#This Row],[WeekMod]]&lt;&gt;"",CONCATENATE(All_Opps[[#This Row],[Opp Year]],"-",TEXT(All_Opps[[#This Row],[WeekMod]],"00#")),"")</f>
        <v>2022-007</v>
      </c>
      <c r="C18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</v>
      </c>
      <c r="D1801" s="181" t="str">
        <f>CONCATENATE(All_Opps[[#This Row],[Opp Year]],"-",TEXT(All_Opps[[#This Row],[Week]],"00#"))</f>
        <v>2022-007</v>
      </c>
      <c r="E1801" s="181">
        <f>IFERROR(VALUE(RIGHT(All_Opps[[#This Row],[Opportunity Name]],2)),"")</f>
        <v>2</v>
      </c>
      <c r="F1801" s="181">
        <f>IFERROR(("20"&amp;LEFT(All_Opps[[#This Row],[Opportunity Name]],2))*1,"")</f>
        <v>2022</v>
      </c>
      <c r="G1801" s="181" t="str">
        <f>MID(All_Opps[[#This Row],[Opportunity Name]],3,2)</f>
        <v>12</v>
      </c>
      <c r="H1801" s="181" t="str">
        <f>LEFT(All_Opps[[#This Row],[Opportunity Name]],7)</f>
        <v>2212-04</v>
      </c>
      <c r="I1801" s="181" t="str" cm="1">
        <f t="array" ref="I18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01" s="181" t="str">
        <f>YEAR(All_Opps[[#This Row],[Close_Date]])&amp;"-"&amp;TEXT(MONTH(All_Opps[[#This Row],[Close_Date]]),"00")</f>
        <v>2021-02</v>
      </c>
      <c r="K1801" s="182">
        <f>All_Opps[[#This Row],[Created Date2]]*1</f>
        <v>44231</v>
      </c>
      <c r="L1801" s="183">
        <f>YEAR(All_Opps[[#This Row],[Created_Date]])</f>
        <v>2021</v>
      </c>
      <c r="M1801" s="184">
        <f>WEEKNUM(All_Opps[[#This Row],[Created_Date]],16)</f>
        <v>6</v>
      </c>
      <c r="N1801" s="182">
        <f>All_Opps[[#This Row],[Close Date]]*1</f>
        <v>44239</v>
      </c>
      <c r="O1801" s="185">
        <f>YEAR(All_Opps[[#This Row],[Close_Date]])</f>
        <v>2021</v>
      </c>
      <c r="P1801" s="183">
        <f>MONTH(All_Opps[[#This Row],[Close Date]])</f>
        <v>2</v>
      </c>
      <c r="Q1801" s="181">
        <f>WEEKNUM(All_Opps[[#This Row],[Close Date]],1)</f>
        <v>7</v>
      </c>
      <c r="R180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665</v>
      </c>
      <c r="S1801" s="4" t="s">
        <v>3912</v>
      </c>
      <c r="T1801" s="4" t="s">
        <v>3913</v>
      </c>
      <c r="U1801" s="68">
        <v>44239</v>
      </c>
      <c r="V1801" s="347" t="s">
        <v>19</v>
      </c>
      <c r="W1801" s="9">
        <v>63103</v>
      </c>
      <c r="X1801" s="4" t="s">
        <v>159</v>
      </c>
      <c r="Y1801" s="4" t="s">
        <v>1285</v>
      </c>
      <c r="Z1801" s="68">
        <v>44231</v>
      </c>
    </row>
    <row r="1802" spans="1:26" ht="12.75" x14ac:dyDescent="0.35">
      <c r="A18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</v>
      </c>
      <c r="B1802" s="181" t="str">
        <f>IF(All_Opps[[#This Row],[WeekMod]]&lt;&gt;"",CONCATENATE(All_Opps[[#This Row],[Opp Year]],"-",TEXT(All_Opps[[#This Row],[WeekMod]],"00#")),"")</f>
        <v>2022-002</v>
      </c>
      <c r="C18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</v>
      </c>
      <c r="D1802" s="181" t="str">
        <f>CONCATENATE(All_Opps[[#This Row],[Opp Year]],"-",TEXT(All_Opps[[#This Row],[Week]],"00#"))</f>
        <v>2022-002</v>
      </c>
      <c r="E1802" s="181">
        <f>IFERROR(VALUE(RIGHT(All_Opps[[#This Row],[Opportunity Name]],2)),"")</f>
        <v>6</v>
      </c>
      <c r="F1802" s="181">
        <f>IFERROR(("20"&amp;LEFT(All_Opps[[#This Row],[Opportunity Name]],2))*1,"")</f>
        <v>2022</v>
      </c>
      <c r="G1802" s="181" t="str">
        <f>MID(All_Opps[[#This Row],[Opportunity Name]],3,2)</f>
        <v>06</v>
      </c>
      <c r="H1802" s="181" t="str">
        <f>LEFT(All_Opps[[#This Row],[Opportunity Name]],7)</f>
        <v>2206 Va</v>
      </c>
      <c r="I1802" s="181" t="str" cm="1">
        <f t="array" ref="I18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02" s="181" t="str">
        <f>YEAR(All_Opps[[#This Row],[Close_Date]])&amp;"-"&amp;TEXT(MONTH(All_Opps[[#This Row],[Close_Date]]),"00")</f>
        <v>2021-01</v>
      </c>
      <c r="K1802" s="182">
        <f>All_Opps[[#This Row],[Created Date2]]*1</f>
        <v>44175</v>
      </c>
      <c r="L1802" s="183">
        <f>YEAR(All_Opps[[#This Row],[Created_Date]])</f>
        <v>2020</v>
      </c>
      <c r="M1802" s="184">
        <f>WEEKNUM(All_Opps[[#This Row],[Created_Date]],16)</f>
        <v>50</v>
      </c>
      <c r="N1802" s="182">
        <f>All_Opps[[#This Row],[Close Date]]*1</f>
        <v>44203</v>
      </c>
      <c r="O1802" s="185">
        <f>YEAR(All_Opps[[#This Row],[Close_Date]])</f>
        <v>2021</v>
      </c>
      <c r="P1802" s="183">
        <f>MONTH(All_Opps[[#This Row],[Close Date]])</f>
        <v>1</v>
      </c>
      <c r="Q1802" s="181">
        <f>WEEKNUM(All_Opps[[#This Row],[Close Date]],1)</f>
        <v>2</v>
      </c>
      <c r="R180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02" s="4" t="s">
        <v>3914</v>
      </c>
      <c r="T1802" s="4" t="s">
        <v>3915</v>
      </c>
      <c r="U1802" s="68">
        <v>44203</v>
      </c>
      <c r="V1802" s="347" t="s">
        <v>18</v>
      </c>
      <c r="W1802" s="9">
        <v>59275</v>
      </c>
      <c r="X1802" s="4" t="s">
        <v>181</v>
      </c>
      <c r="Y1802" s="4" t="s">
        <v>1285</v>
      </c>
      <c r="Z1802" s="68">
        <v>44175</v>
      </c>
    </row>
    <row r="1803" spans="1:26" ht="12.75" x14ac:dyDescent="0.35">
      <c r="A18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</v>
      </c>
      <c r="B1803" s="181" t="str">
        <f>IF(All_Opps[[#This Row],[WeekMod]]&lt;&gt;"",CONCATENATE(All_Opps[[#This Row],[Opp Year]],"-",TEXT(All_Opps[[#This Row],[WeekMod]],"00#")),"")</f>
        <v>2022-007</v>
      </c>
      <c r="C18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</v>
      </c>
      <c r="D1803" s="181" t="str">
        <f>CONCATENATE(All_Opps[[#This Row],[Opp Year]],"-",TEXT(All_Opps[[#This Row],[Week]],"00#"))</f>
        <v>2022-007</v>
      </c>
      <c r="E1803" s="181">
        <f>IFERROR(VALUE(RIGHT(All_Opps[[#This Row],[Opportunity Name]],2)),"")</f>
        <v>2</v>
      </c>
      <c r="F1803" s="181">
        <f>IFERROR(("20"&amp;LEFT(All_Opps[[#This Row],[Opportunity Name]],2))*1,"")</f>
        <v>2022</v>
      </c>
      <c r="G1803" s="181" t="str">
        <f>MID(All_Opps[[#This Row],[Opportunity Name]],3,2)</f>
        <v>04</v>
      </c>
      <c r="H1803" s="181" t="str">
        <f>LEFT(All_Opps[[#This Row],[Opportunity Name]],7)</f>
        <v>2204 Ga</v>
      </c>
      <c r="I1803" s="181" t="str" cm="1">
        <f t="array" ref="I18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03" s="181" t="str">
        <f>YEAR(All_Opps[[#This Row],[Close_Date]])&amp;"-"&amp;TEXT(MONTH(All_Opps[[#This Row],[Close_Date]]),"00")</f>
        <v>2021-02</v>
      </c>
      <c r="K1803" s="182">
        <f>All_Opps[[#This Row],[Created Date2]]*1</f>
        <v>44231</v>
      </c>
      <c r="L1803" s="183">
        <f>YEAR(All_Opps[[#This Row],[Created_Date]])</f>
        <v>2021</v>
      </c>
      <c r="M1803" s="184">
        <f>WEEKNUM(All_Opps[[#This Row],[Created_Date]],16)</f>
        <v>6</v>
      </c>
      <c r="N1803" s="182">
        <f>All_Opps[[#This Row],[Close Date]]*1</f>
        <v>44235</v>
      </c>
      <c r="O1803" s="185">
        <f>YEAR(All_Opps[[#This Row],[Close_Date]])</f>
        <v>2021</v>
      </c>
      <c r="P1803" s="183">
        <f>MONTH(All_Opps[[#This Row],[Close Date]])</f>
        <v>2</v>
      </c>
      <c r="Q1803" s="181">
        <f>WEEKNUM(All_Opps[[#This Row],[Close Date]],1)</f>
        <v>7</v>
      </c>
      <c r="R18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03" s="4" t="s">
        <v>3916</v>
      </c>
      <c r="T1803" s="4" t="s">
        <v>3917</v>
      </c>
      <c r="U1803" s="68">
        <v>44235</v>
      </c>
      <c r="V1803" s="347" t="s">
        <v>18</v>
      </c>
      <c r="W1803" s="9">
        <v>32429</v>
      </c>
      <c r="X1803" s="4" t="s">
        <v>15</v>
      </c>
      <c r="Y1803" s="4" t="s">
        <v>1285</v>
      </c>
      <c r="Z1803" s="68">
        <v>44231</v>
      </c>
    </row>
    <row r="1804" spans="1:26" ht="12.75" x14ac:dyDescent="0.35">
      <c r="A18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</v>
      </c>
      <c r="B1804" s="181" t="str">
        <f>IF(All_Opps[[#This Row],[WeekMod]]&lt;&gt;"",CONCATENATE(All_Opps[[#This Row],[Opp Year]],"-",TEXT(All_Opps[[#This Row],[WeekMod]],"00#")),"")</f>
        <v>2022-003</v>
      </c>
      <c r="C18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</v>
      </c>
      <c r="D1804" s="181" t="str">
        <f>CONCATENATE(All_Opps[[#This Row],[Opp Year]],"-",TEXT(All_Opps[[#This Row],[Week]],"00#"))</f>
        <v>2022-003</v>
      </c>
      <c r="E1804" s="181">
        <f>IFERROR(VALUE(RIGHT(All_Opps[[#This Row],[Opportunity Name]],2)),"")</f>
        <v>3</v>
      </c>
      <c r="F1804" s="181">
        <f>IFERROR(("20"&amp;LEFT(All_Opps[[#This Row],[Opportunity Name]],2))*1,"")</f>
        <v>2022</v>
      </c>
      <c r="G1804" s="181" t="str">
        <f>MID(All_Opps[[#This Row],[Opportunity Name]],3,2)</f>
        <v>07</v>
      </c>
      <c r="H1804" s="181" t="str">
        <f>LEFT(All_Opps[[#This Row],[Opportunity Name]],7)</f>
        <v>2207 Ki</v>
      </c>
      <c r="I1804" s="181" t="str" cm="1">
        <f t="array" ref="I18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04" s="181" t="str">
        <f>YEAR(All_Opps[[#This Row],[Close_Date]])&amp;"-"&amp;TEXT(MONTH(All_Opps[[#This Row],[Close_Date]]),"00")</f>
        <v>2021-01</v>
      </c>
      <c r="K1804" s="182">
        <f>All_Opps[[#This Row],[Created Date2]]*1</f>
        <v>44205</v>
      </c>
      <c r="L1804" s="183">
        <f>YEAR(All_Opps[[#This Row],[Created_Date]])</f>
        <v>2021</v>
      </c>
      <c r="M1804" s="184">
        <f>WEEKNUM(All_Opps[[#This Row],[Created_Date]],16)</f>
        <v>3</v>
      </c>
      <c r="N1804" s="182">
        <f>All_Opps[[#This Row],[Close Date]]*1</f>
        <v>44207</v>
      </c>
      <c r="O1804" s="185">
        <f>YEAR(All_Opps[[#This Row],[Close_Date]])</f>
        <v>2021</v>
      </c>
      <c r="P1804" s="183">
        <f>MONTH(All_Opps[[#This Row],[Close Date]])</f>
        <v>1</v>
      </c>
      <c r="Q1804" s="181">
        <f>WEEKNUM(All_Opps[[#This Row],[Close Date]],1)</f>
        <v>3</v>
      </c>
      <c r="R180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04" s="4" t="s">
        <v>3918</v>
      </c>
      <c r="T1804" s="4" t="s">
        <v>3919</v>
      </c>
      <c r="U1804" s="68">
        <v>44207</v>
      </c>
      <c r="V1804" s="347" t="s">
        <v>18</v>
      </c>
      <c r="W1804" s="9">
        <v>72828</v>
      </c>
      <c r="X1804" s="4" t="s">
        <v>15</v>
      </c>
      <c r="Y1804" s="4" t="s">
        <v>1285</v>
      </c>
      <c r="Z1804" s="68">
        <v>44205</v>
      </c>
    </row>
    <row r="1805" spans="1:26" ht="12.75" x14ac:dyDescent="0.35">
      <c r="A18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805" s="181" t="str">
        <f>IF(All_Opps[[#This Row],[WeekMod]]&lt;&gt;"",CONCATENATE(All_Opps[[#This Row],[Opp Year]],"-",TEXT(All_Opps[[#This Row],[WeekMod]],"00#")),"")</f>
        <v>2021-055</v>
      </c>
      <c r="C18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805" s="181" t="str">
        <f>CONCATENATE(All_Opps[[#This Row],[Opp Year]],"-",TEXT(All_Opps[[#This Row],[Week]],"00#"))</f>
        <v>2021-055</v>
      </c>
      <c r="E1805" s="181">
        <f>IFERROR(VALUE(RIGHT(All_Opps[[#This Row],[Opportunity Name]],2)),"")</f>
        <v>2</v>
      </c>
      <c r="F1805" s="181">
        <f>IFERROR(("20"&amp;LEFT(All_Opps[[#This Row],[Opportunity Name]],2))*1,"")</f>
        <v>2021</v>
      </c>
      <c r="G1805" s="181" t="str">
        <f>MID(All_Opps[[#This Row],[Opportunity Name]],3,2)</f>
        <v>04</v>
      </c>
      <c r="H1805" s="181" t="str">
        <f>LEFT(All_Opps[[#This Row],[Opportunity Name]],7)</f>
        <v>2104 Ma</v>
      </c>
      <c r="I1805" s="181" t="str" cm="1">
        <f t="array" ref="I18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05" s="181" t="str">
        <f>YEAR(All_Opps[[#This Row],[Close_Date]])&amp;"-"&amp;TEXT(MONTH(All_Opps[[#This Row],[Close_Date]]),"00")</f>
        <v>2021-01</v>
      </c>
      <c r="K1805" s="182">
        <f>All_Opps[[#This Row],[Created Date2]]*1</f>
        <v>44187</v>
      </c>
      <c r="L1805" s="183">
        <f>YEAR(All_Opps[[#This Row],[Created_Date]])</f>
        <v>2020</v>
      </c>
      <c r="M1805" s="184">
        <f>WEEKNUM(All_Opps[[#This Row],[Created_Date]],16)</f>
        <v>52</v>
      </c>
      <c r="N1805" s="182">
        <f>All_Opps[[#This Row],[Close Date]]*1</f>
        <v>44209</v>
      </c>
      <c r="O1805" s="185">
        <f>YEAR(All_Opps[[#This Row],[Close_Date]])</f>
        <v>2021</v>
      </c>
      <c r="P1805" s="183">
        <f>MONTH(All_Opps[[#This Row],[Close Date]])</f>
        <v>1</v>
      </c>
      <c r="Q1805" s="181">
        <f>WEEKNUM(All_Opps[[#This Row],[Close Date]],1)</f>
        <v>3</v>
      </c>
      <c r="R180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05" s="4" t="s">
        <v>3920</v>
      </c>
      <c r="T1805" s="4" t="s">
        <v>3921</v>
      </c>
      <c r="U1805" s="68">
        <v>44209</v>
      </c>
      <c r="V1805" s="347" t="s">
        <v>18</v>
      </c>
      <c r="W1805" s="9">
        <v>32061</v>
      </c>
      <c r="X1805" s="4" t="s">
        <v>15</v>
      </c>
      <c r="Y1805" s="4" t="s">
        <v>3563</v>
      </c>
      <c r="Z1805" s="68">
        <v>44187</v>
      </c>
    </row>
    <row r="1806" spans="1:26" ht="12.75" x14ac:dyDescent="0.35">
      <c r="A18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1806" s="181" t="str">
        <f>IF(All_Opps[[#This Row],[WeekMod]]&lt;&gt;"",CONCATENATE(All_Opps[[#This Row],[Opp Year]],"-",TEXT(All_Opps[[#This Row],[WeekMod]],"00#")),"")</f>
        <v>2021-058</v>
      </c>
      <c r="C18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1806" s="181" t="str">
        <f>CONCATENATE(All_Opps[[#This Row],[Opp Year]],"-",TEXT(All_Opps[[#This Row],[Week]],"00#"))</f>
        <v>2021-058</v>
      </c>
      <c r="E1806" s="181">
        <f>IFERROR(VALUE(RIGHT(All_Opps[[#This Row],[Opportunity Name]],2)),"")</f>
        <v>3</v>
      </c>
      <c r="F1806" s="181">
        <f>IFERROR(("20"&amp;LEFT(All_Opps[[#This Row],[Opportunity Name]],2))*1,"")</f>
        <v>2021</v>
      </c>
      <c r="G1806" s="181" t="str">
        <f>MID(All_Opps[[#This Row],[Opportunity Name]],3,2)</f>
        <v>05</v>
      </c>
      <c r="H1806" s="181" t="str">
        <f>LEFT(All_Opps[[#This Row],[Opportunity Name]],7)</f>
        <v>2105-19</v>
      </c>
      <c r="I1806" s="181" t="str" cm="1">
        <f t="array" ref="I18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06" s="181" t="str">
        <f>YEAR(All_Opps[[#This Row],[Close_Date]])&amp;"-"&amp;TEXT(MONTH(All_Opps[[#This Row],[Close_Date]]),"00")</f>
        <v>2021-02</v>
      </c>
      <c r="K1806" s="182">
        <f>All_Opps[[#This Row],[Created Date2]]*1</f>
        <v>44218</v>
      </c>
      <c r="L1806" s="183">
        <f>YEAR(All_Opps[[#This Row],[Created_Date]])</f>
        <v>2021</v>
      </c>
      <c r="M1806" s="184">
        <f>WEEKNUM(All_Opps[[#This Row],[Created_Date]],16)</f>
        <v>4</v>
      </c>
      <c r="N1806" s="182">
        <f>All_Opps[[#This Row],[Close Date]]*1</f>
        <v>44229</v>
      </c>
      <c r="O1806" s="185">
        <f>YEAR(All_Opps[[#This Row],[Close_Date]])</f>
        <v>2021</v>
      </c>
      <c r="P1806" s="183">
        <f>MONTH(All_Opps[[#This Row],[Close Date]])</f>
        <v>2</v>
      </c>
      <c r="Q1806" s="181">
        <f>WEEKNUM(All_Opps[[#This Row],[Close Date]],1)</f>
        <v>6</v>
      </c>
      <c r="R180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99</v>
      </c>
      <c r="S1806" s="4" t="s">
        <v>3922</v>
      </c>
      <c r="T1806" s="4" t="s">
        <v>3923</v>
      </c>
      <c r="U1806" s="68">
        <v>44229</v>
      </c>
      <c r="V1806" s="347" t="s">
        <v>19</v>
      </c>
      <c r="W1806" s="9">
        <v>40416</v>
      </c>
      <c r="X1806" s="4" t="s">
        <v>11</v>
      </c>
      <c r="Y1806" s="4" t="s">
        <v>3563</v>
      </c>
      <c r="Z1806" s="68">
        <v>44218</v>
      </c>
    </row>
    <row r="1807" spans="1:26" ht="12.75" x14ac:dyDescent="0.35">
      <c r="A18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1807" s="181" t="str">
        <f>IF(All_Opps[[#This Row],[WeekMod]]&lt;&gt;"",CONCATENATE(All_Opps[[#This Row],[Opp Year]],"-",TEXT(All_Opps[[#This Row],[WeekMod]],"00#")),"")</f>
        <v>2021-055</v>
      </c>
      <c r="C18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1807" s="181" t="str">
        <f>CONCATENATE(All_Opps[[#This Row],[Opp Year]],"-",TEXT(All_Opps[[#This Row],[Week]],"00#"))</f>
        <v>2021-055</v>
      </c>
      <c r="E1807" s="181">
        <f>IFERROR(VALUE(RIGHT(All_Opps[[#This Row],[Opportunity Name]],2)),"")</f>
        <v>2</v>
      </c>
      <c r="F1807" s="181">
        <f>IFERROR(("20"&amp;LEFT(All_Opps[[#This Row],[Opportunity Name]],2))*1,"")</f>
        <v>2021</v>
      </c>
      <c r="G1807" s="181" t="str">
        <f>MID(All_Opps[[#This Row],[Opportunity Name]],3,2)</f>
        <v>09</v>
      </c>
      <c r="H1807" s="181" t="str">
        <f>LEFT(All_Opps[[#This Row],[Opportunity Name]],7)</f>
        <v>2109-24</v>
      </c>
      <c r="I1807" s="181" t="str" cm="1">
        <f t="array" ref="I18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07" s="181" t="str">
        <f>YEAR(All_Opps[[#This Row],[Close_Date]])&amp;"-"&amp;TEXT(MONTH(All_Opps[[#This Row],[Close_Date]]),"00")</f>
        <v>2021-01</v>
      </c>
      <c r="K1807" s="182">
        <f>All_Opps[[#This Row],[Created Date2]]*1</f>
        <v>44151</v>
      </c>
      <c r="L1807" s="183">
        <f>YEAR(All_Opps[[#This Row],[Created_Date]])</f>
        <v>2020</v>
      </c>
      <c r="M1807" s="184">
        <f>WEEKNUM(All_Opps[[#This Row],[Created_Date]],16)</f>
        <v>47</v>
      </c>
      <c r="N1807" s="182">
        <f>All_Opps[[#This Row],[Close Date]]*1</f>
        <v>44208</v>
      </c>
      <c r="O1807" s="185">
        <f>YEAR(All_Opps[[#This Row],[Close_Date]])</f>
        <v>2021</v>
      </c>
      <c r="P1807" s="183">
        <f>MONTH(All_Opps[[#This Row],[Close Date]])</f>
        <v>1</v>
      </c>
      <c r="Q1807" s="181">
        <f>WEEKNUM(All_Opps[[#This Row],[Close Date]],1)</f>
        <v>3</v>
      </c>
      <c r="R18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07" s="4" t="s">
        <v>3924</v>
      </c>
      <c r="T1807" s="4" t="s">
        <v>3925</v>
      </c>
      <c r="U1807" s="68">
        <v>44208</v>
      </c>
      <c r="V1807" s="347" t="s">
        <v>18</v>
      </c>
      <c r="W1807" s="9">
        <v>75432</v>
      </c>
      <c r="X1807" s="4" t="s">
        <v>15</v>
      </c>
      <c r="Y1807" s="4" t="s">
        <v>3563</v>
      </c>
      <c r="Z1807" s="68">
        <v>44151</v>
      </c>
    </row>
    <row r="1808" spans="1:26" ht="12.75" x14ac:dyDescent="0.35">
      <c r="A18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1808" s="181" t="str">
        <f>IF(All_Opps[[#This Row],[WeekMod]]&lt;&gt;"",CONCATENATE(All_Opps[[#This Row],[Opp Year]],"-",TEXT(All_Opps[[#This Row],[WeekMod]],"00#")),"")</f>
        <v>2021-058</v>
      </c>
      <c r="C18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1808" s="181" t="str">
        <f>CONCATENATE(All_Opps[[#This Row],[Opp Year]],"-",TEXT(All_Opps[[#This Row],[Week]],"00#"))</f>
        <v>2021-058</v>
      </c>
      <c r="E1808" s="181">
        <f>IFERROR(VALUE(RIGHT(All_Opps[[#This Row],[Opportunity Name]],2)),"")</f>
        <v>5</v>
      </c>
      <c r="F1808" s="181">
        <f>IFERROR(("20"&amp;LEFT(All_Opps[[#This Row],[Opportunity Name]],2))*1,"")</f>
        <v>2021</v>
      </c>
      <c r="G1808" s="181" t="str">
        <f>MID(All_Opps[[#This Row],[Opportunity Name]],3,2)</f>
        <v>03</v>
      </c>
      <c r="H1808" s="181" t="str">
        <f>LEFT(All_Opps[[#This Row],[Opportunity Name]],7)</f>
        <v>2103 Oa</v>
      </c>
      <c r="I1808" s="181" t="str" cm="1">
        <f t="array" ref="I18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08" s="181" t="str">
        <f>YEAR(All_Opps[[#This Row],[Close_Date]])&amp;"-"&amp;TEXT(MONTH(All_Opps[[#This Row],[Close_Date]]),"00")</f>
        <v>2021-01</v>
      </c>
      <c r="K1808" s="182">
        <f>All_Opps[[#This Row],[Created Date2]]*1</f>
        <v>44215</v>
      </c>
      <c r="L1808" s="183">
        <f>YEAR(All_Opps[[#This Row],[Created_Date]])</f>
        <v>2021</v>
      </c>
      <c r="M1808" s="184">
        <f>WEEKNUM(All_Opps[[#This Row],[Created_Date]],16)</f>
        <v>4</v>
      </c>
      <c r="N1808" s="182">
        <f>All_Opps[[#This Row],[Close Date]]*1</f>
        <v>44227</v>
      </c>
      <c r="O1808" s="185">
        <f>YEAR(All_Opps[[#This Row],[Close_Date]])</f>
        <v>2021</v>
      </c>
      <c r="P1808" s="183">
        <f>MONTH(All_Opps[[#This Row],[Close Date]])</f>
        <v>1</v>
      </c>
      <c r="Q1808" s="181">
        <f>WEEKNUM(All_Opps[[#This Row],[Close Date]],1)</f>
        <v>6</v>
      </c>
      <c r="R180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08" s="4" t="s">
        <v>3926</v>
      </c>
      <c r="T1808" s="4" t="s">
        <v>3927</v>
      </c>
      <c r="U1808" s="68">
        <v>44227</v>
      </c>
      <c r="V1808" s="347" t="s">
        <v>18</v>
      </c>
      <c r="W1808" s="9">
        <v>56130</v>
      </c>
      <c r="X1808" s="4" t="s">
        <v>13</v>
      </c>
      <c r="Y1808" s="4" t="s">
        <v>3563</v>
      </c>
      <c r="Z1808" s="68">
        <v>44215</v>
      </c>
    </row>
    <row r="1809" spans="1:26" ht="12.75" x14ac:dyDescent="0.35">
      <c r="A18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</v>
      </c>
      <c r="B1809" s="181" t="str">
        <f>IF(All_Opps[[#This Row],[WeekMod]]&lt;&gt;"",CONCATENATE(All_Opps[[#This Row],[Opp Year]],"-",TEXT(All_Opps[[#This Row],[WeekMod]],"00#")),"")</f>
        <v>2022-009</v>
      </c>
      <c r="C18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</v>
      </c>
      <c r="D1809" s="181" t="str">
        <f>CONCATENATE(All_Opps[[#This Row],[Opp Year]],"-",TEXT(All_Opps[[#This Row],[Week]],"00#"))</f>
        <v>2022-009</v>
      </c>
      <c r="E1809" s="181">
        <f>IFERROR(VALUE(RIGHT(All_Opps[[#This Row],[Opportunity Name]],2)),"")</f>
        <v>2</v>
      </c>
      <c r="F1809" s="181">
        <f>IFERROR(("20"&amp;LEFT(All_Opps[[#This Row],[Opportunity Name]],2))*1,"")</f>
        <v>2022</v>
      </c>
      <c r="G1809" s="181" t="str">
        <f>MID(All_Opps[[#This Row],[Opportunity Name]],3,2)</f>
        <v>10</v>
      </c>
      <c r="H1809" s="181" t="str">
        <f>LEFT(All_Opps[[#This Row],[Opportunity Name]],7)</f>
        <v>2210-02</v>
      </c>
      <c r="I1809" s="181" t="str" cm="1">
        <f t="array" ref="I18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09" s="181" t="str">
        <f>YEAR(All_Opps[[#This Row],[Close_Date]])&amp;"-"&amp;TEXT(MONTH(All_Opps[[#This Row],[Close_Date]]),"00")</f>
        <v>2021-02</v>
      </c>
      <c r="K1809" s="182">
        <f>All_Opps[[#This Row],[Created Date2]]*1</f>
        <v>44223</v>
      </c>
      <c r="L1809" s="183">
        <f>YEAR(All_Opps[[#This Row],[Created_Date]])</f>
        <v>2021</v>
      </c>
      <c r="M1809" s="184">
        <f>WEEKNUM(All_Opps[[#This Row],[Created_Date]],16)</f>
        <v>5</v>
      </c>
      <c r="N1809" s="182">
        <f>All_Opps[[#This Row],[Close Date]]*1</f>
        <v>44253</v>
      </c>
      <c r="O1809" s="185">
        <f>YEAR(All_Opps[[#This Row],[Close_Date]])</f>
        <v>2021</v>
      </c>
      <c r="P1809" s="183">
        <f>MONTH(All_Opps[[#This Row],[Close Date]])</f>
        <v>2</v>
      </c>
      <c r="Q1809" s="181">
        <f>WEEKNUM(All_Opps[[#This Row],[Close Date]],1)</f>
        <v>9</v>
      </c>
      <c r="R180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612</v>
      </c>
      <c r="S1809" s="4" t="s">
        <v>3928</v>
      </c>
      <c r="T1809" s="4" t="s">
        <v>3929</v>
      </c>
      <c r="U1809" s="68">
        <v>44253</v>
      </c>
      <c r="V1809" s="347" t="s">
        <v>19</v>
      </c>
      <c r="W1809" s="9">
        <v>62081</v>
      </c>
      <c r="X1809" s="4" t="s">
        <v>6</v>
      </c>
      <c r="Y1809" s="4" t="s">
        <v>3563</v>
      </c>
      <c r="Z1809" s="68">
        <v>44223</v>
      </c>
    </row>
    <row r="1810" spans="1:26" ht="12.75" x14ac:dyDescent="0.35">
      <c r="A18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</v>
      </c>
      <c r="B1810" s="181" t="str">
        <f>IF(All_Opps[[#This Row],[WeekMod]]&lt;&gt;"",CONCATENATE(All_Opps[[#This Row],[Opp Year]],"-",TEXT(All_Opps[[#This Row],[WeekMod]],"00#")),"")</f>
        <v>2022-007</v>
      </c>
      <c r="C18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</v>
      </c>
      <c r="D1810" s="181" t="str">
        <f>CONCATENATE(All_Opps[[#This Row],[Opp Year]],"-",TEXT(All_Opps[[#This Row],[Week]],"00#"))</f>
        <v>2022-007</v>
      </c>
      <c r="E1810" s="181">
        <f>IFERROR(VALUE(RIGHT(All_Opps[[#This Row],[Opportunity Name]],2)),"")</f>
        <v>4</v>
      </c>
      <c r="F1810" s="181">
        <f>IFERROR(("20"&amp;LEFT(All_Opps[[#This Row],[Opportunity Name]],2))*1,"")</f>
        <v>2022</v>
      </c>
      <c r="G1810" s="181" t="str">
        <f>MID(All_Opps[[#This Row],[Opportunity Name]],3,2)</f>
        <v>07</v>
      </c>
      <c r="H1810" s="181" t="str">
        <f>LEFT(All_Opps[[#This Row],[Opportunity Name]],7)</f>
        <v>2207 In</v>
      </c>
      <c r="I1810" s="181" t="str" cm="1">
        <f t="array" ref="I18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10" s="181" t="str">
        <f>YEAR(All_Opps[[#This Row],[Close_Date]])&amp;"-"&amp;TEXT(MONTH(All_Opps[[#This Row],[Close_Date]]),"00")</f>
        <v>2021-02</v>
      </c>
      <c r="K1810" s="182">
        <f>All_Opps[[#This Row],[Created Date2]]*1</f>
        <v>44226</v>
      </c>
      <c r="L1810" s="183">
        <f>YEAR(All_Opps[[#This Row],[Created_Date]])</f>
        <v>2021</v>
      </c>
      <c r="M1810" s="184">
        <f>WEEKNUM(All_Opps[[#This Row],[Created_Date]],16)</f>
        <v>6</v>
      </c>
      <c r="N1810" s="182">
        <f>All_Opps[[#This Row],[Close Date]]*1</f>
        <v>44240</v>
      </c>
      <c r="O1810" s="185">
        <f>YEAR(All_Opps[[#This Row],[Close_Date]])</f>
        <v>2021</v>
      </c>
      <c r="P1810" s="183">
        <f>MONTH(All_Opps[[#This Row],[Close Date]])</f>
        <v>2</v>
      </c>
      <c r="Q1810" s="181">
        <f>WEEKNUM(All_Opps[[#This Row],[Close Date]],1)</f>
        <v>7</v>
      </c>
      <c r="R181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10" s="4" t="s">
        <v>3930</v>
      </c>
      <c r="T1810" s="4" t="s">
        <v>3931</v>
      </c>
      <c r="U1810" s="68">
        <v>44240</v>
      </c>
      <c r="V1810" s="347" t="s">
        <v>18</v>
      </c>
      <c r="W1810" s="9">
        <v>70970</v>
      </c>
      <c r="X1810" s="4" t="s">
        <v>6</v>
      </c>
      <c r="Y1810" s="4" t="s">
        <v>3563</v>
      </c>
      <c r="Z1810" s="68">
        <v>44226</v>
      </c>
    </row>
    <row r="1811" spans="1:26" ht="12.75" x14ac:dyDescent="0.35">
      <c r="A18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</v>
      </c>
      <c r="B1811" s="181" t="str">
        <f>IF(All_Opps[[#This Row],[WeekMod]]&lt;&gt;"",CONCATENATE(All_Opps[[#This Row],[Opp Year]],"-",TEXT(All_Opps[[#This Row],[WeekMod]],"00#")),"")</f>
        <v>2022-004</v>
      </c>
      <c r="C18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</v>
      </c>
      <c r="D1811" s="181" t="str">
        <f>CONCATENATE(All_Opps[[#This Row],[Opp Year]],"-",TEXT(All_Opps[[#This Row],[Week]],"00#"))</f>
        <v>2022-004</v>
      </c>
      <c r="E1811" s="181">
        <f>IFERROR(VALUE(RIGHT(All_Opps[[#This Row],[Opportunity Name]],2)),"")</f>
        <v>2</v>
      </c>
      <c r="F1811" s="181">
        <f>IFERROR(("20"&amp;LEFT(All_Opps[[#This Row],[Opportunity Name]],2))*1,"")</f>
        <v>2022</v>
      </c>
      <c r="G1811" s="181" t="str">
        <f>MID(All_Opps[[#This Row],[Opportunity Name]],3,2)</f>
        <v>08</v>
      </c>
      <c r="H1811" s="181" t="str">
        <f>LEFT(All_Opps[[#This Row],[Opportunity Name]],7)</f>
        <v>2208 Th</v>
      </c>
      <c r="I1811" s="181" t="str" cm="1">
        <f t="array" ref="I18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11" s="181" t="str">
        <f>YEAR(All_Opps[[#This Row],[Close_Date]])&amp;"-"&amp;TEXT(MONTH(All_Opps[[#This Row],[Close_Date]]),"00")</f>
        <v>2021-01</v>
      </c>
      <c r="K1811" s="182">
        <f>All_Opps[[#This Row],[Created Date2]]*1</f>
        <v>44199</v>
      </c>
      <c r="L1811" s="183">
        <f>YEAR(All_Opps[[#This Row],[Created_Date]])</f>
        <v>2021</v>
      </c>
      <c r="M1811" s="184">
        <f>WEEKNUM(All_Opps[[#This Row],[Created_Date]],16)</f>
        <v>2</v>
      </c>
      <c r="N1811" s="182">
        <f>All_Opps[[#This Row],[Close Date]]*1</f>
        <v>44213</v>
      </c>
      <c r="O1811" s="185">
        <f>YEAR(All_Opps[[#This Row],[Close_Date]])</f>
        <v>2021</v>
      </c>
      <c r="P1811" s="183">
        <f>MONTH(All_Opps[[#This Row],[Close Date]])</f>
        <v>1</v>
      </c>
      <c r="Q1811" s="181">
        <f>WEEKNUM(All_Opps[[#This Row],[Close Date]],1)</f>
        <v>4</v>
      </c>
      <c r="R181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11" s="4" t="s">
        <v>3932</v>
      </c>
      <c r="T1811" s="4" t="s">
        <v>3933</v>
      </c>
      <c r="U1811" s="68">
        <v>44213</v>
      </c>
      <c r="V1811" s="347" t="s">
        <v>18</v>
      </c>
      <c r="W1811" s="9">
        <v>10801</v>
      </c>
      <c r="X1811" s="4" t="s">
        <v>24</v>
      </c>
      <c r="Y1811" s="4" t="s">
        <v>1285</v>
      </c>
      <c r="Z1811" s="68">
        <v>44199</v>
      </c>
    </row>
    <row r="1812" spans="1:26" ht="12.75" x14ac:dyDescent="0.35">
      <c r="A18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1812" s="181" t="str">
        <f>IF(All_Opps[[#This Row],[WeekMod]]&lt;&gt;"",CONCATENATE(All_Opps[[#This Row],[Opp Year]],"-",TEXT(All_Opps[[#This Row],[WeekMod]],"00#")),"")</f>
        <v>2021-060</v>
      </c>
      <c r="C18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1812" s="181" t="str">
        <f>CONCATENATE(All_Opps[[#This Row],[Opp Year]],"-",TEXT(All_Opps[[#This Row],[Week]],"00#"))</f>
        <v>2021-060</v>
      </c>
      <c r="E1812" s="181">
        <f>IFERROR(VALUE(RIGHT(All_Opps[[#This Row],[Opportunity Name]],2)),"")</f>
        <v>2</v>
      </c>
      <c r="F1812" s="181">
        <f>IFERROR(("20"&amp;LEFT(All_Opps[[#This Row],[Opportunity Name]],2))*1,"")</f>
        <v>2021</v>
      </c>
      <c r="G1812" s="181" t="str">
        <f>MID(All_Opps[[#This Row],[Opportunity Name]],3,2)</f>
        <v>03</v>
      </c>
      <c r="H1812" s="181" t="str">
        <f>LEFT(All_Opps[[#This Row],[Opportunity Name]],7)</f>
        <v>2103-05</v>
      </c>
      <c r="I1812" s="181" t="str" cm="1">
        <f t="array" ref="I18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12" s="181" t="str">
        <f>YEAR(All_Opps[[#This Row],[Close_Date]])&amp;"-"&amp;TEXT(MONTH(All_Opps[[#This Row],[Close_Date]]),"00")</f>
        <v>2021-02</v>
      </c>
      <c r="K1812" s="182">
        <f>All_Opps[[#This Row],[Created Date2]]*1</f>
        <v>44245</v>
      </c>
      <c r="L1812" s="183">
        <f>YEAR(All_Opps[[#This Row],[Created_Date]])</f>
        <v>2021</v>
      </c>
      <c r="M1812" s="184">
        <f>WEEKNUM(All_Opps[[#This Row],[Created_Date]],16)</f>
        <v>8</v>
      </c>
      <c r="N1812" s="182">
        <f>All_Opps[[#This Row],[Close Date]]*1</f>
        <v>44245</v>
      </c>
      <c r="O1812" s="185">
        <f>YEAR(All_Opps[[#This Row],[Close_Date]])</f>
        <v>2021</v>
      </c>
      <c r="P1812" s="183">
        <f>MONTH(All_Opps[[#This Row],[Close Date]])</f>
        <v>2</v>
      </c>
      <c r="Q1812" s="181">
        <f>WEEKNUM(All_Opps[[#This Row],[Close Date]],1)</f>
        <v>8</v>
      </c>
      <c r="R181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</v>
      </c>
      <c r="S1812" s="4" t="s">
        <v>3934</v>
      </c>
      <c r="T1812" s="4" t="s">
        <v>3935</v>
      </c>
      <c r="U1812" s="68">
        <v>44245</v>
      </c>
      <c r="V1812" s="347" t="s">
        <v>19</v>
      </c>
      <c r="W1812" s="341">
        <v>26215</v>
      </c>
      <c r="X1812" s="4" t="s">
        <v>11</v>
      </c>
      <c r="Y1812" s="4" t="s">
        <v>328</v>
      </c>
      <c r="Z1812" s="68">
        <v>44245</v>
      </c>
    </row>
    <row r="1813" spans="1:26" ht="12.75" x14ac:dyDescent="0.35">
      <c r="A18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</v>
      </c>
      <c r="B1813" s="181" t="str">
        <f>IF(All_Opps[[#This Row],[WeekMod]]&lt;&gt;"",CONCATENATE(All_Opps[[#This Row],[Opp Year]],"-",TEXT(All_Opps[[#This Row],[WeekMod]],"00#")),"")</f>
        <v>2022-004</v>
      </c>
      <c r="C18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</v>
      </c>
      <c r="D1813" s="181" t="str">
        <f>CONCATENATE(All_Opps[[#This Row],[Opp Year]],"-",TEXT(All_Opps[[#This Row],[Week]],"00#"))</f>
        <v>2022-004</v>
      </c>
      <c r="E1813" s="181">
        <f>IFERROR(VALUE(RIGHT(All_Opps[[#This Row],[Opportunity Name]],2)),"")</f>
        <v>2</v>
      </c>
      <c r="F1813" s="181">
        <f>IFERROR(("20"&amp;LEFT(All_Opps[[#This Row],[Opportunity Name]],2))*1,"")</f>
        <v>2022</v>
      </c>
      <c r="G1813" s="181" t="str">
        <f>MID(All_Opps[[#This Row],[Opportunity Name]],3,2)</f>
        <v>02</v>
      </c>
      <c r="H1813" s="181" t="str">
        <f>LEFT(All_Opps[[#This Row],[Opportunity Name]],7)</f>
        <v>2202-04</v>
      </c>
      <c r="I1813" s="181" t="str" cm="1">
        <f t="array" ref="I18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13" s="181" t="str">
        <f>YEAR(All_Opps[[#This Row],[Close_Date]])&amp;"-"&amp;TEXT(MONTH(All_Opps[[#This Row],[Close_Date]]),"00")</f>
        <v>2021-01</v>
      </c>
      <c r="K1813" s="182">
        <f>All_Opps[[#This Row],[Created Date2]]*1</f>
        <v>44203</v>
      </c>
      <c r="L1813" s="183">
        <f>YEAR(All_Opps[[#This Row],[Created_Date]])</f>
        <v>2021</v>
      </c>
      <c r="M1813" s="184">
        <f>WEEKNUM(All_Opps[[#This Row],[Created_Date]],16)</f>
        <v>2</v>
      </c>
      <c r="N1813" s="182">
        <f>All_Opps[[#This Row],[Close Date]]*1</f>
        <v>44214</v>
      </c>
      <c r="O1813" s="185">
        <f>YEAR(All_Opps[[#This Row],[Close_Date]])</f>
        <v>2021</v>
      </c>
      <c r="P1813" s="183">
        <f>MONTH(All_Opps[[#This Row],[Close Date]])</f>
        <v>1</v>
      </c>
      <c r="Q1813" s="181">
        <f>WEEKNUM(All_Opps[[#This Row],[Close Date]],1)</f>
        <v>4</v>
      </c>
      <c r="R181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390</v>
      </c>
      <c r="S1813" s="4" t="s">
        <v>3936</v>
      </c>
      <c r="T1813" s="4" t="s">
        <v>3937</v>
      </c>
      <c r="U1813" s="68">
        <v>44214</v>
      </c>
      <c r="V1813" s="347" t="s">
        <v>19</v>
      </c>
      <c r="W1813" s="9">
        <v>29153</v>
      </c>
      <c r="X1813" s="4" t="s">
        <v>15</v>
      </c>
      <c r="Y1813" s="4" t="s">
        <v>1285</v>
      </c>
      <c r="Z1813" s="68">
        <v>44203</v>
      </c>
    </row>
    <row r="1814" spans="1:26" ht="12.75" x14ac:dyDescent="0.35">
      <c r="A18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1814" s="181" t="str">
        <f>IF(All_Opps[[#This Row],[WeekMod]]&lt;&gt;"",CONCATENATE(All_Opps[[#This Row],[Opp Year]],"-",TEXT(All_Opps[[#This Row],[WeekMod]],"00#")),"")</f>
        <v>2021-063</v>
      </c>
      <c r="C18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1814" s="181" t="str">
        <f>CONCATENATE(All_Opps[[#This Row],[Opp Year]],"-",TEXT(All_Opps[[#This Row],[Week]],"00#"))</f>
        <v>2021-063</v>
      </c>
      <c r="E1814" s="181">
        <f>IFERROR(VALUE(RIGHT(All_Opps[[#This Row],[Opportunity Name]],2)),"")</f>
        <v>1</v>
      </c>
      <c r="F1814" s="181">
        <f>IFERROR(("20"&amp;LEFT(All_Opps[[#This Row],[Opportunity Name]],2))*1,"")</f>
        <v>2021</v>
      </c>
      <c r="G1814" s="181" t="str">
        <f>MID(All_Opps[[#This Row],[Opportunity Name]],3,2)</f>
        <v>03</v>
      </c>
      <c r="H1814" s="181" t="str">
        <f>LEFT(All_Opps[[#This Row],[Opportunity Name]],7)</f>
        <v>2103-05</v>
      </c>
      <c r="I1814" s="181" t="str" cm="1">
        <f t="array" ref="I18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14" s="181" t="str">
        <f>YEAR(All_Opps[[#This Row],[Close_Date]])&amp;"-"&amp;TEXT(MONTH(All_Opps[[#This Row],[Close_Date]]),"00")</f>
        <v>2021-03</v>
      </c>
      <c r="K1814" s="182">
        <f>All_Opps[[#This Row],[Created Date2]]*1</f>
        <v>44262</v>
      </c>
      <c r="L1814" s="183">
        <f>YEAR(All_Opps[[#This Row],[Created_Date]])</f>
        <v>2021</v>
      </c>
      <c r="M1814" s="184">
        <f>WEEKNUM(All_Opps[[#This Row],[Created_Date]],16)</f>
        <v>11</v>
      </c>
      <c r="N1814" s="182">
        <f>All_Opps[[#This Row],[Close Date]]*1</f>
        <v>44263</v>
      </c>
      <c r="O1814" s="185">
        <f>YEAR(All_Opps[[#This Row],[Close_Date]])</f>
        <v>2021</v>
      </c>
      <c r="P1814" s="183">
        <f>MONTH(All_Opps[[#This Row],[Close Date]])</f>
        <v>3</v>
      </c>
      <c r="Q1814" s="181">
        <f>WEEKNUM(All_Opps[[#This Row],[Close Date]],1)</f>
        <v>11</v>
      </c>
      <c r="R18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14" s="4" t="s">
        <v>3938</v>
      </c>
      <c r="T1814" s="4" t="s">
        <v>3939</v>
      </c>
      <c r="U1814" s="68">
        <v>44263</v>
      </c>
      <c r="V1814" s="347" t="s">
        <v>19</v>
      </c>
      <c r="W1814" s="341">
        <v>17073</v>
      </c>
      <c r="X1814" s="4" t="s">
        <v>29</v>
      </c>
      <c r="Y1814" s="4" t="s">
        <v>328</v>
      </c>
      <c r="Z1814" s="68">
        <v>44262</v>
      </c>
    </row>
    <row r="1815" spans="1:26" ht="12.75" x14ac:dyDescent="0.35">
      <c r="A18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1815" s="181" t="str">
        <f>IF(All_Opps[[#This Row],[WeekMod]]&lt;&gt;"",CONCATENATE(All_Opps[[#This Row],[Opp Year]],"-",TEXT(All_Opps[[#This Row],[WeekMod]],"00#")),"")</f>
        <v>2022-010</v>
      </c>
      <c r="C18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1815" s="181" t="str">
        <f>CONCATENATE(All_Opps[[#This Row],[Opp Year]],"-",TEXT(All_Opps[[#This Row],[Week]],"00#"))</f>
        <v>2022-010</v>
      </c>
      <c r="E1815" s="181">
        <f>IFERROR(VALUE(RIGHT(All_Opps[[#This Row],[Opportunity Name]],2)),"")</f>
        <v>6</v>
      </c>
      <c r="F1815" s="181">
        <f>IFERROR(("20"&amp;LEFT(All_Opps[[#This Row],[Opportunity Name]],2))*1,"")</f>
        <v>2022</v>
      </c>
      <c r="G1815" s="181" t="str">
        <f>MID(All_Opps[[#This Row],[Opportunity Name]],3,2)</f>
        <v>07</v>
      </c>
      <c r="H1815" s="181" t="str">
        <f>LEFT(All_Opps[[#This Row],[Opportunity Name]],7)</f>
        <v>2207 Ea</v>
      </c>
      <c r="I1815" s="181" t="str" cm="1">
        <f t="array" ref="I18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15" s="181" t="str">
        <f>YEAR(All_Opps[[#This Row],[Close_Date]])&amp;"-"&amp;TEXT(MONTH(All_Opps[[#This Row],[Close_Date]]),"00")</f>
        <v>2021-03</v>
      </c>
      <c r="K1815" s="182">
        <f>All_Opps[[#This Row],[Created Date2]]*1</f>
        <v>44118</v>
      </c>
      <c r="L1815" s="183">
        <f>YEAR(All_Opps[[#This Row],[Created_Date]])</f>
        <v>2020</v>
      </c>
      <c r="M1815" s="184">
        <f>WEEKNUM(All_Opps[[#This Row],[Created_Date]],16)</f>
        <v>42</v>
      </c>
      <c r="N1815" s="182">
        <f>All_Opps[[#This Row],[Close Date]]*1</f>
        <v>44257</v>
      </c>
      <c r="O1815" s="185">
        <f>YEAR(All_Opps[[#This Row],[Close_Date]])</f>
        <v>2021</v>
      </c>
      <c r="P1815" s="183">
        <f>MONTH(All_Opps[[#This Row],[Close Date]])</f>
        <v>3</v>
      </c>
      <c r="Q1815" s="181">
        <f>WEEKNUM(All_Opps[[#This Row],[Close Date]],1)</f>
        <v>10</v>
      </c>
      <c r="R181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15" s="4" t="s">
        <v>3940</v>
      </c>
      <c r="T1815" s="4" t="s">
        <v>3941</v>
      </c>
      <c r="U1815" s="68">
        <v>44257</v>
      </c>
      <c r="V1815" s="347" t="s">
        <v>18</v>
      </c>
      <c r="W1815" s="341">
        <v>122476</v>
      </c>
      <c r="X1815" s="4" t="s">
        <v>13</v>
      </c>
      <c r="Y1815" s="4" t="s">
        <v>328</v>
      </c>
      <c r="Z1815" s="68">
        <v>44118</v>
      </c>
    </row>
    <row r="1816" spans="1:26" ht="12.75" x14ac:dyDescent="0.35">
      <c r="A18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</v>
      </c>
      <c r="B1816" s="181" t="str">
        <f>IF(All_Opps[[#This Row],[WeekMod]]&lt;&gt;"",CONCATENATE(All_Opps[[#This Row],[Opp Year]],"-",TEXT(All_Opps[[#This Row],[WeekMod]],"00#")),"")</f>
        <v>2022-009</v>
      </c>
      <c r="C18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</v>
      </c>
      <c r="D1816" s="181" t="str">
        <f>CONCATENATE(All_Opps[[#This Row],[Opp Year]],"-",TEXT(All_Opps[[#This Row],[Week]],"00#"))</f>
        <v>2022-009</v>
      </c>
      <c r="E1816" s="181">
        <f>IFERROR(VALUE(RIGHT(All_Opps[[#This Row],[Opportunity Name]],2)),"")</f>
        <v>4</v>
      </c>
      <c r="F1816" s="181">
        <f>IFERROR(("20"&amp;LEFT(All_Opps[[#This Row],[Opportunity Name]],2))*1,"")</f>
        <v>2022</v>
      </c>
      <c r="G1816" s="181" t="str">
        <f>MID(All_Opps[[#This Row],[Opportunity Name]],3,2)</f>
        <v>05</v>
      </c>
      <c r="H1816" s="181" t="str">
        <f>LEFT(All_Opps[[#This Row],[Opportunity Name]],7)</f>
        <v>2205 Ra</v>
      </c>
      <c r="I1816" s="181" t="str" cm="1">
        <f t="array" ref="I18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16" s="181" t="str">
        <f>YEAR(All_Opps[[#This Row],[Close_Date]])&amp;"-"&amp;TEXT(MONTH(All_Opps[[#This Row],[Close_Date]]),"00")</f>
        <v>2021-02</v>
      </c>
      <c r="K1816" s="182">
        <f>All_Opps[[#This Row],[Created Date2]]*1</f>
        <v>44239</v>
      </c>
      <c r="L1816" s="183">
        <f>YEAR(All_Opps[[#This Row],[Created_Date]])</f>
        <v>2021</v>
      </c>
      <c r="M1816" s="184">
        <f>WEEKNUM(All_Opps[[#This Row],[Created_Date]],16)</f>
        <v>7</v>
      </c>
      <c r="N1816" s="182">
        <f>All_Opps[[#This Row],[Close Date]]*1</f>
        <v>44248</v>
      </c>
      <c r="O1816" s="185">
        <f>YEAR(All_Opps[[#This Row],[Close_Date]])</f>
        <v>2021</v>
      </c>
      <c r="P1816" s="183">
        <f>MONTH(All_Opps[[#This Row],[Close Date]])</f>
        <v>2</v>
      </c>
      <c r="Q1816" s="181">
        <f>WEEKNUM(All_Opps[[#This Row],[Close Date]],1)</f>
        <v>9</v>
      </c>
      <c r="R18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16" s="4" t="s">
        <v>3942</v>
      </c>
      <c r="T1816" s="4" t="s">
        <v>3943</v>
      </c>
      <c r="U1816" s="68">
        <v>44248</v>
      </c>
      <c r="V1816" s="347" t="s">
        <v>18</v>
      </c>
      <c r="W1816" s="9">
        <v>53089</v>
      </c>
      <c r="X1816" s="4" t="s">
        <v>15</v>
      </c>
      <c r="Y1816" s="4" t="s">
        <v>1285</v>
      </c>
      <c r="Z1816" s="68">
        <v>44239</v>
      </c>
    </row>
    <row r="1817" spans="1:26" ht="12.75" x14ac:dyDescent="0.35">
      <c r="A18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1817" s="181" t="str">
        <f>IF(All_Opps[[#This Row],[WeekMod]]&lt;&gt;"",CONCATENATE(All_Opps[[#This Row],[Opp Year]],"-",TEXT(All_Opps[[#This Row],[WeekMod]],"00#")),"")</f>
        <v>2021-056</v>
      </c>
      <c r="C18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1817" s="181" t="str">
        <f>CONCATENATE(All_Opps[[#This Row],[Opp Year]],"-",TEXT(All_Opps[[#This Row],[Week]],"00#"))</f>
        <v>2021-056</v>
      </c>
      <c r="E1817" s="181">
        <f>IFERROR(VALUE(RIGHT(All_Opps[[#This Row],[Opportunity Name]],2)),"")</f>
        <v>3</v>
      </c>
      <c r="F1817" s="181">
        <f>IFERROR(("20"&amp;LEFT(All_Opps[[#This Row],[Opportunity Name]],2))*1,"")</f>
        <v>2021</v>
      </c>
      <c r="G1817" s="181" t="str">
        <f>MID(All_Opps[[#This Row],[Opportunity Name]],3,2)</f>
        <v>08</v>
      </c>
      <c r="H1817" s="181" t="str">
        <f>LEFT(All_Opps[[#This Row],[Opportunity Name]],7)</f>
        <v>2108 Sa</v>
      </c>
      <c r="I1817" s="181" t="str" cm="1">
        <f t="array" ref="I18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17" s="181" t="str">
        <f>YEAR(All_Opps[[#This Row],[Close_Date]])&amp;"-"&amp;TEXT(MONTH(All_Opps[[#This Row],[Close_Date]]),"00")</f>
        <v>2021-01</v>
      </c>
      <c r="K1817" s="182">
        <f>All_Opps[[#This Row],[Created Date2]]*1</f>
        <v>44208</v>
      </c>
      <c r="L1817" s="183">
        <f>YEAR(All_Opps[[#This Row],[Created_Date]])</f>
        <v>2021</v>
      </c>
      <c r="M1817" s="184">
        <f>WEEKNUM(All_Opps[[#This Row],[Created_Date]],16)</f>
        <v>3</v>
      </c>
      <c r="N1817" s="182">
        <f>All_Opps[[#This Row],[Close Date]]*1</f>
        <v>44214</v>
      </c>
      <c r="O1817" s="185">
        <f>YEAR(All_Opps[[#This Row],[Close_Date]])</f>
        <v>2021</v>
      </c>
      <c r="P1817" s="183">
        <f>MONTH(All_Opps[[#This Row],[Close Date]])</f>
        <v>1</v>
      </c>
      <c r="Q1817" s="181">
        <f>WEEKNUM(All_Opps[[#This Row],[Close Date]],1)</f>
        <v>4</v>
      </c>
      <c r="R18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17" s="4" t="s">
        <v>3944</v>
      </c>
      <c r="T1817" s="4" t="s">
        <v>3945</v>
      </c>
      <c r="U1817" s="68">
        <v>44214</v>
      </c>
      <c r="V1817" s="347" t="s">
        <v>18</v>
      </c>
      <c r="W1817" s="9">
        <v>31127</v>
      </c>
      <c r="X1817" s="4" t="s">
        <v>11</v>
      </c>
      <c r="Y1817" s="4" t="s">
        <v>1285</v>
      </c>
      <c r="Z1817" s="68">
        <v>44208</v>
      </c>
    </row>
    <row r="1818" spans="1:26" ht="12.75" x14ac:dyDescent="0.35">
      <c r="A18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1818" s="181" t="str">
        <f>IF(All_Opps[[#This Row],[WeekMod]]&lt;&gt;"",CONCATENATE(All_Opps[[#This Row],[Opp Year]],"-",TEXT(All_Opps[[#This Row],[WeekMod]],"00#")),"")</f>
        <v>2021-061</v>
      </c>
      <c r="C18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1818" s="181" t="str">
        <f>CONCATENATE(All_Opps[[#This Row],[Opp Year]],"-",TEXT(All_Opps[[#This Row],[Week]],"00#"))</f>
        <v>2021-061</v>
      </c>
      <c r="E1818" s="181">
        <f>IFERROR(VALUE(RIGHT(All_Opps[[#This Row],[Opportunity Name]],2)),"")</f>
        <v>4</v>
      </c>
      <c r="F1818" s="181">
        <f>IFERROR(("20"&amp;LEFT(All_Opps[[#This Row],[Opportunity Name]],2))*1,"")</f>
        <v>2021</v>
      </c>
      <c r="G1818" s="181" t="str">
        <f>MID(All_Opps[[#This Row],[Opportunity Name]],3,2)</f>
        <v>03</v>
      </c>
      <c r="H1818" s="181" t="str">
        <f>LEFT(All_Opps[[#This Row],[Opportunity Name]],7)</f>
        <v>2103 So</v>
      </c>
      <c r="I1818" s="181" t="str" cm="1">
        <f t="array" ref="I18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18" s="181" t="str">
        <f>YEAR(All_Opps[[#This Row],[Close_Date]])&amp;"-"&amp;TEXT(MONTH(All_Opps[[#This Row],[Close_Date]]),"00")</f>
        <v>2021-02</v>
      </c>
      <c r="K1818" s="182">
        <f>All_Opps[[#This Row],[Created Date2]]*1</f>
        <v>44244</v>
      </c>
      <c r="L1818" s="183">
        <f>YEAR(All_Opps[[#This Row],[Created_Date]])</f>
        <v>2021</v>
      </c>
      <c r="M1818" s="184">
        <f>WEEKNUM(All_Opps[[#This Row],[Created_Date]],16)</f>
        <v>8</v>
      </c>
      <c r="N1818" s="182">
        <f>All_Opps[[#This Row],[Close Date]]*1</f>
        <v>44249</v>
      </c>
      <c r="O1818" s="185">
        <f>YEAR(All_Opps[[#This Row],[Close_Date]])</f>
        <v>2021</v>
      </c>
      <c r="P1818" s="183">
        <f>MONTH(All_Opps[[#This Row],[Close Date]])</f>
        <v>2</v>
      </c>
      <c r="Q1818" s="181">
        <f>WEEKNUM(All_Opps[[#This Row],[Close Date]],1)</f>
        <v>9</v>
      </c>
      <c r="R181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18" s="4" t="s">
        <v>3946</v>
      </c>
      <c r="T1818" s="4" t="s">
        <v>3947</v>
      </c>
      <c r="U1818" s="68">
        <v>44249</v>
      </c>
      <c r="V1818" s="347" t="s">
        <v>18</v>
      </c>
      <c r="W1818" s="9">
        <v>25238</v>
      </c>
      <c r="X1818" s="4" t="s">
        <v>11</v>
      </c>
      <c r="Y1818" s="4" t="s">
        <v>1285</v>
      </c>
      <c r="Z1818" s="68">
        <v>44244</v>
      </c>
    </row>
    <row r="1819" spans="1:26" ht="12.75" x14ac:dyDescent="0.35">
      <c r="A18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</v>
      </c>
      <c r="B1819" s="181" t="str">
        <f>IF(All_Opps[[#This Row],[WeekMod]]&lt;&gt;"",CONCATENATE(All_Opps[[#This Row],[Opp Year]],"-",TEXT(All_Opps[[#This Row],[WeekMod]],"00#")),"")</f>
        <v>2022-006</v>
      </c>
      <c r="C18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</v>
      </c>
      <c r="D1819" s="181" t="str">
        <f>CONCATENATE(All_Opps[[#This Row],[Opp Year]],"-",TEXT(All_Opps[[#This Row],[Week]],"00#"))</f>
        <v>2022-006</v>
      </c>
      <c r="E1819" s="181">
        <f>IFERROR(VALUE(RIGHT(All_Opps[[#This Row],[Opportunity Name]],2)),"")</f>
        <v>6</v>
      </c>
      <c r="F1819" s="181">
        <f>IFERROR(("20"&amp;LEFT(All_Opps[[#This Row],[Opportunity Name]],2))*1,"")</f>
        <v>2022</v>
      </c>
      <c r="G1819" s="181" t="str">
        <f>MID(All_Opps[[#This Row],[Opportunity Name]],3,2)</f>
        <v>02</v>
      </c>
      <c r="H1819" s="181" t="str">
        <f>LEFT(All_Opps[[#This Row],[Opportunity Name]],7)</f>
        <v>2202-05</v>
      </c>
      <c r="I1819" s="181" t="str" cm="1">
        <f t="array" ref="I18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19" s="181" t="str">
        <f>YEAR(All_Opps[[#This Row],[Close_Date]])&amp;"-"&amp;TEXT(MONTH(All_Opps[[#This Row],[Close_Date]]),"00")</f>
        <v>2021-02</v>
      </c>
      <c r="K1819" s="182">
        <f>All_Opps[[#This Row],[Created Date2]]*1</f>
        <v>44232</v>
      </c>
      <c r="L1819" s="183">
        <f>YEAR(All_Opps[[#This Row],[Created_Date]])</f>
        <v>2021</v>
      </c>
      <c r="M1819" s="184">
        <f>WEEKNUM(All_Opps[[#This Row],[Created_Date]],16)</f>
        <v>6</v>
      </c>
      <c r="N1819" s="182">
        <f>All_Opps[[#This Row],[Close Date]]*1</f>
        <v>44232</v>
      </c>
      <c r="O1819" s="185">
        <f>YEAR(All_Opps[[#This Row],[Close_Date]])</f>
        <v>2021</v>
      </c>
      <c r="P1819" s="183">
        <f>MONTH(All_Opps[[#This Row],[Close Date]])</f>
        <v>2</v>
      </c>
      <c r="Q1819" s="181">
        <f>WEEKNUM(All_Opps[[#This Row],[Close Date]],1)</f>
        <v>6</v>
      </c>
      <c r="R181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361</v>
      </c>
      <c r="S1819" s="4" t="s">
        <v>3948</v>
      </c>
      <c r="T1819" s="4" t="s">
        <v>3949</v>
      </c>
      <c r="U1819" s="68">
        <v>44232</v>
      </c>
      <c r="V1819" s="347" t="s">
        <v>19</v>
      </c>
      <c r="W1819" s="341">
        <v>112746</v>
      </c>
      <c r="X1819" s="4" t="s">
        <v>15</v>
      </c>
      <c r="Y1819" s="4" t="s">
        <v>328</v>
      </c>
      <c r="Z1819" s="68">
        <v>44232</v>
      </c>
    </row>
    <row r="1820" spans="1:26" ht="12.75" x14ac:dyDescent="0.35">
      <c r="A18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</v>
      </c>
      <c r="B1820" s="181" t="str">
        <f>IF(All_Opps[[#This Row],[WeekMod]]&lt;&gt;"",CONCATENATE(All_Opps[[#This Row],[Opp Year]],"-",TEXT(All_Opps[[#This Row],[WeekMod]],"00#")),"")</f>
        <v>2022-008</v>
      </c>
      <c r="C18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</v>
      </c>
      <c r="D1820" s="181" t="str">
        <f>CONCATENATE(All_Opps[[#This Row],[Opp Year]],"-",TEXT(All_Opps[[#This Row],[Week]],"00#"))</f>
        <v>2022-008</v>
      </c>
      <c r="E1820" s="181">
        <f>IFERROR(VALUE(RIGHT(All_Opps[[#This Row],[Opportunity Name]],2)),"")</f>
        <v>2</v>
      </c>
      <c r="F1820" s="181">
        <f>IFERROR(("20"&amp;LEFT(All_Opps[[#This Row],[Opportunity Name]],2))*1,"")</f>
        <v>2022</v>
      </c>
      <c r="G1820" s="181" t="str">
        <f>MID(All_Opps[[#This Row],[Opportunity Name]],3,2)</f>
        <v>05</v>
      </c>
      <c r="H1820" s="181" t="str">
        <f>LEFT(All_Opps[[#This Row],[Opportunity Name]],7)</f>
        <v>2205 Ha</v>
      </c>
      <c r="I1820" s="181" t="str" cm="1">
        <f t="array" ref="I18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20" s="181" t="str">
        <f>YEAR(All_Opps[[#This Row],[Close_Date]])&amp;"-"&amp;TEXT(MONTH(All_Opps[[#This Row],[Close_Date]]),"00")</f>
        <v>2021-02</v>
      </c>
      <c r="K1820" s="182">
        <f>All_Opps[[#This Row],[Created Date2]]*1</f>
        <v>44241</v>
      </c>
      <c r="L1820" s="183">
        <f>YEAR(All_Opps[[#This Row],[Created_Date]])</f>
        <v>2021</v>
      </c>
      <c r="M1820" s="184">
        <f>WEEKNUM(All_Opps[[#This Row],[Created_Date]],16)</f>
        <v>8</v>
      </c>
      <c r="N1820" s="182">
        <f>All_Opps[[#This Row],[Close Date]]*1</f>
        <v>44247</v>
      </c>
      <c r="O1820" s="185">
        <f>YEAR(All_Opps[[#This Row],[Close_Date]])</f>
        <v>2021</v>
      </c>
      <c r="P1820" s="183">
        <f>MONTH(All_Opps[[#This Row],[Close Date]])</f>
        <v>2</v>
      </c>
      <c r="Q1820" s="181">
        <f>WEEKNUM(All_Opps[[#This Row],[Close Date]],1)</f>
        <v>8</v>
      </c>
      <c r="R18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20" s="4" t="s">
        <v>3950</v>
      </c>
      <c r="T1820" s="4" t="s">
        <v>3951</v>
      </c>
      <c r="U1820" s="68">
        <v>44247</v>
      </c>
      <c r="V1820" s="347" t="s">
        <v>18</v>
      </c>
      <c r="W1820" s="9">
        <v>32476</v>
      </c>
      <c r="X1820" s="4" t="s">
        <v>13</v>
      </c>
      <c r="Y1820" s="4" t="s">
        <v>1285</v>
      </c>
      <c r="Z1820" s="68">
        <v>44241</v>
      </c>
    </row>
    <row r="1821" spans="1:26" ht="12.75" x14ac:dyDescent="0.35">
      <c r="A18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1821" s="181" t="str">
        <f>IF(All_Opps[[#This Row],[WeekMod]]&lt;&gt;"",CONCATENATE(All_Opps[[#This Row],[Opp Year]],"-",TEXT(All_Opps[[#This Row],[WeekMod]],"00#")),"")</f>
        <v>2021-058</v>
      </c>
      <c r="C18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1821" s="181" t="str">
        <f>CONCATENATE(All_Opps[[#This Row],[Opp Year]],"-",TEXT(All_Opps[[#This Row],[Week]],"00#"))</f>
        <v>2021-058</v>
      </c>
      <c r="E1821" s="181">
        <f>IFERROR(VALUE(RIGHT(All_Opps[[#This Row],[Opportunity Name]],2)),"")</f>
        <v>2</v>
      </c>
      <c r="F1821" s="181">
        <f>IFERROR(("20"&amp;LEFT(All_Opps[[#This Row],[Opportunity Name]],2))*1,"")</f>
        <v>2021</v>
      </c>
      <c r="G1821" s="181" t="str">
        <f>MID(All_Opps[[#This Row],[Opportunity Name]],3,2)</f>
        <v>08</v>
      </c>
      <c r="H1821" s="181" t="str">
        <f>LEFT(All_Opps[[#This Row],[Opportunity Name]],7)</f>
        <v>2108 Pr</v>
      </c>
      <c r="I1821" s="181" t="str" cm="1">
        <f t="array" ref="I18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21" s="181" t="str">
        <f>YEAR(All_Opps[[#This Row],[Close_Date]])&amp;"-"&amp;TEXT(MONTH(All_Opps[[#This Row],[Close_Date]]),"00")</f>
        <v>2021-02</v>
      </c>
      <c r="K1821" s="182">
        <f>All_Opps[[#This Row],[Created Date2]]*1</f>
        <v>44221</v>
      </c>
      <c r="L1821" s="183">
        <f>YEAR(All_Opps[[#This Row],[Created_Date]])</f>
        <v>2021</v>
      </c>
      <c r="M1821" s="184">
        <f>WEEKNUM(All_Opps[[#This Row],[Created_Date]],16)</f>
        <v>5</v>
      </c>
      <c r="N1821" s="182">
        <f>All_Opps[[#This Row],[Close Date]]*1</f>
        <v>44231</v>
      </c>
      <c r="O1821" s="185">
        <f>YEAR(All_Opps[[#This Row],[Close_Date]])</f>
        <v>2021</v>
      </c>
      <c r="P1821" s="183">
        <f>MONTH(All_Opps[[#This Row],[Close Date]])</f>
        <v>2</v>
      </c>
      <c r="Q1821" s="181">
        <f>WEEKNUM(All_Opps[[#This Row],[Close Date]],1)</f>
        <v>6</v>
      </c>
      <c r="R18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21" s="4" t="s">
        <v>3952</v>
      </c>
      <c r="T1821" s="4" t="s">
        <v>3953</v>
      </c>
      <c r="U1821" s="68">
        <v>44231</v>
      </c>
      <c r="V1821" s="347" t="s">
        <v>18</v>
      </c>
      <c r="W1821" s="9">
        <v>33850</v>
      </c>
      <c r="X1821" s="4" t="s">
        <v>11</v>
      </c>
      <c r="Y1821" s="4" t="s">
        <v>1285</v>
      </c>
      <c r="Z1821" s="68">
        <v>44221</v>
      </c>
    </row>
    <row r="1822" spans="1:26" ht="12.75" x14ac:dyDescent="0.35">
      <c r="A18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1822" s="181" t="str">
        <f>IF(All_Opps[[#This Row],[WeekMod]]&lt;&gt;"",CONCATENATE(All_Opps[[#This Row],[Opp Year]],"-",TEXT(All_Opps[[#This Row],[WeekMod]],"00#")),"")</f>
        <v>2021-064</v>
      </c>
      <c r="C18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1822" s="181" t="str">
        <f>CONCATENATE(All_Opps[[#This Row],[Opp Year]],"-",TEXT(All_Opps[[#This Row],[Week]],"00#"))</f>
        <v>2021-064</v>
      </c>
      <c r="E1822" s="181">
        <f>IFERROR(VALUE(RIGHT(All_Opps[[#This Row],[Opportunity Name]],2)),"")</f>
        <v>4</v>
      </c>
      <c r="F1822" s="181">
        <f>IFERROR(("20"&amp;LEFT(All_Opps[[#This Row],[Opportunity Name]],2))*1,"")</f>
        <v>2021</v>
      </c>
      <c r="G1822" s="181" t="str">
        <f>MID(All_Opps[[#This Row],[Opportunity Name]],3,2)</f>
        <v>08</v>
      </c>
      <c r="H1822" s="181" t="str">
        <f>LEFT(All_Opps[[#This Row],[Opportunity Name]],7)</f>
        <v>2108 Ma</v>
      </c>
      <c r="I1822" s="181" t="str" cm="1">
        <f t="array" ref="I18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22" s="181" t="str">
        <f>YEAR(All_Opps[[#This Row],[Close_Date]])&amp;"-"&amp;TEXT(MONTH(All_Opps[[#This Row],[Close_Date]]),"00")</f>
        <v>2021-03</v>
      </c>
      <c r="K1822" s="182">
        <f>All_Opps[[#This Row],[Created Date2]]*1</f>
        <v>44264</v>
      </c>
      <c r="L1822" s="183">
        <f>YEAR(All_Opps[[#This Row],[Created_Date]])</f>
        <v>2021</v>
      </c>
      <c r="M1822" s="184">
        <f>WEEKNUM(All_Opps[[#This Row],[Created_Date]],16)</f>
        <v>11</v>
      </c>
      <c r="N1822" s="182">
        <f>All_Opps[[#This Row],[Close Date]]*1</f>
        <v>44273</v>
      </c>
      <c r="O1822" s="185">
        <f>YEAR(All_Opps[[#This Row],[Close_Date]])</f>
        <v>2021</v>
      </c>
      <c r="P1822" s="183">
        <f>MONTH(All_Opps[[#This Row],[Close Date]])</f>
        <v>3</v>
      </c>
      <c r="Q1822" s="181">
        <f>WEEKNUM(All_Opps[[#This Row],[Close Date]],1)</f>
        <v>12</v>
      </c>
      <c r="R18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22" s="4" t="s">
        <v>3954</v>
      </c>
      <c r="T1822" s="4" t="s">
        <v>3955</v>
      </c>
      <c r="U1822" s="68">
        <v>44273</v>
      </c>
      <c r="V1822" s="347" t="s">
        <v>18</v>
      </c>
      <c r="W1822" s="9">
        <v>21894</v>
      </c>
      <c r="X1822" s="4" t="s">
        <v>5</v>
      </c>
      <c r="Y1822" s="4" t="s">
        <v>1285</v>
      </c>
      <c r="Z1822" s="68">
        <v>44264</v>
      </c>
    </row>
    <row r="1823" spans="1:26" ht="12.75" x14ac:dyDescent="0.35">
      <c r="A18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823" s="181" t="str">
        <f>IF(All_Opps[[#This Row],[WeekMod]]&lt;&gt;"",CONCATENATE(All_Opps[[#This Row],[Opp Year]],"-",TEXT(All_Opps[[#This Row],[WeekMod]],"00#")),"")</f>
        <v>2021-062</v>
      </c>
      <c r="C18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823" s="181" t="str">
        <f>CONCATENATE(All_Opps[[#This Row],[Opp Year]],"-",TEXT(All_Opps[[#This Row],[Week]],"00#"))</f>
        <v>2021-062</v>
      </c>
      <c r="E1823" s="181">
        <f>IFERROR(VALUE(RIGHT(All_Opps[[#This Row],[Opportunity Name]],2)),"")</f>
        <v>2</v>
      </c>
      <c r="F1823" s="181">
        <f>IFERROR(("20"&amp;LEFT(All_Opps[[#This Row],[Opportunity Name]],2))*1,"")</f>
        <v>2021</v>
      </c>
      <c r="G1823" s="181" t="str">
        <f>MID(All_Opps[[#This Row],[Opportunity Name]],3,2)</f>
        <v>08</v>
      </c>
      <c r="H1823" s="181" t="str">
        <f>LEFT(All_Opps[[#This Row],[Opportunity Name]],7)</f>
        <v>2108 Ca</v>
      </c>
      <c r="I1823" s="181" t="str" cm="1">
        <f t="array" ref="I18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23" s="181" t="str">
        <f>YEAR(All_Opps[[#This Row],[Close_Date]])&amp;"-"&amp;TEXT(MONTH(All_Opps[[#This Row],[Close_Date]]),"00")</f>
        <v>2021-03</v>
      </c>
      <c r="K1823" s="182">
        <f>All_Opps[[#This Row],[Created Date2]]*1</f>
        <v>44227</v>
      </c>
      <c r="L1823" s="183">
        <f>YEAR(All_Opps[[#This Row],[Created_Date]])</f>
        <v>2021</v>
      </c>
      <c r="M1823" s="184">
        <f>WEEKNUM(All_Opps[[#This Row],[Created_Date]],16)</f>
        <v>6</v>
      </c>
      <c r="N1823" s="182">
        <f>All_Opps[[#This Row],[Close Date]]*1</f>
        <v>44258</v>
      </c>
      <c r="O1823" s="185">
        <f>YEAR(All_Opps[[#This Row],[Close_Date]])</f>
        <v>2021</v>
      </c>
      <c r="P1823" s="183">
        <f>MONTH(All_Opps[[#This Row],[Close Date]])</f>
        <v>3</v>
      </c>
      <c r="Q1823" s="181">
        <f>WEEKNUM(All_Opps[[#This Row],[Close Date]],1)</f>
        <v>10</v>
      </c>
      <c r="R182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23" s="4" t="s">
        <v>3956</v>
      </c>
      <c r="T1823" s="4" t="s">
        <v>3957</v>
      </c>
      <c r="U1823" s="68">
        <v>44258</v>
      </c>
      <c r="V1823" s="347" t="s">
        <v>18</v>
      </c>
      <c r="W1823" s="9">
        <v>13879</v>
      </c>
      <c r="X1823" s="4" t="s">
        <v>13</v>
      </c>
      <c r="Y1823" s="4" t="s">
        <v>3563</v>
      </c>
      <c r="Z1823" s="68">
        <v>44227</v>
      </c>
    </row>
    <row r="1824" spans="1:26" ht="12.75" x14ac:dyDescent="0.35">
      <c r="A18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1824" s="181" t="str">
        <f>IF(All_Opps[[#This Row],[WeekMod]]&lt;&gt;"",CONCATENATE(All_Opps[[#This Row],[Opp Year]],"-",TEXT(All_Opps[[#This Row],[WeekMod]],"00#")),"")</f>
        <v>2021-059</v>
      </c>
      <c r="C18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1824" s="181" t="str">
        <f>CONCATENATE(All_Opps[[#This Row],[Opp Year]],"-",TEXT(All_Opps[[#This Row],[Week]],"00#"))</f>
        <v>2021-059</v>
      </c>
      <c r="E1824" s="181">
        <f>IFERROR(VALUE(RIGHT(All_Opps[[#This Row],[Opportunity Name]],2)),"")</f>
        <v>2</v>
      </c>
      <c r="F1824" s="181">
        <f>IFERROR(("20"&amp;LEFT(All_Opps[[#This Row],[Opportunity Name]],2))*1,"")</f>
        <v>2021</v>
      </c>
      <c r="G1824" s="181" t="str">
        <f>MID(All_Opps[[#This Row],[Opportunity Name]],3,2)</f>
        <v>04</v>
      </c>
      <c r="H1824" s="181" t="str">
        <f>LEFT(All_Opps[[#This Row],[Opportunity Name]],7)</f>
        <v>2104 Ya</v>
      </c>
      <c r="I1824" s="181" t="str" cm="1">
        <f t="array" ref="I18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24" s="181" t="str">
        <f>YEAR(All_Opps[[#This Row],[Close_Date]])&amp;"-"&amp;TEXT(MONTH(All_Opps[[#This Row],[Close_Date]]),"00")</f>
        <v>2021-02</v>
      </c>
      <c r="K1824" s="182">
        <f>All_Opps[[#This Row],[Created Date2]]*1</f>
        <v>44230</v>
      </c>
      <c r="L1824" s="183">
        <f>YEAR(All_Opps[[#This Row],[Created_Date]])</f>
        <v>2021</v>
      </c>
      <c r="M1824" s="184">
        <f>WEEKNUM(All_Opps[[#This Row],[Created_Date]],16)</f>
        <v>6</v>
      </c>
      <c r="N1824" s="182">
        <f>All_Opps[[#This Row],[Close Date]]*1</f>
        <v>44237</v>
      </c>
      <c r="O1824" s="185">
        <f>YEAR(All_Opps[[#This Row],[Close_Date]])</f>
        <v>2021</v>
      </c>
      <c r="P1824" s="183">
        <f>MONTH(All_Opps[[#This Row],[Close Date]])</f>
        <v>2</v>
      </c>
      <c r="Q1824" s="181">
        <f>WEEKNUM(All_Opps[[#This Row],[Close Date]],1)</f>
        <v>7</v>
      </c>
      <c r="R182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24" s="4" t="s">
        <v>3958</v>
      </c>
      <c r="T1824" s="4" t="s">
        <v>3959</v>
      </c>
      <c r="U1824" s="68">
        <v>44237</v>
      </c>
      <c r="V1824" s="347" t="s">
        <v>18</v>
      </c>
      <c r="W1824" s="9">
        <v>17749</v>
      </c>
      <c r="X1824" s="4" t="s">
        <v>14</v>
      </c>
      <c r="Y1824" s="4" t="s">
        <v>3563</v>
      </c>
      <c r="Z1824" s="68">
        <v>44230</v>
      </c>
    </row>
    <row r="1825" spans="1:26" ht="12.75" x14ac:dyDescent="0.35">
      <c r="A18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1825" s="181" t="str">
        <f>IF(All_Opps[[#This Row],[WeekMod]]&lt;&gt;"",CONCATENATE(All_Opps[[#This Row],[Opp Year]],"-",TEXT(All_Opps[[#This Row],[WeekMod]],"00#")),"")</f>
        <v>2021-060</v>
      </c>
      <c r="C18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1825" s="181" t="str">
        <f>CONCATENATE(All_Opps[[#This Row],[Opp Year]],"-",TEXT(All_Opps[[#This Row],[Week]],"00#"))</f>
        <v>2021-060</v>
      </c>
      <c r="E1825" s="181">
        <f>IFERROR(VALUE(RIGHT(All_Opps[[#This Row],[Opportunity Name]],2)),"")</f>
        <v>1</v>
      </c>
      <c r="F1825" s="181">
        <f>IFERROR(("20"&amp;LEFT(All_Opps[[#This Row],[Opportunity Name]],2))*1,"")</f>
        <v>2021</v>
      </c>
      <c r="G1825" s="181" t="str">
        <f>MID(All_Opps[[#This Row],[Opportunity Name]],3,2)</f>
        <v>03</v>
      </c>
      <c r="H1825" s="181" t="str">
        <f>LEFT(All_Opps[[#This Row],[Opportunity Name]],7)</f>
        <v>2103-05</v>
      </c>
      <c r="I1825" s="181" t="str" cm="1">
        <f t="array" ref="I18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25" s="181" t="str">
        <f>YEAR(All_Opps[[#This Row],[Close_Date]])&amp;"-"&amp;TEXT(MONTH(All_Opps[[#This Row],[Close_Date]]),"00")</f>
        <v>2021-02</v>
      </c>
      <c r="K1825" s="182">
        <f>All_Opps[[#This Row],[Created Date2]]*1</f>
        <v>44242</v>
      </c>
      <c r="L1825" s="183">
        <f>YEAR(All_Opps[[#This Row],[Created_Date]])</f>
        <v>2021</v>
      </c>
      <c r="M1825" s="184">
        <f>WEEKNUM(All_Opps[[#This Row],[Created_Date]],16)</f>
        <v>8</v>
      </c>
      <c r="N1825" s="182">
        <f>All_Opps[[#This Row],[Close Date]]*1</f>
        <v>44242</v>
      </c>
      <c r="O1825" s="185">
        <f>YEAR(All_Opps[[#This Row],[Close_Date]])</f>
        <v>2021</v>
      </c>
      <c r="P1825" s="183">
        <f>MONTH(All_Opps[[#This Row],[Close Date]])</f>
        <v>2</v>
      </c>
      <c r="Q1825" s="181">
        <f>WEEKNUM(All_Opps[[#This Row],[Close Date]],1)</f>
        <v>8</v>
      </c>
      <c r="R182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</v>
      </c>
      <c r="S1825" s="4" t="s">
        <v>3960</v>
      </c>
      <c r="T1825" s="4" t="s">
        <v>3961</v>
      </c>
      <c r="U1825" s="68">
        <v>44242</v>
      </c>
      <c r="V1825" s="347" t="s">
        <v>19</v>
      </c>
      <c r="W1825" s="341">
        <v>313</v>
      </c>
      <c r="X1825" s="4" t="s">
        <v>161</v>
      </c>
      <c r="Y1825" s="4" t="s">
        <v>328</v>
      </c>
      <c r="Z1825" s="68">
        <v>44242</v>
      </c>
    </row>
    <row r="1826" spans="1:26" ht="12.75" x14ac:dyDescent="0.35">
      <c r="A18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11</v>
      </c>
      <c r="B1826" s="181" t="str">
        <f>IF(All_Opps[[#This Row],[WeekMod]]&lt;&gt;"",CONCATENATE(All_Opps[[#This Row],[Opp Year]],"-",TEXT(All_Opps[[#This Row],[WeekMod]],"00#")),"")</f>
        <v>2022-011</v>
      </c>
      <c r="C18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11</v>
      </c>
      <c r="D1826" s="181" t="str">
        <f>CONCATENATE(All_Opps[[#This Row],[Opp Year]],"-",TEXT(All_Opps[[#This Row],[Week]],"00#"))</f>
        <v>2022-011</v>
      </c>
      <c r="E1826" s="181">
        <f>IFERROR(VALUE(RIGHT(All_Opps[[#This Row],[Opportunity Name]],2)),"")</f>
        <v>5</v>
      </c>
      <c r="F1826" s="181">
        <f>IFERROR(("20"&amp;LEFT(All_Opps[[#This Row],[Opportunity Name]],2))*1,"")</f>
        <v>2022</v>
      </c>
      <c r="G1826" s="181" t="str">
        <f>MID(All_Opps[[#This Row],[Opportunity Name]],3,2)</f>
        <v>08</v>
      </c>
      <c r="H1826" s="181" t="str">
        <f>LEFT(All_Opps[[#This Row],[Opportunity Name]],7)</f>
        <v>2208 Oa</v>
      </c>
      <c r="I1826" s="181" t="str" cm="1">
        <f t="array" ref="I18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26" s="181" t="str">
        <f>YEAR(All_Opps[[#This Row],[Close_Date]])&amp;"-"&amp;TEXT(MONTH(All_Opps[[#This Row],[Close_Date]]),"00")</f>
        <v>2021-03</v>
      </c>
      <c r="K1826" s="182">
        <f>All_Opps[[#This Row],[Created Date2]]*1</f>
        <v>44251</v>
      </c>
      <c r="L1826" s="183">
        <f>YEAR(All_Opps[[#This Row],[Created_Date]])</f>
        <v>2021</v>
      </c>
      <c r="M1826" s="184">
        <f>WEEKNUM(All_Opps[[#This Row],[Created_Date]],16)</f>
        <v>9</v>
      </c>
      <c r="N1826" s="182">
        <f>All_Opps[[#This Row],[Close Date]]*1</f>
        <v>44262</v>
      </c>
      <c r="O1826" s="185">
        <f>YEAR(All_Opps[[#This Row],[Close_Date]])</f>
        <v>2021</v>
      </c>
      <c r="P1826" s="183">
        <f>MONTH(All_Opps[[#This Row],[Close Date]])</f>
        <v>3</v>
      </c>
      <c r="Q1826" s="181">
        <f>WEEKNUM(All_Opps[[#This Row],[Close Date]],1)</f>
        <v>11</v>
      </c>
      <c r="R182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26" s="4" t="s">
        <v>3962</v>
      </c>
      <c r="T1826" s="4" t="s">
        <v>3963</v>
      </c>
      <c r="U1826" s="68">
        <v>44262</v>
      </c>
      <c r="V1826" s="347" t="s">
        <v>18</v>
      </c>
      <c r="W1826" s="9">
        <v>112427</v>
      </c>
      <c r="X1826" s="4" t="s">
        <v>161</v>
      </c>
      <c r="Y1826" s="4" t="s">
        <v>1285</v>
      </c>
      <c r="Z1826" s="68">
        <v>44251</v>
      </c>
    </row>
    <row r="1827" spans="1:26" ht="12.75" x14ac:dyDescent="0.35">
      <c r="A18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1827" s="181" t="str">
        <f>IF(All_Opps[[#This Row],[WeekMod]]&lt;&gt;"",CONCATENATE(All_Opps[[#This Row],[Opp Year]],"-",TEXT(All_Opps[[#This Row],[WeekMod]],"00#")),"")</f>
        <v>2021-064</v>
      </c>
      <c r="C18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1827" s="181" t="str">
        <f>CONCATENATE(All_Opps[[#This Row],[Opp Year]],"-",TEXT(All_Opps[[#This Row],[Week]],"00#"))</f>
        <v>2021-064</v>
      </c>
      <c r="E1827" s="181">
        <f>IFERROR(VALUE(RIGHT(All_Opps[[#This Row],[Opportunity Name]],2)),"")</f>
        <v>1</v>
      </c>
      <c r="F1827" s="181">
        <f>IFERROR(("20"&amp;LEFT(All_Opps[[#This Row],[Opportunity Name]],2))*1,"")</f>
        <v>2021</v>
      </c>
      <c r="G1827" s="181" t="str">
        <f>MID(All_Opps[[#This Row],[Opportunity Name]],3,2)</f>
        <v>03</v>
      </c>
      <c r="H1827" s="181" t="str">
        <f>LEFT(All_Opps[[#This Row],[Opportunity Name]],7)</f>
        <v>2103 Ea</v>
      </c>
      <c r="I1827" s="181" t="str" cm="1">
        <f t="array" ref="I18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27" s="181" t="str">
        <f>YEAR(All_Opps[[#This Row],[Close_Date]])&amp;"-"&amp;TEXT(MONTH(All_Opps[[#This Row],[Close_Date]]),"00")</f>
        <v>2021-03</v>
      </c>
      <c r="K1827" s="182">
        <f>All_Opps[[#This Row],[Created Date2]]*1</f>
        <v>44250</v>
      </c>
      <c r="L1827" s="183">
        <f>YEAR(All_Opps[[#This Row],[Created_Date]])</f>
        <v>2021</v>
      </c>
      <c r="M1827" s="184">
        <f>WEEKNUM(All_Opps[[#This Row],[Created_Date]],16)</f>
        <v>9</v>
      </c>
      <c r="N1827" s="182">
        <f>All_Opps[[#This Row],[Close Date]]*1</f>
        <v>44272</v>
      </c>
      <c r="O1827" s="185">
        <f>YEAR(All_Opps[[#This Row],[Close_Date]])</f>
        <v>2021</v>
      </c>
      <c r="P1827" s="183">
        <f>MONTH(All_Opps[[#This Row],[Close Date]])</f>
        <v>3</v>
      </c>
      <c r="Q1827" s="181">
        <f>WEEKNUM(All_Opps[[#This Row],[Close Date]],1)</f>
        <v>12</v>
      </c>
      <c r="R182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27" s="4" t="s">
        <v>3964</v>
      </c>
      <c r="T1827" s="4" t="s">
        <v>3965</v>
      </c>
      <c r="U1827" s="68">
        <v>44272</v>
      </c>
      <c r="V1827" s="347" t="s">
        <v>18</v>
      </c>
      <c r="W1827" s="9">
        <v>13368</v>
      </c>
      <c r="X1827" s="4" t="s">
        <v>15</v>
      </c>
      <c r="Y1827" s="4" t="s">
        <v>3563</v>
      </c>
      <c r="Z1827" s="68">
        <v>44250</v>
      </c>
    </row>
    <row r="1828" spans="1:26" ht="12.75" x14ac:dyDescent="0.35">
      <c r="A18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828" s="181" t="str">
        <f>IF(All_Opps[[#This Row],[WeekMod]]&lt;&gt;"",CONCATENATE(All_Opps[[#This Row],[Opp Year]],"-",TEXT(All_Opps[[#This Row],[WeekMod]],"00#")),"")</f>
        <v>2021-062</v>
      </c>
      <c r="C18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828" s="181" t="str">
        <f>CONCATENATE(All_Opps[[#This Row],[Opp Year]],"-",TEXT(All_Opps[[#This Row],[Week]],"00#"))</f>
        <v>2021-062</v>
      </c>
      <c r="E1828" s="181">
        <f>IFERROR(VALUE(RIGHT(All_Opps[[#This Row],[Opportunity Name]],2)),"")</f>
        <v>2</v>
      </c>
      <c r="F1828" s="181">
        <f>IFERROR(("20"&amp;LEFT(All_Opps[[#This Row],[Opportunity Name]],2))*1,"")</f>
        <v>2021</v>
      </c>
      <c r="G1828" s="181" t="str">
        <f>MID(All_Opps[[#This Row],[Opportunity Name]],3,2)</f>
        <v>04</v>
      </c>
      <c r="H1828" s="181" t="str">
        <f>LEFT(All_Opps[[#This Row],[Opportunity Name]],7)</f>
        <v>2104 Ze</v>
      </c>
      <c r="I1828" s="181" t="str" cm="1">
        <f t="array" ref="I18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28" s="181" t="str">
        <f>YEAR(All_Opps[[#This Row],[Close_Date]])&amp;"-"&amp;TEXT(MONTH(All_Opps[[#This Row],[Close_Date]]),"00")</f>
        <v>2021-03</v>
      </c>
      <c r="K1828" s="182">
        <f>All_Opps[[#This Row],[Created Date2]]*1</f>
        <v>44239</v>
      </c>
      <c r="L1828" s="183">
        <f>YEAR(All_Opps[[#This Row],[Created_Date]])</f>
        <v>2021</v>
      </c>
      <c r="M1828" s="184">
        <f>WEEKNUM(All_Opps[[#This Row],[Created_Date]],16)</f>
        <v>7</v>
      </c>
      <c r="N1828" s="182">
        <f>All_Opps[[#This Row],[Close Date]]*1</f>
        <v>44256</v>
      </c>
      <c r="O1828" s="185">
        <f>YEAR(All_Opps[[#This Row],[Close_Date]])</f>
        <v>2021</v>
      </c>
      <c r="P1828" s="183">
        <f>MONTH(All_Opps[[#This Row],[Close Date]])</f>
        <v>3</v>
      </c>
      <c r="Q1828" s="181">
        <f>WEEKNUM(All_Opps[[#This Row],[Close Date]],1)</f>
        <v>10</v>
      </c>
      <c r="R182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28" s="4" t="s">
        <v>3966</v>
      </c>
      <c r="T1828" s="4" t="s">
        <v>3967</v>
      </c>
      <c r="U1828" s="68">
        <v>44256</v>
      </c>
      <c r="V1828" s="347" t="s">
        <v>18</v>
      </c>
      <c r="W1828" s="9">
        <v>22453</v>
      </c>
      <c r="X1828" s="4" t="s">
        <v>15</v>
      </c>
      <c r="Y1828" s="4" t="s">
        <v>3563</v>
      </c>
      <c r="Z1828" s="68">
        <v>44239</v>
      </c>
    </row>
    <row r="1829" spans="1:26" ht="12.75" x14ac:dyDescent="0.35">
      <c r="A18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</v>
      </c>
      <c r="B1829" s="181" t="str">
        <f>IF(All_Opps[[#This Row],[WeekMod]]&lt;&gt;"",CONCATENATE(All_Opps[[#This Row],[Opp Year]],"-",TEXT(All_Opps[[#This Row],[WeekMod]],"00#")),"")</f>
        <v>2022-007</v>
      </c>
      <c r="C18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</v>
      </c>
      <c r="D1829" s="181" t="str">
        <f>CONCATENATE(All_Opps[[#This Row],[Opp Year]],"-",TEXT(All_Opps[[#This Row],[Week]],"00#"))</f>
        <v>2022-007</v>
      </c>
      <c r="E1829" s="181">
        <f>IFERROR(VALUE(RIGHT(All_Opps[[#This Row],[Opportunity Name]],2)),"")</f>
        <v>2</v>
      </c>
      <c r="F1829" s="181">
        <f>IFERROR(("20"&amp;LEFT(All_Opps[[#This Row],[Opportunity Name]],2))*1,"")</f>
        <v>2022</v>
      </c>
      <c r="G1829" s="181" t="str">
        <f>MID(All_Opps[[#This Row],[Opportunity Name]],3,2)</f>
        <v>03</v>
      </c>
      <c r="H1829" s="181" t="str">
        <f>LEFT(All_Opps[[#This Row],[Opportunity Name]],7)</f>
        <v>2203-03</v>
      </c>
      <c r="I1829" s="181" t="str" cm="1">
        <f t="array" ref="I18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29" s="181" t="str">
        <f>YEAR(All_Opps[[#This Row],[Close_Date]])&amp;"-"&amp;TEXT(MONTH(All_Opps[[#This Row],[Close_Date]]),"00")</f>
        <v>2021-02</v>
      </c>
      <c r="K1829" s="182">
        <f>All_Opps[[#This Row],[Created Date2]]*1</f>
        <v>44226</v>
      </c>
      <c r="L1829" s="183">
        <f>YEAR(All_Opps[[#This Row],[Created_Date]])</f>
        <v>2021</v>
      </c>
      <c r="M1829" s="184">
        <f>WEEKNUM(All_Opps[[#This Row],[Created_Date]],16)</f>
        <v>6</v>
      </c>
      <c r="N1829" s="182">
        <f>All_Opps[[#This Row],[Close Date]]*1</f>
        <v>44235</v>
      </c>
      <c r="O1829" s="185">
        <f>YEAR(All_Opps[[#This Row],[Close_Date]])</f>
        <v>2021</v>
      </c>
      <c r="P1829" s="183">
        <f>MONTH(All_Opps[[#This Row],[Close Date]])</f>
        <v>2</v>
      </c>
      <c r="Q1829" s="181">
        <f>WEEKNUM(All_Opps[[#This Row],[Close Date]],1)</f>
        <v>7</v>
      </c>
      <c r="R182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395</v>
      </c>
      <c r="S1829" s="4" t="s">
        <v>3968</v>
      </c>
      <c r="T1829" s="4" t="s">
        <v>3969</v>
      </c>
      <c r="U1829" s="68">
        <v>44235</v>
      </c>
      <c r="V1829" s="347" t="s">
        <v>19</v>
      </c>
      <c r="W1829" s="341">
        <v>127425</v>
      </c>
      <c r="X1829" s="4" t="s">
        <v>13</v>
      </c>
      <c r="Y1829" s="4" t="s">
        <v>328</v>
      </c>
      <c r="Z1829" s="68">
        <v>44226</v>
      </c>
    </row>
    <row r="1830" spans="1:26" ht="12.75" x14ac:dyDescent="0.35">
      <c r="A18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1830" s="181" t="str">
        <f>IF(All_Opps[[#This Row],[WeekMod]]&lt;&gt;"",CONCATENATE(All_Opps[[#This Row],[Opp Year]],"-",TEXT(All_Opps[[#This Row],[WeekMod]],"00#")),"")</f>
        <v>2021-060</v>
      </c>
      <c r="C18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1830" s="181" t="str">
        <f>CONCATENATE(All_Opps[[#This Row],[Opp Year]],"-",TEXT(All_Opps[[#This Row],[Week]],"00#"))</f>
        <v>2021-060</v>
      </c>
      <c r="E1830" s="181">
        <f>IFERROR(VALUE(RIGHT(All_Opps[[#This Row],[Opportunity Name]],2)),"")</f>
        <v>2</v>
      </c>
      <c r="F1830" s="181">
        <f>IFERROR(("20"&amp;LEFT(All_Opps[[#This Row],[Opportunity Name]],2))*1,"")</f>
        <v>2021</v>
      </c>
      <c r="G1830" s="181" t="str">
        <f>MID(All_Opps[[#This Row],[Opportunity Name]],3,2)</f>
        <v>09</v>
      </c>
      <c r="H1830" s="181" t="str">
        <f>LEFT(All_Opps[[#This Row],[Opportunity Name]],7)</f>
        <v>2109 Mo</v>
      </c>
      <c r="I1830" s="181" t="str" cm="1">
        <f t="array" ref="I18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30" s="181" t="str">
        <f>YEAR(All_Opps[[#This Row],[Close_Date]])&amp;"-"&amp;TEXT(MONTH(All_Opps[[#This Row],[Close_Date]]),"00")</f>
        <v>2021-02</v>
      </c>
      <c r="K1830" s="182">
        <f>All_Opps[[#This Row],[Created Date2]]*1</f>
        <v>44235</v>
      </c>
      <c r="L1830" s="183">
        <f>YEAR(All_Opps[[#This Row],[Created_Date]])</f>
        <v>2021</v>
      </c>
      <c r="M1830" s="184">
        <f>WEEKNUM(All_Opps[[#This Row],[Created_Date]],16)</f>
        <v>7</v>
      </c>
      <c r="N1830" s="182">
        <f>All_Opps[[#This Row],[Close Date]]*1</f>
        <v>44242</v>
      </c>
      <c r="O1830" s="185">
        <f>YEAR(All_Opps[[#This Row],[Close_Date]])</f>
        <v>2021</v>
      </c>
      <c r="P1830" s="183">
        <f>MONTH(All_Opps[[#This Row],[Close Date]])</f>
        <v>2</v>
      </c>
      <c r="Q1830" s="181">
        <f>WEEKNUM(All_Opps[[#This Row],[Close Date]],1)</f>
        <v>8</v>
      </c>
      <c r="R183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30" s="4" t="s">
        <v>3970</v>
      </c>
      <c r="T1830" s="4" t="s">
        <v>3971</v>
      </c>
      <c r="U1830" s="68">
        <v>44242</v>
      </c>
      <c r="V1830" s="347" t="s">
        <v>18</v>
      </c>
      <c r="W1830" s="9">
        <v>15566</v>
      </c>
      <c r="X1830" s="4" t="s">
        <v>201</v>
      </c>
      <c r="Y1830" s="4" t="s">
        <v>1285</v>
      </c>
      <c r="Z1830" s="68">
        <v>44235</v>
      </c>
    </row>
    <row r="1831" spans="1:26" ht="12.75" x14ac:dyDescent="0.35">
      <c r="A18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</v>
      </c>
      <c r="B1831" s="181" t="str">
        <f>IF(All_Opps[[#This Row],[WeekMod]]&lt;&gt;"",CONCATENATE(All_Opps[[#This Row],[Opp Year]],"-",TEXT(All_Opps[[#This Row],[WeekMod]],"00#")),"")</f>
        <v>2022-009</v>
      </c>
      <c r="C18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</v>
      </c>
      <c r="D1831" s="181" t="str">
        <f>CONCATENATE(All_Opps[[#This Row],[Opp Year]],"-",TEXT(All_Opps[[#This Row],[Week]],"00#"))</f>
        <v>2022-009</v>
      </c>
      <c r="E1831" s="181">
        <f>IFERROR(VALUE(RIGHT(All_Opps[[#This Row],[Opportunity Name]],2)),"")</f>
        <v>4</v>
      </c>
      <c r="F1831" s="181">
        <f>IFERROR(("20"&amp;LEFT(All_Opps[[#This Row],[Opportunity Name]],2))*1,"")</f>
        <v>2022</v>
      </c>
      <c r="G1831" s="181" t="str">
        <f>MID(All_Opps[[#This Row],[Opportunity Name]],3,2)</f>
        <v>08</v>
      </c>
      <c r="H1831" s="181" t="str">
        <f>LEFT(All_Opps[[#This Row],[Opportunity Name]],7)</f>
        <v>2208-10</v>
      </c>
      <c r="I1831" s="181" t="str" cm="1">
        <f t="array" ref="I18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31" s="181" t="str">
        <f>YEAR(All_Opps[[#This Row],[Close_Date]])&amp;"-"&amp;TEXT(MONTH(All_Opps[[#This Row],[Close_Date]]),"00")</f>
        <v>2021-02</v>
      </c>
      <c r="K1831" s="182">
        <f>All_Opps[[#This Row],[Created Date2]]*1</f>
        <v>44211</v>
      </c>
      <c r="L1831" s="183">
        <f>YEAR(All_Opps[[#This Row],[Created_Date]])</f>
        <v>2021</v>
      </c>
      <c r="M1831" s="184">
        <f>WEEKNUM(All_Opps[[#This Row],[Created_Date]],16)</f>
        <v>3</v>
      </c>
      <c r="N1831" s="182">
        <f>All_Opps[[#This Row],[Close Date]]*1</f>
        <v>44254</v>
      </c>
      <c r="O1831" s="185">
        <f>YEAR(All_Opps[[#This Row],[Close_Date]])</f>
        <v>2021</v>
      </c>
      <c r="P1831" s="183">
        <f>MONTH(All_Opps[[#This Row],[Close Date]])</f>
        <v>2</v>
      </c>
      <c r="Q1831" s="181">
        <f>WEEKNUM(All_Opps[[#This Row],[Close Date]],1)</f>
        <v>9</v>
      </c>
      <c r="R183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563</v>
      </c>
      <c r="S1831" s="4" t="s">
        <v>3972</v>
      </c>
      <c r="T1831" s="4" t="s">
        <v>3973</v>
      </c>
      <c r="U1831" s="68">
        <v>44254</v>
      </c>
      <c r="V1831" s="347" t="s">
        <v>19</v>
      </c>
      <c r="W1831" s="9">
        <v>55138</v>
      </c>
      <c r="X1831" s="4" t="s">
        <v>5</v>
      </c>
      <c r="Y1831" s="4" t="s">
        <v>3563</v>
      </c>
      <c r="Z1831" s="68">
        <v>44211</v>
      </c>
    </row>
    <row r="1832" spans="1:26" ht="12.75" x14ac:dyDescent="0.35">
      <c r="A18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1832" s="181" t="str">
        <f>IF(All_Opps[[#This Row],[WeekMod]]&lt;&gt;"",CONCATENATE(All_Opps[[#This Row],[Opp Year]],"-",TEXT(All_Opps[[#This Row],[WeekMod]],"00#")),"")</f>
        <v>2021-065</v>
      </c>
      <c r="C18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1832" s="181" t="str">
        <f>CONCATENATE(All_Opps[[#This Row],[Opp Year]],"-",TEXT(All_Opps[[#This Row],[Week]],"00#"))</f>
        <v>2021-065</v>
      </c>
      <c r="E1832" s="181">
        <f>IFERROR(VALUE(RIGHT(All_Opps[[#This Row],[Opportunity Name]],2)),"")</f>
        <v>3</v>
      </c>
      <c r="F1832" s="181">
        <f>IFERROR(("20"&amp;LEFT(All_Opps[[#This Row],[Opportunity Name]],2))*1,"")</f>
        <v>2021</v>
      </c>
      <c r="G1832" s="181" t="str">
        <f>MID(All_Opps[[#This Row],[Opportunity Name]],3,2)</f>
        <v>09</v>
      </c>
      <c r="H1832" s="181" t="str">
        <f>LEFT(All_Opps[[#This Row],[Opportunity Name]],7)</f>
        <v>2109-30</v>
      </c>
      <c r="I1832" s="181" t="str" cm="1">
        <f t="array" ref="I18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32" s="181" t="str">
        <f>YEAR(All_Opps[[#This Row],[Close_Date]])&amp;"-"&amp;TEXT(MONTH(All_Opps[[#This Row],[Close_Date]]),"00")</f>
        <v>2021-03</v>
      </c>
      <c r="K1832" s="182">
        <f>All_Opps[[#This Row],[Created Date2]]*1</f>
        <v>44261</v>
      </c>
      <c r="L1832" s="183">
        <f>YEAR(All_Opps[[#This Row],[Created_Date]])</f>
        <v>2021</v>
      </c>
      <c r="M1832" s="184">
        <f>WEEKNUM(All_Opps[[#This Row],[Created_Date]],16)</f>
        <v>11</v>
      </c>
      <c r="N1832" s="182">
        <f>All_Opps[[#This Row],[Close Date]]*1</f>
        <v>44279</v>
      </c>
      <c r="O1832" s="185">
        <f>YEAR(All_Opps[[#This Row],[Close_Date]])</f>
        <v>2021</v>
      </c>
      <c r="P1832" s="183">
        <f>MONTH(All_Opps[[#This Row],[Close Date]])</f>
        <v>3</v>
      </c>
      <c r="Q1832" s="181">
        <f>WEEKNUM(All_Opps[[#This Row],[Close Date]],1)</f>
        <v>13</v>
      </c>
      <c r="R183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179</v>
      </c>
      <c r="S1832" s="4" t="s">
        <v>3974</v>
      </c>
      <c r="T1832" s="4" t="s">
        <v>3975</v>
      </c>
      <c r="U1832" s="68">
        <v>44279</v>
      </c>
      <c r="V1832" s="347" t="s">
        <v>19</v>
      </c>
      <c r="W1832" s="9">
        <v>273822</v>
      </c>
      <c r="X1832" s="4" t="s">
        <v>159</v>
      </c>
      <c r="Y1832" s="4" t="s">
        <v>1285</v>
      </c>
      <c r="Z1832" s="68">
        <v>44261</v>
      </c>
    </row>
    <row r="1833" spans="1:26" ht="12.75" x14ac:dyDescent="0.35">
      <c r="A18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1833" s="181" t="str">
        <f>IF(All_Opps[[#This Row],[WeekMod]]&lt;&gt;"",CONCATENATE(All_Opps[[#This Row],[Opp Year]],"-",TEXT(All_Opps[[#This Row],[WeekMod]],"00#")),"")</f>
        <v>2022-010</v>
      </c>
      <c r="C18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1833" s="181" t="str">
        <f>CONCATENATE(All_Opps[[#This Row],[Opp Year]],"-",TEXT(All_Opps[[#This Row],[Week]],"00#"))</f>
        <v>2022-010</v>
      </c>
      <c r="E1833" s="181">
        <f>IFERROR(VALUE(RIGHT(All_Opps[[#This Row],[Opportunity Name]],2)),"")</f>
        <v>2</v>
      </c>
      <c r="F1833" s="181">
        <f>IFERROR(("20"&amp;LEFT(All_Opps[[#This Row],[Opportunity Name]],2))*1,"")</f>
        <v>2022</v>
      </c>
      <c r="G1833" s="181" t="str">
        <f>MID(All_Opps[[#This Row],[Opportunity Name]],3,2)</f>
        <v>07</v>
      </c>
      <c r="H1833" s="181" t="str">
        <f>LEFT(All_Opps[[#This Row],[Opportunity Name]],7)</f>
        <v>2207 Ho</v>
      </c>
      <c r="I1833" s="181" t="str" cm="1">
        <f t="array" ref="I18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33" s="181" t="str">
        <f>YEAR(All_Opps[[#This Row],[Close_Date]])&amp;"-"&amp;TEXT(MONTH(All_Opps[[#This Row],[Close_Date]]),"00")</f>
        <v>2021-03</v>
      </c>
      <c r="K1833" s="182">
        <f>All_Opps[[#This Row],[Created Date2]]*1</f>
        <v>44245</v>
      </c>
      <c r="L1833" s="183">
        <f>YEAR(All_Opps[[#This Row],[Created_Date]])</f>
        <v>2021</v>
      </c>
      <c r="M1833" s="184">
        <f>WEEKNUM(All_Opps[[#This Row],[Created_Date]],16)</f>
        <v>8</v>
      </c>
      <c r="N1833" s="182">
        <f>All_Opps[[#This Row],[Close Date]]*1</f>
        <v>44259</v>
      </c>
      <c r="O1833" s="185">
        <f>YEAR(All_Opps[[#This Row],[Close_Date]])</f>
        <v>2021</v>
      </c>
      <c r="P1833" s="183">
        <f>MONTH(All_Opps[[#This Row],[Close Date]])</f>
        <v>3</v>
      </c>
      <c r="Q1833" s="181">
        <f>WEEKNUM(All_Opps[[#This Row],[Close Date]],1)</f>
        <v>10</v>
      </c>
      <c r="R18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33" s="4" t="s">
        <v>3976</v>
      </c>
      <c r="T1833" s="4" t="s">
        <v>3977</v>
      </c>
      <c r="U1833" s="68">
        <v>44259</v>
      </c>
      <c r="V1833" s="347" t="s">
        <v>18</v>
      </c>
      <c r="W1833" s="9">
        <v>33699</v>
      </c>
      <c r="X1833" s="4" t="s">
        <v>13</v>
      </c>
      <c r="Y1833" s="4" t="s">
        <v>3563</v>
      </c>
      <c r="Z1833" s="68">
        <v>44245</v>
      </c>
    </row>
    <row r="1834" spans="1:26" ht="12.75" x14ac:dyDescent="0.35">
      <c r="A18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1834" s="181" t="str">
        <f>IF(All_Opps[[#This Row],[WeekMod]]&lt;&gt;"",CONCATENATE(All_Opps[[#This Row],[Opp Year]],"-",TEXT(All_Opps[[#This Row],[WeekMod]],"00#")),"")</f>
        <v>2021-061</v>
      </c>
      <c r="C18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1834" s="181" t="str">
        <f>CONCATENATE(All_Opps[[#This Row],[Opp Year]],"-",TEXT(All_Opps[[#This Row],[Week]],"00#"))</f>
        <v>2021-061</v>
      </c>
      <c r="E1834" s="181">
        <f>IFERROR(VALUE(RIGHT(All_Opps[[#This Row],[Opportunity Name]],2)),"")</f>
        <v>2</v>
      </c>
      <c r="F1834" s="181">
        <f>IFERROR(("20"&amp;LEFT(All_Opps[[#This Row],[Opportunity Name]],2))*1,"")</f>
        <v>2021</v>
      </c>
      <c r="G1834" s="181" t="str">
        <f>MID(All_Opps[[#This Row],[Opportunity Name]],3,2)</f>
        <v>08</v>
      </c>
      <c r="H1834" s="181" t="str">
        <f>LEFT(All_Opps[[#This Row],[Opportunity Name]],7)</f>
        <v>2108 Fe</v>
      </c>
      <c r="I1834" s="181" t="str" cm="1">
        <f t="array" ref="I18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34" s="181" t="str">
        <f>YEAR(All_Opps[[#This Row],[Close_Date]])&amp;"-"&amp;TEXT(MONTH(All_Opps[[#This Row],[Close_Date]]),"00")</f>
        <v>2021-02</v>
      </c>
      <c r="K1834" s="182">
        <f>All_Opps[[#This Row],[Created Date2]]*1</f>
        <v>44148</v>
      </c>
      <c r="L1834" s="183">
        <f>YEAR(All_Opps[[#This Row],[Created_Date]])</f>
        <v>2020</v>
      </c>
      <c r="M1834" s="184">
        <f>WEEKNUM(All_Opps[[#This Row],[Created_Date]],16)</f>
        <v>46</v>
      </c>
      <c r="N1834" s="182">
        <f>All_Opps[[#This Row],[Close Date]]*1</f>
        <v>44249</v>
      </c>
      <c r="O1834" s="185">
        <f>YEAR(All_Opps[[#This Row],[Close_Date]])</f>
        <v>2021</v>
      </c>
      <c r="P1834" s="183">
        <f>MONTH(All_Opps[[#This Row],[Close Date]])</f>
        <v>2</v>
      </c>
      <c r="Q1834" s="181">
        <f>WEEKNUM(All_Opps[[#This Row],[Close Date]],1)</f>
        <v>9</v>
      </c>
      <c r="R183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34" s="4" t="s">
        <v>3978</v>
      </c>
      <c r="T1834" s="4" t="s">
        <v>3979</v>
      </c>
      <c r="U1834" s="68">
        <v>44249</v>
      </c>
      <c r="V1834" s="347" t="s">
        <v>21</v>
      </c>
      <c r="W1834" s="341">
        <v>0</v>
      </c>
      <c r="X1834" s="4" t="s">
        <v>15</v>
      </c>
      <c r="Y1834" s="4" t="s">
        <v>328</v>
      </c>
      <c r="Z1834" s="68">
        <v>44148</v>
      </c>
    </row>
    <row r="1835" spans="1:26" ht="12.75" x14ac:dyDescent="0.35">
      <c r="A18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1835" s="181" t="str">
        <f>IF(All_Opps[[#This Row],[WeekMod]]&lt;&gt;"",CONCATENATE(All_Opps[[#This Row],[Opp Year]],"-",TEXT(All_Opps[[#This Row],[WeekMod]],"00#")),"")</f>
        <v>2021-058</v>
      </c>
      <c r="C18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1835" s="181" t="str">
        <f>CONCATENATE(All_Opps[[#This Row],[Opp Year]],"-",TEXT(All_Opps[[#This Row],[Week]],"00#"))</f>
        <v>2021-058</v>
      </c>
      <c r="E1835" s="181">
        <f>IFERROR(VALUE(RIGHT(All_Opps[[#This Row],[Opportunity Name]],2)),"")</f>
        <v>4</v>
      </c>
      <c r="F1835" s="181">
        <f>IFERROR(("20"&amp;LEFT(All_Opps[[#This Row],[Opportunity Name]],2))*1,"")</f>
        <v>2021</v>
      </c>
      <c r="G1835" s="181" t="str">
        <f>MID(All_Opps[[#This Row],[Opportunity Name]],3,2)</f>
        <v>12</v>
      </c>
      <c r="H1835" s="181" t="str">
        <f>LEFT(All_Opps[[#This Row],[Opportunity Name]],7)</f>
        <v>2112-11</v>
      </c>
      <c r="I1835" s="181" t="str" cm="1">
        <f t="array" ref="I18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35" s="181" t="str">
        <f>YEAR(All_Opps[[#This Row],[Close_Date]])&amp;"-"&amp;TEXT(MONTH(All_Opps[[#This Row],[Close_Date]]),"00")</f>
        <v>2021-02</v>
      </c>
      <c r="K1835" s="182">
        <f>All_Opps[[#This Row],[Created Date2]]*1</f>
        <v>44188</v>
      </c>
      <c r="L1835" s="183">
        <f>YEAR(All_Opps[[#This Row],[Created_Date]])</f>
        <v>2020</v>
      </c>
      <c r="M1835" s="184">
        <f>WEEKNUM(All_Opps[[#This Row],[Created_Date]],16)</f>
        <v>52</v>
      </c>
      <c r="N1835" s="182">
        <f>All_Opps[[#This Row],[Close Date]]*1</f>
        <v>44232</v>
      </c>
      <c r="O1835" s="185">
        <f>YEAR(All_Opps[[#This Row],[Close_Date]])</f>
        <v>2021</v>
      </c>
      <c r="P1835" s="183">
        <f>MONTH(All_Opps[[#This Row],[Close Date]])</f>
        <v>2</v>
      </c>
      <c r="Q1835" s="181">
        <f>WEEKNUM(All_Opps[[#This Row],[Close Date]],1)</f>
        <v>6</v>
      </c>
      <c r="R183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343</v>
      </c>
      <c r="S1835" s="4" t="s">
        <v>3980</v>
      </c>
      <c r="T1835" s="4" t="s">
        <v>3981</v>
      </c>
      <c r="U1835" s="68">
        <v>44232</v>
      </c>
      <c r="V1835" s="347" t="s">
        <v>19</v>
      </c>
      <c r="W1835" s="341">
        <v>68054</v>
      </c>
      <c r="X1835" s="4" t="s">
        <v>6</v>
      </c>
      <c r="Y1835" s="4" t="s">
        <v>328</v>
      </c>
      <c r="Z1835" s="68">
        <v>44188</v>
      </c>
    </row>
    <row r="1836" spans="1:26" ht="12.75" x14ac:dyDescent="0.35">
      <c r="A18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1836" s="181" t="str">
        <f>IF(All_Opps[[#This Row],[WeekMod]]&lt;&gt;"",CONCATENATE(All_Opps[[#This Row],[Opp Year]],"-",TEXT(All_Opps[[#This Row],[WeekMod]],"00#")),"")</f>
        <v>2021-061</v>
      </c>
      <c r="C18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1836" s="181" t="str">
        <f>CONCATENATE(All_Opps[[#This Row],[Opp Year]],"-",TEXT(All_Opps[[#This Row],[Week]],"00#"))</f>
        <v>2021-061</v>
      </c>
      <c r="E1836" s="181">
        <f>IFERROR(VALUE(RIGHT(All_Opps[[#This Row],[Opportunity Name]],2)),"")</f>
        <v>2</v>
      </c>
      <c r="F1836" s="181">
        <f>IFERROR(("20"&amp;LEFT(All_Opps[[#This Row],[Opportunity Name]],2))*1,"")</f>
        <v>2021</v>
      </c>
      <c r="G1836" s="181" t="str">
        <f>MID(All_Opps[[#This Row],[Opportunity Name]],3,2)</f>
        <v>10</v>
      </c>
      <c r="H1836" s="181" t="str">
        <f>LEFT(All_Opps[[#This Row],[Opportunity Name]],7)</f>
        <v>2110 Sa</v>
      </c>
      <c r="I1836" s="181" t="str" cm="1">
        <f t="array" ref="I18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36" s="181" t="str">
        <f>YEAR(All_Opps[[#This Row],[Close_Date]])&amp;"-"&amp;TEXT(MONTH(All_Opps[[#This Row],[Close_Date]]),"00")</f>
        <v>2021-02</v>
      </c>
      <c r="K1836" s="182">
        <f>All_Opps[[#This Row],[Created Date2]]*1</f>
        <v>44217</v>
      </c>
      <c r="L1836" s="183">
        <f>YEAR(All_Opps[[#This Row],[Created_Date]])</f>
        <v>2021</v>
      </c>
      <c r="M1836" s="184">
        <f>WEEKNUM(All_Opps[[#This Row],[Created_Date]],16)</f>
        <v>4</v>
      </c>
      <c r="N1836" s="182">
        <f>All_Opps[[#This Row],[Close Date]]*1</f>
        <v>44254</v>
      </c>
      <c r="O1836" s="185">
        <f>YEAR(All_Opps[[#This Row],[Close_Date]])</f>
        <v>2021</v>
      </c>
      <c r="P1836" s="183">
        <f>MONTH(All_Opps[[#This Row],[Close Date]])</f>
        <v>2</v>
      </c>
      <c r="Q1836" s="181">
        <f>WEEKNUM(All_Opps[[#This Row],[Close Date]],1)</f>
        <v>9</v>
      </c>
      <c r="R183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36" s="4" t="s">
        <v>3982</v>
      </c>
      <c r="T1836" s="4" t="s">
        <v>3983</v>
      </c>
      <c r="U1836" s="68">
        <v>44254</v>
      </c>
      <c r="V1836" s="347" t="s">
        <v>18</v>
      </c>
      <c r="W1836" s="9">
        <v>19097</v>
      </c>
      <c r="X1836" s="4" t="s">
        <v>175</v>
      </c>
      <c r="Y1836" s="4" t="s">
        <v>3563</v>
      </c>
      <c r="Z1836" s="68">
        <v>44217</v>
      </c>
    </row>
    <row r="1837" spans="1:26" ht="12.75" x14ac:dyDescent="0.35">
      <c r="A18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14</v>
      </c>
      <c r="B1837" s="181" t="str">
        <f>IF(All_Opps[[#This Row],[WeekMod]]&lt;&gt;"",CONCATENATE(All_Opps[[#This Row],[Opp Year]],"-",TEXT(All_Opps[[#This Row],[WeekMod]],"00#")),"")</f>
        <v>2022-014</v>
      </c>
      <c r="C18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14</v>
      </c>
      <c r="D1837" s="181" t="str">
        <f>CONCATENATE(All_Opps[[#This Row],[Opp Year]],"-",TEXT(All_Opps[[#This Row],[Week]],"00#"))</f>
        <v>2022-014</v>
      </c>
      <c r="E1837" s="181">
        <f>IFERROR(VALUE(RIGHT(All_Opps[[#This Row],[Opportunity Name]],2)),"")</f>
        <v>2</v>
      </c>
      <c r="F1837" s="181">
        <f>IFERROR(("20"&amp;LEFT(All_Opps[[#This Row],[Opportunity Name]],2))*1,"")</f>
        <v>2022</v>
      </c>
      <c r="G1837" s="181" t="str">
        <f>MID(All_Opps[[#This Row],[Opportunity Name]],3,2)</f>
        <v>04</v>
      </c>
      <c r="H1837" s="181" t="str">
        <f>LEFT(All_Opps[[#This Row],[Opportunity Name]],7)</f>
        <v>2204-05</v>
      </c>
      <c r="I1837" s="181" t="str" cm="1">
        <f t="array" ref="I18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37" s="181" t="str">
        <f>YEAR(All_Opps[[#This Row],[Close_Date]])&amp;"-"&amp;TEXT(MONTH(All_Opps[[#This Row],[Close_Date]]),"00")</f>
        <v>2021-03</v>
      </c>
      <c r="K1837" s="182">
        <f>All_Opps[[#This Row],[Created Date2]]*1</f>
        <v>44264</v>
      </c>
      <c r="L1837" s="183">
        <f>YEAR(All_Opps[[#This Row],[Created_Date]])</f>
        <v>2021</v>
      </c>
      <c r="M1837" s="184">
        <f>WEEKNUM(All_Opps[[#This Row],[Created_Date]],16)</f>
        <v>11</v>
      </c>
      <c r="N1837" s="182">
        <f>All_Opps[[#This Row],[Close Date]]*1</f>
        <v>44285</v>
      </c>
      <c r="O1837" s="185">
        <f>YEAR(All_Opps[[#This Row],[Close_Date]])</f>
        <v>2021</v>
      </c>
      <c r="P1837" s="183">
        <f>MONTH(All_Opps[[#This Row],[Close Date]])</f>
        <v>3</v>
      </c>
      <c r="Q1837" s="181">
        <f>WEEKNUM(All_Opps[[#This Row],[Close Date]],1)</f>
        <v>14</v>
      </c>
      <c r="R183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388</v>
      </c>
      <c r="S1837" s="4" t="s">
        <v>3984</v>
      </c>
      <c r="T1837" s="4" t="s">
        <v>3985</v>
      </c>
      <c r="U1837" s="68">
        <v>44285</v>
      </c>
      <c r="V1837" s="347" t="s">
        <v>19</v>
      </c>
      <c r="W1837" s="9">
        <v>27855</v>
      </c>
      <c r="X1837" s="4" t="s">
        <v>161</v>
      </c>
      <c r="Y1837" s="4" t="s">
        <v>3563</v>
      </c>
      <c r="Z1837" s="68">
        <v>44264</v>
      </c>
    </row>
    <row r="1838" spans="1:26" ht="12.75" x14ac:dyDescent="0.35">
      <c r="A183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838" s="181" t="str">
        <f>IF(All_Opps[[#This Row],[WeekMod]]&lt;&gt;"",CONCATENATE(All_Opps[[#This Row],[Opp Year]],"-",TEXT(All_Opps[[#This Row],[WeekMod]],"00#")),"")</f>
        <v/>
      </c>
      <c r="C18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838" s="181" t="str">
        <f>CONCATENATE(All_Opps[[#This Row],[Opp Year]],"-",TEXT(All_Opps[[#This Row],[Week]],"00#"))</f>
        <v>2024-001</v>
      </c>
      <c r="E1838" s="181">
        <f>IFERROR(VALUE(RIGHT(All_Opps[[#This Row],[Opportunity Name]],2)),"")</f>
        <v>9</v>
      </c>
      <c r="F1838" s="181">
        <f>IFERROR(("20"&amp;LEFT(All_Opps[[#This Row],[Opportunity Name]],2))*1,"")</f>
        <v>2024</v>
      </c>
      <c r="G1838" s="181" t="str">
        <f>MID(All_Opps[[#This Row],[Opportunity Name]],3,2)</f>
        <v>12</v>
      </c>
      <c r="H1838" s="181" t="str">
        <f>LEFT(All_Opps[[#This Row],[Opportunity Name]],7)</f>
        <v>2412-01</v>
      </c>
      <c r="I1838" s="181" t="str" cm="1">
        <f t="array" ref="I18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38" s="181" t="str">
        <f>YEAR(All_Opps[[#This Row],[Close_Date]])&amp;"-"&amp;TEXT(MONTH(All_Opps[[#This Row],[Close_Date]]),"00")</f>
        <v>2021-02</v>
      </c>
      <c r="K1838" s="182">
        <f>All_Opps[[#This Row],[Created Date2]]*1</f>
        <v>44241</v>
      </c>
      <c r="L1838" s="183">
        <f>YEAR(All_Opps[[#This Row],[Created_Date]])</f>
        <v>2021</v>
      </c>
      <c r="M1838" s="184">
        <f>WEEKNUM(All_Opps[[#This Row],[Created_Date]],16)</f>
        <v>8</v>
      </c>
      <c r="N1838" s="182">
        <f>All_Opps[[#This Row],[Close Date]]*1</f>
        <v>44245</v>
      </c>
      <c r="O1838" s="185">
        <f>YEAR(All_Opps[[#This Row],[Close_Date]])</f>
        <v>2021</v>
      </c>
      <c r="P1838" s="183">
        <f>MONTH(All_Opps[[#This Row],[Close Date]])</f>
        <v>2</v>
      </c>
      <c r="Q1838" s="181">
        <f>WEEKNUM(All_Opps[[#This Row],[Close Date]],1)</f>
        <v>8</v>
      </c>
      <c r="R183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1386</v>
      </c>
      <c r="S1838" s="4" t="s">
        <v>3986</v>
      </c>
      <c r="T1838" s="4" t="s">
        <v>3987</v>
      </c>
      <c r="U1838" s="68">
        <v>44245</v>
      </c>
      <c r="V1838" s="347" t="s">
        <v>19</v>
      </c>
      <c r="W1838" s="341">
        <v>330536</v>
      </c>
      <c r="X1838" s="4" t="s">
        <v>161</v>
      </c>
      <c r="Y1838" s="4" t="s">
        <v>328</v>
      </c>
      <c r="Z1838" s="68">
        <v>44241</v>
      </c>
    </row>
    <row r="1839" spans="1:26" ht="12.75" x14ac:dyDescent="0.35">
      <c r="A18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1839" s="181" t="str">
        <f>IF(All_Opps[[#This Row],[WeekMod]]&lt;&gt;"",CONCATENATE(All_Opps[[#This Row],[Opp Year]],"-",TEXT(All_Opps[[#This Row],[WeekMod]],"00#")),"")</f>
        <v>2022-010</v>
      </c>
      <c r="C18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1839" s="181" t="str">
        <f>CONCATENATE(All_Opps[[#This Row],[Opp Year]],"-",TEXT(All_Opps[[#This Row],[Week]],"00#"))</f>
        <v>2022-010</v>
      </c>
      <c r="E1839" s="181">
        <f>IFERROR(VALUE(RIGHT(All_Opps[[#This Row],[Opportunity Name]],2)),"")</f>
        <v>3</v>
      </c>
      <c r="F1839" s="181">
        <f>IFERROR(("20"&amp;LEFT(All_Opps[[#This Row],[Opportunity Name]],2))*1,"")</f>
        <v>2022</v>
      </c>
      <c r="G1839" s="181" t="str">
        <f>MID(All_Opps[[#This Row],[Opportunity Name]],3,2)</f>
        <v>07</v>
      </c>
      <c r="H1839" s="181" t="str">
        <f>LEFT(All_Opps[[#This Row],[Opportunity Name]],7)</f>
        <v>2207 Li</v>
      </c>
      <c r="I1839" s="181" t="str" cm="1">
        <f t="array" ref="I18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39" s="181" t="str">
        <f>YEAR(All_Opps[[#This Row],[Close_Date]])&amp;"-"&amp;TEXT(MONTH(All_Opps[[#This Row],[Close_Date]]),"00")</f>
        <v>2021-02</v>
      </c>
      <c r="K1839" s="182">
        <f>All_Opps[[#This Row],[Created Date2]]*1</f>
        <v>44252</v>
      </c>
      <c r="L1839" s="183">
        <f>YEAR(All_Opps[[#This Row],[Created_Date]])</f>
        <v>2021</v>
      </c>
      <c r="M1839" s="184">
        <f>WEEKNUM(All_Opps[[#This Row],[Created_Date]],16)</f>
        <v>9</v>
      </c>
      <c r="N1839" s="182">
        <f>All_Opps[[#This Row],[Close Date]]*1</f>
        <v>44255</v>
      </c>
      <c r="O1839" s="185">
        <f>YEAR(All_Opps[[#This Row],[Close_Date]])</f>
        <v>2021</v>
      </c>
      <c r="P1839" s="183">
        <f>MONTH(All_Opps[[#This Row],[Close Date]])</f>
        <v>2</v>
      </c>
      <c r="Q1839" s="181">
        <f>WEEKNUM(All_Opps[[#This Row],[Close Date]],1)</f>
        <v>10</v>
      </c>
      <c r="R183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39" s="4" t="s">
        <v>3988</v>
      </c>
      <c r="T1839" s="4" t="s">
        <v>3989</v>
      </c>
      <c r="U1839" s="68">
        <v>44255</v>
      </c>
      <c r="V1839" s="347" t="s">
        <v>18</v>
      </c>
      <c r="W1839" s="9">
        <v>61454</v>
      </c>
      <c r="X1839" s="4" t="s">
        <v>13</v>
      </c>
      <c r="Y1839" s="4" t="s">
        <v>1285</v>
      </c>
      <c r="Z1839" s="68">
        <v>44252</v>
      </c>
    </row>
    <row r="1840" spans="1:26" ht="12.75" x14ac:dyDescent="0.35">
      <c r="A1840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840" s="181" t="str">
        <f>IF(All_Opps[[#This Row],[WeekMod]]&lt;&gt;"",CONCATENATE(All_Opps[[#This Row],[Opp Year]],"-",TEXT(All_Opps[[#This Row],[WeekMod]],"00#")),"")</f>
        <v/>
      </c>
      <c r="C18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840" s="181" t="str">
        <f>CONCATENATE(All_Opps[[#This Row],[Opp Year]],"-",TEXT(All_Opps[[#This Row],[Week]],"00#"))</f>
        <v>2023-001</v>
      </c>
      <c r="E1840" s="181">
        <f>IFERROR(VALUE(RIGHT(All_Opps[[#This Row],[Opportunity Name]],2)),"")</f>
        <v>34</v>
      </c>
      <c r="F1840" s="181">
        <f>IFERROR(("20"&amp;LEFT(All_Opps[[#This Row],[Opportunity Name]],2))*1,"")</f>
        <v>2023</v>
      </c>
      <c r="G1840" s="181" t="str">
        <f>MID(All_Opps[[#This Row],[Opportunity Name]],3,2)</f>
        <v>04</v>
      </c>
      <c r="H1840" s="181" t="str">
        <f>LEFT(All_Opps[[#This Row],[Opportunity Name]],7)</f>
        <v>2304-02</v>
      </c>
      <c r="I1840" s="181" t="str" cm="1">
        <f t="array" ref="I18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40" s="181" t="str">
        <f>YEAR(All_Opps[[#This Row],[Close_Date]])&amp;"-"&amp;TEXT(MONTH(All_Opps[[#This Row],[Close_Date]]),"00")</f>
        <v>2021-03</v>
      </c>
      <c r="K1840" s="182">
        <f>All_Opps[[#This Row],[Created Date2]]*1</f>
        <v>44249</v>
      </c>
      <c r="L1840" s="183">
        <f>YEAR(All_Opps[[#This Row],[Created_Date]])</f>
        <v>2021</v>
      </c>
      <c r="M1840" s="184">
        <f>WEEKNUM(All_Opps[[#This Row],[Created_Date]],16)</f>
        <v>9</v>
      </c>
      <c r="N1840" s="182">
        <f>All_Opps[[#This Row],[Close Date]]*1</f>
        <v>44277</v>
      </c>
      <c r="O1840" s="185">
        <f>YEAR(All_Opps[[#This Row],[Close_Date]])</f>
        <v>2021</v>
      </c>
      <c r="P1840" s="183">
        <f>MONTH(All_Opps[[#This Row],[Close Date]])</f>
        <v>3</v>
      </c>
      <c r="Q1840" s="181">
        <f>WEEKNUM(All_Opps[[#This Row],[Close Date]],1)</f>
        <v>13</v>
      </c>
      <c r="R184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768</v>
      </c>
      <c r="S1840" s="4" t="s">
        <v>3990</v>
      </c>
      <c r="T1840" s="4" t="s">
        <v>3991</v>
      </c>
      <c r="U1840" s="68">
        <v>44277</v>
      </c>
      <c r="V1840" s="347" t="s">
        <v>19</v>
      </c>
      <c r="W1840" s="341">
        <v>825088</v>
      </c>
      <c r="X1840" s="4" t="s">
        <v>11</v>
      </c>
      <c r="Y1840" s="4" t="s">
        <v>328</v>
      </c>
      <c r="Z1840" s="68">
        <v>44249</v>
      </c>
    </row>
    <row r="1841" spans="1:26" ht="12.75" x14ac:dyDescent="0.35">
      <c r="A18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1841" s="181" t="str">
        <f>IF(All_Opps[[#This Row],[WeekMod]]&lt;&gt;"",CONCATENATE(All_Opps[[#This Row],[Opp Year]],"-",TEXT(All_Opps[[#This Row],[WeekMod]],"00#")),"")</f>
        <v>2021-064</v>
      </c>
      <c r="C18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1841" s="181" t="str">
        <f>CONCATENATE(All_Opps[[#This Row],[Opp Year]],"-",TEXT(All_Opps[[#This Row],[Week]],"00#"))</f>
        <v>2021-064</v>
      </c>
      <c r="E1841" s="181">
        <f>IFERROR(VALUE(RIGHT(All_Opps[[#This Row],[Opportunity Name]],2)),"")</f>
        <v>2</v>
      </c>
      <c r="F1841" s="181">
        <f>IFERROR(("20"&amp;LEFT(All_Opps[[#This Row],[Opportunity Name]],2))*1,"")</f>
        <v>2021</v>
      </c>
      <c r="G1841" s="181" t="str">
        <f>MID(All_Opps[[#This Row],[Opportunity Name]],3,2)</f>
        <v>08</v>
      </c>
      <c r="H1841" s="181" t="str">
        <f>LEFT(All_Opps[[#This Row],[Opportunity Name]],7)</f>
        <v>2108 Ga</v>
      </c>
      <c r="I1841" s="181" t="str" cm="1">
        <f t="array" ref="I18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41" s="181" t="str">
        <f>YEAR(All_Opps[[#This Row],[Close_Date]])&amp;"-"&amp;TEXT(MONTH(All_Opps[[#This Row],[Close_Date]]),"00")</f>
        <v>2021-03</v>
      </c>
      <c r="K1841" s="182">
        <f>All_Opps[[#This Row],[Created Date2]]*1</f>
        <v>44256</v>
      </c>
      <c r="L1841" s="183">
        <f>YEAR(All_Opps[[#This Row],[Created_Date]])</f>
        <v>2021</v>
      </c>
      <c r="M1841" s="184">
        <f>WEEKNUM(All_Opps[[#This Row],[Created_Date]],16)</f>
        <v>10</v>
      </c>
      <c r="N1841" s="182">
        <f>All_Opps[[#This Row],[Close Date]]*1</f>
        <v>44270</v>
      </c>
      <c r="O1841" s="185">
        <f>YEAR(All_Opps[[#This Row],[Close_Date]])</f>
        <v>2021</v>
      </c>
      <c r="P1841" s="183">
        <f>MONTH(All_Opps[[#This Row],[Close Date]])</f>
        <v>3</v>
      </c>
      <c r="Q1841" s="181">
        <f>WEEKNUM(All_Opps[[#This Row],[Close Date]],1)</f>
        <v>12</v>
      </c>
      <c r="R184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41" s="4" t="s">
        <v>3992</v>
      </c>
      <c r="T1841" s="4" t="s">
        <v>3993</v>
      </c>
      <c r="U1841" s="68">
        <v>44270</v>
      </c>
      <c r="V1841" s="347" t="s">
        <v>18</v>
      </c>
      <c r="W1841" s="9">
        <v>29767</v>
      </c>
      <c r="X1841" s="4" t="s">
        <v>15</v>
      </c>
      <c r="Y1841" s="4" t="s">
        <v>3563</v>
      </c>
      <c r="Z1841" s="68">
        <v>44256</v>
      </c>
    </row>
    <row r="1842" spans="1:26" ht="12.75" x14ac:dyDescent="0.35">
      <c r="A18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842" s="181" t="str">
        <f>IF(All_Opps[[#This Row],[WeekMod]]&lt;&gt;"",CONCATENATE(All_Opps[[#This Row],[Opp Year]],"-",TEXT(All_Opps[[#This Row],[WeekMod]],"00#")),"")</f>
        <v>2021-062</v>
      </c>
      <c r="C18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842" s="181" t="str">
        <f>CONCATENATE(All_Opps[[#This Row],[Opp Year]],"-",TEXT(All_Opps[[#This Row],[Week]],"00#"))</f>
        <v>2021-062</v>
      </c>
      <c r="E1842" s="181">
        <f>IFERROR(VALUE(RIGHT(All_Opps[[#This Row],[Opportunity Name]],2)),"")</f>
        <v>2</v>
      </c>
      <c r="F1842" s="181">
        <f>IFERROR(("20"&amp;LEFT(All_Opps[[#This Row],[Opportunity Name]],2))*1,"")</f>
        <v>2021</v>
      </c>
      <c r="G1842" s="181" t="str">
        <f>MID(All_Opps[[#This Row],[Opportunity Name]],3,2)</f>
        <v>08</v>
      </c>
      <c r="H1842" s="181" t="str">
        <f>LEFT(All_Opps[[#This Row],[Opportunity Name]],7)</f>
        <v>2108 Wi</v>
      </c>
      <c r="I1842" s="181" t="str" cm="1">
        <f t="array" ref="I18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42" s="181" t="str">
        <f>YEAR(All_Opps[[#This Row],[Close_Date]])&amp;"-"&amp;TEXT(MONTH(All_Opps[[#This Row],[Close_Date]]),"00")</f>
        <v>2021-02</v>
      </c>
      <c r="K1842" s="182">
        <f>All_Opps[[#This Row],[Created Date2]]*1</f>
        <v>44248</v>
      </c>
      <c r="L1842" s="183">
        <f>YEAR(All_Opps[[#This Row],[Created_Date]])</f>
        <v>2021</v>
      </c>
      <c r="M1842" s="184">
        <f>WEEKNUM(All_Opps[[#This Row],[Created_Date]],16)</f>
        <v>9</v>
      </c>
      <c r="N1842" s="182">
        <f>All_Opps[[#This Row],[Close Date]]*1</f>
        <v>44255</v>
      </c>
      <c r="O1842" s="185">
        <f>YEAR(All_Opps[[#This Row],[Close_Date]])</f>
        <v>2021</v>
      </c>
      <c r="P1842" s="183">
        <f>MONTH(All_Opps[[#This Row],[Close Date]])</f>
        <v>2</v>
      </c>
      <c r="Q1842" s="181">
        <f>WEEKNUM(All_Opps[[#This Row],[Close Date]],1)</f>
        <v>10</v>
      </c>
      <c r="R184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42" s="4" t="s">
        <v>3994</v>
      </c>
      <c r="T1842" s="4" t="s">
        <v>3995</v>
      </c>
      <c r="U1842" s="68">
        <v>44255</v>
      </c>
      <c r="V1842" s="347" t="s">
        <v>18</v>
      </c>
      <c r="W1842" s="9">
        <v>36938</v>
      </c>
      <c r="X1842" s="4" t="s">
        <v>15</v>
      </c>
      <c r="Y1842" s="4" t="s">
        <v>3563</v>
      </c>
      <c r="Z1842" s="68">
        <v>44248</v>
      </c>
    </row>
    <row r="1843" spans="1:26" ht="12.75" x14ac:dyDescent="0.35">
      <c r="A18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1843" s="181" t="str">
        <f>IF(All_Opps[[#This Row],[WeekMod]]&lt;&gt;"",CONCATENATE(All_Opps[[#This Row],[Opp Year]],"-",TEXT(All_Opps[[#This Row],[WeekMod]],"00#")),"")</f>
        <v>2021-065</v>
      </c>
      <c r="C18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1843" s="181" t="str">
        <f>CONCATENATE(All_Opps[[#This Row],[Opp Year]],"-",TEXT(All_Opps[[#This Row],[Week]],"00#"))</f>
        <v>2021-065</v>
      </c>
      <c r="E1843" s="181">
        <f>IFERROR(VALUE(RIGHT(All_Opps[[#This Row],[Opportunity Name]],2)),"")</f>
        <v>1</v>
      </c>
      <c r="F1843" s="181">
        <f>IFERROR(("20"&amp;LEFT(All_Opps[[#This Row],[Opportunity Name]],2))*1,"")</f>
        <v>2021</v>
      </c>
      <c r="G1843" s="181" t="str">
        <f>MID(All_Opps[[#This Row],[Opportunity Name]],3,2)</f>
        <v>05</v>
      </c>
      <c r="H1843" s="181" t="str">
        <f>LEFT(All_Opps[[#This Row],[Opportunity Name]],7)</f>
        <v>2105 La</v>
      </c>
      <c r="I1843" s="181" t="str" cm="1">
        <f t="array" ref="I18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43" s="181" t="str">
        <f>YEAR(All_Opps[[#This Row],[Close_Date]])&amp;"-"&amp;TEXT(MONTH(All_Opps[[#This Row],[Close_Date]]),"00")</f>
        <v>2021-03</v>
      </c>
      <c r="K1843" s="182">
        <f>All_Opps[[#This Row],[Created Date2]]*1</f>
        <v>44275</v>
      </c>
      <c r="L1843" s="183">
        <f>YEAR(All_Opps[[#This Row],[Created_Date]])</f>
        <v>2021</v>
      </c>
      <c r="M1843" s="184">
        <f>WEEKNUM(All_Opps[[#This Row],[Created_Date]],16)</f>
        <v>13</v>
      </c>
      <c r="N1843" s="182">
        <f>All_Opps[[#This Row],[Close Date]]*1</f>
        <v>44277</v>
      </c>
      <c r="O1843" s="185">
        <f>YEAR(All_Opps[[#This Row],[Close_Date]])</f>
        <v>2021</v>
      </c>
      <c r="P1843" s="183">
        <f>MONTH(All_Opps[[#This Row],[Close Date]])</f>
        <v>3</v>
      </c>
      <c r="Q1843" s="181">
        <f>WEEKNUM(All_Opps[[#This Row],[Close Date]],1)</f>
        <v>13</v>
      </c>
      <c r="R184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43" s="4" t="s">
        <v>3996</v>
      </c>
      <c r="T1843" s="4" t="s">
        <v>3997</v>
      </c>
      <c r="U1843" s="68">
        <v>44277</v>
      </c>
      <c r="V1843" s="347" t="s">
        <v>18</v>
      </c>
      <c r="W1843" s="9"/>
      <c r="X1843" s="4" t="s">
        <v>15</v>
      </c>
      <c r="Y1843" s="4" t="s">
        <v>1285</v>
      </c>
      <c r="Z1843" s="68">
        <v>44275</v>
      </c>
    </row>
    <row r="1844" spans="1:26" ht="12.75" x14ac:dyDescent="0.35">
      <c r="A18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1844" s="181" t="str">
        <f>IF(All_Opps[[#This Row],[WeekMod]]&lt;&gt;"",CONCATENATE(All_Opps[[#This Row],[Opp Year]],"-",TEXT(All_Opps[[#This Row],[WeekMod]],"00#")),"")</f>
        <v>2022-010</v>
      </c>
      <c r="C18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1844" s="181" t="str">
        <f>CONCATENATE(All_Opps[[#This Row],[Opp Year]],"-",TEXT(All_Opps[[#This Row],[Week]],"00#"))</f>
        <v>2022-010</v>
      </c>
      <c r="E1844" s="181">
        <f>IFERROR(VALUE(RIGHT(All_Opps[[#This Row],[Opportunity Name]],2)),"")</f>
        <v>1</v>
      </c>
      <c r="F1844" s="181">
        <f>IFERROR(("20"&amp;LEFT(All_Opps[[#This Row],[Opportunity Name]],2))*1,"")</f>
        <v>2022</v>
      </c>
      <c r="G1844" s="181" t="str">
        <f>MID(All_Opps[[#This Row],[Opportunity Name]],3,2)</f>
        <v>07</v>
      </c>
      <c r="H1844" s="181" t="str">
        <f>LEFT(All_Opps[[#This Row],[Opportunity Name]],7)</f>
        <v>2207-05</v>
      </c>
      <c r="I1844" s="181" t="str" cm="1">
        <f t="array" ref="I18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44" s="181" t="str">
        <f>YEAR(All_Opps[[#This Row],[Close_Date]])&amp;"-"&amp;TEXT(MONTH(All_Opps[[#This Row],[Close_Date]]),"00")</f>
        <v>2021-03</v>
      </c>
      <c r="K1844" s="182">
        <f>All_Opps[[#This Row],[Created Date2]]*1</f>
        <v>44246</v>
      </c>
      <c r="L1844" s="183">
        <f>YEAR(All_Opps[[#This Row],[Created_Date]])</f>
        <v>2021</v>
      </c>
      <c r="M1844" s="184">
        <f>WEEKNUM(All_Opps[[#This Row],[Created_Date]],16)</f>
        <v>8</v>
      </c>
      <c r="N1844" s="182">
        <f>All_Opps[[#This Row],[Close Date]]*1</f>
        <v>44259</v>
      </c>
      <c r="O1844" s="185">
        <f>YEAR(All_Opps[[#This Row],[Close_Date]])</f>
        <v>2021</v>
      </c>
      <c r="P1844" s="183">
        <f>MONTH(All_Opps[[#This Row],[Close Date]])</f>
        <v>3</v>
      </c>
      <c r="Q1844" s="181">
        <f>WEEKNUM(All_Opps[[#This Row],[Close Date]],1)</f>
        <v>10</v>
      </c>
      <c r="R184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497</v>
      </c>
      <c r="S1844" s="4" t="s">
        <v>3998</v>
      </c>
      <c r="T1844" s="4" t="s">
        <v>3999</v>
      </c>
      <c r="U1844" s="68">
        <v>44259</v>
      </c>
      <c r="V1844" s="347" t="s">
        <v>19</v>
      </c>
      <c r="W1844" s="9">
        <v>29016</v>
      </c>
      <c r="X1844" s="4" t="s">
        <v>15</v>
      </c>
      <c r="Y1844" s="4" t="s">
        <v>1285</v>
      </c>
      <c r="Z1844" s="68">
        <v>44246</v>
      </c>
    </row>
    <row r="1845" spans="1:26" ht="12.75" x14ac:dyDescent="0.35">
      <c r="A184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845" s="181" t="str">
        <f>IF(All_Opps[[#This Row],[WeekMod]]&lt;&gt;"",CONCATENATE(All_Opps[[#This Row],[Opp Year]],"-",TEXT(All_Opps[[#This Row],[WeekMod]],"00#")),"")</f>
        <v/>
      </c>
      <c r="C18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845" s="181" t="str">
        <f>CONCATENATE(All_Opps[[#This Row],[Opp Year]],"-",TEXT(All_Opps[[#This Row],[Week]],"00#"))</f>
        <v>2024-001</v>
      </c>
      <c r="E1845" s="181">
        <f>IFERROR(VALUE(RIGHT(All_Opps[[#This Row],[Opportunity Name]],2)),"")</f>
        <v>2</v>
      </c>
      <c r="F1845" s="181">
        <f>IFERROR(("20"&amp;LEFT(All_Opps[[#This Row],[Opportunity Name]],2))*1,"")</f>
        <v>2024</v>
      </c>
      <c r="G1845" s="181" t="str">
        <f>MID(All_Opps[[#This Row],[Opportunity Name]],3,2)</f>
        <v>05</v>
      </c>
      <c r="H1845" s="181" t="str">
        <f>LEFT(All_Opps[[#This Row],[Opportunity Name]],7)</f>
        <v>2405-01</v>
      </c>
      <c r="I1845" s="181" t="str" cm="1">
        <f t="array" ref="I18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845" s="181" t="str">
        <f>YEAR(All_Opps[[#This Row],[Close_Date]])&amp;"-"&amp;TEXT(MONTH(All_Opps[[#This Row],[Close_Date]]),"00")</f>
        <v>2021-03</v>
      </c>
      <c r="K1845" s="182">
        <f>All_Opps[[#This Row],[Created Date2]]*1</f>
        <v>44246</v>
      </c>
      <c r="L1845" s="183">
        <f>YEAR(All_Opps[[#This Row],[Created_Date]])</f>
        <v>2021</v>
      </c>
      <c r="M1845" s="184">
        <f>WEEKNUM(All_Opps[[#This Row],[Created_Date]],16)</f>
        <v>8</v>
      </c>
      <c r="N1845" s="182">
        <f>All_Opps[[#This Row],[Close Date]]*1</f>
        <v>44259</v>
      </c>
      <c r="O1845" s="185">
        <f>YEAR(All_Opps[[#This Row],[Close_Date]])</f>
        <v>2021</v>
      </c>
      <c r="P1845" s="183">
        <f>MONTH(All_Opps[[#This Row],[Close Date]])</f>
        <v>3</v>
      </c>
      <c r="Q1845" s="181">
        <f>WEEKNUM(All_Opps[[#This Row],[Close Date]],1)</f>
        <v>10</v>
      </c>
      <c r="R184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45" s="4" t="s">
        <v>4000</v>
      </c>
      <c r="T1845" s="4" t="s">
        <v>4001</v>
      </c>
      <c r="U1845" s="68">
        <v>44259</v>
      </c>
      <c r="V1845" s="347" t="s">
        <v>20</v>
      </c>
      <c r="W1845" s="341">
        <v>7783</v>
      </c>
      <c r="X1845" s="4" t="s">
        <v>181</v>
      </c>
      <c r="Y1845" s="4" t="s">
        <v>328</v>
      </c>
      <c r="Z1845" s="68">
        <v>44246</v>
      </c>
    </row>
    <row r="1846" spans="1:26" ht="12.75" x14ac:dyDescent="0.35">
      <c r="A18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1846" s="181" t="str">
        <f>IF(All_Opps[[#This Row],[WeekMod]]&lt;&gt;"",CONCATENATE(All_Opps[[#This Row],[Opp Year]],"-",TEXT(All_Opps[[#This Row],[WeekMod]],"00#")),"")</f>
        <v>2022-013</v>
      </c>
      <c r="C18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1846" s="181" t="str">
        <f>CONCATENATE(All_Opps[[#This Row],[Opp Year]],"-",TEXT(All_Opps[[#This Row],[Week]],"00#"))</f>
        <v>2022-013</v>
      </c>
      <c r="E1846" s="181">
        <f>IFERROR(VALUE(RIGHT(All_Opps[[#This Row],[Opportunity Name]],2)),"")</f>
        <v>1</v>
      </c>
      <c r="F1846" s="181">
        <f>IFERROR(("20"&amp;LEFT(All_Opps[[#This Row],[Opportunity Name]],2))*1,"")</f>
        <v>2022</v>
      </c>
      <c r="G1846" s="181" t="str">
        <f>MID(All_Opps[[#This Row],[Opportunity Name]],3,2)</f>
        <v>07</v>
      </c>
      <c r="H1846" s="181" t="str">
        <f>LEFT(All_Opps[[#This Row],[Opportunity Name]],7)</f>
        <v>2207-05</v>
      </c>
      <c r="I1846" s="181" t="str" cm="1">
        <f t="array" ref="I18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46" s="181" t="str">
        <f>YEAR(All_Opps[[#This Row],[Close_Date]])&amp;"-"&amp;TEXT(MONTH(All_Opps[[#This Row],[Close_Date]]),"00")</f>
        <v>2021-03</v>
      </c>
      <c r="K1846" s="182">
        <f>All_Opps[[#This Row],[Created Date2]]*1</f>
        <v>44707</v>
      </c>
      <c r="L1846" s="183">
        <f>YEAR(All_Opps[[#This Row],[Created_Date]])</f>
        <v>2022</v>
      </c>
      <c r="M1846" s="184">
        <f>WEEKNUM(All_Opps[[#This Row],[Created_Date]],16)</f>
        <v>21</v>
      </c>
      <c r="N1846" s="182">
        <f>All_Opps[[#This Row],[Close Date]]*1</f>
        <v>44280</v>
      </c>
      <c r="O1846" s="185">
        <f>YEAR(All_Opps[[#This Row],[Close_Date]])</f>
        <v>2021</v>
      </c>
      <c r="P1846" s="183">
        <f>MONTH(All_Opps[[#This Row],[Close Date]])</f>
        <v>3</v>
      </c>
      <c r="Q1846" s="181">
        <f>WEEKNUM(All_Opps[[#This Row],[Close Date]],1)</f>
        <v>13</v>
      </c>
      <c r="R184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</v>
      </c>
      <c r="S1846" s="4" t="s">
        <v>4002</v>
      </c>
      <c r="T1846" s="4" t="s">
        <v>4003</v>
      </c>
      <c r="U1846" s="68">
        <v>44280</v>
      </c>
      <c r="V1846" s="347" t="s">
        <v>19</v>
      </c>
      <c r="W1846" s="9">
        <v>29788</v>
      </c>
      <c r="X1846" s="4" t="s">
        <v>11</v>
      </c>
      <c r="Y1846" s="4" t="s">
        <v>1285</v>
      </c>
      <c r="Z1846" s="68">
        <v>44707</v>
      </c>
    </row>
    <row r="1847" spans="1:26" ht="12.75" x14ac:dyDescent="0.35">
      <c r="A18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1847" s="181" t="str">
        <f>IF(All_Opps[[#This Row],[WeekMod]]&lt;&gt;"",CONCATENATE(All_Opps[[#This Row],[Opp Year]],"-",TEXT(All_Opps[[#This Row],[WeekMod]],"00#")),"")</f>
        <v>2021-066</v>
      </c>
      <c r="C18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1847" s="181" t="str">
        <f>CONCATENATE(All_Opps[[#This Row],[Opp Year]],"-",TEXT(All_Opps[[#This Row],[Week]],"00#"))</f>
        <v>2021-066</v>
      </c>
      <c r="E1847" s="181">
        <f>IFERROR(VALUE(RIGHT(All_Opps[[#This Row],[Opportunity Name]],2)),"")</f>
        <v>1</v>
      </c>
      <c r="F1847" s="181">
        <f>IFERROR(("20"&amp;LEFT(All_Opps[[#This Row],[Opportunity Name]],2))*1,"")</f>
        <v>2021</v>
      </c>
      <c r="G1847" s="181" t="str">
        <f>MID(All_Opps[[#This Row],[Opportunity Name]],3,2)</f>
        <v>05</v>
      </c>
      <c r="H1847" s="181" t="str">
        <f>LEFT(All_Opps[[#This Row],[Opportunity Name]],7)</f>
        <v>2105 Ha</v>
      </c>
      <c r="I1847" s="181" t="str" cm="1">
        <f t="array" ref="I18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47" s="181" t="str">
        <f>YEAR(All_Opps[[#This Row],[Close_Date]])&amp;"-"&amp;TEXT(MONTH(All_Opps[[#This Row],[Close_Date]]),"00")</f>
        <v>2021-03</v>
      </c>
      <c r="K1847" s="182">
        <f>All_Opps[[#This Row],[Created Date2]]*1</f>
        <v>44284</v>
      </c>
      <c r="L1847" s="183">
        <f>YEAR(All_Opps[[#This Row],[Created_Date]])</f>
        <v>2021</v>
      </c>
      <c r="M1847" s="184">
        <f>WEEKNUM(All_Opps[[#This Row],[Created_Date]],16)</f>
        <v>14</v>
      </c>
      <c r="N1847" s="182">
        <f>All_Opps[[#This Row],[Close Date]]*1</f>
        <v>44284</v>
      </c>
      <c r="O1847" s="185">
        <f>YEAR(All_Opps[[#This Row],[Close_Date]])</f>
        <v>2021</v>
      </c>
      <c r="P1847" s="183">
        <f>MONTH(All_Opps[[#This Row],[Close Date]])</f>
        <v>3</v>
      </c>
      <c r="Q1847" s="181">
        <f>WEEKNUM(All_Opps[[#This Row],[Close Date]],1)</f>
        <v>14</v>
      </c>
      <c r="R184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47" s="4" t="s">
        <v>4004</v>
      </c>
      <c r="T1847" s="4" t="s">
        <v>4005</v>
      </c>
      <c r="U1847" s="68">
        <v>44284</v>
      </c>
      <c r="V1847" s="347" t="s">
        <v>18</v>
      </c>
      <c r="W1847" s="9">
        <v>36611</v>
      </c>
      <c r="X1847" s="4" t="s">
        <v>11</v>
      </c>
      <c r="Y1847" s="4" t="s">
        <v>1285</v>
      </c>
      <c r="Z1847" s="68">
        <v>44284</v>
      </c>
    </row>
    <row r="1848" spans="1:26" ht="12.75" x14ac:dyDescent="0.35">
      <c r="A18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14</v>
      </c>
      <c r="B1848" s="181" t="str">
        <f>IF(All_Opps[[#This Row],[WeekMod]]&lt;&gt;"",CONCATENATE(All_Opps[[#This Row],[Opp Year]],"-",TEXT(All_Opps[[#This Row],[WeekMod]],"00#")),"")</f>
        <v>2022-014</v>
      </c>
      <c r="C18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14</v>
      </c>
      <c r="D1848" s="181" t="str">
        <f>CONCATENATE(All_Opps[[#This Row],[Opp Year]],"-",TEXT(All_Opps[[#This Row],[Week]],"00#"))</f>
        <v>2022-014</v>
      </c>
      <c r="E1848" s="181">
        <f>IFERROR(VALUE(RIGHT(All_Opps[[#This Row],[Opportunity Name]],2)),"")</f>
        <v>4</v>
      </c>
      <c r="F1848" s="181">
        <f>IFERROR(("20"&amp;LEFT(All_Opps[[#This Row],[Opportunity Name]],2))*1,"")</f>
        <v>2022</v>
      </c>
      <c r="G1848" s="181" t="str">
        <f>MID(All_Opps[[#This Row],[Opportunity Name]],3,2)</f>
        <v>04</v>
      </c>
      <c r="H1848" s="181" t="str">
        <f>LEFT(All_Opps[[#This Row],[Opportunity Name]],7)</f>
        <v>2204-06</v>
      </c>
      <c r="I1848" s="181" t="str" cm="1">
        <f t="array" ref="I18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48" s="181" t="str">
        <f>YEAR(All_Opps[[#This Row],[Close_Date]])&amp;"-"&amp;TEXT(MONTH(All_Opps[[#This Row],[Close_Date]]),"00")</f>
        <v>2021-04</v>
      </c>
      <c r="K1848" s="182">
        <f>All_Opps[[#This Row],[Created Date2]]*1</f>
        <v>44137</v>
      </c>
      <c r="L1848" s="183">
        <f>YEAR(All_Opps[[#This Row],[Created_Date]])</f>
        <v>2020</v>
      </c>
      <c r="M1848" s="184">
        <f>WEEKNUM(All_Opps[[#This Row],[Created_Date]],16)</f>
        <v>45</v>
      </c>
      <c r="N1848" s="182">
        <f>All_Opps[[#This Row],[Close Date]]*1</f>
        <v>44289</v>
      </c>
      <c r="O1848" s="185">
        <f>YEAR(All_Opps[[#This Row],[Close_Date]])</f>
        <v>2021</v>
      </c>
      <c r="P1848" s="183">
        <f>MONTH(All_Opps[[#This Row],[Close Date]])</f>
        <v>4</v>
      </c>
      <c r="Q1848" s="181">
        <f>WEEKNUM(All_Opps[[#This Row],[Close Date]],1)</f>
        <v>14</v>
      </c>
      <c r="R18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515</v>
      </c>
      <c r="S1848" s="4" t="s">
        <v>4006</v>
      </c>
      <c r="T1848" s="4" t="s">
        <v>4007</v>
      </c>
      <c r="U1848" s="68">
        <v>44289</v>
      </c>
      <c r="V1848" s="347" t="s">
        <v>19</v>
      </c>
      <c r="W1848" s="341">
        <v>68603</v>
      </c>
      <c r="X1848" s="4" t="s">
        <v>13</v>
      </c>
      <c r="Y1848" s="4" t="s">
        <v>328</v>
      </c>
      <c r="Z1848" s="68">
        <v>44137</v>
      </c>
    </row>
    <row r="1849" spans="1:26" ht="12.75" x14ac:dyDescent="0.35">
      <c r="A18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1849" s="181" t="str">
        <f>IF(All_Opps[[#This Row],[WeekMod]]&lt;&gt;"",CONCATENATE(All_Opps[[#This Row],[Opp Year]],"-",TEXT(All_Opps[[#This Row],[WeekMod]],"00#")),"")</f>
        <v>2021-066</v>
      </c>
      <c r="C18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1849" s="181" t="str">
        <f>CONCATENATE(All_Opps[[#This Row],[Opp Year]],"-",TEXT(All_Opps[[#This Row],[Week]],"00#"))</f>
        <v>2021-066</v>
      </c>
      <c r="E1849" s="181">
        <f>IFERROR(VALUE(RIGHT(All_Opps[[#This Row],[Opportunity Name]],2)),"")</f>
        <v>2</v>
      </c>
      <c r="F1849" s="181">
        <f>IFERROR(("20"&amp;LEFT(All_Opps[[#This Row],[Opportunity Name]],2))*1,"")</f>
        <v>2021</v>
      </c>
      <c r="G1849" s="181" t="str">
        <f>MID(All_Opps[[#This Row],[Opportunity Name]],3,2)</f>
        <v>10</v>
      </c>
      <c r="H1849" s="181" t="str">
        <f>LEFT(All_Opps[[#This Row],[Opportunity Name]],7)</f>
        <v>2110 Li</v>
      </c>
      <c r="I1849" s="181" t="str" cm="1">
        <f t="array" ref="I18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49" s="181" t="str">
        <f>YEAR(All_Opps[[#This Row],[Close_Date]])&amp;"-"&amp;TEXT(MONTH(All_Opps[[#This Row],[Close_Date]]),"00")</f>
        <v>2021-03</v>
      </c>
      <c r="K1849" s="182">
        <f>All_Opps[[#This Row],[Created Date2]]*1</f>
        <v>44272</v>
      </c>
      <c r="L1849" s="183">
        <f>YEAR(All_Opps[[#This Row],[Created_Date]])</f>
        <v>2021</v>
      </c>
      <c r="M1849" s="184">
        <f>WEEKNUM(All_Opps[[#This Row],[Created_Date]],16)</f>
        <v>12</v>
      </c>
      <c r="N1849" s="182">
        <f>All_Opps[[#This Row],[Close Date]]*1</f>
        <v>44286</v>
      </c>
      <c r="O1849" s="185">
        <f>YEAR(All_Opps[[#This Row],[Close_Date]])</f>
        <v>2021</v>
      </c>
      <c r="P1849" s="183">
        <f>MONTH(All_Opps[[#This Row],[Close Date]])</f>
        <v>3</v>
      </c>
      <c r="Q1849" s="181">
        <f>WEEKNUM(All_Opps[[#This Row],[Close Date]],1)</f>
        <v>14</v>
      </c>
      <c r="R184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49" s="4" t="s">
        <v>4008</v>
      </c>
      <c r="T1849" s="4" t="s">
        <v>4009</v>
      </c>
      <c r="U1849" s="68">
        <v>44286</v>
      </c>
      <c r="V1849" s="347" t="s">
        <v>18</v>
      </c>
      <c r="W1849" s="9">
        <v>31314</v>
      </c>
      <c r="X1849" s="4" t="s">
        <v>181</v>
      </c>
      <c r="Y1849" s="4" t="s">
        <v>1285</v>
      </c>
      <c r="Z1849" s="68">
        <v>44272</v>
      </c>
    </row>
    <row r="1850" spans="1:26" ht="12.75" x14ac:dyDescent="0.35">
      <c r="A18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1850" s="181" t="str">
        <f>IF(All_Opps[[#This Row],[WeekMod]]&lt;&gt;"",CONCATENATE(All_Opps[[#This Row],[Opp Year]],"-",TEXT(All_Opps[[#This Row],[WeekMod]],"00#")),"")</f>
        <v>2022-016</v>
      </c>
      <c r="C18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1850" s="181" t="str">
        <f>CONCATENATE(All_Opps[[#This Row],[Opp Year]],"-",TEXT(All_Opps[[#This Row],[Week]],"00#"))</f>
        <v>2022-016</v>
      </c>
      <c r="E1850" s="181">
        <f>IFERROR(VALUE(RIGHT(All_Opps[[#This Row],[Opportunity Name]],2)),"")</f>
        <v>18</v>
      </c>
      <c r="F1850" s="181">
        <f>IFERROR(("20"&amp;LEFT(All_Opps[[#This Row],[Opportunity Name]],2))*1,"")</f>
        <v>2022</v>
      </c>
      <c r="G1850" s="181" t="str">
        <f>MID(All_Opps[[#This Row],[Opportunity Name]],3,2)</f>
        <v>06</v>
      </c>
      <c r="H1850" s="181" t="str">
        <f>LEFT(All_Opps[[#This Row],[Opportunity Name]],7)</f>
        <v>2206-08</v>
      </c>
      <c r="I1850" s="181" t="str" cm="1">
        <f t="array" ref="I18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50" s="181" t="str">
        <f>YEAR(All_Opps[[#This Row],[Close_Date]])&amp;"-"&amp;TEXT(MONTH(All_Opps[[#This Row],[Close_Date]]),"00")</f>
        <v>2021-04</v>
      </c>
      <c r="K1850" s="182">
        <f>All_Opps[[#This Row],[Created Date2]]*1</f>
        <v>44284</v>
      </c>
      <c r="L1850" s="183">
        <f>YEAR(All_Opps[[#This Row],[Created_Date]])</f>
        <v>2021</v>
      </c>
      <c r="M1850" s="184">
        <f>WEEKNUM(All_Opps[[#This Row],[Created_Date]],16)</f>
        <v>14</v>
      </c>
      <c r="N1850" s="182">
        <f>All_Opps[[#This Row],[Close Date]]*1</f>
        <v>44298</v>
      </c>
      <c r="O1850" s="185">
        <f>YEAR(All_Opps[[#This Row],[Close_Date]])</f>
        <v>2021</v>
      </c>
      <c r="P1850" s="183">
        <f>MONTH(All_Opps[[#This Row],[Close Date]])</f>
        <v>4</v>
      </c>
      <c r="Q1850" s="181">
        <f>WEEKNUM(All_Opps[[#This Row],[Close Date]],1)</f>
        <v>16</v>
      </c>
      <c r="R185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429</v>
      </c>
      <c r="S1850" s="4" t="s">
        <v>4010</v>
      </c>
      <c r="T1850" s="4" t="s">
        <v>4011</v>
      </c>
      <c r="U1850" s="68">
        <v>44298</v>
      </c>
      <c r="V1850" s="347" t="s">
        <v>19</v>
      </c>
      <c r="W1850" s="341">
        <v>464187</v>
      </c>
      <c r="X1850" s="4" t="s">
        <v>11</v>
      </c>
      <c r="Y1850" s="4" t="s">
        <v>328</v>
      </c>
      <c r="Z1850" s="68">
        <v>44284</v>
      </c>
    </row>
    <row r="1851" spans="1:26" ht="12.75" x14ac:dyDescent="0.35">
      <c r="A18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1851" s="181" t="str">
        <f>IF(All_Opps[[#This Row],[WeekMod]]&lt;&gt;"",CONCATENATE(All_Opps[[#This Row],[Opp Year]],"-",TEXT(All_Opps[[#This Row],[WeekMod]],"00#")),"")</f>
        <v>2021-065</v>
      </c>
      <c r="C18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1851" s="181" t="str">
        <f>CONCATENATE(All_Opps[[#This Row],[Opp Year]],"-",TEXT(All_Opps[[#This Row],[Week]],"00#"))</f>
        <v>2021-065</v>
      </c>
      <c r="E1851" s="181">
        <f>IFERROR(VALUE(RIGHT(All_Opps[[#This Row],[Opportunity Name]],2)),"")</f>
        <v>4</v>
      </c>
      <c r="F1851" s="181">
        <f>IFERROR(("20"&amp;LEFT(All_Opps[[#This Row],[Opportunity Name]],2))*1,"")</f>
        <v>2021</v>
      </c>
      <c r="G1851" s="181" t="str">
        <f>MID(All_Opps[[#This Row],[Opportunity Name]],3,2)</f>
        <v>07</v>
      </c>
      <c r="H1851" s="181" t="str">
        <f>LEFT(All_Opps[[#This Row],[Opportunity Name]],7)</f>
        <v>2107 Ra</v>
      </c>
      <c r="I1851" s="181" t="str" cm="1">
        <f t="array" ref="I18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51" s="181" t="str">
        <f>YEAR(All_Opps[[#This Row],[Close_Date]])&amp;"-"&amp;TEXT(MONTH(All_Opps[[#This Row],[Close_Date]]),"00")</f>
        <v>2021-03</v>
      </c>
      <c r="K1851" s="182">
        <f>All_Opps[[#This Row],[Created Date2]]*1</f>
        <v>44278</v>
      </c>
      <c r="L1851" s="183">
        <f>YEAR(All_Opps[[#This Row],[Created_Date]])</f>
        <v>2021</v>
      </c>
      <c r="M1851" s="184">
        <f>WEEKNUM(All_Opps[[#This Row],[Created_Date]],16)</f>
        <v>13</v>
      </c>
      <c r="N1851" s="182">
        <f>All_Opps[[#This Row],[Close Date]]*1</f>
        <v>44279</v>
      </c>
      <c r="O1851" s="185">
        <f>YEAR(All_Opps[[#This Row],[Close_Date]])</f>
        <v>2021</v>
      </c>
      <c r="P1851" s="183">
        <f>MONTH(All_Opps[[#This Row],[Close Date]])</f>
        <v>3</v>
      </c>
      <c r="Q1851" s="181">
        <f>WEEKNUM(All_Opps[[#This Row],[Close Date]],1)</f>
        <v>13</v>
      </c>
      <c r="R18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51" s="4" t="s">
        <v>4012</v>
      </c>
      <c r="T1851" s="4" t="s">
        <v>4013</v>
      </c>
      <c r="U1851" s="68">
        <v>44279</v>
      </c>
      <c r="V1851" s="347" t="s">
        <v>18</v>
      </c>
      <c r="W1851" s="9">
        <v>46261</v>
      </c>
      <c r="X1851" s="4" t="s">
        <v>11</v>
      </c>
      <c r="Y1851" s="4" t="s">
        <v>1285</v>
      </c>
      <c r="Z1851" s="68">
        <v>44278</v>
      </c>
    </row>
    <row r="1852" spans="1:26" ht="12.75" x14ac:dyDescent="0.35">
      <c r="A18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852" s="181" t="str">
        <f>IF(All_Opps[[#This Row],[WeekMod]]&lt;&gt;"",CONCATENATE(All_Opps[[#This Row],[Opp Year]],"-",TEXT(All_Opps[[#This Row],[WeekMod]],"00#")),"")</f>
        <v>2021-068</v>
      </c>
      <c r="C18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852" s="181" t="str">
        <f>CONCATENATE(All_Opps[[#This Row],[Opp Year]],"-",TEXT(All_Opps[[#This Row],[Week]],"00#"))</f>
        <v>2021-068</v>
      </c>
      <c r="E1852" s="181">
        <f>IFERROR(VALUE(RIGHT(All_Opps[[#This Row],[Opportunity Name]],2)),"")</f>
        <v>3</v>
      </c>
      <c r="F1852" s="181">
        <f>IFERROR(("20"&amp;LEFT(All_Opps[[#This Row],[Opportunity Name]],2))*1,"")</f>
        <v>2021</v>
      </c>
      <c r="G1852" s="181" t="str">
        <f>MID(All_Opps[[#This Row],[Opportunity Name]],3,2)</f>
        <v>07</v>
      </c>
      <c r="H1852" s="181" t="str">
        <f>LEFT(All_Opps[[#This Row],[Opportunity Name]],7)</f>
        <v>2107 Ra</v>
      </c>
      <c r="I1852" s="181" t="str" cm="1">
        <f t="array" ref="I18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52" s="181" t="str">
        <f>YEAR(All_Opps[[#This Row],[Close_Date]])&amp;"-"&amp;TEXT(MONTH(All_Opps[[#This Row],[Close_Date]]),"00")</f>
        <v>2021-04</v>
      </c>
      <c r="K1852" s="182">
        <f>All_Opps[[#This Row],[Created Date2]]*1</f>
        <v>44295</v>
      </c>
      <c r="L1852" s="183">
        <f>YEAR(All_Opps[[#This Row],[Created_Date]])</f>
        <v>2021</v>
      </c>
      <c r="M1852" s="184">
        <f>WEEKNUM(All_Opps[[#This Row],[Created_Date]],16)</f>
        <v>15</v>
      </c>
      <c r="N1852" s="182">
        <f>All_Opps[[#This Row],[Close Date]]*1</f>
        <v>44301</v>
      </c>
      <c r="O1852" s="185">
        <f>YEAR(All_Opps[[#This Row],[Close_Date]])</f>
        <v>2021</v>
      </c>
      <c r="P1852" s="183">
        <f>MONTH(All_Opps[[#This Row],[Close Date]])</f>
        <v>4</v>
      </c>
      <c r="Q1852" s="181">
        <f>WEEKNUM(All_Opps[[#This Row],[Close Date]],1)</f>
        <v>16</v>
      </c>
      <c r="R185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52" s="4" t="s">
        <v>4014</v>
      </c>
      <c r="T1852" s="4" t="s">
        <v>4015</v>
      </c>
      <c r="U1852" s="68">
        <v>44301</v>
      </c>
      <c r="V1852" s="347" t="s">
        <v>18</v>
      </c>
      <c r="W1852" s="9">
        <v>32839</v>
      </c>
      <c r="X1852" s="4" t="s">
        <v>181</v>
      </c>
      <c r="Y1852" s="4" t="s">
        <v>3563</v>
      </c>
      <c r="Z1852" s="68">
        <v>44295</v>
      </c>
    </row>
    <row r="1853" spans="1:26" ht="12.75" x14ac:dyDescent="0.35">
      <c r="A18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1853" s="181" t="str">
        <f>IF(All_Opps[[#This Row],[WeekMod]]&lt;&gt;"",CONCATENATE(All_Opps[[#This Row],[Opp Year]],"-",TEXT(All_Opps[[#This Row],[WeekMod]],"00#")),"")</f>
        <v>2021-061</v>
      </c>
      <c r="C18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1853" s="181" t="str">
        <f>CONCATENATE(All_Opps[[#This Row],[Opp Year]],"-",TEXT(All_Opps[[#This Row],[Week]],"00#"))</f>
        <v>2021-061</v>
      </c>
      <c r="E1853" s="181">
        <f>IFERROR(VALUE(RIGHT(All_Opps[[#This Row],[Opportunity Name]],2)),"")</f>
        <v>6</v>
      </c>
      <c r="F1853" s="181">
        <f>IFERROR(("20"&amp;LEFT(All_Opps[[#This Row],[Opportunity Name]],2))*1,"")</f>
        <v>2021</v>
      </c>
      <c r="G1853" s="181" t="str">
        <f>MID(All_Opps[[#This Row],[Opportunity Name]],3,2)</f>
        <v>12</v>
      </c>
      <c r="H1853" s="181" t="str">
        <f>LEFT(All_Opps[[#This Row],[Opportunity Name]],7)</f>
        <v>2112 Je</v>
      </c>
      <c r="I1853" s="181" t="str" cm="1">
        <f t="array" ref="I18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53" s="181" t="str">
        <f>YEAR(All_Opps[[#This Row],[Close_Date]])&amp;"-"&amp;TEXT(MONTH(All_Opps[[#This Row],[Close_Date]]),"00")</f>
        <v>2021-02</v>
      </c>
      <c r="K1853" s="182">
        <f>All_Opps[[#This Row],[Created Date2]]*1</f>
        <v>44230</v>
      </c>
      <c r="L1853" s="183">
        <f>YEAR(All_Opps[[#This Row],[Created_Date]])</f>
        <v>2021</v>
      </c>
      <c r="M1853" s="184">
        <f>WEEKNUM(All_Opps[[#This Row],[Created_Date]],16)</f>
        <v>6</v>
      </c>
      <c r="N1853" s="182">
        <f>All_Opps[[#This Row],[Close Date]]*1</f>
        <v>44253</v>
      </c>
      <c r="O1853" s="185">
        <f>YEAR(All_Opps[[#This Row],[Close_Date]])</f>
        <v>2021</v>
      </c>
      <c r="P1853" s="183">
        <f>MONTH(All_Opps[[#This Row],[Close Date]])</f>
        <v>2</v>
      </c>
      <c r="Q1853" s="181">
        <f>WEEKNUM(All_Opps[[#This Row],[Close Date]],1)</f>
        <v>9</v>
      </c>
      <c r="R185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53" s="4" t="s">
        <v>4016</v>
      </c>
      <c r="T1853" s="4" t="s">
        <v>4017</v>
      </c>
      <c r="U1853" s="68">
        <v>44253</v>
      </c>
      <c r="V1853" s="347" t="s">
        <v>18</v>
      </c>
      <c r="W1853" s="9">
        <v>84544</v>
      </c>
      <c r="X1853" s="4" t="s">
        <v>181</v>
      </c>
      <c r="Y1853" s="4" t="s">
        <v>1285</v>
      </c>
      <c r="Z1853" s="68">
        <v>44230</v>
      </c>
    </row>
    <row r="1854" spans="1:26" ht="12.75" x14ac:dyDescent="0.35">
      <c r="A18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1854" s="181" t="str">
        <f>IF(All_Opps[[#This Row],[WeekMod]]&lt;&gt;"",CONCATENATE(All_Opps[[#This Row],[Opp Year]],"-",TEXT(All_Opps[[#This Row],[WeekMod]],"00#")),"")</f>
        <v>2021-066</v>
      </c>
      <c r="C18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1854" s="181" t="str">
        <f>CONCATENATE(All_Opps[[#This Row],[Opp Year]],"-",TEXT(All_Opps[[#This Row],[Week]],"00#"))</f>
        <v>2021-066</v>
      </c>
      <c r="E1854" s="181">
        <f>IFERROR(VALUE(RIGHT(All_Opps[[#This Row],[Opportunity Name]],2)),"")</f>
        <v>2</v>
      </c>
      <c r="F1854" s="181">
        <f>IFERROR(("20"&amp;LEFT(All_Opps[[#This Row],[Opportunity Name]],2))*1,"")</f>
        <v>2021</v>
      </c>
      <c r="G1854" s="181" t="str">
        <f>MID(All_Opps[[#This Row],[Opportunity Name]],3,2)</f>
        <v>06</v>
      </c>
      <c r="H1854" s="181" t="str">
        <f>LEFT(All_Opps[[#This Row],[Opportunity Name]],7)</f>
        <v>2106 In</v>
      </c>
      <c r="I1854" s="181" t="str" cm="1">
        <f t="array" ref="I18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54" s="181" t="str">
        <f>YEAR(All_Opps[[#This Row],[Close_Date]])&amp;"-"&amp;TEXT(MONTH(All_Opps[[#This Row],[Close_Date]]),"00")</f>
        <v>2021-04</v>
      </c>
      <c r="K1854" s="182">
        <f>All_Opps[[#This Row],[Created Date2]]*1</f>
        <v>44283</v>
      </c>
      <c r="L1854" s="183">
        <f>YEAR(All_Opps[[#This Row],[Created_Date]])</f>
        <v>2021</v>
      </c>
      <c r="M1854" s="184">
        <f>WEEKNUM(All_Opps[[#This Row],[Created_Date]],16)</f>
        <v>14</v>
      </c>
      <c r="N1854" s="182">
        <f>All_Opps[[#This Row],[Close Date]]*1</f>
        <v>44287</v>
      </c>
      <c r="O1854" s="185">
        <f>YEAR(All_Opps[[#This Row],[Close_Date]])</f>
        <v>2021</v>
      </c>
      <c r="P1854" s="183">
        <f>MONTH(All_Opps[[#This Row],[Close Date]])</f>
        <v>4</v>
      </c>
      <c r="Q1854" s="181">
        <f>WEEKNUM(All_Opps[[#This Row],[Close Date]],1)</f>
        <v>14</v>
      </c>
      <c r="R185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54" s="4" t="s">
        <v>4018</v>
      </c>
      <c r="T1854" s="4" t="s">
        <v>4019</v>
      </c>
      <c r="U1854" s="68">
        <v>44287</v>
      </c>
      <c r="V1854" s="347" t="s">
        <v>18</v>
      </c>
      <c r="W1854" s="9">
        <v>27018</v>
      </c>
      <c r="X1854" s="4" t="s">
        <v>13</v>
      </c>
      <c r="Y1854" s="4" t="s">
        <v>1285</v>
      </c>
      <c r="Z1854" s="68">
        <v>44283</v>
      </c>
    </row>
    <row r="1855" spans="1:26" ht="12.75" x14ac:dyDescent="0.35">
      <c r="A18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14</v>
      </c>
      <c r="B1855" s="181" t="str">
        <f>IF(All_Opps[[#This Row],[WeekMod]]&lt;&gt;"",CONCATENATE(All_Opps[[#This Row],[Opp Year]],"-",TEXT(All_Opps[[#This Row],[WeekMod]],"00#")),"")</f>
        <v>2022-014</v>
      </c>
      <c r="C18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14</v>
      </c>
      <c r="D1855" s="181" t="str">
        <f>CONCATENATE(All_Opps[[#This Row],[Opp Year]],"-",TEXT(All_Opps[[#This Row],[Week]],"00#"))</f>
        <v>2022-014</v>
      </c>
      <c r="E1855" s="181">
        <f>IFERROR(VALUE(RIGHT(All_Opps[[#This Row],[Opportunity Name]],2)),"")</f>
        <v>4</v>
      </c>
      <c r="F1855" s="181">
        <f>IFERROR(("20"&amp;LEFT(All_Opps[[#This Row],[Opportunity Name]],2))*1,"")</f>
        <v>2022</v>
      </c>
      <c r="G1855" s="181" t="str">
        <f>MID(All_Opps[[#This Row],[Opportunity Name]],3,2)</f>
        <v>07</v>
      </c>
      <c r="H1855" s="181" t="str">
        <f>LEFT(All_Opps[[#This Row],[Opportunity Name]],7)</f>
        <v>2207 As</v>
      </c>
      <c r="I1855" s="181" t="str" cm="1">
        <f t="array" ref="I18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55" s="181" t="str">
        <f>YEAR(All_Opps[[#This Row],[Close_Date]])&amp;"-"&amp;TEXT(MONTH(All_Opps[[#This Row],[Close_Date]]),"00")</f>
        <v>2021-03</v>
      </c>
      <c r="K1855" s="182">
        <f>All_Opps[[#This Row],[Created Date2]]*1</f>
        <v>44265</v>
      </c>
      <c r="L1855" s="183">
        <f>YEAR(All_Opps[[#This Row],[Created_Date]])</f>
        <v>2021</v>
      </c>
      <c r="M1855" s="184">
        <f>WEEKNUM(All_Opps[[#This Row],[Created_Date]],16)</f>
        <v>11</v>
      </c>
      <c r="N1855" s="182">
        <f>All_Opps[[#This Row],[Close Date]]*1</f>
        <v>44283</v>
      </c>
      <c r="O1855" s="185">
        <f>YEAR(All_Opps[[#This Row],[Close_Date]])</f>
        <v>2021</v>
      </c>
      <c r="P1855" s="183">
        <f>MONTH(All_Opps[[#This Row],[Close Date]])</f>
        <v>3</v>
      </c>
      <c r="Q1855" s="181">
        <f>WEEKNUM(All_Opps[[#This Row],[Close Date]],1)</f>
        <v>14</v>
      </c>
      <c r="R185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55" s="4" t="s">
        <v>4020</v>
      </c>
      <c r="T1855" s="4" t="s">
        <v>4021</v>
      </c>
      <c r="U1855" s="68">
        <v>44283</v>
      </c>
      <c r="V1855" s="347" t="s">
        <v>18</v>
      </c>
      <c r="W1855" s="9">
        <v>60130</v>
      </c>
      <c r="X1855" s="4" t="s">
        <v>15</v>
      </c>
      <c r="Y1855" s="4" t="s">
        <v>1285</v>
      </c>
      <c r="Z1855" s="68">
        <v>44265</v>
      </c>
    </row>
    <row r="1856" spans="1:26" ht="12.75" x14ac:dyDescent="0.35">
      <c r="A18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1856" s="181" t="str">
        <f>IF(All_Opps[[#This Row],[WeekMod]]&lt;&gt;"",CONCATENATE(All_Opps[[#This Row],[Opp Year]],"-",TEXT(All_Opps[[#This Row],[WeekMod]],"00#")),"")</f>
        <v>2021-069</v>
      </c>
      <c r="C18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1856" s="181" t="str">
        <f>CONCATENATE(All_Opps[[#This Row],[Opp Year]],"-",TEXT(All_Opps[[#This Row],[Week]],"00#"))</f>
        <v>2021-069</v>
      </c>
      <c r="E1856" s="181">
        <f>IFERROR(VALUE(RIGHT(All_Opps[[#This Row],[Opportunity Name]],2)),"")</f>
        <v>6</v>
      </c>
      <c r="F1856" s="181">
        <f>IFERROR(("20"&amp;LEFT(All_Opps[[#This Row],[Opportunity Name]],2))*1,"")</f>
        <v>2021</v>
      </c>
      <c r="G1856" s="181" t="str">
        <f>MID(All_Opps[[#This Row],[Opportunity Name]],3,2)</f>
        <v>08</v>
      </c>
      <c r="H1856" s="181" t="str">
        <f>LEFT(All_Opps[[#This Row],[Opportunity Name]],7)</f>
        <v>2108-37</v>
      </c>
      <c r="I1856" s="181" t="str" cm="1">
        <f t="array" ref="I18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56" s="181" t="str">
        <f>YEAR(All_Opps[[#This Row],[Close_Date]])&amp;"-"&amp;TEXT(MONTH(All_Opps[[#This Row],[Close_Date]]),"00")</f>
        <v>2021-04</v>
      </c>
      <c r="K1856" s="182">
        <f>All_Opps[[#This Row],[Created Date2]]*1</f>
        <v>44294</v>
      </c>
      <c r="L1856" s="183">
        <f>YEAR(All_Opps[[#This Row],[Created_Date]])</f>
        <v>2021</v>
      </c>
      <c r="M1856" s="184">
        <f>WEEKNUM(All_Opps[[#This Row],[Created_Date]],16)</f>
        <v>15</v>
      </c>
      <c r="N1856" s="182">
        <f>All_Opps[[#This Row],[Close Date]]*1</f>
        <v>44308</v>
      </c>
      <c r="O1856" s="185">
        <f>YEAR(All_Opps[[#This Row],[Close_Date]])</f>
        <v>2021</v>
      </c>
      <c r="P1856" s="183">
        <f>MONTH(All_Opps[[#This Row],[Close Date]])</f>
        <v>4</v>
      </c>
      <c r="Q1856" s="181">
        <f>WEEKNUM(All_Opps[[#This Row],[Close Date]],1)</f>
        <v>17</v>
      </c>
      <c r="R185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115</v>
      </c>
      <c r="S1856" s="4" t="s">
        <v>4022</v>
      </c>
      <c r="T1856" s="4" t="s">
        <v>4023</v>
      </c>
      <c r="U1856" s="68">
        <v>44308</v>
      </c>
      <c r="V1856" s="347" t="s">
        <v>19</v>
      </c>
      <c r="W1856" s="341">
        <v>458234</v>
      </c>
      <c r="X1856" s="4" t="s">
        <v>161</v>
      </c>
      <c r="Y1856" s="4" t="s">
        <v>328</v>
      </c>
      <c r="Z1856" s="68">
        <v>44294</v>
      </c>
    </row>
    <row r="1857" spans="1:26" ht="12.75" x14ac:dyDescent="0.35">
      <c r="A18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857" s="181" t="str">
        <f>IF(All_Opps[[#This Row],[WeekMod]]&lt;&gt;"",CONCATENATE(All_Opps[[#This Row],[Opp Year]],"-",TEXT(All_Opps[[#This Row],[WeekMod]],"00#")),"")</f>
        <v>2021-062</v>
      </c>
      <c r="C18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857" s="181" t="str">
        <f>CONCATENATE(All_Opps[[#This Row],[Opp Year]],"-",TEXT(All_Opps[[#This Row],[Week]],"00#"))</f>
        <v>2021-062</v>
      </c>
      <c r="E1857" s="181">
        <f>IFERROR(VALUE(RIGHT(All_Opps[[#This Row],[Opportunity Name]],2)),"")</f>
        <v>4</v>
      </c>
      <c r="F1857" s="181">
        <f>IFERROR(("20"&amp;LEFT(All_Opps[[#This Row],[Opportunity Name]],2))*1,"")</f>
        <v>2021</v>
      </c>
      <c r="G1857" s="181" t="str">
        <f>MID(All_Opps[[#This Row],[Opportunity Name]],3,2)</f>
        <v>06</v>
      </c>
      <c r="H1857" s="181" t="str">
        <f>LEFT(All_Opps[[#This Row],[Opportunity Name]],7)</f>
        <v>2106 Ko</v>
      </c>
      <c r="I1857" s="181" t="str" cm="1">
        <f t="array" ref="I18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57" s="181" t="str">
        <f>YEAR(All_Opps[[#This Row],[Close_Date]])&amp;"-"&amp;TEXT(MONTH(All_Opps[[#This Row],[Close_Date]]),"00")</f>
        <v>2021-03</v>
      </c>
      <c r="K1857" s="182">
        <f>All_Opps[[#This Row],[Created Date2]]*1</f>
        <v>44243</v>
      </c>
      <c r="L1857" s="183">
        <f>YEAR(All_Opps[[#This Row],[Created_Date]])</f>
        <v>2021</v>
      </c>
      <c r="M1857" s="184">
        <f>WEEKNUM(All_Opps[[#This Row],[Created_Date]],16)</f>
        <v>8</v>
      </c>
      <c r="N1857" s="182">
        <f>All_Opps[[#This Row],[Close Date]]*1</f>
        <v>44256</v>
      </c>
      <c r="O1857" s="185">
        <f>YEAR(All_Opps[[#This Row],[Close_Date]])</f>
        <v>2021</v>
      </c>
      <c r="P1857" s="183">
        <f>MONTH(All_Opps[[#This Row],[Close Date]])</f>
        <v>3</v>
      </c>
      <c r="Q1857" s="181">
        <f>WEEKNUM(All_Opps[[#This Row],[Close Date]],1)</f>
        <v>10</v>
      </c>
      <c r="R185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57" s="4" t="s">
        <v>4024</v>
      </c>
      <c r="T1857" s="4" t="s">
        <v>4025</v>
      </c>
      <c r="U1857" s="68">
        <v>44256</v>
      </c>
      <c r="V1857" s="347" t="s">
        <v>18</v>
      </c>
      <c r="W1857" s="9">
        <v>42402</v>
      </c>
      <c r="X1857" s="4" t="s">
        <v>15</v>
      </c>
      <c r="Y1857" s="4" t="s">
        <v>1285</v>
      </c>
      <c r="Z1857" s="68">
        <v>44243</v>
      </c>
    </row>
    <row r="1858" spans="1:26" ht="12.75" x14ac:dyDescent="0.35">
      <c r="A18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1858" s="181" t="str">
        <f>IF(All_Opps[[#This Row],[WeekMod]]&lt;&gt;"",CONCATENATE(All_Opps[[#This Row],[Opp Year]],"-",TEXT(All_Opps[[#This Row],[WeekMod]],"00#")),"")</f>
        <v>2021-061</v>
      </c>
      <c r="C18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1858" s="181" t="str">
        <f>CONCATENATE(All_Opps[[#This Row],[Opp Year]],"-",TEXT(All_Opps[[#This Row],[Week]],"00#"))</f>
        <v>2021-061</v>
      </c>
      <c r="E1858" s="181">
        <f>IFERROR(VALUE(RIGHT(All_Opps[[#This Row],[Opportunity Name]],2)),"")</f>
        <v>1</v>
      </c>
      <c r="F1858" s="181">
        <f>IFERROR(("20"&amp;LEFT(All_Opps[[#This Row],[Opportunity Name]],2))*1,"")</f>
        <v>2021</v>
      </c>
      <c r="G1858" s="181" t="str">
        <f>MID(All_Opps[[#This Row],[Opportunity Name]],3,2)</f>
        <v>05</v>
      </c>
      <c r="H1858" s="181" t="str">
        <f>LEFT(All_Opps[[#This Row],[Opportunity Name]],7)</f>
        <v>2105 Li</v>
      </c>
      <c r="I1858" s="181" t="str" cm="1">
        <f t="array" ref="I18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58" s="181" t="str">
        <f>YEAR(All_Opps[[#This Row],[Close_Date]])&amp;"-"&amp;TEXT(MONTH(All_Opps[[#This Row],[Close_Date]]),"00")</f>
        <v>2021-02</v>
      </c>
      <c r="K1858" s="182">
        <f>All_Opps[[#This Row],[Created Date2]]*1</f>
        <v>44232</v>
      </c>
      <c r="L1858" s="183">
        <f>YEAR(All_Opps[[#This Row],[Created_Date]])</f>
        <v>2021</v>
      </c>
      <c r="M1858" s="184">
        <f>WEEKNUM(All_Opps[[#This Row],[Created_Date]],16)</f>
        <v>6</v>
      </c>
      <c r="N1858" s="182">
        <f>All_Opps[[#This Row],[Close Date]]*1</f>
        <v>44251</v>
      </c>
      <c r="O1858" s="185">
        <f>YEAR(All_Opps[[#This Row],[Close_Date]])</f>
        <v>2021</v>
      </c>
      <c r="P1858" s="183">
        <f>MONTH(All_Opps[[#This Row],[Close Date]])</f>
        <v>2</v>
      </c>
      <c r="Q1858" s="181">
        <f>WEEKNUM(All_Opps[[#This Row],[Close Date]],1)</f>
        <v>9</v>
      </c>
      <c r="R18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58" s="4" t="s">
        <v>4026</v>
      </c>
      <c r="T1858" s="4" t="s">
        <v>4027</v>
      </c>
      <c r="U1858" s="68">
        <v>44251</v>
      </c>
      <c r="V1858" s="347" t="s">
        <v>18</v>
      </c>
      <c r="W1858" s="9">
        <v>11990</v>
      </c>
      <c r="X1858" s="4" t="s">
        <v>16</v>
      </c>
      <c r="Y1858" s="4" t="s">
        <v>3563</v>
      </c>
      <c r="Z1858" s="68">
        <v>44232</v>
      </c>
    </row>
    <row r="1859" spans="1:26" ht="12.75" x14ac:dyDescent="0.35">
      <c r="A18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1859" s="181" t="str">
        <f>IF(All_Opps[[#This Row],[WeekMod]]&lt;&gt;"",CONCATENATE(All_Opps[[#This Row],[Opp Year]],"-",TEXT(All_Opps[[#This Row],[WeekMod]],"00#")),"")</f>
        <v>2022-013</v>
      </c>
      <c r="C18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1859" s="181" t="str">
        <f>CONCATENATE(All_Opps[[#This Row],[Opp Year]],"-",TEXT(All_Opps[[#This Row],[Week]],"00#"))</f>
        <v>2022-013</v>
      </c>
      <c r="E1859" s="181">
        <f>IFERROR(VALUE(RIGHT(All_Opps[[#This Row],[Opportunity Name]],2)),"")</f>
        <v>7</v>
      </c>
      <c r="F1859" s="181">
        <f>IFERROR(("20"&amp;LEFT(All_Opps[[#This Row],[Opportunity Name]],2))*1,"")</f>
        <v>2022</v>
      </c>
      <c r="G1859" s="181" t="str">
        <f>MID(All_Opps[[#This Row],[Opportunity Name]],3,2)</f>
        <v>11</v>
      </c>
      <c r="H1859" s="181" t="str">
        <f>LEFT(All_Opps[[#This Row],[Opportunity Name]],7)</f>
        <v>2211 Ha</v>
      </c>
      <c r="I1859" s="181" t="str" cm="1">
        <f t="array" ref="I18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59" s="181" t="str">
        <f>YEAR(All_Opps[[#This Row],[Close_Date]])&amp;"-"&amp;TEXT(MONTH(All_Opps[[#This Row],[Close_Date]]),"00")</f>
        <v>2021-03</v>
      </c>
      <c r="K1859" s="182">
        <f>All_Opps[[#This Row],[Created Date2]]*1</f>
        <v>44254</v>
      </c>
      <c r="L1859" s="183">
        <f>YEAR(All_Opps[[#This Row],[Created_Date]])</f>
        <v>2021</v>
      </c>
      <c r="M1859" s="184">
        <f>WEEKNUM(All_Opps[[#This Row],[Created_Date]],16)</f>
        <v>10</v>
      </c>
      <c r="N1859" s="182">
        <f>All_Opps[[#This Row],[Close Date]]*1</f>
        <v>44277</v>
      </c>
      <c r="O1859" s="185">
        <f>YEAR(All_Opps[[#This Row],[Close_Date]])</f>
        <v>2021</v>
      </c>
      <c r="P1859" s="183">
        <f>MONTH(All_Opps[[#This Row],[Close Date]])</f>
        <v>3</v>
      </c>
      <c r="Q1859" s="181">
        <f>WEEKNUM(All_Opps[[#This Row],[Close Date]],1)</f>
        <v>13</v>
      </c>
      <c r="R18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59" s="4" t="s">
        <v>4028</v>
      </c>
      <c r="T1859" s="4" t="s">
        <v>4029</v>
      </c>
      <c r="U1859" s="68">
        <v>44277</v>
      </c>
      <c r="V1859" s="347" t="s">
        <v>18</v>
      </c>
      <c r="W1859" s="9">
        <v>227416</v>
      </c>
      <c r="X1859" s="4" t="s">
        <v>11</v>
      </c>
      <c r="Y1859" s="4" t="s">
        <v>1285</v>
      </c>
      <c r="Z1859" s="68">
        <v>44254</v>
      </c>
    </row>
    <row r="1860" spans="1:26" ht="12.75" x14ac:dyDescent="0.35">
      <c r="A18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1860" s="181" t="str">
        <f>IF(All_Opps[[#This Row],[WeekMod]]&lt;&gt;"",CONCATENATE(All_Opps[[#This Row],[Opp Year]],"-",TEXT(All_Opps[[#This Row],[WeekMod]],"00#")),"")</f>
        <v>2022-013</v>
      </c>
      <c r="C18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1860" s="181" t="str">
        <f>CONCATENATE(All_Opps[[#This Row],[Opp Year]],"-",TEXT(All_Opps[[#This Row],[Week]],"00#"))</f>
        <v>2022-013</v>
      </c>
      <c r="E1860" s="181">
        <f>IFERROR(VALUE(RIGHT(All_Opps[[#This Row],[Opportunity Name]],2)),"")</f>
        <v>3</v>
      </c>
      <c r="F1860" s="181">
        <f>IFERROR(("20"&amp;LEFT(All_Opps[[#This Row],[Opportunity Name]],2))*1,"")</f>
        <v>2022</v>
      </c>
      <c r="G1860" s="181" t="str">
        <f>MID(All_Opps[[#This Row],[Opportunity Name]],3,2)</f>
        <v>05</v>
      </c>
      <c r="H1860" s="181" t="str">
        <f>LEFT(All_Opps[[#This Row],[Opportunity Name]],7)</f>
        <v>2205 As</v>
      </c>
      <c r="I1860" s="181" t="str" cm="1">
        <f t="array" ref="I18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60" s="181" t="str">
        <f>YEAR(All_Opps[[#This Row],[Close_Date]])&amp;"-"&amp;TEXT(MONTH(All_Opps[[#This Row],[Close_Date]]),"00")</f>
        <v>2021-03</v>
      </c>
      <c r="K1860" s="182">
        <f>All_Opps[[#This Row],[Created Date2]]*1</f>
        <v>44269</v>
      </c>
      <c r="L1860" s="183">
        <f>YEAR(All_Opps[[#This Row],[Created_Date]])</f>
        <v>2021</v>
      </c>
      <c r="M1860" s="184">
        <f>WEEKNUM(All_Opps[[#This Row],[Created_Date]],16)</f>
        <v>12</v>
      </c>
      <c r="N1860" s="182">
        <f>All_Opps[[#This Row],[Close Date]]*1</f>
        <v>44276</v>
      </c>
      <c r="O1860" s="185">
        <f>YEAR(All_Opps[[#This Row],[Close_Date]])</f>
        <v>2021</v>
      </c>
      <c r="P1860" s="183">
        <f>MONTH(All_Opps[[#This Row],[Close Date]])</f>
        <v>3</v>
      </c>
      <c r="Q1860" s="181">
        <f>WEEKNUM(All_Opps[[#This Row],[Close Date]],1)</f>
        <v>13</v>
      </c>
      <c r="R18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60" s="4" t="s">
        <v>4030</v>
      </c>
      <c r="T1860" s="4" t="s">
        <v>4031</v>
      </c>
      <c r="U1860" s="68">
        <v>44276</v>
      </c>
      <c r="V1860" s="347" t="s">
        <v>18</v>
      </c>
      <c r="W1860" s="9">
        <v>40850</v>
      </c>
      <c r="X1860" s="4" t="s">
        <v>13</v>
      </c>
      <c r="Y1860" s="4" t="s">
        <v>3563</v>
      </c>
      <c r="Z1860" s="68">
        <v>44269</v>
      </c>
    </row>
    <row r="1861" spans="1:26" ht="12.75" x14ac:dyDescent="0.35">
      <c r="A18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861" s="181" t="str">
        <f>IF(All_Opps[[#This Row],[WeekMod]]&lt;&gt;"",CONCATENATE(All_Opps[[#This Row],[Opp Year]],"-",TEXT(All_Opps[[#This Row],[WeekMod]],"00#")),"")</f>
        <v>2021-062</v>
      </c>
      <c r="C18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861" s="181" t="str">
        <f>CONCATENATE(All_Opps[[#This Row],[Opp Year]],"-",TEXT(All_Opps[[#This Row],[Week]],"00#"))</f>
        <v>2021-062</v>
      </c>
      <c r="E1861" s="181">
        <f>IFERROR(VALUE(RIGHT(All_Opps[[#This Row],[Opportunity Name]],2)),"")</f>
        <v>2</v>
      </c>
      <c r="F1861" s="181">
        <f>IFERROR(("20"&amp;LEFT(All_Opps[[#This Row],[Opportunity Name]],2))*1,"")</f>
        <v>2021</v>
      </c>
      <c r="G1861" s="181" t="str">
        <f>MID(All_Opps[[#This Row],[Opportunity Name]],3,2)</f>
        <v>05</v>
      </c>
      <c r="H1861" s="181" t="str">
        <f>LEFT(All_Opps[[#This Row],[Opportunity Name]],7)</f>
        <v>2105 Be</v>
      </c>
      <c r="I1861" s="181" t="str" cm="1">
        <f t="array" ref="I18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61" s="181" t="str">
        <f>YEAR(All_Opps[[#This Row],[Close_Date]])&amp;"-"&amp;TEXT(MONTH(All_Opps[[#This Row],[Close_Date]]),"00")</f>
        <v>2021-03</v>
      </c>
      <c r="K1861" s="182">
        <f>All_Opps[[#This Row],[Created Date2]]*1</f>
        <v>44258</v>
      </c>
      <c r="L1861" s="183">
        <f>YEAR(All_Opps[[#This Row],[Created_Date]])</f>
        <v>2021</v>
      </c>
      <c r="M1861" s="184">
        <f>WEEKNUM(All_Opps[[#This Row],[Created_Date]],16)</f>
        <v>10</v>
      </c>
      <c r="N1861" s="182">
        <f>All_Opps[[#This Row],[Close Date]]*1</f>
        <v>44258</v>
      </c>
      <c r="O1861" s="185">
        <f>YEAR(All_Opps[[#This Row],[Close_Date]])</f>
        <v>2021</v>
      </c>
      <c r="P1861" s="183">
        <f>MONTH(All_Opps[[#This Row],[Close Date]])</f>
        <v>3</v>
      </c>
      <c r="Q1861" s="181">
        <f>WEEKNUM(All_Opps[[#This Row],[Close Date]],1)</f>
        <v>10</v>
      </c>
      <c r="R186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61" s="4" t="s">
        <v>4032</v>
      </c>
      <c r="T1861" s="4" t="s">
        <v>4033</v>
      </c>
      <c r="U1861" s="68">
        <v>44258</v>
      </c>
      <c r="V1861" s="347" t="s">
        <v>18</v>
      </c>
      <c r="W1861" s="9">
        <v>17385</v>
      </c>
      <c r="X1861" s="4" t="s">
        <v>15</v>
      </c>
      <c r="Y1861" s="4" t="s">
        <v>1285</v>
      </c>
      <c r="Z1861" s="68">
        <v>44258</v>
      </c>
    </row>
    <row r="1862" spans="1:26" ht="12.75" x14ac:dyDescent="0.35">
      <c r="A186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862" s="181" t="str">
        <f>IF(All_Opps[[#This Row],[WeekMod]]&lt;&gt;"",CONCATENATE(All_Opps[[#This Row],[Opp Year]],"-",TEXT(All_Opps[[#This Row],[WeekMod]],"00#")),"")</f>
        <v/>
      </c>
      <c r="C18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862" s="181" t="str">
        <f>CONCATENATE(All_Opps[[#This Row],[Opp Year]],"-",TEXT(All_Opps[[#This Row],[Week]],"00#"))</f>
        <v>2023-001</v>
      </c>
      <c r="E1862" s="181">
        <f>IFERROR(VALUE(RIGHT(All_Opps[[#This Row],[Opportunity Name]],2)),"")</f>
        <v>3</v>
      </c>
      <c r="F1862" s="181">
        <f>IFERROR(("20"&amp;LEFT(All_Opps[[#This Row],[Opportunity Name]],2))*1,"")</f>
        <v>2023</v>
      </c>
      <c r="G1862" s="181" t="str">
        <f>MID(All_Opps[[#This Row],[Opportunity Name]],3,2)</f>
        <v>08</v>
      </c>
      <c r="H1862" s="181" t="str">
        <f>LEFT(All_Opps[[#This Row],[Opportunity Name]],7)</f>
        <v>2308 Pr</v>
      </c>
      <c r="I1862" s="181" t="str" cm="1">
        <f t="array" ref="I18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62" s="181" t="str">
        <f>YEAR(All_Opps[[#This Row],[Close_Date]])&amp;"-"&amp;TEXT(MONTH(All_Opps[[#This Row],[Close_Date]]),"00")</f>
        <v>2021-04</v>
      </c>
      <c r="K1862" s="182">
        <f>All_Opps[[#This Row],[Created Date2]]*1</f>
        <v>44113</v>
      </c>
      <c r="L1862" s="183">
        <f>YEAR(All_Opps[[#This Row],[Created_Date]])</f>
        <v>2020</v>
      </c>
      <c r="M1862" s="184">
        <f>WEEKNUM(All_Opps[[#This Row],[Created_Date]],16)</f>
        <v>41</v>
      </c>
      <c r="N1862" s="182">
        <f>All_Opps[[#This Row],[Close Date]]*1</f>
        <v>44295</v>
      </c>
      <c r="O1862" s="185">
        <f>YEAR(All_Opps[[#This Row],[Close_Date]])</f>
        <v>2021</v>
      </c>
      <c r="P1862" s="183">
        <f>MONTH(All_Opps[[#This Row],[Close Date]])</f>
        <v>4</v>
      </c>
      <c r="Q1862" s="181">
        <f>WEEKNUM(All_Opps[[#This Row],[Close Date]],1)</f>
        <v>15</v>
      </c>
      <c r="R186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62" s="4" t="s">
        <v>4034</v>
      </c>
      <c r="T1862" s="4" t="s">
        <v>4035</v>
      </c>
      <c r="U1862" s="68">
        <v>44295</v>
      </c>
      <c r="V1862" s="347" t="s">
        <v>21</v>
      </c>
      <c r="W1862" s="341">
        <v>35352</v>
      </c>
      <c r="X1862" s="4" t="s">
        <v>15</v>
      </c>
      <c r="Y1862" s="4" t="s">
        <v>328</v>
      </c>
      <c r="Z1862" s="68">
        <v>44113</v>
      </c>
    </row>
    <row r="1863" spans="1:26" ht="12.75" x14ac:dyDescent="0.35">
      <c r="A186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863" s="181" t="str">
        <f>IF(All_Opps[[#This Row],[WeekMod]]&lt;&gt;"",CONCATENATE(All_Opps[[#This Row],[Opp Year]],"-",TEXT(All_Opps[[#This Row],[WeekMod]],"00#")),"")</f>
        <v/>
      </c>
      <c r="C18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863" s="181" t="str">
        <f>CONCATENATE(All_Opps[[#This Row],[Opp Year]],"-",TEXT(All_Opps[[#This Row],[Week]],"00#"))</f>
        <v>2023-001</v>
      </c>
      <c r="E1863" s="181">
        <f>IFERROR(VALUE(RIGHT(All_Opps[[#This Row],[Opportunity Name]],2)),"")</f>
        <v>2</v>
      </c>
      <c r="F1863" s="181">
        <f>IFERROR(("20"&amp;LEFT(All_Opps[[#This Row],[Opportunity Name]],2))*1,"")</f>
        <v>2023</v>
      </c>
      <c r="G1863" s="181" t="str">
        <f>MID(All_Opps[[#This Row],[Opportunity Name]],3,2)</f>
        <v>09</v>
      </c>
      <c r="H1863" s="181" t="str">
        <f>LEFT(All_Opps[[#This Row],[Opportunity Name]],7)</f>
        <v>2309-01</v>
      </c>
      <c r="I1863" s="181" t="str" cm="1">
        <f t="array" ref="I18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63" s="181" t="str">
        <f>YEAR(All_Opps[[#This Row],[Close_Date]])&amp;"-"&amp;TEXT(MONTH(All_Opps[[#This Row],[Close_Date]]),"00")</f>
        <v>2021-03</v>
      </c>
      <c r="K1863" s="182">
        <f>All_Opps[[#This Row],[Created Date2]]*1</f>
        <v>44244</v>
      </c>
      <c r="L1863" s="183">
        <f>YEAR(All_Opps[[#This Row],[Created_Date]])</f>
        <v>2021</v>
      </c>
      <c r="M1863" s="184">
        <f>WEEKNUM(All_Opps[[#This Row],[Created_Date]],16)</f>
        <v>8</v>
      </c>
      <c r="N1863" s="182">
        <f>All_Opps[[#This Row],[Close Date]]*1</f>
        <v>44261</v>
      </c>
      <c r="O1863" s="185">
        <f>YEAR(All_Opps[[#This Row],[Close_Date]])</f>
        <v>2021</v>
      </c>
      <c r="P1863" s="183">
        <f>MONTH(All_Opps[[#This Row],[Close Date]])</f>
        <v>3</v>
      </c>
      <c r="Q1863" s="181">
        <f>WEEKNUM(All_Opps[[#This Row],[Close Date]],1)</f>
        <v>10</v>
      </c>
      <c r="R186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926</v>
      </c>
      <c r="S1863" s="4" t="s">
        <v>4036</v>
      </c>
      <c r="T1863" s="4" t="s">
        <v>4037</v>
      </c>
      <c r="U1863" s="68">
        <v>44261</v>
      </c>
      <c r="V1863" s="347" t="s">
        <v>19</v>
      </c>
      <c r="W1863" s="9">
        <v>31146</v>
      </c>
      <c r="X1863" s="4" t="s">
        <v>13</v>
      </c>
      <c r="Y1863" s="4" t="s">
        <v>3563</v>
      </c>
      <c r="Z1863" s="68">
        <v>44244</v>
      </c>
    </row>
    <row r="1864" spans="1:26" ht="12.75" x14ac:dyDescent="0.35">
      <c r="A18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1864" s="181" t="str">
        <f>IF(All_Opps[[#This Row],[WeekMod]]&lt;&gt;"",CONCATENATE(All_Opps[[#This Row],[Opp Year]],"-",TEXT(All_Opps[[#This Row],[WeekMod]],"00#")),"")</f>
        <v>2021-064</v>
      </c>
      <c r="C18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1864" s="181" t="str">
        <f>CONCATENATE(All_Opps[[#This Row],[Opp Year]],"-",TEXT(All_Opps[[#This Row],[Week]],"00#"))</f>
        <v>2021-064</v>
      </c>
      <c r="E1864" s="181">
        <f>IFERROR(VALUE(RIGHT(All_Opps[[#This Row],[Opportunity Name]],2)),"")</f>
        <v>1</v>
      </c>
      <c r="F1864" s="181">
        <f>IFERROR(("20"&amp;LEFT(All_Opps[[#This Row],[Opportunity Name]],2))*1,"")</f>
        <v>2021</v>
      </c>
      <c r="G1864" s="181" t="str">
        <f>MID(All_Opps[[#This Row],[Opportunity Name]],3,2)</f>
        <v>09</v>
      </c>
      <c r="H1864" s="181" t="str">
        <f>LEFT(All_Opps[[#This Row],[Opportunity Name]],7)</f>
        <v>2109-32</v>
      </c>
      <c r="I1864" s="181" t="str" cm="1">
        <f t="array" ref="I18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64" s="181" t="str">
        <f>YEAR(All_Opps[[#This Row],[Close_Date]])&amp;"-"&amp;TEXT(MONTH(All_Opps[[#This Row],[Close_Date]]),"00")</f>
        <v>2021-03</v>
      </c>
      <c r="K1864" s="182">
        <f>All_Opps[[#This Row],[Created Date2]]*1</f>
        <v>44267</v>
      </c>
      <c r="L1864" s="183">
        <f>YEAR(All_Opps[[#This Row],[Created_Date]])</f>
        <v>2021</v>
      </c>
      <c r="M1864" s="184">
        <f>WEEKNUM(All_Opps[[#This Row],[Created_Date]],16)</f>
        <v>11</v>
      </c>
      <c r="N1864" s="182">
        <f>All_Opps[[#This Row],[Close Date]]*1</f>
        <v>44272</v>
      </c>
      <c r="O1864" s="185">
        <f>YEAR(All_Opps[[#This Row],[Close_Date]])</f>
        <v>2021</v>
      </c>
      <c r="P1864" s="183">
        <f>MONTH(All_Opps[[#This Row],[Close Date]])</f>
        <v>3</v>
      </c>
      <c r="Q1864" s="181">
        <f>WEEKNUM(All_Opps[[#This Row],[Close Date]],1)</f>
        <v>12</v>
      </c>
      <c r="R186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173</v>
      </c>
      <c r="S1864" s="4" t="s">
        <v>4038</v>
      </c>
      <c r="T1864" s="4" t="s">
        <v>4039</v>
      </c>
      <c r="U1864" s="68">
        <v>44272</v>
      </c>
      <c r="V1864" s="347" t="s">
        <v>19</v>
      </c>
      <c r="W1864" s="9">
        <v>35137</v>
      </c>
      <c r="X1864" s="4" t="s">
        <v>11</v>
      </c>
      <c r="Y1864" s="4" t="s">
        <v>3563</v>
      </c>
      <c r="Z1864" s="68">
        <v>44267</v>
      </c>
    </row>
    <row r="1865" spans="1:26" ht="12.75" x14ac:dyDescent="0.35">
      <c r="A18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1865" s="181" t="str">
        <f>IF(All_Opps[[#This Row],[WeekMod]]&lt;&gt;"",CONCATENATE(All_Opps[[#This Row],[Opp Year]],"-",TEXT(All_Opps[[#This Row],[WeekMod]],"00#")),"")</f>
        <v>2022-016</v>
      </c>
      <c r="C18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1865" s="181" t="str">
        <f>CONCATENATE(All_Opps[[#This Row],[Opp Year]],"-",TEXT(All_Opps[[#This Row],[Week]],"00#"))</f>
        <v>2022-016</v>
      </c>
      <c r="E1865" s="181">
        <f>IFERROR(VALUE(RIGHT(All_Opps[[#This Row],[Opportunity Name]],2)),"")</f>
        <v>1</v>
      </c>
      <c r="F1865" s="181">
        <f>IFERROR(("20"&amp;LEFT(All_Opps[[#This Row],[Opportunity Name]],2))*1,"")</f>
        <v>2022</v>
      </c>
      <c r="G1865" s="181" t="str">
        <f>MID(All_Opps[[#This Row],[Opportunity Name]],3,2)</f>
        <v>08</v>
      </c>
      <c r="H1865" s="181" t="str">
        <f>LEFT(All_Opps[[#This Row],[Opportunity Name]],7)</f>
        <v>2208 Fe</v>
      </c>
      <c r="I1865" s="181" t="str" cm="1">
        <f t="array" ref="I18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65" s="181" t="str">
        <f>YEAR(All_Opps[[#This Row],[Close_Date]])&amp;"-"&amp;TEXT(MONTH(All_Opps[[#This Row],[Close_Date]]),"00")</f>
        <v>2021-04</v>
      </c>
      <c r="K1865" s="182">
        <f>All_Opps[[#This Row],[Created Date2]]*1</f>
        <v>44294</v>
      </c>
      <c r="L1865" s="183">
        <f>YEAR(All_Opps[[#This Row],[Created_Date]])</f>
        <v>2021</v>
      </c>
      <c r="M1865" s="184">
        <f>WEEKNUM(All_Opps[[#This Row],[Created_Date]],16)</f>
        <v>15</v>
      </c>
      <c r="N1865" s="182">
        <f>All_Opps[[#This Row],[Close Date]]*1</f>
        <v>44298</v>
      </c>
      <c r="O1865" s="185">
        <f>YEAR(All_Opps[[#This Row],[Close_Date]])</f>
        <v>2021</v>
      </c>
      <c r="P1865" s="183">
        <f>MONTH(All_Opps[[#This Row],[Close Date]])</f>
        <v>4</v>
      </c>
      <c r="Q1865" s="181">
        <f>WEEKNUM(All_Opps[[#This Row],[Close Date]],1)</f>
        <v>16</v>
      </c>
      <c r="R186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65" s="4" t="s">
        <v>4040</v>
      </c>
      <c r="T1865" s="4" t="s">
        <v>4041</v>
      </c>
      <c r="U1865" s="68">
        <v>44298</v>
      </c>
      <c r="V1865" s="347" t="s">
        <v>18</v>
      </c>
      <c r="W1865" s="9">
        <v>27415</v>
      </c>
      <c r="X1865" s="4" t="s">
        <v>13</v>
      </c>
      <c r="Y1865" s="4" t="s">
        <v>1285</v>
      </c>
      <c r="Z1865" s="68">
        <v>44294</v>
      </c>
    </row>
    <row r="1866" spans="1:26" ht="12.75" x14ac:dyDescent="0.35">
      <c r="A18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1866" s="181" t="str">
        <f>IF(All_Opps[[#This Row],[WeekMod]]&lt;&gt;"",CONCATENATE(All_Opps[[#This Row],[Opp Year]],"-",TEXT(All_Opps[[#This Row],[WeekMod]],"00#")),"")</f>
        <v>2022-015</v>
      </c>
      <c r="C18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1866" s="181" t="str">
        <f>CONCATENATE(All_Opps[[#This Row],[Opp Year]],"-",TEXT(All_Opps[[#This Row],[Week]],"00#"))</f>
        <v>2022-015</v>
      </c>
      <c r="E1866" s="181">
        <f>IFERROR(VALUE(RIGHT(All_Opps[[#This Row],[Opportunity Name]],2)),"")</f>
        <v>6</v>
      </c>
      <c r="F1866" s="181">
        <f>IFERROR(("20"&amp;LEFT(All_Opps[[#This Row],[Opportunity Name]],2))*1,"")</f>
        <v>2022</v>
      </c>
      <c r="G1866" s="181" t="str">
        <f>MID(All_Opps[[#This Row],[Opportunity Name]],3,2)</f>
        <v>01</v>
      </c>
      <c r="H1866" s="181" t="str">
        <f>LEFT(All_Opps[[#This Row],[Opportunity Name]],7)</f>
        <v>2201-02</v>
      </c>
      <c r="I1866" s="181" t="str" cm="1">
        <f t="array" ref="I18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66" s="181" t="str">
        <f>YEAR(All_Opps[[#This Row],[Close_Date]])&amp;"-"&amp;TEXT(MONTH(All_Opps[[#This Row],[Close_Date]]),"00")</f>
        <v>2021-04</v>
      </c>
      <c r="K1866" s="182">
        <f>All_Opps[[#This Row],[Created Date2]]*1</f>
        <v>43988</v>
      </c>
      <c r="L1866" s="183">
        <f>YEAR(All_Opps[[#This Row],[Created_Date]])</f>
        <v>2020</v>
      </c>
      <c r="M1866" s="184">
        <f>WEEKNUM(All_Opps[[#This Row],[Created_Date]],16)</f>
        <v>24</v>
      </c>
      <c r="N1866" s="182">
        <f>All_Opps[[#This Row],[Close Date]]*1</f>
        <v>44296</v>
      </c>
      <c r="O1866" s="185">
        <f>YEAR(All_Opps[[#This Row],[Close_Date]])</f>
        <v>2021</v>
      </c>
      <c r="P1866" s="183">
        <f>MONTH(All_Opps[[#This Row],[Close Date]])</f>
        <v>4</v>
      </c>
      <c r="Q1866" s="181">
        <f>WEEKNUM(All_Opps[[#This Row],[Close Date]],1)</f>
        <v>15</v>
      </c>
      <c r="R186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574</v>
      </c>
      <c r="S1866" s="4" t="s">
        <v>4042</v>
      </c>
      <c r="T1866" s="4" t="s">
        <v>4043</v>
      </c>
      <c r="U1866" s="68">
        <v>44296</v>
      </c>
      <c r="V1866" s="347" t="s">
        <v>19</v>
      </c>
      <c r="W1866" s="341">
        <v>117715</v>
      </c>
      <c r="X1866" s="4" t="s">
        <v>13</v>
      </c>
      <c r="Y1866" s="4" t="s">
        <v>328</v>
      </c>
      <c r="Z1866" s="68">
        <v>43988</v>
      </c>
    </row>
    <row r="1867" spans="1:26" ht="12.75" x14ac:dyDescent="0.35">
      <c r="A18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1867" s="181" t="str">
        <f>IF(All_Opps[[#This Row],[WeekMod]]&lt;&gt;"",CONCATENATE(All_Opps[[#This Row],[Opp Year]],"-",TEXT(All_Opps[[#This Row],[WeekMod]],"00#")),"")</f>
        <v>2021-063</v>
      </c>
      <c r="C18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1867" s="181" t="str">
        <f>CONCATENATE(All_Opps[[#This Row],[Opp Year]],"-",TEXT(All_Opps[[#This Row],[Week]],"00#"))</f>
        <v>2021-063</v>
      </c>
      <c r="E1867" s="181">
        <f>IFERROR(VALUE(RIGHT(All_Opps[[#This Row],[Opportunity Name]],2)),"")</f>
        <v>2</v>
      </c>
      <c r="F1867" s="181">
        <f>IFERROR(("20"&amp;LEFT(All_Opps[[#This Row],[Opportunity Name]],2))*1,"")</f>
        <v>2021</v>
      </c>
      <c r="G1867" s="181" t="str">
        <f>MID(All_Opps[[#This Row],[Opportunity Name]],3,2)</f>
        <v>05</v>
      </c>
      <c r="H1867" s="181" t="str">
        <f>LEFT(All_Opps[[#This Row],[Opportunity Name]],7)</f>
        <v>2105 Ca</v>
      </c>
      <c r="I1867" s="181" t="str" cm="1">
        <f t="array" ref="I18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67" s="181" t="str">
        <f>YEAR(All_Opps[[#This Row],[Close_Date]])&amp;"-"&amp;TEXT(MONTH(All_Opps[[#This Row],[Close_Date]]),"00")</f>
        <v>2021-03</v>
      </c>
      <c r="K1867" s="182">
        <f>All_Opps[[#This Row],[Created Date2]]*1</f>
        <v>44178</v>
      </c>
      <c r="L1867" s="183">
        <f>YEAR(All_Opps[[#This Row],[Created_Date]])</f>
        <v>2020</v>
      </c>
      <c r="M1867" s="184">
        <f>WEEKNUM(All_Opps[[#This Row],[Created_Date]],16)</f>
        <v>51</v>
      </c>
      <c r="N1867" s="182">
        <f>All_Opps[[#This Row],[Close Date]]*1</f>
        <v>44264</v>
      </c>
      <c r="O1867" s="185">
        <f>YEAR(All_Opps[[#This Row],[Close_Date]])</f>
        <v>2021</v>
      </c>
      <c r="P1867" s="183">
        <f>MONTH(All_Opps[[#This Row],[Close Date]])</f>
        <v>3</v>
      </c>
      <c r="Q1867" s="181">
        <f>WEEKNUM(All_Opps[[#This Row],[Close Date]],1)</f>
        <v>11</v>
      </c>
      <c r="R186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67" s="4" t="s">
        <v>4044</v>
      </c>
      <c r="T1867" s="4" t="s">
        <v>4045</v>
      </c>
      <c r="U1867" s="68">
        <v>44264</v>
      </c>
      <c r="V1867" s="347" t="s">
        <v>21</v>
      </c>
      <c r="W1867" s="341">
        <v>24024</v>
      </c>
      <c r="X1867" s="4" t="s">
        <v>11</v>
      </c>
      <c r="Y1867" s="4" t="s">
        <v>328</v>
      </c>
      <c r="Z1867" s="68">
        <v>44178</v>
      </c>
    </row>
    <row r="1868" spans="1:26" ht="12.75" x14ac:dyDescent="0.35">
      <c r="A18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868" s="181" t="str">
        <f>IF(All_Opps[[#This Row],[WeekMod]]&lt;&gt;"",CONCATENATE(All_Opps[[#This Row],[Opp Year]],"-",TEXT(All_Opps[[#This Row],[WeekMod]],"00#")),"")</f>
        <v>2021-062</v>
      </c>
      <c r="C18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868" s="181" t="str">
        <f>CONCATENATE(All_Opps[[#This Row],[Opp Year]],"-",TEXT(All_Opps[[#This Row],[Week]],"00#"))</f>
        <v>2021-062</v>
      </c>
      <c r="E1868" s="181">
        <f>IFERROR(VALUE(RIGHT(All_Opps[[#This Row],[Opportunity Name]],2)),"")</f>
        <v>2</v>
      </c>
      <c r="F1868" s="181">
        <f>IFERROR(("20"&amp;LEFT(All_Opps[[#This Row],[Opportunity Name]],2))*1,"")</f>
        <v>2021</v>
      </c>
      <c r="G1868" s="181" t="str">
        <f>MID(All_Opps[[#This Row],[Opportunity Name]],3,2)</f>
        <v>07</v>
      </c>
      <c r="H1868" s="181" t="str">
        <f>LEFT(All_Opps[[#This Row],[Opportunity Name]],7)</f>
        <v>2107 Ma</v>
      </c>
      <c r="I1868" s="181" t="str" cm="1">
        <f t="array" ref="I18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68" s="181" t="str">
        <f>YEAR(All_Opps[[#This Row],[Close_Date]])&amp;"-"&amp;TEXT(MONTH(All_Opps[[#This Row],[Close_Date]]),"00")</f>
        <v>2021-03</v>
      </c>
      <c r="K1868" s="182">
        <f>All_Opps[[#This Row],[Created Date2]]*1</f>
        <v>44173</v>
      </c>
      <c r="L1868" s="183">
        <f>YEAR(All_Opps[[#This Row],[Created_Date]])</f>
        <v>2020</v>
      </c>
      <c r="M1868" s="184">
        <f>WEEKNUM(All_Opps[[#This Row],[Created_Date]],16)</f>
        <v>50</v>
      </c>
      <c r="N1868" s="182">
        <f>All_Opps[[#This Row],[Close Date]]*1</f>
        <v>44258</v>
      </c>
      <c r="O1868" s="185">
        <f>YEAR(All_Opps[[#This Row],[Close_Date]])</f>
        <v>2021</v>
      </c>
      <c r="P1868" s="183">
        <f>MONTH(All_Opps[[#This Row],[Close Date]])</f>
        <v>3</v>
      </c>
      <c r="Q1868" s="181">
        <f>WEEKNUM(All_Opps[[#This Row],[Close Date]],1)</f>
        <v>10</v>
      </c>
      <c r="R186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68" s="4" t="s">
        <v>4046</v>
      </c>
      <c r="T1868" s="4" t="s">
        <v>4047</v>
      </c>
      <c r="U1868" s="68">
        <v>44258</v>
      </c>
      <c r="V1868" s="347" t="s">
        <v>21</v>
      </c>
      <c r="W1868" s="341">
        <v>27272</v>
      </c>
      <c r="X1868" s="4" t="s">
        <v>159</v>
      </c>
      <c r="Y1868" s="4" t="s">
        <v>328</v>
      </c>
      <c r="Z1868" s="68">
        <v>44173</v>
      </c>
    </row>
    <row r="1869" spans="1:26" ht="12.75" x14ac:dyDescent="0.35">
      <c r="A18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1869" s="181" t="str">
        <f>IF(All_Opps[[#This Row],[WeekMod]]&lt;&gt;"",CONCATENATE(All_Opps[[#This Row],[Opp Year]],"-",TEXT(All_Opps[[#This Row],[WeekMod]],"00#")),"")</f>
        <v>2021-062</v>
      </c>
      <c r="C18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1869" s="181" t="str">
        <f>CONCATENATE(All_Opps[[#This Row],[Opp Year]],"-",TEXT(All_Opps[[#This Row],[Week]],"00#"))</f>
        <v>2021-062</v>
      </c>
      <c r="E1869" s="181">
        <f>IFERROR(VALUE(RIGHT(All_Opps[[#This Row],[Opportunity Name]],2)),"")</f>
        <v>2</v>
      </c>
      <c r="F1869" s="181">
        <f>IFERROR(("20"&amp;LEFT(All_Opps[[#This Row],[Opportunity Name]],2))*1,"")</f>
        <v>2021</v>
      </c>
      <c r="G1869" s="181" t="str">
        <f>MID(All_Opps[[#This Row],[Opportunity Name]],3,2)</f>
        <v>08</v>
      </c>
      <c r="H1869" s="181" t="str">
        <f>LEFT(All_Opps[[#This Row],[Opportunity Name]],7)</f>
        <v>2108 Th</v>
      </c>
      <c r="I1869" s="181" t="str" cm="1">
        <f t="array" ref="I18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69" s="181" t="str">
        <f>YEAR(All_Opps[[#This Row],[Close_Date]])&amp;"-"&amp;TEXT(MONTH(All_Opps[[#This Row],[Close_Date]]),"00")</f>
        <v>2021-03</v>
      </c>
      <c r="K1869" s="182">
        <f>All_Opps[[#This Row],[Created Date2]]*1</f>
        <v>44180</v>
      </c>
      <c r="L1869" s="183">
        <f>YEAR(All_Opps[[#This Row],[Created_Date]])</f>
        <v>2020</v>
      </c>
      <c r="M1869" s="184">
        <f>WEEKNUM(All_Opps[[#This Row],[Created_Date]],16)</f>
        <v>51</v>
      </c>
      <c r="N1869" s="182">
        <f>All_Opps[[#This Row],[Close Date]]*1</f>
        <v>44259</v>
      </c>
      <c r="O1869" s="185">
        <f>YEAR(All_Opps[[#This Row],[Close_Date]])</f>
        <v>2021</v>
      </c>
      <c r="P1869" s="183">
        <f>MONTH(All_Opps[[#This Row],[Close Date]])</f>
        <v>3</v>
      </c>
      <c r="Q1869" s="181">
        <f>WEEKNUM(All_Opps[[#This Row],[Close Date]],1)</f>
        <v>10</v>
      </c>
      <c r="R186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69" s="4" t="s">
        <v>4048</v>
      </c>
      <c r="T1869" s="4" t="s">
        <v>4049</v>
      </c>
      <c r="U1869" s="68">
        <v>44259</v>
      </c>
      <c r="V1869" s="347" t="s">
        <v>21</v>
      </c>
      <c r="W1869" s="9">
        <v>26572</v>
      </c>
      <c r="X1869" s="4" t="s">
        <v>161</v>
      </c>
      <c r="Y1869" s="4" t="s">
        <v>1285</v>
      </c>
      <c r="Z1869" s="68">
        <v>44180</v>
      </c>
    </row>
    <row r="1870" spans="1:26" ht="12.75" x14ac:dyDescent="0.35">
      <c r="A18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1870" s="181" t="str">
        <f>IF(All_Opps[[#This Row],[WeekMod]]&lt;&gt;"",CONCATENATE(All_Opps[[#This Row],[Opp Year]],"-",TEXT(All_Opps[[#This Row],[WeekMod]],"00#")),"")</f>
        <v>2021-069</v>
      </c>
      <c r="C18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1870" s="181" t="str">
        <f>CONCATENATE(All_Opps[[#This Row],[Opp Year]],"-",TEXT(All_Opps[[#This Row],[Week]],"00#"))</f>
        <v>2021-069</v>
      </c>
      <c r="E1870" s="181">
        <f>IFERROR(VALUE(RIGHT(All_Opps[[#This Row],[Opportunity Name]],2)),"")</f>
        <v>2</v>
      </c>
      <c r="F1870" s="181">
        <f>IFERROR(("20"&amp;LEFT(All_Opps[[#This Row],[Opportunity Name]],2))*1,"")</f>
        <v>2021</v>
      </c>
      <c r="G1870" s="181" t="str">
        <f>MID(All_Opps[[#This Row],[Opportunity Name]],3,2)</f>
        <v>04</v>
      </c>
      <c r="H1870" s="181" t="str">
        <f>LEFT(All_Opps[[#This Row],[Opportunity Name]],7)</f>
        <v>2104 An</v>
      </c>
      <c r="I1870" s="181" t="str" cm="1">
        <f t="array" ref="I18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70" s="181" t="str">
        <f>YEAR(All_Opps[[#This Row],[Close_Date]])&amp;"-"&amp;TEXT(MONTH(All_Opps[[#This Row],[Close_Date]]),"00")</f>
        <v>2021-04</v>
      </c>
      <c r="K1870" s="182">
        <f>All_Opps[[#This Row],[Created Date2]]*1</f>
        <v>44228</v>
      </c>
      <c r="L1870" s="183">
        <f>YEAR(All_Opps[[#This Row],[Created_Date]])</f>
        <v>2021</v>
      </c>
      <c r="M1870" s="184">
        <f>WEEKNUM(All_Opps[[#This Row],[Created_Date]],16)</f>
        <v>6</v>
      </c>
      <c r="N1870" s="182">
        <f>All_Opps[[#This Row],[Close Date]]*1</f>
        <v>44306</v>
      </c>
      <c r="O1870" s="185">
        <f>YEAR(All_Opps[[#This Row],[Close_Date]])</f>
        <v>2021</v>
      </c>
      <c r="P1870" s="183">
        <f>MONTH(All_Opps[[#This Row],[Close Date]])</f>
        <v>4</v>
      </c>
      <c r="Q1870" s="181">
        <f>WEEKNUM(All_Opps[[#This Row],[Close Date]],1)</f>
        <v>17</v>
      </c>
      <c r="R187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70" s="4" t="s">
        <v>4050</v>
      </c>
      <c r="T1870" s="4" t="s">
        <v>4051</v>
      </c>
      <c r="U1870" s="68">
        <v>44306</v>
      </c>
      <c r="V1870" s="347" t="s">
        <v>21</v>
      </c>
      <c r="W1870" s="341">
        <v>29848</v>
      </c>
      <c r="X1870" s="4" t="s">
        <v>17</v>
      </c>
      <c r="Y1870" s="4" t="s">
        <v>328</v>
      </c>
      <c r="Z1870" s="68">
        <v>44228</v>
      </c>
    </row>
    <row r="1871" spans="1:26" ht="12.75" x14ac:dyDescent="0.35">
      <c r="A18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1871" s="181" t="str">
        <f>IF(All_Opps[[#This Row],[WeekMod]]&lt;&gt;"",CONCATENATE(All_Opps[[#This Row],[Opp Year]],"-",TEXT(All_Opps[[#This Row],[WeekMod]],"00#")),"")</f>
        <v>2022-018</v>
      </c>
      <c r="C18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1871" s="181" t="str">
        <f>CONCATENATE(All_Opps[[#This Row],[Opp Year]],"-",TEXT(All_Opps[[#This Row],[Week]],"00#"))</f>
        <v>2022-018</v>
      </c>
      <c r="E1871" s="181">
        <f>IFERROR(VALUE(RIGHT(All_Opps[[#This Row],[Opportunity Name]],2)),"")</f>
        <v>2</v>
      </c>
      <c r="F1871" s="181">
        <f>IFERROR(("20"&amp;LEFT(All_Opps[[#This Row],[Opportunity Name]],2))*1,"")</f>
        <v>2022</v>
      </c>
      <c r="G1871" s="181" t="str">
        <f>MID(All_Opps[[#This Row],[Opportunity Name]],3,2)</f>
        <v>01</v>
      </c>
      <c r="H1871" s="181" t="str">
        <f>LEFT(All_Opps[[#This Row],[Opportunity Name]],7)</f>
        <v>2201 Vo</v>
      </c>
      <c r="I1871" s="181" t="str" cm="1">
        <f t="array" ref="I18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71" s="181" t="str">
        <f>YEAR(All_Opps[[#This Row],[Close_Date]])&amp;"-"&amp;TEXT(MONTH(All_Opps[[#This Row],[Close_Date]]),"00")</f>
        <v>2021-04</v>
      </c>
      <c r="K1871" s="182">
        <f>All_Opps[[#This Row],[Created Date2]]*1</f>
        <v>44243</v>
      </c>
      <c r="L1871" s="183">
        <f>YEAR(All_Opps[[#This Row],[Created_Date]])</f>
        <v>2021</v>
      </c>
      <c r="M1871" s="184">
        <f>WEEKNUM(All_Opps[[#This Row],[Created_Date]],16)</f>
        <v>8</v>
      </c>
      <c r="N1871" s="182">
        <f>All_Opps[[#This Row],[Close Date]]*1</f>
        <v>44312</v>
      </c>
      <c r="O1871" s="185">
        <f>YEAR(All_Opps[[#This Row],[Close_Date]])</f>
        <v>2021</v>
      </c>
      <c r="P1871" s="183">
        <f>MONTH(All_Opps[[#This Row],[Close Date]])</f>
        <v>4</v>
      </c>
      <c r="Q1871" s="181">
        <f>WEEKNUM(All_Opps[[#This Row],[Close Date]],1)</f>
        <v>18</v>
      </c>
      <c r="R187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71" s="4" t="s">
        <v>4052</v>
      </c>
      <c r="T1871" s="4" t="s">
        <v>4053</v>
      </c>
      <c r="U1871" s="68">
        <v>44312</v>
      </c>
      <c r="V1871" s="347" t="s">
        <v>21</v>
      </c>
      <c r="W1871" s="9">
        <v>50982</v>
      </c>
      <c r="X1871" s="4" t="s">
        <v>181</v>
      </c>
      <c r="Y1871" s="4" t="s">
        <v>1285</v>
      </c>
      <c r="Z1871" s="68">
        <v>44243</v>
      </c>
    </row>
    <row r="1872" spans="1:26" ht="12.75" x14ac:dyDescent="0.35">
      <c r="A18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1872" s="181" t="str">
        <f>IF(All_Opps[[#This Row],[WeekMod]]&lt;&gt;"",CONCATENATE(All_Opps[[#This Row],[Opp Year]],"-",TEXT(All_Opps[[#This Row],[WeekMod]],"00#")),"")</f>
        <v>2022-015</v>
      </c>
      <c r="C18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1872" s="181" t="str">
        <f>CONCATENATE(All_Opps[[#This Row],[Opp Year]],"-",TEXT(All_Opps[[#This Row],[Week]],"00#"))</f>
        <v>2022-015</v>
      </c>
      <c r="E1872" s="181">
        <f>IFERROR(VALUE(RIGHT(All_Opps[[#This Row],[Opportunity Name]],2)),"")</f>
        <v>2</v>
      </c>
      <c r="F1872" s="181">
        <f>IFERROR(("20"&amp;LEFT(All_Opps[[#This Row],[Opportunity Name]],2))*1,"")</f>
        <v>2022</v>
      </c>
      <c r="G1872" s="181" t="str">
        <f>MID(All_Opps[[#This Row],[Opportunity Name]],3,2)</f>
        <v>01</v>
      </c>
      <c r="H1872" s="181" t="str">
        <f>LEFT(All_Opps[[#This Row],[Opportunity Name]],7)</f>
        <v>2201 La</v>
      </c>
      <c r="I1872" s="181" t="str" cm="1">
        <f t="array" ref="I18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72" s="181" t="str">
        <f>YEAR(All_Opps[[#This Row],[Close_Date]])&amp;"-"&amp;TEXT(MONTH(All_Opps[[#This Row],[Close_Date]]),"00")</f>
        <v>2021-04</v>
      </c>
      <c r="K1872" s="182">
        <f>All_Opps[[#This Row],[Created Date2]]*1</f>
        <v>44230</v>
      </c>
      <c r="L1872" s="183">
        <f>YEAR(All_Opps[[#This Row],[Created_Date]])</f>
        <v>2021</v>
      </c>
      <c r="M1872" s="184">
        <f>WEEKNUM(All_Opps[[#This Row],[Created_Date]],16)</f>
        <v>6</v>
      </c>
      <c r="N1872" s="182">
        <f>All_Opps[[#This Row],[Close Date]]*1</f>
        <v>44292</v>
      </c>
      <c r="O1872" s="185">
        <f>YEAR(All_Opps[[#This Row],[Close_Date]])</f>
        <v>2021</v>
      </c>
      <c r="P1872" s="183">
        <f>MONTH(All_Opps[[#This Row],[Close Date]])</f>
        <v>4</v>
      </c>
      <c r="Q1872" s="181">
        <f>WEEKNUM(All_Opps[[#This Row],[Close Date]],1)</f>
        <v>15</v>
      </c>
      <c r="R187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72" s="4" t="s">
        <v>4054</v>
      </c>
      <c r="T1872" s="4" t="s">
        <v>4055</v>
      </c>
      <c r="U1872" s="68">
        <v>44292</v>
      </c>
      <c r="V1872" s="347" t="s">
        <v>21</v>
      </c>
      <c r="W1872" s="9">
        <v>50714</v>
      </c>
      <c r="X1872" s="4" t="s">
        <v>27</v>
      </c>
      <c r="Y1872" s="4" t="s">
        <v>1285</v>
      </c>
      <c r="Z1872" s="68">
        <v>44230</v>
      </c>
    </row>
    <row r="1873" spans="1:26" ht="12.75" x14ac:dyDescent="0.35">
      <c r="A18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14</v>
      </c>
      <c r="B1873" s="181" t="str">
        <f>IF(All_Opps[[#This Row],[WeekMod]]&lt;&gt;"",CONCATENATE(All_Opps[[#This Row],[Opp Year]],"-",TEXT(All_Opps[[#This Row],[WeekMod]],"00#")),"")</f>
        <v>2022-014</v>
      </c>
      <c r="C18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14</v>
      </c>
      <c r="D1873" s="181" t="str">
        <f>CONCATENATE(All_Opps[[#This Row],[Opp Year]],"-",TEXT(All_Opps[[#This Row],[Week]],"00#"))</f>
        <v>2022-014</v>
      </c>
      <c r="E1873" s="181">
        <f>IFERROR(VALUE(RIGHT(All_Opps[[#This Row],[Opportunity Name]],2)),"")</f>
        <v>2</v>
      </c>
      <c r="F1873" s="181">
        <f>IFERROR(("20"&amp;LEFT(All_Opps[[#This Row],[Opportunity Name]],2))*1,"")</f>
        <v>2022</v>
      </c>
      <c r="G1873" s="181" t="str">
        <f>MID(All_Opps[[#This Row],[Opportunity Name]],3,2)</f>
        <v>01</v>
      </c>
      <c r="H1873" s="181" t="str">
        <f>LEFT(All_Opps[[#This Row],[Opportunity Name]],7)</f>
        <v>2201 Du</v>
      </c>
      <c r="I1873" s="181" t="str" cm="1">
        <f t="array" ref="I18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73" s="181" t="str">
        <f>YEAR(All_Opps[[#This Row],[Close_Date]])&amp;"-"&amp;TEXT(MONTH(All_Opps[[#This Row],[Close_Date]]),"00")</f>
        <v>2021-04</v>
      </c>
      <c r="K1873" s="182">
        <f>All_Opps[[#This Row],[Created Date2]]*1</f>
        <v>44231</v>
      </c>
      <c r="L1873" s="183">
        <f>YEAR(All_Opps[[#This Row],[Created_Date]])</f>
        <v>2021</v>
      </c>
      <c r="M1873" s="184">
        <f>WEEKNUM(All_Opps[[#This Row],[Created_Date]],16)</f>
        <v>6</v>
      </c>
      <c r="N1873" s="182">
        <f>All_Opps[[#This Row],[Close Date]]*1</f>
        <v>44288</v>
      </c>
      <c r="O1873" s="185">
        <f>YEAR(All_Opps[[#This Row],[Close_Date]])</f>
        <v>2021</v>
      </c>
      <c r="P1873" s="183">
        <f>MONTH(All_Opps[[#This Row],[Close Date]])</f>
        <v>4</v>
      </c>
      <c r="Q1873" s="181">
        <f>WEEKNUM(All_Opps[[#This Row],[Close Date]],1)</f>
        <v>14</v>
      </c>
      <c r="R187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73" s="4" t="s">
        <v>4056</v>
      </c>
      <c r="T1873" s="4" t="s">
        <v>4057</v>
      </c>
      <c r="U1873" s="68">
        <v>44288</v>
      </c>
      <c r="V1873" s="347" t="s">
        <v>21</v>
      </c>
      <c r="W1873" s="9">
        <v>28318</v>
      </c>
      <c r="X1873" s="4" t="s">
        <v>15</v>
      </c>
      <c r="Y1873" s="4" t="s">
        <v>1285</v>
      </c>
      <c r="Z1873" s="68">
        <v>44231</v>
      </c>
    </row>
    <row r="1874" spans="1:26" ht="12.75" x14ac:dyDescent="0.35">
      <c r="A18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11</v>
      </c>
      <c r="B1874" s="181" t="str">
        <f>IF(All_Opps[[#This Row],[WeekMod]]&lt;&gt;"",CONCATENATE(All_Opps[[#This Row],[Opp Year]],"-",TEXT(All_Opps[[#This Row],[WeekMod]],"00#")),"")</f>
        <v>2022-011</v>
      </c>
      <c r="C18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11</v>
      </c>
      <c r="D1874" s="181" t="str">
        <f>CONCATENATE(All_Opps[[#This Row],[Opp Year]],"-",TEXT(All_Opps[[#This Row],[Week]],"00#"))</f>
        <v>2022-011</v>
      </c>
      <c r="E1874" s="181" t="str">
        <f>IFERROR(VALUE(RIGHT(All_Opps[[#This Row],[Opportunity Name]],2)),"")</f>
        <v/>
      </c>
      <c r="F1874" s="181">
        <f>IFERROR(("20"&amp;LEFT(All_Opps[[#This Row],[Opportunity Name]],2))*1,"")</f>
        <v>2022</v>
      </c>
      <c r="G1874" s="181" t="str">
        <f>MID(All_Opps[[#This Row],[Opportunity Name]],3,2)</f>
        <v>06</v>
      </c>
      <c r="H1874" s="181" t="str">
        <f>LEFT(All_Opps[[#This Row],[Opportunity Name]],7)</f>
        <v>2206 Ma</v>
      </c>
      <c r="I1874" s="181" t="str" cm="1">
        <f t="array" ref="I18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74" s="181" t="str">
        <f>YEAR(All_Opps[[#This Row],[Close_Date]])&amp;"-"&amp;TEXT(MONTH(All_Opps[[#This Row],[Close_Date]]),"00")</f>
        <v>2021-03</v>
      </c>
      <c r="K1874" s="182">
        <f>All_Opps[[#This Row],[Created Date2]]*1</f>
        <v>44257</v>
      </c>
      <c r="L1874" s="183">
        <f>YEAR(All_Opps[[#This Row],[Created_Date]])</f>
        <v>2021</v>
      </c>
      <c r="M1874" s="184">
        <f>WEEKNUM(All_Opps[[#This Row],[Created_Date]],16)</f>
        <v>10</v>
      </c>
      <c r="N1874" s="182">
        <f>All_Opps[[#This Row],[Close Date]]*1</f>
        <v>44263</v>
      </c>
      <c r="O1874" s="185">
        <f>YEAR(All_Opps[[#This Row],[Close_Date]])</f>
        <v>2021</v>
      </c>
      <c r="P1874" s="183">
        <f>MONTH(All_Opps[[#This Row],[Close Date]])</f>
        <v>3</v>
      </c>
      <c r="Q1874" s="181">
        <f>WEEKNUM(All_Opps[[#This Row],[Close Date]],1)</f>
        <v>11</v>
      </c>
      <c r="R187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74" s="4" t="s">
        <v>4058</v>
      </c>
      <c r="T1874" s="4" t="s">
        <v>4059</v>
      </c>
      <c r="U1874" s="68">
        <v>44263</v>
      </c>
      <c r="V1874" s="347" t="s">
        <v>21</v>
      </c>
      <c r="W1874" s="9">
        <v>39960</v>
      </c>
      <c r="X1874" s="4" t="s">
        <v>17</v>
      </c>
      <c r="Y1874" s="4" t="s">
        <v>1285</v>
      </c>
      <c r="Z1874" s="68">
        <v>44257</v>
      </c>
    </row>
    <row r="1875" spans="1:26" ht="12.75" x14ac:dyDescent="0.35">
      <c r="A18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1875" s="181" t="str">
        <f>IF(All_Opps[[#This Row],[WeekMod]]&lt;&gt;"",CONCATENATE(All_Opps[[#This Row],[Opp Year]],"-",TEXT(All_Opps[[#This Row],[WeekMod]],"00#")),"")</f>
        <v>2022-019</v>
      </c>
      <c r="C18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1875" s="181" t="str">
        <f>CONCATENATE(All_Opps[[#This Row],[Opp Year]],"-",TEXT(All_Opps[[#This Row],[Week]],"00#"))</f>
        <v>2022-019</v>
      </c>
      <c r="E1875" s="181">
        <f>IFERROR(VALUE(RIGHT(All_Opps[[#This Row],[Opportunity Name]],2)),"")</f>
        <v>6</v>
      </c>
      <c r="F1875" s="181">
        <f>IFERROR(("20"&amp;LEFT(All_Opps[[#This Row],[Opportunity Name]],2))*1,"")</f>
        <v>2022</v>
      </c>
      <c r="G1875" s="181" t="str">
        <f>MID(All_Opps[[#This Row],[Opportunity Name]],3,2)</f>
        <v>06</v>
      </c>
      <c r="H1875" s="181" t="str">
        <f>LEFT(All_Opps[[#This Row],[Opportunity Name]],7)</f>
        <v>2206 Wi</v>
      </c>
      <c r="I1875" s="181" t="str" cm="1">
        <f t="array" ref="I18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75" s="181" t="str">
        <f>YEAR(All_Opps[[#This Row],[Close_Date]])&amp;"-"&amp;TEXT(MONTH(All_Opps[[#This Row],[Close_Date]]),"00")</f>
        <v>2021-05</v>
      </c>
      <c r="K1875" s="182">
        <f>All_Opps[[#This Row],[Created Date2]]*1</f>
        <v>44296</v>
      </c>
      <c r="L1875" s="183">
        <f>YEAR(All_Opps[[#This Row],[Created_Date]])</f>
        <v>2021</v>
      </c>
      <c r="M1875" s="184">
        <f>WEEKNUM(All_Opps[[#This Row],[Created_Date]],16)</f>
        <v>16</v>
      </c>
      <c r="N1875" s="182">
        <f>All_Opps[[#This Row],[Close Date]]*1</f>
        <v>44318</v>
      </c>
      <c r="O1875" s="185">
        <f>YEAR(All_Opps[[#This Row],[Close_Date]])</f>
        <v>2021</v>
      </c>
      <c r="P1875" s="183">
        <f>MONTH(All_Opps[[#This Row],[Close Date]])</f>
        <v>5</v>
      </c>
      <c r="Q1875" s="181">
        <f>WEEKNUM(All_Opps[[#This Row],[Close Date]],1)</f>
        <v>19</v>
      </c>
      <c r="R187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75" s="4" t="s">
        <v>4060</v>
      </c>
      <c r="T1875" s="4" t="s">
        <v>4061</v>
      </c>
      <c r="U1875" s="68">
        <v>44318</v>
      </c>
      <c r="V1875" s="347" t="s">
        <v>18</v>
      </c>
      <c r="W1875" s="9">
        <v>61768</v>
      </c>
      <c r="X1875" s="4" t="s">
        <v>159</v>
      </c>
      <c r="Y1875" s="4" t="s">
        <v>1285</v>
      </c>
      <c r="Z1875" s="68">
        <v>44296</v>
      </c>
    </row>
    <row r="1876" spans="1:26" ht="12.75" x14ac:dyDescent="0.35">
      <c r="A18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11</v>
      </c>
      <c r="B1876" s="181" t="str">
        <f>IF(All_Opps[[#This Row],[WeekMod]]&lt;&gt;"",CONCATENATE(All_Opps[[#This Row],[Opp Year]],"-",TEXT(All_Opps[[#This Row],[WeekMod]],"00#")),"")</f>
        <v>2022-011</v>
      </c>
      <c r="C18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11</v>
      </c>
      <c r="D1876" s="181" t="str">
        <f>CONCATENATE(All_Opps[[#This Row],[Opp Year]],"-",TEXT(All_Opps[[#This Row],[Week]],"00#"))</f>
        <v>2022-011</v>
      </c>
      <c r="E1876" s="181">
        <f>IFERROR(VALUE(RIGHT(All_Opps[[#This Row],[Opportunity Name]],2)),"")</f>
        <v>3</v>
      </c>
      <c r="F1876" s="181">
        <f>IFERROR(("20"&amp;LEFT(All_Opps[[#This Row],[Opportunity Name]],2))*1,"")</f>
        <v>2022</v>
      </c>
      <c r="G1876" s="181" t="str">
        <f>MID(All_Opps[[#This Row],[Opportunity Name]],3,2)</f>
        <v>05</v>
      </c>
      <c r="H1876" s="181" t="str">
        <f>LEFT(All_Opps[[#This Row],[Opportunity Name]],7)</f>
        <v>2205 Sa</v>
      </c>
      <c r="I1876" s="181" t="str" cm="1">
        <f t="array" ref="I18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76" s="181" t="str">
        <f>YEAR(All_Opps[[#This Row],[Close_Date]])&amp;"-"&amp;TEXT(MONTH(All_Opps[[#This Row],[Close_Date]]),"00")</f>
        <v>2021-03</v>
      </c>
      <c r="K1876" s="182">
        <f>All_Opps[[#This Row],[Created Date2]]*1</f>
        <v>44252</v>
      </c>
      <c r="L1876" s="183">
        <f>YEAR(All_Opps[[#This Row],[Created_Date]])</f>
        <v>2021</v>
      </c>
      <c r="M1876" s="184">
        <f>WEEKNUM(All_Opps[[#This Row],[Created_Date]],16)</f>
        <v>9</v>
      </c>
      <c r="N1876" s="182">
        <f>All_Opps[[#This Row],[Close Date]]*1</f>
        <v>44262</v>
      </c>
      <c r="O1876" s="185">
        <f>YEAR(All_Opps[[#This Row],[Close_Date]])</f>
        <v>2021</v>
      </c>
      <c r="P1876" s="183">
        <f>MONTH(All_Opps[[#This Row],[Close Date]])</f>
        <v>3</v>
      </c>
      <c r="Q1876" s="181">
        <f>WEEKNUM(All_Opps[[#This Row],[Close Date]],1)</f>
        <v>11</v>
      </c>
      <c r="R18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76" s="4" t="s">
        <v>4062</v>
      </c>
      <c r="T1876" s="4" t="s">
        <v>4063</v>
      </c>
      <c r="U1876" s="68">
        <v>44262</v>
      </c>
      <c r="V1876" s="347" t="s">
        <v>18</v>
      </c>
      <c r="W1876" s="9">
        <v>76509</v>
      </c>
      <c r="X1876" s="4" t="s">
        <v>13</v>
      </c>
      <c r="Y1876" s="4" t="s">
        <v>1285</v>
      </c>
      <c r="Z1876" s="68">
        <v>44252</v>
      </c>
    </row>
    <row r="1877" spans="1:26" ht="12.75" x14ac:dyDescent="0.35">
      <c r="A18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1877" s="181" t="str">
        <f>IF(All_Opps[[#This Row],[WeekMod]]&lt;&gt;"",CONCATENATE(All_Opps[[#This Row],[Opp Year]],"-",TEXT(All_Opps[[#This Row],[WeekMod]],"00#")),"")</f>
        <v>2022-016</v>
      </c>
      <c r="C18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1877" s="181" t="str">
        <f>CONCATENATE(All_Opps[[#This Row],[Opp Year]],"-",TEXT(All_Opps[[#This Row],[Week]],"00#"))</f>
        <v>2022-016</v>
      </c>
      <c r="E1877" s="181">
        <f>IFERROR(VALUE(RIGHT(All_Opps[[#This Row],[Opportunity Name]],2)),"")</f>
        <v>2</v>
      </c>
      <c r="F1877" s="181">
        <f>IFERROR(("20"&amp;LEFT(All_Opps[[#This Row],[Opportunity Name]],2))*1,"")</f>
        <v>2022</v>
      </c>
      <c r="G1877" s="181" t="str">
        <f>MID(All_Opps[[#This Row],[Opportunity Name]],3,2)</f>
        <v>01</v>
      </c>
      <c r="H1877" s="181" t="str">
        <f>LEFT(All_Opps[[#This Row],[Opportunity Name]],7)</f>
        <v>2201 Th</v>
      </c>
      <c r="I1877" s="181" t="str" cm="1">
        <f t="array" ref="I18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77" s="181" t="str">
        <f>YEAR(All_Opps[[#This Row],[Close_Date]])&amp;"-"&amp;TEXT(MONTH(All_Opps[[#This Row],[Close_Date]]),"00")</f>
        <v>2021-04</v>
      </c>
      <c r="K1877" s="182">
        <f>All_Opps[[#This Row],[Created Date2]]*1</f>
        <v>44282</v>
      </c>
      <c r="L1877" s="183">
        <f>YEAR(All_Opps[[#This Row],[Created_Date]])</f>
        <v>2021</v>
      </c>
      <c r="M1877" s="184">
        <f>WEEKNUM(All_Opps[[#This Row],[Created_Date]],16)</f>
        <v>14</v>
      </c>
      <c r="N1877" s="182">
        <f>All_Opps[[#This Row],[Close Date]]*1</f>
        <v>44302</v>
      </c>
      <c r="O1877" s="185">
        <f>YEAR(All_Opps[[#This Row],[Close_Date]])</f>
        <v>2021</v>
      </c>
      <c r="P1877" s="183">
        <f>MONTH(All_Opps[[#This Row],[Close Date]])</f>
        <v>4</v>
      </c>
      <c r="Q1877" s="181">
        <f>WEEKNUM(All_Opps[[#This Row],[Close Date]],1)</f>
        <v>16</v>
      </c>
      <c r="R187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77" s="4" t="s">
        <v>4064</v>
      </c>
      <c r="T1877" s="4" t="s">
        <v>4065</v>
      </c>
      <c r="U1877" s="68">
        <v>44302</v>
      </c>
      <c r="V1877" s="347" t="s">
        <v>18</v>
      </c>
      <c r="W1877" s="9">
        <v>29764</v>
      </c>
      <c r="X1877" s="4" t="s">
        <v>13</v>
      </c>
      <c r="Y1877" s="4" t="s">
        <v>3563</v>
      </c>
      <c r="Z1877" s="68">
        <v>44282</v>
      </c>
    </row>
    <row r="1878" spans="1:26" ht="12.75" x14ac:dyDescent="0.35">
      <c r="A18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1878" s="181" t="str">
        <f>IF(All_Opps[[#This Row],[WeekMod]]&lt;&gt;"",CONCATENATE(All_Opps[[#This Row],[Opp Year]],"-",TEXT(All_Opps[[#This Row],[WeekMod]],"00#")),"")</f>
        <v>2021-070</v>
      </c>
      <c r="C18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1878" s="181" t="str">
        <f>CONCATENATE(All_Opps[[#This Row],[Opp Year]],"-",TEXT(All_Opps[[#This Row],[Week]],"00#"))</f>
        <v>2021-070</v>
      </c>
      <c r="E1878" s="181">
        <f>IFERROR(VALUE(RIGHT(All_Opps[[#This Row],[Opportunity Name]],2)),"")</f>
        <v>2</v>
      </c>
      <c r="F1878" s="181">
        <f>IFERROR(("20"&amp;LEFT(All_Opps[[#This Row],[Opportunity Name]],2))*1,"")</f>
        <v>2021</v>
      </c>
      <c r="G1878" s="181" t="str">
        <f>MID(All_Opps[[#This Row],[Opportunity Name]],3,2)</f>
        <v>09</v>
      </c>
      <c r="H1878" s="181" t="str">
        <f>LEFT(All_Opps[[#This Row],[Opportunity Name]],7)</f>
        <v>2109 Ca</v>
      </c>
      <c r="I1878" s="181" t="str" cm="1">
        <f t="array" ref="I18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78" s="181" t="str">
        <f>YEAR(All_Opps[[#This Row],[Close_Date]])&amp;"-"&amp;TEXT(MONTH(All_Opps[[#This Row],[Close_Date]]),"00")</f>
        <v>2021-04</v>
      </c>
      <c r="K1878" s="182">
        <f>All_Opps[[#This Row],[Created Date2]]*1</f>
        <v>44293</v>
      </c>
      <c r="L1878" s="183">
        <f>YEAR(All_Opps[[#This Row],[Created_Date]])</f>
        <v>2021</v>
      </c>
      <c r="M1878" s="184">
        <f>WEEKNUM(All_Opps[[#This Row],[Created_Date]],16)</f>
        <v>15</v>
      </c>
      <c r="N1878" s="182">
        <f>All_Opps[[#This Row],[Close Date]]*1</f>
        <v>44313</v>
      </c>
      <c r="O1878" s="185">
        <f>YEAR(All_Opps[[#This Row],[Close_Date]])</f>
        <v>2021</v>
      </c>
      <c r="P1878" s="183">
        <f>MONTH(All_Opps[[#This Row],[Close Date]])</f>
        <v>4</v>
      </c>
      <c r="Q1878" s="181">
        <f>WEEKNUM(All_Opps[[#This Row],[Close Date]],1)</f>
        <v>18</v>
      </c>
      <c r="R187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78" s="4" t="s">
        <v>4066</v>
      </c>
      <c r="T1878" s="4" t="s">
        <v>4067</v>
      </c>
      <c r="U1878" s="68">
        <v>44313</v>
      </c>
      <c r="V1878" s="347" t="s">
        <v>18</v>
      </c>
      <c r="W1878" s="9">
        <v>68844</v>
      </c>
      <c r="X1878" s="4" t="s">
        <v>29</v>
      </c>
      <c r="Y1878" s="4" t="s">
        <v>3563</v>
      </c>
      <c r="Z1878" s="68">
        <v>44293</v>
      </c>
    </row>
    <row r="1879" spans="1:26" ht="12.75" x14ac:dyDescent="0.35">
      <c r="A18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11</v>
      </c>
      <c r="B1879" s="181" t="str">
        <f>IF(All_Opps[[#This Row],[WeekMod]]&lt;&gt;"",CONCATENATE(All_Opps[[#This Row],[Opp Year]],"-",TEXT(All_Opps[[#This Row],[WeekMod]],"00#")),"")</f>
        <v>2022-011</v>
      </c>
      <c r="C18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11</v>
      </c>
      <c r="D1879" s="181" t="str">
        <f>CONCATENATE(All_Opps[[#This Row],[Opp Year]],"-",TEXT(All_Opps[[#This Row],[Week]],"00#"))</f>
        <v>2022-011</v>
      </c>
      <c r="E1879" s="181">
        <f>IFERROR(VALUE(RIGHT(All_Opps[[#This Row],[Opportunity Name]],2)),"")</f>
        <v>2</v>
      </c>
      <c r="F1879" s="181">
        <f>IFERROR(("20"&amp;LEFT(All_Opps[[#This Row],[Opportunity Name]],2))*1,"")</f>
        <v>2022</v>
      </c>
      <c r="G1879" s="181" t="str">
        <f>MID(All_Opps[[#This Row],[Opportunity Name]],3,2)</f>
        <v>02</v>
      </c>
      <c r="H1879" s="181" t="str">
        <f>LEFT(All_Opps[[#This Row],[Opportunity Name]],7)</f>
        <v>2202-06</v>
      </c>
      <c r="I1879" s="181" t="str" cm="1">
        <f t="array" ref="I18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79" s="181" t="str">
        <f>YEAR(All_Opps[[#This Row],[Close_Date]])&amp;"-"&amp;TEXT(MONTH(All_Opps[[#This Row],[Close_Date]]),"00")</f>
        <v>2021-03</v>
      </c>
      <c r="K1879" s="182">
        <f>All_Opps[[#This Row],[Created Date2]]*1</f>
        <v>44249</v>
      </c>
      <c r="L1879" s="183">
        <f>YEAR(All_Opps[[#This Row],[Created_Date]])</f>
        <v>2021</v>
      </c>
      <c r="M1879" s="184">
        <f>WEEKNUM(All_Opps[[#This Row],[Created_Date]],16)</f>
        <v>9</v>
      </c>
      <c r="N1879" s="182">
        <f>All_Opps[[#This Row],[Close Date]]*1</f>
        <v>44264</v>
      </c>
      <c r="O1879" s="185">
        <f>YEAR(All_Opps[[#This Row],[Close_Date]])</f>
        <v>2021</v>
      </c>
      <c r="P1879" s="183">
        <f>MONTH(All_Opps[[#This Row],[Close Date]])</f>
        <v>3</v>
      </c>
      <c r="Q1879" s="181">
        <f>WEEKNUM(All_Opps[[#This Row],[Close Date]],1)</f>
        <v>11</v>
      </c>
      <c r="R187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344</v>
      </c>
      <c r="S1879" s="4" t="s">
        <v>4068</v>
      </c>
      <c r="T1879" s="4" t="s">
        <v>4069</v>
      </c>
      <c r="U1879" s="68">
        <v>44264</v>
      </c>
      <c r="V1879" s="347" t="s">
        <v>19</v>
      </c>
      <c r="W1879" s="9">
        <v>50931</v>
      </c>
      <c r="X1879" s="4" t="s">
        <v>11</v>
      </c>
      <c r="Y1879" s="4" t="s">
        <v>3563</v>
      </c>
      <c r="Z1879" s="68">
        <v>44249</v>
      </c>
    </row>
    <row r="1880" spans="1:26" ht="12.75" x14ac:dyDescent="0.35">
      <c r="A18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1880" s="181" t="str">
        <f>IF(All_Opps[[#This Row],[WeekMod]]&lt;&gt;"",CONCATENATE(All_Opps[[#This Row],[Opp Year]],"-",TEXT(All_Opps[[#This Row],[WeekMod]],"00#")),"")</f>
        <v>2022-015</v>
      </c>
      <c r="C18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1880" s="181" t="str">
        <f>CONCATENATE(All_Opps[[#This Row],[Opp Year]],"-",TEXT(All_Opps[[#This Row],[Week]],"00#"))</f>
        <v>2022-015</v>
      </c>
      <c r="E1880" s="181">
        <f>IFERROR(VALUE(RIGHT(All_Opps[[#This Row],[Opportunity Name]],2)),"")</f>
        <v>3</v>
      </c>
      <c r="F1880" s="181">
        <f>IFERROR(("20"&amp;LEFT(All_Opps[[#This Row],[Opportunity Name]],2))*1,"")</f>
        <v>2022</v>
      </c>
      <c r="G1880" s="181" t="str">
        <f>MID(All_Opps[[#This Row],[Opportunity Name]],3,2)</f>
        <v>09</v>
      </c>
      <c r="H1880" s="181" t="str">
        <f>LEFT(All_Opps[[#This Row],[Opportunity Name]],7)</f>
        <v>2209-31</v>
      </c>
      <c r="I1880" s="181" t="str" cm="1">
        <f t="array" ref="I18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80" s="181" t="str">
        <f>YEAR(All_Opps[[#This Row],[Close_Date]])&amp;"-"&amp;TEXT(MONTH(All_Opps[[#This Row],[Close_Date]]),"00")</f>
        <v>2021-04</v>
      </c>
      <c r="K1880" s="182">
        <f>All_Opps[[#This Row],[Created Date2]]*1</f>
        <v>44277</v>
      </c>
      <c r="L1880" s="183">
        <f>YEAR(All_Opps[[#This Row],[Created_Date]])</f>
        <v>2021</v>
      </c>
      <c r="M1880" s="184">
        <f>WEEKNUM(All_Opps[[#This Row],[Created_Date]],16)</f>
        <v>13</v>
      </c>
      <c r="N1880" s="182">
        <f>All_Opps[[#This Row],[Close Date]]*1</f>
        <v>44291</v>
      </c>
      <c r="O1880" s="185">
        <f>YEAR(All_Opps[[#This Row],[Close_Date]])</f>
        <v>2021</v>
      </c>
      <c r="P1880" s="183">
        <f>MONTH(All_Opps[[#This Row],[Close Date]])</f>
        <v>4</v>
      </c>
      <c r="Q1880" s="181">
        <f>WEEKNUM(All_Opps[[#This Row],[Close Date]],1)</f>
        <v>15</v>
      </c>
      <c r="R188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528</v>
      </c>
      <c r="S1880" s="4" t="s">
        <v>4070</v>
      </c>
      <c r="T1880" s="4" t="s">
        <v>4071</v>
      </c>
      <c r="U1880" s="68">
        <v>44291</v>
      </c>
      <c r="V1880" s="347" t="s">
        <v>19</v>
      </c>
      <c r="W1880" s="341">
        <v>112319</v>
      </c>
      <c r="X1880" s="4" t="s">
        <v>24</v>
      </c>
      <c r="Y1880" s="4" t="s">
        <v>328</v>
      </c>
      <c r="Z1880" s="68">
        <v>44277</v>
      </c>
    </row>
    <row r="1881" spans="1:26" ht="12.75" x14ac:dyDescent="0.35">
      <c r="A18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1881" s="181" t="str">
        <f>IF(All_Opps[[#This Row],[WeekMod]]&lt;&gt;"",CONCATENATE(All_Opps[[#This Row],[Opp Year]],"-",TEXT(All_Opps[[#This Row],[WeekMod]],"00#")),"")</f>
        <v>2022-016</v>
      </c>
      <c r="C18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1881" s="181" t="str">
        <f>CONCATENATE(All_Opps[[#This Row],[Opp Year]],"-",TEXT(All_Opps[[#This Row],[Week]],"00#"))</f>
        <v>2022-016</v>
      </c>
      <c r="E1881" s="181">
        <f>IFERROR(VALUE(RIGHT(All_Opps[[#This Row],[Opportunity Name]],2)),"")</f>
        <v>4</v>
      </c>
      <c r="F1881" s="181">
        <f>IFERROR(("20"&amp;LEFT(All_Opps[[#This Row],[Opportunity Name]],2))*1,"")</f>
        <v>2022</v>
      </c>
      <c r="G1881" s="181" t="str">
        <f>MID(All_Opps[[#This Row],[Opportunity Name]],3,2)</f>
        <v>08</v>
      </c>
      <c r="H1881" s="181" t="str">
        <f>LEFT(All_Opps[[#This Row],[Opportunity Name]],7)</f>
        <v>2208 Pr</v>
      </c>
      <c r="I1881" s="181" t="str" cm="1">
        <f t="array" ref="I18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81" s="181" t="str">
        <f>YEAR(All_Opps[[#This Row],[Close_Date]])&amp;"-"&amp;TEXT(MONTH(All_Opps[[#This Row],[Close_Date]]),"00")</f>
        <v>2021-04</v>
      </c>
      <c r="K1881" s="182">
        <f>All_Opps[[#This Row],[Created Date2]]*1</f>
        <v>44281</v>
      </c>
      <c r="L1881" s="183">
        <f>YEAR(All_Opps[[#This Row],[Created_Date]])</f>
        <v>2021</v>
      </c>
      <c r="M1881" s="184">
        <f>WEEKNUM(All_Opps[[#This Row],[Created_Date]],16)</f>
        <v>13</v>
      </c>
      <c r="N1881" s="182">
        <f>All_Opps[[#This Row],[Close Date]]*1</f>
        <v>44298</v>
      </c>
      <c r="O1881" s="185">
        <f>YEAR(All_Opps[[#This Row],[Close_Date]])</f>
        <v>2021</v>
      </c>
      <c r="P1881" s="183">
        <f>MONTH(All_Opps[[#This Row],[Close Date]])</f>
        <v>4</v>
      </c>
      <c r="Q1881" s="181">
        <f>WEEKNUM(All_Opps[[#This Row],[Close Date]],1)</f>
        <v>16</v>
      </c>
      <c r="R188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81" s="4" t="s">
        <v>4072</v>
      </c>
      <c r="T1881" s="4" t="s">
        <v>4073</v>
      </c>
      <c r="U1881" s="68">
        <v>44298</v>
      </c>
      <c r="V1881" s="347" t="s">
        <v>21</v>
      </c>
      <c r="W1881" s="9">
        <v>107236</v>
      </c>
      <c r="X1881" s="4" t="s">
        <v>16</v>
      </c>
      <c r="Y1881" s="4" t="s">
        <v>1285</v>
      </c>
      <c r="Z1881" s="68">
        <v>44281</v>
      </c>
    </row>
    <row r="1882" spans="1:26" ht="12.75" x14ac:dyDescent="0.35">
      <c r="A18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1882" s="181" t="str">
        <f>IF(All_Opps[[#This Row],[WeekMod]]&lt;&gt;"",CONCATENATE(All_Opps[[#This Row],[Opp Year]],"-",TEXT(All_Opps[[#This Row],[WeekMod]],"00#")),"")</f>
        <v>2021-064</v>
      </c>
      <c r="C18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1882" s="181" t="str">
        <f>CONCATENATE(All_Opps[[#This Row],[Opp Year]],"-",TEXT(All_Opps[[#This Row],[Week]],"00#"))</f>
        <v>2021-064</v>
      </c>
      <c r="E1882" s="181">
        <f>IFERROR(VALUE(RIGHT(All_Opps[[#This Row],[Opportunity Name]],2)),"")</f>
        <v>1</v>
      </c>
      <c r="F1882" s="181">
        <f>IFERROR(("20"&amp;LEFT(All_Opps[[#This Row],[Opportunity Name]],2))*1,"")</f>
        <v>2021</v>
      </c>
      <c r="G1882" s="181" t="str">
        <f>MID(All_Opps[[#This Row],[Opportunity Name]],3,2)</f>
        <v>04</v>
      </c>
      <c r="H1882" s="181" t="str">
        <f>LEFT(All_Opps[[#This Row],[Opportunity Name]],7)</f>
        <v>2104-08</v>
      </c>
      <c r="I1882" s="181" t="str" cm="1">
        <f t="array" ref="I18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82" s="181" t="str">
        <f>YEAR(All_Opps[[#This Row],[Close_Date]])&amp;"-"&amp;TEXT(MONTH(All_Opps[[#This Row],[Close_Date]]),"00")</f>
        <v>2021-03</v>
      </c>
      <c r="K1882" s="182">
        <f>All_Opps[[#This Row],[Created Date2]]*1</f>
        <v>44270</v>
      </c>
      <c r="L1882" s="183">
        <f>YEAR(All_Opps[[#This Row],[Created_Date]])</f>
        <v>2021</v>
      </c>
      <c r="M1882" s="184">
        <f>WEEKNUM(All_Opps[[#This Row],[Created_Date]],16)</f>
        <v>12</v>
      </c>
      <c r="N1882" s="182">
        <f>All_Opps[[#This Row],[Close Date]]*1</f>
        <v>44269</v>
      </c>
      <c r="O1882" s="185">
        <f>YEAR(All_Opps[[#This Row],[Close_Date]])</f>
        <v>2021</v>
      </c>
      <c r="P1882" s="183">
        <f>MONTH(All_Opps[[#This Row],[Close Date]])</f>
        <v>3</v>
      </c>
      <c r="Q1882" s="181">
        <f>WEEKNUM(All_Opps[[#This Row],[Close Date]],1)</f>
        <v>12</v>
      </c>
      <c r="R188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</v>
      </c>
      <c r="S1882" s="4" t="s">
        <v>4074</v>
      </c>
      <c r="T1882" s="4" t="s">
        <v>4075</v>
      </c>
      <c r="U1882" s="68">
        <v>44269</v>
      </c>
      <c r="V1882" s="347" t="s">
        <v>19</v>
      </c>
      <c r="W1882" s="341">
        <v>4643</v>
      </c>
      <c r="X1882" s="4" t="s">
        <v>161</v>
      </c>
      <c r="Y1882" s="4" t="s">
        <v>328</v>
      </c>
      <c r="Z1882" s="68">
        <v>44270</v>
      </c>
    </row>
    <row r="1883" spans="1:26" ht="12.75" x14ac:dyDescent="0.35">
      <c r="A18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1883" s="181" t="str">
        <f>IF(All_Opps[[#This Row],[WeekMod]]&lt;&gt;"",CONCATENATE(All_Opps[[#This Row],[Opp Year]],"-",TEXT(All_Opps[[#This Row],[WeekMod]],"00#")),"")</f>
        <v>2021-069</v>
      </c>
      <c r="C18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1883" s="181" t="str">
        <f>CONCATENATE(All_Opps[[#This Row],[Opp Year]],"-",TEXT(All_Opps[[#This Row],[Week]],"00#"))</f>
        <v>2021-069</v>
      </c>
      <c r="E1883" s="181">
        <f>IFERROR(VALUE(RIGHT(All_Opps[[#This Row],[Opportunity Name]],2)),"")</f>
        <v>1</v>
      </c>
      <c r="F1883" s="181">
        <f>IFERROR(("20"&amp;LEFT(All_Opps[[#This Row],[Opportunity Name]],2))*1,"")</f>
        <v>2021</v>
      </c>
      <c r="G1883" s="181" t="str">
        <f>MID(All_Opps[[#This Row],[Opportunity Name]],3,2)</f>
        <v>04</v>
      </c>
      <c r="H1883" s="181" t="str">
        <f>LEFT(All_Opps[[#This Row],[Opportunity Name]],7)</f>
        <v>2104-08</v>
      </c>
      <c r="I1883" s="181" t="str" cm="1">
        <f t="array" ref="I18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83" s="181" t="str">
        <f>YEAR(All_Opps[[#This Row],[Close_Date]])&amp;"-"&amp;TEXT(MONTH(All_Opps[[#This Row],[Close_Date]]),"00")</f>
        <v>2021-04</v>
      </c>
      <c r="K1883" s="182">
        <f>All_Opps[[#This Row],[Created Date2]]*1</f>
        <v>44311</v>
      </c>
      <c r="L1883" s="183">
        <f>YEAR(All_Opps[[#This Row],[Created_Date]])</f>
        <v>2021</v>
      </c>
      <c r="M1883" s="184">
        <f>WEEKNUM(All_Opps[[#This Row],[Created_Date]],16)</f>
        <v>18</v>
      </c>
      <c r="N1883" s="182">
        <f>All_Opps[[#This Row],[Close Date]]*1</f>
        <v>44310</v>
      </c>
      <c r="O1883" s="185">
        <f>YEAR(All_Opps[[#This Row],[Close_Date]])</f>
        <v>2021</v>
      </c>
      <c r="P1883" s="183">
        <f>MONTH(All_Opps[[#This Row],[Close Date]])</f>
        <v>4</v>
      </c>
      <c r="Q1883" s="181">
        <f>WEEKNUM(All_Opps[[#This Row],[Close Date]],1)</f>
        <v>17</v>
      </c>
      <c r="R188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83" s="4" t="s">
        <v>4076</v>
      </c>
      <c r="T1883" s="4" t="s">
        <v>4077</v>
      </c>
      <c r="U1883" s="68">
        <v>44310</v>
      </c>
      <c r="V1883" s="347" t="s">
        <v>19</v>
      </c>
      <c r="W1883" s="341">
        <v>4051</v>
      </c>
      <c r="X1883" s="4" t="s">
        <v>181</v>
      </c>
      <c r="Y1883" s="4" t="s">
        <v>328</v>
      </c>
      <c r="Z1883" s="68">
        <v>44311</v>
      </c>
    </row>
    <row r="1884" spans="1:26" ht="12.75" x14ac:dyDescent="0.35">
      <c r="A18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884" s="181" t="str">
        <f>IF(All_Opps[[#This Row],[WeekMod]]&lt;&gt;"",CONCATENATE(All_Opps[[#This Row],[Opp Year]],"-",TEXT(All_Opps[[#This Row],[WeekMod]],"00#")),"")</f>
        <v>2021-068</v>
      </c>
      <c r="C18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884" s="181" t="str">
        <f>CONCATENATE(All_Opps[[#This Row],[Opp Year]],"-",TEXT(All_Opps[[#This Row],[Week]],"00#"))</f>
        <v>2021-068</v>
      </c>
      <c r="E1884" s="181">
        <f>IFERROR(VALUE(RIGHT(All_Opps[[#This Row],[Opportunity Name]],2)),"")</f>
        <v>4</v>
      </c>
      <c r="F1884" s="181">
        <f>IFERROR(("20"&amp;LEFT(All_Opps[[#This Row],[Opportunity Name]],2))*1,"")</f>
        <v>2021</v>
      </c>
      <c r="G1884" s="181" t="str">
        <f>MID(All_Opps[[#This Row],[Opportunity Name]],3,2)</f>
        <v>06</v>
      </c>
      <c r="H1884" s="181" t="str">
        <f>LEFT(All_Opps[[#This Row],[Opportunity Name]],7)</f>
        <v>2106 An</v>
      </c>
      <c r="I1884" s="181" t="str" cm="1">
        <f t="array" ref="I18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84" s="181" t="str">
        <f>YEAR(All_Opps[[#This Row],[Close_Date]])&amp;"-"&amp;TEXT(MONTH(All_Opps[[#This Row],[Close_Date]]),"00")</f>
        <v>2021-04</v>
      </c>
      <c r="K1884" s="182">
        <f>All_Opps[[#This Row],[Created Date2]]*1</f>
        <v>44265</v>
      </c>
      <c r="L1884" s="183">
        <f>YEAR(All_Opps[[#This Row],[Created_Date]])</f>
        <v>2021</v>
      </c>
      <c r="M1884" s="184">
        <f>WEEKNUM(All_Opps[[#This Row],[Created_Date]],16)</f>
        <v>11</v>
      </c>
      <c r="N1884" s="182">
        <f>All_Opps[[#This Row],[Close Date]]*1</f>
        <v>44303</v>
      </c>
      <c r="O1884" s="185">
        <f>YEAR(All_Opps[[#This Row],[Close_Date]])</f>
        <v>2021</v>
      </c>
      <c r="P1884" s="183">
        <f>MONTH(All_Opps[[#This Row],[Close Date]])</f>
        <v>4</v>
      </c>
      <c r="Q1884" s="181">
        <f>WEEKNUM(All_Opps[[#This Row],[Close Date]],1)</f>
        <v>16</v>
      </c>
      <c r="R188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84" s="4" t="s">
        <v>4078</v>
      </c>
      <c r="T1884" s="4" t="s">
        <v>4079</v>
      </c>
      <c r="U1884" s="68">
        <v>44303</v>
      </c>
      <c r="V1884" s="347" t="s">
        <v>18</v>
      </c>
      <c r="W1884" s="9">
        <v>105550</v>
      </c>
      <c r="X1884" s="4" t="s">
        <v>159</v>
      </c>
      <c r="Y1884" s="4" t="s">
        <v>3563</v>
      </c>
      <c r="Z1884" s="68">
        <v>44265</v>
      </c>
    </row>
    <row r="1885" spans="1:26" ht="12.75" x14ac:dyDescent="0.35">
      <c r="A18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1885" s="181" t="str">
        <f>IF(All_Opps[[#This Row],[WeekMod]]&lt;&gt;"",CONCATENATE(All_Opps[[#This Row],[Opp Year]],"-",TEXT(All_Opps[[#This Row],[WeekMod]],"00#")),"")</f>
        <v>2022-018</v>
      </c>
      <c r="C18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1885" s="181" t="str">
        <f>CONCATENATE(All_Opps[[#This Row],[Opp Year]],"-",TEXT(All_Opps[[#This Row],[Week]],"00#"))</f>
        <v>2022-018</v>
      </c>
      <c r="E1885" s="181">
        <f>IFERROR(VALUE(RIGHT(All_Opps[[#This Row],[Opportunity Name]],2)),"")</f>
        <v>4</v>
      </c>
      <c r="F1885" s="181">
        <f>IFERROR(("20"&amp;LEFT(All_Opps[[#This Row],[Opportunity Name]],2))*1,"")</f>
        <v>2022</v>
      </c>
      <c r="G1885" s="181" t="str">
        <f>MID(All_Opps[[#This Row],[Opportunity Name]],3,2)</f>
        <v>06</v>
      </c>
      <c r="H1885" s="181" t="str">
        <f>LEFT(All_Opps[[#This Row],[Opportunity Name]],7)</f>
        <v>2206-11</v>
      </c>
      <c r="I1885" s="181" t="str" cm="1">
        <f t="array" ref="I18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85" s="181" t="str">
        <f>YEAR(All_Opps[[#This Row],[Close_Date]])&amp;"-"&amp;TEXT(MONTH(All_Opps[[#This Row],[Close_Date]]),"00")</f>
        <v>2021-05</v>
      </c>
      <c r="K1885" s="182">
        <f>All_Opps[[#This Row],[Created Date2]]*1</f>
        <v>44304</v>
      </c>
      <c r="L1885" s="183">
        <f>YEAR(All_Opps[[#This Row],[Created_Date]])</f>
        <v>2021</v>
      </c>
      <c r="M1885" s="184">
        <f>WEEKNUM(All_Opps[[#This Row],[Created_Date]],16)</f>
        <v>17</v>
      </c>
      <c r="N1885" s="182">
        <f>All_Opps[[#This Row],[Close Date]]*1</f>
        <v>44317</v>
      </c>
      <c r="O1885" s="185">
        <f>YEAR(All_Opps[[#This Row],[Close_Date]])</f>
        <v>2021</v>
      </c>
      <c r="P1885" s="183">
        <f>MONTH(All_Opps[[#This Row],[Close Date]])</f>
        <v>5</v>
      </c>
      <c r="Q1885" s="181">
        <f>WEEKNUM(All_Opps[[#This Row],[Close Date]],1)</f>
        <v>18</v>
      </c>
      <c r="R188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409</v>
      </c>
      <c r="S1885" s="4" t="s">
        <v>4080</v>
      </c>
      <c r="T1885" s="4" t="s">
        <v>4081</v>
      </c>
      <c r="U1885" s="68">
        <v>44317</v>
      </c>
      <c r="V1885" s="347" t="s">
        <v>19</v>
      </c>
      <c r="W1885" s="9">
        <v>83674</v>
      </c>
      <c r="X1885" s="4" t="s">
        <v>11</v>
      </c>
      <c r="Y1885" s="4" t="s">
        <v>1285</v>
      </c>
      <c r="Z1885" s="68">
        <v>44304</v>
      </c>
    </row>
    <row r="1886" spans="1:26" ht="12.75" x14ac:dyDescent="0.35">
      <c r="A18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886" s="181" t="str">
        <f>IF(All_Opps[[#This Row],[WeekMod]]&lt;&gt;"",CONCATENATE(All_Opps[[#This Row],[Opp Year]],"-",TEXT(All_Opps[[#This Row],[WeekMod]],"00#")),"")</f>
        <v>2021-068</v>
      </c>
      <c r="C18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886" s="181" t="str">
        <f>CONCATENATE(All_Opps[[#This Row],[Opp Year]],"-",TEXT(All_Opps[[#This Row],[Week]],"00#"))</f>
        <v>2021-068</v>
      </c>
      <c r="E1886" s="181">
        <f>IFERROR(VALUE(RIGHT(All_Opps[[#This Row],[Opportunity Name]],2)),"")</f>
        <v>4</v>
      </c>
      <c r="F1886" s="181">
        <f>IFERROR(("20"&amp;LEFT(All_Opps[[#This Row],[Opportunity Name]],2))*1,"")</f>
        <v>2021</v>
      </c>
      <c r="G1886" s="181" t="str">
        <f>MID(All_Opps[[#This Row],[Opportunity Name]],3,2)</f>
        <v>12</v>
      </c>
      <c r="H1886" s="181" t="str">
        <f>LEFT(All_Opps[[#This Row],[Opportunity Name]],7)</f>
        <v>2112 St</v>
      </c>
      <c r="I1886" s="181" t="str" cm="1">
        <f t="array" ref="I18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86" s="181" t="str">
        <f>YEAR(All_Opps[[#This Row],[Close_Date]])&amp;"-"&amp;TEXT(MONTH(All_Opps[[#This Row],[Close_Date]]),"00")</f>
        <v>2021-04</v>
      </c>
      <c r="K1886" s="182">
        <f>All_Opps[[#This Row],[Created Date2]]*1</f>
        <v>44292</v>
      </c>
      <c r="L1886" s="183">
        <f>YEAR(All_Opps[[#This Row],[Created_Date]])</f>
        <v>2021</v>
      </c>
      <c r="M1886" s="184">
        <f>WEEKNUM(All_Opps[[#This Row],[Created_Date]],16)</f>
        <v>15</v>
      </c>
      <c r="N1886" s="182">
        <f>All_Opps[[#This Row],[Close Date]]*1</f>
        <v>44297</v>
      </c>
      <c r="O1886" s="185">
        <f>YEAR(All_Opps[[#This Row],[Close_Date]])</f>
        <v>2021</v>
      </c>
      <c r="P1886" s="183">
        <f>MONTH(All_Opps[[#This Row],[Close Date]])</f>
        <v>4</v>
      </c>
      <c r="Q1886" s="181">
        <f>WEEKNUM(All_Opps[[#This Row],[Close Date]],1)</f>
        <v>16</v>
      </c>
      <c r="R188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86" s="4" t="s">
        <v>4082</v>
      </c>
      <c r="T1886" s="4" t="s">
        <v>4083</v>
      </c>
      <c r="U1886" s="68">
        <v>44297</v>
      </c>
      <c r="V1886" s="347" t="s">
        <v>18</v>
      </c>
      <c r="W1886" s="9">
        <v>65986</v>
      </c>
      <c r="X1886" s="4" t="s">
        <v>6</v>
      </c>
      <c r="Y1886" s="4" t="s">
        <v>1285</v>
      </c>
      <c r="Z1886" s="68">
        <v>44292</v>
      </c>
    </row>
    <row r="1887" spans="1:26" ht="12.75" x14ac:dyDescent="0.35">
      <c r="A18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1887" s="181" t="str">
        <f>IF(All_Opps[[#This Row],[WeekMod]]&lt;&gt;"",CONCATENATE(All_Opps[[#This Row],[Opp Year]],"-",TEXT(All_Opps[[#This Row],[WeekMod]],"00#")),"")</f>
        <v>2022-018</v>
      </c>
      <c r="C18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1887" s="181" t="str">
        <f>CONCATENATE(All_Opps[[#This Row],[Opp Year]],"-",TEXT(All_Opps[[#This Row],[Week]],"00#"))</f>
        <v>2022-018</v>
      </c>
      <c r="E1887" s="181">
        <f>IFERROR(VALUE(RIGHT(All_Opps[[#This Row],[Opportunity Name]],2)),"")</f>
        <v>4</v>
      </c>
      <c r="F1887" s="181">
        <f>IFERROR(("20"&amp;LEFT(All_Opps[[#This Row],[Opportunity Name]],2))*1,"")</f>
        <v>2022</v>
      </c>
      <c r="G1887" s="181" t="str">
        <f>MID(All_Opps[[#This Row],[Opportunity Name]],3,2)</f>
        <v>08</v>
      </c>
      <c r="H1887" s="181" t="str">
        <f>LEFT(All_Opps[[#This Row],[Opportunity Name]],7)</f>
        <v>2208 Ev</v>
      </c>
      <c r="I1887" s="181" t="str" cm="1">
        <f t="array" ref="I18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87" s="181" t="str">
        <f>YEAR(All_Opps[[#This Row],[Close_Date]])&amp;"-"&amp;TEXT(MONTH(All_Opps[[#This Row],[Close_Date]]),"00")</f>
        <v>2021-04</v>
      </c>
      <c r="K1887" s="182">
        <f>All_Opps[[#This Row],[Created Date2]]*1</f>
        <v>44309</v>
      </c>
      <c r="L1887" s="183">
        <f>YEAR(All_Opps[[#This Row],[Created_Date]])</f>
        <v>2021</v>
      </c>
      <c r="M1887" s="184">
        <f>WEEKNUM(All_Opps[[#This Row],[Created_Date]],16)</f>
        <v>17</v>
      </c>
      <c r="N1887" s="182">
        <f>All_Opps[[#This Row],[Close Date]]*1</f>
        <v>44313</v>
      </c>
      <c r="O1887" s="185">
        <f>YEAR(All_Opps[[#This Row],[Close_Date]])</f>
        <v>2021</v>
      </c>
      <c r="P1887" s="183">
        <f>MONTH(All_Opps[[#This Row],[Close Date]])</f>
        <v>4</v>
      </c>
      <c r="Q1887" s="181">
        <f>WEEKNUM(All_Opps[[#This Row],[Close Date]],1)</f>
        <v>18</v>
      </c>
      <c r="R188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87" s="4" t="s">
        <v>4084</v>
      </c>
      <c r="T1887" s="4" t="s">
        <v>4085</v>
      </c>
      <c r="U1887" s="68">
        <v>44313</v>
      </c>
      <c r="V1887" s="347" t="s">
        <v>18</v>
      </c>
      <c r="W1887" s="9">
        <v>57024</v>
      </c>
      <c r="X1887" s="4" t="s">
        <v>6</v>
      </c>
      <c r="Y1887" s="4" t="s">
        <v>3563</v>
      </c>
      <c r="Z1887" s="68">
        <v>44309</v>
      </c>
    </row>
    <row r="1888" spans="1:26" ht="12.75" x14ac:dyDescent="0.35">
      <c r="A18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1888" s="181" t="str">
        <f>IF(All_Opps[[#This Row],[WeekMod]]&lt;&gt;"",CONCATENATE(All_Opps[[#This Row],[Opp Year]],"-",TEXT(All_Opps[[#This Row],[WeekMod]],"00#")),"")</f>
        <v>2022-017</v>
      </c>
      <c r="C18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1888" s="181" t="str">
        <f>CONCATENATE(All_Opps[[#This Row],[Opp Year]],"-",TEXT(All_Opps[[#This Row],[Week]],"00#"))</f>
        <v>2022-017</v>
      </c>
      <c r="E1888" s="181">
        <f>IFERROR(VALUE(RIGHT(All_Opps[[#This Row],[Opportunity Name]],2)),"")</f>
        <v>2</v>
      </c>
      <c r="F1888" s="181">
        <f>IFERROR(("20"&amp;LEFT(All_Opps[[#This Row],[Opportunity Name]],2))*1,"")</f>
        <v>2022</v>
      </c>
      <c r="G1888" s="181" t="str">
        <f>MID(All_Opps[[#This Row],[Opportunity Name]],3,2)</f>
        <v>05</v>
      </c>
      <c r="H1888" s="181" t="str">
        <f>LEFT(All_Opps[[#This Row],[Opportunity Name]],7)</f>
        <v>2205-10</v>
      </c>
      <c r="I1888" s="181" t="str" cm="1">
        <f t="array" ref="I18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88" s="181" t="str">
        <f>YEAR(All_Opps[[#This Row],[Close_Date]])&amp;"-"&amp;TEXT(MONTH(All_Opps[[#This Row],[Close_Date]]),"00")</f>
        <v>2021-04</v>
      </c>
      <c r="K1888" s="182">
        <f>All_Opps[[#This Row],[Created Date2]]*1</f>
        <v>44308</v>
      </c>
      <c r="L1888" s="183">
        <f>YEAR(All_Opps[[#This Row],[Created_Date]])</f>
        <v>2021</v>
      </c>
      <c r="M1888" s="184">
        <f>WEEKNUM(All_Opps[[#This Row],[Created_Date]],16)</f>
        <v>17</v>
      </c>
      <c r="N1888" s="182">
        <f>All_Opps[[#This Row],[Close Date]]*1</f>
        <v>44307</v>
      </c>
      <c r="O1888" s="185">
        <f>YEAR(All_Opps[[#This Row],[Close_Date]])</f>
        <v>2021</v>
      </c>
      <c r="P1888" s="183">
        <f>MONTH(All_Opps[[#This Row],[Close Date]])</f>
        <v>4</v>
      </c>
      <c r="Q1888" s="181">
        <f>WEEKNUM(All_Opps[[#This Row],[Close Date]],1)</f>
        <v>17</v>
      </c>
      <c r="R188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374</v>
      </c>
      <c r="S1888" s="4" t="s">
        <v>4086</v>
      </c>
      <c r="T1888" s="4" t="s">
        <v>4087</v>
      </c>
      <c r="U1888" s="68">
        <v>44307</v>
      </c>
      <c r="V1888" s="347" t="s">
        <v>19</v>
      </c>
      <c r="W1888" s="341">
        <v>63090</v>
      </c>
      <c r="X1888" s="4" t="s">
        <v>159</v>
      </c>
      <c r="Y1888" s="4" t="s">
        <v>328</v>
      </c>
      <c r="Z1888" s="68">
        <v>44308</v>
      </c>
    </row>
    <row r="1889" spans="1:26" ht="12.75" x14ac:dyDescent="0.35">
      <c r="A18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1889" s="181" t="str">
        <f>IF(All_Opps[[#This Row],[WeekMod]]&lt;&gt;"",CONCATENATE(All_Opps[[#This Row],[Opp Year]],"-",TEXT(All_Opps[[#This Row],[WeekMod]],"00#")),"")</f>
        <v>2022-017</v>
      </c>
      <c r="C18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1889" s="181" t="str">
        <f>CONCATENATE(All_Opps[[#This Row],[Opp Year]],"-",TEXT(All_Opps[[#This Row],[Week]],"00#"))</f>
        <v>2022-017</v>
      </c>
      <c r="E1889" s="181">
        <f>IFERROR(VALUE(RIGHT(All_Opps[[#This Row],[Opportunity Name]],2)),"")</f>
        <v>1</v>
      </c>
      <c r="F1889" s="181">
        <f>IFERROR(("20"&amp;LEFT(All_Opps[[#This Row],[Opportunity Name]],2))*1,"")</f>
        <v>2022</v>
      </c>
      <c r="G1889" s="181" t="str">
        <f>MID(All_Opps[[#This Row],[Opportunity Name]],3,2)</f>
        <v>05</v>
      </c>
      <c r="H1889" s="181" t="str">
        <f>LEFT(All_Opps[[#This Row],[Opportunity Name]],7)</f>
        <v>2205-10</v>
      </c>
      <c r="I1889" s="181" t="str" cm="1">
        <f t="array" ref="I18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89" s="181" t="str">
        <f>YEAR(All_Opps[[#This Row],[Close_Date]])&amp;"-"&amp;TEXT(MONTH(All_Opps[[#This Row],[Close_Date]]),"00")</f>
        <v>2021-04</v>
      </c>
      <c r="K1889" s="182">
        <f>All_Opps[[#This Row],[Created Date2]]*1</f>
        <v>44311</v>
      </c>
      <c r="L1889" s="183">
        <f>YEAR(All_Opps[[#This Row],[Created_Date]])</f>
        <v>2021</v>
      </c>
      <c r="M1889" s="184">
        <f>WEEKNUM(All_Opps[[#This Row],[Created_Date]],16)</f>
        <v>18</v>
      </c>
      <c r="N1889" s="182">
        <f>All_Opps[[#This Row],[Close Date]]*1</f>
        <v>44310</v>
      </c>
      <c r="O1889" s="185">
        <f>YEAR(All_Opps[[#This Row],[Close_Date]])</f>
        <v>2021</v>
      </c>
      <c r="P1889" s="183">
        <f>MONTH(All_Opps[[#This Row],[Close Date]])</f>
        <v>4</v>
      </c>
      <c r="Q1889" s="181">
        <f>WEEKNUM(All_Opps[[#This Row],[Close Date]],1)</f>
        <v>17</v>
      </c>
      <c r="R188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371</v>
      </c>
      <c r="S1889" s="4" t="s">
        <v>4088</v>
      </c>
      <c r="T1889" s="4" t="s">
        <v>4089</v>
      </c>
      <c r="U1889" s="68">
        <v>44310</v>
      </c>
      <c r="V1889" s="347" t="s">
        <v>19</v>
      </c>
      <c r="W1889" s="341">
        <v>66221</v>
      </c>
      <c r="X1889" s="4" t="s">
        <v>13</v>
      </c>
      <c r="Y1889" s="4" t="s">
        <v>328</v>
      </c>
      <c r="Z1889" s="68">
        <v>44311</v>
      </c>
    </row>
    <row r="1890" spans="1:26" ht="12.75" x14ac:dyDescent="0.35">
      <c r="A18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1890" s="181" t="str">
        <f>IF(All_Opps[[#This Row],[WeekMod]]&lt;&gt;"",CONCATENATE(All_Opps[[#This Row],[Opp Year]],"-",TEXT(All_Opps[[#This Row],[WeekMod]],"00#")),"")</f>
        <v>2021-066</v>
      </c>
      <c r="C18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1890" s="181" t="str">
        <f>CONCATENATE(All_Opps[[#This Row],[Opp Year]],"-",TEXT(All_Opps[[#This Row],[Week]],"00#"))</f>
        <v>2021-066</v>
      </c>
      <c r="E1890" s="181">
        <f>IFERROR(VALUE(RIGHT(All_Opps[[#This Row],[Opportunity Name]],2)),"")</f>
        <v>2</v>
      </c>
      <c r="F1890" s="181">
        <f>IFERROR(("20"&amp;LEFT(All_Opps[[#This Row],[Opportunity Name]],2))*1,"")</f>
        <v>2021</v>
      </c>
      <c r="G1890" s="181" t="str">
        <f>MID(All_Opps[[#This Row],[Opportunity Name]],3,2)</f>
        <v>08</v>
      </c>
      <c r="H1890" s="181" t="str">
        <f>LEFT(All_Opps[[#This Row],[Opportunity Name]],7)</f>
        <v>2108 Li</v>
      </c>
      <c r="I1890" s="181" t="str" cm="1">
        <f t="array" ref="I18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90" s="181" t="str">
        <f>YEAR(All_Opps[[#This Row],[Close_Date]])&amp;"-"&amp;TEXT(MONTH(All_Opps[[#This Row],[Close_Date]]),"00")</f>
        <v>2021-04</v>
      </c>
      <c r="K1890" s="182">
        <f>All_Opps[[#This Row],[Created Date2]]*1</f>
        <v>44266</v>
      </c>
      <c r="L1890" s="183">
        <f>YEAR(All_Opps[[#This Row],[Created_Date]])</f>
        <v>2021</v>
      </c>
      <c r="M1890" s="184">
        <f>WEEKNUM(All_Opps[[#This Row],[Created_Date]],16)</f>
        <v>11</v>
      </c>
      <c r="N1890" s="182">
        <f>All_Opps[[#This Row],[Close Date]]*1</f>
        <v>44288</v>
      </c>
      <c r="O1890" s="185">
        <f>YEAR(All_Opps[[#This Row],[Close_Date]])</f>
        <v>2021</v>
      </c>
      <c r="P1890" s="183">
        <f>MONTH(All_Opps[[#This Row],[Close Date]])</f>
        <v>4</v>
      </c>
      <c r="Q1890" s="181">
        <f>WEEKNUM(All_Opps[[#This Row],[Close Date]],1)</f>
        <v>14</v>
      </c>
      <c r="R18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90" s="4" t="s">
        <v>4090</v>
      </c>
      <c r="T1890" s="4" t="s">
        <v>4091</v>
      </c>
      <c r="U1890" s="68">
        <v>44288</v>
      </c>
      <c r="V1890" s="347" t="s">
        <v>18</v>
      </c>
      <c r="W1890" s="9">
        <v>32264</v>
      </c>
      <c r="X1890" s="4" t="s">
        <v>161</v>
      </c>
      <c r="Y1890" s="4" t="s">
        <v>3563</v>
      </c>
      <c r="Z1890" s="68">
        <v>44266</v>
      </c>
    </row>
    <row r="1891" spans="1:26" ht="12.75" x14ac:dyDescent="0.35">
      <c r="A18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1891" s="181" t="str">
        <f>IF(All_Opps[[#This Row],[WeekMod]]&lt;&gt;"",CONCATENATE(All_Opps[[#This Row],[Opp Year]],"-",TEXT(All_Opps[[#This Row],[WeekMod]],"00#")),"")</f>
        <v>2021-067</v>
      </c>
      <c r="C18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1891" s="181" t="str">
        <f>CONCATENATE(All_Opps[[#This Row],[Opp Year]],"-",TEXT(All_Opps[[#This Row],[Week]],"00#"))</f>
        <v>2021-067</v>
      </c>
      <c r="E1891" s="181">
        <f>IFERROR(VALUE(RIGHT(All_Opps[[#This Row],[Opportunity Name]],2)),"")</f>
        <v>4</v>
      </c>
      <c r="F1891" s="181">
        <f>IFERROR(("20"&amp;LEFT(All_Opps[[#This Row],[Opportunity Name]],2))*1,"")</f>
        <v>2021</v>
      </c>
      <c r="G1891" s="181" t="str">
        <f>MID(All_Opps[[#This Row],[Opportunity Name]],3,2)</f>
        <v>06</v>
      </c>
      <c r="H1891" s="181" t="str">
        <f>LEFT(All_Opps[[#This Row],[Opportunity Name]],7)</f>
        <v>2106 As</v>
      </c>
      <c r="I1891" s="181" t="str" cm="1">
        <f t="array" ref="I18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91" s="181" t="str">
        <f>YEAR(All_Opps[[#This Row],[Close_Date]])&amp;"-"&amp;TEXT(MONTH(All_Opps[[#This Row],[Close_Date]]),"00")</f>
        <v>2021-04</v>
      </c>
      <c r="K1891" s="182">
        <f>All_Opps[[#This Row],[Created Date2]]*1</f>
        <v>44293</v>
      </c>
      <c r="L1891" s="183">
        <f>YEAR(All_Opps[[#This Row],[Created_Date]])</f>
        <v>2021</v>
      </c>
      <c r="M1891" s="184">
        <f>WEEKNUM(All_Opps[[#This Row],[Created_Date]],16)</f>
        <v>15</v>
      </c>
      <c r="N1891" s="182">
        <f>All_Opps[[#This Row],[Close Date]]*1</f>
        <v>44295</v>
      </c>
      <c r="O1891" s="185">
        <f>YEAR(All_Opps[[#This Row],[Close_Date]])</f>
        <v>2021</v>
      </c>
      <c r="P1891" s="183">
        <f>MONTH(All_Opps[[#This Row],[Close Date]])</f>
        <v>4</v>
      </c>
      <c r="Q1891" s="181">
        <f>WEEKNUM(All_Opps[[#This Row],[Close Date]],1)</f>
        <v>15</v>
      </c>
      <c r="R189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91" s="4" t="s">
        <v>4092</v>
      </c>
      <c r="T1891" s="4" t="s">
        <v>4093</v>
      </c>
      <c r="U1891" s="68">
        <v>44295</v>
      </c>
      <c r="V1891" s="347" t="s">
        <v>18</v>
      </c>
      <c r="W1891" s="9">
        <v>34910</v>
      </c>
      <c r="X1891" s="4" t="s">
        <v>13</v>
      </c>
      <c r="Y1891" s="4" t="s">
        <v>1285</v>
      </c>
      <c r="Z1891" s="68">
        <v>44293</v>
      </c>
    </row>
    <row r="1892" spans="1:26" ht="12.75" x14ac:dyDescent="0.35">
      <c r="A18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1892" s="181" t="str">
        <f>IF(All_Opps[[#This Row],[WeekMod]]&lt;&gt;"",CONCATENATE(All_Opps[[#This Row],[Opp Year]],"-",TEXT(All_Opps[[#This Row],[WeekMod]],"00#")),"")</f>
        <v>2022-017</v>
      </c>
      <c r="C18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1892" s="181" t="str">
        <f>CONCATENATE(All_Opps[[#This Row],[Opp Year]],"-",TEXT(All_Opps[[#This Row],[Week]],"00#"))</f>
        <v>2022-017</v>
      </c>
      <c r="E1892" s="181">
        <f>IFERROR(VALUE(RIGHT(All_Opps[[#This Row],[Opportunity Name]],2)),"")</f>
        <v>2</v>
      </c>
      <c r="F1892" s="181">
        <f>IFERROR(("20"&amp;LEFT(All_Opps[[#This Row],[Opportunity Name]],2))*1,"")</f>
        <v>2022</v>
      </c>
      <c r="G1892" s="181" t="str">
        <f>MID(All_Opps[[#This Row],[Opportunity Name]],3,2)</f>
        <v>04</v>
      </c>
      <c r="H1892" s="181" t="str">
        <f>LEFT(All_Opps[[#This Row],[Opportunity Name]],7)</f>
        <v>2204-08</v>
      </c>
      <c r="I1892" s="181" t="str" cm="1">
        <f t="array" ref="I18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92" s="181" t="str">
        <f>YEAR(All_Opps[[#This Row],[Close_Date]])&amp;"-"&amp;TEXT(MONTH(All_Opps[[#This Row],[Close_Date]]),"00")</f>
        <v>2021-04</v>
      </c>
      <c r="K1892" s="182">
        <f>All_Opps[[#This Row],[Created Date2]]*1</f>
        <v>44284</v>
      </c>
      <c r="L1892" s="183">
        <f>YEAR(All_Opps[[#This Row],[Created_Date]])</f>
        <v>2021</v>
      </c>
      <c r="M1892" s="184">
        <f>WEEKNUM(All_Opps[[#This Row],[Created_Date]],16)</f>
        <v>14</v>
      </c>
      <c r="N1892" s="182">
        <f>All_Opps[[#This Row],[Close Date]]*1</f>
        <v>44307</v>
      </c>
      <c r="O1892" s="185">
        <f>YEAR(All_Opps[[#This Row],[Close_Date]])</f>
        <v>2021</v>
      </c>
      <c r="P1892" s="183">
        <f>MONTH(All_Opps[[#This Row],[Close Date]])</f>
        <v>4</v>
      </c>
      <c r="Q1892" s="181">
        <f>WEEKNUM(All_Opps[[#This Row],[Close Date]],1)</f>
        <v>17</v>
      </c>
      <c r="R189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368</v>
      </c>
      <c r="S1892" s="4" t="s">
        <v>4094</v>
      </c>
      <c r="T1892" s="4" t="s">
        <v>4095</v>
      </c>
      <c r="U1892" s="68">
        <v>44307</v>
      </c>
      <c r="V1892" s="347" t="s">
        <v>19</v>
      </c>
      <c r="W1892" s="341">
        <v>63266</v>
      </c>
      <c r="X1892" s="4" t="s">
        <v>13</v>
      </c>
      <c r="Y1892" s="4" t="s">
        <v>328</v>
      </c>
      <c r="Z1892" s="68">
        <v>44284</v>
      </c>
    </row>
    <row r="1893" spans="1:26" ht="12.75" x14ac:dyDescent="0.35">
      <c r="A18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1893" s="181" t="str">
        <f>IF(All_Opps[[#This Row],[WeekMod]]&lt;&gt;"",CONCATENATE(All_Opps[[#This Row],[Opp Year]],"-",TEXT(All_Opps[[#This Row],[WeekMod]],"00#")),"")</f>
        <v>2021-070</v>
      </c>
      <c r="C18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1893" s="181" t="str">
        <f>CONCATENATE(All_Opps[[#This Row],[Opp Year]],"-",TEXT(All_Opps[[#This Row],[Week]],"00#"))</f>
        <v>2021-070</v>
      </c>
      <c r="E1893" s="181">
        <f>IFERROR(VALUE(RIGHT(All_Opps[[#This Row],[Opportunity Name]],2)),"")</f>
        <v>2</v>
      </c>
      <c r="F1893" s="181">
        <f>IFERROR(("20"&amp;LEFT(All_Opps[[#This Row],[Opportunity Name]],2))*1,"")</f>
        <v>2021</v>
      </c>
      <c r="G1893" s="181" t="str">
        <f>MID(All_Opps[[#This Row],[Opportunity Name]],3,2)</f>
        <v>06</v>
      </c>
      <c r="H1893" s="181" t="str">
        <f>LEFT(All_Opps[[#This Row],[Opportunity Name]],7)</f>
        <v>2106-35</v>
      </c>
      <c r="I1893" s="181" t="str" cm="1">
        <f t="array" ref="I18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93" s="181" t="str">
        <f>YEAR(All_Opps[[#This Row],[Close_Date]])&amp;"-"&amp;TEXT(MONTH(All_Opps[[#This Row],[Close_Date]]),"00")</f>
        <v>2021-04</v>
      </c>
      <c r="K1893" s="182">
        <f>All_Opps[[#This Row],[Created Date2]]*1</f>
        <v>44309</v>
      </c>
      <c r="L1893" s="183">
        <f>YEAR(All_Opps[[#This Row],[Created_Date]])</f>
        <v>2021</v>
      </c>
      <c r="M1893" s="184">
        <f>WEEKNUM(All_Opps[[#This Row],[Created_Date]],16)</f>
        <v>17</v>
      </c>
      <c r="N1893" s="182">
        <f>All_Opps[[#This Row],[Close Date]]*1</f>
        <v>44315</v>
      </c>
      <c r="O1893" s="185">
        <f>YEAR(All_Opps[[#This Row],[Close_Date]])</f>
        <v>2021</v>
      </c>
      <c r="P1893" s="183">
        <f>MONTH(All_Opps[[#This Row],[Close Date]])</f>
        <v>4</v>
      </c>
      <c r="Q1893" s="181">
        <f>WEEKNUM(All_Opps[[#This Row],[Close Date]],1)</f>
        <v>18</v>
      </c>
      <c r="R189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</v>
      </c>
      <c r="S1893" s="4" t="s">
        <v>4096</v>
      </c>
      <c r="T1893" s="4" t="s">
        <v>4097</v>
      </c>
      <c r="U1893" s="68">
        <v>44315</v>
      </c>
      <c r="V1893" s="347" t="s">
        <v>19</v>
      </c>
      <c r="W1893" s="9">
        <v>60554</v>
      </c>
      <c r="X1893" s="4" t="s">
        <v>159</v>
      </c>
      <c r="Y1893" s="4" t="s">
        <v>1285</v>
      </c>
      <c r="Z1893" s="68">
        <v>44309</v>
      </c>
    </row>
    <row r="1894" spans="1:26" ht="12.75" x14ac:dyDescent="0.35">
      <c r="A18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14</v>
      </c>
      <c r="B1894" s="181" t="str">
        <f>IF(All_Opps[[#This Row],[WeekMod]]&lt;&gt;"",CONCATENATE(All_Opps[[#This Row],[Opp Year]],"-",TEXT(All_Opps[[#This Row],[WeekMod]],"00#")),"")</f>
        <v>2022-014</v>
      </c>
      <c r="C18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14</v>
      </c>
      <c r="D1894" s="181" t="str">
        <f>CONCATENATE(All_Opps[[#This Row],[Opp Year]],"-",TEXT(All_Opps[[#This Row],[Week]],"00#"))</f>
        <v>2022-014</v>
      </c>
      <c r="E1894" s="181">
        <f>IFERROR(VALUE(RIGHT(All_Opps[[#This Row],[Opportunity Name]],2)),"")</f>
        <v>2</v>
      </c>
      <c r="F1894" s="181">
        <f>IFERROR(("20"&amp;LEFT(All_Opps[[#This Row],[Opportunity Name]],2))*1,"")</f>
        <v>2022</v>
      </c>
      <c r="G1894" s="181" t="str">
        <f>MID(All_Opps[[#This Row],[Opportunity Name]],3,2)</f>
        <v>08</v>
      </c>
      <c r="H1894" s="181" t="str">
        <f>LEFT(All_Opps[[#This Row],[Opportunity Name]],7)</f>
        <v>2208 Ur</v>
      </c>
      <c r="I1894" s="181" t="str" cm="1">
        <f t="array" ref="I18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94" s="181" t="str">
        <f>YEAR(All_Opps[[#This Row],[Close_Date]])&amp;"-"&amp;TEXT(MONTH(All_Opps[[#This Row],[Close_Date]]),"00")</f>
        <v>2021-03</v>
      </c>
      <c r="K1894" s="182">
        <f>All_Opps[[#This Row],[Created Date2]]*1</f>
        <v>44265</v>
      </c>
      <c r="L1894" s="183">
        <f>YEAR(All_Opps[[#This Row],[Created_Date]])</f>
        <v>2021</v>
      </c>
      <c r="M1894" s="184">
        <f>WEEKNUM(All_Opps[[#This Row],[Created_Date]],16)</f>
        <v>11</v>
      </c>
      <c r="N1894" s="182">
        <f>All_Opps[[#This Row],[Close Date]]*1</f>
        <v>44284</v>
      </c>
      <c r="O1894" s="185">
        <f>YEAR(All_Opps[[#This Row],[Close_Date]])</f>
        <v>2021</v>
      </c>
      <c r="P1894" s="183">
        <f>MONTH(All_Opps[[#This Row],[Close Date]])</f>
        <v>3</v>
      </c>
      <c r="Q1894" s="181">
        <f>WEEKNUM(All_Opps[[#This Row],[Close Date]],1)</f>
        <v>14</v>
      </c>
      <c r="R189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94" s="4" t="s">
        <v>4098</v>
      </c>
      <c r="T1894" s="4" t="s">
        <v>4099</v>
      </c>
      <c r="U1894" s="68">
        <v>44284</v>
      </c>
      <c r="V1894" s="347" t="s">
        <v>18</v>
      </c>
      <c r="W1894" s="9">
        <v>41081</v>
      </c>
      <c r="X1894" s="4" t="s">
        <v>15</v>
      </c>
      <c r="Y1894" s="4" t="s">
        <v>1285</v>
      </c>
      <c r="Z1894" s="68">
        <v>44265</v>
      </c>
    </row>
    <row r="1895" spans="1:26" ht="12.75" x14ac:dyDescent="0.35">
      <c r="A18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1895" s="181" t="str">
        <f>IF(All_Opps[[#This Row],[WeekMod]]&lt;&gt;"",CONCATENATE(All_Opps[[#This Row],[Opp Year]],"-",TEXT(All_Opps[[#This Row],[WeekMod]],"00#")),"")</f>
        <v>2021-071</v>
      </c>
      <c r="C18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1895" s="181" t="str">
        <f>CONCATENATE(All_Opps[[#This Row],[Opp Year]],"-",TEXT(All_Opps[[#This Row],[Week]],"00#"))</f>
        <v>2021-071</v>
      </c>
      <c r="E1895" s="181">
        <f>IFERROR(VALUE(RIGHT(All_Opps[[#This Row],[Opportunity Name]],2)),"")</f>
        <v>2</v>
      </c>
      <c r="F1895" s="181">
        <f>IFERROR(("20"&amp;LEFT(All_Opps[[#This Row],[Opportunity Name]],2))*1,"")</f>
        <v>2021</v>
      </c>
      <c r="G1895" s="181" t="str">
        <f>MID(All_Opps[[#This Row],[Opportunity Name]],3,2)</f>
        <v>09</v>
      </c>
      <c r="H1895" s="181" t="str">
        <f>LEFT(All_Opps[[#This Row],[Opportunity Name]],7)</f>
        <v>2109 Ze</v>
      </c>
      <c r="I1895" s="181" t="str" cm="1">
        <f t="array" ref="I18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95" s="181" t="str">
        <f>YEAR(All_Opps[[#This Row],[Close_Date]])&amp;"-"&amp;TEXT(MONTH(All_Opps[[#This Row],[Close_Date]]),"00")</f>
        <v>2021-05</v>
      </c>
      <c r="K1895" s="182">
        <f>All_Opps[[#This Row],[Created Date2]]*1</f>
        <v>44311</v>
      </c>
      <c r="L1895" s="183">
        <f>YEAR(All_Opps[[#This Row],[Created_Date]])</f>
        <v>2021</v>
      </c>
      <c r="M1895" s="184">
        <f>WEEKNUM(All_Opps[[#This Row],[Created_Date]],16)</f>
        <v>18</v>
      </c>
      <c r="N1895" s="182">
        <f>All_Opps[[#This Row],[Close Date]]*1</f>
        <v>44322</v>
      </c>
      <c r="O1895" s="185">
        <f>YEAR(All_Opps[[#This Row],[Close_Date]])</f>
        <v>2021</v>
      </c>
      <c r="P1895" s="183">
        <f>MONTH(All_Opps[[#This Row],[Close Date]])</f>
        <v>5</v>
      </c>
      <c r="Q1895" s="181">
        <f>WEEKNUM(All_Opps[[#This Row],[Close Date]],1)</f>
        <v>19</v>
      </c>
      <c r="R189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95" s="4" t="s">
        <v>4100</v>
      </c>
      <c r="T1895" s="4" t="s">
        <v>4101</v>
      </c>
      <c r="U1895" s="68">
        <v>44322</v>
      </c>
      <c r="V1895" s="347" t="s">
        <v>18</v>
      </c>
      <c r="W1895" s="9">
        <v>29251</v>
      </c>
      <c r="X1895" s="4" t="s">
        <v>11</v>
      </c>
      <c r="Y1895" s="4" t="s">
        <v>3563</v>
      </c>
      <c r="Z1895" s="68">
        <v>44311</v>
      </c>
    </row>
    <row r="1896" spans="1:26" ht="12.75" x14ac:dyDescent="0.35">
      <c r="A18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1896" s="181" t="str">
        <f>IF(All_Opps[[#This Row],[WeekMod]]&lt;&gt;"",CONCATENATE(All_Opps[[#This Row],[Opp Year]],"-",TEXT(All_Opps[[#This Row],[WeekMod]],"00#")),"")</f>
        <v>2022-015</v>
      </c>
      <c r="C18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1896" s="181" t="str">
        <f>CONCATENATE(All_Opps[[#This Row],[Opp Year]],"-",TEXT(All_Opps[[#This Row],[Week]],"00#"))</f>
        <v>2022-015</v>
      </c>
      <c r="E1896" s="181">
        <f>IFERROR(VALUE(RIGHT(All_Opps[[#This Row],[Opportunity Name]],2)),"")</f>
        <v>2</v>
      </c>
      <c r="F1896" s="181">
        <f>IFERROR(("20"&amp;LEFT(All_Opps[[#This Row],[Opportunity Name]],2))*1,"")</f>
        <v>2022</v>
      </c>
      <c r="G1896" s="181" t="str">
        <f>MID(All_Opps[[#This Row],[Opportunity Name]],3,2)</f>
        <v>01</v>
      </c>
      <c r="H1896" s="181" t="str">
        <f>LEFT(All_Opps[[#This Row],[Opportunity Name]],7)</f>
        <v>2201-03</v>
      </c>
      <c r="I1896" s="181" t="str" cm="1">
        <f t="array" ref="I18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96" s="181" t="str">
        <f>YEAR(All_Opps[[#This Row],[Close_Date]])&amp;"-"&amp;TEXT(MONTH(All_Opps[[#This Row],[Close_Date]]),"00")</f>
        <v>2021-04</v>
      </c>
      <c r="K1896" s="182">
        <f>All_Opps[[#This Row],[Created Date2]]*1</f>
        <v>44288</v>
      </c>
      <c r="L1896" s="183">
        <f>YEAR(All_Opps[[#This Row],[Created_Date]])</f>
        <v>2021</v>
      </c>
      <c r="M1896" s="184">
        <f>WEEKNUM(All_Opps[[#This Row],[Created_Date]],16)</f>
        <v>14</v>
      </c>
      <c r="N1896" s="182">
        <f>All_Opps[[#This Row],[Close Date]]*1</f>
        <v>44296</v>
      </c>
      <c r="O1896" s="185">
        <f>YEAR(All_Opps[[#This Row],[Close_Date]])</f>
        <v>2021</v>
      </c>
      <c r="P1896" s="183">
        <f>MONTH(All_Opps[[#This Row],[Close Date]])</f>
        <v>4</v>
      </c>
      <c r="Q1896" s="181">
        <f>WEEKNUM(All_Opps[[#This Row],[Close Date]],1)</f>
        <v>15</v>
      </c>
      <c r="R189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274</v>
      </c>
      <c r="S1896" s="4" t="s">
        <v>4102</v>
      </c>
      <c r="T1896" s="4" t="s">
        <v>4103</v>
      </c>
      <c r="U1896" s="68">
        <v>44296</v>
      </c>
      <c r="V1896" s="347" t="s">
        <v>19</v>
      </c>
      <c r="W1896" s="9">
        <v>34478</v>
      </c>
      <c r="X1896" s="4" t="s">
        <v>175</v>
      </c>
      <c r="Y1896" s="4" t="s">
        <v>1285</v>
      </c>
      <c r="Z1896" s="68">
        <v>44288</v>
      </c>
    </row>
    <row r="1897" spans="1:26" ht="12.75" x14ac:dyDescent="0.35">
      <c r="A18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1897" s="181" t="str">
        <f>IF(All_Opps[[#This Row],[WeekMod]]&lt;&gt;"",CONCATENATE(All_Opps[[#This Row],[Opp Year]],"-",TEXT(All_Opps[[#This Row],[WeekMod]],"00#")),"")</f>
        <v>2021-065</v>
      </c>
      <c r="C18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1897" s="181" t="str">
        <f>CONCATENATE(All_Opps[[#This Row],[Opp Year]],"-",TEXT(All_Opps[[#This Row],[Week]],"00#"))</f>
        <v>2021-065</v>
      </c>
      <c r="E1897" s="181">
        <f>IFERROR(VALUE(RIGHT(All_Opps[[#This Row],[Opportunity Name]],2)),"")</f>
        <v>3</v>
      </c>
      <c r="F1897" s="181">
        <f>IFERROR(("20"&amp;LEFT(All_Opps[[#This Row],[Opportunity Name]],2))*1,"")</f>
        <v>2021</v>
      </c>
      <c r="G1897" s="181" t="str">
        <f>MID(All_Opps[[#This Row],[Opportunity Name]],3,2)</f>
        <v>07</v>
      </c>
      <c r="H1897" s="181" t="str">
        <f>LEFT(All_Opps[[#This Row],[Opportunity Name]],7)</f>
        <v>2107-28</v>
      </c>
      <c r="I1897" s="181" t="str" cm="1">
        <f t="array" ref="I18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97" s="181" t="str">
        <f>YEAR(All_Opps[[#This Row],[Close_Date]])&amp;"-"&amp;TEXT(MONTH(All_Opps[[#This Row],[Close_Date]]),"00")</f>
        <v>2021-03</v>
      </c>
      <c r="K1897" s="182">
        <f>All_Opps[[#This Row],[Created Date2]]*1</f>
        <v>44277</v>
      </c>
      <c r="L1897" s="183">
        <f>YEAR(All_Opps[[#This Row],[Created_Date]])</f>
        <v>2021</v>
      </c>
      <c r="M1897" s="184">
        <f>WEEKNUM(All_Opps[[#This Row],[Created_Date]],16)</f>
        <v>13</v>
      </c>
      <c r="N1897" s="182">
        <f>All_Opps[[#This Row],[Close Date]]*1</f>
        <v>44277</v>
      </c>
      <c r="O1897" s="185">
        <f>YEAR(All_Opps[[#This Row],[Close_Date]])</f>
        <v>2021</v>
      </c>
      <c r="P1897" s="183">
        <f>MONTH(All_Opps[[#This Row],[Close Date]])</f>
        <v>3</v>
      </c>
      <c r="Q1897" s="181">
        <f>WEEKNUM(All_Opps[[#This Row],[Close Date]],1)</f>
        <v>13</v>
      </c>
      <c r="R189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101</v>
      </c>
      <c r="S1897" s="4" t="s">
        <v>4104</v>
      </c>
      <c r="T1897" s="4" t="s">
        <v>4105</v>
      </c>
      <c r="U1897" s="68">
        <v>44277</v>
      </c>
      <c r="V1897" s="347" t="s">
        <v>19</v>
      </c>
      <c r="W1897" s="341">
        <v>0</v>
      </c>
      <c r="X1897" s="4" t="s">
        <v>13</v>
      </c>
      <c r="Y1897" s="4" t="s">
        <v>328</v>
      </c>
      <c r="Z1897" s="68">
        <v>44277</v>
      </c>
    </row>
    <row r="1898" spans="1:26" ht="12.75" x14ac:dyDescent="0.35">
      <c r="A18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1898" s="181" t="str">
        <f>IF(All_Opps[[#This Row],[WeekMod]]&lt;&gt;"",CONCATENATE(All_Opps[[#This Row],[Opp Year]],"-",TEXT(All_Opps[[#This Row],[WeekMod]],"00#")),"")</f>
        <v>2021-070</v>
      </c>
      <c r="C18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1898" s="181" t="str">
        <f>CONCATENATE(All_Opps[[#This Row],[Opp Year]],"-",TEXT(All_Opps[[#This Row],[Week]],"00#"))</f>
        <v>2021-070</v>
      </c>
      <c r="E1898" s="181">
        <f>IFERROR(VALUE(RIGHT(All_Opps[[#This Row],[Opportunity Name]],2)),"")</f>
        <v>5</v>
      </c>
      <c r="F1898" s="181">
        <f>IFERROR(("20"&amp;LEFT(All_Opps[[#This Row],[Opportunity Name]],2))*1,"")</f>
        <v>2021</v>
      </c>
      <c r="G1898" s="181" t="str">
        <f>MID(All_Opps[[#This Row],[Opportunity Name]],3,2)</f>
        <v>05</v>
      </c>
      <c r="H1898" s="181" t="str">
        <f>LEFT(All_Opps[[#This Row],[Opportunity Name]],7)</f>
        <v>2105-21</v>
      </c>
      <c r="I1898" s="181" t="str" cm="1">
        <f t="array" ref="I18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898" s="181" t="str">
        <f>YEAR(All_Opps[[#This Row],[Close_Date]])&amp;"-"&amp;TEXT(MONTH(All_Opps[[#This Row],[Close_Date]]),"00")</f>
        <v>2021-04</v>
      </c>
      <c r="K1898" s="182">
        <f>All_Opps[[#This Row],[Created Date2]]*1</f>
        <v>44316</v>
      </c>
      <c r="L1898" s="183">
        <f>YEAR(All_Opps[[#This Row],[Created_Date]])</f>
        <v>2021</v>
      </c>
      <c r="M1898" s="184">
        <f>WEEKNUM(All_Opps[[#This Row],[Created_Date]],16)</f>
        <v>18</v>
      </c>
      <c r="N1898" s="182">
        <f>All_Opps[[#This Row],[Close Date]]*1</f>
        <v>44316</v>
      </c>
      <c r="O1898" s="185">
        <f>YEAR(All_Opps[[#This Row],[Close_Date]])</f>
        <v>2021</v>
      </c>
      <c r="P1898" s="183">
        <f>MONTH(All_Opps[[#This Row],[Close Date]])</f>
        <v>4</v>
      </c>
      <c r="Q1898" s="181">
        <f>WEEKNUM(All_Opps[[#This Row],[Close Date]],1)</f>
        <v>18</v>
      </c>
      <c r="R189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</v>
      </c>
      <c r="S1898" s="4" t="s">
        <v>4106</v>
      </c>
      <c r="T1898" s="4" t="s">
        <v>4107</v>
      </c>
      <c r="U1898" s="68">
        <v>44316</v>
      </c>
      <c r="V1898" s="347" t="s">
        <v>19</v>
      </c>
      <c r="W1898" s="9">
        <v>370</v>
      </c>
      <c r="X1898" s="4" t="s">
        <v>24</v>
      </c>
      <c r="Y1898" s="4" t="s">
        <v>3563</v>
      </c>
      <c r="Z1898" s="68">
        <v>44316</v>
      </c>
    </row>
    <row r="1899" spans="1:26" ht="12.75" x14ac:dyDescent="0.35">
      <c r="A18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1899" s="181" t="str">
        <f>IF(All_Opps[[#This Row],[WeekMod]]&lt;&gt;"",CONCATENATE(All_Opps[[#This Row],[Opp Year]],"-",TEXT(All_Opps[[#This Row],[WeekMod]],"00#")),"")</f>
        <v>2021-070</v>
      </c>
      <c r="C18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1899" s="181" t="str">
        <f>CONCATENATE(All_Opps[[#This Row],[Opp Year]],"-",TEXT(All_Opps[[#This Row],[Week]],"00#"))</f>
        <v>2021-070</v>
      </c>
      <c r="E1899" s="181">
        <f>IFERROR(VALUE(RIGHT(All_Opps[[#This Row],[Opportunity Name]],2)),"")</f>
        <v>2</v>
      </c>
      <c r="F1899" s="181">
        <f>IFERROR(("20"&amp;LEFT(All_Opps[[#This Row],[Opportunity Name]],2))*1,"")</f>
        <v>2021</v>
      </c>
      <c r="G1899" s="181" t="str">
        <f>MID(All_Opps[[#This Row],[Opportunity Name]],3,2)</f>
        <v>05</v>
      </c>
      <c r="H1899" s="181" t="str">
        <f>LEFT(All_Opps[[#This Row],[Opportunity Name]],7)</f>
        <v>2105 In</v>
      </c>
      <c r="I1899" s="181" t="str" cm="1">
        <f t="array" ref="I18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899" s="181" t="str">
        <f>YEAR(All_Opps[[#This Row],[Close_Date]])&amp;"-"&amp;TEXT(MONTH(All_Opps[[#This Row],[Close_Date]]),"00")</f>
        <v>2021-04</v>
      </c>
      <c r="K1899" s="182">
        <f>All_Opps[[#This Row],[Created Date2]]*1</f>
        <v>44295</v>
      </c>
      <c r="L1899" s="183">
        <f>YEAR(All_Opps[[#This Row],[Created_Date]])</f>
        <v>2021</v>
      </c>
      <c r="M1899" s="184">
        <f>WEEKNUM(All_Opps[[#This Row],[Created_Date]],16)</f>
        <v>15</v>
      </c>
      <c r="N1899" s="182">
        <f>All_Opps[[#This Row],[Close Date]]*1</f>
        <v>44315</v>
      </c>
      <c r="O1899" s="185">
        <f>YEAR(All_Opps[[#This Row],[Close_Date]])</f>
        <v>2021</v>
      </c>
      <c r="P1899" s="183">
        <f>MONTH(All_Opps[[#This Row],[Close Date]])</f>
        <v>4</v>
      </c>
      <c r="Q1899" s="181">
        <f>WEEKNUM(All_Opps[[#This Row],[Close Date]],1)</f>
        <v>18</v>
      </c>
      <c r="R189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899" s="4" t="s">
        <v>4108</v>
      </c>
      <c r="T1899" s="4" t="s">
        <v>4109</v>
      </c>
      <c r="U1899" s="68">
        <v>44315</v>
      </c>
      <c r="V1899" s="347" t="s">
        <v>18</v>
      </c>
      <c r="W1899" s="9">
        <v>23382</v>
      </c>
      <c r="X1899" s="4" t="s">
        <v>5</v>
      </c>
      <c r="Y1899" s="4" t="s">
        <v>3563</v>
      </c>
      <c r="Z1899" s="68">
        <v>44295</v>
      </c>
    </row>
    <row r="1900" spans="1:26" ht="12.75" x14ac:dyDescent="0.35">
      <c r="A19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1900" s="181" t="str">
        <f>IF(All_Opps[[#This Row],[WeekMod]]&lt;&gt;"",CONCATENATE(All_Opps[[#This Row],[Opp Year]],"-",TEXT(All_Opps[[#This Row],[WeekMod]],"00#")),"")</f>
        <v>2021-065</v>
      </c>
      <c r="C19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1900" s="181" t="str">
        <f>CONCATENATE(All_Opps[[#This Row],[Opp Year]],"-",TEXT(All_Opps[[#This Row],[Week]],"00#"))</f>
        <v>2021-065</v>
      </c>
      <c r="E1900" s="181">
        <f>IFERROR(VALUE(RIGHT(All_Opps[[#This Row],[Opportunity Name]],2)),"")</f>
        <v>4</v>
      </c>
      <c r="F1900" s="181">
        <f>IFERROR(("20"&amp;LEFT(All_Opps[[#This Row],[Opportunity Name]],2))*1,"")</f>
        <v>2021</v>
      </c>
      <c r="G1900" s="181" t="str">
        <f>MID(All_Opps[[#This Row],[Opportunity Name]],3,2)</f>
        <v>08</v>
      </c>
      <c r="H1900" s="181" t="str">
        <f>LEFT(All_Opps[[#This Row],[Opportunity Name]],7)</f>
        <v>2108 Fe</v>
      </c>
      <c r="I1900" s="181" t="str" cm="1">
        <f t="array" ref="I19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00" s="181" t="str">
        <f>YEAR(All_Opps[[#This Row],[Close_Date]])&amp;"-"&amp;TEXT(MONTH(All_Opps[[#This Row],[Close_Date]]),"00")</f>
        <v>2021-03</v>
      </c>
      <c r="K1900" s="182">
        <f>All_Opps[[#This Row],[Created Date2]]*1</f>
        <v>44265</v>
      </c>
      <c r="L1900" s="183">
        <f>YEAR(All_Opps[[#This Row],[Created_Date]])</f>
        <v>2021</v>
      </c>
      <c r="M1900" s="184">
        <f>WEEKNUM(All_Opps[[#This Row],[Created_Date]],16)</f>
        <v>11</v>
      </c>
      <c r="N1900" s="182">
        <f>All_Opps[[#This Row],[Close Date]]*1</f>
        <v>44278</v>
      </c>
      <c r="O1900" s="185">
        <f>YEAR(All_Opps[[#This Row],[Close_Date]])</f>
        <v>2021</v>
      </c>
      <c r="P1900" s="183">
        <f>MONTH(All_Opps[[#This Row],[Close Date]])</f>
        <v>3</v>
      </c>
      <c r="Q1900" s="181">
        <f>WEEKNUM(All_Opps[[#This Row],[Close Date]],1)</f>
        <v>13</v>
      </c>
      <c r="R190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00" s="4" t="s">
        <v>4110</v>
      </c>
      <c r="T1900" s="4" t="s">
        <v>4111</v>
      </c>
      <c r="U1900" s="68">
        <v>44278</v>
      </c>
      <c r="V1900" s="347" t="s">
        <v>18</v>
      </c>
      <c r="W1900" s="9">
        <v>174425</v>
      </c>
      <c r="X1900" s="4" t="s">
        <v>11</v>
      </c>
      <c r="Y1900" s="4" t="s">
        <v>3563</v>
      </c>
      <c r="Z1900" s="68">
        <v>44265</v>
      </c>
    </row>
    <row r="1901" spans="1:26" ht="12.75" x14ac:dyDescent="0.35">
      <c r="A19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1901" s="181" t="str">
        <f>IF(All_Opps[[#This Row],[WeekMod]]&lt;&gt;"",CONCATENATE(All_Opps[[#This Row],[Opp Year]],"-",TEXT(All_Opps[[#This Row],[WeekMod]],"00#")),"")</f>
        <v>2022-019</v>
      </c>
      <c r="C19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1901" s="181" t="str">
        <f>CONCATENATE(All_Opps[[#This Row],[Opp Year]],"-",TEXT(All_Opps[[#This Row],[Week]],"00#"))</f>
        <v>2022-019</v>
      </c>
      <c r="E1901" s="181">
        <f>IFERROR(VALUE(RIGHT(All_Opps[[#This Row],[Opportunity Name]],2)),"")</f>
        <v>6</v>
      </c>
      <c r="F1901" s="181">
        <f>IFERROR(("20"&amp;LEFT(All_Opps[[#This Row],[Opportunity Name]],2))*1,"")</f>
        <v>2022</v>
      </c>
      <c r="G1901" s="181" t="str">
        <f>MID(All_Opps[[#This Row],[Opportunity Name]],3,2)</f>
        <v>07</v>
      </c>
      <c r="H1901" s="181" t="str">
        <f>LEFT(All_Opps[[#This Row],[Opportunity Name]],7)</f>
        <v>2207 Br</v>
      </c>
      <c r="I1901" s="181" t="str" cm="1">
        <f t="array" ref="I19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01" s="181" t="str">
        <f>YEAR(All_Opps[[#This Row],[Close_Date]])&amp;"-"&amp;TEXT(MONTH(All_Opps[[#This Row],[Close_Date]]),"00")</f>
        <v>2021-05</v>
      </c>
      <c r="K1901" s="182">
        <f>All_Opps[[#This Row],[Created Date2]]*1</f>
        <v>44313</v>
      </c>
      <c r="L1901" s="183">
        <f>YEAR(All_Opps[[#This Row],[Created_Date]])</f>
        <v>2021</v>
      </c>
      <c r="M1901" s="184">
        <f>WEEKNUM(All_Opps[[#This Row],[Created_Date]],16)</f>
        <v>18</v>
      </c>
      <c r="N1901" s="182">
        <f>All_Opps[[#This Row],[Close Date]]*1</f>
        <v>44323</v>
      </c>
      <c r="O1901" s="185">
        <f>YEAR(All_Opps[[#This Row],[Close_Date]])</f>
        <v>2021</v>
      </c>
      <c r="P1901" s="183">
        <f>MONTH(All_Opps[[#This Row],[Close Date]])</f>
        <v>5</v>
      </c>
      <c r="Q1901" s="181">
        <f>WEEKNUM(All_Opps[[#This Row],[Close Date]],1)</f>
        <v>19</v>
      </c>
      <c r="R19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01" s="4" t="s">
        <v>4112</v>
      </c>
      <c r="T1901" s="4" t="s">
        <v>4113</v>
      </c>
      <c r="U1901" s="68">
        <v>44323</v>
      </c>
      <c r="V1901" s="347" t="s">
        <v>18</v>
      </c>
      <c r="W1901" s="9">
        <v>126486</v>
      </c>
      <c r="X1901" s="4" t="s">
        <v>161</v>
      </c>
      <c r="Y1901" s="4" t="s">
        <v>1285</v>
      </c>
      <c r="Z1901" s="68">
        <v>44313</v>
      </c>
    </row>
    <row r="1902" spans="1:26" ht="12.75" x14ac:dyDescent="0.35">
      <c r="A19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1902" s="181" t="str">
        <f>IF(All_Opps[[#This Row],[WeekMod]]&lt;&gt;"",CONCATENATE(All_Opps[[#This Row],[Opp Year]],"-",TEXT(All_Opps[[#This Row],[WeekMod]],"00#")),"")</f>
        <v>2022-016</v>
      </c>
      <c r="C19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1902" s="181" t="str">
        <f>CONCATENATE(All_Opps[[#This Row],[Opp Year]],"-",TEXT(All_Opps[[#This Row],[Week]],"00#"))</f>
        <v>2022-016</v>
      </c>
      <c r="E1902" s="181">
        <f>IFERROR(VALUE(RIGHT(All_Opps[[#This Row],[Opportunity Name]],2)),"")</f>
        <v>3</v>
      </c>
      <c r="F1902" s="181">
        <f>IFERROR(("20"&amp;LEFT(All_Opps[[#This Row],[Opportunity Name]],2))*1,"")</f>
        <v>2022</v>
      </c>
      <c r="G1902" s="181" t="str">
        <f>MID(All_Opps[[#This Row],[Opportunity Name]],3,2)</f>
        <v>06</v>
      </c>
      <c r="H1902" s="181" t="str">
        <f>LEFT(All_Opps[[#This Row],[Opportunity Name]],7)</f>
        <v>2206 In</v>
      </c>
      <c r="I1902" s="181" t="str" cm="1">
        <f t="array" ref="I19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02" s="181" t="str">
        <f>YEAR(All_Opps[[#This Row],[Close_Date]])&amp;"-"&amp;TEXT(MONTH(All_Opps[[#This Row],[Close_Date]]),"00")</f>
        <v>2021-04</v>
      </c>
      <c r="K1902" s="182">
        <f>All_Opps[[#This Row],[Created Date2]]*1</f>
        <v>44302</v>
      </c>
      <c r="L1902" s="183">
        <f>YEAR(All_Opps[[#This Row],[Created_Date]])</f>
        <v>2021</v>
      </c>
      <c r="M1902" s="184">
        <f>WEEKNUM(All_Opps[[#This Row],[Created_Date]],16)</f>
        <v>16</v>
      </c>
      <c r="N1902" s="182">
        <f>All_Opps[[#This Row],[Close Date]]*1</f>
        <v>44302</v>
      </c>
      <c r="O1902" s="185">
        <f>YEAR(All_Opps[[#This Row],[Close_Date]])</f>
        <v>2021</v>
      </c>
      <c r="P1902" s="183">
        <f>MONTH(All_Opps[[#This Row],[Close Date]])</f>
        <v>4</v>
      </c>
      <c r="Q1902" s="181">
        <f>WEEKNUM(All_Opps[[#This Row],[Close Date]],1)</f>
        <v>16</v>
      </c>
      <c r="R190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02" s="4" t="s">
        <v>4114</v>
      </c>
      <c r="T1902" s="4" t="s">
        <v>4115</v>
      </c>
      <c r="U1902" s="68">
        <v>44302</v>
      </c>
      <c r="V1902" s="347" t="s">
        <v>18</v>
      </c>
      <c r="W1902" s="9">
        <v>45967</v>
      </c>
      <c r="X1902" s="4" t="s">
        <v>161</v>
      </c>
      <c r="Y1902" s="4" t="s">
        <v>1285</v>
      </c>
      <c r="Z1902" s="68">
        <v>44302</v>
      </c>
    </row>
    <row r="1903" spans="1:26" ht="12.75" x14ac:dyDescent="0.35">
      <c r="A19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1903" s="181" t="str">
        <f>IF(All_Opps[[#This Row],[WeekMod]]&lt;&gt;"",CONCATENATE(All_Opps[[#This Row],[Opp Year]],"-",TEXT(All_Opps[[#This Row],[WeekMod]],"00#")),"")</f>
        <v>2021-073</v>
      </c>
      <c r="C19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1903" s="181" t="str">
        <f>CONCATENATE(All_Opps[[#This Row],[Opp Year]],"-",TEXT(All_Opps[[#This Row],[Week]],"00#"))</f>
        <v>2021-073</v>
      </c>
      <c r="E1903" s="181">
        <f>IFERROR(VALUE(RIGHT(All_Opps[[#This Row],[Opportunity Name]],2)),"")</f>
        <v>4</v>
      </c>
      <c r="F1903" s="181">
        <f>IFERROR(("20"&amp;LEFT(All_Opps[[#This Row],[Opportunity Name]],2))*1,"")</f>
        <v>2021</v>
      </c>
      <c r="G1903" s="181" t="str">
        <f>MID(All_Opps[[#This Row],[Opportunity Name]],3,2)</f>
        <v>08</v>
      </c>
      <c r="H1903" s="181" t="str">
        <f>LEFT(All_Opps[[#This Row],[Opportunity Name]],7)</f>
        <v>2108 Wi</v>
      </c>
      <c r="I1903" s="181" t="str" cm="1">
        <f t="array" ref="I19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03" s="181" t="str">
        <f>YEAR(All_Opps[[#This Row],[Close_Date]])&amp;"-"&amp;TEXT(MONTH(All_Opps[[#This Row],[Close_Date]]),"00")</f>
        <v>2021-05</v>
      </c>
      <c r="K1903" s="182">
        <f>All_Opps[[#This Row],[Created Date2]]*1</f>
        <v>44310</v>
      </c>
      <c r="L1903" s="183">
        <f>YEAR(All_Opps[[#This Row],[Created_Date]])</f>
        <v>2021</v>
      </c>
      <c r="M1903" s="184">
        <f>WEEKNUM(All_Opps[[#This Row],[Created_Date]],16)</f>
        <v>18</v>
      </c>
      <c r="N1903" s="182">
        <f>All_Opps[[#This Row],[Close Date]]*1</f>
        <v>44338</v>
      </c>
      <c r="O1903" s="185">
        <f>YEAR(All_Opps[[#This Row],[Close_Date]])</f>
        <v>2021</v>
      </c>
      <c r="P1903" s="183">
        <f>MONTH(All_Opps[[#This Row],[Close Date]])</f>
        <v>5</v>
      </c>
      <c r="Q1903" s="181">
        <f>WEEKNUM(All_Opps[[#This Row],[Close Date]],1)</f>
        <v>21</v>
      </c>
      <c r="R19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03" s="4" t="s">
        <v>4116</v>
      </c>
      <c r="T1903" s="4" t="s">
        <v>4117</v>
      </c>
      <c r="U1903" s="68">
        <v>44338</v>
      </c>
      <c r="V1903" s="347" t="s">
        <v>18</v>
      </c>
      <c r="W1903" s="9">
        <v>163873</v>
      </c>
      <c r="X1903" s="4" t="s">
        <v>13</v>
      </c>
      <c r="Y1903" s="4" t="s">
        <v>3563</v>
      </c>
      <c r="Z1903" s="68">
        <v>44310</v>
      </c>
    </row>
    <row r="1904" spans="1:26" ht="12.75" x14ac:dyDescent="0.35">
      <c r="A19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1904" s="181" t="str">
        <f>IF(All_Opps[[#This Row],[WeekMod]]&lt;&gt;"",CONCATENATE(All_Opps[[#This Row],[Opp Year]],"-",TEXT(All_Opps[[#This Row],[WeekMod]],"00#")),"")</f>
        <v>2021-073</v>
      </c>
      <c r="C19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1904" s="181" t="str">
        <f>CONCATENATE(All_Opps[[#This Row],[Opp Year]],"-",TEXT(All_Opps[[#This Row],[Week]],"00#"))</f>
        <v>2021-073</v>
      </c>
      <c r="E1904" s="181">
        <f>IFERROR(VALUE(RIGHT(All_Opps[[#This Row],[Opportunity Name]],2)),"")</f>
        <v>6</v>
      </c>
      <c r="F1904" s="181">
        <f>IFERROR(("20"&amp;LEFT(All_Opps[[#This Row],[Opportunity Name]],2))*1,"")</f>
        <v>2021</v>
      </c>
      <c r="G1904" s="181" t="str">
        <f>MID(All_Opps[[#This Row],[Opportunity Name]],3,2)</f>
        <v>12</v>
      </c>
      <c r="H1904" s="181" t="str">
        <f>LEFT(All_Opps[[#This Row],[Opportunity Name]],7)</f>
        <v>2112 Wh</v>
      </c>
      <c r="I1904" s="181" t="str" cm="1">
        <f t="array" ref="I19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04" s="181" t="str">
        <f>YEAR(All_Opps[[#This Row],[Close_Date]])&amp;"-"&amp;TEXT(MONTH(All_Opps[[#This Row],[Close_Date]]),"00")</f>
        <v>2021-05</v>
      </c>
      <c r="K1904" s="182">
        <f>All_Opps[[#This Row],[Created Date2]]*1</f>
        <v>44329</v>
      </c>
      <c r="L1904" s="183">
        <f>YEAR(All_Opps[[#This Row],[Created_Date]])</f>
        <v>2021</v>
      </c>
      <c r="M1904" s="184">
        <f>WEEKNUM(All_Opps[[#This Row],[Created_Date]],16)</f>
        <v>20</v>
      </c>
      <c r="N1904" s="182">
        <f>All_Opps[[#This Row],[Close Date]]*1</f>
        <v>44332</v>
      </c>
      <c r="O1904" s="185">
        <f>YEAR(All_Opps[[#This Row],[Close_Date]])</f>
        <v>2021</v>
      </c>
      <c r="P1904" s="183">
        <f>MONTH(All_Opps[[#This Row],[Close Date]])</f>
        <v>5</v>
      </c>
      <c r="Q1904" s="181">
        <f>WEEKNUM(All_Opps[[#This Row],[Close Date]],1)</f>
        <v>21</v>
      </c>
      <c r="R190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04" s="4" t="s">
        <v>4118</v>
      </c>
      <c r="T1904" s="4" t="s">
        <v>4119</v>
      </c>
      <c r="U1904" s="68">
        <v>44332</v>
      </c>
      <c r="V1904" s="347" t="s">
        <v>18</v>
      </c>
      <c r="W1904" s="9">
        <v>46325</v>
      </c>
      <c r="X1904" s="4" t="s">
        <v>11</v>
      </c>
      <c r="Y1904" s="4" t="s">
        <v>1285</v>
      </c>
      <c r="Z1904" s="68">
        <v>44329</v>
      </c>
    </row>
    <row r="1905" spans="1:26" ht="12.75" x14ac:dyDescent="0.35">
      <c r="A19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1905" s="181" t="str">
        <f>IF(All_Opps[[#This Row],[WeekMod]]&lt;&gt;"",CONCATENATE(All_Opps[[#This Row],[Opp Year]],"-",TEXT(All_Opps[[#This Row],[WeekMod]],"00#")),"")</f>
        <v>2021-072</v>
      </c>
      <c r="C19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1905" s="181" t="str">
        <f>CONCATENATE(All_Opps[[#This Row],[Opp Year]],"-",TEXT(All_Opps[[#This Row],[Week]],"00#"))</f>
        <v>2021-072</v>
      </c>
      <c r="E1905" s="181">
        <f>IFERROR(VALUE(RIGHT(All_Opps[[#This Row],[Opportunity Name]],2)),"")</f>
        <v>4</v>
      </c>
      <c r="F1905" s="181">
        <f>IFERROR(("20"&amp;LEFT(All_Opps[[#This Row],[Opportunity Name]],2))*1,"")</f>
        <v>2021</v>
      </c>
      <c r="G1905" s="181" t="str">
        <f>MID(All_Opps[[#This Row],[Opportunity Name]],3,2)</f>
        <v>12</v>
      </c>
      <c r="H1905" s="181" t="str">
        <f>LEFT(All_Opps[[#This Row],[Opportunity Name]],7)</f>
        <v>2112 La</v>
      </c>
      <c r="I1905" s="181" t="str" cm="1">
        <f t="array" ref="I19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05" s="181" t="str">
        <f>YEAR(All_Opps[[#This Row],[Close_Date]])&amp;"-"&amp;TEXT(MONTH(All_Opps[[#This Row],[Close_Date]]),"00")</f>
        <v>2021-05</v>
      </c>
      <c r="K1905" s="182">
        <f>All_Opps[[#This Row],[Created Date2]]*1</f>
        <v>44318</v>
      </c>
      <c r="L1905" s="183">
        <f>YEAR(All_Opps[[#This Row],[Created_Date]])</f>
        <v>2021</v>
      </c>
      <c r="M1905" s="184">
        <f>WEEKNUM(All_Opps[[#This Row],[Created_Date]],16)</f>
        <v>19</v>
      </c>
      <c r="N1905" s="182">
        <f>All_Opps[[#This Row],[Close Date]]*1</f>
        <v>44326</v>
      </c>
      <c r="O1905" s="185">
        <f>YEAR(All_Opps[[#This Row],[Close_Date]])</f>
        <v>2021</v>
      </c>
      <c r="P1905" s="183">
        <f>MONTH(All_Opps[[#This Row],[Close Date]])</f>
        <v>5</v>
      </c>
      <c r="Q1905" s="181">
        <f>WEEKNUM(All_Opps[[#This Row],[Close Date]],1)</f>
        <v>20</v>
      </c>
      <c r="R190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05" s="4" t="s">
        <v>4120</v>
      </c>
      <c r="T1905" s="4" t="s">
        <v>4121</v>
      </c>
      <c r="U1905" s="68">
        <v>44326</v>
      </c>
      <c r="V1905" s="347" t="s">
        <v>18</v>
      </c>
      <c r="W1905" s="9">
        <v>31861</v>
      </c>
      <c r="X1905" s="4" t="s">
        <v>24</v>
      </c>
      <c r="Y1905" s="4" t="s">
        <v>1285</v>
      </c>
      <c r="Z1905" s="68">
        <v>44318</v>
      </c>
    </row>
    <row r="1906" spans="1:26" ht="12.75" x14ac:dyDescent="0.35">
      <c r="A190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906" s="181" t="str">
        <f>IF(All_Opps[[#This Row],[WeekMod]]&lt;&gt;"",CONCATENATE(All_Opps[[#This Row],[Opp Year]],"-",TEXT(All_Opps[[#This Row],[WeekMod]],"00#")),"")</f>
        <v/>
      </c>
      <c r="C19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906" s="181" t="str">
        <f>CONCATENATE(All_Opps[[#This Row],[Opp Year]],"-",TEXT(All_Opps[[#This Row],[Week]],"00#"))</f>
        <v>2023-001</v>
      </c>
      <c r="E1906" s="181">
        <f>IFERROR(VALUE(RIGHT(All_Opps[[#This Row],[Opportunity Name]],2)),"")</f>
        <v>9</v>
      </c>
      <c r="F1906" s="181">
        <f>IFERROR(("20"&amp;LEFT(All_Opps[[#This Row],[Opportunity Name]],2))*1,"")</f>
        <v>2023</v>
      </c>
      <c r="G1906" s="181" t="str">
        <f>MID(All_Opps[[#This Row],[Opportunity Name]],3,2)</f>
        <v>06</v>
      </c>
      <c r="H1906" s="181" t="str">
        <f>LEFT(All_Opps[[#This Row],[Opportunity Name]],7)</f>
        <v>2306 Ra</v>
      </c>
      <c r="I1906" s="181" t="str" cm="1">
        <f t="array" ref="I19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06" s="181" t="str">
        <f>YEAR(All_Opps[[#This Row],[Close_Date]])&amp;"-"&amp;TEXT(MONTH(All_Opps[[#This Row],[Close_Date]]),"00")</f>
        <v>2021-04</v>
      </c>
      <c r="K1906" s="182">
        <f>All_Opps[[#This Row],[Created Date2]]*1</f>
        <v>44295</v>
      </c>
      <c r="L1906" s="183">
        <f>YEAR(All_Opps[[#This Row],[Created_Date]])</f>
        <v>2021</v>
      </c>
      <c r="M1906" s="184">
        <f>WEEKNUM(All_Opps[[#This Row],[Created_Date]],16)</f>
        <v>15</v>
      </c>
      <c r="N1906" s="182">
        <f>All_Opps[[#This Row],[Close Date]]*1</f>
        <v>44316</v>
      </c>
      <c r="O1906" s="185">
        <f>YEAR(All_Opps[[#This Row],[Close_Date]])</f>
        <v>2021</v>
      </c>
      <c r="P1906" s="183">
        <f>MONTH(All_Opps[[#This Row],[Close Date]])</f>
        <v>4</v>
      </c>
      <c r="Q1906" s="181">
        <f>WEEKNUM(All_Opps[[#This Row],[Close Date]],1)</f>
        <v>18</v>
      </c>
      <c r="R19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06" s="4" t="s">
        <v>4122</v>
      </c>
      <c r="T1906" s="4" t="s">
        <v>4123</v>
      </c>
      <c r="U1906" s="68">
        <v>44316</v>
      </c>
      <c r="V1906" s="347" t="s">
        <v>18</v>
      </c>
      <c r="W1906" s="9">
        <v>61674</v>
      </c>
      <c r="X1906" s="4" t="s">
        <v>6</v>
      </c>
      <c r="Y1906" s="4" t="s">
        <v>1285</v>
      </c>
      <c r="Z1906" s="68">
        <v>44295</v>
      </c>
    </row>
    <row r="1907" spans="1:26" ht="12.75" x14ac:dyDescent="0.35">
      <c r="A190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907" s="181" t="str">
        <f>IF(All_Opps[[#This Row],[WeekMod]]&lt;&gt;"",CONCATENATE(All_Opps[[#This Row],[Opp Year]],"-",TEXT(All_Opps[[#This Row],[WeekMod]],"00#")),"")</f>
        <v/>
      </c>
      <c r="C19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907" s="181" t="str">
        <f>CONCATENATE(All_Opps[[#This Row],[Opp Year]],"-",TEXT(All_Opps[[#This Row],[Week]],"00#"))</f>
        <v>2023-001</v>
      </c>
      <c r="E1907" s="181">
        <f>IFERROR(VALUE(RIGHT(All_Opps[[#This Row],[Opportunity Name]],2)),"")</f>
        <v>2</v>
      </c>
      <c r="F1907" s="181">
        <f>IFERROR(("20"&amp;LEFT(All_Opps[[#This Row],[Opportunity Name]],2))*1,"")</f>
        <v>2023</v>
      </c>
      <c r="G1907" s="181" t="str">
        <f>MID(All_Opps[[#This Row],[Opportunity Name]],3,2)</f>
        <v>02</v>
      </c>
      <c r="H1907" s="181" t="str">
        <f>LEFT(All_Opps[[#This Row],[Opportunity Name]],7)</f>
        <v>2302-05</v>
      </c>
      <c r="I1907" s="181" t="str" cm="1">
        <f t="array" ref="I19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07" s="181" t="str">
        <f>YEAR(All_Opps[[#This Row],[Close_Date]])&amp;"-"&amp;TEXT(MONTH(All_Opps[[#This Row],[Close_Date]]),"00")</f>
        <v>2021-03</v>
      </c>
      <c r="K1907" s="182">
        <f>All_Opps[[#This Row],[Created Date2]]*1</f>
        <v>44283</v>
      </c>
      <c r="L1907" s="183">
        <f>YEAR(All_Opps[[#This Row],[Created_Date]])</f>
        <v>2021</v>
      </c>
      <c r="M1907" s="184">
        <f>WEEKNUM(All_Opps[[#This Row],[Created_Date]],16)</f>
        <v>14</v>
      </c>
      <c r="N1907" s="182">
        <f>All_Opps[[#This Row],[Close Date]]*1</f>
        <v>44286</v>
      </c>
      <c r="O1907" s="185">
        <f>YEAR(All_Opps[[#This Row],[Close_Date]])</f>
        <v>2021</v>
      </c>
      <c r="P1907" s="183">
        <f>MONTH(All_Opps[[#This Row],[Close Date]])</f>
        <v>3</v>
      </c>
      <c r="Q1907" s="181">
        <f>WEEKNUM(All_Opps[[#This Row],[Close Date]],1)</f>
        <v>14</v>
      </c>
      <c r="R190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675</v>
      </c>
      <c r="S1907" s="4" t="s">
        <v>4124</v>
      </c>
      <c r="T1907" s="4" t="s">
        <v>4125</v>
      </c>
      <c r="U1907" s="68">
        <v>44286</v>
      </c>
      <c r="V1907" s="347" t="s">
        <v>19</v>
      </c>
      <c r="W1907" s="9">
        <v>48002</v>
      </c>
      <c r="X1907" s="4" t="s">
        <v>6</v>
      </c>
      <c r="Y1907" s="4" t="s">
        <v>1285</v>
      </c>
      <c r="Z1907" s="68">
        <v>44283</v>
      </c>
    </row>
    <row r="1908" spans="1:26" ht="12.75" x14ac:dyDescent="0.35">
      <c r="A19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1908" s="181" t="str">
        <f>IF(All_Opps[[#This Row],[WeekMod]]&lt;&gt;"",CONCATENATE(All_Opps[[#This Row],[Opp Year]],"-",TEXT(All_Opps[[#This Row],[WeekMod]],"00#")),"")</f>
        <v>2022-015</v>
      </c>
      <c r="C19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1908" s="181" t="str">
        <f>CONCATENATE(All_Opps[[#This Row],[Opp Year]],"-",TEXT(All_Opps[[#This Row],[Week]],"00#"))</f>
        <v>2022-015</v>
      </c>
      <c r="E1908" s="181">
        <f>IFERROR(VALUE(RIGHT(All_Opps[[#This Row],[Opportunity Name]],2)),"")</f>
        <v>9</v>
      </c>
      <c r="F1908" s="181">
        <f>IFERROR(("20"&amp;LEFT(All_Opps[[#This Row],[Opportunity Name]],2))*1,"")</f>
        <v>2022</v>
      </c>
      <c r="G1908" s="181" t="str">
        <f>MID(All_Opps[[#This Row],[Opportunity Name]],3,2)</f>
        <v>07</v>
      </c>
      <c r="H1908" s="181" t="str">
        <f>LEFT(All_Opps[[#This Row],[Opportunity Name]],7)</f>
        <v>2207-12</v>
      </c>
      <c r="I1908" s="181" t="str" cm="1">
        <f t="array" ref="I19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08" s="181" t="str">
        <f>YEAR(All_Opps[[#This Row],[Close_Date]])&amp;"-"&amp;TEXT(MONTH(All_Opps[[#This Row],[Close_Date]]),"00")</f>
        <v>2021-04</v>
      </c>
      <c r="K1908" s="182">
        <f>All_Opps[[#This Row],[Created Date2]]*1</f>
        <v>44073</v>
      </c>
      <c r="L1908" s="183">
        <f>YEAR(All_Opps[[#This Row],[Created_Date]])</f>
        <v>2020</v>
      </c>
      <c r="M1908" s="184">
        <f>WEEKNUM(All_Opps[[#This Row],[Created_Date]],16)</f>
        <v>36</v>
      </c>
      <c r="N1908" s="182">
        <f>All_Opps[[#This Row],[Close Date]]*1</f>
        <v>44292</v>
      </c>
      <c r="O1908" s="185">
        <f>YEAR(All_Opps[[#This Row],[Close_Date]])</f>
        <v>2021</v>
      </c>
      <c r="P1908" s="183">
        <f>MONTH(All_Opps[[#This Row],[Close Date]])</f>
        <v>4</v>
      </c>
      <c r="Q1908" s="181">
        <f>WEEKNUM(All_Opps[[#This Row],[Close Date]],1)</f>
        <v>15</v>
      </c>
      <c r="R190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670</v>
      </c>
      <c r="S1908" s="4" t="s">
        <v>4126</v>
      </c>
      <c r="T1908" s="4" t="s">
        <v>4127</v>
      </c>
      <c r="U1908" s="68">
        <v>44292</v>
      </c>
      <c r="V1908" s="347" t="s">
        <v>19</v>
      </c>
      <c r="W1908" s="341">
        <v>121677</v>
      </c>
      <c r="X1908" s="4" t="s">
        <v>159</v>
      </c>
      <c r="Y1908" s="4" t="s">
        <v>328</v>
      </c>
      <c r="Z1908" s="68">
        <v>44073</v>
      </c>
    </row>
    <row r="1909" spans="1:26" ht="12.75" x14ac:dyDescent="0.35">
      <c r="A19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1909" s="181" t="str">
        <f>IF(All_Opps[[#This Row],[WeekMod]]&lt;&gt;"",CONCATENATE(All_Opps[[#This Row],[Opp Year]],"-",TEXT(All_Opps[[#This Row],[WeekMod]],"00#")),"")</f>
        <v>2021-067</v>
      </c>
      <c r="C19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1909" s="181" t="str">
        <f>CONCATENATE(All_Opps[[#This Row],[Opp Year]],"-",TEXT(All_Opps[[#This Row],[Week]],"00#"))</f>
        <v>2021-067</v>
      </c>
      <c r="E1909" s="181">
        <f>IFERROR(VALUE(RIGHT(All_Opps[[#This Row],[Opportunity Name]],2)),"")</f>
        <v>4</v>
      </c>
      <c r="F1909" s="181">
        <f>IFERROR(("20"&amp;LEFT(All_Opps[[#This Row],[Opportunity Name]],2))*1,"")</f>
        <v>2021</v>
      </c>
      <c r="G1909" s="181" t="str">
        <f>MID(All_Opps[[#This Row],[Opportunity Name]],3,2)</f>
        <v>08</v>
      </c>
      <c r="H1909" s="181" t="str">
        <f>LEFT(All_Opps[[#This Row],[Opportunity Name]],7)</f>
        <v>2108 Gr</v>
      </c>
      <c r="I1909" s="181" t="str" cm="1">
        <f t="array" ref="I19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09" s="181" t="str">
        <f>YEAR(All_Opps[[#This Row],[Close_Date]])&amp;"-"&amp;TEXT(MONTH(All_Opps[[#This Row],[Close_Date]]),"00")</f>
        <v>2021-04</v>
      </c>
      <c r="K1909" s="182">
        <f>All_Opps[[#This Row],[Created Date2]]*1</f>
        <v>44259</v>
      </c>
      <c r="L1909" s="183">
        <f>YEAR(All_Opps[[#This Row],[Created_Date]])</f>
        <v>2021</v>
      </c>
      <c r="M1909" s="184">
        <f>WEEKNUM(All_Opps[[#This Row],[Created_Date]],16)</f>
        <v>10</v>
      </c>
      <c r="N1909" s="182">
        <f>All_Opps[[#This Row],[Close Date]]*1</f>
        <v>44296</v>
      </c>
      <c r="O1909" s="185">
        <f>YEAR(All_Opps[[#This Row],[Close_Date]])</f>
        <v>2021</v>
      </c>
      <c r="P1909" s="183">
        <f>MONTH(All_Opps[[#This Row],[Close Date]])</f>
        <v>4</v>
      </c>
      <c r="Q1909" s="181">
        <f>WEEKNUM(All_Opps[[#This Row],[Close Date]],1)</f>
        <v>15</v>
      </c>
      <c r="R190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09" s="4" t="s">
        <v>4128</v>
      </c>
      <c r="T1909" s="4" t="s">
        <v>4129</v>
      </c>
      <c r="U1909" s="68">
        <v>44296</v>
      </c>
      <c r="V1909" s="347" t="s">
        <v>18</v>
      </c>
      <c r="W1909" s="341">
        <v>62440</v>
      </c>
      <c r="X1909" s="4" t="s">
        <v>6</v>
      </c>
      <c r="Y1909" s="4" t="s">
        <v>328</v>
      </c>
      <c r="Z1909" s="68">
        <v>44259</v>
      </c>
    </row>
    <row r="1910" spans="1:26" ht="12.75" x14ac:dyDescent="0.35">
      <c r="A19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1910" s="181" t="str">
        <f>IF(All_Opps[[#This Row],[WeekMod]]&lt;&gt;"",CONCATENATE(All_Opps[[#This Row],[Opp Year]],"-",TEXT(All_Opps[[#This Row],[WeekMod]],"00#")),"")</f>
        <v>2021-074</v>
      </c>
      <c r="C19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1910" s="181" t="str">
        <f>CONCATENATE(All_Opps[[#This Row],[Opp Year]],"-",TEXT(All_Opps[[#This Row],[Week]],"00#"))</f>
        <v>2021-074</v>
      </c>
      <c r="E1910" s="181">
        <f>IFERROR(VALUE(RIGHT(All_Opps[[#This Row],[Opportunity Name]],2)),"")</f>
        <v>5</v>
      </c>
      <c r="F1910" s="181">
        <f>IFERROR(("20"&amp;LEFT(All_Opps[[#This Row],[Opportunity Name]],2))*1,"")</f>
        <v>2021</v>
      </c>
      <c r="G1910" s="181" t="str">
        <f>MID(All_Opps[[#This Row],[Opportunity Name]],3,2)</f>
        <v>06</v>
      </c>
      <c r="H1910" s="181" t="str">
        <f>LEFT(All_Opps[[#This Row],[Opportunity Name]],7)</f>
        <v>2106 An</v>
      </c>
      <c r="I1910" s="181" t="str" cm="1">
        <f t="array" ref="I19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10" s="181" t="str">
        <f>YEAR(All_Opps[[#This Row],[Close_Date]])&amp;"-"&amp;TEXT(MONTH(All_Opps[[#This Row],[Close_Date]]),"00")</f>
        <v>2021-05</v>
      </c>
      <c r="K1910" s="182">
        <f>All_Opps[[#This Row],[Created Date2]]*1</f>
        <v>44302</v>
      </c>
      <c r="L1910" s="183">
        <f>YEAR(All_Opps[[#This Row],[Created_Date]])</f>
        <v>2021</v>
      </c>
      <c r="M1910" s="184">
        <f>WEEKNUM(All_Opps[[#This Row],[Created_Date]],16)</f>
        <v>16</v>
      </c>
      <c r="N1910" s="182">
        <f>All_Opps[[#This Row],[Close Date]]*1</f>
        <v>44339</v>
      </c>
      <c r="O1910" s="185">
        <f>YEAR(All_Opps[[#This Row],[Close_Date]])</f>
        <v>2021</v>
      </c>
      <c r="P1910" s="183">
        <f>MONTH(All_Opps[[#This Row],[Close Date]])</f>
        <v>5</v>
      </c>
      <c r="Q1910" s="181">
        <f>WEEKNUM(All_Opps[[#This Row],[Close Date]],1)</f>
        <v>22</v>
      </c>
      <c r="R191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10" s="4" t="s">
        <v>4130</v>
      </c>
      <c r="T1910" s="4" t="s">
        <v>4131</v>
      </c>
      <c r="U1910" s="68">
        <v>44339</v>
      </c>
      <c r="V1910" s="347" t="s">
        <v>18</v>
      </c>
      <c r="W1910" s="341">
        <v>202885</v>
      </c>
      <c r="X1910" s="4" t="s">
        <v>161</v>
      </c>
      <c r="Y1910" s="4" t="s">
        <v>328</v>
      </c>
      <c r="Z1910" s="68">
        <v>44302</v>
      </c>
    </row>
    <row r="1911" spans="1:26" ht="12.75" x14ac:dyDescent="0.35">
      <c r="A19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1911" s="181" t="str">
        <f>IF(All_Opps[[#This Row],[WeekMod]]&lt;&gt;"",CONCATENATE(All_Opps[[#This Row],[Opp Year]],"-",TEXT(All_Opps[[#This Row],[WeekMod]],"00#")),"")</f>
        <v>2022-015</v>
      </c>
      <c r="C19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1911" s="181" t="str">
        <f>CONCATENATE(All_Opps[[#This Row],[Opp Year]],"-",TEXT(All_Opps[[#This Row],[Week]],"00#"))</f>
        <v>2022-015</v>
      </c>
      <c r="E1911" s="181">
        <f>IFERROR(VALUE(RIGHT(All_Opps[[#This Row],[Opportunity Name]],2)),"")</f>
        <v>4</v>
      </c>
      <c r="F1911" s="181">
        <f>IFERROR(("20"&amp;LEFT(All_Opps[[#This Row],[Opportunity Name]],2))*1,"")</f>
        <v>2022</v>
      </c>
      <c r="G1911" s="181" t="str">
        <f>MID(All_Opps[[#This Row],[Opportunity Name]],3,2)</f>
        <v>06</v>
      </c>
      <c r="H1911" s="181" t="str">
        <f>LEFT(All_Opps[[#This Row],[Opportunity Name]],7)</f>
        <v>2206 Wi</v>
      </c>
      <c r="I1911" s="181" t="str" cm="1">
        <f t="array" ref="I19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11" s="181" t="str">
        <f>YEAR(All_Opps[[#This Row],[Close_Date]])&amp;"-"&amp;TEXT(MONTH(All_Opps[[#This Row],[Close_Date]]),"00")</f>
        <v>2021-04</v>
      </c>
      <c r="K1911" s="182">
        <f>All_Opps[[#This Row],[Created Date2]]*1</f>
        <v>44258</v>
      </c>
      <c r="L1911" s="183">
        <f>YEAR(All_Opps[[#This Row],[Created_Date]])</f>
        <v>2021</v>
      </c>
      <c r="M1911" s="184">
        <f>WEEKNUM(All_Opps[[#This Row],[Created_Date]],16)</f>
        <v>10</v>
      </c>
      <c r="N1911" s="182">
        <f>All_Opps[[#This Row],[Close Date]]*1</f>
        <v>44293</v>
      </c>
      <c r="O1911" s="185">
        <f>YEAR(All_Opps[[#This Row],[Close_Date]])</f>
        <v>2021</v>
      </c>
      <c r="P1911" s="183">
        <f>MONTH(All_Opps[[#This Row],[Close Date]])</f>
        <v>4</v>
      </c>
      <c r="Q1911" s="181">
        <f>WEEKNUM(All_Opps[[#This Row],[Close Date]],1)</f>
        <v>15</v>
      </c>
      <c r="R191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11" s="4" t="s">
        <v>4132</v>
      </c>
      <c r="T1911" s="4" t="s">
        <v>4133</v>
      </c>
      <c r="U1911" s="68">
        <v>44293</v>
      </c>
      <c r="V1911" s="347" t="s">
        <v>18</v>
      </c>
      <c r="W1911" s="341">
        <v>60025</v>
      </c>
      <c r="X1911" s="4" t="s">
        <v>27</v>
      </c>
      <c r="Y1911" s="4" t="s">
        <v>328</v>
      </c>
      <c r="Z1911" s="68">
        <v>44258</v>
      </c>
    </row>
    <row r="1912" spans="1:26" ht="12.75" x14ac:dyDescent="0.35">
      <c r="A19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1912" s="181" t="str">
        <f>IF(All_Opps[[#This Row],[WeekMod]]&lt;&gt;"",CONCATENATE(All_Opps[[#This Row],[Opp Year]],"-",TEXT(All_Opps[[#This Row],[WeekMod]],"00#")),"")</f>
        <v>2022-021</v>
      </c>
      <c r="C19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1912" s="181" t="str">
        <f>CONCATENATE(All_Opps[[#This Row],[Opp Year]],"-",TEXT(All_Opps[[#This Row],[Week]],"00#"))</f>
        <v>2022-021</v>
      </c>
      <c r="E1912" s="181">
        <f>IFERROR(VALUE(RIGHT(All_Opps[[#This Row],[Opportunity Name]],2)),"")</f>
        <v>9</v>
      </c>
      <c r="F1912" s="181">
        <f>IFERROR(("20"&amp;LEFT(All_Opps[[#This Row],[Opportunity Name]],2))*1,"")</f>
        <v>2022</v>
      </c>
      <c r="G1912" s="181" t="str">
        <f>MID(All_Opps[[#This Row],[Opportunity Name]],3,2)</f>
        <v>07</v>
      </c>
      <c r="H1912" s="181" t="str">
        <f>LEFT(All_Opps[[#This Row],[Opportunity Name]],7)</f>
        <v>2207 Ko</v>
      </c>
      <c r="I1912" s="181" t="str" cm="1">
        <f t="array" ref="I19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12" s="181" t="str">
        <f>YEAR(All_Opps[[#This Row],[Close_Date]])&amp;"-"&amp;TEXT(MONTH(All_Opps[[#This Row],[Close_Date]]),"00")</f>
        <v>2021-05</v>
      </c>
      <c r="K1912" s="182">
        <f>All_Opps[[#This Row],[Created Date2]]*1</f>
        <v>44307</v>
      </c>
      <c r="L1912" s="183">
        <f>YEAR(All_Opps[[#This Row],[Created_Date]])</f>
        <v>2021</v>
      </c>
      <c r="M1912" s="184">
        <f>WEEKNUM(All_Opps[[#This Row],[Created_Date]],16)</f>
        <v>17</v>
      </c>
      <c r="N1912" s="182">
        <f>All_Opps[[#This Row],[Close Date]]*1</f>
        <v>44338</v>
      </c>
      <c r="O1912" s="185">
        <f>YEAR(All_Opps[[#This Row],[Close_Date]])</f>
        <v>2021</v>
      </c>
      <c r="P1912" s="183">
        <f>MONTH(All_Opps[[#This Row],[Close Date]])</f>
        <v>5</v>
      </c>
      <c r="Q1912" s="181">
        <f>WEEKNUM(All_Opps[[#This Row],[Close Date]],1)</f>
        <v>21</v>
      </c>
      <c r="R19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12" s="4" t="s">
        <v>4134</v>
      </c>
      <c r="T1912" s="4" t="s">
        <v>4135</v>
      </c>
      <c r="U1912" s="68">
        <v>44338</v>
      </c>
      <c r="V1912" s="347" t="s">
        <v>18</v>
      </c>
      <c r="W1912" s="341">
        <v>101670</v>
      </c>
      <c r="X1912" s="4" t="s">
        <v>15</v>
      </c>
      <c r="Y1912" s="4" t="s">
        <v>328</v>
      </c>
      <c r="Z1912" s="68">
        <v>44307</v>
      </c>
    </row>
    <row r="1913" spans="1:26" ht="12.75" x14ac:dyDescent="0.35">
      <c r="A19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913" s="181" t="str">
        <f>IF(All_Opps[[#This Row],[WeekMod]]&lt;&gt;"",CONCATENATE(All_Opps[[#This Row],[Opp Year]],"-",TEXT(All_Opps[[#This Row],[WeekMod]],"00#")),"")</f>
        <v>2021-068</v>
      </c>
      <c r="C19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913" s="181" t="str">
        <f>CONCATENATE(All_Opps[[#This Row],[Opp Year]],"-",TEXT(All_Opps[[#This Row],[Week]],"00#"))</f>
        <v>2021-068</v>
      </c>
      <c r="E1913" s="181">
        <f>IFERROR(VALUE(RIGHT(All_Opps[[#This Row],[Opportunity Name]],2)),"")</f>
        <v>2</v>
      </c>
      <c r="F1913" s="181">
        <f>IFERROR(("20"&amp;LEFT(All_Opps[[#This Row],[Opportunity Name]],2))*1,"")</f>
        <v>2021</v>
      </c>
      <c r="G1913" s="181" t="str">
        <f>MID(All_Opps[[#This Row],[Opportunity Name]],3,2)</f>
        <v>10</v>
      </c>
      <c r="H1913" s="181" t="str">
        <f>LEFT(All_Opps[[#This Row],[Opportunity Name]],7)</f>
        <v>2110-11</v>
      </c>
      <c r="I1913" s="181" t="str" cm="1">
        <f t="array" ref="I19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13" s="181" t="str">
        <f>YEAR(All_Opps[[#This Row],[Close_Date]])&amp;"-"&amp;TEXT(MONTH(All_Opps[[#This Row],[Close_Date]]),"00")</f>
        <v>2021-04</v>
      </c>
      <c r="K1913" s="182">
        <f>All_Opps[[#This Row],[Created Date2]]*1</f>
        <v>44285</v>
      </c>
      <c r="L1913" s="183">
        <f>YEAR(All_Opps[[#This Row],[Created_Date]])</f>
        <v>2021</v>
      </c>
      <c r="M1913" s="184">
        <f>WEEKNUM(All_Opps[[#This Row],[Created_Date]],16)</f>
        <v>14</v>
      </c>
      <c r="N1913" s="182">
        <f>All_Opps[[#This Row],[Close Date]]*1</f>
        <v>44299</v>
      </c>
      <c r="O1913" s="185">
        <f>YEAR(All_Opps[[#This Row],[Close_Date]])</f>
        <v>2021</v>
      </c>
      <c r="P1913" s="183">
        <f>MONTH(All_Opps[[#This Row],[Close Date]])</f>
        <v>4</v>
      </c>
      <c r="Q1913" s="181">
        <f>WEEKNUM(All_Opps[[#This Row],[Close Date]],1)</f>
        <v>16</v>
      </c>
      <c r="R191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185</v>
      </c>
      <c r="S1913" s="4" t="s">
        <v>4136</v>
      </c>
      <c r="T1913" s="4" t="s">
        <v>4137</v>
      </c>
      <c r="U1913" s="68">
        <v>44299</v>
      </c>
      <c r="V1913" s="347" t="s">
        <v>19</v>
      </c>
      <c r="W1913" s="9">
        <v>34774</v>
      </c>
      <c r="X1913" s="4" t="s">
        <v>5</v>
      </c>
      <c r="Y1913" s="4" t="s">
        <v>1285</v>
      </c>
      <c r="Z1913" s="68">
        <v>44285</v>
      </c>
    </row>
    <row r="1914" spans="1:26" ht="12.75" x14ac:dyDescent="0.35">
      <c r="A19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1914" s="181" t="str">
        <f>IF(All_Opps[[#This Row],[WeekMod]]&lt;&gt;"",CONCATENATE(All_Opps[[#This Row],[Opp Year]],"-",TEXT(All_Opps[[#This Row],[WeekMod]],"00#")),"")</f>
        <v>2021-070</v>
      </c>
      <c r="C19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1914" s="181" t="str">
        <f>CONCATENATE(All_Opps[[#This Row],[Opp Year]],"-",TEXT(All_Opps[[#This Row],[Week]],"00#"))</f>
        <v>2021-070</v>
      </c>
      <c r="E1914" s="181">
        <f>IFERROR(VALUE(RIGHT(All_Opps[[#This Row],[Opportunity Name]],2)),"")</f>
        <v>1</v>
      </c>
      <c r="F1914" s="181">
        <f>IFERROR(("20"&amp;LEFT(All_Opps[[#This Row],[Opportunity Name]],2))*1,"")</f>
        <v>2021</v>
      </c>
      <c r="G1914" s="181" t="str">
        <f>MID(All_Opps[[#This Row],[Opportunity Name]],3,2)</f>
        <v>04</v>
      </c>
      <c r="H1914" s="181" t="str">
        <f>LEFT(All_Opps[[#This Row],[Opportunity Name]],7)</f>
        <v>2104-08</v>
      </c>
      <c r="I1914" s="181" t="str" cm="1">
        <f t="array" ref="I19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14" s="181" t="str">
        <f>YEAR(All_Opps[[#This Row],[Close_Date]])&amp;"-"&amp;TEXT(MONTH(All_Opps[[#This Row],[Close_Date]]),"00")</f>
        <v>2021-04</v>
      </c>
      <c r="K1914" s="182">
        <f>All_Opps[[#This Row],[Created Date2]]*1</f>
        <v>44316</v>
      </c>
      <c r="L1914" s="183">
        <f>YEAR(All_Opps[[#This Row],[Created_Date]])</f>
        <v>2021</v>
      </c>
      <c r="M1914" s="184">
        <f>WEEKNUM(All_Opps[[#This Row],[Created_Date]],16)</f>
        <v>18</v>
      </c>
      <c r="N1914" s="182">
        <f>All_Opps[[#This Row],[Close Date]]*1</f>
        <v>44312</v>
      </c>
      <c r="O1914" s="185">
        <f>YEAR(All_Opps[[#This Row],[Close_Date]])</f>
        <v>2021</v>
      </c>
      <c r="P1914" s="183">
        <f>MONTH(All_Opps[[#This Row],[Close Date]])</f>
        <v>4</v>
      </c>
      <c r="Q1914" s="181">
        <f>WEEKNUM(All_Opps[[#This Row],[Close Date]],1)</f>
        <v>18</v>
      </c>
      <c r="R19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14" s="4" t="s">
        <v>4138</v>
      </c>
      <c r="T1914" s="4" t="s">
        <v>4139</v>
      </c>
      <c r="U1914" s="68">
        <v>44312</v>
      </c>
      <c r="V1914" s="347" t="s">
        <v>23</v>
      </c>
      <c r="W1914" s="341">
        <v>0</v>
      </c>
      <c r="X1914" s="4" t="s">
        <v>11</v>
      </c>
      <c r="Y1914" s="4" t="s">
        <v>328</v>
      </c>
      <c r="Z1914" s="68">
        <v>44316</v>
      </c>
    </row>
    <row r="1915" spans="1:26" ht="12.75" x14ac:dyDescent="0.35">
      <c r="A191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915" s="181" t="str">
        <f>IF(All_Opps[[#This Row],[WeekMod]]&lt;&gt;"",CONCATENATE(All_Opps[[#This Row],[Opp Year]],"-",TEXT(All_Opps[[#This Row],[WeekMod]],"00#")),"")</f>
        <v/>
      </c>
      <c r="C19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915" s="181" t="str">
        <f>CONCATENATE(All_Opps[[#This Row],[Opp Year]],"-",TEXT(All_Opps[[#This Row],[Week]],"00#"))</f>
        <v>2023-001</v>
      </c>
      <c r="E1915" s="181">
        <f>IFERROR(VALUE(RIGHT(All_Opps[[#This Row],[Opportunity Name]],2)),"")</f>
        <v>9</v>
      </c>
      <c r="F1915" s="181">
        <f>IFERROR(("20"&amp;LEFT(All_Opps[[#This Row],[Opportunity Name]],2))*1,"")</f>
        <v>2023</v>
      </c>
      <c r="G1915" s="181" t="str">
        <f>MID(All_Opps[[#This Row],[Opportunity Name]],3,2)</f>
        <v>06</v>
      </c>
      <c r="H1915" s="181" t="str">
        <f>LEFT(All_Opps[[#This Row],[Opportunity Name]],7)</f>
        <v>2306-01</v>
      </c>
      <c r="I1915" s="181" t="str" cm="1">
        <f t="array" ref="I19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15" s="181" t="str">
        <f>YEAR(All_Opps[[#This Row],[Close_Date]])&amp;"-"&amp;TEXT(MONTH(All_Opps[[#This Row],[Close_Date]]),"00")</f>
        <v>2021-04</v>
      </c>
      <c r="K1915" s="182">
        <f>All_Opps[[#This Row],[Created Date2]]*1</f>
        <v>44288</v>
      </c>
      <c r="L1915" s="183">
        <f>YEAR(All_Opps[[#This Row],[Created_Date]])</f>
        <v>2021</v>
      </c>
      <c r="M1915" s="184">
        <f>WEEKNUM(All_Opps[[#This Row],[Created_Date]],16)</f>
        <v>14</v>
      </c>
      <c r="N1915" s="182">
        <f>All_Opps[[#This Row],[Close Date]]*1</f>
        <v>44315</v>
      </c>
      <c r="O1915" s="185">
        <f>YEAR(All_Opps[[#This Row],[Close_Date]])</f>
        <v>2021</v>
      </c>
      <c r="P1915" s="183">
        <f>MONTH(All_Opps[[#This Row],[Close Date]])</f>
        <v>4</v>
      </c>
      <c r="Q1915" s="181">
        <f>WEEKNUM(All_Opps[[#This Row],[Close Date]],1)</f>
        <v>18</v>
      </c>
      <c r="R191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790</v>
      </c>
      <c r="S1915" s="4" t="s">
        <v>4140</v>
      </c>
      <c r="T1915" s="4" t="s">
        <v>4141</v>
      </c>
      <c r="U1915" s="68">
        <v>44315</v>
      </c>
      <c r="V1915" s="347" t="s">
        <v>19</v>
      </c>
      <c r="W1915" s="341">
        <v>114161</v>
      </c>
      <c r="X1915" s="4" t="s">
        <v>11</v>
      </c>
      <c r="Y1915" s="4" t="s">
        <v>328</v>
      </c>
      <c r="Z1915" s="68">
        <v>44288</v>
      </c>
    </row>
    <row r="1916" spans="1:26" ht="12.75" x14ac:dyDescent="0.35">
      <c r="A19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1916" s="181" t="str">
        <f>IF(All_Opps[[#This Row],[WeekMod]]&lt;&gt;"",CONCATENATE(All_Opps[[#This Row],[Opp Year]],"-",TEXT(All_Opps[[#This Row],[WeekMod]],"00#")),"")</f>
        <v>2021-067</v>
      </c>
      <c r="C19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1916" s="181" t="str">
        <f>CONCATENATE(All_Opps[[#This Row],[Opp Year]],"-",TEXT(All_Opps[[#This Row],[Week]],"00#"))</f>
        <v>2021-067</v>
      </c>
      <c r="E1916" s="181">
        <f>IFERROR(VALUE(RIGHT(All_Opps[[#This Row],[Opportunity Name]],2)),"")</f>
        <v>5</v>
      </c>
      <c r="F1916" s="181">
        <f>IFERROR(("20"&amp;LEFT(All_Opps[[#This Row],[Opportunity Name]],2))*1,"")</f>
        <v>2021</v>
      </c>
      <c r="G1916" s="181" t="str">
        <f>MID(All_Opps[[#This Row],[Opportunity Name]],3,2)</f>
        <v>07</v>
      </c>
      <c r="H1916" s="181" t="str">
        <f>LEFT(All_Opps[[#This Row],[Opportunity Name]],7)</f>
        <v>2107-29</v>
      </c>
      <c r="I1916" s="181" t="str" cm="1">
        <f t="array" ref="I19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16" s="181" t="str">
        <f>YEAR(All_Opps[[#This Row],[Close_Date]])&amp;"-"&amp;TEXT(MONTH(All_Opps[[#This Row],[Close_Date]]),"00")</f>
        <v>2021-04</v>
      </c>
      <c r="K1916" s="182">
        <f>All_Opps[[#This Row],[Created Date2]]*1</f>
        <v>44265</v>
      </c>
      <c r="L1916" s="183">
        <f>YEAR(All_Opps[[#This Row],[Created_Date]])</f>
        <v>2021</v>
      </c>
      <c r="M1916" s="184">
        <f>WEEKNUM(All_Opps[[#This Row],[Created_Date]],16)</f>
        <v>11</v>
      </c>
      <c r="N1916" s="182">
        <f>All_Opps[[#This Row],[Close Date]]*1</f>
        <v>44290</v>
      </c>
      <c r="O1916" s="185">
        <f>YEAR(All_Opps[[#This Row],[Close_Date]])</f>
        <v>2021</v>
      </c>
      <c r="P1916" s="183">
        <f>MONTH(All_Opps[[#This Row],[Close Date]])</f>
        <v>4</v>
      </c>
      <c r="Q1916" s="181">
        <f>WEEKNUM(All_Opps[[#This Row],[Close Date]],1)</f>
        <v>15</v>
      </c>
      <c r="R191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113</v>
      </c>
      <c r="S1916" s="4" t="s">
        <v>4142</v>
      </c>
      <c r="T1916" s="4" t="s">
        <v>4143</v>
      </c>
      <c r="U1916" s="68">
        <v>44290</v>
      </c>
      <c r="V1916" s="347" t="s">
        <v>19</v>
      </c>
      <c r="W1916" s="9">
        <v>136687</v>
      </c>
      <c r="X1916" s="4" t="s">
        <v>15</v>
      </c>
      <c r="Y1916" s="4" t="s">
        <v>3563</v>
      </c>
      <c r="Z1916" s="68">
        <v>44265</v>
      </c>
    </row>
    <row r="1917" spans="1:26" ht="12.75" x14ac:dyDescent="0.35">
      <c r="A19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917" s="181" t="str">
        <f>IF(All_Opps[[#This Row],[WeekMod]]&lt;&gt;"",CONCATENATE(All_Opps[[#This Row],[Opp Year]],"-",TEXT(All_Opps[[#This Row],[WeekMod]],"00#")),"")</f>
        <v>2021-068</v>
      </c>
      <c r="C19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917" s="181" t="str">
        <f>CONCATENATE(All_Opps[[#This Row],[Opp Year]],"-",TEXT(All_Opps[[#This Row],[Week]],"00#"))</f>
        <v>2021-068</v>
      </c>
      <c r="E1917" s="181">
        <f>IFERROR(VALUE(RIGHT(All_Opps[[#This Row],[Opportunity Name]],2)),"")</f>
        <v>3</v>
      </c>
      <c r="F1917" s="181">
        <f>IFERROR(("20"&amp;LEFT(All_Opps[[#This Row],[Opportunity Name]],2))*1,"")</f>
        <v>2021</v>
      </c>
      <c r="G1917" s="181" t="str">
        <f>MID(All_Opps[[#This Row],[Opportunity Name]],3,2)</f>
        <v>12</v>
      </c>
      <c r="H1917" s="181" t="str">
        <f>LEFT(All_Opps[[#This Row],[Opportunity Name]],7)</f>
        <v>2112-13</v>
      </c>
      <c r="I1917" s="181" t="str" cm="1">
        <f t="array" ref="I19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17" s="181" t="str">
        <f>YEAR(All_Opps[[#This Row],[Close_Date]])&amp;"-"&amp;TEXT(MONTH(All_Opps[[#This Row],[Close_Date]]),"00")</f>
        <v>2021-04</v>
      </c>
      <c r="K1917" s="182">
        <f>All_Opps[[#This Row],[Created Date2]]*1</f>
        <v>44303</v>
      </c>
      <c r="L1917" s="183">
        <f>YEAR(All_Opps[[#This Row],[Created_Date]])</f>
        <v>2021</v>
      </c>
      <c r="M1917" s="184">
        <f>WEEKNUM(All_Opps[[#This Row],[Created_Date]],16)</f>
        <v>17</v>
      </c>
      <c r="N1917" s="182">
        <f>All_Opps[[#This Row],[Close Date]]*1</f>
        <v>44303</v>
      </c>
      <c r="O1917" s="185">
        <f>YEAR(All_Opps[[#This Row],[Close_Date]])</f>
        <v>2021</v>
      </c>
      <c r="P1917" s="183">
        <f>MONTH(All_Opps[[#This Row],[Close Date]])</f>
        <v>4</v>
      </c>
      <c r="Q1917" s="181">
        <f>WEEKNUM(All_Opps[[#This Row],[Close Date]],1)</f>
        <v>16</v>
      </c>
      <c r="R191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228</v>
      </c>
      <c r="S1917" s="4" t="s">
        <v>4144</v>
      </c>
      <c r="T1917" s="4" t="s">
        <v>4145</v>
      </c>
      <c r="U1917" s="68">
        <v>44303</v>
      </c>
      <c r="V1917" s="347" t="s">
        <v>19</v>
      </c>
      <c r="W1917" s="341">
        <v>19912</v>
      </c>
      <c r="X1917" s="4" t="s">
        <v>13</v>
      </c>
      <c r="Y1917" s="4" t="s">
        <v>328</v>
      </c>
      <c r="Z1917" s="68">
        <v>44303</v>
      </c>
    </row>
    <row r="1918" spans="1:26" ht="12.75" x14ac:dyDescent="0.35">
      <c r="A19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1918" s="181" t="str">
        <f>IF(All_Opps[[#This Row],[WeekMod]]&lt;&gt;"",CONCATENATE(All_Opps[[#This Row],[Opp Year]],"-",TEXT(All_Opps[[#This Row],[WeekMod]],"00#")),"")</f>
        <v>2021-072</v>
      </c>
      <c r="C19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1918" s="181" t="str">
        <f>CONCATENATE(All_Opps[[#This Row],[Opp Year]],"-",TEXT(All_Opps[[#This Row],[Week]],"00#"))</f>
        <v>2021-072</v>
      </c>
      <c r="E1918" s="181">
        <f>IFERROR(VALUE(RIGHT(All_Opps[[#This Row],[Opportunity Name]],2)),"")</f>
        <v>1</v>
      </c>
      <c r="F1918" s="181">
        <f>IFERROR(("20"&amp;LEFT(All_Opps[[#This Row],[Opportunity Name]],2))*1,"")</f>
        <v>2021</v>
      </c>
      <c r="G1918" s="181" t="str">
        <f>MID(All_Opps[[#This Row],[Opportunity Name]],3,2)</f>
        <v>11</v>
      </c>
      <c r="H1918" s="181" t="str">
        <f>LEFT(All_Opps[[#This Row],[Opportunity Name]],7)</f>
        <v>2111-04</v>
      </c>
      <c r="I1918" s="181" t="str" cm="1">
        <f t="array" ref="I19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18" s="181" t="str">
        <f>YEAR(All_Opps[[#This Row],[Close_Date]])&amp;"-"&amp;TEXT(MONTH(All_Opps[[#This Row],[Close_Date]]),"00")</f>
        <v>2021-05</v>
      </c>
      <c r="K1918" s="182">
        <f>All_Opps[[#This Row],[Created Date2]]*1</f>
        <v>44354</v>
      </c>
      <c r="L1918" s="183">
        <f>YEAR(All_Opps[[#This Row],[Created_Date]])</f>
        <v>2021</v>
      </c>
      <c r="M1918" s="184">
        <f>WEEKNUM(All_Opps[[#This Row],[Created_Date]],16)</f>
        <v>24</v>
      </c>
      <c r="N1918" s="182">
        <f>All_Opps[[#This Row],[Close Date]]*1</f>
        <v>44326</v>
      </c>
      <c r="O1918" s="185">
        <f>YEAR(All_Opps[[#This Row],[Close_Date]])</f>
        <v>2021</v>
      </c>
      <c r="P1918" s="183">
        <f>MONTH(All_Opps[[#This Row],[Close Date]])</f>
        <v>5</v>
      </c>
      <c r="Q1918" s="181">
        <f>WEEKNUM(All_Opps[[#This Row],[Close Date]],1)</f>
        <v>20</v>
      </c>
      <c r="R191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147</v>
      </c>
      <c r="S1918" s="4" t="s">
        <v>4146</v>
      </c>
      <c r="T1918" s="4" t="s">
        <v>4147</v>
      </c>
      <c r="U1918" s="68">
        <v>44326</v>
      </c>
      <c r="V1918" s="347" t="s">
        <v>19</v>
      </c>
      <c r="W1918" s="341">
        <v>4909</v>
      </c>
      <c r="X1918" s="4" t="s">
        <v>186</v>
      </c>
      <c r="Y1918" s="4" t="s">
        <v>328</v>
      </c>
      <c r="Z1918" s="68">
        <v>44354</v>
      </c>
    </row>
    <row r="1919" spans="1:26" ht="12.75" x14ac:dyDescent="0.35">
      <c r="A19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1919" s="181" t="str">
        <f>IF(All_Opps[[#This Row],[WeekMod]]&lt;&gt;"",CONCATENATE(All_Opps[[#This Row],[Opp Year]],"-",TEXT(All_Opps[[#This Row],[WeekMod]],"00#")),"")</f>
        <v>2022-016</v>
      </c>
      <c r="C19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1919" s="181" t="str">
        <f>CONCATENATE(All_Opps[[#This Row],[Opp Year]],"-",TEXT(All_Opps[[#This Row],[Week]],"00#"))</f>
        <v>2022-016</v>
      </c>
      <c r="E1919" s="181">
        <f>IFERROR(VALUE(RIGHT(All_Opps[[#This Row],[Opportunity Name]],2)),"")</f>
        <v>2</v>
      </c>
      <c r="F1919" s="181">
        <f>IFERROR(("20"&amp;LEFT(All_Opps[[#This Row],[Opportunity Name]],2))*1,"")</f>
        <v>2022</v>
      </c>
      <c r="G1919" s="181" t="str">
        <f>MID(All_Opps[[#This Row],[Opportunity Name]],3,2)</f>
        <v>02</v>
      </c>
      <c r="H1919" s="181" t="str">
        <f>LEFT(All_Opps[[#This Row],[Opportunity Name]],7)</f>
        <v>2202-09</v>
      </c>
      <c r="I1919" s="181" t="str" cm="1">
        <f t="array" ref="I19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19" s="181" t="str">
        <f>YEAR(All_Opps[[#This Row],[Close_Date]])&amp;"-"&amp;TEXT(MONTH(All_Opps[[#This Row],[Close_Date]]),"00")</f>
        <v>2021-04</v>
      </c>
      <c r="K1919" s="182">
        <f>All_Opps[[#This Row],[Created Date2]]*1</f>
        <v>44288</v>
      </c>
      <c r="L1919" s="183">
        <f>YEAR(All_Opps[[#This Row],[Created_Date]])</f>
        <v>2021</v>
      </c>
      <c r="M1919" s="184">
        <f>WEEKNUM(All_Opps[[#This Row],[Created_Date]],16)</f>
        <v>14</v>
      </c>
      <c r="N1919" s="182">
        <f>All_Opps[[#This Row],[Close Date]]*1</f>
        <v>44299</v>
      </c>
      <c r="O1919" s="185">
        <f>YEAR(All_Opps[[#This Row],[Close_Date]])</f>
        <v>2021</v>
      </c>
      <c r="P1919" s="183">
        <f>MONTH(All_Opps[[#This Row],[Close Date]])</f>
        <v>4</v>
      </c>
      <c r="Q1919" s="181">
        <f>WEEKNUM(All_Opps[[#This Row],[Close Date]],1)</f>
        <v>16</v>
      </c>
      <c r="R191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305</v>
      </c>
      <c r="S1919" s="4" t="s">
        <v>4148</v>
      </c>
      <c r="T1919" s="4" t="s">
        <v>4149</v>
      </c>
      <c r="U1919" s="68">
        <v>44299</v>
      </c>
      <c r="V1919" s="347" t="s">
        <v>19</v>
      </c>
      <c r="W1919" s="9">
        <v>18197</v>
      </c>
      <c r="X1919" s="4" t="s">
        <v>181</v>
      </c>
      <c r="Y1919" s="4" t="s">
        <v>1285</v>
      </c>
      <c r="Z1919" s="68">
        <v>44288</v>
      </c>
    </row>
    <row r="1920" spans="1:26" ht="12.75" x14ac:dyDescent="0.35">
      <c r="A19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920" s="181" t="str">
        <f>IF(All_Opps[[#This Row],[WeekMod]]&lt;&gt;"",CONCATENATE(All_Opps[[#This Row],[Opp Year]],"-",TEXT(All_Opps[[#This Row],[WeekMod]],"00#")),"")</f>
        <v>2021-068</v>
      </c>
      <c r="C19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920" s="181" t="str">
        <f>CONCATENATE(All_Opps[[#This Row],[Opp Year]],"-",TEXT(All_Opps[[#This Row],[Week]],"00#"))</f>
        <v>2021-068</v>
      </c>
      <c r="E1920" s="181">
        <f>IFERROR(VALUE(RIGHT(All_Opps[[#This Row],[Opportunity Name]],2)),"")</f>
        <v>2</v>
      </c>
      <c r="F1920" s="181">
        <f>IFERROR(("20"&amp;LEFT(All_Opps[[#This Row],[Opportunity Name]],2))*1,"")</f>
        <v>2021</v>
      </c>
      <c r="G1920" s="181" t="str">
        <f>MID(All_Opps[[#This Row],[Opportunity Name]],3,2)</f>
        <v>12</v>
      </c>
      <c r="H1920" s="181" t="str">
        <f>LEFT(All_Opps[[#This Row],[Opportunity Name]],7)</f>
        <v>2112-13</v>
      </c>
      <c r="I1920" s="181" t="str" cm="1">
        <f t="array" ref="I19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20" s="181" t="str">
        <f>YEAR(All_Opps[[#This Row],[Close_Date]])&amp;"-"&amp;TEXT(MONTH(All_Opps[[#This Row],[Close_Date]]),"00")</f>
        <v>2021-04</v>
      </c>
      <c r="K1920" s="182">
        <f>All_Opps[[#This Row],[Created Date2]]*1</f>
        <v>44300</v>
      </c>
      <c r="L1920" s="183">
        <f>YEAR(All_Opps[[#This Row],[Created_Date]])</f>
        <v>2021</v>
      </c>
      <c r="M1920" s="184">
        <f>WEEKNUM(All_Opps[[#This Row],[Created_Date]],16)</f>
        <v>16</v>
      </c>
      <c r="N1920" s="182">
        <f>All_Opps[[#This Row],[Close Date]]*1</f>
        <v>44300</v>
      </c>
      <c r="O1920" s="185">
        <f>YEAR(All_Opps[[#This Row],[Close_Date]])</f>
        <v>2021</v>
      </c>
      <c r="P1920" s="183">
        <f>MONTH(All_Opps[[#This Row],[Close Date]])</f>
        <v>4</v>
      </c>
      <c r="Q1920" s="181">
        <f>WEEKNUM(All_Opps[[#This Row],[Close Date]],1)</f>
        <v>16</v>
      </c>
      <c r="R192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231</v>
      </c>
      <c r="S1920" s="4" t="s">
        <v>4150</v>
      </c>
      <c r="T1920" s="4" t="s">
        <v>4151</v>
      </c>
      <c r="U1920" s="68">
        <v>44300</v>
      </c>
      <c r="V1920" s="347" t="s">
        <v>19</v>
      </c>
      <c r="W1920" s="341">
        <v>16302</v>
      </c>
      <c r="X1920" s="4" t="s">
        <v>5</v>
      </c>
      <c r="Y1920" s="4" t="s">
        <v>328</v>
      </c>
      <c r="Z1920" s="68">
        <v>44300</v>
      </c>
    </row>
    <row r="1921" spans="1:26" ht="12.75" x14ac:dyDescent="0.35">
      <c r="A19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1921" s="181" t="str">
        <f>IF(All_Opps[[#This Row],[WeekMod]]&lt;&gt;"",CONCATENATE(All_Opps[[#This Row],[Opp Year]],"-",TEXT(All_Opps[[#This Row],[WeekMod]],"00#")),"")</f>
        <v>2021-073</v>
      </c>
      <c r="C19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1921" s="181" t="str">
        <f>CONCATENATE(All_Opps[[#This Row],[Opp Year]],"-",TEXT(All_Opps[[#This Row],[Week]],"00#"))</f>
        <v>2021-073</v>
      </c>
      <c r="E1921" s="181">
        <f>IFERROR(VALUE(RIGHT(All_Opps[[#This Row],[Opportunity Name]],2)),"")</f>
        <v>2</v>
      </c>
      <c r="F1921" s="181">
        <f>IFERROR(("20"&amp;LEFT(All_Opps[[#This Row],[Opportunity Name]],2))*1,"")</f>
        <v>2021</v>
      </c>
      <c r="G1921" s="181" t="str">
        <f>MID(All_Opps[[#This Row],[Opportunity Name]],3,2)</f>
        <v>08</v>
      </c>
      <c r="H1921" s="181" t="str">
        <f>LEFT(All_Opps[[#This Row],[Opportunity Name]],7)</f>
        <v>2108-04</v>
      </c>
      <c r="I1921" s="181" t="str" cm="1">
        <f t="array" ref="I19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21" s="181" t="str">
        <f>YEAR(All_Opps[[#This Row],[Close_Date]])&amp;"-"&amp;TEXT(MONTH(All_Opps[[#This Row],[Close_Date]]),"00")</f>
        <v>2021-05</v>
      </c>
      <c r="K1921" s="182">
        <f>All_Opps[[#This Row],[Created Date2]]*1</f>
        <v>44335</v>
      </c>
      <c r="L1921" s="183">
        <f>YEAR(All_Opps[[#This Row],[Created_Date]])</f>
        <v>2021</v>
      </c>
      <c r="M1921" s="184">
        <f>WEEKNUM(All_Opps[[#This Row],[Created_Date]],16)</f>
        <v>21</v>
      </c>
      <c r="N1921" s="182">
        <f>All_Opps[[#This Row],[Close Date]]*1</f>
        <v>44334</v>
      </c>
      <c r="O1921" s="185">
        <f>YEAR(All_Opps[[#This Row],[Close_Date]])</f>
        <v>2021</v>
      </c>
      <c r="P1921" s="183">
        <f>MONTH(All_Opps[[#This Row],[Close Date]])</f>
        <v>5</v>
      </c>
      <c r="Q1921" s="181">
        <f>WEEKNUM(All_Opps[[#This Row],[Close Date]],1)</f>
        <v>21</v>
      </c>
      <c r="R192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74</v>
      </c>
      <c r="S1921" s="4" t="s">
        <v>4152</v>
      </c>
      <c r="T1921" s="4" t="s">
        <v>4153</v>
      </c>
      <c r="U1921" s="68">
        <v>44334</v>
      </c>
      <c r="V1921" s="347" t="s">
        <v>19</v>
      </c>
      <c r="W1921" s="341">
        <v>99266</v>
      </c>
      <c r="X1921" s="4" t="s">
        <v>27</v>
      </c>
      <c r="Y1921" s="4" t="s">
        <v>328</v>
      </c>
      <c r="Z1921" s="68">
        <v>44335</v>
      </c>
    </row>
    <row r="1922" spans="1:26" ht="12.75" x14ac:dyDescent="0.35">
      <c r="A19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1922" s="181" t="str">
        <f>IF(All_Opps[[#This Row],[WeekMod]]&lt;&gt;"",CONCATENATE(All_Opps[[#This Row],[Opp Year]],"-",TEXT(All_Opps[[#This Row],[WeekMod]],"00#")),"")</f>
        <v>2021-072</v>
      </c>
      <c r="C19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1922" s="181" t="str">
        <f>CONCATENATE(All_Opps[[#This Row],[Opp Year]],"-",TEXT(All_Opps[[#This Row],[Week]],"00#"))</f>
        <v>2021-072</v>
      </c>
      <c r="E1922" s="181">
        <f>IFERROR(VALUE(RIGHT(All_Opps[[#This Row],[Opportunity Name]],2)),"")</f>
        <v>2</v>
      </c>
      <c r="F1922" s="181">
        <f>IFERROR(("20"&amp;LEFT(All_Opps[[#This Row],[Opportunity Name]],2))*1,"")</f>
        <v>2021</v>
      </c>
      <c r="G1922" s="181" t="str">
        <f>MID(All_Opps[[#This Row],[Opportunity Name]],3,2)</f>
        <v>11</v>
      </c>
      <c r="H1922" s="181" t="str">
        <f>LEFT(All_Opps[[#This Row],[Opportunity Name]],7)</f>
        <v>2111-04</v>
      </c>
      <c r="I1922" s="181" t="str" cm="1">
        <f t="array" ref="I19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22" s="181" t="str">
        <f>YEAR(All_Opps[[#This Row],[Close_Date]])&amp;"-"&amp;TEXT(MONTH(All_Opps[[#This Row],[Close_Date]]),"00")</f>
        <v>2021-05</v>
      </c>
      <c r="K1922" s="182">
        <f>All_Opps[[#This Row],[Created Date2]]*1</f>
        <v>44332</v>
      </c>
      <c r="L1922" s="183">
        <f>YEAR(All_Opps[[#This Row],[Created_Date]])</f>
        <v>2021</v>
      </c>
      <c r="M1922" s="184">
        <f>WEEKNUM(All_Opps[[#This Row],[Created_Date]],16)</f>
        <v>21</v>
      </c>
      <c r="N1922" s="182">
        <f>All_Opps[[#This Row],[Close Date]]*1</f>
        <v>44331</v>
      </c>
      <c r="O1922" s="185">
        <f>YEAR(All_Opps[[#This Row],[Close_Date]])</f>
        <v>2021</v>
      </c>
      <c r="P1922" s="183">
        <f>MONTH(All_Opps[[#This Row],[Close Date]])</f>
        <v>5</v>
      </c>
      <c r="Q1922" s="181">
        <f>WEEKNUM(All_Opps[[#This Row],[Close Date]],1)</f>
        <v>20</v>
      </c>
      <c r="R192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169</v>
      </c>
      <c r="S1922" s="4" t="s">
        <v>4154</v>
      </c>
      <c r="T1922" s="4" t="s">
        <v>4155</v>
      </c>
      <c r="U1922" s="68">
        <v>44331</v>
      </c>
      <c r="V1922" s="347" t="s">
        <v>19</v>
      </c>
      <c r="W1922" s="341">
        <v>30952</v>
      </c>
      <c r="X1922" s="4" t="s">
        <v>16</v>
      </c>
      <c r="Y1922" s="4" t="s">
        <v>328</v>
      </c>
      <c r="Z1922" s="68">
        <v>44332</v>
      </c>
    </row>
    <row r="1923" spans="1:26" ht="12.75" x14ac:dyDescent="0.35">
      <c r="A19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1923" s="181" t="str">
        <f>IF(All_Opps[[#This Row],[WeekMod]]&lt;&gt;"",CONCATENATE(All_Opps[[#This Row],[Opp Year]],"-",TEXT(All_Opps[[#This Row],[WeekMod]],"00#")),"")</f>
        <v>2021-075</v>
      </c>
      <c r="C19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1923" s="181" t="str">
        <f>CONCATENATE(All_Opps[[#This Row],[Opp Year]],"-",TEXT(All_Opps[[#This Row],[Week]],"00#"))</f>
        <v>2021-075</v>
      </c>
      <c r="E1923" s="181">
        <f>IFERROR(VALUE(RIGHT(All_Opps[[#This Row],[Opportunity Name]],2)),"")</f>
        <v>1</v>
      </c>
      <c r="F1923" s="181">
        <f>IFERROR(("20"&amp;LEFT(All_Opps[[#This Row],[Opportunity Name]],2))*1,"")</f>
        <v>2021</v>
      </c>
      <c r="G1923" s="181" t="str">
        <f>MID(All_Opps[[#This Row],[Opportunity Name]],3,2)</f>
        <v>11</v>
      </c>
      <c r="H1923" s="181" t="str">
        <f>LEFT(All_Opps[[#This Row],[Opportunity Name]],7)</f>
        <v>2111-04</v>
      </c>
      <c r="I1923" s="181" t="str" cm="1">
        <f t="array" ref="I19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23" s="181" t="str">
        <f>YEAR(All_Opps[[#This Row],[Close_Date]])&amp;"-"&amp;TEXT(MONTH(All_Opps[[#This Row],[Close_Date]]),"00")</f>
        <v>2021-05</v>
      </c>
      <c r="K1923" s="182">
        <f>All_Opps[[#This Row],[Created Date2]]*1</f>
        <v>44347</v>
      </c>
      <c r="L1923" s="183">
        <f>YEAR(All_Opps[[#This Row],[Created_Date]])</f>
        <v>2021</v>
      </c>
      <c r="M1923" s="184">
        <f>WEEKNUM(All_Opps[[#This Row],[Created_Date]],16)</f>
        <v>23</v>
      </c>
      <c r="N1923" s="182">
        <f>All_Opps[[#This Row],[Close Date]]*1</f>
        <v>44346</v>
      </c>
      <c r="O1923" s="185">
        <f>YEAR(All_Opps[[#This Row],[Close_Date]])</f>
        <v>2021</v>
      </c>
      <c r="P1923" s="183">
        <f>MONTH(All_Opps[[#This Row],[Close Date]])</f>
        <v>5</v>
      </c>
      <c r="Q1923" s="181">
        <f>WEEKNUM(All_Opps[[#This Row],[Close Date]],1)</f>
        <v>23</v>
      </c>
      <c r="R192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154</v>
      </c>
      <c r="S1923" s="4" t="s">
        <v>4156</v>
      </c>
      <c r="T1923" s="4" t="s">
        <v>4157</v>
      </c>
      <c r="U1923" s="68">
        <v>44346</v>
      </c>
      <c r="V1923" s="347" t="s">
        <v>19</v>
      </c>
      <c r="W1923" s="341">
        <v>11202</v>
      </c>
      <c r="X1923" s="4" t="s">
        <v>14</v>
      </c>
      <c r="Y1923" s="4" t="s">
        <v>328</v>
      </c>
      <c r="Z1923" s="68">
        <v>44347</v>
      </c>
    </row>
    <row r="1924" spans="1:26" ht="12.75" x14ac:dyDescent="0.35">
      <c r="A19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22</v>
      </c>
      <c r="B1924" s="181" t="str">
        <f>IF(All_Opps[[#This Row],[WeekMod]]&lt;&gt;"",CONCATENATE(All_Opps[[#This Row],[Opp Year]],"-",TEXT(All_Opps[[#This Row],[WeekMod]],"00#")),"")</f>
        <v>2022-022</v>
      </c>
      <c r="C19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22</v>
      </c>
      <c r="D1924" s="181" t="str">
        <f>CONCATENATE(All_Opps[[#This Row],[Opp Year]],"-",TEXT(All_Opps[[#This Row],[Week]],"00#"))</f>
        <v>2022-022</v>
      </c>
      <c r="E1924" s="181">
        <f>IFERROR(VALUE(RIGHT(All_Opps[[#This Row],[Opportunity Name]],2)),"")</f>
        <v>2</v>
      </c>
      <c r="F1924" s="181">
        <f>IFERROR(("20"&amp;LEFT(All_Opps[[#This Row],[Opportunity Name]],2))*1,"")</f>
        <v>2022</v>
      </c>
      <c r="G1924" s="181" t="str">
        <f>MID(All_Opps[[#This Row],[Opportunity Name]],3,2)</f>
        <v>09</v>
      </c>
      <c r="H1924" s="181" t="str">
        <f>LEFT(All_Opps[[#This Row],[Opportunity Name]],7)</f>
        <v>2209 Wi</v>
      </c>
      <c r="I1924" s="181" t="str" cm="1">
        <f t="array" ref="I19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24" s="181" t="str">
        <f>YEAR(All_Opps[[#This Row],[Close_Date]])&amp;"-"&amp;TEXT(MONTH(All_Opps[[#This Row],[Close_Date]]),"00")</f>
        <v>2021-05</v>
      </c>
      <c r="K1924" s="182">
        <f>All_Opps[[#This Row],[Created Date2]]*1</f>
        <v>44304</v>
      </c>
      <c r="L1924" s="183">
        <f>YEAR(All_Opps[[#This Row],[Created_Date]])</f>
        <v>2021</v>
      </c>
      <c r="M1924" s="184">
        <f>WEEKNUM(All_Opps[[#This Row],[Created_Date]],16)</f>
        <v>17</v>
      </c>
      <c r="N1924" s="182">
        <f>All_Opps[[#This Row],[Close Date]]*1</f>
        <v>44345</v>
      </c>
      <c r="O1924" s="185">
        <f>YEAR(All_Opps[[#This Row],[Close_Date]])</f>
        <v>2021</v>
      </c>
      <c r="P1924" s="183">
        <f>MONTH(All_Opps[[#This Row],[Close Date]])</f>
        <v>5</v>
      </c>
      <c r="Q1924" s="181">
        <f>WEEKNUM(All_Opps[[#This Row],[Close Date]],1)</f>
        <v>22</v>
      </c>
      <c r="R192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24" s="4" t="s">
        <v>4158</v>
      </c>
      <c r="T1924" s="4" t="s">
        <v>4159</v>
      </c>
      <c r="U1924" s="68">
        <v>44345</v>
      </c>
      <c r="V1924" s="347" t="s">
        <v>18</v>
      </c>
      <c r="W1924" s="9">
        <v>15956</v>
      </c>
      <c r="X1924" s="4" t="s">
        <v>11</v>
      </c>
      <c r="Y1924" s="4" t="s">
        <v>3563</v>
      </c>
      <c r="Z1924" s="68">
        <v>44304</v>
      </c>
    </row>
    <row r="1925" spans="1:26" ht="12.75" x14ac:dyDescent="0.35">
      <c r="A19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1925" s="181" t="str">
        <f>IF(All_Opps[[#This Row],[WeekMod]]&lt;&gt;"",CONCATENATE(All_Opps[[#This Row],[Opp Year]],"-",TEXT(All_Opps[[#This Row],[WeekMod]],"00#")),"")</f>
        <v>2022-021</v>
      </c>
      <c r="C19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1925" s="181" t="str">
        <f>CONCATENATE(All_Opps[[#This Row],[Opp Year]],"-",TEXT(All_Opps[[#This Row],[Week]],"00#"))</f>
        <v>2022-021</v>
      </c>
      <c r="E1925" s="181">
        <f>IFERROR(VALUE(RIGHT(All_Opps[[#This Row],[Opportunity Name]],2)),"")</f>
        <v>2</v>
      </c>
      <c r="F1925" s="181">
        <f>IFERROR(("20"&amp;LEFT(All_Opps[[#This Row],[Opportunity Name]],2))*1,"")</f>
        <v>2022</v>
      </c>
      <c r="G1925" s="181" t="str">
        <f>MID(All_Opps[[#This Row],[Opportunity Name]],3,2)</f>
        <v>06</v>
      </c>
      <c r="H1925" s="181" t="str">
        <f>LEFT(All_Opps[[#This Row],[Opportunity Name]],7)</f>
        <v>2206 Va</v>
      </c>
      <c r="I1925" s="181" t="str" cm="1">
        <f t="array" ref="I19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25" s="181" t="str">
        <f>YEAR(All_Opps[[#This Row],[Close_Date]])&amp;"-"&amp;TEXT(MONTH(All_Opps[[#This Row],[Close_Date]]),"00")</f>
        <v>2021-05</v>
      </c>
      <c r="K1925" s="182">
        <f>All_Opps[[#This Row],[Created Date2]]*1</f>
        <v>44311</v>
      </c>
      <c r="L1925" s="183">
        <f>YEAR(All_Opps[[#This Row],[Created_Date]])</f>
        <v>2021</v>
      </c>
      <c r="M1925" s="184">
        <f>WEEKNUM(All_Opps[[#This Row],[Created_Date]],16)</f>
        <v>18</v>
      </c>
      <c r="N1925" s="182">
        <f>All_Opps[[#This Row],[Close Date]]*1</f>
        <v>44337</v>
      </c>
      <c r="O1925" s="185">
        <f>YEAR(All_Opps[[#This Row],[Close_Date]])</f>
        <v>2021</v>
      </c>
      <c r="P1925" s="183">
        <f>MONTH(All_Opps[[#This Row],[Close Date]])</f>
        <v>5</v>
      </c>
      <c r="Q1925" s="181">
        <f>WEEKNUM(All_Opps[[#This Row],[Close Date]],1)</f>
        <v>21</v>
      </c>
      <c r="R192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25" s="4" t="s">
        <v>4160</v>
      </c>
      <c r="T1925" s="4" t="s">
        <v>4161</v>
      </c>
      <c r="U1925" s="68">
        <v>44337</v>
      </c>
      <c r="V1925" s="347" t="s">
        <v>18</v>
      </c>
      <c r="W1925" s="9">
        <v>32087</v>
      </c>
      <c r="X1925" s="4" t="s">
        <v>159</v>
      </c>
      <c r="Y1925" s="4" t="s">
        <v>3563</v>
      </c>
      <c r="Z1925" s="68">
        <v>44311</v>
      </c>
    </row>
    <row r="1926" spans="1:26" ht="12.75" x14ac:dyDescent="0.35">
      <c r="A19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1926" s="181" t="str">
        <f>IF(All_Opps[[#This Row],[WeekMod]]&lt;&gt;"",CONCATENATE(All_Opps[[#This Row],[Opp Year]],"-",TEXT(All_Opps[[#This Row],[WeekMod]],"00#")),"")</f>
        <v>2021-071</v>
      </c>
      <c r="C19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1926" s="181" t="str">
        <f>CONCATENATE(All_Opps[[#This Row],[Opp Year]],"-",TEXT(All_Opps[[#This Row],[Week]],"00#"))</f>
        <v>2021-071</v>
      </c>
      <c r="E1926" s="181">
        <f>IFERROR(VALUE(RIGHT(All_Opps[[#This Row],[Opportunity Name]],2)),"")</f>
        <v>1</v>
      </c>
      <c r="F1926" s="181">
        <f>IFERROR(("20"&amp;LEFT(All_Opps[[#This Row],[Opportunity Name]],2))*1,"")</f>
        <v>2021</v>
      </c>
      <c r="G1926" s="181" t="str">
        <f>MID(All_Opps[[#This Row],[Opportunity Name]],3,2)</f>
        <v>06</v>
      </c>
      <c r="H1926" s="181" t="str">
        <f>LEFT(All_Opps[[#This Row],[Opportunity Name]],7)</f>
        <v>2106-37</v>
      </c>
      <c r="I1926" s="181" t="str" cm="1">
        <f t="array" ref="I19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26" s="181" t="str">
        <f>YEAR(All_Opps[[#This Row],[Close_Date]])&amp;"-"&amp;TEXT(MONTH(All_Opps[[#This Row],[Close_Date]]),"00")</f>
        <v>2021-05</v>
      </c>
      <c r="K1926" s="182">
        <f>All_Opps[[#This Row],[Created Date2]]*1</f>
        <v>44303</v>
      </c>
      <c r="L1926" s="183">
        <f>YEAR(All_Opps[[#This Row],[Created_Date]])</f>
        <v>2021</v>
      </c>
      <c r="M1926" s="184">
        <f>WEEKNUM(All_Opps[[#This Row],[Created_Date]],16)</f>
        <v>17</v>
      </c>
      <c r="N1926" s="182">
        <f>All_Opps[[#This Row],[Close Date]]*1</f>
        <v>44322</v>
      </c>
      <c r="O1926" s="185">
        <f>YEAR(All_Opps[[#This Row],[Close_Date]])</f>
        <v>2021</v>
      </c>
      <c r="P1926" s="183">
        <f>MONTH(All_Opps[[#This Row],[Close Date]])</f>
        <v>5</v>
      </c>
      <c r="Q1926" s="181">
        <f>WEEKNUM(All_Opps[[#This Row],[Close Date]],1)</f>
        <v>19</v>
      </c>
      <c r="R192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45</v>
      </c>
      <c r="S1926" s="4" t="s">
        <v>4162</v>
      </c>
      <c r="T1926" s="4" t="s">
        <v>4163</v>
      </c>
      <c r="U1926" s="68">
        <v>44322</v>
      </c>
      <c r="V1926" s="347" t="s">
        <v>19</v>
      </c>
      <c r="W1926" s="9">
        <v>18552</v>
      </c>
      <c r="X1926" s="4" t="s">
        <v>29</v>
      </c>
      <c r="Y1926" s="4" t="s">
        <v>1285</v>
      </c>
      <c r="Z1926" s="68">
        <v>44303</v>
      </c>
    </row>
    <row r="1927" spans="1:26" ht="12.75" x14ac:dyDescent="0.35">
      <c r="A19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1927" s="181" t="str">
        <f>IF(All_Opps[[#This Row],[WeekMod]]&lt;&gt;"",CONCATENATE(All_Opps[[#This Row],[Opp Year]],"-",TEXT(All_Opps[[#This Row],[WeekMod]],"00#")),"")</f>
        <v>2021-070</v>
      </c>
      <c r="C19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1927" s="181" t="str">
        <f>CONCATENATE(All_Opps[[#This Row],[Opp Year]],"-",TEXT(All_Opps[[#This Row],[Week]],"00#"))</f>
        <v>2021-070</v>
      </c>
      <c r="E1927" s="181">
        <f>IFERROR(VALUE(RIGHT(All_Opps[[#This Row],[Opportunity Name]],2)),"")</f>
        <v>4</v>
      </c>
      <c r="F1927" s="181">
        <f>IFERROR(("20"&amp;LEFT(All_Opps[[#This Row],[Opportunity Name]],2))*1,"")</f>
        <v>2021</v>
      </c>
      <c r="G1927" s="181" t="str">
        <f>MID(All_Opps[[#This Row],[Opportunity Name]],3,2)</f>
        <v>07</v>
      </c>
      <c r="H1927" s="181" t="str">
        <f>LEFT(All_Opps[[#This Row],[Opportunity Name]],7)</f>
        <v>2107 Pr</v>
      </c>
      <c r="I1927" s="181" t="str" cm="1">
        <f t="array" ref="I19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27" s="181" t="str">
        <f>YEAR(All_Opps[[#This Row],[Close_Date]])&amp;"-"&amp;TEXT(MONTH(All_Opps[[#This Row],[Close_Date]]),"00")</f>
        <v>2021-04</v>
      </c>
      <c r="K1927" s="182">
        <f>All_Opps[[#This Row],[Created Date2]]*1</f>
        <v>44300</v>
      </c>
      <c r="L1927" s="183">
        <f>YEAR(All_Opps[[#This Row],[Created_Date]])</f>
        <v>2021</v>
      </c>
      <c r="M1927" s="184">
        <f>WEEKNUM(All_Opps[[#This Row],[Created_Date]],16)</f>
        <v>16</v>
      </c>
      <c r="N1927" s="182">
        <f>All_Opps[[#This Row],[Close Date]]*1</f>
        <v>44312</v>
      </c>
      <c r="O1927" s="185">
        <f>YEAR(All_Opps[[#This Row],[Close_Date]])</f>
        <v>2021</v>
      </c>
      <c r="P1927" s="183">
        <f>MONTH(All_Opps[[#This Row],[Close Date]])</f>
        <v>4</v>
      </c>
      <c r="Q1927" s="181">
        <f>WEEKNUM(All_Opps[[#This Row],[Close Date]],1)</f>
        <v>18</v>
      </c>
      <c r="R192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27" s="4" t="s">
        <v>4164</v>
      </c>
      <c r="T1927" s="4" t="s">
        <v>4165</v>
      </c>
      <c r="U1927" s="68">
        <v>44312</v>
      </c>
      <c r="V1927" s="347" t="s">
        <v>18</v>
      </c>
      <c r="W1927" s="9">
        <v>29562</v>
      </c>
      <c r="X1927" s="4" t="s">
        <v>15</v>
      </c>
      <c r="Y1927" s="4" t="s">
        <v>1285</v>
      </c>
      <c r="Z1927" s="68">
        <v>44300</v>
      </c>
    </row>
    <row r="1928" spans="1:26" ht="12.75" x14ac:dyDescent="0.35">
      <c r="A19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1928" s="181" t="str">
        <f>IF(All_Opps[[#This Row],[WeekMod]]&lt;&gt;"",CONCATENATE(All_Opps[[#This Row],[Opp Year]],"-",TEXT(All_Opps[[#This Row],[WeekMod]],"00#")),"")</f>
        <v>2022-017</v>
      </c>
      <c r="C19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1928" s="181" t="str">
        <f>CONCATENATE(All_Opps[[#This Row],[Opp Year]],"-",TEXT(All_Opps[[#This Row],[Week]],"00#"))</f>
        <v>2022-017</v>
      </c>
      <c r="E1928" s="181">
        <f>IFERROR(VALUE(RIGHT(All_Opps[[#This Row],[Opportunity Name]],2)),"")</f>
        <v>2</v>
      </c>
      <c r="F1928" s="181">
        <f>IFERROR(("20"&amp;LEFT(All_Opps[[#This Row],[Opportunity Name]],2))*1,"")</f>
        <v>2022</v>
      </c>
      <c r="G1928" s="181" t="str">
        <f>MID(All_Opps[[#This Row],[Opportunity Name]],3,2)</f>
        <v>03</v>
      </c>
      <c r="H1928" s="181" t="str">
        <f>LEFT(All_Opps[[#This Row],[Opportunity Name]],7)</f>
        <v>2203 In</v>
      </c>
      <c r="I1928" s="181" t="str" cm="1">
        <f t="array" ref="I19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28" s="181" t="str">
        <f>YEAR(All_Opps[[#This Row],[Close_Date]])&amp;"-"&amp;TEXT(MONTH(All_Opps[[#This Row],[Close_Date]]),"00")</f>
        <v>2021-04</v>
      </c>
      <c r="K1928" s="182">
        <f>All_Opps[[#This Row],[Created Date2]]*1</f>
        <v>44283</v>
      </c>
      <c r="L1928" s="183">
        <f>YEAR(All_Opps[[#This Row],[Created_Date]])</f>
        <v>2021</v>
      </c>
      <c r="M1928" s="184">
        <f>WEEKNUM(All_Opps[[#This Row],[Created_Date]],16)</f>
        <v>14</v>
      </c>
      <c r="N1928" s="182">
        <f>All_Opps[[#This Row],[Close Date]]*1</f>
        <v>44304</v>
      </c>
      <c r="O1928" s="185">
        <f>YEAR(All_Opps[[#This Row],[Close_Date]])</f>
        <v>2021</v>
      </c>
      <c r="P1928" s="183">
        <f>MONTH(All_Opps[[#This Row],[Close Date]])</f>
        <v>4</v>
      </c>
      <c r="Q1928" s="181">
        <f>WEEKNUM(All_Opps[[#This Row],[Close Date]],1)</f>
        <v>17</v>
      </c>
      <c r="R192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28" s="4" t="s">
        <v>4166</v>
      </c>
      <c r="T1928" s="4" t="s">
        <v>4167</v>
      </c>
      <c r="U1928" s="68">
        <v>44304</v>
      </c>
      <c r="V1928" s="347" t="s">
        <v>18</v>
      </c>
      <c r="W1928" s="9">
        <v>24738</v>
      </c>
      <c r="X1928" s="4" t="s">
        <v>11</v>
      </c>
      <c r="Y1928" s="4" t="s">
        <v>3563</v>
      </c>
      <c r="Z1928" s="68">
        <v>44283</v>
      </c>
    </row>
    <row r="1929" spans="1:26" ht="12.75" x14ac:dyDescent="0.35">
      <c r="A19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22</v>
      </c>
      <c r="B1929" s="181" t="str">
        <f>IF(All_Opps[[#This Row],[WeekMod]]&lt;&gt;"",CONCATENATE(All_Opps[[#This Row],[Opp Year]],"-",TEXT(All_Opps[[#This Row],[WeekMod]],"00#")),"")</f>
        <v>2022-022</v>
      </c>
      <c r="C19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22</v>
      </c>
      <c r="D1929" s="181" t="str">
        <f>CONCATENATE(All_Opps[[#This Row],[Opp Year]],"-",TEXT(All_Opps[[#This Row],[Week]],"00#"))</f>
        <v>2022-022</v>
      </c>
      <c r="E1929" s="181">
        <f>IFERROR(VALUE(RIGHT(All_Opps[[#This Row],[Opportunity Name]],2)),"")</f>
        <v>2</v>
      </c>
      <c r="F1929" s="181">
        <f>IFERROR(("20"&amp;LEFT(All_Opps[[#This Row],[Opportunity Name]],2))*1,"")</f>
        <v>2022</v>
      </c>
      <c r="G1929" s="181" t="str">
        <f>MID(All_Opps[[#This Row],[Opportunity Name]],3,2)</f>
        <v>02</v>
      </c>
      <c r="H1929" s="181" t="str">
        <f>LEFT(All_Opps[[#This Row],[Opportunity Name]],7)</f>
        <v>2202 Wh</v>
      </c>
      <c r="I1929" s="181" t="str" cm="1">
        <f t="array" ref="I19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29" s="181" t="str">
        <f>YEAR(All_Opps[[#This Row],[Close_Date]])&amp;"-"&amp;TEXT(MONTH(All_Opps[[#This Row],[Close_Date]]),"00")</f>
        <v>2021-05</v>
      </c>
      <c r="K1929" s="182">
        <f>All_Opps[[#This Row],[Created Date2]]*1</f>
        <v>44333</v>
      </c>
      <c r="L1929" s="183">
        <f>YEAR(All_Opps[[#This Row],[Created_Date]])</f>
        <v>2021</v>
      </c>
      <c r="M1929" s="184">
        <f>WEEKNUM(All_Opps[[#This Row],[Created_Date]],16)</f>
        <v>21</v>
      </c>
      <c r="N1929" s="182">
        <f>All_Opps[[#This Row],[Close Date]]*1</f>
        <v>44340</v>
      </c>
      <c r="O1929" s="185">
        <f>YEAR(All_Opps[[#This Row],[Close_Date]])</f>
        <v>2021</v>
      </c>
      <c r="P1929" s="183">
        <f>MONTH(All_Opps[[#This Row],[Close Date]])</f>
        <v>5</v>
      </c>
      <c r="Q1929" s="181">
        <f>WEEKNUM(All_Opps[[#This Row],[Close Date]],1)</f>
        <v>22</v>
      </c>
      <c r="R192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29" s="4" t="s">
        <v>4168</v>
      </c>
      <c r="T1929" s="4" t="s">
        <v>4169</v>
      </c>
      <c r="U1929" s="68">
        <v>44340</v>
      </c>
      <c r="V1929" s="347" t="s">
        <v>18</v>
      </c>
      <c r="W1929" s="9">
        <v>15743</v>
      </c>
      <c r="X1929" s="4" t="s">
        <v>161</v>
      </c>
      <c r="Y1929" s="4" t="s">
        <v>1285</v>
      </c>
      <c r="Z1929" s="68">
        <v>44333</v>
      </c>
    </row>
    <row r="1930" spans="1:26" ht="12.75" x14ac:dyDescent="0.35">
      <c r="A19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1930" s="181" t="str">
        <f>IF(All_Opps[[#This Row],[WeekMod]]&lt;&gt;"",CONCATENATE(All_Opps[[#This Row],[Opp Year]],"-",TEXT(All_Opps[[#This Row],[WeekMod]],"00#")),"")</f>
        <v>2021-069</v>
      </c>
      <c r="C19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1930" s="181" t="str">
        <f>CONCATENATE(All_Opps[[#This Row],[Opp Year]],"-",TEXT(All_Opps[[#This Row],[Week]],"00#"))</f>
        <v>2021-069</v>
      </c>
      <c r="E1930" s="181">
        <f>IFERROR(VALUE(RIGHT(All_Opps[[#This Row],[Opportunity Name]],2)),"")</f>
        <v>5</v>
      </c>
      <c r="F1930" s="181">
        <f>IFERROR(("20"&amp;LEFT(All_Opps[[#This Row],[Opportunity Name]],2))*1,"")</f>
        <v>2021</v>
      </c>
      <c r="G1930" s="181" t="str">
        <f>MID(All_Opps[[#This Row],[Opportunity Name]],3,2)</f>
        <v>12</v>
      </c>
      <c r="H1930" s="181" t="str">
        <f>LEFT(All_Opps[[#This Row],[Opportunity Name]],7)</f>
        <v>2112 Wh</v>
      </c>
      <c r="I1930" s="181" t="str" cm="1">
        <f t="array" ref="I19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30" s="181" t="str">
        <f>YEAR(All_Opps[[#This Row],[Close_Date]])&amp;"-"&amp;TEXT(MONTH(All_Opps[[#This Row],[Close_Date]]),"00")</f>
        <v>2021-04</v>
      </c>
      <c r="K1930" s="182">
        <f>All_Opps[[#This Row],[Created Date2]]*1</f>
        <v>44283</v>
      </c>
      <c r="L1930" s="183">
        <f>YEAR(All_Opps[[#This Row],[Created_Date]])</f>
        <v>2021</v>
      </c>
      <c r="M1930" s="184">
        <f>WEEKNUM(All_Opps[[#This Row],[Created_Date]],16)</f>
        <v>14</v>
      </c>
      <c r="N1930" s="182">
        <f>All_Opps[[#This Row],[Close Date]]*1</f>
        <v>44309</v>
      </c>
      <c r="O1930" s="185">
        <f>YEAR(All_Opps[[#This Row],[Close_Date]])</f>
        <v>2021</v>
      </c>
      <c r="P1930" s="183">
        <f>MONTH(All_Opps[[#This Row],[Close Date]])</f>
        <v>4</v>
      </c>
      <c r="Q1930" s="181">
        <f>WEEKNUM(All_Opps[[#This Row],[Close Date]],1)</f>
        <v>17</v>
      </c>
      <c r="R193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30" s="4" t="s">
        <v>4170</v>
      </c>
      <c r="T1930" s="4" t="s">
        <v>4171</v>
      </c>
      <c r="U1930" s="68">
        <v>44309</v>
      </c>
      <c r="V1930" s="347" t="s">
        <v>21</v>
      </c>
      <c r="W1930" s="341">
        <v>59378</v>
      </c>
      <c r="X1930" s="4" t="s">
        <v>5</v>
      </c>
      <c r="Y1930" s="4" t="s">
        <v>328</v>
      </c>
      <c r="Z1930" s="68">
        <v>44283</v>
      </c>
    </row>
    <row r="1931" spans="1:26" ht="12.75" x14ac:dyDescent="0.35">
      <c r="A19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1931" s="181" t="str">
        <f>IF(All_Opps[[#This Row],[WeekMod]]&lt;&gt;"",CONCATENATE(All_Opps[[#This Row],[Opp Year]],"-",TEXT(All_Opps[[#This Row],[WeekMod]],"00#")),"")</f>
        <v>2021-072</v>
      </c>
      <c r="C19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1931" s="181" t="str">
        <f>CONCATENATE(All_Opps[[#This Row],[Opp Year]],"-",TEXT(All_Opps[[#This Row],[Week]],"00#"))</f>
        <v>2021-072</v>
      </c>
      <c r="E1931" s="181">
        <f>IFERROR(VALUE(RIGHT(All_Opps[[#This Row],[Opportunity Name]],2)),"")</f>
        <v>2</v>
      </c>
      <c r="F1931" s="181">
        <f>IFERROR(("20"&amp;LEFT(All_Opps[[#This Row],[Opportunity Name]],2))*1,"")</f>
        <v>2021</v>
      </c>
      <c r="G1931" s="181" t="str">
        <f>MID(All_Opps[[#This Row],[Opportunity Name]],3,2)</f>
        <v>11</v>
      </c>
      <c r="H1931" s="181" t="str">
        <f>LEFT(All_Opps[[#This Row],[Opportunity Name]],7)</f>
        <v>2111-05</v>
      </c>
      <c r="I1931" s="181" t="str" cm="1">
        <f t="array" ref="I19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31" s="181" t="str">
        <f>YEAR(All_Opps[[#This Row],[Close_Date]])&amp;"-"&amp;TEXT(MONTH(All_Opps[[#This Row],[Close_Date]]),"00")</f>
        <v>2021-05</v>
      </c>
      <c r="K1931" s="182">
        <f>All_Opps[[#This Row],[Created Date2]]*1</f>
        <v>44326</v>
      </c>
      <c r="L1931" s="183">
        <f>YEAR(All_Opps[[#This Row],[Created_Date]])</f>
        <v>2021</v>
      </c>
      <c r="M1931" s="184">
        <f>WEEKNUM(All_Opps[[#This Row],[Created_Date]],16)</f>
        <v>20</v>
      </c>
      <c r="N1931" s="182">
        <f>All_Opps[[#This Row],[Close Date]]*1</f>
        <v>44326</v>
      </c>
      <c r="O1931" s="185">
        <f>YEAR(All_Opps[[#This Row],[Close_Date]])</f>
        <v>2021</v>
      </c>
      <c r="P1931" s="183">
        <f>MONTH(All_Opps[[#This Row],[Close Date]])</f>
        <v>5</v>
      </c>
      <c r="Q1931" s="181">
        <f>WEEKNUM(All_Opps[[#This Row],[Close Date]],1)</f>
        <v>20</v>
      </c>
      <c r="R193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175</v>
      </c>
      <c r="S1931" s="4" t="s">
        <v>4172</v>
      </c>
      <c r="T1931" s="4" t="s">
        <v>4173</v>
      </c>
      <c r="U1931" s="68">
        <v>44326</v>
      </c>
      <c r="V1931" s="347" t="s">
        <v>19</v>
      </c>
      <c r="W1931" s="341">
        <v>0</v>
      </c>
      <c r="X1931" s="4" t="s">
        <v>15</v>
      </c>
      <c r="Y1931" s="4" t="s">
        <v>328</v>
      </c>
      <c r="Z1931" s="68">
        <v>44326</v>
      </c>
    </row>
    <row r="1932" spans="1:26" ht="12.75" x14ac:dyDescent="0.35">
      <c r="A19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1932" s="181" t="str">
        <f>IF(All_Opps[[#This Row],[WeekMod]]&lt;&gt;"",CONCATENATE(All_Opps[[#This Row],[Opp Year]],"-",TEXT(All_Opps[[#This Row],[WeekMod]],"00#")),"")</f>
        <v>2021-069</v>
      </c>
      <c r="C19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1932" s="181" t="str">
        <f>CONCATENATE(All_Opps[[#This Row],[Opp Year]],"-",TEXT(All_Opps[[#This Row],[Week]],"00#"))</f>
        <v>2021-069</v>
      </c>
      <c r="E1932" s="181">
        <f>IFERROR(VALUE(RIGHT(All_Opps[[#This Row],[Opportunity Name]],2)),"")</f>
        <v>1</v>
      </c>
      <c r="F1932" s="181">
        <f>IFERROR(("20"&amp;LEFT(All_Opps[[#This Row],[Opportunity Name]],2))*1,"")</f>
        <v>2021</v>
      </c>
      <c r="G1932" s="181" t="str">
        <f>MID(All_Opps[[#This Row],[Opportunity Name]],3,2)</f>
        <v>11</v>
      </c>
      <c r="H1932" s="181" t="str">
        <f>LEFT(All_Opps[[#This Row],[Opportunity Name]],7)</f>
        <v>2111-05</v>
      </c>
      <c r="I1932" s="181" t="str" cm="1">
        <f t="array" ref="I19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32" s="181" t="str">
        <f>YEAR(All_Opps[[#This Row],[Close_Date]])&amp;"-"&amp;TEXT(MONTH(All_Opps[[#This Row],[Close_Date]]),"00")</f>
        <v>2021-04</v>
      </c>
      <c r="K1932" s="182">
        <f>All_Opps[[#This Row],[Created Date2]]*1</f>
        <v>44315</v>
      </c>
      <c r="L1932" s="183">
        <f>YEAR(All_Opps[[#This Row],[Created_Date]])</f>
        <v>2021</v>
      </c>
      <c r="M1932" s="184">
        <f>WEEKNUM(All_Opps[[#This Row],[Created_Date]],16)</f>
        <v>18</v>
      </c>
      <c r="N1932" s="182">
        <f>All_Opps[[#This Row],[Close Date]]*1</f>
        <v>44308</v>
      </c>
      <c r="O1932" s="185">
        <f>YEAR(All_Opps[[#This Row],[Close_Date]])</f>
        <v>2021</v>
      </c>
      <c r="P1932" s="183">
        <f>MONTH(All_Opps[[#This Row],[Close Date]])</f>
        <v>4</v>
      </c>
      <c r="Q1932" s="181">
        <f>WEEKNUM(All_Opps[[#This Row],[Close Date]],1)</f>
        <v>17</v>
      </c>
      <c r="R193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186</v>
      </c>
      <c r="S1932" s="4" t="s">
        <v>4174</v>
      </c>
      <c r="T1932" s="4" t="s">
        <v>4175</v>
      </c>
      <c r="U1932" s="68">
        <v>44308</v>
      </c>
      <c r="V1932" s="347" t="s">
        <v>19</v>
      </c>
      <c r="W1932" s="341">
        <v>0</v>
      </c>
      <c r="X1932" s="4" t="s">
        <v>6</v>
      </c>
      <c r="Y1932" s="4" t="s">
        <v>328</v>
      </c>
      <c r="Z1932" s="68">
        <v>44315</v>
      </c>
    </row>
    <row r="1933" spans="1:26" ht="12.75" x14ac:dyDescent="0.35">
      <c r="A19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1933" s="181" t="str">
        <f>IF(All_Opps[[#This Row],[WeekMod]]&lt;&gt;"",CONCATENATE(All_Opps[[#This Row],[Opp Year]],"-",TEXT(All_Opps[[#This Row],[WeekMod]],"00#")),"")</f>
        <v>2021-068</v>
      </c>
      <c r="C19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1933" s="181" t="str">
        <f>CONCATENATE(All_Opps[[#This Row],[Opp Year]],"-",TEXT(All_Opps[[#This Row],[Week]],"00#"))</f>
        <v>2021-068</v>
      </c>
      <c r="E1933" s="181">
        <f>IFERROR(VALUE(RIGHT(All_Opps[[#This Row],[Opportunity Name]],2)),"")</f>
        <v>1</v>
      </c>
      <c r="F1933" s="181">
        <f>IFERROR(("20"&amp;LEFT(All_Opps[[#This Row],[Opportunity Name]],2))*1,"")</f>
        <v>2021</v>
      </c>
      <c r="G1933" s="181" t="str">
        <f>MID(All_Opps[[#This Row],[Opportunity Name]],3,2)</f>
        <v>11</v>
      </c>
      <c r="H1933" s="181" t="str">
        <f>LEFT(All_Opps[[#This Row],[Opportunity Name]],7)</f>
        <v>2111-05</v>
      </c>
      <c r="I1933" s="181" t="str" cm="1">
        <f t="array" ref="I19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933" s="181" t="str">
        <f>YEAR(All_Opps[[#This Row],[Close_Date]])&amp;"-"&amp;TEXT(MONTH(All_Opps[[#This Row],[Close_Date]]),"00")</f>
        <v>2021-04</v>
      </c>
      <c r="K1933" s="182">
        <f>All_Opps[[#This Row],[Created Date2]]*1</f>
        <v>44305</v>
      </c>
      <c r="L1933" s="183">
        <f>YEAR(All_Opps[[#This Row],[Created_Date]])</f>
        <v>2021</v>
      </c>
      <c r="M1933" s="184">
        <f>WEEKNUM(All_Opps[[#This Row],[Created_Date]],16)</f>
        <v>17</v>
      </c>
      <c r="N1933" s="182">
        <f>All_Opps[[#This Row],[Close Date]]*1</f>
        <v>44298</v>
      </c>
      <c r="O1933" s="185">
        <f>YEAR(All_Opps[[#This Row],[Close_Date]])</f>
        <v>2021</v>
      </c>
      <c r="P1933" s="183">
        <f>MONTH(All_Opps[[#This Row],[Close Date]])</f>
        <v>4</v>
      </c>
      <c r="Q1933" s="181">
        <f>WEEKNUM(All_Opps[[#This Row],[Close Date]],1)</f>
        <v>16</v>
      </c>
      <c r="R19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33" s="4" t="s">
        <v>4176</v>
      </c>
      <c r="T1933" s="4" t="s">
        <v>4177</v>
      </c>
      <c r="U1933" s="68">
        <v>44298</v>
      </c>
      <c r="V1933" s="347" t="s">
        <v>20</v>
      </c>
      <c r="W1933" s="341">
        <v>0</v>
      </c>
      <c r="X1933" s="4" t="s">
        <v>13</v>
      </c>
      <c r="Y1933" s="4" t="s">
        <v>328</v>
      </c>
      <c r="Z1933" s="68">
        <v>44305</v>
      </c>
    </row>
    <row r="1934" spans="1:26" ht="12.75" x14ac:dyDescent="0.35">
      <c r="A19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1934" s="181" t="str">
        <f>IF(All_Opps[[#This Row],[WeekMod]]&lt;&gt;"",CONCATENATE(All_Opps[[#This Row],[Opp Year]],"-",TEXT(All_Opps[[#This Row],[WeekMod]],"00#")),"")</f>
        <v>2021-073</v>
      </c>
      <c r="C19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1934" s="181" t="str">
        <f>CONCATENATE(All_Opps[[#This Row],[Opp Year]],"-",TEXT(All_Opps[[#This Row],[Week]],"00#"))</f>
        <v>2021-073</v>
      </c>
      <c r="E1934" s="181">
        <f>IFERROR(VALUE(RIGHT(All_Opps[[#This Row],[Opportunity Name]],2)),"")</f>
        <v>1</v>
      </c>
      <c r="F1934" s="181">
        <f>IFERROR(("20"&amp;LEFT(All_Opps[[#This Row],[Opportunity Name]],2))*1,"")</f>
        <v>2021</v>
      </c>
      <c r="G1934" s="181" t="str">
        <f>MID(All_Opps[[#This Row],[Opportunity Name]],3,2)</f>
        <v>05</v>
      </c>
      <c r="H1934" s="181" t="str">
        <f>LEFT(All_Opps[[#This Row],[Opportunity Name]],7)</f>
        <v>2105 Tr</v>
      </c>
      <c r="I1934" s="181" t="str" cm="1">
        <f t="array" ref="I19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34" s="181" t="str">
        <f>YEAR(All_Opps[[#This Row],[Close_Date]])&amp;"-"&amp;TEXT(MONTH(All_Opps[[#This Row],[Close_Date]]),"00")</f>
        <v>2021-05</v>
      </c>
      <c r="K1934" s="182">
        <f>All_Opps[[#This Row],[Created Date2]]*1</f>
        <v>44304</v>
      </c>
      <c r="L1934" s="183">
        <f>YEAR(All_Opps[[#This Row],[Created_Date]])</f>
        <v>2021</v>
      </c>
      <c r="M1934" s="184">
        <f>WEEKNUM(All_Opps[[#This Row],[Created_Date]],16)</f>
        <v>17</v>
      </c>
      <c r="N1934" s="182">
        <f>All_Opps[[#This Row],[Close Date]]*1</f>
        <v>44336</v>
      </c>
      <c r="O1934" s="185">
        <f>YEAR(All_Opps[[#This Row],[Close_Date]])</f>
        <v>2021</v>
      </c>
      <c r="P1934" s="183">
        <f>MONTH(All_Opps[[#This Row],[Close Date]])</f>
        <v>5</v>
      </c>
      <c r="Q1934" s="181">
        <f>WEEKNUM(All_Opps[[#This Row],[Close Date]],1)</f>
        <v>21</v>
      </c>
      <c r="R193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34" s="4" t="s">
        <v>4178</v>
      </c>
      <c r="T1934" s="4" t="s">
        <v>4179</v>
      </c>
      <c r="U1934" s="68">
        <v>44336</v>
      </c>
      <c r="V1934" s="347" t="s">
        <v>18</v>
      </c>
      <c r="W1934" s="9">
        <v>8634</v>
      </c>
      <c r="X1934" s="4" t="s">
        <v>13</v>
      </c>
      <c r="Y1934" s="4" t="s">
        <v>3563</v>
      </c>
      <c r="Z1934" s="68">
        <v>44304</v>
      </c>
    </row>
    <row r="1935" spans="1:26" ht="12.75" x14ac:dyDescent="0.35">
      <c r="A19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1935" s="181" t="str">
        <f>IF(All_Opps[[#This Row],[WeekMod]]&lt;&gt;"",CONCATENATE(All_Opps[[#This Row],[Opp Year]],"-",TEXT(All_Opps[[#This Row],[WeekMod]],"00#")),"")</f>
        <v>2021-072</v>
      </c>
      <c r="C19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1935" s="181" t="str">
        <f>CONCATENATE(All_Opps[[#This Row],[Opp Year]],"-",TEXT(All_Opps[[#This Row],[Week]],"00#"))</f>
        <v>2021-072</v>
      </c>
      <c r="E1935" s="181">
        <f>IFERROR(VALUE(RIGHT(All_Opps[[#This Row],[Opportunity Name]],2)),"")</f>
        <v>2</v>
      </c>
      <c r="F1935" s="181">
        <f>IFERROR(("20"&amp;LEFT(All_Opps[[#This Row],[Opportunity Name]],2))*1,"")</f>
        <v>2021</v>
      </c>
      <c r="G1935" s="181" t="str">
        <f>MID(All_Opps[[#This Row],[Opportunity Name]],3,2)</f>
        <v>05</v>
      </c>
      <c r="H1935" s="181" t="str">
        <f>LEFT(All_Opps[[#This Row],[Opportunity Name]],7)</f>
        <v>2105 Ze</v>
      </c>
      <c r="I1935" s="181" t="str" cm="1">
        <f t="array" ref="I19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35" s="181" t="str">
        <f>YEAR(All_Opps[[#This Row],[Close_Date]])&amp;"-"&amp;TEXT(MONTH(All_Opps[[#This Row],[Close_Date]]),"00")</f>
        <v>2021-05</v>
      </c>
      <c r="K1935" s="182">
        <f>All_Opps[[#This Row],[Created Date2]]*1</f>
        <v>44322</v>
      </c>
      <c r="L1935" s="183">
        <f>YEAR(All_Opps[[#This Row],[Created_Date]])</f>
        <v>2021</v>
      </c>
      <c r="M1935" s="184">
        <f>WEEKNUM(All_Opps[[#This Row],[Created_Date]],16)</f>
        <v>19</v>
      </c>
      <c r="N1935" s="182">
        <f>All_Opps[[#This Row],[Close Date]]*1</f>
        <v>44328</v>
      </c>
      <c r="O1935" s="185">
        <f>YEAR(All_Opps[[#This Row],[Close_Date]])</f>
        <v>2021</v>
      </c>
      <c r="P1935" s="183">
        <f>MONTH(All_Opps[[#This Row],[Close Date]])</f>
        <v>5</v>
      </c>
      <c r="Q1935" s="181">
        <f>WEEKNUM(All_Opps[[#This Row],[Close Date]],1)</f>
        <v>20</v>
      </c>
      <c r="R193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35" s="4" t="s">
        <v>4180</v>
      </c>
      <c r="T1935" s="4" t="s">
        <v>4181</v>
      </c>
      <c r="U1935" s="68">
        <v>44328</v>
      </c>
      <c r="V1935" s="347" t="s">
        <v>18</v>
      </c>
      <c r="W1935" s="9">
        <v>40531</v>
      </c>
      <c r="X1935" s="4" t="s">
        <v>5</v>
      </c>
      <c r="Y1935" s="4" t="s">
        <v>3563</v>
      </c>
      <c r="Z1935" s="68">
        <v>44322</v>
      </c>
    </row>
    <row r="1936" spans="1:26" ht="12.75" x14ac:dyDescent="0.35">
      <c r="A19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1936" s="181" t="str">
        <f>IF(All_Opps[[#This Row],[WeekMod]]&lt;&gt;"",CONCATENATE(All_Opps[[#This Row],[Opp Year]],"-",TEXT(All_Opps[[#This Row],[WeekMod]],"00#")),"")</f>
        <v>2021-074</v>
      </c>
      <c r="C19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1936" s="181" t="str">
        <f>CONCATENATE(All_Opps[[#This Row],[Opp Year]],"-",TEXT(All_Opps[[#This Row],[Week]],"00#"))</f>
        <v>2021-074</v>
      </c>
      <c r="E1936" s="181">
        <f>IFERROR(VALUE(RIGHT(All_Opps[[#This Row],[Opportunity Name]],2)),"")</f>
        <v>5</v>
      </c>
      <c r="F1936" s="181">
        <f>IFERROR(("20"&amp;LEFT(All_Opps[[#This Row],[Opportunity Name]],2))*1,"")</f>
        <v>2021</v>
      </c>
      <c r="G1936" s="181" t="str">
        <f>MID(All_Opps[[#This Row],[Opportunity Name]],3,2)</f>
        <v>05</v>
      </c>
      <c r="H1936" s="181" t="str">
        <f>LEFT(All_Opps[[#This Row],[Opportunity Name]],7)</f>
        <v>2105 In</v>
      </c>
      <c r="I1936" s="181" t="str" cm="1">
        <f t="array" ref="I19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36" s="181" t="str">
        <f>YEAR(All_Opps[[#This Row],[Close_Date]])&amp;"-"&amp;TEXT(MONTH(All_Opps[[#This Row],[Close_Date]]),"00")</f>
        <v>2021-05</v>
      </c>
      <c r="K1936" s="182">
        <f>All_Opps[[#This Row],[Created Date2]]*1</f>
        <v>44342</v>
      </c>
      <c r="L1936" s="183">
        <f>YEAR(All_Opps[[#This Row],[Created_Date]])</f>
        <v>2021</v>
      </c>
      <c r="M1936" s="184">
        <f>WEEKNUM(All_Opps[[#This Row],[Created_Date]],16)</f>
        <v>22</v>
      </c>
      <c r="N1936" s="182">
        <f>All_Opps[[#This Row],[Close Date]]*1</f>
        <v>44343</v>
      </c>
      <c r="O1936" s="185">
        <f>YEAR(All_Opps[[#This Row],[Close_Date]])</f>
        <v>2021</v>
      </c>
      <c r="P1936" s="183">
        <f>MONTH(All_Opps[[#This Row],[Close Date]])</f>
        <v>5</v>
      </c>
      <c r="Q1936" s="181">
        <f>WEEKNUM(All_Opps[[#This Row],[Close Date]],1)</f>
        <v>22</v>
      </c>
      <c r="R193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36" s="4" t="s">
        <v>4182</v>
      </c>
      <c r="T1936" s="4" t="s">
        <v>4183</v>
      </c>
      <c r="U1936" s="68">
        <v>44343</v>
      </c>
      <c r="V1936" s="347" t="s">
        <v>18</v>
      </c>
      <c r="W1936" s="341">
        <v>28468</v>
      </c>
      <c r="X1936" s="4" t="s">
        <v>13</v>
      </c>
      <c r="Y1936" s="4" t="s">
        <v>328</v>
      </c>
      <c r="Z1936" s="68">
        <v>44342</v>
      </c>
    </row>
    <row r="1937" spans="1:26" ht="12.75" x14ac:dyDescent="0.35">
      <c r="A19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1937" s="181" t="str">
        <f>IF(All_Opps[[#This Row],[WeekMod]]&lt;&gt;"",CONCATENATE(All_Opps[[#This Row],[Opp Year]],"-",TEXT(All_Opps[[#This Row],[WeekMod]],"00#")),"")</f>
        <v>2021-070</v>
      </c>
      <c r="C19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1937" s="181" t="str">
        <f>CONCATENATE(All_Opps[[#This Row],[Opp Year]],"-",TEXT(All_Opps[[#This Row],[Week]],"00#"))</f>
        <v>2021-070</v>
      </c>
      <c r="E1937" s="181">
        <f>IFERROR(VALUE(RIGHT(All_Opps[[#This Row],[Opportunity Name]],2)),"")</f>
        <v>4</v>
      </c>
      <c r="F1937" s="181">
        <f>IFERROR(("20"&amp;LEFT(All_Opps[[#This Row],[Opportunity Name]],2))*1,"")</f>
        <v>2021</v>
      </c>
      <c r="G1937" s="181" t="str">
        <f>MID(All_Opps[[#This Row],[Opportunity Name]],3,2)</f>
        <v>06</v>
      </c>
      <c r="H1937" s="181" t="str">
        <f>LEFT(All_Opps[[#This Row],[Opportunity Name]],7)</f>
        <v>2106 Br</v>
      </c>
      <c r="I1937" s="181" t="str" cm="1">
        <f t="array" ref="I19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37" s="181" t="str">
        <f>YEAR(All_Opps[[#This Row],[Close_Date]])&amp;"-"&amp;TEXT(MONTH(All_Opps[[#This Row],[Close_Date]]),"00")</f>
        <v>2021-04</v>
      </c>
      <c r="K1937" s="182">
        <f>All_Opps[[#This Row],[Created Date2]]*1</f>
        <v>44300</v>
      </c>
      <c r="L1937" s="183">
        <f>YEAR(All_Opps[[#This Row],[Created_Date]])</f>
        <v>2021</v>
      </c>
      <c r="M1937" s="184">
        <f>WEEKNUM(All_Opps[[#This Row],[Created_Date]],16)</f>
        <v>16</v>
      </c>
      <c r="N1937" s="182">
        <f>All_Opps[[#This Row],[Close Date]]*1</f>
        <v>44312</v>
      </c>
      <c r="O1937" s="185">
        <f>YEAR(All_Opps[[#This Row],[Close_Date]])</f>
        <v>2021</v>
      </c>
      <c r="P1937" s="183">
        <f>MONTH(All_Opps[[#This Row],[Close Date]])</f>
        <v>4</v>
      </c>
      <c r="Q1937" s="181">
        <f>WEEKNUM(All_Opps[[#This Row],[Close Date]],1)</f>
        <v>18</v>
      </c>
      <c r="R193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37" s="4" t="s">
        <v>4184</v>
      </c>
      <c r="T1937" s="4" t="s">
        <v>4185</v>
      </c>
      <c r="U1937" s="68">
        <v>44312</v>
      </c>
      <c r="V1937" s="347" t="s">
        <v>18</v>
      </c>
      <c r="W1937" s="9">
        <v>74245</v>
      </c>
      <c r="X1937" s="4" t="s">
        <v>5</v>
      </c>
      <c r="Y1937" s="4" t="s">
        <v>1285</v>
      </c>
      <c r="Z1937" s="68">
        <v>44300</v>
      </c>
    </row>
    <row r="1938" spans="1:26" ht="12.75" x14ac:dyDescent="0.35">
      <c r="A19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1938" s="181" t="str">
        <f>IF(All_Opps[[#This Row],[WeekMod]]&lt;&gt;"",CONCATENATE(All_Opps[[#This Row],[Opp Year]],"-",TEXT(All_Opps[[#This Row],[WeekMod]],"00#")),"")</f>
        <v>2021-070</v>
      </c>
      <c r="C19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1938" s="181" t="str">
        <f>CONCATENATE(All_Opps[[#This Row],[Opp Year]],"-",TEXT(All_Opps[[#This Row],[Week]],"00#"))</f>
        <v>2021-070</v>
      </c>
      <c r="E1938" s="181">
        <f>IFERROR(VALUE(RIGHT(All_Opps[[#This Row],[Opportunity Name]],2)),"")</f>
        <v>2</v>
      </c>
      <c r="F1938" s="181">
        <f>IFERROR(("20"&amp;LEFT(All_Opps[[#This Row],[Opportunity Name]],2))*1,"")</f>
        <v>2021</v>
      </c>
      <c r="G1938" s="181" t="str">
        <f>MID(All_Opps[[#This Row],[Opportunity Name]],3,2)</f>
        <v>07</v>
      </c>
      <c r="H1938" s="181" t="str">
        <f>LEFT(All_Opps[[#This Row],[Opportunity Name]],7)</f>
        <v>2107 Be</v>
      </c>
      <c r="I1938" s="181" t="str" cm="1">
        <f t="array" ref="I19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38" s="181" t="str">
        <f>YEAR(All_Opps[[#This Row],[Close_Date]])&amp;"-"&amp;TEXT(MONTH(All_Opps[[#This Row],[Close_Date]]),"00")</f>
        <v>2021-04</v>
      </c>
      <c r="K1938" s="182">
        <f>All_Opps[[#This Row],[Created Date2]]*1</f>
        <v>44304</v>
      </c>
      <c r="L1938" s="183">
        <f>YEAR(All_Opps[[#This Row],[Created_Date]])</f>
        <v>2021</v>
      </c>
      <c r="M1938" s="184">
        <f>WEEKNUM(All_Opps[[#This Row],[Created_Date]],16)</f>
        <v>17</v>
      </c>
      <c r="N1938" s="182">
        <f>All_Opps[[#This Row],[Close Date]]*1</f>
        <v>44314</v>
      </c>
      <c r="O1938" s="185">
        <f>YEAR(All_Opps[[#This Row],[Close_Date]])</f>
        <v>2021</v>
      </c>
      <c r="P1938" s="183">
        <f>MONTH(All_Opps[[#This Row],[Close Date]])</f>
        <v>4</v>
      </c>
      <c r="Q1938" s="181">
        <f>WEEKNUM(All_Opps[[#This Row],[Close Date]],1)</f>
        <v>18</v>
      </c>
      <c r="R193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38" s="4" t="s">
        <v>4186</v>
      </c>
      <c r="T1938" s="4" t="s">
        <v>4187</v>
      </c>
      <c r="U1938" s="68">
        <v>44314</v>
      </c>
      <c r="V1938" s="347" t="s">
        <v>18</v>
      </c>
      <c r="W1938" s="9">
        <v>57158</v>
      </c>
      <c r="X1938" s="4" t="s">
        <v>24</v>
      </c>
      <c r="Y1938" s="4" t="s">
        <v>1285</v>
      </c>
      <c r="Z1938" s="68">
        <v>44304</v>
      </c>
    </row>
    <row r="1939" spans="1:26" ht="12.75" x14ac:dyDescent="0.35">
      <c r="A19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1939" s="181" t="str">
        <f>IF(All_Opps[[#This Row],[WeekMod]]&lt;&gt;"",CONCATENATE(All_Opps[[#This Row],[Opp Year]],"-",TEXT(All_Opps[[#This Row],[WeekMod]],"00#")),"")</f>
        <v>2022-018</v>
      </c>
      <c r="C19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1939" s="181" t="str">
        <f>CONCATENATE(All_Opps[[#This Row],[Opp Year]],"-",TEXT(All_Opps[[#This Row],[Week]],"00#"))</f>
        <v>2022-018</v>
      </c>
      <c r="E1939" s="181">
        <f>IFERROR(VALUE(RIGHT(All_Opps[[#This Row],[Opportunity Name]],2)),"")</f>
        <v>2</v>
      </c>
      <c r="F1939" s="181">
        <f>IFERROR(("20"&amp;LEFT(All_Opps[[#This Row],[Opportunity Name]],2))*1,"")</f>
        <v>2022</v>
      </c>
      <c r="G1939" s="181" t="str">
        <f>MID(All_Opps[[#This Row],[Opportunity Name]],3,2)</f>
        <v>06</v>
      </c>
      <c r="H1939" s="181" t="str">
        <f>LEFT(All_Opps[[#This Row],[Opportunity Name]],7)</f>
        <v>2206-16</v>
      </c>
      <c r="I1939" s="181" t="str" cm="1">
        <f t="array" ref="I19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39" s="181" t="str">
        <f>YEAR(All_Opps[[#This Row],[Close_Date]])&amp;"-"&amp;TEXT(MONTH(All_Opps[[#This Row],[Close_Date]]),"00")</f>
        <v>2021-05</v>
      </c>
      <c r="K1939" s="182">
        <f>All_Opps[[#This Row],[Created Date2]]*1</f>
        <v>44310</v>
      </c>
      <c r="L1939" s="183">
        <f>YEAR(All_Opps[[#This Row],[Created_Date]])</f>
        <v>2021</v>
      </c>
      <c r="M1939" s="184">
        <f>WEEKNUM(All_Opps[[#This Row],[Created_Date]],16)</f>
        <v>18</v>
      </c>
      <c r="N1939" s="182">
        <f>All_Opps[[#This Row],[Close Date]]*1</f>
        <v>44317</v>
      </c>
      <c r="O1939" s="185">
        <f>YEAR(All_Opps[[#This Row],[Close_Date]])</f>
        <v>2021</v>
      </c>
      <c r="P1939" s="183">
        <f>MONTH(All_Opps[[#This Row],[Close Date]])</f>
        <v>5</v>
      </c>
      <c r="Q1939" s="181">
        <f>WEEKNUM(All_Opps[[#This Row],[Close Date]],1)</f>
        <v>18</v>
      </c>
      <c r="R193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403</v>
      </c>
      <c r="S1939" s="4" t="s">
        <v>4188</v>
      </c>
      <c r="T1939" s="4" t="s">
        <v>4189</v>
      </c>
      <c r="U1939" s="68">
        <v>44317</v>
      </c>
      <c r="V1939" s="347" t="s">
        <v>19</v>
      </c>
      <c r="W1939" s="9">
        <v>42991</v>
      </c>
      <c r="X1939" s="4" t="s">
        <v>6</v>
      </c>
      <c r="Y1939" s="4" t="s">
        <v>1285</v>
      </c>
      <c r="Z1939" s="68">
        <v>44310</v>
      </c>
    </row>
    <row r="1940" spans="1:26" ht="12.75" x14ac:dyDescent="0.35">
      <c r="A19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1940" s="181" t="str">
        <f>IF(All_Opps[[#This Row],[WeekMod]]&lt;&gt;"",CONCATENATE(All_Opps[[#This Row],[Opp Year]],"-",TEXT(All_Opps[[#This Row],[WeekMod]],"00#")),"")</f>
        <v>2021-071</v>
      </c>
      <c r="C19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1940" s="181" t="str">
        <f>CONCATENATE(All_Opps[[#This Row],[Opp Year]],"-",TEXT(All_Opps[[#This Row],[Week]],"00#"))</f>
        <v>2021-071</v>
      </c>
      <c r="E1940" s="181" t="str">
        <f>IFERROR(VALUE(RIGHT(All_Opps[[#This Row],[Opportunity Name]],2)),"")</f>
        <v/>
      </c>
      <c r="F1940" s="181">
        <f>IFERROR(("20"&amp;LEFT(All_Opps[[#This Row],[Opportunity Name]],2))*1,"")</f>
        <v>2021</v>
      </c>
      <c r="G1940" s="181" t="str">
        <f>MID(All_Opps[[#This Row],[Opportunity Name]],3,2)</f>
        <v>09</v>
      </c>
      <c r="H1940" s="181" t="str">
        <f>LEFT(All_Opps[[#This Row],[Opportunity Name]],7)</f>
        <v>2109 Je</v>
      </c>
      <c r="I1940" s="181" t="str" cm="1">
        <f t="array" ref="I19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40" s="181" t="str">
        <f>YEAR(All_Opps[[#This Row],[Close_Date]])&amp;"-"&amp;TEXT(MONTH(All_Opps[[#This Row],[Close_Date]]),"00")</f>
        <v>2021-05</v>
      </c>
      <c r="K1940" s="182">
        <f>All_Opps[[#This Row],[Created Date2]]*1</f>
        <v>44321</v>
      </c>
      <c r="L1940" s="183">
        <f>YEAR(All_Opps[[#This Row],[Created_Date]])</f>
        <v>2021</v>
      </c>
      <c r="M1940" s="184">
        <f>WEEKNUM(All_Opps[[#This Row],[Created_Date]],16)</f>
        <v>19</v>
      </c>
      <c r="N1940" s="182">
        <f>All_Opps[[#This Row],[Close Date]]*1</f>
        <v>44324</v>
      </c>
      <c r="O1940" s="185">
        <f>YEAR(All_Opps[[#This Row],[Close_Date]])</f>
        <v>2021</v>
      </c>
      <c r="P1940" s="183">
        <f>MONTH(All_Opps[[#This Row],[Close Date]])</f>
        <v>5</v>
      </c>
      <c r="Q1940" s="181">
        <f>WEEKNUM(All_Opps[[#This Row],[Close Date]],1)</f>
        <v>19</v>
      </c>
      <c r="R194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40" s="4" t="s">
        <v>4190</v>
      </c>
      <c r="T1940" s="4" t="s">
        <v>4191</v>
      </c>
      <c r="U1940" s="68">
        <v>44324</v>
      </c>
      <c r="V1940" s="347" t="s">
        <v>18</v>
      </c>
      <c r="W1940" s="341">
        <v>69809</v>
      </c>
      <c r="X1940" s="4" t="s">
        <v>161</v>
      </c>
      <c r="Y1940" s="4" t="s">
        <v>328</v>
      </c>
      <c r="Z1940" s="68">
        <v>44321</v>
      </c>
    </row>
    <row r="1941" spans="1:26" ht="12.75" x14ac:dyDescent="0.35">
      <c r="A19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1941" s="181" t="str">
        <f>IF(All_Opps[[#This Row],[WeekMod]]&lt;&gt;"",CONCATENATE(All_Opps[[#This Row],[Opp Year]],"-",TEXT(All_Opps[[#This Row],[WeekMod]],"00#")),"")</f>
        <v>2021-070</v>
      </c>
      <c r="C19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1941" s="181" t="str">
        <f>CONCATENATE(All_Opps[[#This Row],[Opp Year]],"-",TEXT(All_Opps[[#This Row],[Week]],"00#"))</f>
        <v>2021-070</v>
      </c>
      <c r="E1941" s="181">
        <f>IFERROR(VALUE(RIGHT(All_Opps[[#This Row],[Opportunity Name]],2)),"")</f>
        <v>1</v>
      </c>
      <c r="F1941" s="181">
        <f>IFERROR(("20"&amp;LEFT(All_Opps[[#This Row],[Opportunity Name]],2))*1,"")</f>
        <v>2021</v>
      </c>
      <c r="G1941" s="181" t="str">
        <f>MID(All_Opps[[#This Row],[Opportunity Name]],3,2)</f>
        <v>11</v>
      </c>
      <c r="H1941" s="181" t="str">
        <f>LEFT(All_Opps[[#This Row],[Opportunity Name]],7)</f>
        <v>2111-05</v>
      </c>
      <c r="I1941" s="181" t="str" cm="1">
        <f t="array" ref="I19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41" s="181" t="str">
        <f>YEAR(All_Opps[[#This Row],[Close_Date]])&amp;"-"&amp;TEXT(MONTH(All_Opps[[#This Row],[Close_Date]]),"00")</f>
        <v>2021-04</v>
      </c>
      <c r="K1941" s="182">
        <f>All_Opps[[#This Row],[Created Date2]]*1</f>
        <v>44318</v>
      </c>
      <c r="L1941" s="183">
        <f>YEAR(All_Opps[[#This Row],[Created_Date]])</f>
        <v>2021</v>
      </c>
      <c r="M1941" s="184">
        <f>WEEKNUM(All_Opps[[#This Row],[Created_Date]],16)</f>
        <v>19</v>
      </c>
      <c r="N1941" s="182">
        <f>All_Opps[[#This Row],[Close Date]]*1</f>
        <v>44314</v>
      </c>
      <c r="O1941" s="185">
        <f>YEAR(All_Opps[[#This Row],[Close_Date]])</f>
        <v>2021</v>
      </c>
      <c r="P1941" s="183">
        <f>MONTH(All_Opps[[#This Row],[Close Date]])</f>
        <v>4</v>
      </c>
      <c r="Q1941" s="181">
        <f>WEEKNUM(All_Opps[[#This Row],[Close Date]],1)</f>
        <v>18</v>
      </c>
      <c r="R194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183</v>
      </c>
      <c r="S1941" s="4" t="s">
        <v>4192</v>
      </c>
      <c r="T1941" s="4" t="s">
        <v>4193</v>
      </c>
      <c r="U1941" s="68">
        <v>44314</v>
      </c>
      <c r="V1941" s="347" t="s">
        <v>19</v>
      </c>
      <c r="W1941" s="341">
        <v>0</v>
      </c>
      <c r="X1941" s="4" t="s">
        <v>16</v>
      </c>
      <c r="Y1941" s="4" t="s">
        <v>328</v>
      </c>
      <c r="Z1941" s="68">
        <v>44318</v>
      </c>
    </row>
    <row r="1942" spans="1:26" ht="12.75" x14ac:dyDescent="0.35">
      <c r="A19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1942" s="181" t="str">
        <f>IF(All_Opps[[#This Row],[WeekMod]]&lt;&gt;"",CONCATENATE(All_Opps[[#This Row],[Opp Year]],"-",TEXT(All_Opps[[#This Row],[WeekMod]],"00#")),"")</f>
        <v>2021-073</v>
      </c>
      <c r="C19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1942" s="181" t="str">
        <f>CONCATENATE(All_Opps[[#This Row],[Opp Year]],"-",TEXT(All_Opps[[#This Row],[Week]],"00#"))</f>
        <v>2021-073</v>
      </c>
      <c r="E1942" s="181">
        <f>IFERROR(VALUE(RIGHT(All_Opps[[#This Row],[Opportunity Name]],2)),"")</f>
        <v>1</v>
      </c>
      <c r="F1942" s="181">
        <f>IFERROR(("20"&amp;LEFT(All_Opps[[#This Row],[Opportunity Name]],2))*1,"")</f>
        <v>2021</v>
      </c>
      <c r="G1942" s="181" t="str">
        <f>MID(All_Opps[[#This Row],[Opportunity Name]],3,2)</f>
        <v>11</v>
      </c>
      <c r="H1942" s="181" t="str">
        <f>LEFT(All_Opps[[#This Row],[Opportunity Name]],7)</f>
        <v>2111-05</v>
      </c>
      <c r="I1942" s="181" t="str" cm="1">
        <f t="array" ref="I19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42" s="181" t="str">
        <f>YEAR(All_Opps[[#This Row],[Close_Date]])&amp;"-"&amp;TEXT(MONTH(All_Opps[[#This Row],[Close_Date]]),"00")</f>
        <v>2021-05</v>
      </c>
      <c r="K1942" s="182">
        <f>All_Opps[[#This Row],[Created Date2]]*1</f>
        <v>44342</v>
      </c>
      <c r="L1942" s="183">
        <f>YEAR(All_Opps[[#This Row],[Created_Date]])</f>
        <v>2021</v>
      </c>
      <c r="M1942" s="184">
        <f>WEEKNUM(All_Opps[[#This Row],[Created_Date]],16)</f>
        <v>22</v>
      </c>
      <c r="N1942" s="182">
        <f>All_Opps[[#This Row],[Close Date]]*1</f>
        <v>44338</v>
      </c>
      <c r="O1942" s="185">
        <f>YEAR(All_Opps[[#This Row],[Close_Date]])</f>
        <v>2021</v>
      </c>
      <c r="P1942" s="183">
        <f>MONTH(All_Opps[[#This Row],[Close Date]])</f>
        <v>5</v>
      </c>
      <c r="Q1942" s="181">
        <f>WEEKNUM(All_Opps[[#This Row],[Close Date]],1)</f>
        <v>21</v>
      </c>
      <c r="R194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159</v>
      </c>
      <c r="S1942" s="4" t="s">
        <v>4194</v>
      </c>
      <c r="T1942" s="4" t="s">
        <v>4195</v>
      </c>
      <c r="U1942" s="68">
        <v>44338</v>
      </c>
      <c r="V1942" s="347" t="s">
        <v>19</v>
      </c>
      <c r="W1942" s="341">
        <v>0</v>
      </c>
      <c r="X1942" s="4" t="s">
        <v>13</v>
      </c>
      <c r="Y1942" s="4" t="s">
        <v>328</v>
      </c>
      <c r="Z1942" s="68">
        <v>44342</v>
      </c>
    </row>
    <row r="1943" spans="1:26" ht="12.75" x14ac:dyDescent="0.35">
      <c r="A19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1943" s="181" t="str">
        <f>IF(All_Opps[[#This Row],[WeekMod]]&lt;&gt;"",CONCATENATE(All_Opps[[#This Row],[Opp Year]],"-",TEXT(All_Opps[[#This Row],[WeekMod]],"00#")),"")</f>
        <v>2021-070</v>
      </c>
      <c r="C19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1943" s="181" t="str">
        <f>CONCATENATE(All_Opps[[#This Row],[Opp Year]],"-",TEXT(All_Opps[[#This Row],[Week]],"00#"))</f>
        <v>2021-070</v>
      </c>
      <c r="E1943" s="181">
        <f>IFERROR(VALUE(RIGHT(All_Opps[[#This Row],[Opportunity Name]],2)),"")</f>
        <v>2</v>
      </c>
      <c r="F1943" s="181">
        <f>IFERROR(("20"&amp;LEFT(All_Opps[[#This Row],[Opportunity Name]],2))*1,"")</f>
        <v>2021</v>
      </c>
      <c r="G1943" s="181" t="str">
        <f>MID(All_Opps[[#This Row],[Opportunity Name]],3,2)</f>
        <v>11</v>
      </c>
      <c r="H1943" s="181" t="str">
        <f>LEFT(All_Opps[[#This Row],[Opportunity Name]],7)</f>
        <v>2111-05</v>
      </c>
      <c r="I1943" s="181" t="str" cm="1">
        <f t="array" ref="I19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943" s="181" t="str">
        <f>YEAR(All_Opps[[#This Row],[Close_Date]])&amp;"-"&amp;TEXT(MONTH(All_Opps[[#This Row],[Close_Date]]),"00")</f>
        <v>2021-04</v>
      </c>
      <c r="K1943" s="182">
        <f>All_Opps[[#This Row],[Created Date2]]*1</f>
        <v>44316</v>
      </c>
      <c r="L1943" s="183">
        <f>YEAR(All_Opps[[#This Row],[Created_Date]])</f>
        <v>2021</v>
      </c>
      <c r="M1943" s="184">
        <f>WEEKNUM(All_Opps[[#This Row],[Created_Date]],16)</f>
        <v>18</v>
      </c>
      <c r="N1943" s="182">
        <f>All_Opps[[#This Row],[Close Date]]*1</f>
        <v>44312</v>
      </c>
      <c r="O1943" s="185">
        <f>YEAR(All_Opps[[#This Row],[Close_Date]])</f>
        <v>2021</v>
      </c>
      <c r="P1943" s="183">
        <f>MONTH(All_Opps[[#This Row],[Close Date]])</f>
        <v>4</v>
      </c>
      <c r="Q1943" s="181">
        <f>WEEKNUM(All_Opps[[#This Row],[Close Date]],1)</f>
        <v>18</v>
      </c>
      <c r="R194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43" s="4" t="s">
        <v>4196</v>
      </c>
      <c r="T1943" s="4" t="s">
        <v>4197</v>
      </c>
      <c r="U1943" s="68">
        <v>44312</v>
      </c>
      <c r="V1943" s="347" t="s">
        <v>20</v>
      </c>
      <c r="W1943" s="341">
        <v>0</v>
      </c>
      <c r="X1943" s="4" t="s">
        <v>7</v>
      </c>
      <c r="Y1943" s="4" t="s">
        <v>328</v>
      </c>
      <c r="Z1943" s="68">
        <v>44316</v>
      </c>
    </row>
    <row r="1944" spans="1:26" ht="12.75" x14ac:dyDescent="0.35">
      <c r="A19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1944" s="181" t="str">
        <f>IF(All_Opps[[#This Row],[WeekMod]]&lt;&gt;"",CONCATENATE(All_Opps[[#This Row],[Opp Year]],"-",TEXT(All_Opps[[#This Row],[WeekMod]],"00#")),"")</f>
        <v>2021-074</v>
      </c>
      <c r="C19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1944" s="181" t="str">
        <f>CONCATENATE(All_Opps[[#This Row],[Opp Year]],"-",TEXT(All_Opps[[#This Row],[Week]],"00#"))</f>
        <v>2021-074</v>
      </c>
      <c r="E1944" s="181">
        <f>IFERROR(VALUE(RIGHT(All_Opps[[#This Row],[Opportunity Name]],2)),"")</f>
        <v>1</v>
      </c>
      <c r="F1944" s="181">
        <f>IFERROR(("20"&amp;LEFT(All_Opps[[#This Row],[Opportunity Name]],2))*1,"")</f>
        <v>2021</v>
      </c>
      <c r="G1944" s="181" t="str">
        <f>MID(All_Opps[[#This Row],[Opportunity Name]],3,2)</f>
        <v>11</v>
      </c>
      <c r="H1944" s="181" t="str">
        <f>LEFT(All_Opps[[#This Row],[Opportunity Name]],7)</f>
        <v>2111-05</v>
      </c>
      <c r="I1944" s="181" t="str" cm="1">
        <f t="array" ref="I19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44" s="181" t="str">
        <f>YEAR(All_Opps[[#This Row],[Close_Date]])&amp;"-"&amp;TEXT(MONTH(All_Opps[[#This Row],[Close_Date]]),"00")</f>
        <v>2021-05</v>
      </c>
      <c r="K1944" s="182">
        <f>All_Opps[[#This Row],[Created Date2]]*1</f>
        <v>44348</v>
      </c>
      <c r="L1944" s="183">
        <f>YEAR(All_Opps[[#This Row],[Created_Date]])</f>
        <v>2021</v>
      </c>
      <c r="M1944" s="184">
        <f>WEEKNUM(All_Opps[[#This Row],[Created_Date]],16)</f>
        <v>23</v>
      </c>
      <c r="N1944" s="182">
        <f>All_Opps[[#This Row],[Close Date]]*1</f>
        <v>44344</v>
      </c>
      <c r="O1944" s="185">
        <f>YEAR(All_Opps[[#This Row],[Close_Date]])</f>
        <v>2021</v>
      </c>
      <c r="P1944" s="183">
        <f>MONTH(All_Opps[[#This Row],[Close Date]])</f>
        <v>5</v>
      </c>
      <c r="Q1944" s="181">
        <f>WEEKNUM(All_Opps[[#This Row],[Close Date]],1)</f>
        <v>22</v>
      </c>
      <c r="R194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153</v>
      </c>
      <c r="S1944" s="4" t="s">
        <v>4198</v>
      </c>
      <c r="T1944" s="4" t="s">
        <v>4199</v>
      </c>
      <c r="U1944" s="68">
        <v>44344</v>
      </c>
      <c r="V1944" s="347" t="s">
        <v>19</v>
      </c>
      <c r="W1944" s="341">
        <v>0</v>
      </c>
      <c r="X1944" s="4" t="s">
        <v>13</v>
      </c>
      <c r="Y1944" s="4" t="s">
        <v>328</v>
      </c>
      <c r="Z1944" s="68">
        <v>44348</v>
      </c>
    </row>
    <row r="1945" spans="1:26" ht="12.75" x14ac:dyDescent="0.35">
      <c r="A19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1945" s="181" t="str">
        <f>IF(All_Opps[[#This Row],[WeekMod]]&lt;&gt;"",CONCATENATE(All_Opps[[#This Row],[Opp Year]],"-",TEXT(All_Opps[[#This Row],[WeekMod]],"00#")),"")</f>
        <v>2021-070</v>
      </c>
      <c r="C19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1945" s="181" t="str">
        <f>CONCATENATE(All_Opps[[#This Row],[Opp Year]],"-",TEXT(All_Opps[[#This Row],[Week]],"00#"))</f>
        <v>2021-070</v>
      </c>
      <c r="E1945" s="181">
        <f>IFERROR(VALUE(RIGHT(All_Opps[[#This Row],[Opportunity Name]],2)),"")</f>
        <v>1</v>
      </c>
      <c r="F1945" s="181">
        <f>IFERROR(("20"&amp;LEFT(All_Opps[[#This Row],[Opportunity Name]],2))*1,"")</f>
        <v>2021</v>
      </c>
      <c r="G1945" s="181" t="str">
        <f>MID(All_Opps[[#This Row],[Opportunity Name]],3,2)</f>
        <v>11</v>
      </c>
      <c r="H1945" s="181" t="str">
        <f>LEFT(All_Opps[[#This Row],[Opportunity Name]],7)</f>
        <v>2111-05</v>
      </c>
      <c r="I1945" s="181" t="str" cm="1">
        <f t="array" ref="I19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45" s="181" t="str">
        <f>YEAR(All_Opps[[#This Row],[Close_Date]])&amp;"-"&amp;TEXT(MONTH(All_Opps[[#This Row],[Close_Date]]),"00")</f>
        <v>2021-05</v>
      </c>
      <c r="K1945" s="182">
        <f>All_Opps[[#This Row],[Created Date2]]*1</f>
        <v>44319</v>
      </c>
      <c r="L1945" s="183">
        <f>YEAR(All_Opps[[#This Row],[Created_Date]])</f>
        <v>2021</v>
      </c>
      <c r="M1945" s="184">
        <f>WEEKNUM(All_Opps[[#This Row],[Created_Date]],16)</f>
        <v>19</v>
      </c>
      <c r="N1945" s="182">
        <f>All_Opps[[#This Row],[Close Date]]*1</f>
        <v>44317</v>
      </c>
      <c r="O1945" s="185">
        <f>YEAR(All_Opps[[#This Row],[Close_Date]])</f>
        <v>2021</v>
      </c>
      <c r="P1945" s="183">
        <f>MONTH(All_Opps[[#This Row],[Close Date]])</f>
        <v>5</v>
      </c>
      <c r="Q1945" s="181">
        <f>WEEKNUM(All_Opps[[#This Row],[Close Date]],1)</f>
        <v>18</v>
      </c>
      <c r="R194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182</v>
      </c>
      <c r="S1945" s="4" t="s">
        <v>4200</v>
      </c>
      <c r="T1945" s="4" t="s">
        <v>4201</v>
      </c>
      <c r="U1945" s="68">
        <v>44317</v>
      </c>
      <c r="V1945" s="347" t="s">
        <v>19</v>
      </c>
      <c r="W1945" s="341">
        <v>0</v>
      </c>
      <c r="X1945" s="4" t="s">
        <v>15</v>
      </c>
      <c r="Y1945" s="4" t="s">
        <v>328</v>
      </c>
      <c r="Z1945" s="68">
        <v>44319</v>
      </c>
    </row>
    <row r="1946" spans="1:26" ht="12.75" x14ac:dyDescent="0.35">
      <c r="A19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1946" s="181" t="str">
        <f>IF(All_Opps[[#This Row],[WeekMod]]&lt;&gt;"",CONCATENATE(All_Opps[[#This Row],[Opp Year]],"-",TEXT(All_Opps[[#This Row],[WeekMod]],"00#")),"")</f>
        <v>2021-074</v>
      </c>
      <c r="C19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1946" s="181" t="str">
        <f>CONCATENATE(All_Opps[[#This Row],[Opp Year]],"-",TEXT(All_Opps[[#This Row],[Week]],"00#"))</f>
        <v>2021-074</v>
      </c>
      <c r="E1946" s="181">
        <f>IFERROR(VALUE(RIGHT(All_Opps[[#This Row],[Opportunity Name]],2)),"")</f>
        <v>1</v>
      </c>
      <c r="F1946" s="181">
        <f>IFERROR(("20"&amp;LEFT(All_Opps[[#This Row],[Opportunity Name]],2))*1,"")</f>
        <v>2021</v>
      </c>
      <c r="G1946" s="181" t="str">
        <f>MID(All_Opps[[#This Row],[Opportunity Name]],3,2)</f>
        <v>11</v>
      </c>
      <c r="H1946" s="181" t="str">
        <f>LEFT(All_Opps[[#This Row],[Opportunity Name]],7)</f>
        <v>2111-05</v>
      </c>
      <c r="I1946" s="181" t="str" cm="1">
        <f t="array" ref="I19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46" s="181" t="str">
        <f>YEAR(All_Opps[[#This Row],[Close_Date]])&amp;"-"&amp;TEXT(MONTH(All_Opps[[#This Row],[Close_Date]]),"00")</f>
        <v>2021-05</v>
      </c>
      <c r="K1946" s="182">
        <f>All_Opps[[#This Row],[Created Date2]]*1</f>
        <v>44342</v>
      </c>
      <c r="L1946" s="183">
        <f>YEAR(All_Opps[[#This Row],[Created_Date]])</f>
        <v>2021</v>
      </c>
      <c r="M1946" s="184">
        <f>WEEKNUM(All_Opps[[#This Row],[Created_Date]],16)</f>
        <v>22</v>
      </c>
      <c r="N1946" s="182">
        <f>All_Opps[[#This Row],[Close Date]]*1</f>
        <v>44340</v>
      </c>
      <c r="O1946" s="185">
        <f>YEAR(All_Opps[[#This Row],[Close_Date]])</f>
        <v>2021</v>
      </c>
      <c r="P1946" s="183">
        <f>MONTH(All_Opps[[#This Row],[Close Date]])</f>
        <v>5</v>
      </c>
      <c r="Q1946" s="181">
        <f>WEEKNUM(All_Opps[[#This Row],[Close Date]],1)</f>
        <v>22</v>
      </c>
      <c r="R194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159</v>
      </c>
      <c r="S1946" s="4" t="s">
        <v>4202</v>
      </c>
      <c r="T1946" s="4" t="s">
        <v>4203</v>
      </c>
      <c r="U1946" s="68">
        <v>44340</v>
      </c>
      <c r="V1946" s="347" t="s">
        <v>19</v>
      </c>
      <c r="W1946" s="341">
        <v>0</v>
      </c>
      <c r="X1946" s="4" t="s">
        <v>161</v>
      </c>
      <c r="Y1946" s="4" t="s">
        <v>328</v>
      </c>
      <c r="Z1946" s="68">
        <v>44342</v>
      </c>
    </row>
    <row r="1947" spans="1:26" ht="12.75" x14ac:dyDescent="0.35">
      <c r="A19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1947" s="181" t="str">
        <f>IF(All_Opps[[#This Row],[WeekMod]]&lt;&gt;"",CONCATENATE(All_Opps[[#This Row],[Opp Year]],"-",TEXT(All_Opps[[#This Row],[WeekMod]],"00#")),"")</f>
        <v>2021-073</v>
      </c>
      <c r="C19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1947" s="181" t="str">
        <f>CONCATENATE(All_Opps[[#This Row],[Opp Year]],"-",TEXT(All_Opps[[#This Row],[Week]],"00#"))</f>
        <v>2021-073</v>
      </c>
      <c r="E1947" s="181">
        <f>IFERROR(VALUE(RIGHT(All_Opps[[#This Row],[Opportunity Name]],2)),"")</f>
        <v>1</v>
      </c>
      <c r="F1947" s="181">
        <f>IFERROR(("20"&amp;LEFT(All_Opps[[#This Row],[Opportunity Name]],2))*1,"")</f>
        <v>2021</v>
      </c>
      <c r="G1947" s="181" t="str">
        <f>MID(All_Opps[[#This Row],[Opportunity Name]],3,2)</f>
        <v>11</v>
      </c>
      <c r="H1947" s="181" t="str">
        <f>LEFT(All_Opps[[#This Row],[Opportunity Name]],7)</f>
        <v>2111-05</v>
      </c>
      <c r="I1947" s="181" t="str" cm="1">
        <f t="array" ref="I19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47" s="181" t="str">
        <f>YEAR(All_Opps[[#This Row],[Close_Date]])&amp;"-"&amp;TEXT(MONTH(All_Opps[[#This Row],[Close_Date]]),"00")</f>
        <v>2021-05</v>
      </c>
      <c r="K1947" s="182">
        <f>All_Opps[[#This Row],[Created Date2]]*1</f>
        <v>44336</v>
      </c>
      <c r="L1947" s="183">
        <f>YEAR(All_Opps[[#This Row],[Created_Date]])</f>
        <v>2021</v>
      </c>
      <c r="M1947" s="184">
        <f>WEEKNUM(All_Opps[[#This Row],[Created_Date]],16)</f>
        <v>21</v>
      </c>
      <c r="N1947" s="182">
        <f>All_Opps[[#This Row],[Close Date]]*1</f>
        <v>44335</v>
      </c>
      <c r="O1947" s="185">
        <f>YEAR(All_Opps[[#This Row],[Close_Date]])</f>
        <v>2021</v>
      </c>
      <c r="P1947" s="183">
        <f>MONTH(All_Opps[[#This Row],[Close Date]])</f>
        <v>5</v>
      </c>
      <c r="Q1947" s="181">
        <f>WEEKNUM(All_Opps[[#This Row],[Close Date]],1)</f>
        <v>21</v>
      </c>
      <c r="R194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165</v>
      </c>
      <c r="S1947" s="4" t="s">
        <v>4204</v>
      </c>
      <c r="T1947" s="4" t="s">
        <v>4205</v>
      </c>
      <c r="U1947" s="68">
        <v>44335</v>
      </c>
      <c r="V1947" s="347" t="s">
        <v>19</v>
      </c>
      <c r="W1947" s="341">
        <v>0</v>
      </c>
      <c r="X1947" s="4" t="s">
        <v>11</v>
      </c>
      <c r="Y1947" s="4" t="s">
        <v>328</v>
      </c>
      <c r="Z1947" s="68">
        <v>44336</v>
      </c>
    </row>
    <row r="1948" spans="1:26" ht="12.75" x14ac:dyDescent="0.35">
      <c r="A19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1948" s="181" t="str">
        <f>IF(All_Opps[[#This Row],[WeekMod]]&lt;&gt;"",CONCATENATE(All_Opps[[#This Row],[Opp Year]],"-",TEXT(All_Opps[[#This Row],[WeekMod]],"00#")),"")</f>
        <v>2021-071</v>
      </c>
      <c r="C19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1948" s="181" t="str">
        <f>CONCATENATE(All_Opps[[#This Row],[Opp Year]],"-",TEXT(All_Opps[[#This Row],[Week]],"00#"))</f>
        <v>2021-071</v>
      </c>
      <c r="E1948" s="181">
        <f>IFERROR(VALUE(RIGHT(All_Opps[[#This Row],[Opportunity Name]],2)),"")</f>
        <v>1</v>
      </c>
      <c r="F1948" s="181">
        <f>IFERROR(("20"&amp;LEFT(All_Opps[[#This Row],[Opportunity Name]],2))*1,"")</f>
        <v>2021</v>
      </c>
      <c r="G1948" s="181" t="str">
        <f>MID(All_Opps[[#This Row],[Opportunity Name]],3,2)</f>
        <v>11</v>
      </c>
      <c r="H1948" s="181" t="str">
        <f>LEFT(All_Opps[[#This Row],[Opportunity Name]],7)</f>
        <v>2111-05</v>
      </c>
      <c r="I1948" s="181" t="str" cm="1">
        <f t="array" ref="I19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48" s="181" t="str">
        <f>YEAR(All_Opps[[#This Row],[Close_Date]])&amp;"-"&amp;TEXT(MONTH(All_Opps[[#This Row],[Close_Date]]),"00")</f>
        <v>2021-05</v>
      </c>
      <c r="K1948" s="182">
        <f>All_Opps[[#This Row],[Created Date2]]*1</f>
        <v>44321</v>
      </c>
      <c r="L1948" s="183">
        <f>YEAR(All_Opps[[#This Row],[Created_Date]])</f>
        <v>2021</v>
      </c>
      <c r="M1948" s="184">
        <f>WEEKNUM(All_Opps[[#This Row],[Created_Date]],16)</f>
        <v>19</v>
      </c>
      <c r="N1948" s="182">
        <f>All_Opps[[#This Row],[Close Date]]*1</f>
        <v>44321</v>
      </c>
      <c r="O1948" s="185">
        <f>YEAR(All_Opps[[#This Row],[Close_Date]])</f>
        <v>2021</v>
      </c>
      <c r="P1948" s="183">
        <f>MONTH(All_Opps[[#This Row],[Close Date]])</f>
        <v>5</v>
      </c>
      <c r="Q1948" s="181">
        <f>WEEKNUM(All_Opps[[#This Row],[Close Date]],1)</f>
        <v>19</v>
      </c>
      <c r="R19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180</v>
      </c>
      <c r="S1948" s="4" t="s">
        <v>4206</v>
      </c>
      <c r="T1948" s="4" t="s">
        <v>4207</v>
      </c>
      <c r="U1948" s="68">
        <v>44321</v>
      </c>
      <c r="V1948" s="347" t="s">
        <v>19</v>
      </c>
      <c r="W1948" s="341">
        <v>0</v>
      </c>
      <c r="X1948" s="4" t="s">
        <v>11</v>
      </c>
      <c r="Y1948" s="4" t="s">
        <v>328</v>
      </c>
      <c r="Z1948" s="68">
        <v>44321</v>
      </c>
    </row>
    <row r="1949" spans="1:26" ht="12.75" x14ac:dyDescent="0.35">
      <c r="A19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1949" s="181" t="str">
        <f>IF(All_Opps[[#This Row],[WeekMod]]&lt;&gt;"",CONCATENATE(All_Opps[[#This Row],[Opp Year]],"-",TEXT(All_Opps[[#This Row],[WeekMod]],"00#")),"")</f>
        <v>2022-018</v>
      </c>
      <c r="C19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1949" s="181" t="str">
        <f>CONCATENATE(All_Opps[[#This Row],[Opp Year]],"-",TEXT(All_Opps[[#This Row],[Week]],"00#"))</f>
        <v>2022-018</v>
      </c>
      <c r="E1949" s="181">
        <f>IFERROR(VALUE(RIGHT(All_Opps[[#This Row],[Opportunity Name]],2)),"")</f>
        <v>16</v>
      </c>
      <c r="F1949" s="181">
        <f>IFERROR(("20"&amp;LEFT(All_Opps[[#This Row],[Opportunity Name]],2))*1,"")</f>
        <v>2022</v>
      </c>
      <c r="G1949" s="181" t="str">
        <f>MID(All_Opps[[#This Row],[Opportunity Name]],3,2)</f>
        <v>03</v>
      </c>
      <c r="H1949" s="181" t="str">
        <f>LEFT(All_Opps[[#This Row],[Opportunity Name]],7)</f>
        <v>2203-06</v>
      </c>
      <c r="I1949" s="181" t="str" cm="1">
        <f t="array" ref="I19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49" s="181" t="str">
        <f>YEAR(All_Opps[[#This Row],[Close_Date]])&amp;"-"&amp;TEXT(MONTH(All_Opps[[#This Row],[Close_Date]]),"00")</f>
        <v>2021-04</v>
      </c>
      <c r="K1949" s="182">
        <f>All_Opps[[#This Row],[Created Date2]]*1</f>
        <v>44250</v>
      </c>
      <c r="L1949" s="183">
        <f>YEAR(All_Opps[[#This Row],[Created_Date]])</f>
        <v>2021</v>
      </c>
      <c r="M1949" s="184">
        <f>WEEKNUM(All_Opps[[#This Row],[Created_Date]],16)</f>
        <v>9</v>
      </c>
      <c r="N1949" s="182">
        <f>All_Opps[[#This Row],[Close Date]]*1</f>
        <v>44312</v>
      </c>
      <c r="O1949" s="185">
        <f>YEAR(All_Opps[[#This Row],[Close_Date]])</f>
        <v>2021</v>
      </c>
      <c r="P1949" s="183">
        <f>MONTH(All_Opps[[#This Row],[Close Date]])</f>
        <v>4</v>
      </c>
      <c r="Q1949" s="181">
        <f>WEEKNUM(All_Opps[[#This Row],[Close Date]],1)</f>
        <v>18</v>
      </c>
      <c r="R194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371</v>
      </c>
      <c r="S1949" s="4" t="s">
        <v>4208</v>
      </c>
      <c r="T1949" s="4" t="s">
        <v>4209</v>
      </c>
      <c r="U1949" s="68">
        <v>44312</v>
      </c>
      <c r="V1949" s="347" t="s">
        <v>19</v>
      </c>
      <c r="W1949" s="341">
        <v>229034</v>
      </c>
      <c r="X1949" s="4" t="s">
        <v>14</v>
      </c>
      <c r="Y1949" s="4" t="s">
        <v>328</v>
      </c>
      <c r="Z1949" s="68">
        <v>44250</v>
      </c>
    </row>
    <row r="1950" spans="1:26" ht="12.75" x14ac:dyDescent="0.35">
      <c r="A19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1950" s="181" t="str">
        <f>IF(All_Opps[[#This Row],[WeekMod]]&lt;&gt;"",CONCATENATE(All_Opps[[#This Row],[Opp Year]],"-",TEXT(All_Opps[[#This Row],[WeekMod]],"00#")),"")</f>
        <v>2021-072</v>
      </c>
      <c r="C19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1950" s="181" t="str">
        <f>CONCATENATE(All_Opps[[#This Row],[Opp Year]],"-",TEXT(All_Opps[[#This Row],[Week]],"00#"))</f>
        <v>2021-072</v>
      </c>
      <c r="E1950" s="181">
        <f>IFERROR(VALUE(RIGHT(All_Opps[[#This Row],[Opportunity Name]],2)),"")</f>
        <v>2</v>
      </c>
      <c r="F1950" s="181">
        <f>IFERROR(("20"&amp;LEFT(All_Opps[[#This Row],[Opportunity Name]],2))*1,"")</f>
        <v>2021</v>
      </c>
      <c r="G1950" s="181" t="str">
        <f>MID(All_Opps[[#This Row],[Opportunity Name]],3,2)</f>
        <v>09</v>
      </c>
      <c r="H1950" s="181" t="str">
        <f>LEFT(All_Opps[[#This Row],[Opportunity Name]],7)</f>
        <v>2109-33</v>
      </c>
      <c r="I1950" s="181" t="str" cm="1">
        <f t="array" ref="I19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50" s="181" t="str">
        <f>YEAR(All_Opps[[#This Row],[Close_Date]])&amp;"-"&amp;TEXT(MONTH(All_Opps[[#This Row],[Close_Date]]),"00")</f>
        <v>2021-05</v>
      </c>
      <c r="K1950" s="182">
        <f>All_Opps[[#This Row],[Created Date2]]*1</f>
        <v>44306</v>
      </c>
      <c r="L1950" s="183">
        <f>YEAR(All_Opps[[#This Row],[Created_Date]])</f>
        <v>2021</v>
      </c>
      <c r="M1950" s="184">
        <f>WEEKNUM(All_Opps[[#This Row],[Created_Date]],16)</f>
        <v>17</v>
      </c>
      <c r="N1950" s="182">
        <f>All_Opps[[#This Row],[Close Date]]*1</f>
        <v>44327</v>
      </c>
      <c r="O1950" s="185">
        <f>YEAR(All_Opps[[#This Row],[Close_Date]])</f>
        <v>2021</v>
      </c>
      <c r="P1950" s="183">
        <f>MONTH(All_Opps[[#This Row],[Close Date]])</f>
        <v>5</v>
      </c>
      <c r="Q1950" s="181">
        <f>WEEKNUM(All_Opps[[#This Row],[Close Date]],1)</f>
        <v>20</v>
      </c>
      <c r="R195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134</v>
      </c>
      <c r="S1950" s="4" t="s">
        <v>4210</v>
      </c>
      <c r="T1950" s="4" t="s">
        <v>4211</v>
      </c>
      <c r="U1950" s="68">
        <v>44327</v>
      </c>
      <c r="V1950" s="347" t="s">
        <v>19</v>
      </c>
      <c r="W1950" s="9">
        <v>90775</v>
      </c>
      <c r="X1950" s="4" t="s">
        <v>5</v>
      </c>
      <c r="Y1950" s="4" t="s">
        <v>3563</v>
      </c>
      <c r="Z1950" s="68">
        <v>44306</v>
      </c>
    </row>
    <row r="1951" spans="1:26" ht="12.75" x14ac:dyDescent="0.35">
      <c r="A19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1951" s="181" t="str">
        <f>IF(All_Opps[[#This Row],[WeekMod]]&lt;&gt;"",CONCATENATE(All_Opps[[#This Row],[Opp Year]],"-",TEXT(All_Opps[[#This Row],[WeekMod]],"00#")),"")</f>
        <v>2021-078</v>
      </c>
      <c r="C19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1951" s="181" t="str">
        <f>CONCATENATE(All_Opps[[#This Row],[Opp Year]],"-",TEXT(All_Opps[[#This Row],[Week]],"00#"))</f>
        <v>2021-078</v>
      </c>
      <c r="E1951" s="181">
        <f>IFERROR(VALUE(RIGHT(All_Opps[[#This Row],[Opportunity Name]],2)),"")</f>
        <v>2</v>
      </c>
      <c r="F1951" s="181">
        <f>IFERROR(("20"&amp;LEFT(All_Opps[[#This Row],[Opportunity Name]],2))*1,"")</f>
        <v>2021</v>
      </c>
      <c r="G1951" s="181" t="str">
        <f>MID(All_Opps[[#This Row],[Opportunity Name]],3,2)</f>
        <v>11</v>
      </c>
      <c r="H1951" s="181" t="str">
        <f>LEFT(All_Opps[[#This Row],[Opportunity Name]],7)</f>
        <v>2111 Ev</v>
      </c>
      <c r="I1951" s="181" t="str" cm="1">
        <f t="array" ref="I19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51" s="181" t="str">
        <f>YEAR(All_Opps[[#This Row],[Close_Date]])&amp;"-"&amp;TEXT(MONTH(All_Opps[[#This Row],[Close_Date]]),"00")</f>
        <v>2021-06</v>
      </c>
      <c r="K1951" s="182">
        <f>All_Opps[[#This Row],[Created Date2]]*1</f>
        <v>44338</v>
      </c>
      <c r="L1951" s="183">
        <f>YEAR(All_Opps[[#This Row],[Created_Date]])</f>
        <v>2021</v>
      </c>
      <c r="M1951" s="184">
        <f>WEEKNUM(All_Opps[[#This Row],[Created_Date]],16)</f>
        <v>22</v>
      </c>
      <c r="N1951" s="182">
        <f>All_Opps[[#This Row],[Close Date]]*1</f>
        <v>44367</v>
      </c>
      <c r="O1951" s="185">
        <f>YEAR(All_Opps[[#This Row],[Close_Date]])</f>
        <v>2021</v>
      </c>
      <c r="P1951" s="183">
        <f>MONTH(All_Opps[[#This Row],[Close Date]])</f>
        <v>6</v>
      </c>
      <c r="Q1951" s="181">
        <f>WEEKNUM(All_Opps[[#This Row],[Close Date]],1)</f>
        <v>26</v>
      </c>
      <c r="R19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51" s="4" t="s">
        <v>4212</v>
      </c>
      <c r="T1951" s="4" t="s">
        <v>4213</v>
      </c>
      <c r="U1951" s="68">
        <v>44367</v>
      </c>
      <c r="V1951" s="347" t="s">
        <v>18</v>
      </c>
      <c r="W1951" s="341">
        <v>17828</v>
      </c>
      <c r="X1951" s="4" t="s">
        <v>5</v>
      </c>
      <c r="Y1951" s="4" t="s">
        <v>328</v>
      </c>
      <c r="Z1951" s="68">
        <v>44338</v>
      </c>
    </row>
    <row r="1952" spans="1:26" ht="12.75" x14ac:dyDescent="0.35">
      <c r="A195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952" s="181" t="str">
        <f>IF(All_Opps[[#This Row],[WeekMod]]&lt;&gt;"",CONCATENATE(All_Opps[[#This Row],[Opp Year]],"-",TEXT(All_Opps[[#This Row],[WeekMod]],"00#")),"")</f>
        <v/>
      </c>
      <c r="C19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952" s="181" t="str">
        <f>CONCATENATE(All_Opps[[#This Row],[Opp Year]],"-",TEXT(All_Opps[[#This Row],[Week]],"00#"))</f>
        <v>2023-001</v>
      </c>
      <c r="E1952" s="181">
        <f>IFERROR(VALUE(RIGHT(All_Opps[[#This Row],[Opportunity Name]],2)),"")</f>
        <v>6</v>
      </c>
      <c r="F1952" s="181">
        <f>IFERROR(("20"&amp;LEFT(All_Opps[[#This Row],[Opportunity Name]],2))*1,"")</f>
        <v>2023</v>
      </c>
      <c r="G1952" s="181" t="str">
        <f>MID(All_Opps[[#This Row],[Opportunity Name]],3,2)</f>
        <v>08</v>
      </c>
      <c r="H1952" s="181" t="str">
        <f>LEFT(All_Opps[[#This Row],[Opportunity Name]],7)</f>
        <v>2308 Ya</v>
      </c>
      <c r="I1952" s="181" t="str" cm="1">
        <f t="array" ref="I19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52" s="181" t="str">
        <f>YEAR(All_Opps[[#This Row],[Close_Date]])&amp;"-"&amp;TEXT(MONTH(All_Opps[[#This Row],[Close_Date]]),"00")</f>
        <v>2021-05</v>
      </c>
      <c r="K1952" s="182">
        <f>All_Opps[[#This Row],[Created Date2]]*1</f>
        <v>44323</v>
      </c>
      <c r="L1952" s="183">
        <f>YEAR(All_Opps[[#This Row],[Created_Date]])</f>
        <v>2021</v>
      </c>
      <c r="M1952" s="184">
        <f>WEEKNUM(All_Opps[[#This Row],[Created_Date]],16)</f>
        <v>19</v>
      </c>
      <c r="N1952" s="182">
        <f>All_Opps[[#This Row],[Close Date]]*1</f>
        <v>44342</v>
      </c>
      <c r="O1952" s="185">
        <f>YEAR(All_Opps[[#This Row],[Close_Date]])</f>
        <v>2021</v>
      </c>
      <c r="P1952" s="183">
        <f>MONTH(All_Opps[[#This Row],[Close Date]])</f>
        <v>5</v>
      </c>
      <c r="Q1952" s="181">
        <f>WEEKNUM(All_Opps[[#This Row],[Close Date]],1)</f>
        <v>22</v>
      </c>
      <c r="R195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52" s="4" t="s">
        <v>4214</v>
      </c>
      <c r="T1952" s="4" t="s">
        <v>4215</v>
      </c>
      <c r="U1952" s="68">
        <v>44342</v>
      </c>
      <c r="V1952" s="347" t="s">
        <v>18</v>
      </c>
      <c r="W1952" s="341">
        <v>159545</v>
      </c>
      <c r="X1952" s="4" t="s">
        <v>5</v>
      </c>
      <c r="Y1952" s="4" t="s">
        <v>328</v>
      </c>
      <c r="Z1952" s="68">
        <v>44323</v>
      </c>
    </row>
    <row r="1953" spans="1:26" ht="12.75" x14ac:dyDescent="0.35">
      <c r="A19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1953" s="181" t="str">
        <f>IF(All_Opps[[#This Row],[WeekMod]]&lt;&gt;"",CONCATENATE(All_Opps[[#This Row],[Opp Year]],"-",TEXT(All_Opps[[#This Row],[WeekMod]],"00#")),"")</f>
        <v>2022-021</v>
      </c>
      <c r="C19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1953" s="181" t="str">
        <f>CONCATENATE(All_Opps[[#This Row],[Opp Year]],"-",TEXT(All_Opps[[#This Row],[Week]],"00#"))</f>
        <v>2022-021</v>
      </c>
      <c r="E1953" s="181">
        <f>IFERROR(VALUE(RIGHT(All_Opps[[#This Row],[Opportunity Name]],2)),"")</f>
        <v>2</v>
      </c>
      <c r="F1953" s="181">
        <f>IFERROR(("20"&amp;LEFT(All_Opps[[#This Row],[Opportunity Name]],2))*1,"")</f>
        <v>2022</v>
      </c>
      <c r="G1953" s="181" t="str">
        <f>MID(All_Opps[[#This Row],[Opportunity Name]],3,2)</f>
        <v>09</v>
      </c>
      <c r="H1953" s="181" t="str">
        <f>LEFT(All_Opps[[#This Row],[Opportunity Name]],7)</f>
        <v>2209 Oa</v>
      </c>
      <c r="I1953" s="181" t="str" cm="1">
        <f t="array" ref="I19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53" s="181" t="str">
        <f>YEAR(All_Opps[[#This Row],[Close_Date]])&amp;"-"&amp;TEXT(MONTH(All_Opps[[#This Row],[Close_Date]]),"00")</f>
        <v>2021-05</v>
      </c>
      <c r="K1953" s="182">
        <f>All_Opps[[#This Row],[Created Date2]]*1</f>
        <v>44320</v>
      </c>
      <c r="L1953" s="183">
        <f>YEAR(All_Opps[[#This Row],[Created_Date]])</f>
        <v>2021</v>
      </c>
      <c r="M1953" s="184">
        <f>WEEKNUM(All_Opps[[#This Row],[Created_Date]],16)</f>
        <v>19</v>
      </c>
      <c r="N1953" s="182">
        <f>All_Opps[[#This Row],[Close Date]]*1</f>
        <v>44338</v>
      </c>
      <c r="O1953" s="185">
        <f>YEAR(All_Opps[[#This Row],[Close_Date]])</f>
        <v>2021</v>
      </c>
      <c r="P1953" s="183">
        <f>MONTH(All_Opps[[#This Row],[Close Date]])</f>
        <v>5</v>
      </c>
      <c r="Q1953" s="181">
        <f>WEEKNUM(All_Opps[[#This Row],[Close Date]],1)</f>
        <v>21</v>
      </c>
      <c r="R195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53" s="4" t="s">
        <v>4216</v>
      </c>
      <c r="T1953" s="4" t="s">
        <v>4217</v>
      </c>
      <c r="U1953" s="68">
        <v>44338</v>
      </c>
      <c r="V1953" s="347" t="s">
        <v>18</v>
      </c>
      <c r="W1953" s="341">
        <v>51470</v>
      </c>
      <c r="X1953" s="4" t="s">
        <v>5</v>
      </c>
      <c r="Y1953" s="4" t="s">
        <v>328</v>
      </c>
      <c r="Z1953" s="68">
        <v>44320</v>
      </c>
    </row>
    <row r="1954" spans="1:26" ht="12.75" x14ac:dyDescent="0.35">
      <c r="A19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1954" s="181" t="str">
        <f>IF(All_Opps[[#This Row],[WeekMod]]&lt;&gt;"",CONCATENATE(All_Opps[[#This Row],[Opp Year]],"-",TEXT(All_Opps[[#This Row],[WeekMod]],"00#")),"")</f>
        <v>2021-077</v>
      </c>
      <c r="C19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1954" s="181" t="str">
        <f>CONCATENATE(All_Opps[[#This Row],[Opp Year]],"-",TEXT(All_Opps[[#This Row],[Week]],"00#"))</f>
        <v>2021-077</v>
      </c>
      <c r="E1954" s="181">
        <f>IFERROR(VALUE(RIGHT(All_Opps[[#This Row],[Opportunity Name]],2)),"")</f>
        <v>2</v>
      </c>
      <c r="F1954" s="181">
        <f>IFERROR(("20"&amp;LEFT(All_Opps[[#This Row],[Opportunity Name]],2))*1,"")</f>
        <v>2021</v>
      </c>
      <c r="G1954" s="181" t="str">
        <f>MID(All_Opps[[#This Row],[Opportunity Name]],3,2)</f>
        <v>06</v>
      </c>
      <c r="H1954" s="181" t="str">
        <f>LEFT(All_Opps[[#This Row],[Opportunity Name]],7)</f>
        <v>2106 Pr</v>
      </c>
      <c r="I1954" s="181" t="str" cm="1">
        <f t="array" ref="I19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54" s="181" t="str">
        <f>YEAR(All_Opps[[#This Row],[Close_Date]])&amp;"-"&amp;TEXT(MONTH(All_Opps[[#This Row],[Close_Date]]),"00")</f>
        <v>2021-06</v>
      </c>
      <c r="K1954" s="182">
        <f>All_Opps[[#This Row],[Created Date2]]*1</f>
        <v>44355</v>
      </c>
      <c r="L1954" s="183">
        <f>YEAR(All_Opps[[#This Row],[Created_Date]])</f>
        <v>2021</v>
      </c>
      <c r="M1954" s="184">
        <f>WEEKNUM(All_Opps[[#This Row],[Created_Date]],16)</f>
        <v>24</v>
      </c>
      <c r="N1954" s="182">
        <f>All_Opps[[#This Row],[Close Date]]*1</f>
        <v>44364</v>
      </c>
      <c r="O1954" s="185">
        <f>YEAR(All_Opps[[#This Row],[Close_Date]])</f>
        <v>2021</v>
      </c>
      <c r="P1954" s="183">
        <f>MONTH(All_Opps[[#This Row],[Close Date]])</f>
        <v>6</v>
      </c>
      <c r="Q1954" s="181">
        <f>WEEKNUM(All_Opps[[#This Row],[Close Date]],1)</f>
        <v>25</v>
      </c>
      <c r="R195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54" s="4" t="s">
        <v>4218</v>
      </c>
      <c r="T1954" s="4" t="s">
        <v>4219</v>
      </c>
      <c r="U1954" s="68">
        <v>44364</v>
      </c>
      <c r="V1954" s="347" t="s">
        <v>18</v>
      </c>
      <c r="W1954" s="9">
        <v>27269</v>
      </c>
      <c r="X1954" s="4" t="s">
        <v>11</v>
      </c>
      <c r="Y1954" s="4" t="s">
        <v>1285</v>
      </c>
      <c r="Z1954" s="68">
        <v>44355</v>
      </c>
    </row>
    <row r="1955" spans="1:26" ht="12.75" x14ac:dyDescent="0.35">
      <c r="A195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1955" s="181" t="str">
        <f>IF(All_Opps[[#This Row],[WeekMod]]&lt;&gt;"",CONCATENATE(All_Opps[[#This Row],[Opp Year]],"-",TEXT(All_Opps[[#This Row],[WeekMod]],"00#")),"")</f>
        <v/>
      </c>
      <c r="C19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1955" s="181" t="str">
        <f>CONCATENATE(All_Opps[[#This Row],[Opp Year]],"-",TEXT(All_Opps[[#This Row],[Week]],"00#"))</f>
        <v>2023-001</v>
      </c>
      <c r="E1955" s="181">
        <f>IFERROR(VALUE(RIGHT(All_Opps[[#This Row],[Opportunity Name]],2)),"")</f>
        <v>2</v>
      </c>
      <c r="F1955" s="181">
        <f>IFERROR(("20"&amp;LEFT(All_Opps[[#This Row],[Opportunity Name]],2))*1,"")</f>
        <v>2023</v>
      </c>
      <c r="G1955" s="181" t="str">
        <f>MID(All_Opps[[#This Row],[Opportunity Name]],3,2)</f>
        <v>05</v>
      </c>
      <c r="H1955" s="181" t="str">
        <f>LEFT(All_Opps[[#This Row],[Opportunity Name]],7)</f>
        <v>2305-02</v>
      </c>
      <c r="I1955" s="181" t="str" cm="1">
        <f t="array" ref="I19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55" s="181" t="str">
        <f>YEAR(All_Opps[[#This Row],[Close_Date]])&amp;"-"&amp;TEXT(MONTH(All_Opps[[#This Row],[Close_Date]]),"00")</f>
        <v>2021-06</v>
      </c>
      <c r="K1955" s="182">
        <f>All_Opps[[#This Row],[Created Date2]]*1</f>
        <v>44330</v>
      </c>
      <c r="L1955" s="183">
        <f>YEAR(All_Opps[[#This Row],[Created_Date]])</f>
        <v>2021</v>
      </c>
      <c r="M1955" s="184">
        <f>WEEKNUM(All_Opps[[#This Row],[Created_Date]],16)</f>
        <v>20</v>
      </c>
      <c r="N1955" s="182">
        <f>All_Opps[[#This Row],[Close Date]]*1</f>
        <v>44370</v>
      </c>
      <c r="O1955" s="185">
        <f>YEAR(All_Opps[[#This Row],[Close_Date]])</f>
        <v>2021</v>
      </c>
      <c r="P1955" s="183">
        <f>MONTH(All_Opps[[#This Row],[Close Date]])</f>
        <v>6</v>
      </c>
      <c r="Q1955" s="181">
        <f>WEEKNUM(All_Opps[[#This Row],[Close Date]],1)</f>
        <v>26</v>
      </c>
      <c r="R195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717</v>
      </c>
      <c r="S1955" s="4" t="s">
        <v>4220</v>
      </c>
      <c r="T1955" s="4" t="s">
        <v>4221</v>
      </c>
      <c r="U1955" s="68">
        <v>44370</v>
      </c>
      <c r="V1955" s="347" t="s">
        <v>19</v>
      </c>
      <c r="W1955" s="9">
        <v>33398</v>
      </c>
      <c r="X1955" s="4" t="s">
        <v>11</v>
      </c>
      <c r="Y1955" s="4" t="s">
        <v>3563</v>
      </c>
      <c r="Z1955" s="68">
        <v>44330</v>
      </c>
    </row>
    <row r="1956" spans="1:26" ht="12.75" x14ac:dyDescent="0.35">
      <c r="A19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1956" s="181" t="str">
        <f>IF(All_Opps[[#This Row],[WeekMod]]&lt;&gt;"",CONCATENATE(All_Opps[[#This Row],[Opp Year]],"-",TEXT(All_Opps[[#This Row],[WeekMod]],"00#")),"")</f>
        <v>2021-070</v>
      </c>
      <c r="C19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1956" s="181" t="str">
        <f>CONCATENATE(All_Opps[[#This Row],[Opp Year]],"-",TEXT(All_Opps[[#This Row],[Week]],"00#"))</f>
        <v>2021-070</v>
      </c>
      <c r="E1956" s="181">
        <f>IFERROR(VALUE(RIGHT(All_Opps[[#This Row],[Opportunity Name]],2)),"")</f>
        <v>8</v>
      </c>
      <c r="F1956" s="181">
        <f>IFERROR(("20"&amp;LEFT(All_Opps[[#This Row],[Opportunity Name]],2))*1,"")</f>
        <v>2021</v>
      </c>
      <c r="G1956" s="181" t="str">
        <f>MID(All_Opps[[#This Row],[Opportunity Name]],3,2)</f>
        <v>07</v>
      </c>
      <c r="H1956" s="181" t="str">
        <f>LEFT(All_Opps[[#This Row],[Opportunity Name]],7)</f>
        <v>2107 Ub</v>
      </c>
      <c r="I1956" s="181" t="str" cm="1">
        <f t="array" ref="I19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56" s="181" t="str">
        <f>YEAR(All_Opps[[#This Row],[Close_Date]])&amp;"-"&amp;TEXT(MONTH(All_Opps[[#This Row],[Close_Date]]),"00")</f>
        <v>2021-04</v>
      </c>
      <c r="K1956" s="182">
        <f>All_Opps[[#This Row],[Created Date2]]*1</f>
        <v>44307</v>
      </c>
      <c r="L1956" s="183">
        <f>YEAR(All_Opps[[#This Row],[Created_Date]])</f>
        <v>2021</v>
      </c>
      <c r="M1956" s="184">
        <f>WEEKNUM(All_Opps[[#This Row],[Created_Date]],16)</f>
        <v>17</v>
      </c>
      <c r="N1956" s="182">
        <f>All_Opps[[#This Row],[Close Date]]*1</f>
        <v>44315</v>
      </c>
      <c r="O1956" s="185">
        <f>YEAR(All_Opps[[#This Row],[Close_Date]])</f>
        <v>2021</v>
      </c>
      <c r="P1956" s="183">
        <f>MONTH(All_Opps[[#This Row],[Close Date]])</f>
        <v>4</v>
      </c>
      <c r="Q1956" s="181">
        <f>WEEKNUM(All_Opps[[#This Row],[Close Date]],1)</f>
        <v>18</v>
      </c>
      <c r="R195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56" s="4" t="s">
        <v>4222</v>
      </c>
      <c r="T1956" s="4" t="s">
        <v>4223</v>
      </c>
      <c r="U1956" s="68">
        <v>44315</v>
      </c>
      <c r="V1956" s="347" t="s">
        <v>18</v>
      </c>
      <c r="W1956" s="9">
        <v>81348</v>
      </c>
      <c r="X1956" s="4" t="s">
        <v>13</v>
      </c>
      <c r="Y1956" s="4" t="s">
        <v>3563</v>
      </c>
      <c r="Z1956" s="68">
        <v>44307</v>
      </c>
    </row>
    <row r="1957" spans="1:26" ht="12.75" x14ac:dyDescent="0.35">
      <c r="A19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1957" s="181" t="str">
        <f>IF(All_Opps[[#This Row],[WeekMod]]&lt;&gt;"",CONCATENATE(All_Opps[[#This Row],[Opp Year]],"-",TEXT(All_Opps[[#This Row],[WeekMod]],"00#")),"")</f>
        <v>2021-077</v>
      </c>
      <c r="C19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1957" s="181" t="str">
        <f>CONCATENATE(All_Opps[[#This Row],[Opp Year]],"-",TEXT(All_Opps[[#This Row],[Week]],"00#"))</f>
        <v>2021-077</v>
      </c>
      <c r="E1957" s="181">
        <f>IFERROR(VALUE(RIGHT(All_Opps[[#This Row],[Opportunity Name]],2)),"")</f>
        <v>5</v>
      </c>
      <c r="F1957" s="181">
        <f>IFERROR(("20"&amp;LEFT(All_Opps[[#This Row],[Opportunity Name]],2))*1,"")</f>
        <v>2021</v>
      </c>
      <c r="G1957" s="181" t="str">
        <f>MID(All_Opps[[#This Row],[Opportunity Name]],3,2)</f>
        <v>09</v>
      </c>
      <c r="H1957" s="181" t="str">
        <f>LEFT(All_Opps[[#This Row],[Opportunity Name]],7)</f>
        <v>2109 An</v>
      </c>
      <c r="I1957" s="181" t="str" cm="1">
        <f t="array" ref="I19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57" s="181" t="str">
        <f>YEAR(All_Opps[[#This Row],[Close_Date]])&amp;"-"&amp;TEXT(MONTH(All_Opps[[#This Row],[Close_Date]]),"00")</f>
        <v>2021-06</v>
      </c>
      <c r="K1957" s="182">
        <f>All_Opps[[#This Row],[Created Date2]]*1</f>
        <v>44355</v>
      </c>
      <c r="L1957" s="183">
        <f>YEAR(All_Opps[[#This Row],[Created_Date]])</f>
        <v>2021</v>
      </c>
      <c r="M1957" s="184">
        <f>WEEKNUM(All_Opps[[#This Row],[Created_Date]],16)</f>
        <v>24</v>
      </c>
      <c r="N1957" s="182">
        <f>All_Opps[[#This Row],[Close Date]]*1</f>
        <v>44360</v>
      </c>
      <c r="O1957" s="185">
        <f>YEAR(All_Opps[[#This Row],[Close_Date]])</f>
        <v>2021</v>
      </c>
      <c r="P1957" s="183">
        <f>MONTH(All_Opps[[#This Row],[Close Date]])</f>
        <v>6</v>
      </c>
      <c r="Q1957" s="181">
        <f>WEEKNUM(All_Opps[[#This Row],[Close Date]],1)</f>
        <v>25</v>
      </c>
      <c r="R195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57" s="4" t="s">
        <v>4224</v>
      </c>
      <c r="T1957" s="4" t="s">
        <v>4225</v>
      </c>
      <c r="U1957" s="68">
        <v>44360</v>
      </c>
      <c r="V1957" s="347" t="s">
        <v>18</v>
      </c>
      <c r="W1957" s="9">
        <v>131050</v>
      </c>
      <c r="X1957" s="4" t="s">
        <v>16</v>
      </c>
      <c r="Y1957" s="4" t="s">
        <v>3563</v>
      </c>
      <c r="Z1957" s="68">
        <v>44355</v>
      </c>
    </row>
    <row r="1958" spans="1:26" ht="12.75" x14ac:dyDescent="0.35">
      <c r="A19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1958" s="181" t="str">
        <f>IF(All_Opps[[#This Row],[WeekMod]]&lt;&gt;"",CONCATENATE(All_Opps[[#This Row],[Opp Year]],"-",TEXT(All_Opps[[#This Row],[WeekMod]],"00#")),"")</f>
        <v>2021-072</v>
      </c>
      <c r="C19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1958" s="181" t="str">
        <f>CONCATENATE(All_Opps[[#This Row],[Opp Year]],"-",TEXT(All_Opps[[#This Row],[Week]],"00#"))</f>
        <v>2021-072</v>
      </c>
      <c r="E1958" s="181">
        <f>IFERROR(VALUE(RIGHT(All_Opps[[#This Row],[Opportunity Name]],2)),"")</f>
        <v>2</v>
      </c>
      <c r="F1958" s="181">
        <f>IFERROR(("20"&amp;LEFT(All_Opps[[#This Row],[Opportunity Name]],2))*1,"")</f>
        <v>2021</v>
      </c>
      <c r="G1958" s="181" t="str">
        <f>MID(All_Opps[[#This Row],[Opportunity Name]],3,2)</f>
        <v>08</v>
      </c>
      <c r="H1958" s="181" t="str">
        <f>LEFT(All_Opps[[#This Row],[Opportunity Name]],7)</f>
        <v>2108-04</v>
      </c>
      <c r="I1958" s="181" t="str" cm="1">
        <f t="array" ref="I19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58" s="181" t="str">
        <f>YEAR(All_Opps[[#This Row],[Close_Date]])&amp;"-"&amp;TEXT(MONTH(All_Opps[[#This Row],[Close_Date]]),"00")</f>
        <v>2021-05</v>
      </c>
      <c r="K1958" s="182">
        <f>All_Opps[[#This Row],[Created Date2]]*1</f>
        <v>44326</v>
      </c>
      <c r="L1958" s="183">
        <f>YEAR(All_Opps[[#This Row],[Created_Date]])</f>
        <v>2021</v>
      </c>
      <c r="M1958" s="184">
        <f>WEEKNUM(All_Opps[[#This Row],[Created_Date]],16)</f>
        <v>20</v>
      </c>
      <c r="N1958" s="182">
        <f>All_Opps[[#This Row],[Close Date]]*1</f>
        <v>44326</v>
      </c>
      <c r="O1958" s="185">
        <f>YEAR(All_Opps[[#This Row],[Close_Date]])</f>
        <v>2021</v>
      </c>
      <c r="P1958" s="183">
        <f>MONTH(All_Opps[[#This Row],[Close Date]])</f>
        <v>5</v>
      </c>
      <c r="Q1958" s="181">
        <f>WEEKNUM(All_Opps[[#This Row],[Close Date]],1)</f>
        <v>20</v>
      </c>
      <c r="R195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83</v>
      </c>
      <c r="S1958" s="4" t="s">
        <v>4226</v>
      </c>
      <c r="T1958" s="4" t="s">
        <v>4227</v>
      </c>
      <c r="U1958" s="68">
        <v>44326</v>
      </c>
      <c r="V1958" s="347" t="s">
        <v>19</v>
      </c>
      <c r="W1958" s="341">
        <v>125196</v>
      </c>
      <c r="X1958" s="4" t="s">
        <v>159</v>
      </c>
      <c r="Y1958" s="4" t="s">
        <v>328</v>
      </c>
      <c r="Z1958" s="68">
        <v>44326</v>
      </c>
    </row>
    <row r="1959" spans="1:26" ht="12.75" x14ac:dyDescent="0.35">
      <c r="A19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1959" s="181" t="str">
        <f>IF(All_Opps[[#This Row],[WeekMod]]&lt;&gt;"",CONCATENATE(All_Opps[[#This Row],[Opp Year]],"-",TEXT(All_Opps[[#This Row],[WeekMod]],"00#")),"")</f>
        <v>2022-025</v>
      </c>
      <c r="C19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1959" s="181" t="str">
        <f>CONCATENATE(All_Opps[[#This Row],[Opp Year]],"-",TEXT(All_Opps[[#This Row],[Week]],"00#"))</f>
        <v>2022-025</v>
      </c>
      <c r="E1959" s="181">
        <f>IFERROR(VALUE(RIGHT(All_Opps[[#This Row],[Opportunity Name]],2)),"")</f>
        <v>2</v>
      </c>
      <c r="F1959" s="181">
        <f>IFERROR(("20"&amp;LEFT(All_Opps[[#This Row],[Opportunity Name]],2))*1,"")</f>
        <v>2022</v>
      </c>
      <c r="G1959" s="181" t="str">
        <f>MID(All_Opps[[#This Row],[Opportunity Name]],3,2)</f>
        <v>02</v>
      </c>
      <c r="H1959" s="181" t="str">
        <f>LEFT(All_Opps[[#This Row],[Opportunity Name]],7)</f>
        <v>2202 Pe</v>
      </c>
      <c r="I1959" s="181" t="str" cm="1">
        <f t="array" ref="I19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59" s="181" t="str">
        <f>YEAR(All_Opps[[#This Row],[Close_Date]])&amp;"-"&amp;TEXT(MONTH(All_Opps[[#This Row],[Close_Date]]),"00")</f>
        <v>2021-06</v>
      </c>
      <c r="K1959" s="182">
        <f>All_Opps[[#This Row],[Created Date2]]*1</f>
        <v>44341</v>
      </c>
      <c r="L1959" s="183">
        <f>YEAR(All_Opps[[#This Row],[Created_Date]])</f>
        <v>2021</v>
      </c>
      <c r="M1959" s="184">
        <f>WEEKNUM(All_Opps[[#This Row],[Created_Date]],16)</f>
        <v>22</v>
      </c>
      <c r="N1959" s="182">
        <f>All_Opps[[#This Row],[Close Date]]*1</f>
        <v>44360</v>
      </c>
      <c r="O1959" s="185">
        <f>YEAR(All_Opps[[#This Row],[Close_Date]])</f>
        <v>2021</v>
      </c>
      <c r="P1959" s="183">
        <f>MONTH(All_Opps[[#This Row],[Close Date]])</f>
        <v>6</v>
      </c>
      <c r="Q1959" s="181">
        <f>WEEKNUM(All_Opps[[#This Row],[Close Date]],1)</f>
        <v>25</v>
      </c>
      <c r="R19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59" s="4" t="s">
        <v>4228</v>
      </c>
      <c r="T1959" s="4" t="s">
        <v>4229</v>
      </c>
      <c r="U1959" s="68">
        <v>44360</v>
      </c>
      <c r="V1959" s="347" t="s">
        <v>18</v>
      </c>
      <c r="W1959" s="9">
        <v>35642</v>
      </c>
      <c r="X1959" s="4" t="s">
        <v>15</v>
      </c>
      <c r="Y1959" s="4" t="s">
        <v>3563</v>
      </c>
      <c r="Z1959" s="68">
        <v>44341</v>
      </c>
    </row>
    <row r="1960" spans="1:26" ht="12.75" x14ac:dyDescent="0.35">
      <c r="A19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1960" s="181" t="str">
        <f>IF(All_Opps[[#This Row],[WeekMod]]&lt;&gt;"",CONCATENATE(All_Opps[[#This Row],[Opp Year]],"-",TEXT(All_Opps[[#This Row],[WeekMod]],"00#")),"")</f>
        <v>2021-073</v>
      </c>
      <c r="C19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1960" s="181" t="str">
        <f>CONCATENATE(All_Opps[[#This Row],[Opp Year]],"-",TEXT(All_Opps[[#This Row],[Week]],"00#"))</f>
        <v>2021-073</v>
      </c>
      <c r="E1960" s="181">
        <f>IFERROR(VALUE(RIGHT(All_Opps[[#This Row],[Opportunity Name]],2)),"")</f>
        <v>8</v>
      </c>
      <c r="F1960" s="181">
        <f>IFERROR(("20"&amp;LEFT(All_Opps[[#This Row],[Opportunity Name]],2))*1,"")</f>
        <v>2021</v>
      </c>
      <c r="G1960" s="181" t="str">
        <f>MID(All_Opps[[#This Row],[Opportunity Name]],3,2)</f>
        <v>08</v>
      </c>
      <c r="H1960" s="181" t="str">
        <f>LEFT(All_Opps[[#This Row],[Opportunity Name]],7)</f>
        <v>2108-39</v>
      </c>
      <c r="I1960" s="181" t="str" cm="1">
        <f t="array" ref="I19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60" s="181" t="str">
        <f>YEAR(All_Opps[[#This Row],[Close_Date]])&amp;"-"&amp;TEXT(MONTH(All_Opps[[#This Row],[Close_Date]]),"00")</f>
        <v>2021-05</v>
      </c>
      <c r="K1960" s="182">
        <f>All_Opps[[#This Row],[Created Date2]]*1</f>
        <v>44328</v>
      </c>
      <c r="L1960" s="183">
        <f>YEAR(All_Opps[[#This Row],[Created_Date]])</f>
        <v>2021</v>
      </c>
      <c r="M1960" s="184">
        <f>WEEKNUM(All_Opps[[#This Row],[Created_Date]],16)</f>
        <v>20</v>
      </c>
      <c r="N1960" s="182">
        <f>All_Opps[[#This Row],[Close Date]]*1</f>
        <v>44335</v>
      </c>
      <c r="O1960" s="185">
        <f>YEAR(All_Opps[[#This Row],[Close_Date]])</f>
        <v>2021</v>
      </c>
      <c r="P1960" s="183">
        <f>MONTH(All_Opps[[#This Row],[Close Date]])</f>
        <v>5</v>
      </c>
      <c r="Q1960" s="181">
        <f>WEEKNUM(All_Opps[[#This Row],[Close Date]],1)</f>
        <v>21</v>
      </c>
      <c r="R196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81</v>
      </c>
      <c r="S1960" s="4" t="s">
        <v>4230</v>
      </c>
      <c r="T1960" s="4" t="s">
        <v>4231</v>
      </c>
      <c r="U1960" s="68">
        <v>44335</v>
      </c>
      <c r="V1960" s="347" t="s">
        <v>19</v>
      </c>
      <c r="W1960" s="9">
        <v>99469</v>
      </c>
      <c r="X1960" s="4" t="s">
        <v>5</v>
      </c>
      <c r="Y1960" s="4" t="s">
        <v>1285</v>
      </c>
      <c r="Z1960" s="68">
        <v>44328</v>
      </c>
    </row>
    <row r="1961" spans="1:26" ht="12.75" x14ac:dyDescent="0.35">
      <c r="A19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1961" s="181" t="str">
        <f>IF(All_Opps[[#This Row],[WeekMod]]&lt;&gt;"",CONCATENATE(All_Opps[[#This Row],[Opp Year]],"-",TEXT(All_Opps[[#This Row],[WeekMod]],"00#")),"")</f>
        <v>2021-076</v>
      </c>
      <c r="C19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1961" s="181" t="str">
        <f>CONCATENATE(All_Opps[[#This Row],[Opp Year]],"-",TEXT(All_Opps[[#This Row],[Week]],"00#"))</f>
        <v>2021-076</v>
      </c>
      <c r="E1961" s="181">
        <f>IFERROR(VALUE(RIGHT(All_Opps[[#This Row],[Opportunity Name]],2)),"")</f>
        <v>3</v>
      </c>
      <c r="F1961" s="181">
        <f>IFERROR(("20"&amp;LEFT(All_Opps[[#This Row],[Opportunity Name]],2))*1,"")</f>
        <v>2021</v>
      </c>
      <c r="G1961" s="181" t="str">
        <f>MID(All_Opps[[#This Row],[Opportunity Name]],3,2)</f>
        <v>12</v>
      </c>
      <c r="H1961" s="181" t="str">
        <f>LEFT(All_Opps[[#This Row],[Opportunity Name]],7)</f>
        <v>2112 Vi</v>
      </c>
      <c r="I1961" s="181" t="str" cm="1">
        <f t="array" ref="I19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61" s="181" t="str">
        <f>YEAR(All_Opps[[#This Row],[Close_Date]])&amp;"-"&amp;TEXT(MONTH(All_Opps[[#This Row],[Close_Date]]),"00")</f>
        <v>2021-06</v>
      </c>
      <c r="K1961" s="182">
        <f>All_Opps[[#This Row],[Created Date2]]*1</f>
        <v>44347</v>
      </c>
      <c r="L1961" s="183">
        <f>YEAR(All_Opps[[#This Row],[Created_Date]])</f>
        <v>2021</v>
      </c>
      <c r="M1961" s="184">
        <f>WEEKNUM(All_Opps[[#This Row],[Created_Date]],16)</f>
        <v>23</v>
      </c>
      <c r="N1961" s="182">
        <f>All_Opps[[#This Row],[Close Date]]*1</f>
        <v>44353</v>
      </c>
      <c r="O1961" s="185">
        <f>YEAR(All_Opps[[#This Row],[Close_Date]])</f>
        <v>2021</v>
      </c>
      <c r="P1961" s="183">
        <f>MONTH(All_Opps[[#This Row],[Close Date]])</f>
        <v>6</v>
      </c>
      <c r="Q1961" s="181">
        <f>WEEKNUM(All_Opps[[#This Row],[Close Date]],1)</f>
        <v>24</v>
      </c>
      <c r="R196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61" s="4" t="s">
        <v>4232</v>
      </c>
      <c r="T1961" s="4" t="s">
        <v>4233</v>
      </c>
      <c r="U1961" s="68">
        <v>44353</v>
      </c>
      <c r="V1961" s="347" t="s">
        <v>18</v>
      </c>
      <c r="W1961" s="9">
        <v>35689</v>
      </c>
      <c r="X1961" s="4" t="s">
        <v>5</v>
      </c>
      <c r="Y1961" s="4" t="s">
        <v>3563</v>
      </c>
      <c r="Z1961" s="68">
        <v>44347</v>
      </c>
    </row>
    <row r="1962" spans="1:26" ht="12.75" x14ac:dyDescent="0.35">
      <c r="A19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1962" s="181" t="str">
        <f>IF(All_Opps[[#This Row],[WeekMod]]&lt;&gt;"",CONCATENATE(All_Opps[[#This Row],[Opp Year]],"-",TEXT(All_Opps[[#This Row],[WeekMod]],"00#")),"")</f>
        <v>2021-073</v>
      </c>
      <c r="C19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1962" s="181" t="str">
        <f>CONCATENATE(All_Opps[[#This Row],[Opp Year]],"-",TEXT(All_Opps[[#This Row],[Week]],"00#"))</f>
        <v>2021-073</v>
      </c>
      <c r="E1962" s="181">
        <f>IFERROR(VALUE(RIGHT(All_Opps[[#This Row],[Opportunity Name]],2)),"")</f>
        <v>1</v>
      </c>
      <c r="F1962" s="181">
        <f>IFERROR(("20"&amp;LEFT(All_Opps[[#This Row],[Opportunity Name]],2))*1,"")</f>
        <v>2021</v>
      </c>
      <c r="G1962" s="181" t="str">
        <f>MID(All_Opps[[#This Row],[Opportunity Name]],3,2)</f>
        <v>06</v>
      </c>
      <c r="H1962" s="181" t="str">
        <f>LEFT(All_Opps[[#This Row],[Opportunity Name]],7)</f>
        <v>2106 Ra</v>
      </c>
      <c r="I1962" s="181" t="str" cm="1">
        <f t="array" ref="I19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62" s="181" t="str">
        <f>YEAR(All_Opps[[#This Row],[Close_Date]])&amp;"-"&amp;TEXT(MONTH(All_Opps[[#This Row],[Close_Date]]),"00")</f>
        <v>2021-05</v>
      </c>
      <c r="K1962" s="182">
        <f>All_Opps[[#This Row],[Created Date2]]*1</f>
        <v>44334</v>
      </c>
      <c r="L1962" s="183">
        <f>YEAR(All_Opps[[#This Row],[Created_Date]])</f>
        <v>2021</v>
      </c>
      <c r="M1962" s="184">
        <f>WEEKNUM(All_Opps[[#This Row],[Created_Date]],16)</f>
        <v>21</v>
      </c>
      <c r="N1962" s="182">
        <f>All_Opps[[#This Row],[Close Date]]*1</f>
        <v>44335</v>
      </c>
      <c r="O1962" s="185">
        <f>YEAR(All_Opps[[#This Row],[Close_Date]])</f>
        <v>2021</v>
      </c>
      <c r="P1962" s="183">
        <f>MONTH(All_Opps[[#This Row],[Close Date]])</f>
        <v>5</v>
      </c>
      <c r="Q1962" s="181">
        <f>WEEKNUM(All_Opps[[#This Row],[Close Date]],1)</f>
        <v>21</v>
      </c>
      <c r="R196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62" s="4" t="s">
        <v>4234</v>
      </c>
      <c r="T1962" s="4" t="s">
        <v>4235</v>
      </c>
      <c r="U1962" s="68">
        <v>44335</v>
      </c>
      <c r="V1962" s="347" t="s">
        <v>18</v>
      </c>
      <c r="W1962" s="9">
        <v>26982</v>
      </c>
      <c r="X1962" s="4" t="s">
        <v>15</v>
      </c>
      <c r="Y1962" s="4" t="s">
        <v>3563</v>
      </c>
      <c r="Z1962" s="68">
        <v>44334</v>
      </c>
    </row>
    <row r="1963" spans="1:26" ht="12.75" x14ac:dyDescent="0.35">
      <c r="A19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1963" s="181" t="str">
        <f>IF(All_Opps[[#This Row],[WeekMod]]&lt;&gt;"",CONCATENATE(All_Opps[[#This Row],[Opp Year]],"-",TEXT(All_Opps[[#This Row],[WeekMod]],"00#")),"")</f>
        <v>2021-076</v>
      </c>
      <c r="C19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1963" s="181" t="str">
        <f>CONCATENATE(All_Opps[[#This Row],[Opp Year]],"-",TEXT(All_Opps[[#This Row],[Week]],"00#"))</f>
        <v>2021-076</v>
      </c>
      <c r="E1963" s="181">
        <f>IFERROR(VALUE(RIGHT(All_Opps[[#This Row],[Opportunity Name]],2)),"")</f>
        <v>4</v>
      </c>
      <c r="F1963" s="181">
        <f>IFERROR(("20"&amp;LEFT(All_Opps[[#This Row],[Opportunity Name]],2))*1,"")</f>
        <v>2021</v>
      </c>
      <c r="G1963" s="181" t="str">
        <f>MID(All_Opps[[#This Row],[Opportunity Name]],3,2)</f>
        <v>12</v>
      </c>
      <c r="H1963" s="181" t="str">
        <f>LEFT(All_Opps[[#This Row],[Opportunity Name]],7)</f>
        <v>2112-14</v>
      </c>
      <c r="I1963" s="181" t="str" cm="1">
        <f t="array" ref="I19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963" s="181" t="str">
        <f>YEAR(All_Opps[[#This Row],[Close_Date]])&amp;"-"&amp;TEXT(MONTH(All_Opps[[#This Row],[Close_Date]]),"00")</f>
        <v>2021-06</v>
      </c>
      <c r="K1963" s="182">
        <f>All_Opps[[#This Row],[Created Date2]]*1</f>
        <v>44356</v>
      </c>
      <c r="L1963" s="183">
        <f>YEAR(All_Opps[[#This Row],[Created_Date]])</f>
        <v>2021</v>
      </c>
      <c r="M1963" s="184">
        <f>WEEKNUM(All_Opps[[#This Row],[Created_Date]],16)</f>
        <v>24</v>
      </c>
      <c r="N1963" s="182">
        <f>All_Opps[[#This Row],[Close Date]]*1</f>
        <v>44356</v>
      </c>
      <c r="O1963" s="185">
        <f>YEAR(All_Opps[[#This Row],[Close_Date]])</f>
        <v>2021</v>
      </c>
      <c r="P1963" s="183">
        <f>MONTH(All_Opps[[#This Row],[Close Date]])</f>
        <v>6</v>
      </c>
      <c r="Q1963" s="181">
        <f>WEEKNUM(All_Opps[[#This Row],[Close Date]],1)</f>
        <v>24</v>
      </c>
      <c r="R196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63" s="4" t="s">
        <v>4236</v>
      </c>
      <c r="T1963" s="4" t="s">
        <v>4237</v>
      </c>
      <c r="U1963" s="68">
        <v>44356</v>
      </c>
      <c r="V1963" s="347" t="s">
        <v>20</v>
      </c>
      <c r="W1963" s="341">
        <v>23694</v>
      </c>
      <c r="X1963" s="4" t="s">
        <v>13</v>
      </c>
      <c r="Y1963" s="4" t="s">
        <v>328</v>
      </c>
      <c r="Z1963" s="68">
        <v>44356</v>
      </c>
    </row>
    <row r="1964" spans="1:26" ht="12.75" x14ac:dyDescent="0.35">
      <c r="A19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1964" s="181" t="str">
        <f>IF(All_Opps[[#This Row],[WeekMod]]&lt;&gt;"",CONCATENATE(All_Opps[[#This Row],[Opp Year]],"-",TEXT(All_Opps[[#This Row],[WeekMod]],"00#")),"")</f>
        <v>2021-076</v>
      </c>
      <c r="C19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1964" s="181" t="str">
        <f>CONCATENATE(All_Opps[[#This Row],[Opp Year]],"-",TEXT(All_Opps[[#This Row],[Week]],"00#"))</f>
        <v>2021-076</v>
      </c>
      <c r="E1964" s="181">
        <f>IFERROR(VALUE(RIGHT(All_Opps[[#This Row],[Opportunity Name]],2)),"")</f>
        <v>2</v>
      </c>
      <c r="F1964" s="181">
        <f>IFERROR(("20"&amp;LEFT(All_Opps[[#This Row],[Opportunity Name]],2))*1,"")</f>
        <v>2021</v>
      </c>
      <c r="G1964" s="181" t="str">
        <f>MID(All_Opps[[#This Row],[Opportunity Name]],3,2)</f>
        <v>06</v>
      </c>
      <c r="H1964" s="181" t="str">
        <f>LEFT(All_Opps[[#This Row],[Opportunity Name]],7)</f>
        <v>2106-38</v>
      </c>
      <c r="I1964" s="181" t="str" cm="1">
        <f t="array" ref="I19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64" s="181" t="str">
        <f>YEAR(All_Opps[[#This Row],[Close_Date]])&amp;"-"&amp;TEXT(MONTH(All_Opps[[#This Row],[Close_Date]]),"00")</f>
        <v>2021-06</v>
      </c>
      <c r="K1964" s="182">
        <f>All_Opps[[#This Row],[Created Date2]]*1</f>
        <v>44357</v>
      </c>
      <c r="L1964" s="183">
        <f>YEAR(All_Opps[[#This Row],[Created_Date]])</f>
        <v>2021</v>
      </c>
      <c r="M1964" s="184">
        <f>WEEKNUM(All_Opps[[#This Row],[Created_Date]],16)</f>
        <v>24</v>
      </c>
      <c r="N1964" s="182">
        <f>All_Opps[[#This Row],[Close Date]]*1</f>
        <v>44357</v>
      </c>
      <c r="O1964" s="185">
        <f>YEAR(All_Opps[[#This Row],[Close_Date]])</f>
        <v>2021</v>
      </c>
      <c r="P1964" s="183">
        <f>MONTH(All_Opps[[#This Row],[Close Date]])</f>
        <v>6</v>
      </c>
      <c r="Q1964" s="181">
        <f>WEEKNUM(All_Opps[[#This Row],[Close Date]],1)</f>
        <v>24</v>
      </c>
      <c r="R196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64" s="4" t="s">
        <v>4238</v>
      </c>
      <c r="T1964" s="4" t="s">
        <v>4239</v>
      </c>
      <c r="U1964" s="68">
        <v>44357</v>
      </c>
      <c r="V1964" s="347" t="s">
        <v>19</v>
      </c>
      <c r="W1964" s="9">
        <v>6183</v>
      </c>
      <c r="X1964" s="4" t="s">
        <v>6</v>
      </c>
      <c r="Y1964" s="4" t="s">
        <v>3563</v>
      </c>
      <c r="Z1964" s="68">
        <v>44357</v>
      </c>
    </row>
    <row r="1965" spans="1:26" ht="12.75" x14ac:dyDescent="0.35">
      <c r="A19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1965" s="181" t="str">
        <f>IF(All_Opps[[#This Row],[WeekMod]]&lt;&gt;"",CONCATENATE(All_Opps[[#This Row],[Opp Year]],"-",TEXT(All_Opps[[#This Row],[WeekMod]],"00#")),"")</f>
        <v>2021-070</v>
      </c>
      <c r="C19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1965" s="181" t="str">
        <f>CONCATENATE(All_Opps[[#This Row],[Opp Year]],"-",TEXT(All_Opps[[#This Row],[Week]],"00#"))</f>
        <v>2021-070</v>
      </c>
      <c r="E1965" s="181">
        <f>IFERROR(VALUE(RIGHT(All_Opps[[#This Row],[Opportunity Name]],2)),"")</f>
        <v>2</v>
      </c>
      <c r="F1965" s="181">
        <f>IFERROR(("20"&amp;LEFT(All_Opps[[#This Row],[Opportunity Name]],2))*1,"")</f>
        <v>2021</v>
      </c>
      <c r="G1965" s="181" t="str">
        <f>MID(All_Opps[[#This Row],[Opportunity Name]],3,2)</f>
        <v>11</v>
      </c>
      <c r="H1965" s="181" t="str">
        <f>LEFT(All_Opps[[#This Row],[Opportunity Name]],7)</f>
        <v>2111-04</v>
      </c>
      <c r="I1965" s="181" t="str" cm="1">
        <f t="array" ref="I19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65" s="181" t="str">
        <f>YEAR(All_Opps[[#This Row],[Close_Date]])&amp;"-"&amp;TEXT(MONTH(All_Opps[[#This Row],[Close_Date]]),"00")</f>
        <v>2021-05</v>
      </c>
      <c r="K1965" s="182">
        <f>All_Opps[[#This Row],[Created Date2]]*1</f>
        <v>44317</v>
      </c>
      <c r="L1965" s="183">
        <f>YEAR(All_Opps[[#This Row],[Created_Date]])</f>
        <v>2021</v>
      </c>
      <c r="M1965" s="184">
        <f>WEEKNUM(All_Opps[[#This Row],[Created_Date]],16)</f>
        <v>19</v>
      </c>
      <c r="N1965" s="182">
        <f>All_Opps[[#This Row],[Close Date]]*1</f>
        <v>44317</v>
      </c>
      <c r="O1965" s="185">
        <f>YEAR(All_Opps[[#This Row],[Close_Date]])</f>
        <v>2021</v>
      </c>
      <c r="P1965" s="183">
        <f>MONTH(All_Opps[[#This Row],[Close Date]])</f>
        <v>5</v>
      </c>
      <c r="Q1965" s="181">
        <f>WEEKNUM(All_Opps[[#This Row],[Close Date]],1)</f>
        <v>18</v>
      </c>
      <c r="R196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184</v>
      </c>
      <c r="S1965" s="4" t="s">
        <v>4240</v>
      </c>
      <c r="T1965" s="4" t="s">
        <v>4241</v>
      </c>
      <c r="U1965" s="68">
        <v>44317</v>
      </c>
      <c r="V1965" s="347" t="s">
        <v>19</v>
      </c>
      <c r="W1965" s="341">
        <v>22996</v>
      </c>
      <c r="X1965" s="4" t="s">
        <v>6</v>
      </c>
      <c r="Y1965" s="4" t="s">
        <v>328</v>
      </c>
      <c r="Z1965" s="68">
        <v>44317</v>
      </c>
    </row>
    <row r="1966" spans="1:26" ht="12.75" x14ac:dyDescent="0.35">
      <c r="A19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1966" s="181" t="str">
        <f>IF(All_Opps[[#This Row],[WeekMod]]&lt;&gt;"",CONCATENATE(All_Opps[[#This Row],[Opp Year]],"-",TEXT(All_Opps[[#This Row],[WeekMod]],"00#")),"")</f>
        <v>2021-071</v>
      </c>
      <c r="C19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1966" s="181" t="str">
        <f>CONCATENATE(All_Opps[[#This Row],[Opp Year]],"-",TEXT(All_Opps[[#This Row],[Week]],"00#"))</f>
        <v>2021-071</v>
      </c>
      <c r="E1966" s="181">
        <f>IFERROR(VALUE(RIGHT(All_Opps[[#This Row],[Opportunity Name]],2)),"")</f>
        <v>14</v>
      </c>
      <c r="F1966" s="181">
        <f>IFERROR(("20"&amp;LEFT(All_Opps[[#This Row],[Opportunity Name]],2))*1,"")</f>
        <v>2021</v>
      </c>
      <c r="G1966" s="181" t="str">
        <f>MID(All_Opps[[#This Row],[Opportunity Name]],3,2)</f>
        <v>11</v>
      </c>
      <c r="H1966" s="181" t="str">
        <f>LEFT(All_Opps[[#This Row],[Opportunity Name]],7)</f>
        <v>2111-05</v>
      </c>
      <c r="I1966" s="181" t="str" cm="1">
        <f t="array" ref="I19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66" s="181" t="str">
        <f>YEAR(All_Opps[[#This Row],[Close_Date]])&amp;"-"&amp;TEXT(MONTH(All_Opps[[#This Row],[Close_Date]]),"00")</f>
        <v>2021-05</v>
      </c>
      <c r="K1966" s="182">
        <f>All_Opps[[#This Row],[Created Date2]]*1</f>
        <v>44246</v>
      </c>
      <c r="L1966" s="183">
        <f>YEAR(All_Opps[[#This Row],[Created_Date]])</f>
        <v>2021</v>
      </c>
      <c r="M1966" s="184">
        <f>WEEKNUM(All_Opps[[#This Row],[Created_Date]],16)</f>
        <v>8</v>
      </c>
      <c r="N1966" s="182">
        <f>All_Opps[[#This Row],[Close Date]]*1</f>
        <v>44321</v>
      </c>
      <c r="O1966" s="185">
        <f>YEAR(All_Opps[[#This Row],[Close_Date]])</f>
        <v>2021</v>
      </c>
      <c r="P1966" s="183">
        <f>MONTH(All_Opps[[#This Row],[Close Date]])</f>
        <v>5</v>
      </c>
      <c r="Q1966" s="181">
        <f>WEEKNUM(All_Opps[[#This Row],[Close Date]],1)</f>
        <v>19</v>
      </c>
      <c r="R196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255</v>
      </c>
      <c r="S1966" s="4" t="s">
        <v>4242</v>
      </c>
      <c r="T1966" s="4" t="s">
        <v>4243</v>
      </c>
      <c r="U1966" s="68">
        <v>44321</v>
      </c>
      <c r="V1966" s="347" t="s">
        <v>19</v>
      </c>
      <c r="W1966" s="341">
        <v>168160</v>
      </c>
      <c r="X1966" s="4" t="s">
        <v>5</v>
      </c>
      <c r="Y1966" s="4" t="s">
        <v>328</v>
      </c>
      <c r="Z1966" s="68">
        <v>44246</v>
      </c>
    </row>
    <row r="1967" spans="1:26" ht="12.75" x14ac:dyDescent="0.35">
      <c r="A19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1967" s="181" t="str">
        <f>IF(All_Opps[[#This Row],[WeekMod]]&lt;&gt;"",CONCATENATE(All_Opps[[#This Row],[Opp Year]],"-",TEXT(All_Opps[[#This Row],[WeekMod]],"00#")),"")</f>
        <v>2022-026</v>
      </c>
      <c r="C19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1967" s="181" t="str">
        <f>CONCATENATE(All_Opps[[#This Row],[Opp Year]],"-",TEXT(All_Opps[[#This Row],[Week]],"00#"))</f>
        <v>2022-026</v>
      </c>
      <c r="E1967" s="181">
        <f>IFERROR(VALUE(RIGHT(All_Opps[[#This Row],[Opportunity Name]],2)),"")</f>
        <v>2</v>
      </c>
      <c r="F1967" s="181">
        <f>IFERROR(("20"&amp;LEFT(All_Opps[[#This Row],[Opportunity Name]],2))*1,"")</f>
        <v>2022</v>
      </c>
      <c r="G1967" s="181" t="str">
        <f>MID(All_Opps[[#This Row],[Opportunity Name]],3,2)</f>
        <v>07</v>
      </c>
      <c r="H1967" s="181" t="str">
        <f>LEFT(All_Opps[[#This Row],[Opportunity Name]],7)</f>
        <v>2207 La</v>
      </c>
      <c r="I1967" s="181" t="str" cm="1">
        <f t="array" ref="I19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67" s="181" t="str">
        <f>YEAR(All_Opps[[#This Row],[Close_Date]])&amp;"-"&amp;TEXT(MONTH(All_Opps[[#This Row],[Close_Date]]),"00")</f>
        <v>2021-06</v>
      </c>
      <c r="K1967" s="182">
        <f>All_Opps[[#This Row],[Created Date2]]*1</f>
        <v>44354</v>
      </c>
      <c r="L1967" s="183">
        <f>YEAR(All_Opps[[#This Row],[Created_Date]])</f>
        <v>2021</v>
      </c>
      <c r="M1967" s="184">
        <f>WEEKNUM(All_Opps[[#This Row],[Created_Date]],16)</f>
        <v>24</v>
      </c>
      <c r="N1967" s="182">
        <f>All_Opps[[#This Row],[Close Date]]*1</f>
        <v>44367</v>
      </c>
      <c r="O1967" s="185">
        <f>YEAR(All_Opps[[#This Row],[Close_Date]])</f>
        <v>2021</v>
      </c>
      <c r="P1967" s="183">
        <f>MONTH(All_Opps[[#This Row],[Close Date]])</f>
        <v>6</v>
      </c>
      <c r="Q1967" s="181">
        <f>WEEKNUM(All_Opps[[#This Row],[Close Date]],1)</f>
        <v>26</v>
      </c>
      <c r="R196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67" s="4" t="s">
        <v>4244</v>
      </c>
      <c r="T1967" s="4" t="s">
        <v>4245</v>
      </c>
      <c r="U1967" s="68">
        <v>44367</v>
      </c>
      <c r="V1967" s="347" t="s">
        <v>18</v>
      </c>
      <c r="W1967" s="9">
        <v>38866</v>
      </c>
      <c r="X1967" s="4" t="s">
        <v>159</v>
      </c>
      <c r="Y1967" s="4" t="s">
        <v>1285</v>
      </c>
      <c r="Z1967" s="68">
        <v>44354</v>
      </c>
    </row>
    <row r="1968" spans="1:26" ht="12.75" x14ac:dyDescent="0.35">
      <c r="A19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1968" s="181" t="str">
        <f>IF(All_Opps[[#This Row],[WeekMod]]&lt;&gt;"",CONCATENATE(All_Opps[[#This Row],[Opp Year]],"-",TEXT(All_Opps[[#This Row],[WeekMod]],"00#")),"")</f>
        <v>2022-019</v>
      </c>
      <c r="C19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1968" s="181" t="str">
        <f>CONCATENATE(All_Opps[[#This Row],[Opp Year]],"-",TEXT(All_Opps[[#This Row],[Week]],"00#"))</f>
        <v>2022-019</v>
      </c>
      <c r="E1968" s="181">
        <f>IFERROR(VALUE(RIGHT(All_Opps[[#This Row],[Opportunity Name]],2)),"")</f>
        <v>4</v>
      </c>
      <c r="F1968" s="181">
        <f>IFERROR(("20"&amp;LEFT(All_Opps[[#This Row],[Opportunity Name]],2))*1,"")</f>
        <v>2022</v>
      </c>
      <c r="G1968" s="181" t="str">
        <f>MID(All_Opps[[#This Row],[Opportunity Name]],3,2)</f>
        <v>07</v>
      </c>
      <c r="H1968" s="181" t="str">
        <f>LEFT(All_Opps[[#This Row],[Opportunity Name]],7)</f>
        <v>2207-11</v>
      </c>
      <c r="I1968" s="181" t="str" cm="1">
        <f t="array" ref="I19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68" s="181" t="str">
        <f>YEAR(All_Opps[[#This Row],[Close_Date]])&amp;"-"&amp;TEXT(MONTH(All_Opps[[#This Row],[Close_Date]]),"00")</f>
        <v>2021-05</v>
      </c>
      <c r="K1968" s="182">
        <f>All_Opps[[#This Row],[Created Date2]]*1</f>
        <v>44316</v>
      </c>
      <c r="L1968" s="183">
        <f>YEAR(All_Opps[[#This Row],[Created_Date]])</f>
        <v>2021</v>
      </c>
      <c r="M1968" s="184">
        <f>WEEKNUM(All_Opps[[#This Row],[Created_Date]],16)</f>
        <v>18</v>
      </c>
      <c r="N1968" s="182">
        <f>All_Opps[[#This Row],[Close Date]]*1</f>
        <v>44323</v>
      </c>
      <c r="O1968" s="185">
        <f>YEAR(All_Opps[[#This Row],[Close_Date]])</f>
        <v>2021</v>
      </c>
      <c r="P1968" s="183">
        <f>MONTH(All_Opps[[#This Row],[Close Date]])</f>
        <v>5</v>
      </c>
      <c r="Q1968" s="181">
        <f>WEEKNUM(All_Opps[[#This Row],[Close Date]],1)</f>
        <v>19</v>
      </c>
      <c r="R196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427</v>
      </c>
      <c r="S1968" s="4" t="s">
        <v>4246</v>
      </c>
      <c r="T1968" s="4" t="s">
        <v>4247</v>
      </c>
      <c r="U1968" s="68">
        <v>44323</v>
      </c>
      <c r="V1968" s="347" t="s">
        <v>19</v>
      </c>
      <c r="W1968" s="9">
        <v>44704</v>
      </c>
      <c r="X1968" s="4" t="s">
        <v>13</v>
      </c>
      <c r="Y1968" s="4" t="s">
        <v>1285</v>
      </c>
      <c r="Z1968" s="68">
        <v>44316</v>
      </c>
    </row>
    <row r="1969" spans="1:26" ht="12.75" x14ac:dyDescent="0.35">
      <c r="A19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1969" s="181" t="str">
        <f>IF(All_Opps[[#This Row],[WeekMod]]&lt;&gt;"",CONCATENATE(All_Opps[[#This Row],[Opp Year]],"-",TEXT(All_Opps[[#This Row],[WeekMod]],"00#")),"")</f>
        <v>2021-075</v>
      </c>
      <c r="C19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1969" s="181" t="str">
        <f>CONCATENATE(All_Opps[[#This Row],[Opp Year]],"-",TEXT(All_Opps[[#This Row],[Week]],"00#"))</f>
        <v>2021-075</v>
      </c>
      <c r="E1969" s="181">
        <f>IFERROR(VALUE(RIGHT(All_Opps[[#This Row],[Opportunity Name]],2)),"")</f>
        <v>2</v>
      </c>
      <c r="F1969" s="181">
        <f>IFERROR(("20"&amp;LEFT(All_Opps[[#This Row],[Opportunity Name]],2))*1,"")</f>
        <v>2021</v>
      </c>
      <c r="G1969" s="181" t="str">
        <f>MID(All_Opps[[#This Row],[Opportunity Name]],3,2)</f>
        <v>09</v>
      </c>
      <c r="H1969" s="181" t="str">
        <f>LEFT(All_Opps[[#This Row],[Opportunity Name]],7)</f>
        <v>2109-34</v>
      </c>
      <c r="I1969" s="181" t="str" cm="1">
        <f t="array" ref="I19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69" s="181" t="str">
        <f>YEAR(All_Opps[[#This Row],[Close_Date]])&amp;"-"&amp;TEXT(MONTH(All_Opps[[#This Row],[Close_Date]]),"00")</f>
        <v>2021-06</v>
      </c>
      <c r="K1969" s="182">
        <f>All_Opps[[#This Row],[Created Date2]]*1</f>
        <v>44344</v>
      </c>
      <c r="L1969" s="183">
        <f>YEAR(All_Opps[[#This Row],[Created_Date]])</f>
        <v>2021</v>
      </c>
      <c r="M1969" s="184">
        <f>WEEKNUM(All_Opps[[#This Row],[Created_Date]],16)</f>
        <v>22</v>
      </c>
      <c r="N1969" s="182">
        <f>All_Opps[[#This Row],[Close Date]]*1</f>
        <v>44350</v>
      </c>
      <c r="O1969" s="185">
        <f>YEAR(All_Opps[[#This Row],[Close_Date]])</f>
        <v>2021</v>
      </c>
      <c r="P1969" s="183">
        <f>MONTH(All_Opps[[#This Row],[Close Date]])</f>
        <v>6</v>
      </c>
      <c r="Q1969" s="181">
        <f>WEEKNUM(All_Opps[[#This Row],[Close Date]],1)</f>
        <v>23</v>
      </c>
      <c r="R196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96</v>
      </c>
      <c r="S1969" s="4" t="s">
        <v>4248</v>
      </c>
      <c r="T1969" s="4" t="s">
        <v>4249</v>
      </c>
      <c r="U1969" s="68">
        <v>44350</v>
      </c>
      <c r="V1969" s="347" t="s">
        <v>19</v>
      </c>
      <c r="W1969" s="341">
        <v>19631</v>
      </c>
      <c r="X1969" s="4" t="s">
        <v>13</v>
      </c>
      <c r="Y1969" s="4" t="s">
        <v>328</v>
      </c>
      <c r="Z1969" s="68">
        <v>44344</v>
      </c>
    </row>
    <row r="1970" spans="1:26" ht="12.75" x14ac:dyDescent="0.35">
      <c r="A19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1970" s="181" t="str">
        <f>IF(All_Opps[[#This Row],[WeekMod]]&lt;&gt;"",CONCATENATE(All_Opps[[#This Row],[Opp Year]],"-",TEXT(All_Opps[[#This Row],[WeekMod]],"00#")),"")</f>
        <v>2021-075</v>
      </c>
      <c r="C19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1970" s="181" t="str">
        <f>CONCATENATE(All_Opps[[#This Row],[Opp Year]],"-",TEXT(All_Opps[[#This Row],[Week]],"00#"))</f>
        <v>2021-075</v>
      </c>
      <c r="E1970" s="181">
        <f>IFERROR(VALUE(RIGHT(All_Opps[[#This Row],[Opportunity Name]],2)),"")</f>
        <v>1</v>
      </c>
      <c r="F1970" s="181">
        <f>IFERROR(("20"&amp;LEFT(All_Opps[[#This Row],[Opportunity Name]],2))*1,"")</f>
        <v>2021</v>
      </c>
      <c r="G1970" s="181" t="str">
        <f>MID(All_Opps[[#This Row],[Opportunity Name]],3,2)</f>
        <v>11</v>
      </c>
      <c r="H1970" s="181" t="str">
        <f>LEFT(All_Opps[[#This Row],[Opportunity Name]],7)</f>
        <v>2111-04</v>
      </c>
      <c r="I1970" s="181" t="str" cm="1">
        <f t="array" ref="I19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70" s="181" t="str">
        <f>YEAR(All_Opps[[#This Row],[Close_Date]])&amp;"-"&amp;TEXT(MONTH(All_Opps[[#This Row],[Close_Date]]),"00")</f>
        <v>2021-05</v>
      </c>
      <c r="K1970" s="182">
        <f>All_Opps[[#This Row],[Created Date2]]*1</f>
        <v>44346</v>
      </c>
      <c r="L1970" s="183">
        <f>YEAR(All_Opps[[#This Row],[Created_Date]])</f>
        <v>2021</v>
      </c>
      <c r="M1970" s="184">
        <f>WEEKNUM(All_Opps[[#This Row],[Created_Date]],16)</f>
        <v>23</v>
      </c>
      <c r="N1970" s="182">
        <f>All_Opps[[#This Row],[Close Date]]*1</f>
        <v>44346</v>
      </c>
      <c r="O1970" s="185">
        <f>YEAR(All_Opps[[#This Row],[Close_Date]])</f>
        <v>2021</v>
      </c>
      <c r="P1970" s="183">
        <f>MONTH(All_Opps[[#This Row],[Close Date]])</f>
        <v>5</v>
      </c>
      <c r="Q1970" s="181">
        <f>WEEKNUM(All_Opps[[#This Row],[Close Date]],1)</f>
        <v>23</v>
      </c>
      <c r="R197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155</v>
      </c>
      <c r="S1970" s="4" t="s">
        <v>4250</v>
      </c>
      <c r="T1970" s="4" t="s">
        <v>4251</v>
      </c>
      <c r="U1970" s="68">
        <v>44346</v>
      </c>
      <c r="V1970" s="347" t="s">
        <v>19</v>
      </c>
      <c r="W1970" s="341">
        <v>11012</v>
      </c>
      <c r="X1970" s="4" t="s">
        <v>13</v>
      </c>
      <c r="Y1970" s="4" t="s">
        <v>328</v>
      </c>
      <c r="Z1970" s="68">
        <v>44346</v>
      </c>
    </row>
    <row r="1971" spans="1:26" ht="12.75" x14ac:dyDescent="0.35">
      <c r="A19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1971" s="181" t="str">
        <f>IF(All_Opps[[#This Row],[WeekMod]]&lt;&gt;"",CONCATENATE(All_Opps[[#This Row],[Opp Year]],"-",TEXT(All_Opps[[#This Row],[WeekMod]],"00#")),"")</f>
        <v>2021-071</v>
      </c>
      <c r="C19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1971" s="181" t="str">
        <f>CONCATENATE(All_Opps[[#This Row],[Opp Year]],"-",TEXT(All_Opps[[#This Row],[Week]],"00#"))</f>
        <v>2021-071</v>
      </c>
      <c r="E1971" s="181">
        <f>IFERROR(VALUE(RIGHT(All_Opps[[#This Row],[Opportunity Name]],2)),"")</f>
        <v>2</v>
      </c>
      <c r="F1971" s="181">
        <f>IFERROR(("20"&amp;LEFT(All_Opps[[#This Row],[Opportunity Name]],2))*1,"")</f>
        <v>2021</v>
      </c>
      <c r="G1971" s="181" t="str">
        <f>MID(All_Opps[[#This Row],[Opportunity Name]],3,2)</f>
        <v>09</v>
      </c>
      <c r="H1971" s="181" t="str">
        <f>LEFT(All_Opps[[#This Row],[Opportunity Name]],7)</f>
        <v>2109-34</v>
      </c>
      <c r="I1971" s="181" t="str" cm="1">
        <f t="array" ref="I19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71" s="181" t="str">
        <f>YEAR(All_Opps[[#This Row],[Close_Date]])&amp;"-"&amp;TEXT(MONTH(All_Opps[[#This Row],[Close_Date]]),"00")</f>
        <v>2021-05</v>
      </c>
      <c r="K1971" s="182">
        <f>All_Opps[[#This Row],[Created Date2]]*1</f>
        <v>44320</v>
      </c>
      <c r="L1971" s="183">
        <f>YEAR(All_Opps[[#This Row],[Created_Date]])</f>
        <v>2021</v>
      </c>
      <c r="M1971" s="184">
        <f>WEEKNUM(All_Opps[[#This Row],[Created_Date]],16)</f>
        <v>19</v>
      </c>
      <c r="N1971" s="182">
        <f>All_Opps[[#This Row],[Close Date]]*1</f>
        <v>44319</v>
      </c>
      <c r="O1971" s="185">
        <f>YEAR(All_Opps[[#This Row],[Close_Date]])</f>
        <v>2021</v>
      </c>
      <c r="P1971" s="183">
        <f>MONTH(All_Opps[[#This Row],[Close Date]])</f>
        <v>5</v>
      </c>
      <c r="Q1971" s="181">
        <f>WEEKNUM(All_Opps[[#This Row],[Close Date]],1)</f>
        <v>19</v>
      </c>
      <c r="R197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120</v>
      </c>
      <c r="S1971" s="4" t="s">
        <v>4252</v>
      </c>
      <c r="T1971" s="4" t="s">
        <v>4253</v>
      </c>
      <c r="U1971" s="68">
        <v>44319</v>
      </c>
      <c r="V1971" s="347" t="s">
        <v>19</v>
      </c>
      <c r="W1971" s="341">
        <v>26999</v>
      </c>
      <c r="X1971" s="4" t="s">
        <v>6</v>
      </c>
      <c r="Y1971" s="4" t="s">
        <v>328</v>
      </c>
      <c r="Z1971" s="68">
        <v>44320</v>
      </c>
    </row>
    <row r="1972" spans="1:26" ht="12.75" x14ac:dyDescent="0.35">
      <c r="A19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1972" s="181" t="str">
        <f>IF(All_Opps[[#This Row],[WeekMod]]&lt;&gt;"",CONCATENATE(All_Opps[[#This Row],[Opp Year]],"-",TEXT(All_Opps[[#This Row],[WeekMod]],"00#")),"")</f>
        <v>2022-023</v>
      </c>
      <c r="C19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1972" s="181" t="str">
        <f>CONCATENATE(All_Opps[[#This Row],[Opp Year]],"-",TEXT(All_Opps[[#This Row],[Week]],"00#"))</f>
        <v>2022-023</v>
      </c>
      <c r="E1972" s="181">
        <f>IFERROR(VALUE(RIGHT(All_Opps[[#This Row],[Opportunity Name]],2)),"")</f>
        <v>2</v>
      </c>
      <c r="F1972" s="181">
        <f>IFERROR(("20"&amp;LEFT(All_Opps[[#This Row],[Opportunity Name]],2))*1,"")</f>
        <v>2022</v>
      </c>
      <c r="G1972" s="181" t="str">
        <f>MID(All_Opps[[#This Row],[Opportunity Name]],3,2)</f>
        <v>09</v>
      </c>
      <c r="H1972" s="181" t="str">
        <f>LEFT(All_Opps[[#This Row],[Opportunity Name]],7)</f>
        <v>2209 Br</v>
      </c>
      <c r="I1972" s="181" t="str" cm="1">
        <f t="array" ref="I19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72" s="181" t="str">
        <f>YEAR(All_Opps[[#This Row],[Close_Date]])&amp;"-"&amp;TEXT(MONTH(All_Opps[[#This Row],[Close_Date]]),"00")</f>
        <v>2021-05</v>
      </c>
      <c r="K1972" s="182">
        <f>All_Opps[[#This Row],[Created Date2]]*1</f>
        <v>44334</v>
      </c>
      <c r="L1972" s="183">
        <f>YEAR(All_Opps[[#This Row],[Created_Date]])</f>
        <v>2021</v>
      </c>
      <c r="M1972" s="184">
        <f>WEEKNUM(All_Opps[[#This Row],[Created_Date]],16)</f>
        <v>21</v>
      </c>
      <c r="N1972" s="182">
        <f>All_Opps[[#This Row],[Close Date]]*1</f>
        <v>44346</v>
      </c>
      <c r="O1972" s="185">
        <f>YEAR(All_Opps[[#This Row],[Close_Date]])</f>
        <v>2021</v>
      </c>
      <c r="P1972" s="183">
        <f>MONTH(All_Opps[[#This Row],[Close Date]])</f>
        <v>5</v>
      </c>
      <c r="Q1972" s="181">
        <f>WEEKNUM(All_Opps[[#This Row],[Close Date]],1)</f>
        <v>23</v>
      </c>
      <c r="R197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72" s="4" t="s">
        <v>4254</v>
      </c>
      <c r="T1972" s="4" t="s">
        <v>4255</v>
      </c>
      <c r="U1972" s="68">
        <v>44346</v>
      </c>
      <c r="V1972" s="347" t="s">
        <v>18</v>
      </c>
      <c r="W1972" s="9">
        <v>77521</v>
      </c>
      <c r="X1972" s="4" t="s">
        <v>11</v>
      </c>
      <c r="Y1972" s="4" t="s">
        <v>3563</v>
      </c>
      <c r="Z1972" s="68">
        <v>44334</v>
      </c>
    </row>
    <row r="1973" spans="1:26" ht="12.75" x14ac:dyDescent="0.35">
      <c r="A19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1973" s="181" t="str">
        <f>IF(All_Opps[[#This Row],[WeekMod]]&lt;&gt;"",CONCATENATE(All_Opps[[#This Row],[Opp Year]],"-",TEXT(All_Opps[[#This Row],[WeekMod]],"00#")),"")</f>
        <v>2021-078</v>
      </c>
      <c r="C19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1973" s="181" t="str">
        <f>CONCATENATE(All_Opps[[#This Row],[Opp Year]],"-",TEXT(All_Opps[[#This Row],[Week]],"00#"))</f>
        <v>2021-078</v>
      </c>
      <c r="E1973" s="181">
        <f>IFERROR(VALUE(RIGHT(All_Opps[[#This Row],[Opportunity Name]],2)),"")</f>
        <v>2</v>
      </c>
      <c r="F1973" s="181">
        <f>IFERROR(("20"&amp;LEFT(All_Opps[[#This Row],[Opportunity Name]],2))*1,"")</f>
        <v>2021</v>
      </c>
      <c r="G1973" s="181" t="str">
        <f>MID(All_Opps[[#This Row],[Opportunity Name]],3,2)</f>
        <v>08</v>
      </c>
      <c r="H1973" s="181" t="str">
        <f>LEFT(All_Opps[[#This Row],[Opportunity Name]],7)</f>
        <v>2108-40</v>
      </c>
      <c r="I1973" s="181" t="str" cm="1">
        <f t="array" ref="I19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73" s="181" t="str">
        <f>YEAR(All_Opps[[#This Row],[Close_Date]])&amp;"-"&amp;TEXT(MONTH(All_Opps[[#This Row],[Close_Date]]),"00")</f>
        <v>2021-06</v>
      </c>
      <c r="K1973" s="182">
        <f>All_Opps[[#This Row],[Created Date2]]*1</f>
        <v>44360</v>
      </c>
      <c r="L1973" s="183">
        <f>YEAR(All_Opps[[#This Row],[Created_Date]])</f>
        <v>2021</v>
      </c>
      <c r="M1973" s="184">
        <f>WEEKNUM(All_Opps[[#This Row],[Created_Date]],16)</f>
        <v>25</v>
      </c>
      <c r="N1973" s="182">
        <f>All_Opps[[#This Row],[Close Date]]*1</f>
        <v>44367</v>
      </c>
      <c r="O1973" s="185">
        <f>YEAR(All_Opps[[#This Row],[Close_Date]])</f>
        <v>2021</v>
      </c>
      <c r="P1973" s="183">
        <f>MONTH(All_Opps[[#This Row],[Close Date]])</f>
        <v>6</v>
      </c>
      <c r="Q1973" s="181">
        <f>WEEKNUM(All_Opps[[#This Row],[Close Date]],1)</f>
        <v>26</v>
      </c>
      <c r="R197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49</v>
      </c>
      <c r="S1973" s="4" t="s">
        <v>4256</v>
      </c>
      <c r="T1973" s="4" t="s">
        <v>4257</v>
      </c>
      <c r="U1973" s="68">
        <v>44367</v>
      </c>
      <c r="V1973" s="347" t="s">
        <v>19</v>
      </c>
      <c r="W1973" s="341">
        <v>19511</v>
      </c>
      <c r="X1973" s="4" t="s">
        <v>13</v>
      </c>
      <c r="Y1973" s="4" t="s">
        <v>328</v>
      </c>
      <c r="Z1973" s="68">
        <v>44360</v>
      </c>
    </row>
    <row r="1974" spans="1:26" ht="12.75" x14ac:dyDescent="0.35">
      <c r="A19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1974" s="181" t="str">
        <f>IF(All_Opps[[#This Row],[WeekMod]]&lt;&gt;"",CONCATENATE(All_Opps[[#This Row],[Opp Year]],"-",TEXT(All_Opps[[#This Row],[WeekMod]],"00#")),"")</f>
        <v>2021-073</v>
      </c>
      <c r="C19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1974" s="181" t="str">
        <f>CONCATENATE(All_Opps[[#This Row],[Opp Year]],"-",TEXT(All_Opps[[#This Row],[Week]],"00#"))</f>
        <v>2021-073</v>
      </c>
      <c r="E1974" s="181">
        <f>IFERROR(VALUE(RIGHT(All_Opps[[#This Row],[Opportunity Name]],2)),"")</f>
        <v>1</v>
      </c>
      <c r="F1974" s="181">
        <f>IFERROR(("20"&amp;LEFT(All_Opps[[#This Row],[Opportunity Name]],2))*1,"")</f>
        <v>2021</v>
      </c>
      <c r="G1974" s="181" t="str">
        <f>MID(All_Opps[[#This Row],[Opportunity Name]],3,2)</f>
        <v>08</v>
      </c>
      <c r="H1974" s="181" t="str">
        <f>LEFT(All_Opps[[#This Row],[Opportunity Name]],7)</f>
        <v>2108-40</v>
      </c>
      <c r="I1974" s="181" t="str" cm="1">
        <f t="array" ref="I19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74" s="181" t="str">
        <f>YEAR(All_Opps[[#This Row],[Close_Date]])&amp;"-"&amp;TEXT(MONTH(All_Opps[[#This Row],[Close_Date]]),"00")</f>
        <v>2021-05</v>
      </c>
      <c r="K1974" s="182">
        <f>All_Opps[[#This Row],[Created Date2]]*1</f>
        <v>44338</v>
      </c>
      <c r="L1974" s="183">
        <f>YEAR(All_Opps[[#This Row],[Created_Date]])</f>
        <v>2021</v>
      </c>
      <c r="M1974" s="184">
        <f>WEEKNUM(All_Opps[[#This Row],[Created_Date]],16)</f>
        <v>22</v>
      </c>
      <c r="N1974" s="182">
        <f>All_Opps[[#This Row],[Close Date]]*1</f>
        <v>44337</v>
      </c>
      <c r="O1974" s="185">
        <f>YEAR(All_Opps[[#This Row],[Close_Date]])</f>
        <v>2021</v>
      </c>
      <c r="P1974" s="183">
        <f>MONTH(All_Opps[[#This Row],[Close Date]])</f>
        <v>5</v>
      </c>
      <c r="Q1974" s="181">
        <f>WEEKNUM(All_Opps[[#This Row],[Close Date]],1)</f>
        <v>21</v>
      </c>
      <c r="R197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71</v>
      </c>
      <c r="S1974" s="4" t="s">
        <v>4258</v>
      </c>
      <c r="T1974" s="4" t="s">
        <v>4259</v>
      </c>
      <c r="U1974" s="68">
        <v>44337</v>
      </c>
      <c r="V1974" s="347" t="s">
        <v>19</v>
      </c>
      <c r="W1974" s="341">
        <v>10444</v>
      </c>
      <c r="X1974" s="4" t="s">
        <v>11</v>
      </c>
      <c r="Y1974" s="4" t="s">
        <v>328</v>
      </c>
      <c r="Z1974" s="68">
        <v>44338</v>
      </c>
    </row>
    <row r="1975" spans="1:26" ht="12.75" x14ac:dyDescent="0.35">
      <c r="A19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1975" s="181" t="str">
        <f>IF(All_Opps[[#This Row],[WeekMod]]&lt;&gt;"",CONCATENATE(All_Opps[[#This Row],[Opp Year]],"-",TEXT(All_Opps[[#This Row],[WeekMod]],"00#")),"")</f>
        <v>2021-075</v>
      </c>
      <c r="C19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1975" s="181" t="str">
        <f>CONCATENATE(All_Opps[[#This Row],[Opp Year]],"-",TEXT(All_Opps[[#This Row],[Week]],"00#"))</f>
        <v>2021-075</v>
      </c>
      <c r="E1975" s="181">
        <f>IFERROR(VALUE(RIGHT(All_Opps[[#This Row],[Opportunity Name]],2)),"")</f>
        <v>10</v>
      </c>
      <c r="F1975" s="181">
        <f>IFERROR(("20"&amp;LEFT(All_Opps[[#This Row],[Opportunity Name]],2))*1,"")</f>
        <v>2021</v>
      </c>
      <c r="G1975" s="181" t="str">
        <f>MID(All_Opps[[#This Row],[Opportunity Name]],3,2)</f>
        <v>07</v>
      </c>
      <c r="H1975" s="181" t="str">
        <f>LEFT(All_Opps[[#This Row],[Opportunity Name]],7)</f>
        <v>2107 Je</v>
      </c>
      <c r="I1975" s="181" t="str" cm="1">
        <f t="array" ref="I19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75" s="181" t="str">
        <f>YEAR(All_Opps[[#This Row],[Close_Date]])&amp;"-"&amp;TEXT(MONTH(All_Opps[[#This Row],[Close_Date]]),"00")</f>
        <v>2021-06</v>
      </c>
      <c r="K1975" s="182">
        <f>All_Opps[[#This Row],[Created Date2]]*1</f>
        <v>44336</v>
      </c>
      <c r="L1975" s="183">
        <f>YEAR(All_Opps[[#This Row],[Created_Date]])</f>
        <v>2021</v>
      </c>
      <c r="M1975" s="184">
        <f>WEEKNUM(All_Opps[[#This Row],[Created_Date]],16)</f>
        <v>21</v>
      </c>
      <c r="N1975" s="182">
        <f>All_Opps[[#This Row],[Close Date]]*1</f>
        <v>44348</v>
      </c>
      <c r="O1975" s="185">
        <f>YEAR(All_Opps[[#This Row],[Close_Date]])</f>
        <v>2021</v>
      </c>
      <c r="P1975" s="183">
        <f>MONTH(All_Opps[[#This Row],[Close Date]])</f>
        <v>6</v>
      </c>
      <c r="Q1975" s="181">
        <f>WEEKNUM(All_Opps[[#This Row],[Close Date]],1)</f>
        <v>23</v>
      </c>
      <c r="R197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75" s="4" t="s">
        <v>4260</v>
      </c>
      <c r="T1975" s="4" t="s">
        <v>4261</v>
      </c>
      <c r="U1975" s="68">
        <v>44348</v>
      </c>
      <c r="V1975" s="347" t="s">
        <v>18</v>
      </c>
      <c r="W1975" s="9">
        <v>276294</v>
      </c>
      <c r="X1975" s="4" t="s">
        <v>5</v>
      </c>
      <c r="Y1975" s="4" t="s">
        <v>3563</v>
      </c>
      <c r="Z1975" s="68">
        <v>44336</v>
      </c>
    </row>
    <row r="1976" spans="1:26" ht="12.75" x14ac:dyDescent="0.35">
      <c r="A19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1976" s="181" t="str">
        <f>IF(All_Opps[[#This Row],[WeekMod]]&lt;&gt;"",CONCATENATE(All_Opps[[#This Row],[Opp Year]],"-",TEXT(All_Opps[[#This Row],[WeekMod]],"00#")),"")</f>
        <v>2021-075</v>
      </c>
      <c r="C19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1976" s="181" t="str">
        <f>CONCATENATE(All_Opps[[#This Row],[Opp Year]],"-",TEXT(All_Opps[[#This Row],[Week]],"00#"))</f>
        <v>2021-075</v>
      </c>
      <c r="E1976" s="181">
        <f>IFERROR(VALUE(RIGHT(All_Opps[[#This Row],[Opportunity Name]],2)),"")</f>
        <v>1</v>
      </c>
      <c r="F1976" s="181">
        <f>IFERROR(("20"&amp;LEFT(All_Opps[[#This Row],[Opportunity Name]],2))*1,"")</f>
        <v>2021</v>
      </c>
      <c r="G1976" s="181" t="str">
        <f>MID(All_Opps[[#This Row],[Opportunity Name]],3,2)</f>
        <v>06</v>
      </c>
      <c r="H1976" s="181" t="str">
        <f>LEFT(All_Opps[[#This Row],[Opportunity Name]],7)</f>
        <v>2106 Sa</v>
      </c>
      <c r="I1976" s="181" t="str" cm="1">
        <f t="array" ref="I19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76" s="181" t="str">
        <f>YEAR(All_Opps[[#This Row],[Close_Date]])&amp;"-"&amp;TEXT(MONTH(All_Opps[[#This Row],[Close_Date]]),"00")</f>
        <v>2021-06</v>
      </c>
      <c r="K1976" s="182">
        <f>All_Opps[[#This Row],[Created Date2]]*1</f>
        <v>44259</v>
      </c>
      <c r="L1976" s="183">
        <f>YEAR(All_Opps[[#This Row],[Created_Date]])</f>
        <v>2021</v>
      </c>
      <c r="M1976" s="184">
        <f>WEEKNUM(All_Opps[[#This Row],[Created_Date]],16)</f>
        <v>10</v>
      </c>
      <c r="N1976" s="182">
        <f>All_Opps[[#This Row],[Close Date]]*1</f>
        <v>44350</v>
      </c>
      <c r="O1976" s="185">
        <f>YEAR(All_Opps[[#This Row],[Close_Date]])</f>
        <v>2021</v>
      </c>
      <c r="P1976" s="183">
        <f>MONTH(All_Opps[[#This Row],[Close Date]])</f>
        <v>6</v>
      </c>
      <c r="Q1976" s="181">
        <f>WEEKNUM(All_Opps[[#This Row],[Close Date]],1)</f>
        <v>23</v>
      </c>
      <c r="R19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76" s="4" t="s">
        <v>4262</v>
      </c>
      <c r="T1976" s="4" t="s">
        <v>4263</v>
      </c>
      <c r="U1976" s="68">
        <v>44350</v>
      </c>
      <c r="V1976" s="347" t="s">
        <v>18</v>
      </c>
      <c r="W1976" s="9">
        <v>45752</v>
      </c>
      <c r="X1976" s="4" t="s">
        <v>6</v>
      </c>
      <c r="Y1976" s="4" t="s">
        <v>3563</v>
      </c>
      <c r="Z1976" s="68">
        <v>44259</v>
      </c>
    </row>
    <row r="1977" spans="1:26" ht="12.75" x14ac:dyDescent="0.35">
      <c r="A19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1977" s="181" t="str">
        <f>IF(All_Opps[[#This Row],[WeekMod]]&lt;&gt;"",CONCATENATE(All_Opps[[#This Row],[Opp Year]],"-",TEXT(All_Opps[[#This Row],[WeekMod]],"00#")),"")</f>
        <v>2021-075</v>
      </c>
      <c r="C19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1977" s="181" t="str">
        <f>CONCATENATE(All_Opps[[#This Row],[Opp Year]],"-",TEXT(All_Opps[[#This Row],[Week]],"00#"))</f>
        <v>2021-075</v>
      </c>
      <c r="E1977" s="181">
        <f>IFERROR(VALUE(RIGHT(All_Opps[[#This Row],[Opportunity Name]],2)),"")</f>
        <v>2</v>
      </c>
      <c r="F1977" s="181">
        <f>IFERROR(("20"&amp;LEFT(All_Opps[[#This Row],[Opportunity Name]],2))*1,"")</f>
        <v>2021</v>
      </c>
      <c r="G1977" s="181" t="str">
        <f>MID(All_Opps[[#This Row],[Opportunity Name]],3,2)</f>
        <v>08</v>
      </c>
      <c r="H1977" s="181" t="str">
        <f>LEFT(All_Opps[[#This Row],[Opportunity Name]],7)</f>
        <v>2108 Sa</v>
      </c>
      <c r="I1977" s="181" t="str" cm="1">
        <f t="array" ref="I19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77" s="181" t="str">
        <f>YEAR(All_Opps[[#This Row],[Close_Date]])&amp;"-"&amp;TEXT(MONTH(All_Opps[[#This Row],[Close_Date]]),"00")</f>
        <v>2021-05</v>
      </c>
      <c r="K1977" s="182">
        <f>All_Opps[[#This Row],[Created Date2]]*1</f>
        <v>44338</v>
      </c>
      <c r="L1977" s="183">
        <f>YEAR(All_Opps[[#This Row],[Created_Date]])</f>
        <v>2021</v>
      </c>
      <c r="M1977" s="184">
        <f>WEEKNUM(All_Opps[[#This Row],[Created_Date]],16)</f>
        <v>22</v>
      </c>
      <c r="N1977" s="182">
        <f>All_Opps[[#This Row],[Close Date]]*1</f>
        <v>44346</v>
      </c>
      <c r="O1977" s="185">
        <f>YEAR(All_Opps[[#This Row],[Close_Date]])</f>
        <v>2021</v>
      </c>
      <c r="P1977" s="183">
        <f>MONTH(All_Opps[[#This Row],[Close Date]])</f>
        <v>5</v>
      </c>
      <c r="Q1977" s="181">
        <f>WEEKNUM(All_Opps[[#This Row],[Close Date]],1)</f>
        <v>23</v>
      </c>
      <c r="R197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77" s="4" t="s">
        <v>4264</v>
      </c>
      <c r="T1977" s="4" t="s">
        <v>4265</v>
      </c>
      <c r="U1977" s="68">
        <v>44346</v>
      </c>
      <c r="V1977" s="347" t="s">
        <v>18</v>
      </c>
      <c r="W1977" s="9">
        <v>19339</v>
      </c>
      <c r="X1977" s="4" t="s">
        <v>13</v>
      </c>
      <c r="Y1977" s="4" t="s">
        <v>1285</v>
      </c>
      <c r="Z1977" s="68">
        <v>44338</v>
      </c>
    </row>
    <row r="1978" spans="1:26" ht="12.75" x14ac:dyDescent="0.35">
      <c r="A19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1978" s="181" t="str">
        <f>IF(All_Opps[[#This Row],[WeekMod]]&lt;&gt;"",CONCATENATE(All_Opps[[#This Row],[Opp Year]],"-",TEXT(All_Opps[[#This Row],[WeekMod]],"00#")),"")</f>
        <v>2021-074</v>
      </c>
      <c r="C19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1978" s="181" t="str">
        <f>CONCATENATE(All_Opps[[#This Row],[Opp Year]],"-",TEXT(All_Opps[[#This Row],[Week]],"00#"))</f>
        <v>2021-074</v>
      </c>
      <c r="E1978" s="181">
        <f>IFERROR(VALUE(RIGHT(All_Opps[[#This Row],[Opportunity Name]],2)),"")</f>
        <v>2</v>
      </c>
      <c r="F1978" s="181">
        <f>IFERROR(("20"&amp;LEFT(All_Opps[[#This Row],[Opportunity Name]],2))*1,"")</f>
        <v>2021</v>
      </c>
      <c r="G1978" s="181" t="str">
        <f>MID(All_Opps[[#This Row],[Opportunity Name]],3,2)</f>
        <v>06</v>
      </c>
      <c r="H1978" s="181" t="str">
        <f>LEFT(All_Opps[[#This Row],[Opportunity Name]],7)</f>
        <v>2106 Ra</v>
      </c>
      <c r="I1978" s="181" t="str" cm="1">
        <f t="array" ref="I19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78" s="181" t="str">
        <f>YEAR(All_Opps[[#This Row],[Close_Date]])&amp;"-"&amp;TEXT(MONTH(All_Opps[[#This Row],[Close_Date]]),"00")</f>
        <v>2021-05</v>
      </c>
      <c r="K1978" s="182">
        <f>All_Opps[[#This Row],[Created Date2]]*1</f>
        <v>44340</v>
      </c>
      <c r="L1978" s="183">
        <f>YEAR(All_Opps[[#This Row],[Created_Date]])</f>
        <v>2021</v>
      </c>
      <c r="M1978" s="184">
        <f>WEEKNUM(All_Opps[[#This Row],[Created_Date]],16)</f>
        <v>22</v>
      </c>
      <c r="N1978" s="182">
        <f>All_Opps[[#This Row],[Close Date]]*1</f>
        <v>44342</v>
      </c>
      <c r="O1978" s="185">
        <f>YEAR(All_Opps[[#This Row],[Close_Date]])</f>
        <v>2021</v>
      </c>
      <c r="P1978" s="183">
        <f>MONTH(All_Opps[[#This Row],[Close Date]])</f>
        <v>5</v>
      </c>
      <c r="Q1978" s="181">
        <f>WEEKNUM(All_Opps[[#This Row],[Close Date]],1)</f>
        <v>22</v>
      </c>
      <c r="R197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78" s="4" t="s">
        <v>4266</v>
      </c>
      <c r="T1978" s="4" t="s">
        <v>4267</v>
      </c>
      <c r="U1978" s="68">
        <v>44342</v>
      </c>
      <c r="V1978" s="347" t="s">
        <v>18</v>
      </c>
      <c r="W1978" s="9">
        <v>31308</v>
      </c>
      <c r="X1978" s="4" t="s">
        <v>186</v>
      </c>
      <c r="Y1978" s="4" t="s">
        <v>3563</v>
      </c>
      <c r="Z1978" s="68">
        <v>44340</v>
      </c>
    </row>
    <row r="1979" spans="1:26" ht="12.75" x14ac:dyDescent="0.35">
      <c r="A19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1979" s="181" t="str">
        <f>IF(All_Opps[[#This Row],[WeekMod]]&lt;&gt;"",CONCATENATE(All_Opps[[#This Row],[Opp Year]],"-",TEXT(All_Opps[[#This Row],[WeekMod]],"00#")),"")</f>
        <v>2022-027</v>
      </c>
      <c r="C19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1979" s="181" t="str">
        <f>CONCATENATE(All_Opps[[#This Row],[Opp Year]],"-",TEXT(All_Opps[[#This Row],[Week]],"00#"))</f>
        <v>2022-027</v>
      </c>
      <c r="E1979" s="181">
        <f>IFERROR(VALUE(RIGHT(All_Opps[[#This Row],[Opportunity Name]],2)),"")</f>
        <v>2</v>
      </c>
      <c r="F1979" s="181">
        <f>IFERROR(("20"&amp;LEFT(All_Opps[[#This Row],[Opportunity Name]],2))*1,"")</f>
        <v>2022</v>
      </c>
      <c r="G1979" s="181" t="str">
        <f>MID(All_Opps[[#This Row],[Opportunity Name]],3,2)</f>
        <v>09</v>
      </c>
      <c r="H1979" s="181" t="str">
        <f>LEFT(All_Opps[[#This Row],[Opportunity Name]],7)</f>
        <v>2209-05</v>
      </c>
      <c r="I1979" s="181" t="str" cm="1">
        <f t="array" ref="I19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79" s="181" t="str">
        <f>YEAR(All_Opps[[#This Row],[Close_Date]])&amp;"-"&amp;TEXT(MONTH(All_Opps[[#This Row],[Close_Date]]),"00")</f>
        <v>2021-06</v>
      </c>
      <c r="K1979" s="182">
        <f>All_Opps[[#This Row],[Created Date2]]*1</f>
        <v>44376</v>
      </c>
      <c r="L1979" s="183">
        <f>YEAR(All_Opps[[#This Row],[Created_Date]])</f>
        <v>2021</v>
      </c>
      <c r="M1979" s="184">
        <f>WEEKNUM(All_Opps[[#This Row],[Created_Date]],16)</f>
        <v>27</v>
      </c>
      <c r="N1979" s="182">
        <f>All_Opps[[#This Row],[Close Date]]*1</f>
        <v>44374</v>
      </c>
      <c r="O1979" s="185">
        <f>YEAR(All_Opps[[#This Row],[Close_Date]])</f>
        <v>2021</v>
      </c>
      <c r="P1979" s="183">
        <f>MONTH(All_Opps[[#This Row],[Close Date]])</f>
        <v>6</v>
      </c>
      <c r="Q1979" s="181">
        <f>WEEKNUM(All_Opps[[#This Row],[Close Date]],1)</f>
        <v>27</v>
      </c>
      <c r="R197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429</v>
      </c>
      <c r="S1979" s="4" t="s">
        <v>4268</v>
      </c>
      <c r="T1979" s="4" t="s">
        <v>4269</v>
      </c>
      <c r="U1979" s="68">
        <v>44374</v>
      </c>
      <c r="V1979" s="347" t="s">
        <v>19</v>
      </c>
      <c r="W1979" s="9">
        <v>22724</v>
      </c>
      <c r="X1979" s="4" t="s">
        <v>175</v>
      </c>
      <c r="Y1979" s="4" t="s">
        <v>3563</v>
      </c>
      <c r="Z1979" s="68">
        <v>44376</v>
      </c>
    </row>
    <row r="1980" spans="1:26" ht="12.75" x14ac:dyDescent="0.35">
      <c r="A19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1980" s="181" t="str">
        <f>IF(All_Opps[[#This Row],[WeekMod]]&lt;&gt;"",CONCATENATE(All_Opps[[#This Row],[Opp Year]],"-",TEXT(All_Opps[[#This Row],[WeekMod]],"00#")),"")</f>
        <v>2021-072</v>
      </c>
      <c r="C19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1980" s="181" t="str">
        <f>CONCATENATE(All_Opps[[#This Row],[Opp Year]],"-",TEXT(All_Opps[[#This Row],[Week]],"00#"))</f>
        <v>2021-072</v>
      </c>
      <c r="E1980" s="181">
        <f>IFERROR(VALUE(RIGHT(All_Opps[[#This Row],[Opportunity Name]],2)),"")</f>
        <v>5</v>
      </c>
      <c r="F1980" s="181">
        <f>IFERROR(("20"&amp;LEFT(All_Opps[[#This Row],[Opportunity Name]],2))*1,"")</f>
        <v>2021</v>
      </c>
      <c r="G1980" s="181" t="str">
        <f>MID(All_Opps[[#This Row],[Opportunity Name]],3,2)</f>
        <v>08</v>
      </c>
      <c r="H1980" s="181" t="str">
        <f>LEFT(All_Opps[[#This Row],[Opportunity Name]],7)</f>
        <v>2108-41</v>
      </c>
      <c r="I1980" s="181" t="str" cm="1">
        <f t="array" ref="I19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80" s="181" t="str">
        <f>YEAR(All_Opps[[#This Row],[Close_Date]])&amp;"-"&amp;TEXT(MONTH(All_Opps[[#This Row],[Close_Date]]),"00")</f>
        <v>2021-05</v>
      </c>
      <c r="K1980" s="182">
        <f>All_Opps[[#This Row],[Created Date2]]*1</f>
        <v>44325</v>
      </c>
      <c r="L1980" s="183">
        <f>YEAR(All_Opps[[#This Row],[Created_Date]])</f>
        <v>2021</v>
      </c>
      <c r="M1980" s="184">
        <f>WEEKNUM(All_Opps[[#This Row],[Created_Date]],16)</f>
        <v>20</v>
      </c>
      <c r="N1980" s="182">
        <f>All_Opps[[#This Row],[Close Date]]*1</f>
        <v>44325</v>
      </c>
      <c r="O1980" s="185">
        <f>YEAR(All_Opps[[#This Row],[Close_Date]])</f>
        <v>2021</v>
      </c>
      <c r="P1980" s="183">
        <f>MONTH(All_Opps[[#This Row],[Close Date]])</f>
        <v>5</v>
      </c>
      <c r="Q1980" s="181">
        <f>WEEKNUM(All_Opps[[#This Row],[Close Date]],1)</f>
        <v>20</v>
      </c>
      <c r="R198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84</v>
      </c>
      <c r="S1980" s="4" t="s">
        <v>4270</v>
      </c>
      <c r="T1980" s="4" t="s">
        <v>4271</v>
      </c>
      <c r="U1980" s="68">
        <v>44325</v>
      </c>
      <c r="V1980" s="347" t="s">
        <v>19</v>
      </c>
      <c r="W1980" s="341">
        <v>73322</v>
      </c>
      <c r="X1980" s="4" t="s">
        <v>27</v>
      </c>
      <c r="Y1980" s="4" t="s">
        <v>328</v>
      </c>
      <c r="Z1980" s="68">
        <v>44325</v>
      </c>
    </row>
    <row r="1981" spans="1:26" ht="12.75" x14ac:dyDescent="0.35">
      <c r="A19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1981" s="181" t="str">
        <f>IF(All_Opps[[#This Row],[WeekMod]]&lt;&gt;"",CONCATENATE(All_Opps[[#This Row],[Opp Year]],"-",TEXT(All_Opps[[#This Row],[WeekMod]],"00#")),"")</f>
        <v>2022-028</v>
      </c>
      <c r="C19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1981" s="181" t="str">
        <f>CONCATENATE(All_Opps[[#This Row],[Opp Year]],"-",TEXT(All_Opps[[#This Row],[Week]],"00#"))</f>
        <v>2022-028</v>
      </c>
      <c r="E1981" s="181">
        <f>IFERROR(VALUE(RIGHT(All_Opps[[#This Row],[Opportunity Name]],2)),"")</f>
        <v>2</v>
      </c>
      <c r="F1981" s="181">
        <f>IFERROR(("20"&amp;LEFT(All_Opps[[#This Row],[Opportunity Name]],2))*1,"")</f>
        <v>2022</v>
      </c>
      <c r="G1981" s="181" t="str">
        <f>MID(All_Opps[[#This Row],[Opportunity Name]],3,2)</f>
        <v>09</v>
      </c>
      <c r="H1981" s="181" t="str">
        <f>LEFT(All_Opps[[#This Row],[Opportunity Name]],7)</f>
        <v>2209-05</v>
      </c>
      <c r="I1981" s="181" t="str" cm="1">
        <f t="array" ref="I19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81" s="181" t="str">
        <f>YEAR(All_Opps[[#This Row],[Close_Date]])&amp;"-"&amp;TEXT(MONTH(All_Opps[[#This Row],[Close_Date]]),"00")</f>
        <v>2021-07</v>
      </c>
      <c r="K1981" s="182">
        <f>All_Opps[[#This Row],[Created Date2]]*1</f>
        <v>44314</v>
      </c>
      <c r="L1981" s="183">
        <f>YEAR(All_Opps[[#This Row],[Created_Date]])</f>
        <v>2021</v>
      </c>
      <c r="M1981" s="184">
        <f>WEEKNUM(All_Opps[[#This Row],[Created_Date]],16)</f>
        <v>18</v>
      </c>
      <c r="N1981" s="182">
        <f>All_Opps[[#This Row],[Close Date]]*1</f>
        <v>44381</v>
      </c>
      <c r="O1981" s="185">
        <f>YEAR(All_Opps[[#This Row],[Close_Date]])</f>
        <v>2021</v>
      </c>
      <c r="P1981" s="183">
        <f>MONTH(All_Opps[[#This Row],[Close Date]])</f>
        <v>7</v>
      </c>
      <c r="Q1981" s="181">
        <f>WEEKNUM(All_Opps[[#This Row],[Close Date]],1)</f>
        <v>28</v>
      </c>
      <c r="R198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491</v>
      </c>
      <c r="S1981" s="4" t="s">
        <v>4272</v>
      </c>
      <c r="T1981" s="4" t="s">
        <v>4273</v>
      </c>
      <c r="U1981" s="68">
        <v>44381</v>
      </c>
      <c r="V1981" s="347" t="s">
        <v>19</v>
      </c>
      <c r="W1981" s="9">
        <v>19938</v>
      </c>
      <c r="X1981" s="4" t="s">
        <v>161</v>
      </c>
      <c r="Y1981" s="4" t="s">
        <v>3563</v>
      </c>
      <c r="Z1981" s="68">
        <v>44314</v>
      </c>
    </row>
    <row r="1982" spans="1:26" ht="12.75" x14ac:dyDescent="0.35">
      <c r="A19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1982" s="181" t="str">
        <f>IF(All_Opps[[#This Row],[WeekMod]]&lt;&gt;"",CONCATENATE(All_Opps[[#This Row],[Opp Year]],"-",TEXT(All_Opps[[#This Row],[WeekMod]],"00#")),"")</f>
        <v>2022-024</v>
      </c>
      <c r="C19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1982" s="181" t="str">
        <f>CONCATENATE(All_Opps[[#This Row],[Opp Year]],"-",TEXT(All_Opps[[#This Row],[Week]],"00#"))</f>
        <v>2022-024</v>
      </c>
      <c r="E1982" s="181">
        <f>IFERROR(VALUE(RIGHT(All_Opps[[#This Row],[Opportunity Name]],2)),"")</f>
        <v>6</v>
      </c>
      <c r="F1982" s="181">
        <f>IFERROR(("20"&amp;LEFT(All_Opps[[#This Row],[Opportunity Name]],2))*1,"")</f>
        <v>2022</v>
      </c>
      <c r="G1982" s="181" t="str">
        <f>MID(All_Opps[[#This Row],[Opportunity Name]],3,2)</f>
        <v>09</v>
      </c>
      <c r="H1982" s="181" t="str">
        <f>LEFT(All_Opps[[#This Row],[Opportunity Name]],7)</f>
        <v>2209-06</v>
      </c>
      <c r="I1982" s="181" t="str" cm="1">
        <f t="array" ref="I19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82" s="181" t="str">
        <f>YEAR(All_Opps[[#This Row],[Close_Date]])&amp;"-"&amp;TEXT(MONTH(All_Opps[[#This Row],[Close_Date]]),"00")</f>
        <v>2021-06</v>
      </c>
      <c r="K1982" s="182">
        <f>All_Opps[[#This Row],[Created Date2]]*1</f>
        <v>44352</v>
      </c>
      <c r="L1982" s="183">
        <f>YEAR(All_Opps[[#This Row],[Created_Date]])</f>
        <v>2021</v>
      </c>
      <c r="M1982" s="184">
        <f>WEEKNUM(All_Opps[[#This Row],[Created_Date]],16)</f>
        <v>24</v>
      </c>
      <c r="N1982" s="182">
        <f>All_Opps[[#This Row],[Close Date]]*1</f>
        <v>44353</v>
      </c>
      <c r="O1982" s="185">
        <f>YEAR(All_Opps[[#This Row],[Close_Date]])</f>
        <v>2021</v>
      </c>
      <c r="P1982" s="183">
        <f>MONTH(All_Opps[[#This Row],[Close Date]])</f>
        <v>6</v>
      </c>
      <c r="Q1982" s="181">
        <f>WEEKNUM(All_Opps[[#This Row],[Close Date]],1)</f>
        <v>24</v>
      </c>
      <c r="R198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453</v>
      </c>
      <c r="S1982" s="4" t="s">
        <v>4274</v>
      </c>
      <c r="T1982" s="4" t="s">
        <v>4275</v>
      </c>
      <c r="U1982" s="68">
        <v>44353</v>
      </c>
      <c r="V1982" s="347" t="s">
        <v>19</v>
      </c>
      <c r="W1982" s="341">
        <v>133565</v>
      </c>
      <c r="X1982" s="4" t="s">
        <v>6</v>
      </c>
      <c r="Y1982" s="4" t="s">
        <v>328</v>
      </c>
      <c r="Z1982" s="68">
        <v>44352</v>
      </c>
    </row>
    <row r="1983" spans="1:26" ht="12.75" x14ac:dyDescent="0.35">
      <c r="A19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1983" s="181" t="str">
        <f>IF(All_Opps[[#This Row],[WeekMod]]&lt;&gt;"",CONCATENATE(All_Opps[[#This Row],[Opp Year]],"-",TEXT(All_Opps[[#This Row],[WeekMod]],"00#")),"")</f>
        <v>2021-080</v>
      </c>
      <c r="C19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1983" s="181" t="str">
        <f>CONCATENATE(All_Opps[[#This Row],[Opp Year]],"-",TEXT(All_Opps[[#This Row],[Week]],"00#"))</f>
        <v>2021-080</v>
      </c>
      <c r="E1983" s="181">
        <f>IFERROR(VALUE(RIGHT(All_Opps[[#This Row],[Opportunity Name]],2)),"")</f>
        <v>6</v>
      </c>
      <c r="F1983" s="181">
        <f>IFERROR(("20"&amp;LEFT(All_Opps[[#This Row],[Opportunity Name]],2))*1,"")</f>
        <v>2021</v>
      </c>
      <c r="G1983" s="181" t="str">
        <f>MID(All_Opps[[#This Row],[Opportunity Name]],3,2)</f>
        <v>07</v>
      </c>
      <c r="H1983" s="181" t="str">
        <f>LEFT(All_Opps[[#This Row],[Opportunity Name]],7)</f>
        <v>2107-30</v>
      </c>
      <c r="I1983" s="181" t="str" cm="1">
        <f t="array" ref="I19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983" s="181" t="str">
        <f>YEAR(All_Opps[[#This Row],[Close_Date]])&amp;"-"&amp;TEXT(MONTH(All_Opps[[#This Row],[Close_Date]]),"00")</f>
        <v>2021-07</v>
      </c>
      <c r="K1983" s="182">
        <f>All_Opps[[#This Row],[Created Date2]]*1</f>
        <v>44384</v>
      </c>
      <c r="L1983" s="183">
        <f>YEAR(All_Opps[[#This Row],[Created_Date]])</f>
        <v>2021</v>
      </c>
      <c r="M1983" s="184">
        <f>WEEKNUM(All_Opps[[#This Row],[Created_Date]],16)</f>
        <v>28</v>
      </c>
      <c r="N1983" s="182">
        <f>All_Opps[[#This Row],[Close Date]]*1</f>
        <v>44385</v>
      </c>
      <c r="O1983" s="185">
        <f>YEAR(All_Opps[[#This Row],[Close_Date]])</f>
        <v>2021</v>
      </c>
      <c r="P1983" s="183">
        <f>MONTH(All_Opps[[#This Row],[Close Date]])</f>
        <v>7</v>
      </c>
      <c r="Q1983" s="181">
        <f>WEEKNUM(All_Opps[[#This Row],[Close Date]],1)</f>
        <v>28</v>
      </c>
      <c r="R198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83" s="4" t="s">
        <v>4276</v>
      </c>
      <c r="T1983" s="4" t="s">
        <v>4277</v>
      </c>
      <c r="U1983" s="68">
        <v>44385</v>
      </c>
      <c r="V1983" s="347" t="s">
        <v>20</v>
      </c>
      <c r="W1983" s="341">
        <v>0</v>
      </c>
      <c r="X1983" s="4" t="s">
        <v>13</v>
      </c>
      <c r="Y1983" s="4" t="s">
        <v>328</v>
      </c>
      <c r="Z1983" s="68">
        <v>44384</v>
      </c>
    </row>
    <row r="1984" spans="1:26" ht="12.75" x14ac:dyDescent="0.35">
      <c r="A19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1984" s="181" t="str">
        <f>IF(All_Opps[[#This Row],[WeekMod]]&lt;&gt;"",CONCATENATE(All_Opps[[#This Row],[Opp Year]],"-",TEXT(All_Opps[[#This Row],[WeekMod]],"00#")),"")</f>
        <v>2022-026</v>
      </c>
      <c r="C19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1984" s="181" t="str">
        <f>CONCATENATE(All_Opps[[#This Row],[Opp Year]],"-",TEXT(All_Opps[[#This Row],[Week]],"00#"))</f>
        <v>2022-026</v>
      </c>
      <c r="E1984" s="181">
        <f>IFERROR(VALUE(RIGHT(All_Opps[[#This Row],[Opportunity Name]],2)),"")</f>
        <v>2</v>
      </c>
      <c r="F1984" s="181">
        <f>IFERROR(("20"&amp;LEFT(All_Opps[[#This Row],[Opportunity Name]],2))*1,"")</f>
        <v>2022</v>
      </c>
      <c r="G1984" s="181" t="str">
        <f>MID(All_Opps[[#This Row],[Opportunity Name]],3,2)</f>
        <v>07</v>
      </c>
      <c r="H1984" s="181" t="str">
        <f>LEFT(All_Opps[[#This Row],[Opportunity Name]],7)</f>
        <v>2207 As</v>
      </c>
      <c r="I1984" s="181" t="str" cm="1">
        <f t="array" ref="I19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84" s="181" t="str">
        <f>YEAR(All_Opps[[#This Row],[Close_Date]])&amp;"-"&amp;TEXT(MONTH(All_Opps[[#This Row],[Close_Date]]),"00")</f>
        <v>2021-06</v>
      </c>
      <c r="K1984" s="182">
        <f>All_Opps[[#This Row],[Created Date2]]*1</f>
        <v>44367</v>
      </c>
      <c r="L1984" s="183">
        <f>YEAR(All_Opps[[#This Row],[Created_Date]])</f>
        <v>2021</v>
      </c>
      <c r="M1984" s="184">
        <f>WEEKNUM(All_Opps[[#This Row],[Created_Date]],16)</f>
        <v>26</v>
      </c>
      <c r="N1984" s="182">
        <f>All_Opps[[#This Row],[Close Date]]*1</f>
        <v>44373</v>
      </c>
      <c r="O1984" s="185">
        <f>YEAR(All_Opps[[#This Row],[Close_Date]])</f>
        <v>2021</v>
      </c>
      <c r="P1984" s="183">
        <f>MONTH(All_Opps[[#This Row],[Close Date]])</f>
        <v>6</v>
      </c>
      <c r="Q1984" s="181">
        <f>WEEKNUM(All_Opps[[#This Row],[Close Date]],1)</f>
        <v>26</v>
      </c>
      <c r="R198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84" s="4" t="s">
        <v>4278</v>
      </c>
      <c r="T1984" s="4" t="s">
        <v>4279</v>
      </c>
      <c r="U1984" s="68">
        <v>44373</v>
      </c>
      <c r="V1984" s="347" t="s">
        <v>18</v>
      </c>
      <c r="W1984" s="9">
        <v>10909</v>
      </c>
      <c r="X1984" s="4" t="s">
        <v>29</v>
      </c>
      <c r="Y1984" s="4" t="s">
        <v>1285</v>
      </c>
      <c r="Z1984" s="68">
        <v>44367</v>
      </c>
    </row>
    <row r="1985" spans="1:26" ht="12.75" x14ac:dyDescent="0.35">
      <c r="A19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1985" s="181" t="str">
        <f>IF(All_Opps[[#This Row],[WeekMod]]&lt;&gt;"",CONCATENATE(All_Opps[[#This Row],[Opp Year]],"-",TEXT(All_Opps[[#This Row],[WeekMod]],"00#")),"")</f>
        <v>2021-073</v>
      </c>
      <c r="C19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1985" s="181" t="str">
        <f>CONCATENATE(All_Opps[[#This Row],[Opp Year]],"-",TEXT(All_Opps[[#This Row],[Week]],"00#"))</f>
        <v>2021-073</v>
      </c>
      <c r="E1985" s="181">
        <f>IFERROR(VALUE(RIGHT(All_Opps[[#This Row],[Opportunity Name]],2)),"")</f>
        <v>2</v>
      </c>
      <c r="F1985" s="181">
        <f>IFERROR(("20"&amp;LEFT(All_Opps[[#This Row],[Opportunity Name]],2))*1,"")</f>
        <v>2021</v>
      </c>
      <c r="G1985" s="181" t="str">
        <f>MID(All_Opps[[#This Row],[Opportunity Name]],3,2)</f>
        <v>06</v>
      </c>
      <c r="H1985" s="181" t="str">
        <f>LEFT(All_Opps[[#This Row],[Opportunity Name]],7)</f>
        <v>2106 La</v>
      </c>
      <c r="I1985" s="181" t="str" cm="1">
        <f t="array" ref="I19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85" s="181" t="str">
        <f>YEAR(All_Opps[[#This Row],[Close_Date]])&amp;"-"&amp;TEXT(MONTH(All_Opps[[#This Row],[Close_Date]]),"00")</f>
        <v>2021-05</v>
      </c>
      <c r="K1985" s="182">
        <f>All_Opps[[#This Row],[Created Date2]]*1</f>
        <v>44320</v>
      </c>
      <c r="L1985" s="183">
        <f>YEAR(All_Opps[[#This Row],[Created_Date]])</f>
        <v>2021</v>
      </c>
      <c r="M1985" s="184">
        <f>WEEKNUM(All_Opps[[#This Row],[Created_Date]],16)</f>
        <v>19</v>
      </c>
      <c r="N1985" s="182">
        <f>All_Opps[[#This Row],[Close Date]]*1</f>
        <v>44338</v>
      </c>
      <c r="O1985" s="185">
        <f>YEAR(All_Opps[[#This Row],[Close_Date]])</f>
        <v>2021</v>
      </c>
      <c r="P1985" s="183">
        <f>MONTH(All_Opps[[#This Row],[Close Date]])</f>
        <v>5</v>
      </c>
      <c r="Q1985" s="181">
        <f>WEEKNUM(All_Opps[[#This Row],[Close Date]],1)</f>
        <v>21</v>
      </c>
      <c r="R198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85" s="4" t="s">
        <v>4280</v>
      </c>
      <c r="T1985" s="4" t="s">
        <v>4281</v>
      </c>
      <c r="U1985" s="68">
        <v>44338</v>
      </c>
      <c r="V1985" s="347" t="s">
        <v>18</v>
      </c>
      <c r="W1985" s="341">
        <v>43695</v>
      </c>
      <c r="X1985" s="4" t="s">
        <v>161</v>
      </c>
      <c r="Y1985" s="4" t="s">
        <v>328</v>
      </c>
      <c r="Z1985" s="68">
        <v>44320</v>
      </c>
    </row>
    <row r="1986" spans="1:26" ht="12.75" x14ac:dyDescent="0.35">
      <c r="A19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1986" s="181" t="str">
        <f>IF(All_Opps[[#This Row],[WeekMod]]&lt;&gt;"",CONCATENATE(All_Opps[[#This Row],[Opp Year]],"-",TEXT(All_Opps[[#This Row],[WeekMod]],"00#")),"")</f>
        <v>2021-076</v>
      </c>
      <c r="C19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1986" s="181" t="str">
        <f>CONCATENATE(All_Opps[[#This Row],[Opp Year]],"-",TEXT(All_Opps[[#This Row],[Week]],"00#"))</f>
        <v>2021-076</v>
      </c>
      <c r="E1986" s="181">
        <f>IFERROR(VALUE(RIGHT(All_Opps[[#This Row],[Opportunity Name]],2)),"")</f>
        <v>9</v>
      </c>
      <c r="F1986" s="181">
        <f>IFERROR(("20"&amp;LEFT(All_Opps[[#This Row],[Opportunity Name]],2))*1,"")</f>
        <v>2021</v>
      </c>
      <c r="G1986" s="181" t="str">
        <f>MID(All_Opps[[#This Row],[Opportunity Name]],3,2)</f>
        <v>08</v>
      </c>
      <c r="H1986" s="181" t="str">
        <f>LEFT(All_Opps[[#This Row],[Opportunity Name]],7)</f>
        <v>2108 Wh</v>
      </c>
      <c r="I1986" s="181" t="str" cm="1">
        <f t="array" ref="I19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86" s="181" t="str">
        <f>YEAR(All_Opps[[#This Row],[Close_Date]])&amp;"-"&amp;TEXT(MONTH(All_Opps[[#This Row],[Close_Date]]),"00")</f>
        <v>2021-06</v>
      </c>
      <c r="K1986" s="182">
        <f>All_Opps[[#This Row],[Created Date2]]*1</f>
        <v>44342</v>
      </c>
      <c r="L1986" s="183">
        <f>YEAR(All_Opps[[#This Row],[Created_Date]])</f>
        <v>2021</v>
      </c>
      <c r="M1986" s="184">
        <f>WEEKNUM(All_Opps[[#This Row],[Created_Date]],16)</f>
        <v>22</v>
      </c>
      <c r="N1986" s="182">
        <f>All_Opps[[#This Row],[Close Date]]*1</f>
        <v>44359</v>
      </c>
      <c r="O1986" s="185">
        <f>YEAR(All_Opps[[#This Row],[Close_Date]])</f>
        <v>2021</v>
      </c>
      <c r="P1986" s="183">
        <f>MONTH(All_Opps[[#This Row],[Close Date]])</f>
        <v>6</v>
      </c>
      <c r="Q1986" s="181">
        <f>WEEKNUM(All_Opps[[#This Row],[Close Date]],1)</f>
        <v>24</v>
      </c>
      <c r="R198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86" s="4" t="s">
        <v>4282</v>
      </c>
      <c r="T1986" s="4" t="s">
        <v>4283</v>
      </c>
      <c r="U1986" s="68">
        <v>44359</v>
      </c>
      <c r="V1986" s="347" t="s">
        <v>18</v>
      </c>
      <c r="W1986" s="341">
        <v>0</v>
      </c>
      <c r="X1986" s="4" t="s">
        <v>159</v>
      </c>
      <c r="Y1986" s="4" t="s">
        <v>328</v>
      </c>
      <c r="Z1986" s="68">
        <v>44342</v>
      </c>
    </row>
    <row r="1987" spans="1:26" ht="12.75" x14ac:dyDescent="0.35">
      <c r="A19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1987" s="181" t="str">
        <f>IF(All_Opps[[#This Row],[WeekMod]]&lt;&gt;"",CONCATENATE(All_Opps[[#This Row],[Opp Year]],"-",TEXT(All_Opps[[#This Row],[WeekMod]],"00#")),"")</f>
        <v>2021-077</v>
      </c>
      <c r="C19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1987" s="181" t="str">
        <f>CONCATENATE(All_Opps[[#This Row],[Opp Year]],"-",TEXT(All_Opps[[#This Row],[Week]],"00#"))</f>
        <v>2021-077</v>
      </c>
      <c r="E1987" s="181">
        <f>IFERROR(VALUE(RIGHT(All_Opps[[#This Row],[Opportunity Name]],2)),"")</f>
        <v>15</v>
      </c>
      <c r="F1987" s="181">
        <f>IFERROR(("20"&amp;LEFT(All_Opps[[#This Row],[Opportunity Name]],2))*1,"")</f>
        <v>2021</v>
      </c>
      <c r="G1987" s="181" t="str">
        <f>MID(All_Opps[[#This Row],[Opportunity Name]],3,2)</f>
        <v>11</v>
      </c>
      <c r="H1987" s="181" t="str">
        <f>LEFT(All_Opps[[#This Row],[Opportunity Name]],7)</f>
        <v>2111 Ko</v>
      </c>
      <c r="I1987" s="181" t="str" cm="1">
        <f t="array" ref="I19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87" s="181" t="str">
        <f>YEAR(All_Opps[[#This Row],[Close_Date]])&amp;"-"&amp;TEXT(MONTH(All_Opps[[#This Row],[Close_Date]]),"00")</f>
        <v>2021-06</v>
      </c>
      <c r="K1987" s="182">
        <f>All_Opps[[#This Row],[Created Date2]]*1</f>
        <v>44350</v>
      </c>
      <c r="L1987" s="183">
        <f>YEAR(All_Opps[[#This Row],[Created_Date]])</f>
        <v>2021</v>
      </c>
      <c r="M1987" s="184">
        <f>WEEKNUM(All_Opps[[#This Row],[Created_Date]],16)</f>
        <v>23</v>
      </c>
      <c r="N1987" s="182">
        <f>All_Opps[[#This Row],[Close Date]]*1</f>
        <v>44366</v>
      </c>
      <c r="O1987" s="185">
        <f>YEAR(All_Opps[[#This Row],[Close_Date]])</f>
        <v>2021</v>
      </c>
      <c r="P1987" s="183">
        <f>MONTH(All_Opps[[#This Row],[Close Date]])</f>
        <v>6</v>
      </c>
      <c r="Q1987" s="181">
        <f>WEEKNUM(All_Opps[[#This Row],[Close Date]],1)</f>
        <v>25</v>
      </c>
      <c r="R198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87" s="4" t="s">
        <v>4284</v>
      </c>
      <c r="T1987" s="4" t="s">
        <v>4285</v>
      </c>
      <c r="U1987" s="68">
        <v>44366</v>
      </c>
      <c r="V1987" s="347" t="s">
        <v>18</v>
      </c>
      <c r="W1987" s="341">
        <v>267110</v>
      </c>
      <c r="X1987" s="4" t="s">
        <v>5</v>
      </c>
      <c r="Y1987" s="4" t="s">
        <v>328</v>
      </c>
      <c r="Z1987" s="68">
        <v>44350</v>
      </c>
    </row>
    <row r="1988" spans="1:26" ht="12.75" x14ac:dyDescent="0.35">
      <c r="A19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1988" s="181" t="str">
        <f>IF(All_Opps[[#This Row],[WeekMod]]&lt;&gt;"",CONCATENATE(All_Opps[[#This Row],[Opp Year]],"-",TEXT(All_Opps[[#This Row],[WeekMod]],"00#")),"")</f>
        <v>2021-075</v>
      </c>
      <c r="C19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1988" s="181" t="str">
        <f>CONCATENATE(All_Opps[[#This Row],[Opp Year]],"-",TEXT(All_Opps[[#This Row],[Week]],"00#"))</f>
        <v>2021-075</v>
      </c>
      <c r="E1988" s="181">
        <f>IFERROR(VALUE(RIGHT(All_Opps[[#This Row],[Opportunity Name]],2)),"")</f>
        <v>2</v>
      </c>
      <c r="F1988" s="181">
        <f>IFERROR(("20"&amp;LEFT(All_Opps[[#This Row],[Opportunity Name]],2))*1,"")</f>
        <v>2021</v>
      </c>
      <c r="G1988" s="181" t="str">
        <f>MID(All_Opps[[#This Row],[Opportunity Name]],3,2)</f>
        <v>07</v>
      </c>
      <c r="H1988" s="181" t="str">
        <f>LEFT(All_Opps[[#This Row],[Opportunity Name]],7)</f>
        <v>2107-31</v>
      </c>
      <c r="I1988" s="181" t="str" cm="1">
        <f t="array" ref="I19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88" s="181" t="str">
        <f>YEAR(All_Opps[[#This Row],[Close_Date]])&amp;"-"&amp;TEXT(MONTH(All_Opps[[#This Row],[Close_Date]]),"00")</f>
        <v>2021-06</v>
      </c>
      <c r="K1988" s="182">
        <f>All_Opps[[#This Row],[Created Date2]]*1</f>
        <v>44335</v>
      </c>
      <c r="L1988" s="183">
        <f>YEAR(All_Opps[[#This Row],[Created_Date]])</f>
        <v>2021</v>
      </c>
      <c r="M1988" s="184">
        <f>WEEKNUM(All_Opps[[#This Row],[Created_Date]],16)</f>
        <v>21</v>
      </c>
      <c r="N1988" s="182">
        <f>All_Opps[[#This Row],[Close Date]]*1</f>
        <v>44351</v>
      </c>
      <c r="O1988" s="185">
        <f>YEAR(All_Opps[[#This Row],[Close_Date]])</f>
        <v>2021</v>
      </c>
      <c r="P1988" s="183">
        <f>MONTH(All_Opps[[#This Row],[Close Date]])</f>
        <v>6</v>
      </c>
      <c r="Q1988" s="181">
        <f>WEEKNUM(All_Opps[[#This Row],[Close Date]],1)</f>
        <v>23</v>
      </c>
      <c r="R198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43</v>
      </c>
      <c r="S1988" s="4" t="s">
        <v>4286</v>
      </c>
      <c r="T1988" s="4" t="s">
        <v>4287</v>
      </c>
      <c r="U1988" s="68">
        <v>44351</v>
      </c>
      <c r="V1988" s="347" t="s">
        <v>19</v>
      </c>
      <c r="W1988" s="9">
        <v>27671</v>
      </c>
      <c r="X1988" s="4" t="s">
        <v>5</v>
      </c>
      <c r="Y1988" s="4" t="s">
        <v>1285</v>
      </c>
      <c r="Z1988" s="68">
        <v>44335</v>
      </c>
    </row>
    <row r="1989" spans="1:26" ht="12.75" x14ac:dyDescent="0.35">
      <c r="A19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1989" s="181" t="str">
        <f>IF(All_Opps[[#This Row],[WeekMod]]&lt;&gt;"",CONCATENATE(All_Opps[[#This Row],[Opp Year]],"-",TEXT(All_Opps[[#This Row],[WeekMod]],"00#")),"")</f>
        <v>2022-027</v>
      </c>
      <c r="C19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1989" s="181" t="str">
        <f>CONCATENATE(All_Opps[[#This Row],[Opp Year]],"-",TEXT(All_Opps[[#This Row],[Week]],"00#"))</f>
        <v>2022-027</v>
      </c>
      <c r="E1989" s="181">
        <f>IFERROR(VALUE(RIGHT(All_Opps[[#This Row],[Opportunity Name]],2)),"")</f>
        <v>2</v>
      </c>
      <c r="F1989" s="181">
        <f>IFERROR(("20"&amp;LEFT(All_Opps[[#This Row],[Opportunity Name]],2))*1,"")</f>
        <v>2022</v>
      </c>
      <c r="G1989" s="181" t="str">
        <f>MID(All_Opps[[#This Row],[Opportunity Name]],3,2)</f>
        <v>05</v>
      </c>
      <c r="H1989" s="181" t="str">
        <f>LEFT(All_Opps[[#This Row],[Opportunity Name]],7)</f>
        <v>2205-19</v>
      </c>
      <c r="I1989" s="181" t="str" cm="1">
        <f t="array" ref="I19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89" s="181" t="str">
        <f>YEAR(All_Opps[[#This Row],[Close_Date]])&amp;"-"&amp;TEXT(MONTH(All_Opps[[#This Row],[Close_Date]]),"00")</f>
        <v>2021-07</v>
      </c>
      <c r="K1989" s="182">
        <f>All_Opps[[#This Row],[Created Date2]]*1</f>
        <v>44376</v>
      </c>
      <c r="L1989" s="183">
        <f>YEAR(All_Opps[[#This Row],[Created_Date]])</f>
        <v>2021</v>
      </c>
      <c r="M1989" s="184">
        <f>WEEKNUM(All_Opps[[#This Row],[Created_Date]],16)</f>
        <v>27</v>
      </c>
      <c r="N1989" s="182">
        <f>All_Opps[[#This Row],[Close Date]]*1</f>
        <v>44380</v>
      </c>
      <c r="O1989" s="185">
        <f>YEAR(All_Opps[[#This Row],[Close_Date]])</f>
        <v>2021</v>
      </c>
      <c r="P1989" s="183">
        <f>MONTH(All_Opps[[#This Row],[Close Date]])</f>
        <v>7</v>
      </c>
      <c r="Q1989" s="181">
        <f>WEEKNUM(All_Opps[[#This Row],[Close Date]],1)</f>
        <v>27</v>
      </c>
      <c r="R198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306</v>
      </c>
      <c r="S1989" s="4" t="s">
        <v>4288</v>
      </c>
      <c r="T1989" s="4" t="s">
        <v>4289</v>
      </c>
      <c r="U1989" s="68">
        <v>44380</v>
      </c>
      <c r="V1989" s="347" t="s">
        <v>19</v>
      </c>
      <c r="W1989" s="341">
        <v>68137</v>
      </c>
      <c r="X1989" s="4" t="s">
        <v>11</v>
      </c>
      <c r="Y1989" s="4" t="s">
        <v>328</v>
      </c>
      <c r="Z1989" s="68">
        <v>44376</v>
      </c>
    </row>
    <row r="1990" spans="1:26" ht="12.75" x14ac:dyDescent="0.35">
      <c r="A19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1990" s="181" t="str">
        <f>IF(All_Opps[[#This Row],[WeekMod]]&lt;&gt;"",CONCATENATE(All_Opps[[#This Row],[Opp Year]],"-",TEXT(All_Opps[[#This Row],[WeekMod]],"00#")),"")</f>
        <v>2021-080</v>
      </c>
      <c r="C19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1990" s="181" t="str">
        <f>CONCATENATE(All_Opps[[#This Row],[Opp Year]],"-",TEXT(All_Opps[[#This Row],[Week]],"00#"))</f>
        <v>2021-080</v>
      </c>
      <c r="E1990" s="181">
        <f>IFERROR(VALUE(RIGHT(All_Opps[[#This Row],[Opportunity Name]],2)),"")</f>
        <v>2</v>
      </c>
      <c r="F1990" s="181">
        <f>IFERROR(("20"&amp;LEFT(All_Opps[[#This Row],[Opportunity Name]],2))*1,"")</f>
        <v>2021</v>
      </c>
      <c r="G1990" s="181" t="str">
        <f>MID(All_Opps[[#This Row],[Opportunity Name]],3,2)</f>
        <v>06</v>
      </c>
      <c r="H1990" s="181" t="str">
        <f>LEFT(All_Opps[[#This Row],[Opportunity Name]],7)</f>
        <v>2106 Wi</v>
      </c>
      <c r="I1990" s="181" t="str" cm="1">
        <f t="array" ref="I19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90" s="181" t="str">
        <f>YEAR(All_Opps[[#This Row],[Close_Date]])&amp;"-"&amp;TEXT(MONTH(All_Opps[[#This Row],[Close_Date]]),"00")</f>
        <v>2021-07</v>
      </c>
      <c r="K1990" s="182">
        <f>All_Opps[[#This Row],[Created Date2]]*1</f>
        <v>44378</v>
      </c>
      <c r="L1990" s="183">
        <f>YEAR(All_Opps[[#This Row],[Created_Date]])</f>
        <v>2021</v>
      </c>
      <c r="M1990" s="184">
        <f>WEEKNUM(All_Opps[[#This Row],[Created_Date]],16)</f>
        <v>27</v>
      </c>
      <c r="N1990" s="182">
        <f>All_Opps[[#This Row],[Close Date]]*1</f>
        <v>44381</v>
      </c>
      <c r="O1990" s="185">
        <f>YEAR(All_Opps[[#This Row],[Close_Date]])</f>
        <v>2021</v>
      </c>
      <c r="P1990" s="183">
        <f>MONTH(All_Opps[[#This Row],[Close Date]])</f>
        <v>7</v>
      </c>
      <c r="Q1990" s="181">
        <f>WEEKNUM(All_Opps[[#This Row],[Close Date]],1)</f>
        <v>28</v>
      </c>
      <c r="R19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90" s="4" t="s">
        <v>4290</v>
      </c>
      <c r="T1990" s="4" t="s">
        <v>4291</v>
      </c>
      <c r="U1990" s="68">
        <v>44381</v>
      </c>
      <c r="V1990" s="347" t="s">
        <v>18</v>
      </c>
      <c r="W1990" s="9">
        <v>23666</v>
      </c>
      <c r="X1990" s="4" t="s">
        <v>13</v>
      </c>
      <c r="Y1990" s="4" t="s">
        <v>1285</v>
      </c>
      <c r="Z1990" s="68">
        <v>44378</v>
      </c>
    </row>
    <row r="1991" spans="1:26" ht="12.75" x14ac:dyDescent="0.35">
      <c r="A19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1991" s="181" t="str">
        <f>IF(All_Opps[[#This Row],[WeekMod]]&lt;&gt;"",CONCATENATE(All_Opps[[#This Row],[Opp Year]],"-",TEXT(All_Opps[[#This Row],[WeekMod]],"00#")),"")</f>
        <v>2021-075</v>
      </c>
      <c r="C19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1991" s="181" t="str">
        <f>CONCATENATE(All_Opps[[#This Row],[Opp Year]],"-",TEXT(All_Opps[[#This Row],[Week]],"00#"))</f>
        <v>2021-075</v>
      </c>
      <c r="E1991" s="181">
        <f>IFERROR(VALUE(RIGHT(All_Opps[[#This Row],[Opportunity Name]],2)),"")</f>
        <v>8</v>
      </c>
      <c r="F1991" s="181">
        <f>IFERROR(("20"&amp;LEFT(All_Opps[[#This Row],[Opportunity Name]],2))*1,"")</f>
        <v>2021</v>
      </c>
      <c r="G1991" s="181" t="str">
        <f>MID(All_Opps[[#This Row],[Opportunity Name]],3,2)</f>
        <v>08</v>
      </c>
      <c r="H1991" s="181" t="str">
        <f>LEFT(All_Opps[[#This Row],[Opportunity Name]],7)</f>
        <v>2108 Vi</v>
      </c>
      <c r="I1991" s="181" t="str" cm="1">
        <f t="array" ref="I19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91" s="181" t="str">
        <f>YEAR(All_Opps[[#This Row],[Close_Date]])&amp;"-"&amp;TEXT(MONTH(All_Opps[[#This Row],[Close_Date]]),"00")</f>
        <v>2021-06</v>
      </c>
      <c r="K1991" s="182">
        <f>All_Opps[[#This Row],[Created Date2]]*1</f>
        <v>44349</v>
      </c>
      <c r="L1991" s="183">
        <f>YEAR(All_Opps[[#This Row],[Created_Date]])</f>
        <v>2021</v>
      </c>
      <c r="M1991" s="184">
        <f>WEEKNUM(All_Opps[[#This Row],[Created_Date]],16)</f>
        <v>23</v>
      </c>
      <c r="N1991" s="182">
        <f>All_Opps[[#This Row],[Close Date]]*1</f>
        <v>44351</v>
      </c>
      <c r="O1991" s="185">
        <f>YEAR(All_Opps[[#This Row],[Close_Date]])</f>
        <v>2021</v>
      </c>
      <c r="P1991" s="183">
        <f>MONTH(All_Opps[[#This Row],[Close Date]])</f>
        <v>6</v>
      </c>
      <c r="Q1991" s="181">
        <f>WEEKNUM(All_Opps[[#This Row],[Close Date]],1)</f>
        <v>23</v>
      </c>
      <c r="R199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91" s="4" t="s">
        <v>4292</v>
      </c>
      <c r="T1991" s="4" t="s">
        <v>4293</v>
      </c>
      <c r="U1991" s="68">
        <v>44351</v>
      </c>
      <c r="V1991" s="347" t="s">
        <v>18</v>
      </c>
      <c r="W1991" s="341">
        <v>195335</v>
      </c>
      <c r="X1991" s="4" t="s">
        <v>11</v>
      </c>
      <c r="Y1991" s="4" t="s">
        <v>328</v>
      </c>
      <c r="Z1991" s="68">
        <v>44349</v>
      </c>
    </row>
    <row r="1992" spans="1:26" ht="12.75" x14ac:dyDescent="0.35">
      <c r="A19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1992" s="181" t="str">
        <f>IF(All_Opps[[#This Row],[WeekMod]]&lt;&gt;"",CONCATENATE(All_Opps[[#This Row],[Opp Year]],"-",TEXT(All_Opps[[#This Row],[WeekMod]],"00#")),"")</f>
        <v>2022-024</v>
      </c>
      <c r="C19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1992" s="181" t="str">
        <f>CONCATENATE(All_Opps[[#This Row],[Opp Year]],"-",TEXT(All_Opps[[#This Row],[Week]],"00#"))</f>
        <v>2022-024</v>
      </c>
      <c r="E1992" s="181">
        <f>IFERROR(VALUE(RIGHT(All_Opps[[#This Row],[Opportunity Name]],2)),"")</f>
        <v>2</v>
      </c>
      <c r="F1992" s="181">
        <f>IFERROR(("20"&amp;LEFT(All_Opps[[#This Row],[Opportunity Name]],2))*1,"")</f>
        <v>2022</v>
      </c>
      <c r="G1992" s="181" t="str">
        <f>MID(All_Opps[[#This Row],[Opportunity Name]],3,2)</f>
        <v>08</v>
      </c>
      <c r="H1992" s="181" t="str">
        <f>LEFT(All_Opps[[#This Row],[Opportunity Name]],7)</f>
        <v>2208-22</v>
      </c>
      <c r="I1992" s="181" t="str" cm="1">
        <f t="array" ref="I19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992" s="181" t="str">
        <f>YEAR(All_Opps[[#This Row],[Close_Date]])&amp;"-"&amp;TEXT(MONTH(All_Opps[[#This Row],[Close_Date]]),"00")</f>
        <v>2021-06</v>
      </c>
      <c r="K1992" s="182">
        <f>All_Opps[[#This Row],[Created Date2]]*1</f>
        <v>44353</v>
      </c>
      <c r="L1992" s="183">
        <f>YEAR(All_Opps[[#This Row],[Created_Date]])</f>
        <v>2021</v>
      </c>
      <c r="M1992" s="184">
        <f>WEEKNUM(All_Opps[[#This Row],[Created_Date]],16)</f>
        <v>24</v>
      </c>
      <c r="N1992" s="182">
        <f>All_Opps[[#This Row],[Close Date]]*1</f>
        <v>44353</v>
      </c>
      <c r="O1992" s="185">
        <f>YEAR(All_Opps[[#This Row],[Close_Date]])</f>
        <v>2021</v>
      </c>
      <c r="P1992" s="183">
        <f>MONTH(All_Opps[[#This Row],[Close Date]])</f>
        <v>6</v>
      </c>
      <c r="Q1992" s="181">
        <f>WEEKNUM(All_Opps[[#This Row],[Close Date]],1)</f>
        <v>24</v>
      </c>
      <c r="R199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92" s="4" t="s">
        <v>4294</v>
      </c>
      <c r="T1992" s="4" t="s">
        <v>4295</v>
      </c>
      <c r="U1992" s="68">
        <v>44353</v>
      </c>
      <c r="V1992" s="347" t="s">
        <v>20</v>
      </c>
      <c r="W1992" s="9">
        <v>41668</v>
      </c>
      <c r="X1992" s="4" t="s">
        <v>161</v>
      </c>
      <c r="Y1992" s="4" t="s">
        <v>1285</v>
      </c>
      <c r="Z1992" s="68">
        <v>44353</v>
      </c>
    </row>
    <row r="1993" spans="1:26" ht="12.75" x14ac:dyDescent="0.35">
      <c r="A19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1993" s="181" t="str">
        <f>IF(All_Opps[[#This Row],[WeekMod]]&lt;&gt;"",CONCATENATE(All_Opps[[#This Row],[Opp Year]],"-",TEXT(All_Opps[[#This Row],[WeekMod]],"00#")),"")</f>
        <v>2021-079</v>
      </c>
      <c r="C19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1993" s="181" t="str">
        <f>CONCATENATE(All_Opps[[#This Row],[Opp Year]],"-",TEXT(All_Opps[[#This Row],[Week]],"00#"))</f>
        <v>2021-079</v>
      </c>
      <c r="E1993" s="181">
        <f>IFERROR(VALUE(RIGHT(All_Opps[[#This Row],[Opportunity Name]],2)),"")</f>
        <v>2</v>
      </c>
      <c r="F1993" s="181">
        <f>IFERROR(("20"&amp;LEFT(All_Opps[[#This Row],[Opportunity Name]],2))*1,"")</f>
        <v>2021</v>
      </c>
      <c r="G1993" s="181" t="str">
        <f>MID(All_Opps[[#This Row],[Opportunity Name]],3,2)</f>
        <v>11</v>
      </c>
      <c r="H1993" s="181" t="str">
        <f>LEFT(All_Opps[[#This Row],[Opportunity Name]],7)</f>
        <v>2111-04</v>
      </c>
      <c r="I1993" s="181" t="str" cm="1">
        <f t="array" ref="I19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93" s="181" t="str">
        <f>YEAR(All_Opps[[#This Row],[Close_Date]])&amp;"-"&amp;TEXT(MONTH(All_Opps[[#This Row],[Close_Date]]),"00")</f>
        <v>2021-06</v>
      </c>
      <c r="K1993" s="182">
        <f>All_Opps[[#This Row],[Created Date2]]*1</f>
        <v>44376</v>
      </c>
      <c r="L1993" s="183">
        <f>YEAR(All_Opps[[#This Row],[Created_Date]])</f>
        <v>2021</v>
      </c>
      <c r="M1993" s="184">
        <f>WEEKNUM(All_Opps[[#This Row],[Created_Date]],16)</f>
        <v>27</v>
      </c>
      <c r="N1993" s="182">
        <f>All_Opps[[#This Row],[Close Date]]*1</f>
        <v>44375</v>
      </c>
      <c r="O1993" s="185">
        <f>YEAR(All_Opps[[#This Row],[Close_Date]])</f>
        <v>2021</v>
      </c>
      <c r="P1993" s="183">
        <f>MONTH(All_Opps[[#This Row],[Close Date]])</f>
        <v>6</v>
      </c>
      <c r="Q1993" s="181">
        <f>WEEKNUM(All_Opps[[#This Row],[Close Date]],1)</f>
        <v>27</v>
      </c>
      <c r="R199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125</v>
      </c>
      <c r="S1993" s="4" t="s">
        <v>4296</v>
      </c>
      <c r="T1993" s="4" t="s">
        <v>4297</v>
      </c>
      <c r="U1993" s="68">
        <v>44375</v>
      </c>
      <c r="V1993" s="347" t="s">
        <v>19</v>
      </c>
      <c r="W1993" s="341">
        <v>24591</v>
      </c>
      <c r="X1993" s="4" t="s">
        <v>6</v>
      </c>
      <c r="Y1993" s="4" t="s">
        <v>328</v>
      </c>
      <c r="Z1993" s="68">
        <v>44376</v>
      </c>
    </row>
    <row r="1994" spans="1:26" ht="12.75" x14ac:dyDescent="0.35">
      <c r="A19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1994" s="181" t="str">
        <f>IF(All_Opps[[#This Row],[WeekMod]]&lt;&gt;"",CONCATENATE(All_Opps[[#This Row],[Opp Year]],"-",TEXT(All_Opps[[#This Row],[WeekMod]],"00#")),"")</f>
        <v>2022-026</v>
      </c>
      <c r="C19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1994" s="181" t="str">
        <f>CONCATENATE(All_Opps[[#This Row],[Opp Year]],"-",TEXT(All_Opps[[#This Row],[Week]],"00#"))</f>
        <v>2022-026</v>
      </c>
      <c r="E1994" s="181">
        <f>IFERROR(VALUE(RIGHT(All_Opps[[#This Row],[Opportunity Name]],2)),"")</f>
        <v>8</v>
      </c>
      <c r="F1994" s="181">
        <f>IFERROR(("20"&amp;LEFT(All_Opps[[#This Row],[Opportunity Name]],2))*1,"")</f>
        <v>2022</v>
      </c>
      <c r="G1994" s="181" t="str">
        <f>MID(All_Opps[[#This Row],[Opportunity Name]],3,2)</f>
        <v>09</v>
      </c>
      <c r="H1994" s="181" t="str">
        <f>LEFT(All_Opps[[#This Row],[Opportunity Name]],7)</f>
        <v>2209 Fe</v>
      </c>
      <c r="I1994" s="181" t="str" cm="1">
        <f t="array" ref="I19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94" s="181" t="str">
        <f>YEAR(All_Opps[[#This Row],[Close_Date]])&amp;"-"&amp;TEXT(MONTH(All_Opps[[#This Row],[Close_Date]]),"00")</f>
        <v>2021-06</v>
      </c>
      <c r="K1994" s="182">
        <f>All_Opps[[#This Row],[Created Date2]]*1</f>
        <v>44340</v>
      </c>
      <c r="L1994" s="183">
        <f>YEAR(All_Opps[[#This Row],[Created_Date]])</f>
        <v>2021</v>
      </c>
      <c r="M1994" s="184">
        <f>WEEKNUM(All_Opps[[#This Row],[Created_Date]],16)</f>
        <v>22</v>
      </c>
      <c r="N1994" s="182">
        <f>All_Opps[[#This Row],[Close Date]]*1</f>
        <v>44367</v>
      </c>
      <c r="O1994" s="185">
        <f>YEAR(All_Opps[[#This Row],[Close_Date]])</f>
        <v>2021</v>
      </c>
      <c r="P1994" s="183">
        <f>MONTH(All_Opps[[#This Row],[Close Date]])</f>
        <v>6</v>
      </c>
      <c r="Q1994" s="181">
        <f>WEEKNUM(All_Opps[[#This Row],[Close Date]],1)</f>
        <v>26</v>
      </c>
      <c r="R199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94" s="4" t="s">
        <v>4298</v>
      </c>
      <c r="T1994" s="4" t="s">
        <v>4299</v>
      </c>
      <c r="U1994" s="68">
        <v>44367</v>
      </c>
      <c r="V1994" s="347" t="s">
        <v>18</v>
      </c>
      <c r="W1994" s="9">
        <v>195321</v>
      </c>
      <c r="X1994" s="4" t="s">
        <v>11</v>
      </c>
      <c r="Y1994" s="4" t="s">
        <v>3563</v>
      </c>
      <c r="Z1994" s="68">
        <v>44340</v>
      </c>
    </row>
    <row r="1995" spans="1:26" ht="12.75" x14ac:dyDescent="0.35">
      <c r="A19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1995" s="181" t="str">
        <f>IF(All_Opps[[#This Row],[WeekMod]]&lt;&gt;"",CONCATENATE(All_Opps[[#This Row],[Opp Year]],"-",TEXT(All_Opps[[#This Row],[WeekMod]],"00#")),"")</f>
        <v>2021-076</v>
      </c>
      <c r="C19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1995" s="181" t="str">
        <f>CONCATENATE(All_Opps[[#This Row],[Opp Year]],"-",TEXT(All_Opps[[#This Row],[Week]],"00#"))</f>
        <v>2021-076</v>
      </c>
      <c r="E1995" s="181">
        <f>IFERROR(VALUE(RIGHT(All_Opps[[#This Row],[Opportunity Name]],2)),"")</f>
        <v>2</v>
      </c>
      <c r="F1995" s="181">
        <f>IFERROR(("20"&amp;LEFT(All_Opps[[#This Row],[Opportunity Name]],2))*1,"")</f>
        <v>2021</v>
      </c>
      <c r="G1995" s="181" t="str">
        <f>MID(All_Opps[[#This Row],[Opportunity Name]],3,2)</f>
        <v>08</v>
      </c>
      <c r="H1995" s="181" t="str">
        <f>LEFT(All_Opps[[#This Row],[Opportunity Name]],7)</f>
        <v>2108-41</v>
      </c>
      <c r="I1995" s="181" t="str" cm="1">
        <f t="array" ref="I19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95" s="181" t="str">
        <f>YEAR(All_Opps[[#This Row],[Close_Date]])&amp;"-"&amp;TEXT(MONTH(All_Opps[[#This Row],[Close_Date]]),"00")</f>
        <v>2021-06</v>
      </c>
      <c r="K1995" s="182">
        <f>All_Opps[[#This Row],[Created Date2]]*1</f>
        <v>44351</v>
      </c>
      <c r="L1995" s="183">
        <f>YEAR(All_Opps[[#This Row],[Created_Date]])</f>
        <v>2021</v>
      </c>
      <c r="M1995" s="184">
        <f>WEEKNUM(All_Opps[[#This Row],[Created_Date]],16)</f>
        <v>23</v>
      </c>
      <c r="N1995" s="182">
        <f>All_Opps[[#This Row],[Close Date]]*1</f>
        <v>44357</v>
      </c>
      <c r="O1995" s="185">
        <f>YEAR(All_Opps[[#This Row],[Close_Date]])</f>
        <v>2021</v>
      </c>
      <c r="P1995" s="183">
        <f>MONTH(All_Opps[[#This Row],[Close Date]])</f>
        <v>6</v>
      </c>
      <c r="Q1995" s="181">
        <f>WEEKNUM(All_Opps[[#This Row],[Close Date]],1)</f>
        <v>24</v>
      </c>
      <c r="R199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58</v>
      </c>
      <c r="S1995" s="4" t="s">
        <v>4300</v>
      </c>
      <c r="T1995" s="4" t="s">
        <v>4301</v>
      </c>
      <c r="U1995" s="68">
        <v>44357</v>
      </c>
      <c r="V1995" s="347" t="s">
        <v>19</v>
      </c>
      <c r="W1995" s="9">
        <v>27541</v>
      </c>
      <c r="X1995" s="4" t="s">
        <v>161</v>
      </c>
      <c r="Y1995" s="4" t="s">
        <v>1285</v>
      </c>
      <c r="Z1995" s="68">
        <v>44351</v>
      </c>
    </row>
    <row r="1996" spans="1:26" ht="12.75" x14ac:dyDescent="0.35">
      <c r="A19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1996" s="181" t="str">
        <f>IF(All_Opps[[#This Row],[WeekMod]]&lt;&gt;"",CONCATENATE(All_Opps[[#This Row],[Opp Year]],"-",TEXT(All_Opps[[#This Row],[WeekMod]],"00#")),"")</f>
        <v>2022-028</v>
      </c>
      <c r="C19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1996" s="181" t="str">
        <f>CONCATENATE(All_Opps[[#This Row],[Opp Year]],"-",TEXT(All_Opps[[#This Row],[Week]],"00#"))</f>
        <v>2022-028</v>
      </c>
      <c r="E1996" s="181">
        <f>IFERROR(VALUE(RIGHT(All_Opps[[#This Row],[Opportunity Name]],2)),"")</f>
        <v>2</v>
      </c>
      <c r="F1996" s="181">
        <f>IFERROR(("20"&amp;LEFT(All_Opps[[#This Row],[Opportunity Name]],2))*1,"")</f>
        <v>2022</v>
      </c>
      <c r="G1996" s="181" t="str">
        <f>MID(All_Opps[[#This Row],[Opportunity Name]],3,2)</f>
        <v>11</v>
      </c>
      <c r="H1996" s="181" t="str">
        <f>LEFT(All_Opps[[#This Row],[Opportunity Name]],7)</f>
        <v>2211 Ya</v>
      </c>
      <c r="I1996" s="181" t="str" cm="1">
        <f t="array" ref="I19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96" s="181" t="str">
        <f>YEAR(All_Opps[[#This Row],[Close_Date]])&amp;"-"&amp;TEXT(MONTH(All_Opps[[#This Row],[Close_Date]]),"00")</f>
        <v>2021-07</v>
      </c>
      <c r="K1996" s="182">
        <f>All_Opps[[#This Row],[Created Date2]]*1</f>
        <v>44369</v>
      </c>
      <c r="L1996" s="183">
        <f>YEAR(All_Opps[[#This Row],[Created_Date]])</f>
        <v>2021</v>
      </c>
      <c r="M1996" s="184">
        <f>WEEKNUM(All_Opps[[#This Row],[Created_Date]],16)</f>
        <v>26</v>
      </c>
      <c r="N1996" s="182">
        <f>All_Opps[[#This Row],[Close Date]]*1</f>
        <v>44381</v>
      </c>
      <c r="O1996" s="185">
        <f>YEAR(All_Opps[[#This Row],[Close_Date]])</f>
        <v>2021</v>
      </c>
      <c r="P1996" s="183">
        <f>MONTH(All_Opps[[#This Row],[Close Date]])</f>
        <v>7</v>
      </c>
      <c r="Q1996" s="181">
        <f>WEEKNUM(All_Opps[[#This Row],[Close Date]],1)</f>
        <v>28</v>
      </c>
      <c r="R199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96" s="4" t="s">
        <v>4302</v>
      </c>
      <c r="T1996" s="4" t="s">
        <v>4303</v>
      </c>
      <c r="U1996" s="68">
        <v>44381</v>
      </c>
      <c r="V1996" s="347" t="s">
        <v>18</v>
      </c>
      <c r="W1996" s="9">
        <v>21074</v>
      </c>
      <c r="X1996" s="4" t="s">
        <v>181</v>
      </c>
      <c r="Y1996" s="4" t="s">
        <v>1285</v>
      </c>
      <c r="Z1996" s="68">
        <v>44369</v>
      </c>
    </row>
    <row r="1997" spans="1:26" ht="12.75" x14ac:dyDescent="0.35">
      <c r="A19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1997" s="181" t="str">
        <f>IF(All_Opps[[#This Row],[WeekMod]]&lt;&gt;"",CONCATENATE(All_Opps[[#This Row],[Opp Year]],"-",TEXT(All_Opps[[#This Row],[WeekMod]],"00#")),"")</f>
        <v>2021-081</v>
      </c>
      <c r="C19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1997" s="181" t="str">
        <f>CONCATENATE(All_Opps[[#This Row],[Opp Year]],"-",TEXT(All_Opps[[#This Row],[Week]],"00#"))</f>
        <v>2021-081</v>
      </c>
      <c r="E1997" s="181">
        <f>IFERROR(VALUE(RIGHT(All_Opps[[#This Row],[Opportunity Name]],2)),"")</f>
        <v>3</v>
      </c>
      <c r="F1997" s="181">
        <f>IFERROR(("20"&amp;LEFT(All_Opps[[#This Row],[Opportunity Name]],2))*1,"")</f>
        <v>2021</v>
      </c>
      <c r="G1997" s="181" t="str">
        <f>MID(All_Opps[[#This Row],[Opportunity Name]],3,2)</f>
        <v>06</v>
      </c>
      <c r="H1997" s="181" t="str">
        <f>LEFT(All_Opps[[#This Row],[Opportunity Name]],7)</f>
        <v>2106 Ya</v>
      </c>
      <c r="I1997" s="181" t="str" cm="1">
        <f t="array" ref="I19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1997" s="181" t="str">
        <f>YEAR(All_Opps[[#This Row],[Close_Date]])&amp;"-"&amp;TEXT(MONTH(All_Opps[[#This Row],[Close_Date]]),"00")</f>
        <v>2021-07</v>
      </c>
      <c r="K1997" s="182">
        <f>All_Opps[[#This Row],[Created Date2]]*1</f>
        <v>44379</v>
      </c>
      <c r="L1997" s="183">
        <f>YEAR(All_Opps[[#This Row],[Created_Date]])</f>
        <v>2021</v>
      </c>
      <c r="M1997" s="184">
        <f>WEEKNUM(All_Opps[[#This Row],[Created_Date]],16)</f>
        <v>27</v>
      </c>
      <c r="N1997" s="182">
        <f>All_Opps[[#This Row],[Close Date]]*1</f>
        <v>44391</v>
      </c>
      <c r="O1997" s="185">
        <f>YEAR(All_Opps[[#This Row],[Close_Date]])</f>
        <v>2021</v>
      </c>
      <c r="P1997" s="183">
        <f>MONTH(All_Opps[[#This Row],[Close Date]])</f>
        <v>7</v>
      </c>
      <c r="Q1997" s="181">
        <f>WEEKNUM(All_Opps[[#This Row],[Close Date]],1)</f>
        <v>29</v>
      </c>
      <c r="R199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97" s="4" t="s">
        <v>4304</v>
      </c>
      <c r="T1997" s="4" t="s">
        <v>4305</v>
      </c>
      <c r="U1997" s="68">
        <v>44391</v>
      </c>
      <c r="V1997" s="347" t="s">
        <v>18</v>
      </c>
      <c r="W1997" s="9">
        <v>62695</v>
      </c>
      <c r="X1997" s="4" t="s">
        <v>15</v>
      </c>
      <c r="Y1997" s="4" t="s">
        <v>1285</v>
      </c>
      <c r="Z1997" s="68">
        <v>44379</v>
      </c>
    </row>
    <row r="1998" spans="1:26" ht="12.75" x14ac:dyDescent="0.35">
      <c r="A19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22</v>
      </c>
      <c r="B1998" s="181" t="str">
        <f>IF(All_Opps[[#This Row],[WeekMod]]&lt;&gt;"",CONCATENATE(All_Opps[[#This Row],[Opp Year]],"-",TEXT(All_Opps[[#This Row],[WeekMod]],"00#")),"")</f>
        <v>2022-022</v>
      </c>
      <c r="C19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22</v>
      </c>
      <c r="D1998" s="181" t="str">
        <f>CONCATENATE(All_Opps[[#This Row],[Opp Year]],"-",TEXT(All_Opps[[#This Row],[Week]],"00#"))</f>
        <v>2022-022</v>
      </c>
      <c r="E1998" s="181">
        <f>IFERROR(VALUE(RIGHT(All_Opps[[#This Row],[Opportunity Name]],2)),"")</f>
        <v>1</v>
      </c>
      <c r="F1998" s="181">
        <f>IFERROR(("20"&amp;LEFT(All_Opps[[#This Row],[Opportunity Name]],2))*1,"")</f>
        <v>2022</v>
      </c>
      <c r="G1998" s="181" t="str">
        <f>MID(All_Opps[[#This Row],[Opportunity Name]],3,2)</f>
        <v>02</v>
      </c>
      <c r="H1998" s="181" t="str">
        <f>LEFT(All_Opps[[#This Row],[Opportunity Name]],7)</f>
        <v>2202-10</v>
      </c>
      <c r="I1998" s="181" t="str" cm="1">
        <f t="array" ref="I19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1998" s="181" t="str">
        <f>YEAR(All_Opps[[#This Row],[Close_Date]])&amp;"-"&amp;TEXT(MONTH(All_Opps[[#This Row],[Close_Date]]),"00")</f>
        <v>2021-05</v>
      </c>
      <c r="K1998" s="182">
        <f>All_Opps[[#This Row],[Created Date2]]*1</f>
        <v>44341</v>
      </c>
      <c r="L1998" s="183">
        <f>YEAR(All_Opps[[#This Row],[Created_Date]])</f>
        <v>2021</v>
      </c>
      <c r="M1998" s="184">
        <f>WEEKNUM(All_Opps[[#This Row],[Created_Date]],16)</f>
        <v>22</v>
      </c>
      <c r="N1998" s="182">
        <f>All_Opps[[#This Row],[Close Date]]*1</f>
        <v>44340</v>
      </c>
      <c r="O1998" s="185">
        <f>YEAR(All_Opps[[#This Row],[Close_Date]])</f>
        <v>2021</v>
      </c>
      <c r="P1998" s="183">
        <f>MONTH(All_Opps[[#This Row],[Close Date]])</f>
        <v>5</v>
      </c>
      <c r="Q1998" s="181">
        <f>WEEKNUM(All_Opps[[#This Row],[Close Date]],1)</f>
        <v>22</v>
      </c>
      <c r="R19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1998" s="4" t="s">
        <v>4306</v>
      </c>
      <c r="T1998" s="4" t="s">
        <v>4307</v>
      </c>
      <c r="U1998" s="68">
        <v>44340</v>
      </c>
      <c r="V1998" s="347" t="s">
        <v>20</v>
      </c>
      <c r="W1998" s="341">
        <v>0</v>
      </c>
      <c r="X1998" s="4" t="s">
        <v>153</v>
      </c>
      <c r="Y1998" s="4" t="s">
        <v>328</v>
      </c>
      <c r="Z1998" s="68">
        <v>44341</v>
      </c>
    </row>
    <row r="1999" spans="1:26" ht="12.75" x14ac:dyDescent="0.35">
      <c r="A19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1999" s="181" t="str">
        <f>IF(All_Opps[[#This Row],[WeekMod]]&lt;&gt;"",CONCATENATE(All_Opps[[#This Row],[Opp Year]],"-",TEXT(All_Opps[[#This Row],[WeekMod]],"00#")),"")</f>
        <v>2021-080</v>
      </c>
      <c r="C19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1999" s="181" t="str">
        <f>CONCATENATE(All_Opps[[#This Row],[Opp Year]],"-",TEXT(All_Opps[[#This Row],[Week]],"00#"))</f>
        <v>2021-080</v>
      </c>
      <c r="E1999" s="181">
        <f>IFERROR(VALUE(RIGHT(All_Opps[[#This Row],[Opportunity Name]],2)),"")</f>
        <v>4</v>
      </c>
      <c r="F1999" s="181">
        <f>IFERROR(("20"&amp;LEFT(All_Opps[[#This Row],[Opportunity Name]],2))*1,"")</f>
        <v>2021</v>
      </c>
      <c r="G1999" s="181" t="str">
        <f>MID(All_Opps[[#This Row],[Opportunity Name]],3,2)</f>
        <v>07</v>
      </c>
      <c r="H1999" s="181" t="str">
        <f>LEFT(All_Opps[[#This Row],[Opportunity Name]],7)</f>
        <v>2107-32</v>
      </c>
      <c r="I1999" s="181" t="str" cm="1">
        <f t="array" ref="I19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1999" s="181" t="str">
        <f>YEAR(All_Opps[[#This Row],[Close_Date]])&amp;"-"&amp;TEXT(MONTH(All_Opps[[#This Row],[Close_Date]]),"00")</f>
        <v>2021-07</v>
      </c>
      <c r="K1999" s="182">
        <f>All_Opps[[#This Row],[Created Date2]]*1</f>
        <v>44372</v>
      </c>
      <c r="L1999" s="183">
        <f>YEAR(All_Opps[[#This Row],[Created_Date]])</f>
        <v>2021</v>
      </c>
      <c r="M1999" s="184">
        <f>WEEKNUM(All_Opps[[#This Row],[Created_Date]],16)</f>
        <v>26</v>
      </c>
      <c r="N1999" s="182">
        <f>All_Opps[[#This Row],[Close Date]]*1</f>
        <v>44384</v>
      </c>
      <c r="O1999" s="185">
        <f>YEAR(All_Opps[[#This Row],[Close_Date]])</f>
        <v>2021</v>
      </c>
      <c r="P1999" s="183">
        <f>MONTH(All_Opps[[#This Row],[Close Date]])</f>
        <v>7</v>
      </c>
      <c r="Q1999" s="181">
        <f>WEEKNUM(All_Opps[[#This Row],[Close Date]],1)</f>
        <v>28</v>
      </c>
      <c r="R199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</v>
      </c>
      <c r="S1999" s="4" t="s">
        <v>4308</v>
      </c>
      <c r="T1999" s="4" t="s">
        <v>4309</v>
      </c>
      <c r="U1999" s="68">
        <v>44384</v>
      </c>
      <c r="V1999" s="347" t="s">
        <v>19</v>
      </c>
      <c r="W1999" s="9">
        <v>88144</v>
      </c>
      <c r="X1999" s="4" t="s">
        <v>159</v>
      </c>
      <c r="Y1999" s="4" t="s">
        <v>3563</v>
      </c>
      <c r="Z1999" s="68">
        <v>44372</v>
      </c>
    </row>
    <row r="2000" spans="1:26" ht="12.75" x14ac:dyDescent="0.35">
      <c r="A20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2000" s="181" t="str">
        <f>IF(All_Opps[[#This Row],[WeekMod]]&lt;&gt;"",CONCATENATE(All_Opps[[#This Row],[Opp Year]],"-",TEXT(All_Opps[[#This Row],[WeekMod]],"00#")),"")</f>
        <v>2021-074</v>
      </c>
      <c r="C20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2000" s="181" t="str">
        <f>CONCATENATE(All_Opps[[#This Row],[Opp Year]],"-",TEXT(All_Opps[[#This Row],[Week]],"00#"))</f>
        <v>2021-074</v>
      </c>
      <c r="E2000" s="181">
        <f>IFERROR(VALUE(RIGHT(All_Opps[[#This Row],[Opportunity Name]],2)),"")</f>
        <v>2</v>
      </c>
      <c r="F2000" s="181">
        <f>IFERROR(("20"&amp;LEFT(All_Opps[[#This Row],[Opportunity Name]],2))*1,"")</f>
        <v>2021</v>
      </c>
      <c r="G2000" s="181" t="str">
        <f>MID(All_Opps[[#This Row],[Opportunity Name]],3,2)</f>
        <v>11</v>
      </c>
      <c r="H2000" s="181" t="str">
        <f>LEFT(All_Opps[[#This Row],[Opportunity Name]],7)</f>
        <v>2111-05</v>
      </c>
      <c r="I2000" s="181" t="str" cm="1">
        <f t="array" ref="I20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00" s="181" t="str">
        <f>YEAR(All_Opps[[#This Row],[Close_Date]])&amp;"-"&amp;TEXT(MONTH(All_Opps[[#This Row],[Close_Date]]),"00")</f>
        <v>2021-05</v>
      </c>
      <c r="K2000" s="182">
        <f>All_Opps[[#This Row],[Created Date2]]*1</f>
        <v>44342</v>
      </c>
      <c r="L2000" s="183">
        <f>YEAR(All_Opps[[#This Row],[Created_Date]])</f>
        <v>2021</v>
      </c>
      <c r="M2000" s="184">
        <f>WEEKNUM(All_Opps[[#This Row],[Created_Date]],16)</f>
        <v>22</v>
      </c>
      <c r="N2000" s="182">
        <f>All_Opps[[#This Row],[Close Date]]*1</f>
        <v>44341</v>
      </c>
      <c r="O2000" s="185">
        <f>YEAR(All_Opps[[#This Row],[Close_Date]])</f>
        <v>2021</v>
      </c>
      <c r="P2000" s="183">
        <f>MONTH(All_Opps[[#This Row],[Close Date]])</f>
        <v>5</v>
      </c>
      <c r="Q2000" s="181">
        <f>WEEKNUM(All_Opps[[#This Row],[Close Date]],1)</f>
        <v>22</v>
      </c>
      <c r="R200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159</v>
      </c>
      <c r="S2000" s="4" t="s">
        <v>4310</v>
      </c>
      <c r="T2000" s="4" t="s">
        <v>4311</v>
      </c>
      <c r="U2000" s="68">
        <v>44341</v>
      </c>
      <c r="V2000" s="347" t="s">
        <v>19</v>
      </c>
      <c r="W2000" s="341">
        <v>0</v>
      </c>
      <c r="X2000" s="4" t="s">
        <v>161</v>
      </c>
      <c r="Y2000" s="4" t="s">
        <v>328</v>
      </c>
      <c r="Z2000" s="68">
        <v>44342</v>
      </c>
    </row>
    <row r="2001" spans="1:26" ht="12.75" x14ac:dyDescent="0.35">
      <c r="A20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2001" s="181" t="str">
        <f>IF(All_Opps[[#This Row],[WeekMod]]&lt;&gt;"",CONCATENATE(All_Opps[[#This Row],[Opp Year]],"-",TEXT(All_Opps[[#This Row],[WeekMod]],"00#")),"")</f>
        <v>2022-029</v>
      </c>
      <c r="C20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2001" s="181" t="str">
        <f>CONCATENATE(All_Opps[[#This Row],[Opp Year]],"-",TEXT(All_Opps[[#This Row],[Week]],"00#"))</f>
        <v>2022-029</v>
      </c>
      <c r="E2001" s="181">
        <f>IFERROR(VALUE(RIGHT(All_Opps[[#This Row],[Opportunity Name]],2)),"")</f>
        <v>14</v>
      </c>
      <c r="F2001" s="181">
        <f>IFERROR(("20"&amp;LEFT(All_Opps[[#This Row],[Opportunity Name]],2))*1,"")</f>
        <v>2022</v>
      </c>
      <c r="G2001" s="181" t="str">
        <f>MID(All_Opps[[#This Row],[Opportunity Name]],3,2)</f>
        <v>08</v>
      </c>
      <c r="H2001" s="181" t="str">
        <f>LEFT(All_Opps[[#This Row],[Opportunity Name]],7)</f>
        <v>2208 Wi</v>
      </c>
      <c r="I2001" s="181" t="str" cm="1">
        <f t="array" ref="I20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01" s="181" t="str">
        <f>YEAR(All_Opps[[#This Row],[Close_Date]])&amp;"-"&amp;TEXT(MONTH(All_Opps[[#This Row],[Close_Date]]),"00")</f>
        <v>2021-07</v>
      </c>
      <c r="K2001" s="182">
        <f>All_Opps[[#This Row],[Created Date2]]*1</f>
        <v>44355</v>
      </c>
      <c r="L2001" s="183">
        <f>YEAR(All_Opps[[#This Row],[Created_Date]])</f>
        <v>2021</v>
      </c>
      <c r="M2001" s="184">
        <f>WEEKNUM(All_Opps[[#This Row],[Created_Date]],16)</f>
        <v>24</v>
      </c>
      <c r="N2001" s="182">
        <f>All_Opps[[#This Row],[Close Date]]*1</f>
        <v>44391</v>
      </c>
      <c r="O2001" s="185">
        <f>YEAR(All_Opps[[#This Row],[Close_Date]])</f>
        <v>2021</v>
      </c>
      <c r="P2001" s="183">
        <f>MONTH(All_Opps[[#This Row],[Close Date]])</f>
        <v>7</v>
      </c>
      <c r="Q2001" s="181">
        <f>WEEKNUM(All_Opps[[#This Row],[Close Date]],1)</f>
        <v>29</v>
      </c>
      <c r="R20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01" s="4" t="s">
        <v>4312</v>
      </c>
      <c r="T2001" s="4" t="s">
        <v>4313</v>
      </c>
      <c r="U2001" s="68">
        <v>44391</v>
      </c>
      <c r="V2001" s="347" t="s">
        <v>18</v>
      </c>
      <c r="W2001" s="341">
        <v>378722</v>
      </c>
      <c r="X2001" s="4" t="s">
        <v>13</v>
      </c>
      <c r="Y2001" s="4" t="s">
        <v>328</v>
      </c>
      <c r="Z2001" s="68">
        <v>44355</v>
      </c>
    </row>
    <row r="2002" spans="1:26" ht="12.75" x14ac:dyDescent="0.35">
      <c r="A20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2002" s="181" t="str">
        <f>IF(All_Opps[[#This Row],[WeekMod]]&lt;&gt;"",CONCATENATE(All_Opps[[#This Row],[Opp Year]],"-",TEXT(All_Opps[[#This Row],[WeekMod]],"00#")),"")</f>
        <v>2021-080</v>
      </c>
      <c r="C20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2002" s="181" t="str">
        <f>CONCATENATE(All_Opps[[#This Row],[Opp Year]],"-",TEXT(All_Opps[[#This Row],[Week]],"00#"))</f>
        <v>2021-080</v>
      </c>
      <c r="E2002" s="181">
        <f>IFERROR(VALUE(RIGHT(All_Opps[[#This Row],[Opportunity Name]],2)),"")</f>
        <v>3</v>
      </c>
      <c r="F2002" s="181">
        <f>IFERROR(("20"&amp;LEFT(All_Opps[[#This Row],[Opportunity Name]],2))*1,"")</f>
        <v>2021</v>
      </c>
      <c r="G2002" s="181" t="str">
        <f>MID(All_Opps[[#This Row],[Opportunity Name]],3,2)</f>
        <v>07</v>
      </c>
      <c r="H2002" s="181" t="str">
        <f>LEFT(All_Opps[[#This Row],[Opportunity Name]],7)</f>
        <v>2107-33</v>
      </c>
      <c r="I2002" s="181" t="str" cm="1">
        <f t="array" ref="I20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02" s="181" t="str">
        <f>YEAR(All_Opps[[#This Row],[Close_Date]])&amp;"-"&amp;TEXT(MONTH(All_Opps[[#This Row],[Close_Date]]),"00")</f>
        <v>2021-07</v>
      </c>
      <c r="K2002" s="182">
        <f>All_Opps[[#This Row],[Created Date2]]*1</f>
        <v>44376</v>
      </c>
      <c r="L2002" s="183">
        <f>YEAR(All_Opps[[#This Row],[Created_Date]])</f>
        <v>2021</v>
      </c>
      <c r="M2002" s="184">
        <f>WEEKNUM(All_Opps[[#This Row],[Created_Date]],16)</f>
        <v>27</v>
      </c>
      <c r="N2002" s="182">
        <f>All_Opps[[#This Row],[Close Date]]*1</f>
        <v>44385</v>
      </c>
      <c r="O2002" s="185">
        <f>YEAR(All_Opps[[#This Row],[Close_Date]])</f>
        <v>2021</v>
      </c>
      <c r="P2002" s="183">
        <f>MONTH(All_Opps[[#This Row],[Close Date]])</f>
        <v>7</v>
      </c>
      <c r="Q2002" s="181">
        <f>WEEKNUM(All_Opps[[#This Row],[Close Date]],1)</f>
        <v>28</v>
      </c>
      <c r="R200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</v>
      </c>
      <c r="S2002" s="4" t="s">
        <v>4314</v>
      </c>
      <c r="T2002" s="4" t="s">
        <v>4315</v>
      </c>
      <c r="U2002" s="68">
        <v>44385</v>
      </c>
      <c r="V2002" s="347" t="s">
        <v>19</v>
      </c>
      <c r="W2002" s="9">
        <v>25970</v>
      </c>
      <c r="X2002" s="4" t="s">
        <v>161</v>
      </c>
      <c r="Y2002" s="4" t="s">
        <v>1285</v>
      </c>
      <c r="Z2002" s="68">
        <v>44376</v>
      </c>
    </row>
    <row r="2003" spans="1:26" ht="12.75" x14ac:dyDescent="0.35">
      <c r="A20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2003" s="181" t="str">
        <f>IF(All_Opps[[#This Row],[WeekMod]]&lt;&gt;"",CONCATENATE(All_Opps[[#This Row],[Opp Year]],"-",TEXT(All_Opps[[#This Row],[WeekMod]],"00#")),"")</f>
        <v>2021-081</v>
      </c>
      <c r="C20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2003" s="181" t="str">
        <f>CONCATENATE(All_Opps[[#This Row],[Opp Year]],"-",TEXT(All_Opps[[#This Row],[Week]],"00#"))</f>
        <v>2021-081</v>
      </c>
      <c r="E2003" s="181">
        <f>IFERROR(VALUE(RIGHT(All_Opps[[#This Row],[Opportunity Name]],2)),"")</f>
        <v>7</v>
      </c>
      <c r="F2003" s="181">
        <f>IFERROR(("20"&amp;LEFT(All_Opps[[#This Row],[Opportunity Name]],2))*1,"")</f>
        <v>2021</v>
      </c>
      <c r="G2003" s="181" t="str">
        <f>MID(All_Opps[[#This Row],[Opportunity Name]],3,2)</f>
        <v>12</v>
      </c>
      <c r="H2003" s="181" t="str">
        <f>LEFT(All_Opps[[#This Row],[Opportunity Name]],7)</f>
        <v>2112 Wh</v>
      </c>
      <c r="I2003" s="181" t="str" cm="1">
        <f t="array" ref="I20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03" s="181" t="str">
        <f>YEAR(All_Opps[[#This Row],[Close_Date]])&amp;"-"&amp;TEXT(MONTH(All_Opps[[#This Row],[Close_Date]]),"00")</f>
        <v>2021-07</v>
      </c>
      <c r="K2003" s="182">
        <f>All_Opps[[#This Row],[Created Date2]]*1</f>
        <v>44394</v>
      </c>
      <c r="L2003" s="183">
        <f>YEAR(All_Opps[[#This Row],[Created_Date]])</f>
        <v>2021</v>
      </c>
      <c r="M2003" s="184">
        <f>WEEKNUM(All_Opps[[#This Row],[Created_Date]],16)</f>
        <v>30</v>
      </c>
      <c r="N2003" s="182">
        <f>All_Opps[[#This Row],[Close Date]]*1</f>
        <v>44394</v>
      </c>
      <c r="O2003" s="185">
        <f>YEAR(All_Opps[[#This Row],[Close_Date]])</f>
        <v>2021</v>
      </c>
      <c r="P2003" s="183">
        <f>MONTH(All_Opps[[#This Row],[Close Date]])</f>
        <v>7</v>
      </c>
      <c r="Q2003" s="181">
        <f>WEEKNUM(All_Opps[[#This Row],[Close Date]],1)</f>
        <v>29</v>
      </c>
      <c r="R20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03" s="4" t="s">
        <v>4316</v>
      </c>
      <c r="T2003" s="4" t="s">
        <v>4317</v>
      </c>
      <c r="U2003" s="68">
        <v>44394</v>
      </c>
      <c r="V2003" s="347" t="s">
        <v>18</v>
      </c>
      <c r="W2003" s="341">
        <v>104583</v>
      </c>
      <c r="X2003" s="4" t="s">
        <v>11</v>
      </c>
      <c r="Y2003" s="4" t="s">
        <v>328</v>
      </c>
      <c r="Z2003" s="68">
        <v>44394</v>
      </c>
    </row>
    <row r="2004" spans="1:26" ht="12.75" x14ac:dyDescent="0.35">
      <c r="A20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2004" s="181" t="str">
        <f>IF(All_Opps[[#This Row],[WeekMod]]&lt;&gt;"",CONCATENATE(All_Opps[[#This Row],[Opp Year]],"-",TEXT(All_Opps[[#This Row],[WeekMod]],"00#")),"")</f>
        <v>2021-077</v>
      </c>
      <c r="C20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2004" s="181" t="str">
        <f>CONCATENATE(All_Opps[[#This Row],[Opp Year]],"-",TEXT(All_Opps[[#This Row],[Week]],"00#"))</f>
        <v>2021-077</v>
      </c>
      <c r="E2004" s="181">
        <f>IFERROR(VALUE(RIGHT(All_Opps[[#This Row],[Opportunity Name]],2)),"")</f>
        <v>8</v>
      </c>
      <c r="F2004" s="181">
        <f>IFERROR(("20"&amp;LEFT(All_Opps[[#This Row],[Opportunity Name]],2))*1,"")</f>
        <v>2021</v>
      </c>
      <c r="G2004" s="181" t="str">
        <f>MID(All_Opps[[#This Row],[Opportunity Name]],3,2)</f>
        <v>07</v>
      </c>
      <c r="H2004" s="181" t="str">
        <f>LEFT(All_Opps[[#This Row],[Opportunity Name]],7)</f>
        <v>2107 Ze</v>
      </c>
      <c r="I2004" s="181" t="str" cm="1">
        <f t="array" ref="I20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04" s="181" t="str">
        <f>YEAR(All_Opps[[#This Row],[Close_Date]])&amp;"-"&amp;TEXT(MONTH(All_Opps[[#This Row],[Close_Date]]),"00")</f>
        <v>2021-06</v>
      </c>
      <c r="K2004" s="182">
        <f>All_Opps[[#This Row],[Created Date2]]*1</f>
        <v>44313</v>
      </c>
      <c r="L2004" s="183">
        <f>YEAR(All_Opps[[#This Row],[Created_Date]])</f>
        <v>2021</v>
      </c>
      <c r="M2004" s="184">
        <f>WEEKNUM(All_Opps[[#This Row],[Created_Date]],16)</f>
        <v>18</v>
      </c>
      <c r="N2004" s="182">
        <f>All_Opps[[#This Row],[Close Date]]*1</f>
        <v>44364</v>
      </c>
      <c r="O2004" s="185">
        <f>YEAR(All_Opps[[#This Row],[Close_Date]])</f>
        <v>2021</v>
      </c>
      <c r="P2004" s="183">
        <f>MONTH(All_Opps[[#This Row],[Close Date]])</f>
        <v>6</v>
      </c>
      <c r="Q2004" s="181">
        <f>WEEKNUM(All_Opps[[#This Row],[Close Date]],1)</f>
        <v>25</v>
      </c>
      <c r="R200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04" s="4" t="s">
        <v>4318</v>
      </c>
      <c r="T2004" s="4" t="s">
        <v>4319</v>
      </c>
      <c r="U2004" s="68">
        <v>44364</v>
      </c>
      <c r="V2004" s="347" t="s">
        <v>18</v>
      </c>
      <c r="W2004" s="341">
        <v>111995</v>
      </c>
      <c r="X2004" s="4" t="s">
        <v>15</v>
      </c>
      <c r="Y2004" s="4" t="s">
        <v>328</v>
      </c>
      <c r="Z2004" s="68">
        <v>44313</v>
      </c>
    </row>
    <row r="2005" spans="1:26" ht="12.75" x14ac:dyDescent="0.35">
      <c r="A20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2005" s="181" t="str">
        <f>IF(All_Opps[[#This Row],[WeekMod]]&lt;&gt;"",CONCATENATE(All_Opps[[#This Row],[Opp Year]],"-",TEXT(All_Opps[[#This Row],[WeekMod]],"00#")),"")</f>
        <v>2022-028</v>
      </c>
      <c r="C20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2005" s="181" t="str">
        <f>CONCATENATE(All_Opps[[#This Row],[Opp Year]],"-",TEXT(All_Opps[[#This Row],[Week]],"00#"))</f>
        <v>2022-028</v>
      </c>
      <c r="E2005" s="181">
        <f>IFERROR(VALUE(RIGHT(All_Opps[[#This Row],[Opportunity Name]],2)),"")</f>
        <v>2</v>
      </c>
      <c r="F2005" s="181">
        <f>IFERROR(("20"&amp;LEFT(All_Opps[[#This Row],[Opportunity Name]],2))*1,"")</f>
        <v>2022</v>
      </c>
      <c r="G2005" s="181" t="str">
        <f>MID(All_Opps[[#This Row],[Opportunity Name]],3,2)</f>
        <v>03</v>
      </c>
      <c r="H2005" s="181" t="str">
        <f>LEFT(All_Opps[[#This Row],[Opportunity Name]],7)</f>
        <v>2203-07</v>
      </c>
      <c r="I2005" s="181" t="str" cm="1">
        <f t="array" ref="I20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005" s="181" t="str">
        <f>YEAR(All_Opps[[#This Row],[Close_Date]])&amp;"-"&amp;TEXT(MONTH(All_Opps[[#This Row],[Close_Date]]),"00")</f>
        <v>2021-07</v>
      </c>
      <c r="K2005" s="182">
        <f>All_Opps[[#This Row],[Created Date2]]*1</f>
        <v>44382</v>
      </c>
      <c r="L2005" s="183">
        <f>YEAR(All_Opps[[#This Row],[Created_Date]])</f>
        <v>2021</v>
      </c>
      <c r="M2005" s="184">
        <f>WEEKNUM(All_Opps[[#This Row],[Created_Date]],16)</f>
        <v>28</v>
      </c>
      <c r="N2005" s="182">
        <f>All_Opps[[#This Row],[Close Date]]*1</f>
        <v>44382</v>
      </c>
      <c r="O2005" s="185">
        <f>YEAR(All_Opps[[#This Row],[Close_Date]])</f>
        <v>2021</v>
      </c>
      <c r="P2005" s="183">
        <f>MONTH(All_Opps[[#This Row],[Close Date]])</f>
        <v>7</v>
      </c>
      <c r="Q2005" s="181">
        <f>WEEKNUM(All_Opps[[#This Row],[Close Date]],1)</f>
        <v>28</v>
      </c>
      <c r="R200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05" s="4" t="s">
        <v>4320</v>
      </c>
      <c r="T2005" s="4" t="s">
        <v>4321</v>
      </c>
      <c r="U2005" s="68">
        <v>44382</v>
      </c>
      <c r="V2005" s="347" t="s">
        <v>20</v>
      </c>
      <c r="W2005" s="341">
        <v>32900</v>
      </c>
      <c r="X2005" s="4" t="s">
        <v>159</v>
      </c>
      <c r="Y2005" s="4" t="s">
        <v>328</v>
      </c>
      <c r="Z2005" s="68">
        <v>44382</v>
      </c>
    </row>
    <row r="2006" spans="1:26" ht="12.75" x14ac:dyDescent="0.35">
      <c r="A20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2006" s="181" t="str">
        <f>IF(All_Opps[[#This Row],[WeekMod]]&lt;&gt;"",CONCATENATE(All_Opps[[#This Row],[Opp Year]],"-",TEXT(All_Opps[[#This Row],[WeekMod]],"00#")),"")</f>
        <v>2022-021</v>
      </c>
      <c r="C20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2006" s="181" t="str">
        <f>CONCATENATE(All_Opps[[#This Row],[Opp Year]],"-",TEXT(All_Opps[[#This Row],[Week]],"00#"))</f>
        <v>2022-021</v>
      </c>
      <c r="E2006" s="181">
        <f>IFERROR(VALUE(RIGHT(All_Opps[[#This Row],[Opportunity Name]],2)),"")</f>
        <v>2</v>
      </c>
      <c r="F2006" s="181">
        <f>IFERROR(("20"&amp;LEFT(All_Opps[[#This Row],[Opportunity Name]],2))*1,"")</f>
        <v>2022</v>
      </c>
      <c r="G2006" s="181" t="str">
        <f>MID(All_Opps[[#This Row],[Opportunity Name]],3,2)</f>
        <v>03</v>
      </c>
      <c r="H2006" s="181" t="str">
        <f>LEFT(All_Opps[[#This Row],[Opportunity Name]],7)</f>
        <v>2203-08</v>
      </c>
      <c r="I2006" s="181" t="str" cm="1">
        <f t="array" ref="I20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006" s="181" t="str">
        <f>YEAR(All_Opps[[#This Row],[Close_Date]])&amp;"-"&amp;TEXT(MONTH(All_Opps[[#This Row],[Close_Date]]),"00")</f>
        <v>2021-05</v>
      </c>
      <c r="K2006" s="182">
        <f>All_Opps[[#This Row],[Created Date2]]*1</f>
        <v>44335</v>
      </c>
      <c r="L2006" s="183">
        <f>YEAR(All_Opps[[#This Row],[Created_Date]])</f>
        <v>2021</v>
      </c>
      <c r="M2006" s="184">
        <f>WEEKNUM(All_Opps[[#This Row],[Created_Date]],16)</f>
        <v>21</v>
      </c>
      <c r="N2006" s="182">
        <f>All_Opps[[#This Row],[Close Date]]*1</f>
        <v>44335</v>
      </c>
      <c r="O2006" s="185">
        <f>YEAR(All_Opps[[#This Row],[Close_Date]])</f>
        <v>2021</v>
      </c>
      <c r="P2006" s="183">
        <f>MONTH(All_Opps[[#This Row],[Close Date]])</f>
        <v>5</v>
      </c>
      <c r="Q2006" s="181">
        <f>WEEKNUM(All_Opps[[#This Row],[Close Date]],1)</f>
        <v>21</v>
      </c>
      <c r="R20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06" s="4" t="s">
        <v>4322</v>
      </c>
      <c r="T2006" s="4" t="s">
        <v>4323</v>
      </c>
      <c r="U2006" s="68">
        <v>44335</v>
      </c>
      <c r="V2006" s="347" t="s">
        <v>20</v>
      </c>
      <c r="W2006" s="341">
        <v>39646</v>
      </c>
      <c r="X2006" s="4" t="s">
        <v>13</v>
      </c>
      <c r="Y2006" s="4" t="s">
        <v>328</v>
      </c>
      <c r="Z2006" s="68">
        <v>44335</v>
      </c>
    </row>
    <row r="2007" spans="1:26" ht="12.75" x14ac:dyDescent="0.35">
      <c r="A20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2007" s="181" t="str">
        <f>IF(All_Opps[[#This Row],[WeekMod]]&lt;&gt;"",CONCATENATE(All_Opps[[#This Row],[Opp Year]],"-",TEXT(All_Opps[[#This Row],[WeekMod]],"00#")),"")</f>
        <v>2022-024</v>
      </c>
      <c r="C20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2007" s="181" t="str">
        <f>CONCATENATE(All_Opps[[#This Row],[Opp Year]],"-",TEXT(All_Opps[[#This Row],[Week]],"00#"))</f>
        <v>2022-024</v>
      </c>
      <c r="E2007" s="181">
        <f>IFERROR(VALUE(RIGHT(All_Opps[[#This Row],[Opportunity Name]],2)),"")</f>
        <v>1</v>
      </c>
      <c r="F2007" s="181">
        <f>IFERROR(("20"&amp;LEFT(All_Opps[[#This Row],[Opportunity Name]],2))*1,"")</f>
        <v>2022</v>
      </c>
      <c r="G2007" s="181" t="str">
        <f>MID(All_Opps[[#This Row],[Opportunity Name]],3,2)</f>
        <v>02</v>
      </c>
      <c r="H2007" s="181" t="str">
        <f>LEFT(All_Opps[[#This Row],[Opportunity Name]],7)</f>
        <v>2202-10</v>
      </c>
      <c r="I2007" s="181" t="str" cm="1">
        <f t="array" ref="I20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07" s="181" t="str">
        <f>YEAR(All_Opps[[#This Row],[Close_Date]])&amp;"-"&amp;TEXT(MONTH(All_Opps[[#This Row],[Close_Date]]),"00")</f>
        <v>2021-06</v>
      </c>
      <c r="K2007" s="182">
        <f>All_Opps[[#This Row],[Created Date2]]*1</f>
        <v>44359</v>
      </c>
      <c r="L2007" s="183">
        <f>YEAR(All_Opps[[#This Row],[Created_Date]])</f>
        <v>2021</v>
      </c>
      <c r="M2007" s="184">
        <f>WEEKNUM(All_Opps[[#This Row],[Created_Date]],16)</f>
        <v>25</v>
      </c>
      <c r="N2007" s="182">
        <f>All_Opps[[#This Row],[Close Date]]*1</f>
        <v>44358</v>
      </c>
      <c r="O2007" s="185">
        <f>YEAR(All_Opps[[#This Row],[Close_Date]])</f>
        <v>2021</v>
      </c>
      <c r="P2007" s="183">
        <f>MONTH(All_Opps[[#This Row],[Close Date]])</f>
        <v>6</v>
      </c>
      <c r="Q2007" s="181">
        <f>WEEKNUM(All_Opps[[#This Row],[Close Date]],1)</f>
        <v>24</v>
      </c>
      <c r="R200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234</v>
      </c>
      <c r="S2007" s="4" t="s">
        <v>4324</v>
      </c>
      <c r="T2007" s="4" t="s">
        <v>4325</v>
      </c>
      <c r="U2007" s="68">
        <v>44358</v>
      </c>
      <c r="V2007" s="347" t="s">
        <v>19</v>
      </c>
      <c r="W2007" s="341">
        <v>15676</v>
      </c>
      <c r="X2007" s="4" t="s">
        <v>160</v>
      </c>
      <c r="Y2007" s="4" t="s">
        <v>328</v>
      </c>
      <c r="Z2007" s="68">
        <v>44359</v>
      </c>
    </row>
    <row r="2008" spans="1:26" ht="12.75" x14ac:dyDescent="0.35">
      <c r="A20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2008" s="181" t="str">
        <f>IF(All_Opps[[#This Row],[WeekMod]]&lt;&gt;"",CONCATENATE(All_Opps[[#This Row],[Opp Year]],"-",TEXT(All_Opps[[#This Row],[WeekMod]],"00#")),"")</f>
        <v>2021-078</v>
      </c>
      <c r="C20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2008" s="181" t="str">
        <f>CONCATENATE(All_Opps[[#This Row],[Opp Year]],"-",TEXT(All_Opps[[#This Row],[Week]],"00#"))</f>
        <v>2021-078</v>
      </c>
      <c r="E2008" s="181">
        <f>IFERROR(VALUE(RIGHT(All_Opps[[#This Row],[Opportunity Name]],2)),"")</f>
        <v>2</v>
      </c>
      <c r="F2008" s="181">
        <f>IFERROR(("20"&amp;LEFT(All_Opps[[#This Row],[Opportunity Name]],2))*1,"")</f>
        <v>2021</v>
      </c>
      <c r="G2008" s="181" t="str">
        <f>MID(All_Opps[[#This Row],[Opportunity Name]],3,2)</f>
        <v>09</v>
      </c>
      <c r="H2008" s="181" t="str">
        <f>LEFT(All_Opps[[#This Row],[Opportunity Name]],7)</f>
        <v>2109-35</v>
      </c>
      <c r="I2008" s="181" t="str" cm="1">
        <f t="array" ref="I20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08" s="181" t="str">
        <f>YEAR(All_Opps[[#This Row],[Close_Date]])&amp;"-"&amp;TEXT(MONTH(All_Opps[[#This Row],[Close_Date]]),"00")</f>
        <v>2021-06</v>
      </c>
      <c r="K2008" s="182">
        <f>All_Opps[[#This Row],[Created Date2]]*1</f>
        <v>44348</v>
      </c>
      <c r="L2008" s="183">
        <f>YEAR(All_Opps[[#This Row],[Created_Date]])</f>
        <v>2021</v>
      </c>
      <c r="M2008" s="184">
        <f>WEEKNUM(All_Opps[[#This Row],[Created_Date]],16)</f>
        <v>23</v>
      </c>
      <c r="N2008" s="182">
        <f>All_Opps[[#This Row],[Close Date]]*1</f>
        <v>44367</v>
      </c>
      <c r="O2008" s="185">
        <f>YEAR(All_Opps[[#This Row],[Close_Date]])</f>
        <v>2021</v>
      </c>
      <c r="P2008" s="183">
        <f>MONTH(All_Opps[[#This Row],[Close Date]])</f>
        <v>6</v>
      </c>
      <c r="Q2008" s="181">
        <f>WEEKNUM(All_Opps[[#This Row],[Close Date]],1)</f>
        <v>26</v>
      </c>
      <c r="R200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92</v>
      </c>
      <c r="S2008" s="4" t="s">
        <v>4326</v>
      </c>
      <c r="T2008" s="4" t="s">
        <v>4327</v>
      </c>
      <c r="U2008" s="68">
        <v>44367</v>
      </c>
      <c r="V2008" s="347" t="s">
        <v>19</v>
      </c>
      <c r="W2008" s="9">
        <v>29141</v>
      </c>
      <c r="X2008" s="4" t="s">
        <v>11</v>
      </c>
      <c r="Y2008" s="4" t="s">
        <v>3563</v>
      </c>
      <c r="Z2008" s="68">
        <v>44348</v>
      </c>
    </row>
    <row r="2009" spans="1:26" ht="12.75" x14ac:dyDescent="0.35">
      <c r="A20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22</v>
      </c>
      <c r="B2009" s="181" t="str">
        <f>IF(All_Opps[[#This Row],[WeekMod]]&lt;&gt;"",CONCATENATE(All_Opps[[#This Row],[Opp Year]],"-",TEXT(All_Opps[[#This Row],[WeekMod]],"00#")),"")</f>
        <v>2022-022</v>
      </c>
      <c r="C20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22</v>
      </c>
      <c r="D2009" s="181" t="str">
        <f>CONCATENATE(All_Opps[[#This Row],[Opp Year]],"-",TEXT(All_Opps[[#This Row],[Week]],"00#"))</f>
        <v>2022-022</v>
      </c>
      <c r="E2009" s="181">
        <f>IFERROR(VALUE(RIGHT(All_Opps[[#This Row],[Opportunity Name]],2)),"")</f>
        <v>1</v>
      </c>
      <c r="F2009" s="181">
        <f>IFERROR(("20"&amp;LEFT(All_Opps[[#This Row],[Opportunity Name]],2))*1,"")</f>
        <v>2022</v>
      </c>
      <c r="G2009" s="181" t="str">
        <f>MID(All_Opps[[#This Row],[Opportunity Name]],3,2)</f>
        <v>02</v>
      </c>
      <c r="H2009" s="181" t="str">
        <f>LEFT(All_Opps[[#This Row],[Opportunity Name]],7)</f>
        <v>2202-10</v>
      </c>
      <c r="I2009" s="181" t="str" cm="1">
        <f t="array" ref="I20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09" s="181" t="str">
        <f>YEAR(All_Opps[[#This Row],[Close_Date]])&amp;"-"&amp;TEXT(MONTH(All_Opps[[#This Row],[Close_Date]]),"00")</f>
        <v>2021-05</v>
      </c>
      <c r="K2009" s="182">
        <f>All_Opps[[#This Row],[Created Date2]]*1</f>
        <v>44345</v>
      </c>
      <c r="L2009" s="183">
        <f>YEAR(All_Opps[[#This Row],[Created_Date]])</f>
        <v>2021</v>
      </c>
      <c r="M2009" s="184">
        <f>WEEKNUM(All_Opps[[#This Row],[Created_Date]],16)</f>
        <v>23</v>
      </c>
      <c r="N2009" s="182">
        <f>All_Opps[[#This Row],[Close Date]]*1</f>
        <v>44344</v>
      </c>
      <c r="O2009" s="185">
        <f>YEAR(All_Opps[[#This Row],[Close_Date]])</f>
        <v>2021</v>
      </c>
      <c r="P2009" s="183">
        <f>MONTH(All_Opps[[#This Row],[Close Date]])</f>
        <v>5</v>
      </c>
      <c r="Q2009" s="181">
        <f>WEEKNUM(All_Opps[[#This Row],[Close Date]],1)</f>
        <v>22</v>
      </c>
      <c r="R200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248</v>
      </c>
      <c r="S2009" s="4" t="s">
        <v>4328</v>
      </c>
      <c r="T2009" s="4" t="s">
        <v>4329</v>
      </c>
      <c r="U2009" s="68">
        <v>44344</v>
      </c>
      <c r="V2009" s="347" t="s">
        <v>19</v>
      </c>
      <c r="W2009" s="341">
        <v>36653</v>
      </c>
      <c r="X2009" s="4" t="s">
        <v>153</v>
      </c>
      <c r="Y2009" s="4" t="s">
        <v>328</v>
      </c>
      <c r="Z2009" s="68">
        <v>44345</v>
      </c>
    </row>
    <row r="2010" spans="1:26" ht="12.75" x14ac:dyDescent="0.35">
      <c r="A20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2010" s="181" t="str">
        <f>IF(All_Opps[[#This Row],[WeekMod]]&lt;&gt;"",CONCATENATE(All_Opps[[#This Row],[Opp Year]],"-",TEXT(All_Opps[[#This Row],[WeekMod]],"00#")),"")</f>
        <v>2022-029</v>
      </c>
      <c r="C20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2010" s="181" t="str">
        <f>CONCATENATE(All_Opps[[#This Row],[Opp Year]],"-",TEXT(All_Opps[[#This Row],[Week]],"00#"))</f>
        <v>2022-029</v>
      </c>
      <c r="E2010" s="181">
        <f>IFERROR(VALUE(RIGHT(All_Opps[[#This Row],[Opportunity Name]],2)),"")</f>
        <v>2</v>
      </c>
      <c r="F2010" s="181">
        <f>IFERROR(("20"&amp;LEFT(All_Opps[[#This Row],[Opportunity Name]],2))*1,"")</f>
        <v>2022</v>
      </c>
      <c r="G2010" s="181" t="str">
        <f>MID(All_Opps[[#This Row],[Opportunity Name]],3,2)</f>
        <v>02</v>
      </c>
      <c r="H2010" s="181" t="str">
        <f>LEFT(All_Opps[[#This Row],[Opportunity Name]],7)</f>
        <v>2202-11</v>
      </c>
      <c r="I2010" s="181" t="str" cm="1">
        <f t="array" ref="I20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10" s="181" t="str">
        <f>YEAR(All_Opps[[#This Row],[Close_Date]])&amp;"-"&amp;TEXT(MONTH(All_Opps[[#This Row],[Close_Date]]),"00")</f>
        <v>2021-07</v>
      </c>
      <c r="K2010" s="182">
        <f>All_Opps[[#This Row],[Created Date2]]*1</f>
        <v>44366</v>
      </c>
      <c r="L2010" s="183">
        <f>YEAR(All_Opps[[#This Row],[Created_Date]])</f>
        <v>2021</v>
      </c>
      <c r="M2010" s="184">
        <f>WEEKNUM(All_Opps[[#This Row],[Created_Date]],16)</f>
        <v>26</v>
      </c>
      <c r="N2010" s="182">
        <f>All_Opps[[#This Row],[Close Date]]*1</f>
        <v>44392</v>
      </c>
      <c r="O2010" s="185">
        <f>YEAR(All_Opps[[#This Row],[Close_Date]])</f>
        <v>2021</v>
      </c>
      <c r="P2010" s="183">
        <f>MONTH(All_Opps[[#This Row],[Close Date]])</f>
        <v>7</v>
      </c>
      <c r="Q2010" s="181">
        <f>WEEKNUM(All_Opps[[#This Row],[Close Date]],1)</f>
        <v>29</v>
      </c>
      <c r="R201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227</v>
      </c>
      <c r="S2010" s="4" t="s">
        <v>4330</v>
      </c>
      <c r="T2010" s="4" t="s">
        <v>4331</v>
      </c>
      <c r="U2010" s="68">
        <v>44392</v>
      </c>
      <c r="V2010" s="347" t="s">
        <v>19</v>
      </c>
      <c r="W2010" s="9">
        <v>35156</v>
      </c>
      <c r="X2010" s="4" t="s">
        <v>15</v>
      </c>
      <c r="Y2010" s="4" t="s">
        <v>1285</v>
      </c>
      <c r="Z2010" s="68">
        <v>44366</v>
      </c>
    </row>
    <row r="2011" spans="1:26" ht="12.75" x14ac:dyDescent="0.35">
      <c r="A20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2011" s="181" t="str">
        <f>IF(All_Opps[[#This Row],[WeekMod]]&lt;&gt;"",CONCATENATE(All_Opps[[#This Row],[Opp Year]],"-",TEXT(All_Opps[[#This Row],[WeekMod]],"00#")),"")</f>
        <v>2022-028</v>
      </c>
      <c r="C20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2011" s="181" t="str">
        <f>CONCATENATE(All_Opps[[#This Row],[Opp Year]],"-",TEXT(All_Opps[[#This Row],[Week]],"00#"))</f>
        <v>2022-028</v>
      </c>
      <c r="E2011" s="181">
        <f>IFERROR(VALUE(RIGHT(All_Opps[[#This Row],[Opportunity Name]],2)),"")</f>
        <v>1</v>
      </c>
      <c r="F2011" s="181">
        <f>IFERROR(("20"&amp;LEFT(All_Opps[[#This Row],[Opportunity Name]],2))*1,"")</f>
        <v>2022</v>
      </c>
      <c r="G2011" s="181" t="str">
        <f>MID(All_Opps[[#This Row],[Opportunity Name]],3,2)</f>
        <v>02</v>
      </c>
      <c r="H2011" s="181" t="str">
        <f>LEFT(All_Opps[[#This Row],[Opportunity Name]],7)</f>
        <v>2202-10</v>
      </c>
      <c r="I2011" s="181" t="str" cm="1">
        <f t="array" ref="I20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11" s="181" t="str">
        <f>YEAR(All_Opps[[#This Row],[Close_Date]])&amp;"-"&amp;TEXT(MONTH(All_Opps[[#This Row],[Close_Date]]),"00")</f>
        <v>2021-07</v>
      </c>
      <c r="K2011" s="182">
        <f>All_Opps[[#This Row],[Created Date2]]*1</f>
        <v>44384</v>
      </c>
      <c r="L2011" s="183">
        <f>YEAR(All_Opps[[#This Row],[Created_Date]])</f>
        <v>2021</v>
      </c>
      <c r="M2011" s="184">
        <f>WEEKNUM(All_Opps[[#This Row],[Created_Date]],16)</f>
        <v>28</v>
      </c>
      <c r="N2011" s="182">
        <f>All_Opps[[#This Row],[Close Date]]*1</f>
        <v>44383</v>
      </c>
      <c r="O2011" s="185">
        <f>YEAR(All_Opps[[#This Row],[Close_Date]])</f>
        <v>2021</v>
      </c>
      <c r="P2011" s="183">
        <f>MONTH(All_Opps[[#This Row],[Close Date]])</f>
        <v>7</v>
      </c>
      <c r="Q2011" s="181">
        <f>WEEKNUM(All_Opps[[#This Row],[Close Date]],1)</f>
        <v>28</v>
      </c>
      <c r="R201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209</v>
      </c>
      <c r="S2011" s="4" t="s">
        <v>4332</v>
      </c>
      <c r="T2011" s="4" t="s">
        <v>4333</v>
      </c>
      <c r="U2011" s="68">
        <v>44383</v>
      </c>
      <c r="V2011" s="347" t="s">
        <v>19</v>
      </c>
      <c r="W2011" s="341">
        <v>13549</v>
      </c>
      <c r="X2011" s="4" t="s">
        <v>13</v>
      </c>
      <c r="Y2011" s="4" t="s">
        <v>328</v>
      </c>
      <c r="Z2011" s="68">
        <v>44384</v>
      </c>
    </row>
    <row r="2012" spans="1:26" ht="12.75" x14ac:dyDescent="0.35">
      <c r="A20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2012" s="181" t="str">
        <f>IF(All_Opps[[#This Row],[WeekMod]]&lt;&gt;"",CONCATENATE(All_Opps[[#This Row],[Opp Year]],"-",TEXT(All_Opps[[#This Row],[WeekMod]],"00#")),"")</f>
        <v>2021-082</v>
      </c>
      <c r="C20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2012" s="181" t="str">
        <f>CONCATENATE(All_Opps[[#This Row],[Opp Year]],"-",TEXT(All_Opps[[#This Row],[Week]],"00#"))</f>
        <v>2021-082</v>
      </c>
      <c r="E2012" s="181">
        <f>IFERROR(VALUE(RIGHT(All_Opps[[#This Row],[Opportunity Name]],2)),"")</f>
        <v>2</v>
      </c>
      <c r="F2012" s="181">
        <f>IFERROR(("20"&amp;LEFT(All_Opps[[#This Row],[Opportunity Name]],2))*1,"")</f>
        <v>2021</v>
      </c>
      <c r="G2012" s="181" t="str">
        <f>MID(All_Opps[[#This Row],[Opportunity Name]],3,2)</f>
        <v>10</v>
      </c>
      <c r="H2012" s="181" t="str">
        <f>LEFT(All_Opps[[#This Row],[Opportunity Name]],7)</f>
        <v>2110 Ur</v>
      </c>
      <c r="I2012" s="181" t="str" cm="1">
        <f t="array" ref="I20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12" s="181" t="str">
        <f>YEAR(All_Opps[[#This Row],[Close_Date]])&amp;"-"&amp;TEXT(MONTH(All_Opps[[#This Row],[Close_Date]]),"00")</f>
        <v>2021-07</v>
      </c>
      <c r="K2012" s="182">
        <f>All_Opps[[#This Row],[Created Date2]]*1</f>
        <v>44373</v>
      </c>
      <c r="L2012" s="183">
        <f>YEAR(All_Opps[[#This Row],[Created_Date]])</f>
        <v>2021</v>
      </c>
      <c r="M2012" s="184">
        <f>WEEKNUM(All_Opps[[#This Row],[Created_Date]],16)</f>
        <v>27</v>
      </c>
      <c r="N2012" s="182">
        <f>All_Opps[[#This Row],[Close Date]]*1</f>
        <v>44401</v>
      </c>
      <c r="O2012" s="185">
        <f>YEAR(All_Opps[[#This Row],[Close_Date]])</f>
        <v>2021</v>
      </c>
      <c r="P2012" s="183">
        <f>MONTH(All_Opps[[#This Row],[Close Date]])</f>
        <v>7</v>
      </c>
      <c r="Q2012" s="181">
        <f>WEEKNUM(All_Opps[[#This Row],[Close Date]],1)</f>
        <v>30</v>
      </c>
      <c r="R20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12" s="4" t="s">
        <v>4334</v>
      </c>
      <c r="T2012" s="4" t="s">
        <v>4335</v>
      </c>
      <c r="U2012" s="68">
        <v>44401</v>
      </c>
      <c r="V2012" s="347" t="s">
        <v>18</v>
      </c>
      <c r="W2012" s="9">
        <v>17323</v>
      </c>
      <c r="X2012" s="4" t="s">
        <v>5</v>
      </c>
      <c r="Y2012" s="4" t="s">
        <v>3563</v>
      </c>
      <c r="Z2012" s="68">
        <v>44373</v>
      </c>
    </row>
    <row r="2013" spans="1:26" ht="12.75" x14ac:dyDescent="0.35">
      <c r="A20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2013" s="181" t="str">
        <f>IF(All_Opps[[#This Row],[WeekMod]]&lt;&gt;"",CONCATENATE(All_Opps[[#This Row],[Opp Year]],"-",TEXT(All_Opps[[#This Row],[WeekMod]],"00#")),"")</f>
        <v>2022-028</v>
      </c>
      <c r="C20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2013" s="181" t="str">
        <f>CONCATENATE(All_Opps[[#This Row],[Opp Year]],"-",TEXT(All_Opps[[#This Row],[Week]],"00#"))</f>
        <v>2022-028</v>
      </c>
      <c r="E2013" s="181">
        <f>IFERROR(VALUE(RIGHT(All_Opps[[#This Row],[Opportunity Name]],2)),"")</f>
        <v>2</v>
      </c>
      <c r="F2013" s="181">
        <f>IFERROR(("20"&amp;LEFT(All_Opps[[#This Row],[Opportunity Name]],2))*1,"")</f>
        <v>2022</v>
      </c>
      <c r="G2013" s="181" t="str">
        <f>MID(All_Opps[[#This Row],[Opportunity Name]],3,2)</f>
        <v>09</v>
      </c>
      <c r="H2013" s="181" t="str">
        <f>LEFT(All_Opps[[#This Row],[Opportunity Name]],7)</f>
        <v>2209-08</v>
      </c>
      <c r="I2013" s="181" t="str" cm="1">
        <f t="array" ref="I20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13" s="181" t="str">
        <f>YEAR(All_Opps[[#This Row],[Close_Date]])&amp;"-"&amp;TEXT(MONTH(All_Opps[[#This Row],[Close_Date]]),"00")</f>
        <v>2021-07</v>
      </c>
      <c r="K2013" s="182">
        <f>All_Opps[[#This Row],[Created Date2]]*1</f>
        <v>44366</v>
      </c>
      <c r="L2013" s="183">
        <f>YEAR(All_Opps[[#This Row],[Created_Date]])</f>
        <v>2021</v>
      </c>
      <c r="M2013" s="184">
        <f>WEEKNUM(All_Opps[[#This Row],[Created_Date]],16)</f>
        <v>26</v>
      </c>
      <c r="N2013" s="182">
        <f>All_Opps[[#This Row],[Close Date]]*1</f>
        <v>44383</v>
      </c>
      <c r="O2013" s="185">
        <f>YEAR(All_Opps[[#This Row],[Close_Date]])</f>
        <v>2021</v>
      </c>
      <c r="P2013" s="183">
        <f>MONTH(All_Opps[[#This Row],[Close Date]])</f>
        <v>7</v>
      </c>
      <c r="Q2013" s="181">
        <f>WEEKNUM(All_Opps[[#This Row],[Close Date]],1)</f>
        <v>28</v>
      </c>
      <c r="R201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439</v>
      </c>
      <c r="S2013" s="4" t="s">
        <v>4336</v>
      </c>
      <c r="T2013" s="4" t="s">
        <v>4337</v>
      </c>
      <c r="U2013" s="68">
        <v>44383</v>
      </c>
      <c r="V2013" s="347" t="s">
        <v>19</v>
      </c>
      <c r="W2013" s="9">
        <v>24633</v>
      </c>
      <c r="X2013" s="4" t="s">
        <v>15</v>
      </c>
      <c r="Y2013" s="4" t="s">
        <v>1285</v>
      </c>
      <c r="Z2013" s="68">
        <v>44366</v>
      </c>
    </row>
    <row r="2014" spans="1:26" ht="12.75" x14ac:dyDescent="0.35">
      <c r="A20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2014" s="181" t="str">
        <f>IF(All_Opps[[#This Row],[WeekMod]]&lt;&gt;"",CONCATENATE(All_Opps[[#This Row],[Opp Year]],"-",TEXT(All_Opps[[#This Row],[WeekMod]],"00#")),"")</f>
        <v>2022-024</v>
      </c>
      <c r="C20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2014" s="181" t="str">
        <f>CONCATENATE(All_Opps[[#This Row],[Opp Year]],"-",TEXT(All_Opps[[#This Row],[Week]],"00#"))</f>
        <v>2022-024</v>
      </c>
      <c r="E2014" s="181">
        <f>IFERROR(VALUE(RIGHT(All_Opps[[#This Row],[Opportunity Name]],2)),"")</f>
        <v>5</v>
      </c>
      <c r="F2014" s="181">
        <f>IFERROR(("20"&amp;LEFT(All_Opps[[#This Row],[Opportunity Name]],2))*1,"")</f>
        <v>2022</v>
      </c>
      <c r="G2014" s="181" t="str">
        <f>MID(All_Opps[[#This Row],[Opportunity Name]],3,2)</f>
        <v>05</v>
      </c>
      <c r="H2014" s="181" t="str">
        <f>LEFT(All_Opps[[#This Row],[Opportunity Name]],7)</f>
        <v>2205 Fe</v>
      </c>
      <c r="I2014" s="181" t="str" cm="1">
        <f t="array" ref="I20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14" s="181" t="str">
        <f>YEAR(All_Opps[[#This Row],[Close_Date]])&amp;"-"&amp;TEXT(MONTH(All_Opps[[#This Row],[Close_Date]]),"00")</f>
        <v>2021-06</v>
      </c>
      <c r="K2014" s="182">
        <f>All_Opps[[#This Row],[Created Date2]]*1</f>
        <v>44340</v>
      </c>
      <c r="L2014" s="183">
        <f>YEAR(All_Opps[[#This Row],[Created_Date]])</f>
        <v>2021</v>
      </c>
      <c r="M2014" s="184">
        <f>WEEKNUM(All_Opps[[#This Row],[Created_Date]],16)</f>
        <v>22</v>
      </c>
      <c r="N2014" s="182">
        <f>All_Opps[[#This Row],[Close Date]]*1</f>
        <v>44353</v>
      </c>
      <c r="O2014" s="185">
        <f>YEAR(All_Opps[[#This Row],[Close_Date]])</f>
        <v>2021</v>
      </c>
      <c r="P2014" s="183">
        <f>MONTH(All_Opps[[#This Row],[Close Date]])</f>
        <v>6</v>
      </c>
      <c r="Q2014" s="181">
        <f>WEEKNUM(All_Opps[[#This Row],[Close Date]],1)</f>
        <v>24</v>
      </c>
      <c r="R20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14" s="4" t="s">
        <v>4338</v>
      </c>
      <c r="T2014" s="4" t="s">
        <v>4339</v>
      </c>
      <c r="U2014" s="68">
        <v>44353</v>
      </c>
      <c r="V2014" s="347" t="s">
        <v>18</v>
      </c>
      <c r="W2014" s="9">
        <v>56151</v>
      </c>
      <c r="X2014" s="4" t="s">
        <v>5</v>
      </c>
      <c r="Y2014" s="4" t="s">
        <v>1285</v>
      </c>
      <c r="Z2014" s="68">
        <v>44340</v>
      </c>
    </row>
    <row r="2015" spans="1:26" ht="12.75" x14ac:dyDescent="0.35">
      <c r="A20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2015" s="181" t="str">
        <f>IF(All_Opps[[#This Row],[WeekMod]]&lt;&gt;"",CONCATENATE(All_Opps[[#This Row],[Opp Year]],"-",TEXT(All_Opps[[#This Row],[WeekMod]],"00#")),"")</f>
        <v>2021-079</v>
      </c>
      <c r="C20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2015" s="181" t="str">
        <f>CONCATENATE(All_Opps[[#This Row],[Opp Year]],"-",TEXT(All_Opps[[#This Row],[Week]],"00#"))</f>
        <v>2021-079</v>
      </c>
      <c r="E2015" s="181">
        <f>IFERROR(VALUE(RIGHT(All_Opps[[#This Row],[Opportunity Name]],2)),"")</f>
        <v>3</v>
      </c>
      <c r="F2015" s="181">
        <f>IFERROR(("20"&amp;LEFT(All_Opps[[#This Row],[Opportunity Name]],2))*1,"")</f>
        <v>2021</v>
      </c>
      <c r="G2015" s="181" t="str">
        <f>MID(All_Opps[[#This Row],[Opportunity Name]],3,2)</f>
        <v>09</v>
      </c>
      <c r="H2015" s="181" t="str">
        <f>LEFT(All_Opps[[#This Row],[Opportunity Name]],7)</f>
        <v>2109-37</v>
      </c>
      <c r="I2015" s="181" t="str" cm="1">
        <f t="array" ref="I20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15" s="181" t="str">
        <f>YEAR(All_Opps[[#This Row],[Close_Date]])&amp;"-"&amp;TEXT(MONTH(All_Opps[[#This Row],[Close_Date]]),"00")</f>
        <v>2021-06</v>
      </c>
      <c r="K2015" s="182">
        <f>All_Opps[[#This Row],[Created Date2]]*1</f>
        <v>44368</v>
      </c>
      <c r="L2015" s="183">
        <f>YEAR(All_Opps[[#This Row],[Created_Date]])</f>
        <v>2021</v>
      </c>
      <c r="M2015" s="184">
        <f>WEEKNUM(All_Opps[[#This Row],[Created_Date]],16)</f>
        <v>26</v>
      </c>
      <c r="N2015" s="182">
        <f>All_Opps[[#This Row],[Close Date]]*1</f>
        <v>44375</v>
      </c>
      <c r="O2015" s="185">
        <f>YEAR(All_Opps[[#This Row],[Close_Date]])</f>
        <v>2021</v>
      </c>
      <c r="P2015" s="183">
        <f>MONTH(All_Opps[[#This Row],[Close Date]])</f>
        <v>6</v>
      </c>
      <c r="Q2015" s="181">
        <f>WEEKNUM(All_Opps[[#This Row],[Close Date]],1)</f>
        <v>27</v>
      </c>
      <c r="R201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72</v>
      </c>
      <c r="S2015" s="4" t="s">
        <v>4340</v>
      </c>
      <c r="T2015" s="4" t="s">
        <v>4341</v>
      </c>
      <c r="U2015" s="68">
        <v>44375</v>
      </c>
      <c r="V2015" s="347" t="s">
        <v>19</v>
      </c>
      <c r="W2015" s="9">
        <v>156128</v>
      </c>
      <c r="X2015" s="4" t="s">
        <v>6</v>
      </c>
      <c r="Y2015" s="4" t="s">
        <v>3563</v>
      </c>
      <c r="Z2015" s="68">
        <v>44368</v>
      </c>
    </row>
    <row r="2016" spans="1:26" ht="12.75" x14ac:dyDescent="0.35">
      <c r="A20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2016" s="181" t="str">
        <f>IF(All_Opps[[#This Row],[WeekMod]]&lt;&gt;"",CONCATENATE(All_Opps[[#This Row],[Opp Year]],"-",TEXT(All_Opps[[#This Row],[WeekMod]],"00#")),"")</f>
        <v>2022-027</v>
      </c>
      <c r="C20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2016" s="181" t="str">
        <f>CONCATENATE(All_Opps[[#This Row],[Opp Year]],"-",TEXT(All_Opps[[#This Row],[Week]],"00#"))</f>
        <v>2022-027</v>
      </c>
      <c r="E2016" s="181">
        <f>IFERROR(VALUE(RIGHT(All_Opps[[#This Row],[Opportunity Name]],2)),"")</f>
        <v>2</v>
      </c>
      <c r="F2016" s="181">
        <f>IFERROR(("20"&amp;LEFT(All_Opps[[#This Row],[Opportunity Name]],2))*1,"")</f>
        <v>2022</v>
      </c>
      <c r="G2016" s="181" t="str">
        <f>MID(All_Opps[[#This Row],[Opportunity Name]],3,2)</f>
        <v>09</v>
      </c>
      <c r="H2016" s="181" t="str">
        <f>LEFT(All_Opps[[#This Row],[Opportunity Name]],7)</f>
        <v>2209-19</v>
      </c>
      <c r="I2016" s="181" t="str" cm="1">
        <f t="array" ref="I20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016" s="181" t="str">
        <f>YEAR(All_Opps[[#This Row],[Close_Date]])&amp;"-"&amp;TEXT(MONTH(All_Opps[[#This Row],[Close_Date]]),"00")</f>
        <v>2021-06</v>
      </c>
      <c r="K2016" s="182">
        <f>All_Opps[[#This Row],[Created Date2]]*1</f>
        <v>44377</v>
      </c>
      <c r="L2016" s="183">
        <f>YEAR(All_Opps[[#This Row],[Created_Date]])</f>
        <v>2021</v>
      </c>
      <c r="M2016" s="184">
        <f>WEEKNUM(All_Opps[[#This Row],[Created_Date]],16)</f>
        <v>27</v>
      </c>
      <c r="N2016" s="182">
        <f>All_Opps[[#This Row],[Close Date]]*1</f>
        <v>44377</v>
      </c>
      <c r="O2016" s="185">
        <f>YEAR(All_Opps[[#This Row],[Close_Date]])</f>
        <v>2021</v>
      </c>
      <c r="P2016" s="183">
        <f>MONTH(All_Opps[[#This Row],[Close Date]])</f>
        <v>6</v>
      </c>
      <c r="Q2016" s="181">
        <f>WEEKNUM(All_Opps[[#This Row],[Close Date]],1)</f>
        <v>27</v>
      </c>
      <c r="R20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16" s="4" t="s">
        <v>4342</v>
      </c>
      <c r="T2016" s="4" t="s">
        <v>4343</v>
      </c>
      <c r="U2016" s="68">
        <v>44377</v>
      </c>
      <c r="V2016" s="347" t="s">
        <v>20</v>
      </c>
      <c r="W2016" s="341">
        <v>8884</v>
      </c>
      <c r="X2016" s="4" t="s">
        <v>13</v>
      </c>
      <c r="Y2016" s="4" t="s">
        <v>328</v>
      </c>
      <c r="Z2016" s="68">
        <v>44377</v>
      </c>
    </row>
    <row r="2017" spans="1:26" ht="12.75" x14ac:dyDescent="0.35">
      <c r="A20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2017" s="181" t="str">
        <f>IF(All_Opps[[#This Row],[WeekMod]]&lt;&gt;"",CONCATENATE(All_Opps[[#This Row],[Opp Year]],"-",TEXT(All_Opps[[#This Row],[WeekMod]],"00#")),"")</f>
        <v>2022-023</v>
      </c>
      <c r="C20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2017" s="181" t="str">
        <f>CONCATENATE(All_Opps[[#This Row],[Opp Year]],"-",TEXT(All_Opps[[#This Row],[Week]],"00#"))</f>
        <v>2022-023</v>
      </c>
      <c r="E2017" s="181">
        <f>IFERROR(VALUE(RIGHT(All_Opps[[#This Row],[Opportunity Name]],2)),"")</f>
        <v>2</v>
      </c>
      <c r="F2017" s="181">
        <f>IFERROR(("20"&amp;LEFT(All_Opps[[#This Row],[Opportunity Name]],2))*1,"")</f>
        <v>2022</v>
      </c>
      <c r="G2017" s="181" t="str">
        <f>MID(All_Opps[[#This Row],[Opportunity Name]],3,2)</f>
        <v>09</v>
      </c>
      <c r="H2017" s="181" t="str">
        <f>LEFT(All_Opps[[#This Row],[Opportunity Name]],7)</f>
        <v>2209-08</v>
      </c>
      <c r="I2017" s="181" t="str" cm="1">
        <f t="array" ref="I20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17" s="181" t="str">
        <f>YEAR(All_Opps[[#This Row],[Close_Date]])&amp;"-"&amp;TEXT(MONTH(All_Opps[[#This Row],[Close_Date]]),"00")</f>
        <v>2021-05</v>
      </c>
      <c r="K2017" s="182">
        <f>All_Opps[[#This Row],[Created Date2]]*1</f>
        <v>44346</v>
      </c>
      <c r="L2017" s="183">
        <f>YEAR(All_Opps[[#This Row],[Created_Date]])</f>
        <v>2021</v>
      </c>
      <c r="M2017" s="184">
        <f>WEEKNUM(All_Opps[[#This Row],[Created_Date]],16)</f>
        <v>23</v>
      </c>
      <c r="N2017" s="182">
        <f>All_Opps[[#This Row],[Close Date]]*1</f>
        <v>44346</v>
      </c>
      <c r="O2017" s="185">
        <f>YEAR(All_Opps[[#This Row],[Close_Date]])</f>
        <v>2021</v>
      </c>
      <c r="P2017" s="183">
        <f>MONTH(All_Opps[[#This Row],[Close Date]])</f>
        <v>5</v>
      </c>
      <c r="Q2017" s="181">
        <f>WEEKNUM(All_Opps[[#This Row],[Close Date]],1)</f>
        <v>23</v>
      </c>
      <c r="R201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459</v>
      </c>
      <c r="S2017" s="4" t="s">
        <v>4344</v>
      </c>
      <c r="T2017" s="4" t="s">
        <v>4345</v>
      </c>
      <c r="U2017" s="68">
        <v>44346</v>
      </c>
      <c r="V2017" s="347" t="s">
        <v>19</v>
      </c>
      <c r="W2017" s="9">
        <v>15888</v>
      </c>
      <c r="X2017" s="4" t="s">
        <v>13</v>
      </c>
      <c r="Y2017" s="4" t="s">
        <v>1285</v>
      </c>
      <c r="Z2017" s="68">
        <v>44346</v>
      </c>
    </row>
    <row r="2018" spans="1:26" ht="12.75" x14ac:dyDescent="0.35">
      <c r="A20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2018" s="181" t="str">
        <f>IF(All_Opps[[#This Row],[WeekMod]]&lt;&gt;"",CONCATENATE(All_Opps[[#This Row],[Opp Year]],"-",TEXT(All_Opps[[#This Row],[WeekMod]],"00#")),"")</f>
        <v>2021-078</v>
      </c>
      <c r="C20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2018" s="181" t="str">
        <f>CONCATENATE(All_Opps[[#This Row],[Opp Year]],"-",TEXT(All_Opps[[#This Row],[Week]],"00#"))</f>
        <v>2021-078</v>
      </c>
      <c r="E2018" s="181">
        <f>IFERROR(VALUE(RIGHT(All_Opps[[#This Row],[Opportunity Name]],2)),"")</f>
        <v>4</v>
      </c>
      <c r="F2018" s="181">
        <f>IFERROR(("20"&amp;LEFT(All_Opps[[#This Row],[Opportunity Name]],2))*1,"")</f>
        <v>2021</v>
      </c>
      <c r="G2018" s="181" t="str">
        <f>MID(All_Opps[[#This Row],[Opportunity Name]],3,2)</f>
        <v>12</v>
      </c>
      <c r="H2018" s="181" t="str">
        <f>LEFT(All_Opps[[#This Row],[Opportunity Name]],7)</f>
        <v>2112 Ho</v>
      </c>
      <c r="I2018" s="181" t="str" cm="1">
        <f t="array" ref="I20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18" s="181" t="str">
        <f>YEAR(All_Opps[[#This Row],[Close_Date]])&amp;"-"&amp;TEXT(MONTH(All_Opps[[#This Row],[Close_Date]]),"00")</f>
        <v>2021-06</v>
      </c>
      <c r="K2018" s="182">
        <f>All_Opps[[#This Row],[Created Date2]]*1</f>
        <v>44359</v>
      </c>
      <c r="L2018" s="183">
        <f>YEAR(All_Opps[[#This Row],[Created_Date]])</f>
        <v>2021</v>
      </c>
      <c r="M2018" s="184">
        <f>WEEKNUM(All_Opps[[#This Row],[Created_Date]],16)</f>
        <v>25</v>
      </c>
      <c r="N2018" s="182">
        <f>All_Opps[[#This Row],[Close Date]]*1</f>
        <v>44373</v>
      </c>
      <c r="O2018" s="185">
        <f>YEAR(All_Opps[[#This Row],[Close_Date]])</f>
        <v>2021</v>
      </c>
      <c r="P2018" s="183">
        <f>MONTH(All_Opps[[#This Row],[Close Date]])</f>
        <v>6</v>
      </c>
      <c r="Q2018" s="181">
        <f>WEEKNUM(All_Opps[[#This Row],[Close Date]],1)</f>
        <v>26</v>
      </c>
      <c r="R201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18" s="4" t="s">
        <v>4346</v>
      </c>
      <c r="T2018" s="4" t="s">
        <v>4347</v>
      </c>
      <c r="U2018" s="68">
        <v>44373</v>
      </c>
      <c r="V2018" s="347" t="s">
        <v>18</v>
      </c>
      <c r="W2018" s="9">
        <v>97682</v>
      </c>
      <c r="X2018" s="4" t="s">
        <v>11</v>
      </c>
      <c r="Y2018" s="4" t="s">
        <v>3563</v>
      </c>
      <c r="Z2018" s="68">
        <v>44359</v>
      </c>
    </row>
    <row r="2019" spans="1:26" ht="12.75" x14ac:dyDescent="0.35">
      <c r="A20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2019" s="181" t="str">
        <f>IF(All_Opps[[#This Row],[WeekMod]]&lt;&gt;"",CONCATENATE(All_Opps[[#This Row],[Opp Year]],"-",TEXT(All_Opps[[#This Row],[WeekMod]],"00#")),"")</f>
        <v>2021-082</v>
      </c>
      <c r="C20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2019" s="181" t="str">
        <f>CONCATENATE(All_Opps[[#This Row],[Opp Year]],"-",TEXT(All_Opps[[#This Row],[Week]],"00#"))</f>
        <v>2021-082</v>
      </c>
      <c r="E2019" s="181">
        <f>IFERROR(VALUE(RIGHT(All_Opps[[#This Row],[Opportunity Name]],2)),"")</f>
        <v>2</v>
      </c>
      <c r="F2019" s="181">
        <f>IFERROR(("20"&amp;LEFT(All_Opps[[#This Row],[Opportunity Name]],2))*1,"")</f>
        <v>2021</v>
      </c>
      <c r="G2019" s="181" t="str">
        <f>MID(All_Opps[[#This Row],[Opportunity Name]],3,2)</f>
        <v>10</v>
      </c>
      <c r="H2019" s="181" t="str">
        <f>LEFT(All_Opps[[#This Row],[Opportunity Name]],7)</f>
        <v>2110-12</v>
      </c>
      <c r="I2019" s="181" t="str" cm="1">
        <f t="array" ref="I20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19" s="181" t="str">
        <f>YEAR(All_Opps[[#This Row],[Close_Date]])&amp;"-"&amp;TEXT(MONTH(All_Opps[[#This Row],[Close_Date]]),"00")</f>
        <v>2021-07</v>
      </c>
      <c r="K2019" s="182">
        <f>All_Opps[[#This Row],[Created Date2]]*1</f>
        <v>44392</v>
      </c>
      <c r="L2019" s="183">
        <f>YEAR(All_Opps[[#This Row],[Created_Date]])</f>
        <v>2021</v>
      </c>
      <c r="M2019" s="184">
        <f>WEEKNUM(All_Opps[[#This Row],[Created_Date]],16)</f>
        <v>29</v>
      </c>
      <c r="N2019" s="182">
        <f>All_Opps[[#This Row],[Close Date]]*1</f>
        <v>44400</v>
      </c>
      <c r="O2019" s="185">
        <f>YEAR(All_Opps[[#This Row],[Close_Date]])</f>
        <v>2021</v>
      </c>
      <c r="P2019" s="183">
        <f>MONTH(All_Opps[[#This Row],[Close Date]])</f>
        <v>7</v>
      </c>
      <c r="Q2019" s="181">
        <f>WEEKNUM(All_Opps[[#This Row],[Close Date]],1)</f>
        <v>30</v>
      </c>
      <c r="R201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78</v>
      </c>
      <c r="S2019" s="4" t="s">
        <v>4348</v>
      </c>
      <c r="T2019" s="4" t="s">
        <v>4349</v>
      </c>
      <c r="U2019" s="68">
        <v>44400</v>
      </c>
      <c r="V2019" s="347" t="s">
        <v>19</v>
      </c>
      <c r="W2019" s="9">
        <v>40882</v>
      </c>
      <c r="X2019" s="4" t="s">
        <v>13</v>
      </c>
      <c r="Y2019" s="4" t="s">
        <v>3563</v>
      </c>
      <c r="Z2019" s="68">
        <v>44392</v>
      </c>
    </row>
    <row r="2020" spans="1:26" ht="12.75" x14ac:dyDescent="0.35">
      <c r="A20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2020" s="181" t="str">
        <f>IF(All_Opps[[#This Row],[WeekMod]]&lt;&gt;"",CONCATENATE(All_Opps[[#This Row],[Opp Year]],"-",TEXT(All_Opps[[#This Row],[WeekMod]],"00#")),"")</f>
        <v>2021-077</v>
      </c>
      <c r="C20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2020" s="181" t="str">
        <f>CONCATENATE(All_Opps[[#This Row],[Opp Year]],"-",TEXT(All_Opps[[#This Row],[Week]],"00#"))</f>
        <v>2021-077</v>
      </c>
      <c r="E2020" s="181">
        <f>IFERROR(VALUE(RIGHT(All_Opps[[#This Row],[Opportunity Name]],2)),"")</f>
        <v>2</v>
      </c>
      <c r="F2020" s="181">
        <f>IFERROR(("20"&amp;LEFT(All_Opps[[#This Row],[Opportunity Name]],2))*1,"")</f>
        <v>2021</v>
      </c>
      <c r="G2020" s="181" t="str">
        <f>MID(All_Opps[[#This Row],[Opportunity Name]],3,2)</f>
        <v>07</v>
      </c>
      <c r="H2020" s="181" t="str">
        <f>LEFT(All_Opps[[#This Row],[Opportunity Name]],7)</f>
        <v>2107-34</v>
      </c>
      <c r="I2020" s="181" t="str" cm="1">
        <f t="array" ref="I20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20" s="181" t="str">
        <f>YEAR(All_Opps[[#This Row],[Close_Date]])&amp;"-"&amp;TEXT(MONTH(All_Opps[[#This Row],[Close_Date]]),"00")</f>
        <v>2021-06</v>
      </c>
      <c r="K2020" s="182">
        <f>All_Opps[[#This Row],[Created Date2]]*1</f>
        <v>44363</v>
      </c>
      <c r="L2020" s="183">
        <f>YEAR(All_Opps[[#This Row],[Created_Date]])</f>
        <v>2021</v>
      </c>
      <c r="M2020" s="184">
        <f>WEEKNUM(All_Opps[[#This Row],[Created_Date]],16)</f>
        <v>25</v>
      </c>
      <c r="N2020" s="182">
        <f>All_Opps[[#This Row],[Close Date]]*1</f>
        <v>44363</v>
      </c>
      <c r="O2020" s="185">
        <f>YEAR(All_Opps[[#This Row],[Close_Date]])</f>
        <v>2021</v>
      </c>
      <c r="P2020" s="183">
        <f>MONTH(All_Opps[[#This Row],[Close Date]])</f>
        <v>6</v>
      </c>
      <c r="Q2020" s="181">
        <f>WEEKNUM(All_Opps[[#This Row],[Close Date]],1)</f>
        <v>25</v>
      </c>
      <c r="R202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</v>
      </c>
      <c r="S2020" s="4" t="s">
        <v>4350</v>
      </c>
      <c r="T2020" s="4" t="s">
        <v>4351</v>
      </c>
      <c r="U2020" s="68">
        <v>44363</v>
      </c>
      <c r="V2020" s="347" t="s">
        <v>19</v>
      </c>
      <c r="W2020" s="9">
        <v>0</v>
      </c>
      <c r="X2020" s="4" t="s">
        <v>13</v>
      </c>
      <c r="Y2020" s="4" t="s">
        <v>3685</v>
      </c>
      <c r="Z2020" s="68">
        <v>44363</v>
      </c>
    </row>
    <row r="2021" spans="1:26" ht="12.75" x14ac:dyDescent="0.35">
      <c r="A20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2021" s="181" t="str">
        <f>IF(All_Opps[[#This Row],[WeekMod]]&lt;&gt;"",CONCATENATE(All_Opps[[#This Row],[Opp Year]],"-",TEXT(All_Opps[[#This Row],[WeekMod]],"00#")),"")</f>
        <v>2022-030</v>
      </c>
      <c r="C20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2021" s="181" t="str">
        <f>CONCATENATE(All_Opps[[#This Row],[Opp Year]],"-",TEXT(All_Opps[[#This Row],[Week]],"00#"))</f>
        <v>2022-030</v>
      </c>
      <c r="E2021" s="181">
        <f>IFERROR(VALUE(RIGHT(All_Opps[[#This Row],[Opportunity Name]],2)),"")</f>
        <v>2</v>
      </c>
      <c r="F2021" s="181">
        <f>IFERROR(("20"&amp;LEFT(All_Opps[[#This Row],[Opportunity Name]],2))*1,"")</f>
        <v>2022</v>
      </c>
      <c r="G2021" s="181" t="str">
        <f>MID(All_Opps[[#This Row],[Opportunity Name]],3,2)</f>
        <v>06</v>
      </c>
      <c r="H2021" s="181" t="str">
        <f>LEFT(All_Opps[[#This Row],[Opportunity Name]],7)</f>
        <v>2206 Br</v>
      </c>
      <c r="I2021" s="181" t="str" cm="1">
        <f t="array" ref="I20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21" s="181" t="str">
        <f>YEAR(All_Opps[[#This Row],[Close_Date]])&amp;"-"&amp;TEXT(MONTH(All_Opps[[#This Row],[Close_Date]]),"00")</f>
        <v>2021-07</v>
      </c>
      <c r="K2021" s="182">
        <f>All_Opps[[#This Row],[Created Date2]]*1</f>
        <v>44384</v>
      </c>
      <c r="L2021" s="183">
        <f>YEAR(All_Opps[[#This Row],[Created_Date]])</f>
        <v>2021</v>
      </c>
      <c r="M2021" s="184">
        <f>WEEKNUM(All_Opps[[#This Row],[Created_Date]],16)</f>
        <v>28</v>
      </c>
      <c r="N2021" s="182">
        <f>All_Opps[[#This Row],[Close Date]]*1</f>
        <v>44395</v>
      </c>
      <c r="O2021" s="185">
        <f>YEAR(All_Opps[[#This Row],[Close_Date]])</f>
        <v>2021</v>
      </c>
      <c r="P2021" s="183">
        <f>MONTH(All_Opps[[#This Row],[Close Date]])</f>
        <v>7</v>
      </c>
      <c r="Q2021" s="181">
        <f>WEEKNUM(All_Opps[[#This Row],[Close Date]],1)</f>
        <v>30</v>
      </c>
      <c r="R20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21" s="4" t="s">
        <v>4352</v>
      </c>
      <c r="T2021" s="4" t="s">
        <v>4353</v>
      </c>
      <c r="U2021" s="68">
        <v>44395</v>
      </c>
      <c r="V2021" s="347" t="s">
        <v>18</v>
      </c>
      <c r="W2021" s="9">
        <v>30638</v>
      </c>
      <c r="X2021" s="4" t="s">
        <v>5</v>
      </c>
      <c r="Y2021" s="4" t="s">
        <v>1285</v>
      </c>
      <c r="Z2021" s="68">
        <v>44384</v>
      </c>
    </row>
    <row r="2022" spans="1:26" ht="12.75" x14ac:dyDescent="0.35">
      <c r="A20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2022" s="181" t="str">
        <f>IF(All_Opps[[#This Row],[WeekMod]]&lt;&gt;"",CONCATENATE(All_Opps[[#This Row],[Opp Year]],"-",TEXT(All_Opps[[#This Row],[WeekMod]],"00#")),"")</f>
        <v>2021-077</v>
      </c>
      <c r="C20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2022" s="181" t="str">
        <f>CONCATENATE(All_Opps[[#This Row],[Opp Year]],"-",TEXT(All_Opps[[#This Row],[Week]],"00#"))</f>
        <v>2021-077</v>
      </c>
      <c r="E2022" s="181">
        <f>IFERROR(VALUE(RIGHT(All_Opps[[#This Row],[Opportunity Name]],2)),"")</f>
        <v>6</v>
      </c>
      <c r="F2022" s="181">
        <f>IFERROR(("20"&amp;LEFT(All_Opps[[#This Row],[Opportunity Name]],2))*1,"")</f>
        <v>2021</v>
      </c>
      <c r="G2022" s="181" t="str">
        <f>MID(All_Opps[[#This Row],[Opportunity Name]],3,2)</f>
        <v>12</v>
      </c>
      <c r="H2022" s="181" t="str">
        <f>LEFT(All_Opps[[#This Row],[Opportunity Name]],7)</f>
        <v>2112 Th</v>
      </c>
      <c r="I2022" s="181" t="str" cm="1">
        <f t="array" ref="I20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22" s="181" t="str">
        <f>YEAR(All_Opps[[#This Row],[Close_Date]])&amp;"-"&amp;TEXT(MONTH(All_Opps[[#This Row],[Close_Date]]),"00")</f>
        <v>2021-06</v>
      </c>
      <c r="K2022" s="182">
        <f>All_Opps[[#This Row],[Created Date2]]*1</f>
        <v>44356</v>
      </c>
      <c r="L2022" s="183">
        <f>YEAR(All_Opps[[#This Row],[Created_Date]])</f>
        <v>2021</v>
      </c>
      <c r="M2022" s="184">
        <f>WEEKNUM(All_Opps[[#This Row],[Created_Date]],16)</f>
        <v>24</v>
      </c>
      <c r="N2022" s="182">
        <f>All_Opps[[#This Row],[Close Date]]*1</f>
        <v>44364</v>
      </c>
      <c r="O2022" s="185">
        <f>YEAR(All_Opps[[#This Row],[Close_Date]])</f>
        <v>2021</v>
      </c>
      <c r="P2022" s="183">
        <f>MONTH(All_Opps[[#This Row],[Close Date]])</f>
        <v>6</v>
      </c>
      <c r="Q2022" s="181">
        <f>WEEKNUM(All_Opps[[#This Row],[Close Date]],1)</f>
        <v>25</v>
      </c>
      <c r="R20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22" s="4" t="s">
        <v>4354</v>
      </c>
      <c r="T2022" s="4" t="s">
        <v>4355</v>
      </c>
      <c r="U2022" s="68">
        <v>44364</v>
      </c>
      <c r="V2022" s="347" t="s">
        <v>18</v>
      </c>
      <c r="W2022" s="341">
        <v>143421</v>
      </c>
      <c r="X2022" s="4" t="s">
        <v>13</v>
      </c>
      <c r="Y2022" s="4" t="s">
        <v>328</v>
      </c>
      <c r="Z2022" s="68">
        <v>44356</v>
      </c>
    </row>
    <row r="2023" spans="1:26" ht="12.75" x14ac:dyDescent="0.35">
      <c r="A20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2023" s="181" t="str">
        <f>IF(All_Opps[[#This Row],[WeekMod]]&lt;&gt;"",CONCATENATE(All_Opps[[#This Row],[Opp Year]],"-",TEXT(All_Opps[[#This Row],[WeekMod]],"00#")),"")</f>
        <v>2022-023</v>
      </c>
      <c r="C20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2023" s="181" t="str">
        <f>CONCATENATE(All_Opps[[#This Row],[Opp Year]],"-",TEXT(All_Opps[[#This Row],[Week]],"00#"))</f>
        <v>2022-023</v>
      </c>
      <c r="E2023" s="181">
        <f>IFERROR(VALUE(RIGHT(All_Opps[[#This Row],[Opportunity Name]],2)),"")</f>
        <v>1</v>
      </c>
      <c r="F2023" s="181">
        <f>IFERROR(("20"&amp;LEFT(All_Opps[[#This Row],[Opportunity Name]],2))*1,"")</f>
        <v>2022</v>
      </c>
      <c r="G2023" s="181" t="str">
        <f>MID(All_Opps[[#This Row],[Opportunity Name]],3,2)</f>
        <v>02</v>
      </c>
      <c r="H2023" s="181" t="str">
        <f>LEFT(All_Opps[[#This Row],[Opportunity Name]],7)</f>
        <v>2202-10</v>
      </c>
      <c r="I2023" s="181" t="str" cm="1">
        <f t="array" ref="I20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23" s="181" t="str">
        <f>YEAR(All_Opps[[#This Row],[Close_Date]])&amp;"-"&amp;TEXT(MONTH(All_Opps[[#This Row],[Close_Date]]),"00")</f>
        <v>2021-05</v>
      </c>
      <c r="K2023" s="182">
        <f>All_Opps[[#This Row],[Created Date2]]*1</f>
        <v>44346</v>
      </c>
      <c r="L2023" s="183">
        <f>YEAR(All_Opps[[#This Row],[Created_Date]])</f>
        <v>2021</v>
      </c>
      <c r="M2023" s="184">
        <f>WEEKNUM(All_Opps[[#This Row],[Created_Date]],16)</f>
        <v>23</v>
      </c>
      <c r="N2023" s="182">
        <f>All_Opps[[#This Row],[Close Date]]*1</f>
        <v>44346</v>
      </c>
      <c r="O2023" s="185">
        <f>YEAR(All_Opps[[#This Row],[Close_Date]])</f>
        <v>2021</v>
      </c>
      <c r="P2023" s="183">
        <f>MONTH(All_Opps[[#This Row],[Close Date]])</f>
        <v>5</v>
      </c>
      <c r="Q2023" s="181">
        <f>WEEKNUM(All_Opps[[#This Row],[Close Date]],1)</f>
        <v>23</v>
      </c>
      <c r="R202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247</v>
      </c>
      <c r="S2023" s="4" t="s">
        <v>4356</v>
      </c>
      <c r="T2023" s="4" t="s">
        <v>4357</v>
      </c>
      <c r="U2023" s="68">
        <v>44346</v>
      </c>
      <c r="V2023" s="347" t="s">
        <v>19</v>
      </c>
      <c r="W2023" s="341">
        <v>23866</v>
      </c>
      <c r="X2023" s="4" t="s">
        <v>161</v>
      </c>
      <c r="Y2023" s="4" t="s">
        <v>328</v>
      </c>
      <c r="Z2023" s="68">
        <v>44346</v>
      </c>
    </row>
    <row r="2024" spans="1:26" ht="12.75" x14ac:dyDescent="0.35">
      <c r="A202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024" s="181" t="str">
        <f>IF(All_Opps[[#This Row],[WeekMod]]&lt;&gt;"",CONCATENATE(All_Opps[[#This Row],[Opp Year]],"-",TEXT(All_Opps[[#This Row],[WeekMod]],"00#")),"")</f>
        <v/>
      </c>
      <c r="C20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024" s="181" t="str">
        <f>CONCATENATE(All_Opps[[#This Row],[Opp Year]],"-",TEXT(All_Opps[[#This Row],[Week]],"00#"))</f>
        <v>2023-001</v>
      </c>
      <c r="E2024" s="181">
        <f>IFERROR(VALUE(RIGHT(All_Opps[[#This Row],[Opportunity Name]],2)),"")</f>
        <v>8</v>
      </c>
      <c r="F2024" s="181">
        <f>IFERROR(("20"&amp;LEFT(All_Opps[[#This Row],[Opportunity Name]],2))*1,"")</f>
        <v>2023</v>
      </c>
      <c r="G2024" s="181" t="str">
        <f>MID(All_Opps[[#This Row],[Opportunity Name]],3,2)</f>
        <v>07</v>
      </c>
      <c r="H2024" s="181" t="str">
        <f>LEFT(All_Opps[[#This Row],[Opportunity Name]],7)</f>
        <v>2307 Je</v>
      </c>
      <c r="I2024" s="181" t="str" cm="1">
        <f t="array" ref="I20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24" s="181" t="str">
        <f>YEAR(All_Opps[[#This Row],[Close_Date]])&amp;"-"&amp;TEXT(MONTH(All_Opps[[#This Row],[Close_Date]]),"00")</f>
        <v>2021-07</v>
      </c>
      <c r="K2024" s="182">
        <f>All_Opps[[#This Row],[Created Date2]]*1</f>
        <v>44320</v>
      </c>
      <c r="L2024" s="183">
        <f>YEAR(All_Opps[[#This Row],[Created_Date]])</f>
        <v>2021</v>
      </c>
      <c r="M2024" s="184">
        <f>WEEKNUM(All_Opps[[#This Row],[Created_Date]],16)</f>
        <v>19</v>
      </c>
      <c r="N2024" s="182">
        <f>All_Opps[[#This Row],[Close Date]]*1</f>
        <v>44392</v>
      </c>
      <c r="O2024" s="185">
        <f>YEAR(All_Opps[[#This Row],[Close_Date]])</f>
        <v>2021</v>
      </c>
      <c r="P2024" s="183">
        <f>MONTH(All_Opps[[#This Row],[Close Date]])</f>
        <v>7</v>
      </c>
      <c r="Q2024" s="181">
        <f>WEEKNUM(All_Opps[[#This Row],[Close Date]],1)</f>
        <v>29</v>
      </c>
      <c r="R202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24" s="4" t="s">
        <v>4358</v>
      </c>
      <c r="T2024" s="4" t="s">
        <v>4359</v>
      </c>
      <c r="U2024" s="68">
        <v>44392</v>
      </c>
      <c r="V2024" s="347" t="s">
        <v>21</v>
      </c>
      <c r="W2024" s="9">
        <v>260562</v>
      </c>
      <c r="X2024" s="4" t="s">
        <v>13</v>
      </c>
      <c r="Y2024" s="4" t="s">
        <v>1285</v>
      </c>
      <c r="Z2024" s="68">
        <v>44320</v>
      </c>
    </row>
    <row r="2025" spans="1:26" ht="12.75" x14ac:dyDescent="0.35">
      <c r="A20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2025" s="181" t="str">
        <f>IF(All_Opps[[#This Row],[WeekMod]]&lt;&gt;"",CONCATENATE(All_Opps[[#This Row],[Opp Year]],"-",TEXT(All_Opps[[#This Row],[WeekMod]],"00#")),"")</f>
        <v>2021-076</v>
      </c>
      <c r="C20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2025" s="181" t="str">
        <f>CONCATENATE(All_Opps[[#This Row],[Opp Year]],"-",TEXT(All_Opps[[#This Row],[Week]],"00#"))</f>
        <v>2021-076</v>
      </c>
      <c r="E2025" s="181" t="str">
        <f>IFERROR(VALUE(RIGHT(All_Opps[[#This Row],[Opportunity Name]],2)),"")</f>
        <v/>
      </c>
      <c r="F2025" s="181">
        <f>IFERROR(("20"&amp;LEFT(All_Opps[[#This Row],[Opportunity Name]],2))*1,"")</f>
        <v>2021</v>
      </c>
      <c r="G2025" s="181" t="str">
        <f>MID(All_Opps[[#This Row],[Opportunity Name]],3,2)</f>
        <v>06</v>
      </c>
      <c r="H2025" s="181" t="str">
        <f>LEFT(All_Opps[[#This Row],[Opportunity Name]],7)</f>
        <v>2106 No</v>
      </c>
      <c r="I2025" s="181" t="str" cm="1">
        <f t="array" ref="I20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25" s="181" t="str">
        <f>YEAR(All_Opps[[#This Row],[Close_Date]])&amp;"-"&amp;TEXT(MONTH(All_Opps[[#This Row],[Close_Date]]),"00")</f>
        <v>2021-06</v>
      </c>
      <c r="K2025" s="182">
        <f>All_Opps[[#This Row],[Created Date2]]*1</f>
        <v>44298</v>
      </c>
      <c r="L2025" s="183">
        <f>YEAR(All_Opps[[#This Row],[Created_Date]])</f>
        <v>2021</v>
      </c>
      <c r="M2025" s="184">
        <f>WEEKNUM(All_Opps[[#This Row],[Created_Date]],16)</f>
        <v>16</v>
      </c>
      <c r="N2025" s="182">
        <f>All_Opps[[#This Row],[Close Date]]*1</f>
        <v>44359</v>
      </c>
      <c r="O2025" s="185">
        <f>YEAR(All_Opps[[#This Row],[Close_Date]])</f>
        <v>2021</v>
      </c>
      <c r="P2025" s="183">
        <f>MONTH(All_Opps[[#This Row],[Close Date]])</f>
        <v>6</v>
      </c>
      <c r="Q2025" s="181">
        <f>WEEKNUM(All_Opps[[#This Row],[Close Date]],1)</f>
        <v>24</v>
      </c>
      <c r="R202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25" s="4" t="s">
        <v>4360</v>
      </c>
      <c r="T2025" s="4" t="s">
        <v>4361</v>
      </c>
      <c r="U2025" s="68">
        <v>44359</v>
      </c>
      <c r="V2025" s="347" t="s">
        <v>21</v>
      </c>
      <c r="W2025" s="341">
        <v>33460</v>
      </c>
      <c r="X2025" s="4" t="s">
        <v>6</v>
      </c>
      <c r="Y2025" s="4" t="s">
        <v>328</v>
      </c>
      <c r="Z2025" s="68">
        <v>44298</v>
      </c>
    </row>
    <row r="2026" spans="1:26" ht="12.75" x14ac:dyDescent="0.35">
      <c r="A20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2026" s="181" t="str">
        <f>IF(All_Opps[[#This Row],[WeekMod]]&lt;&gt;"",CONCATENATE(All_Opps[[#This Row],[Opp Year]],"-",TEXT(All_Opps[[#This Row],[WeekMod]],"00#")),"")</f>
        <v>2022-024</v>
      </c>
      <c r="C20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2026" s="181" t="str">
        <f>CONCATENATE(All_Opps[[#This Row],[Opp Year]],"-",TEXT(All_Opps[[#This Row],[Week]],"00#"))</f>
        <v>2022-024</v>
      </c>
      <c r="E2026" s="181">
        <f>IFERROR(VALUE(RIGHT(All_Opps[[#This Row],[Opportunity Name]],2)),"")</f>
        <v>3</v>
      </c>
      <c r="F2026" s="181">
        <f>IFERROR(("20"&amp;LEFT(All_Opps[[#This Row],[Opportunity Name]],2))*1,"")</f>
        <v>2022</v>
      </c>
      <c r="G2026" s="181" t="str">
        <f>MID(All_Opps[[#This Row],[Opportunity Name]],3,2)</f>
        <v>11</v>
      </c>
      <c r="H2026" s="181" t="str">
        <f>LEFT(All_Opps[[#This Row],[Opportunity Name]],7)</f>
        <v>2211 Li</v>
      </c>
      <c r="I2026" s="181" t="str" cm="1">
        <f t="array" ref="I20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26" s="181" t="str">
        <f>YEAR(All_Opps[[#This Row],[Close_Date]])&amp;"-"&amp;TEXT(MONTH(All_Opps[[#This Row],[Close_Date]]),"00")</f>
        <v>2021-06</v>
      </c>
      <c r="K2026" s="182">
        <f>All_Opps[[#This Row],[Created Date2]]*1</f>
        <v>44301</v>
      </c>
      <c r="L2026" s="183">
        <f>YEAR(All_Opps[[#This Row],[Created_Date]])</f>
        <v>2021</v>
      </c>
      <c r="M2026" s="184">
        <f>WEEKNUM(All_Opps[[#This Row],[Created_Date]],16)</f>
        <v>16</v>
      </c>
      <c r="N2026" s="182">
        <f>All_Opps[[#This Row],[Close Date]]*1</f>
        <v>44357</v>
      </c>
      <c r="O2026" s="185">
        <f>YEAR(All_Opps[[#This Row],[Close_Date]])</f>
        <v>2021</v>
      </c>
      <c r="P2026" s="183">
        <f>MONTH(All_Opps[[#This Row],[Close Date]])</f>
        <v>6</v>
      </c>
      <c r="Q2026" s="181">
        <f>WEEKNUM(All_Opps[[#This Row],[Close Date]],1)</f>
        <v>24</v>
      </c>
      <c r="R202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26" s="4" t="s">
        <v>4362</v>
      </c>
      <c r="T2026" s="4" t="s">
        <v>4363</v>
      </c>
      <c r="U2026" s="68">
        <v>44357</v>
      </c>
      <c r="V2026" s="347" t="s">
        <v>21</v>
      </c>
      <c r="W2026" s="9">
        <v>45435</v>
      </c>
      <c r="X2026" s="4" t="s">
        <v>13</v>
      </c>
      <c r="Y2026" s="4" t="s">
        <v>1285</v>
      </c>
      <c r="Z2026" s="68">
        <v>44301</v>
      </c>
    </row>
    <row r="2027" spans="1:26" ht="12.75" x14ac:dyDescent="0.35">
      <c r="A202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027" s="181" t="str">
        <f>IF(All_Opps[[#This Row],[WeekMod]]&lt;&gt;"",CONCATENATE(All_Opps[[#This Row],[Opp Year]],"-",TEXT(All_Opps[[#This Row],[WeekMod]],"00#")),"")</f>
        <v/>
      </c>
      <c r="C20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027" s="181" t="str">
        <f>CONCATENATE(All_Opps[[#This Row],[Opp Year]],"-",TEXT(All_Opps[[#This Row],[Week]],"00#"))</f>
        <v>2023-001</v>
      </c>
      <c r="E2027" s="181">
        <f>IFERROR(VALUE(RIGHT(All_Opps[[#This Row],[Opportunity Name]],2)),"")</f>
        <v>15</v>
      </c>
      <c r="F2027" s="181">
        <f>IFERROR(("20"&amp;LEFT(All_Opps[[#This Row],[Opportunity Name]],2))*1,"")</f>
        <v>2023</v>
      </c>
      <c r="G2027" s="181" t="str">
        <f>MID(All_Opps[[#This Row],[Opportunity Name]],3,2)</f>
        <v>02</v>
      </c>
      <c r="H2027" s="181" t="str">
        <f>LEFT(All_Opps[[#This Row],[Opportunity Name]],7)</f>
        <v>2302-07</v>
      </c>
      <c r="I2027" s="181" t="str" cm="1">
        <f t="array" ref="I20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27" s="181" t="str">
        <f>YEAR(All_Opps[[#This Row],[Close_Date]])&amp;"-"&amp;TEXT(MONTH(All_Opps[[#This Row],[Close_Date]]),"00")</f>
        <v>2021-07</v>
      </c>
      <c r="K2027" s="182">
        <f>All_Opps[[#This Row],[Created Date2]]*1</f>
        <v>44365</v>
      </c>
      <c r="L2027" s="183">
        <f>YEAR(All_Opps[[#This Row],[Created_Date]])</f>
        <v>2021</v>
      </c>
      <c r="M2027" s="184">
        <f>WEEKNUM(All_Opps[[#This Row],[Created_Date]],16)</f>
        <v>25</v>
      </c>
      <c r="N2027" s="182">
        <f>All_Opps[[#This Row],[Close Date]]*1</f>
        <v>44400</v>
      </c>
      <c r="O2027" s="185">
        <f>YEAR(All_Opps[[#This Row],[Close_Date]])</f>
        <v>2021</v>
      </c>
      <c r="P2027" s="183">
        <f>MONTH(All_Opps[[#This Row],[Close Date]])</f>
        <v>7</v>
      </c>
      <c r="Q2027" s="181">
        <f>WEEKNUM(All_Opps[[#This Row],[Close Date]],1)</f>
        <v>30</v>
      </c>
      <c r="R202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593</v>
      </c>
      <c r="S2027" s="4" t="s">
        <v>4364</v>
      </c>
      <c r="T2027" s="4" t="s">
        <v>4365</v>
      </c>
      <c r="U2027" s="68">
        <v>44400</v>
      </c>
      <c r="V2027" s="347" t="s">
        <v>19</v>
      </c>
      <c r="W2027" s="341">
        <v>1126890</v>
      </c>
      <c r="X2027" s="4" t="s">
        <v>11</v>
      </c>
      <c r="Y2027" s="4" t="s">
        <v>328</v>
      </c>
      <c r="Z2027" s="68">
        <v>44365</v>
      </c>
    </row>
    <row r="2028" spans="1:26" ht="12.75" x14ac:dyDescent="0.35">
      <c r="A20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2028" s="181" t="str">
        <f>IF(All_Opps[[#This Row],[WeekMod]]&lt;&gt;"",CONCATENATE(All_Opps[[#This Row],[Opp Year]],"-",TEXT(All_Opps[[#This Row],[WeekMod]],"00#")),"")</f>
        <v>2021-079</v>
      </c>
      <c r="C20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2028" s="181" t="str">
        <f>CONCATENATE(All_Opps[[#This Row],[Opp Year]],"-",TEXT(All_Opps[[#This Row],[Week]],"00#"))</f>
        <v>2021-079</v>
      </c>
      <c r="E2028" s="181">
        <f>IFERROR(VALUE(RIGHT(All_Opps[[#This Row],[Opportunity Name]],2)),"")</f>
        <v>2</v>
      </c>
      <c r="F2028" s="181">
        <f>IFERROR(("20"&amp;LEFT(All_Opps[[#This Row],[Opportunity Name]],2))*1,"")</f>
        <v>2021</v>
      </c>
      <c r="G2028" s="181" t="str">
        <f>MID(All_Opps[[#This Row],[Opportunity Name]],3,2)</f>
        <v>11</v>
      </c>
      <c r="H2028" s="181" t="str">
        <f>LEFT(All_Opps[[#This Row],[Opportunity Name]],7)</f>
        <v>2111-04</v>
      </c>
      <c r="I2028" s="181" t="str" cm="1">
        <f t="array" ref="I20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28" s="181" t="str">
        <f>YEAR(All_Opps[[#This Row],[Close_Date]])&amp;"-"&amp;TEXT(MONTH(All_Opps[[#This Row],[Close_Date]]),"00")</f>
        <v>2021-06</v>
      </c>
      <c r="K2028" s="182">
        <f>All_Opps[[#This Row],[Created Date2]]*1</f>
        <v>44345</v>
      </c>
      <c r="L2028" s="183">
        <f>YEAR(All_Opps[[#This Row],[Created_Date]])</f>
        <v>2021</v>
      </c>
      <c r="M2028" s="184">
        <f>WEEKNUM(All_Opps[[#This Row],[Created_Date]],16)</f>
        <v>23</v>
      </c>
      <c r="N2028" s="182">
        <f>All_Opps[[#This Row],[Close Date]]*1</f>
        <v>44375</v>
      </c>
      <c r="O2028" s="185">
        <f>YEAR(All_Opps[[#This Row],[Close_Date]])</f>
        <v>2021</v>
      </c>
      <c r="P2028" s="183">
        <f>MONTH(All_Opps[[#This Row],[Close Date]])</f>
        <v>6</v>
      </c>
      <c r="Q2028" s="181">
        <f>WEEKNUM(All_Opps[[#This Row],[Close Date]],1)</f>
        <v>27</v>
      </c>
      <c r="R202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156</v>
      </c>
      <c r="S2028" s="4" t="s">
        <v>4366</v>
      </c>
      <c r="T2028" s="4" t="s">
        <v>4367</v>
      </c>
      <c r="U2028" s="68">
        <v>44375</v>
      </c>
      <c r="V2028" s="347" t="s">
        <v>19</v>
      </c>
      <c r="W2028" s="341">
        <v>23518</v>
      </c>
      <c r="X2028" s="4" t="s">
        <v>13</v>
      </c>
      <c r="Y2028" s="4" t="s">
        <v>328</v>
      </c>
      <c r="Z2028" s="68">
        <v>44345</v>
      </c>
    </row>
    <row r="2029" spans="1:26" ht="12.75" x14ac:dyDescent="0.35">
      <c r="A20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2029" s="181" t="str">
        <f>IF(All_Opps[[#This Row],[WeekMod]]&lt;&gt;"",CONCATENATE(All_Opps[[#This Row],[Opp Year]],"-",TEXT(All_Opps[[#This Row],[WeekMod]],"00#")),"")</f>
        <v>2022-031</v>
      </c>
      <c r="C20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2029" s="181" t="str">
        <f>CONCATENATE(All_Opps[[#This Row],[Opp Year]],"-",TEXT(All_Opps[[#This Row],[Week]],"00#"))</f>
        <v>2022-031</v>
      </c>
      <c r="E2029" s="181">
        <f>IFERROR(VALUE(RIGHT(All_Opps[[#This Row],[Opportunity Name]],2)),"")</f>
        <v>2</v>
      </c>
      <c r="F2029" s="181">
        <f>IFERROR(("20"&amp;LEFT(All_Opps[[#This Row],[Opportunity Name]],2))*1,"")</f>
        <v>2022</v>
      </c>
      <c r="G2029" s="181" t="str">
        <f>MID(All_Opps[[#This Row],[Opportunity Name]],3,2)</f>
        <v>06</v>
      </c>
      <c r="H2029" s="181" t="str">
        <f>LEFT(All_Opps[[#This Row],[Opportunity Name]],7)</f>
        <v>2206 Ma</v>
      </c>
      <c r="I2029" s="181" t="str" cm="1">
        <f t="array" ref="I20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29" s="181" t="str">
        <f>YEAR(All_Opps[[#This Row],[Close_Date]])&amp;"-"&amp;TEXT(MONTH(All_Opps[[#This Row],[Close_Date]]),"00")</f>
        <v>2021-07</v>
      </c>
      <c r="K2029" s="182">
        <f>All_Opps[[#This Row],[Created Date2]]*1</f>
        <v>44375</v>
      </c>
      <c r="L2029" s="183">
        <f>YEAR(All_Opps[[#This Row],[Created_Date]])</f>
        <v>2021</v>
      </c>
      <c r="M2029" s="184">
        <f>WEEKNUM(All_Opps[[#This Row],[Created_Date]],16)</f>
        <v>27</v>
      </c>
      <c r="N2029" s="182">
        <f>All_Opps[[#This Row],[Close Date]]*1</f>
        <v>44402</v>
      </c>
      <c r="O2029" s="185">
        <f>YEAR(All_Opps[[#This Row],[Close_Date]])</f>
        <v>2021</v>
      </c>
      <c r="P2029" s="183">
        <f>MONTH(All_Opps[[#This Row],[Close Date]])</f>
        <v>7</v>
      </c>
      <c r="Q2029" s="181">
        <f>WEEKNUM(All_Opps[[#This Row],[Close Date]],1)</f>
        <v>31</v>
      </c>
      <c r="R202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29" s="4" t="s">
        <v>4368</v>
      </c>
      <c r="T2029" s="4" t="s">
        <v>4369</v>
      </c>
      <c r="U2029" s="68">
        <v>44402</v>
      </c>
      <c r="V2029" s="347" t="s">
        <v>21</v>
      </c>
      <c r="W2029" s="9">
        <v>26405</v>
      </c>
      <c r="X2029" s="4" t="s">
        <v>24</v>
      </c>
      <c r="Y2029" s="4" t="s">
        <v>1285</v>
      </c>
      <c r="Z2029" s="68">
        <v>44375</v>
      </c>
    </row>
    <row r="2030" spans="1:26" ht="12.75" x14ac:dyDescent="0.35">
      <c r="A20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2030" s="181" t="str">
        <f>IF(All_Opps[[#This Row],[WeekMod]]&lt;&gt;"",CONCATENATE(All_Opps[[#This Row],[Opp Year]],"-",TEXT(All_Opps[[#This Row],[WeekMod]],"00#")),"")</f>
        <v>2021-076</v>
      </c>
      <c r="C20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2030" s="181" t="str">
        <f>CONCATENATE(All_Opps[[#This Row],[Opp Year]],"-",TEXT(All_Opps[[#This Row],[Week]],"00#"))</f>
        <v>2021-076</v>
      </c>
      <c r="E2030" s="181">
        <f>IFERROR(VALUE(RIGHT(All_Opps[[#This Row],[Opportunity Name]],2)),"")</f>
        <v>6</v>
      </c>
      <c r="F2030" s="181">
        <f>IFERROR(("20"&amp;LEFT(All_Opps[[#This Row],[Opportunity Name]],2))*1,"")</f>
        <v>2021</v>
      </c>
      <c r="G2030" s="181" t="str">
        <f>MID(All_Opps[[#This Row],[Opportunity Name]],3,2)</f>
        <v>12</v>
      </c>
      <c r="H2030" s="181" t="str">
        <f>LEFT(All_Opps[[#This Row],[Opportunity Name]],7)</f>
        <v>2112 Mo</v>
      </c>
      <c r="I2030" s="181" t="str" cm="1">
        <f t="array" ref="I20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30" s="181" t="str">
        <f>YEAR(All_Opps[[#This Row],[Close_Date]])&amp;"-"&amp;TEXT(MONTH(All_Opps[[#This Row],[Close_Date]]),"00")</f>
        <v>2021-06</v>
      </c>
      <c r="K2030" s="182">
        <f>All_Opps[[#This Row],[Created Date2]]*1</f>
        <v>44334</v>
      </c>
      <c r="L2030" s="183">
        <f>YEAR(All_Opps[[#This Row],[Created_Date]])</f>
        <v>2021</v>
      </c>
      <c r="M2030" s="184">
        <f>WEEKNUM(All_Opps[[#This Row],[Created_Date]],16)</f>
        <v>21</v>
      </c>
      <c r="N2030" s="182">
        <f>All_Opps[[#This Row],[Close Date]]*1</f>
        <v>44356</v>
      </c>
      <c r="O2030" s="185">
        <f>YEAR(All_Opps[[#This Row],[Close_Date]])</f>
        <v>2021</v>
      </c>
      <c r="P2030" s="183">
        <f>MONTH(All_Opps[[#This Row],[Close Date]])</f>
        <v>6</v>
      </c>
      <c r="Q2030" s="181">
        <f>WEEKNUM(All_Opps[[#This Row],[Close Date]],1)</f>
        <v>24</v>
      </c>
      <c r="R203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30" s="4" t="s">
        <v>4370</v>
      </c>
      <c r="T2030" s="4" t="s">
        <v>4371</v>
      </c>
      <c r="U2030" s="68">
        <v>44356</v>
      </c>
      <c r="V2030" s="347" t="s">
        <v>21</v>
      </c>
      <c r="W2030" s="9">
        <v>73102</v>
      </c>
      <c r="X2030" s="4" t="s">
        <v>15</v>
      </c>
      <c r="Y2030" s="4" t="s">
        <v>1285</v>
      </c>
      <c r="Z2030" s="68">
        <v>44334</v>
      </c>
    </row>
    <row r="2031" spans="1:26" ht="12.75" x14ac:dyDescent="0.35">
      <c r="A20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2031" s="181" t="str">
        <f>IF(All_Opps[[#This Row],[WeekMod]]&lt;&gt;"",CONCATENATE(All_Opps[[#This Row],[Opp Year]],"-",TEXT(All_Opps[[#This Row],[WeekMod]],"00#")),"")</f>
        <v>2022-031</v>
      </c>
      <c r="C20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2031" s="181" t="str">
        <f>CONCATENATE(All_Opps[[#This Row],[Opp Year]],"-",TEXT(All_Opps[[#This Row],[Week]],"00#"))</f>
        <v>2022-031</v>
      </c>
      <c r="E2031" s="181">
        <f>IFERROR(VALUE(RIGHT(All_Opps[[#This Row],[Opportunity Name]],2)),"")</f>
        <v>4</v>
      </c>
      <c r="F2031" s="181">
        <f>IFERROR(("20"&amp;LEFT(All_Opps[[#This Row],[Opportunity Name]],2))*1,"")</f>
        <v>2022</v>
      </c>
      <c r="G2031" s="181" t="str">
        <f>MID(All_Opps[[#This Row],[Opportunity Name]],3,2)</f>
        <v>06</v>
      </c>
      <c r="H2031" s="181" t="str">
        <f>LEFT(All_Opps[[#This Row],[Opportunity Name]],7)</f>
        <v>2206-19</v>
      </c>
      <c r="I2031" s="181" t="str" cm="1">
        <f t="array" ref="I20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31" s="181" t="str">
        <f>YEAR(All_Opps[[#This Row],[Close_Date]])&amp;"-"&amp;TEXT(MONTH(All_Opps[[#This Row],[Close_Date]]),"00")</f>
        <v>2021-07</v>
      </c>
      <c r="K2031" s="182">
        <f>All_Opps[[#This Row],[Created Date2]]*1</f>
        <v>44383</v>
      </c>
      <c r="L2031" s="183">
        <f>YEAR(All_Opps[[#This Row],[Created_Date]])</f>
        <v>2021</v>
      </c>
      <c r="M2031" s="184">
        <f>WEEKNUM(All_Opps[[#This Row],[Created_Date]],16)</f>
        <v>28</v>
      </c>
      <c r="N2031" s="182">
        <f>All_Opps[[#This Row],[Close Date]]*1</f>
        <v>44402</v>
      </c>
      <c r="O2031" s="185">
        <f>YEAR(All_Opps[[#This Row],[Close_Date]])</f>
        <v>2021</v>
      </c>
      <c r="P2031" s="183">
        <f>MONTH(All_Opps[[#This Row],[Close Date]])</f>
        <v>7</v>
      </c>
      <c r="Q2031" s="181">
        <f>WEEKNUM(All_Opps[[#This Row],[Close Date]],1)</f>
        <v>31</v>
      </c>
      <c r="R203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330</v>
      </c>
      <c r="S2031" s="4" t="s">
        <v>4372</v>
      </c>
      <c r="T2031" s="4" t="s">
        <v>4373</v>
      </c>
      <c r="U2031" s="68">
        <v>44402</v>
      </c>
      <c r="V2031" s="347" t="s">
        <v>19</v>
      </c>
      <c r="W2031" s="341">
        <v>168814</v>
      </c>
      <c r="X2031" s="4" t="s">
        <v>6</v>
      </c>
      <c r="Y2031" s="4" t="s">
        <v>328</v>
      </c>
      <c r="Z2031" s="68">
        <v>44383</v>
      </c>
    </row>
    <row r="2032" spans="1:26" ht="12.75" x14ac:dyDescent="0.35">
      <c r="A20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2032" s="181" t="str">
        <f>IF(All_Opps[[#This Row],[WeekMod]]&lt;&gt;"",CONCATENATE(All_Opps[[#This Row],[Opp Year]],"-",TEXT(All_Opps[[#This Row],[WeekMod]],"00#")),"")</f>
        <v>2022-028</v>
      </c>
      <c r="C20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2032" s="181" t="str">
        <f>CONCATENATE(All_Opps[[#This Row],[Opp Year]],"-",TEXT(All_Opps[[#This Row],[Week]],"00#"))</f>
        <v>2022-028</v>
      </c>
      <c r="E2032" s="181">
        <f>IFERROR(VALUE(RIGHT(All_Opps[[#This Row],[Opportunity Name]],2)),"")</f>
        <v>2</v>
      </c>
      <c r="F2032" s="181">
        <f>IFERROR(("20"&amp;LEFT(All_Opps[[#This Row],[Opportunity Name]],2))*1,"")</f>
        <v>2022</v>
      </c>
      <c r="G2032" s="181" t="str">
        <f>MID(All_Opps[[#This Row],[Opportunity Name]],3,2)</f>
        <v>09</v>
      </c>
      <c r="H2032" s="181" t="str">
        <f>LEFT(All_Opps[[#This Row],[Opportunity Name]],7)</f>
        <v>2209 Du</v>
      </c>
      <c r="I2032" s="181" t="str" cm="1">
        <f t="array" ref="I20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32" s="181" t="str">
        <f>YEAR(All_Opps[[#This Row],[Close_Date]])&amp;"-"&amp;TEXT(MONTH(All_Opps[[#This Row],[Close_Date]]),"00")</f>
        <v>2021-07</v>
      </c>
      <c r="K2032" s="182">
        <f>All_Opps[[#This Row],[Created Date2]]*1</f>
        <v>44373</v>
      </c>
      <c r="L2032" s="183">
        <f>YEAR(All_Opps[[#This Row],[Created_Date]])</f>
        <v>2021</v>
      </c>
      <c r="M2032" s="184">
        <f>WEEKNUM(All_Opps[[#This Row],[Created_Date]],16)</f>
        <v>27</v>
      </c>
      <c r="N2032" s="182">
        <f>All_Opps[[#This Row],[Close Date]]*1</f>
        <v>44385</v>
      </c>
      <c r="O2032" s="185">
        <f>YEAR(All_Opps[[#This Row],[Close_Date]])</f>
        <v>2021</v>
      </c>
      <c r="P2032" s="183">
        <f>MONTH(All_Opps[[#This Row],[Close Date]])</f>
        <v>7</v>
      </c>
      <c r="Q2032" s="181">
        <f>WEEKNUM(All_Opps[[#This Row],[Close Date]],1)</f>
        <v>28</v>
      </c>
      <c r="R20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32" s="4" t="s">
        <v>4374</v>
      </c>
      <c r="T2032" s="4" t="s">
        <v>4375</v>
      </c>
      <c r="U2032" s="68">
        <v>44385</v>
      </c>
      <c r="V2032" s="347" t="s">
        <v>21</v>
      </c>
      <c r="W2032" s="341">
        <v>201179</v>
      </c>
      <c r="X2032" s="4" t="s">
        <v>5</v>
      </c>
      <c r="Y2032" s="4" t="s">
        <v>328</v>
      </c>
      <c r="Z2032" s="68">
        <v>44373</v>
      </c>
    </row>
    <row r="2033" spans="1:26" ht="12.75" x14ac:dyDescent="0.35">
      <c r="A20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2033" s="181" t="str">
        <f>IF(All_Opps[[#This Row],[WeekMod]]&lt;&gt;"",CONCATENATE(All_Opps[[#This Row],[Opp Year]],"-",TEXT(All_Opps[[#This Row],[WeekMod]],"00#")),"")</f>
        <v>2022-028</v>
      </c>
      <c r="C20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2033" s="181" t="str">
        <f>CONCATENATE(All_Opps[[#This Row],[Opp Year]],"-",TEXT(All_Opps[[#This Row],[Week]],"00#"))</f>
        <v>2022-028</v>
      </c>
      <c r="E2033" s="181">
        <f>IFERROR(VALUE(RIGHT(All_Opps[[#This Row],[Opportunity Name]],2)),"")</f>
        <v>2</v>
      </c>
      <c r="F2033" s="181">
        <f>IFERROR(("20"&amp;LEFT(All_Opps[[#This Row],[Opportunity Name]],2))*1,"")</f>
        <v>2022</v>
      </c>
      <c r="G2033" s="181" t="str">
        <f>MID(All_Opps[[#This Row],[Opportunity Name]],3,2)</f>
        <v>02</v>
      </c>
      <c r="H2033" s="181" t="str">
        <f>LEFT(All_Opps[[#This Row],[Opportunity Name]],7)</f>
        <v>2202 Ho</v>
      </c>
      <c r="I2033" s="181" t="str" cm="1">
        <f t="array" ref="I20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33" s="181" t="str">
        <f>YEAR(All_Opps[[#This Row],[Close_Date]])&amp;"-"&amp;TEXT(MONTH(All_Opps[[#This Row],[Close_Date]]),"00")</f>
        <v>2021-07</v>
      </c>
      <c r="K2033" s="182">
        <f>All_Opps[[#This Row],[Created Date2]]*1</f>
        <v>44375</v>
      </c>
      <c r="L2033" s="183">
        <f>YEAR(All_Opps[[#This Row],[Created_Date]])</f>
        <v>2021</v>
      </c>
      <c r="M2033" s="184">
        <f>WEEKNUM(All_Opps[[#This Row],[Created_Date]],16)</f>
        <v>27</v>
      </c>
      <c r="N2033" s="182">
        <f>All_Opps[[#This Row],[Close Date]]*1</f>
        <v>44382</v>
      </c>
      <c r="O2033" s="185">
        <f>YEAR(All_Opps[[#This Row],[Close_Date]])</f>
        <v>2021</v>
      </c>
      <c r="P2033" s="183">
        <f>MONTH(All_Opps[[#This Row],[Close Date]])</f>
        <v>7</v>
      </c>
      <c r="Q2033" s="181">
        <f>WEEKNUM(All_Opps[[#This Row],[Close Date]],1)</f>
        <v>28</v>
      </c>
      <c r="R20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33" s="4" t="s">
        <v>4376</v>
      </c>
      <c r="T2033" s="4" t="s">
        <v>4377</v>
      </c>
      <c r="U2033" s="68">
        <v>44382</v>
      </c>
      <c r="V2033" s="347" t="s">
        <v>21</v>
      </c>
      <c r="W2033" s="9">
        <v>38066</v>
      </c>
      <c r="X2033" s="4" t="s">
        <v>13</v>
      </c>
      <c r="Y2033" s="4" t="s">
        <v>1285</v>
      </c>
      <c r="Z2033" s="68">
        <v>44375</v>
      </c>
    </row>
    <row r="2034" spans="1:26" ht="12.75" x14ac:dyDescent="0.35">
      <c r="A20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2034" s="181" t="str">
        <f>IF(All_Opps[[#This Row],[WeekMod]]&lt;&gt;"",CONCATENATE(All_Opps[[#This Row],[Opp Year]],"-",TEXT(All_Opps[[#This Row],[WeekMod]],"00#")),"")</f>
        <v>2022-029</v>
      </c>
      <c r="C20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2034" s="181" t="str">
        <f>CONCATENATE(All_Opps[[#This Row],[Opp Year]],"-",TEXT(All_Opps[[#This Row],[Week]],"00#"))</f>
        <v>2022-029</v>
      </c>
      <c r="E2034" s="181">
        <f>IFERROR(VALUE(RIGHT(All_Opps[[#This Row],[Opportunity Name]],2)),"")</f>
        <v>2</v>
      </c>
      <c r="F2034" s="181">
        <f>IFERROR(("20"&amp;LEFT(All_Opps[[#This Row],[Opportunity Name]],2))*1,"")</f>
        <v>2022</v>
      </c>
      <c r="G2034" s="181" t="str">
        <f>MID(All_Opps[[#This Row],[Opportunity Name]],3,2)</f>
        <v>05</v>
      </c>
      <c r="H2034" s="181" t="str">
        <f>LEFT(All_Opps[[#This Row],[Opportunity Name]],7)</f>
        <v>2205 Ho</v>
      </c>
      <c r="I2034" s="181" t="str" cm="1">
        <f t="array" ref="I20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34" s="181" t="str">
        <f>YEAR(All_Opps[[#This Row],[Close_Date]])&amp;"-"&amp;TEXT(MONTH(All_Opps[[#This Row],[Close_Date]]),"00")</f>
        <v>2021-07</v>
      </c>
      <c r="K2034" s="182">
        <f>All_Opps[[#This Row],[Created Date2]]*1</f>
        <v>44383</v>
      </c>
      <c r="L2034" s="183">
        <f>YEAR(All_Opps[[#This Row],[Created_Date]])</f>
        <v>2021</v>
      </c>
      <c r="M2034" s="184">
        <f>WEEKNUM(All_Opps[[#This Row],[Created_Date]],16)</f>
        <v>28</v>
      </c>
      <c r="N2034" s="182">
        <f>All_Opps[[#This Row],[Close Date]]*1</f>
        <v>44390</v>
      </c>
      <c r="O2034" s="185">
        <f>YEAR(All_Opps[[#This Row],[Close_Date]])</f>
        <v>2021</v>
      </c>
      <c r="P2034" s="183">
        <f>MONTH(All_Opps[[#This Row],[Close Date]])</f>
        <v>7</v>
      </c>
      <c r="Q2034" s="181">
        <f>WEEKNUM(All_Opps[[#This Row],[Close Date]],1)</f>
        <v>29</v>
      </c>
      <c r="R203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34" s="4" t="s">
        <v>4378</v>
      </c>
      <c r="T2034" s="4" t="s">
        <v>4379</v>
      </c>
      <c r="U2034" s="68">
        <v>44390</v>
      </c>
      <c r="V2034" s="347" t="s">
        <v>21</v>
      </c>
      <c r="W2034" s="9">
        <v>30704</v>
      </c>
      <c r="X2034" s="4" t="s">
        <v>5</v>
      </c>
      <c r="Y2034" s="4" t="s">
        <v>1285</v>
      </c>
      <c r="Z2034" s="68">
        <v>44383</v>
      </c>
    </row>
    <row r="2035" spans="1:26" ht="12.75" x14ac:dyDescent="0.35">
      <c r="A20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2035" s="181" t="str">
        <f>IF(All_Opps[[#This Row],[WeekMod]]&lt;&gt;"",CONCATENATE(All_Opps[[#This Row],[Opp Year]],"-",TEXT(All_Opps[[#This Row],[WeekMod]],"00#")),"")</f>
        <v>2022-028</v>
      </c>
      <c r="C20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2035" s="181" t="str">
        <f>CONCATENATE(All_Opps[[#This Row],[Opp Year]],"-",TEXT(All_Opps[[#This Row],[Week]],"00#"))</f>
        <v>2022-028</v>
      </c>
      <c r="E2035" s="181">
        <f>IFERROR(VALUE(RIGHT(All_Opps[[#This Row],[Opportunity Name]],2)),"")</f>
        <v>4</v>
      </c>
      <c r="F2035" s="181">
        <f>IFERROR(("20"&amp;LEFT(All_Opps[[#This Row],[Opportunity Name]],2))*1,"")</f>
        <v>2022</v>
      </c>
      <c r="G2035" s="181" t="str">
        <f>MID(All_Opps[[#This Row],[Opportunity Name]],3,2)</f>
        <v>06</v>
      </c>
      <c r="H2035" s="181" t="str">
        <f>LEFT(All_Opps[[#This Row],[Opportunity Name]],7)</f>
        <v>2206 Ra</v>
      </c>
      <c r="I2035" s="181" t="str" cm="1">
        <f t="array" ref="I20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35" s="181" t="str">
        <f>YEAR(All_Opps[[#This Row],[Close_Date]])&amp;"-"&amp;TEXT(MONTH(All_Opps[[#This Row],[Close_Date]]),"00")</f>
        <v>2021-07</v>
      </c>
      <c r="K2035" s="182">
        <f>All_Opps[[#This Row],[Created Date2]]*1</f>
        <v>44376</v>
      </c>
      <c r="L2035" s="183">
        <f>YEAR(All_Opps[[#This Row],[Created_Date]])</f>
        <v>2021</v>
      </c>
      <c r="M2035" s="184">
        <f>WEEKNUM(All_Opps[[#This Row],[Created_Date]],16)</f>
        <v>27</v>
      </c>
      <c r="N2035" s="182">
        <f>All_Opps[[#This Row],[Close Date]]*1</f>
        <v>44381</v>
      </c>
      <c r="O2035" s="185">
        <f>YEAR(All_Opps[[#This Row],[Close_Date]])</f>
        <v>2021</v>
      </c>
      <c r="P2035" s="183">
        <f>MONTH(All_Opps[[#This Row],[Close Date]])</f>
        <v>7</v>
      </c>
      <c r="Q2035" s="181">
        <f>WEEKNUM(All_Opps[[#This Row],[Close Date]],1)</f>
        <v>28</v>
      </c>
      <c r="R203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35" s="4" t="s">
        <v>4380</v>
      </c>
      <c r="T2035" s="4" t="s">
        <v>4381</v>
      </c>
      <c r="U2035" s="68">
        <v>44381</v>
      </c>
      <c r="V2035" s="347" t="s">
        <v>21</v>
      </c>
      <c r="W2035" s="9">
        <v>152</v>
      </c>
      <c r="X2035" s="4" t="s">
        <v>15</v>
      </c>
      <c r="Y2035" s="4" t="s">
        <v>1285</v>
      </c>
      <c r="Z2035" s="68">
        <v>44376</v>
      </c>
    </row>
    <row r="2036" spans="1:26" ht="12.75" x14ac:dyDescent="0.35">
      <c r="A20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2036" s="181" t="str">
        <f>IF(All_Opps[[#This Row],[WeekMod]]&lt;&gt;"",CONCATENATE(All_Opps[[#This Row],[Opp Year]],"-",TEXT(All_Opps[[#This Row],[WeekMod]],"00#")),"")</f>
        <v>2022-026</v>
      </c>
      <c r="C20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2036" s="181" t="str">
        <f>CONCATENATE(All_Opps[[#This Row],[Opp Year]],"-",TEXT(All_Opps[[#This Row],[Week]],"00#"))</f>
        <v>2022-026</v>
      </c>
      <c r="E2036" s="181">
        <f>IFERROR(VALUE(RIGHT(All_Opps[[#This Row],[Opportunity Name]],2)),"")</f>
        <v>1</v>
      </c>
      <c r="F2036" s="181">
        <f>IFERROR(("20"&amp;LEFT(All_Opps[[#This Row],[Opportunity Name]],2))*1,"")</f>
        <v>2022</v>
      </c>
      <c r="G2036" s="181" t="str">
        <f>MID(All_Opps[[#This Row],[Opportunity Name]],3,2)</f>
        <v>02</v>
      </c>
      <c r="H2036" s="181" t="str">
        <f>LEFT(All_Opps[[#This Row],[Opportunity Name]],7)</f>
        <v>2202-10</v>
      </c>
      <c r="I2036" s="181" t="str" cm="1">
        <f t="array" ref="I20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036" s="181" t="str">
        <f>YEAR(All_Opps[[#This Row],[Close_Date]])&amp;"-"&amp;TEXT(MONTH(All_Opps[[#This Row],[Close_Date]]),"00")</f>
        <v>2021-06</v>
      </c>
      <c r="K2036" s="182">
        <f>All_Opps[[#This Row],[Created Date2]]*1</f>
        <v>44371</v>
      </c>
      <c r="L2036" s="183">
        <f>YEAR(All_Opps[[#This Row],[Created_Date]])</f>
        <v>2021</v>
      </c>
      <c r="M2036" s="184">
        <f>WEEKNUM(All_Opps[[#This Row],[Created_Date]],16)</f>
        <v>26</v>
      </c>
      <c r="N2036" s="182">
        <f>All_Opps[[#This Row],[Close Date]]*1</f>
        <v>44370</v>
      </c>
      <c r="O2036" s="185">
        <f>YEAR(All_Opps[[#This Row],[Close_Date]])</f>
        <v>2021</v>
      </c>
      <c r="P2036" s="183">
        <f>MONTH(All_Opps[[#This Row],[Close Date]])</f>
        <v>6</v>
      </c>
      <c r="Q2036" s="181">
        <f>WEEKNUM(All_Opps[[#This Row],[Close Date]],1)</f>
        <v>26</v>
      </c>
      <c r="R203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36" s="4" t="s">
        <v>4382</v>
      </c>
      <c r="T2036" s="4" t="s">
        <v>4383</v>
      </c>
      <c r="U2036" s="68">
        <v>44370</v>
      </c>
      <c r="V2036" s="347" t="s">
        <v>20</v>
      </c>
      <c r="W2036" s="341">
        <v>9844</v>
      </c>
      <c r="X2036" s="4" t="s">
        <v>159</v>
      </c>
      <c r="Y2036" s="4" t="s">
        <v>328</v>
      </c>
      <c r="Z2036" s="68">
        <v>44371</v>
      </c>
    </row>
    <row r="2037" spans="1:26" ht="12.75" x14ac:dyDescent="0.35">
      <c r="A20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2037" s="181" t="str">
        <f>IF(All_Opps[[#This Row],[WeekMod]]&lt;&gt;"",CONCATENATE(All_Opps[[#This Row],[Opp Year]],"-",TEXT(All_Opps[[#This Row],[WeekMod]],"00#")),"")</f>
        <v>2021-076</v>
      </c>
      <c r="C20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2037" s="181" t="str">
        <f>CONCATENATE(All_Opps[[#This Row],[Opp Year]],"-",TEXT(All_Opps[[#This Row],[Week]],"00#"))</f>
        <v>2021-076</v>
      </c>
      <c r="E2037" s="181">
        <f>IFERROR(VALUE(RIGHT(All_Opps[[#This Row],[Opportunity Name]],2)),"")</f>
        <v>4</v>
      </c>
      <c r="F2037" s="181">
        <f>IFERROR(("20"&amp;LEFT(All_Opps[[#This Row],[Opportunity Name]],2))*1,"")</f>
        <v>2021</v>
      </c>
      <c r="G2037" s="181" t="str">
        <f>MID(All_Opps[[#This Row],[Opportunity Name]],3,2)</f>
        <v>12</v>
      </c>
      <c r="H2037" s="181" t="str">
        <f>LEFT(All_Opps[[#This Row],[Opportunity Name]],7)</f>
        <v>2112-15</v>
      </c>
      <c r="I2037" s="181" t="str" cm="1">
        <f t="array" ref="I20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37" s="181" t="str">
        <f>YEAR(All_Opps[[#This Row],[Close_Date]])&amp;"-"&amp;TEXT(MONTH(All_Opps[[#This Row],[Close_Date]]),"00")</f>
        <v>2021-06</v>
      </c>
      <c r="K2037" s="182">
        <f>All_Opps[[#This Row],[Created Date2]]*1</f>
        <v>44357</v>
      </c>
      <c r="L2037" s="183">
        <f>YEAR(All_Opps[[#This Row],[Created_Date]])</f>
        <v>2021</v>
      </c>
      <c r="M2037" s="184">
        <f>WEEKNUM(All_Opps[[#This Row],[Created_Date]],16)</f>
        <v>24</v>
      </c>
      <c r="N2037" s="182">
        <f>All_Opps[[#This Row],[Close Date]]*1</f>
        <v>44357</v>
      </c>
      <c r="O2037" s="185">
        <f>YEAR(All_Opps[[#This Row],[Close_Date]])</f>
        <v>2021</v>
      </c>
      <c r="P2037" s="183">
        <f>MONTH(All_Opps[[#This Row],[Close Date]])</f>
        <v>6</v>
      </c>
      <c r="Q2037" s="181">
        <f>WEEKNUM(All_Opps[[#This Row],[Close Date]],1)</f>
        <v>24</v>
      </c>
      <c r="R203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174</v>
      </c>
      <c r="S2037" s="4" t="s">
        <v>4384</v>
      </c>
      <c r="T2037" s="4" t="s">
        <v>4385</v>
      </c>
      <c r="U2037" s="68">
        <v>44357</v>
      </c>
      <c r="V2037" s="347" t="s">
        <v>19</v>
      </c>
      <c r="W2037" s="341">
        <v>30811</v>
      </c>
      <c r="X2037" s="4" t="s">
        <v>5</v>
      </c>
      <c r="Y2037" s="4" t="s">
        <v>328</v>
      </c>
      <c r="Z2037" s="68">
        <v>44357</v>
      </c>
    </row>
    <row r="2038" spans="1:26" ht="12.75" x14ac:dyDescent="0.35">
      <c r="A20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2038" s="181" t="str">
        <f>IF(All_Opps[[#This Row],[WeekMod]]&lt;&gt;"",CONCATENATE(All_Opps[[#This Row],[Opp Year]],"-",TEXT(All_Opps[[#This Row],[WeekMod]],"00#")),"")</f>
        <v>2022-025</v>
      </c>
      <c r="C20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2038" s="181" t="str">
        <f>CONCATENATE(All_Opps[[#This Row],[Opp Year]],"-",TEXT(All_Opps[[#This Row],[Week]],"00#"))</f>
        <v>2022-025</v>
      </c>
      <c r="E2038" s="181">
        <f>IFERROR(VALUE(RIGHT(All_Opps[[#This Row],[Opportunity Name]],2)),"")</f>
        <v>4</v>
      </c>
      <c r="F2038" s="181">
        <f>IFERROR(("20"&amp;LEFT(All_Opps[[#This Row],[Opportunity Name]],2))*1,"")</f>
        <v>2022</v>
      </c>
      <c r="G2038" s="181" t="str">
        <f>MID(All_Opps[[#This Row],[Opportunity Name]],3,2)</f>
        <v>01</v>
      </c>
      <c r="H2038" s="181" t="str">
        <f>LEFT(All_Opps[[#This Row],[Opportunity Name]],7)</f>
        <v>2201-01</v>
      </c>
      <c r="I2038" s="181" t="str" cm="1">
        <f t="array" ref="I20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38" s="181" t="str">
        <f>YEAR(All_Opps[[#This Row],[Close_Date]])&amp;"-"&amp;TEXT(MONTH(All_Opps[[#This Row],[Close_Date]]),"00")</f>
        <v>2021-06</v>
      </c>
      <c r="K2038" s="182">
        <f>All_Opps[[#This Row],[Created Date2]]*1</f>
        <v>44191</v>
      </c>
      <c r="L2038" s="183">
        <f>YEAR(All_Opps[[#This Row],[Created_Date]])</f>
        <v>2020</v>
      </c>
      <c r="M2038" s="184">
        <f>WEEKNUM(All_Opps[[#This Row],[Created_Date]],16)</f>
        <v>53</v>
      </c>
      <c r="N2038" s="182">
        <f>All_Opps[[#This Row],[Close Date]]*1</f>
        <v>44360</v>
      </c>
      <c r="O2038" s="185">
        <f>YEAR(All_Opps[[#This Row],[Close_Date]])</f>
        <v>2021</v>
      </c>
      <c r="P2038" s="183">
        <f>MONTH(All_Opps[[#This Row],[Close Date]])</f>
        <v>6</v>
      </c>
      <c r="Q2038" s="181">
        <f>WEEKNUM(All_Opps[[#This Row],[Close Date]],1)</f>
        <v>25</v>
      </c>
      <c r="R203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371</v>
      </c>
      <c r="S2038" s="4" t="s">
        <v>4386</v>
      </c>
      <c r="T2038" s="4" t="s">
        <v>4387</v>
      </c>
      <c r="U2038" s="68">
        <v>44360</v>
      </c>
      <c r="V2038" s="347" t="s">
        <v>19</v>
      </c>
      <c r="W2038" s="9">
        <v>118944</v>
      </c>
      <c r="X2038" s="4" t="s">
        <v>5</v>
      </c>
      <c r="Y2038" s="4" t="s">
        <v>3563</v>
      </c>
      <c r="Z2038" s="68">
        <v>44191</v>
      </c>
    </row>
    <row r="2039" spans="1:26" ht="12.75" x14ac:dyDescent="0.35">
      <c r="A20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2039" s="181" t="str">
        <f>IF(All_Opps[[#This Row],[WeekMod]]&lt;&gt;"",CONCATENATE(All_Opps[[#This Row],[Opp Year]],"-",TEXT(All_Opps[[#This Row],[WeekMod]],"00#")),"")</f>
        <v>2022-026</v>
      </c>
      <c r="C20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2039" s="181" t="str">
        <f>CONCATENATE(All_Opps[[#This Row],[Opp Year]],"-",TEXT(All_Opps[[#This Row],[Week]],"00#"))</f>
        <v>2022-026</v>
      </c>
      <c r="E2039" s="181">
        <f>IFERROR(VALUE(RIGHT(All_Opps[[#This Row],[Opportunity Name]],2)),"")</f>
        <v>2</v>
      </c>
      <c r="F2039" s="181">
        <f>IFERROR(("20"&amp;LEFT(All_Opps[[#This Row],[Opportunity Name]],2))*1,"")</f>
        <v>2022</v>
      </c>
      <c r="G2039" s="181" t="str">
        <f>MID(All_Opps[[#This Row],[Opportunity Name]],3,2)</f>
        <v>06</v>
      </c>
      <c r="H2039" s="181" t="str">
        <f>LEFT(All_Opps[[#This Row],[Opportunity Name]],7)</f>
        <v>2206-20</v>
      </c>
      <c r="I2039" s="181" t="str" cm="1">
        <f t="array" ref="I20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39" s="181" t="str">
        <f>YEAR(All_Opps[[#This Row],[Close_Date]])&amp;"-"&amp;TEXT(MONTH(All_Opps[[#This Row],[Close_Date]]),"00")</f>
        <v>2021-06</v>
      </c>
      <c r="K2039" s="182">
        <f>All_Opps[[#This Row],[Created Date2]]*1</f>
        <v>44361</v>
      </c>
      <c r="L2039" s="183">
        <f>YEAR(All_Opps[[#This Row],[Created_Date]])</f>
        <v>2021</v>
      </c>
      <c r="M2039" s="184">
        <f>WEEKNUM(All_Opps[[#This Row],[Created_Date]],16)</f>
        <v>25</v>
      </c>
      <c r="N2039" s="182">
        <f>All_Opps[[#This Row],[Close Date]]*1</f>
        <v>44372</v>
      </c>
      <c r="O2039" s="185">
        <f>YEAR(All_Opps[[#This Row],[Close_Date]])</f>
        <v>2021</v>
      </c>
      <c r="P2039" s="183">
        <f>MONTH(All_Opps[[#This Row],[Close Date]])</f>
        <v>6</v>
      </c>
      <c r="Q2039" s="181">
        <f>WEEKNUM(All_Opps[[#This Row],[Close Date]],1)</f>
        <v>26</v>
      </c>
      <c r="R203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352</v>
      </c>
      <c r="S2039" s="4" t="s">
        <v>4388</v>
      </c>
      <c r="T2039" s="4" t="s">
        <v>4389</v>
      </c>
      <c r="U2039" s="68">
        <v>44372</v>
      </c>
      <c r="V2039" s="347" t="s">
        <v>19</v>
      </c>
      <c r="W2039" s="9">
        <v>29774</v>
      </c>
      <c r="X2039" s="4" t="s">
        <v>11</v>
      </c>
      <c r="Y2039" s="4" t="s">
        <v>1285</v>
      </c>
      <c r="Z2039" s="68">
        <v>44361</v>
      </c>
    </row>
    <row r="2040" spans="1:26" ht="12.75" x14ac:dyDescent="0.35">
      <c r="A20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2040" s="181" t="str">
        <f>IF(All_Opps[[#This Row],[WeekMod]]&lt;&gt;"",CONCATENATE(All_Opps[[#This Row],[Opp Year]],"-",TEXT(All_Opps[[#This Row],[WeekMod]],"00#")),"")</f>
        <v>2022-025</v>
      </c>
      <c r="C20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2040" s="181" t="str">
        <f>CONCATENATE(All_Opps[[#This Row],[Opp Year]],"-",TEXT(All_Opps[[#This Row],[Week]],"00#"))</f>
        <v>2022-025</v>
      </c>
      <c r="E2040" s="181">
        <f>IFERROR(VALUE(RIGHT(All_Opps[[#This Row],[Opportunity Name]],2)),"")</f>
        <v>1</v>
      </c>
      <c r="F2040" s="181">
        <f>IFERROR(("20"&amp;LEFT(All_Opps[[#This Row],[Opportunity Name]],2))*1,"")</f>
        <v>2022</v>
      </c>
      <c r="G2040" s="181" t="str">
        <f>MID(All_Opps[[#This Row],[Opportunity Name]],3,2)</f>
        <v>02</v>
      </c>
      <c r="H2040" s="181" t="str">
        <f>LEFT(All_Opps[[#This Row],[Opportunity Name]],7)</f>
        <v>2202-10</v>
      </c>
      <c r="I2040" s="181" t="str" cm="1">
        <f t="array" ref="I20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40" s="181" t="str">
        <f>YEAR(All_Opps[[#This Row],[Close_Date]])&amp;"-"&amp;TEXT(MONTH(All_Opps[[#This Row],[Close_Date]]),"00")</f>
        <v>2021-06</v>
      </c>
      <c r="K2040" s="182">
        <f>All_Opps[[#This Row],[Created Date2]]*1</f>
        <v>44356</v>
      </c>
      <c r="L2040" s="183">
        <f>YEAR(All_Opps[[#This Row],[Created_Date]])</f>
        <v>2021</v>
      </c>
      <c r="M2040" s="184">
        <f>WEEKNUM(All_Opps[[#This Row],[Created_Date]],16)</f>
        <v>24</v>
      </c>
      <c r="N2040" s="182">
        <f>All_Opps[[#This Row],[Close Date]]*1</f>
        <v>44362</v>
      </c>
      <c r="O2040" s="185">
        <f>YEAR(All_Opps[[#This Row],[Close_Date]])</f>
        <v>2021</v>
      </c>
      <c r="P2040" s="183">
        <f>MONTH(All_Opps[[#This Row],[Close Date]])</f>
        <v>6</v>
      </c>
      <c r="Q2040" s="181">
        <f>WEEKNUM(All_Opps[[#This Row],[Close Date]],1)</f>
        <v>25</v>
      </c>
      <c r="R204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237</v>
      </c>
      <c r="S2040" s="4" t="s">
        <v>4390</v>
      </c>
      <c r="T2040" s="4" t="s">
        <v>4391</v>
      </c>
      <c r="U2040" s="68">
        <v>44362</v>
      </c>
      <c r="V2040" s="347" t="s">
        <v>19</v>
      </c>
      <c r="W2040" s="341">
        <v>17512</v>
      </c>
      <c r="X2040" s="4" t="s">
        <v>13</v>
      </c>
      <c r="Y2040" s="4" t="s">
        <v>328</v>
      </c>
      <c r="Z2040" s="68">
        <v>44356</v>
      </c>
    </row>
    <row r="2041" spans="1:26" ht="12.75" x14ac:dyDescent="0.35">
      <c r="A20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2041" s="181" t="str">
        <f>IF(All_Opps[[#This Row],[WeekMod]]&lt;&gt;"",CONCATENATE(All_Opps[[#This Row],[Opp Year]],"-",TEXT(All_Opps[[#This Row],[WeekMod]],"00#")),"")</f>
        <v>2022-029</v>
      </c>
      <c r="C20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2041" s="181" t="str">
        <f>CONCATENATE(All_Opps[[#This Row],[Opp Year]],"-",TEXT(All_Opps[[#This Row],[Week]],"00#"))</f>
        <v>2022-029</v>
      </c>
      <c r="E2041" s="181">
        <f>IFERROR(VALUE(RIGHT(All_Opps[[#This Row],[Opportunity Name]],2)),"")</f>
        <v>1</v>
      </c>
      <c r="F2041" s="181">
        <f>IFERROR(("20"&amp;LEFT(All_Opps[[#This Row],[Opportunity Name]],2))*1,"")</f>
        <v>2022</v>
      </c>
      <c r="G2041" s="181" t="str">
        <f>MID(All_Opps[[#This Row],[Opportunity Name]],3,2)</f>
        <v>02</v>
      </c>
      <c r="H2041" s="181" t="str">
        <f>LEFT(All_Opps[[#This Row],[Opportunity Name]],7)</f>
        <v>2202-10</v>
      </c>
      <c r="I2041" s="181" t="str" cm="1">
        <f t="array" ref="I20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41" s="181" t="str">
        <f>YEAR(All_Opps[[#This Row],[Close_Date]])&amp;"-"&amp;TEXT(MONTH(All_Opps[[#This Row],[Close_Date]]),"00")</f>
        <v>2021-07</v>
      </c>
      <c r="K2041" s="182">
        <f>All_Opps[[#This Row],[Created Date2]]*1</f>
        <v>44391</v>
      </c>
      <c r="L2041" s="183">
        <f>YEAR(All_Opps[[#This Row],[Created_Date]])</f>
        <v>2021</v>
      </c>
      <c r="M2041" s="184">
        <f>WEEKNUM(All_Opps[[#This Row],[Created_Date]],16)</f>
        <v>29</v>
      </c>
      <c r="N2041" s="182">
        <f>All_Opps[[#This Row],[Close Date]]*1</f>
        <v>44391</v>
      </c>
      <c r="O2041" s="185">
        <f>YEAR(All_Opps[[#This Row],[Close_Date]])</f>
        <v>2021</v>
      </c>
      <c r="P2041" s="183">
        <f>MONTH(All_Opps[[#This Row],[Close Date]])</f>
        <v>7</v>
      </c>
      <c r="Q2041" s="181">
        <f>WEEKNUM(All_Opps[[#This Row],[Close Date]],1)</f>
        <v>29</v>
      </c>
      <c r="R204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202</v>
      </c>
      <c r="S2041" s="4" t="s">
        <v>4392</v>
      </c>
      <c r="T2041" s="4" t="s">
        <v>4393</v>
      </c>
      <c r="U2041" s="68">
        <v>44391</v>
      </c>
      <c r="V2041" s="347" t="s">
        <v>19</v>
      </c>
      <c r="W2041" s="341">
        <v>19508</v>
      </c>
      <c r="X2041" s="4" t="s">
        <v>24</v>
      </c>
      <c r="Y2041" s="4" t="s">
        <v>328</v>
      </c>
      <c r="Z2041" s="68">
        <v>44391</v>
      </c>
    </row>
    <row r="2042" spans="1:26" ht="12.75" x14ac:dyDescent="0.35">
      <c r="A20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2042" s="181" t="str">
        <f>IF(All_Opps[[#This Row],[WeekMod]]&lt;&gt;"",CONCATENATE(All_Opps[[#This Row],[Opp Year]],"-",TEXT(All_Opps[[#This Row],[WeekMod]],"00#")),"")</f>
        <v>2022-024</v>
      </c>
      <c r="C20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2042" s="181" t="str">
        <f>CONCATENATE(All_Opps[[#This Row],[Opp Year]],"-",TEXT(All_Opps[[#This Row],[Week]],"00#"))</f>
        <v>2022-024</v>
      </c>
      <c r="E2042" s="181">
        <f>IFERROR(VALUE(RIGHT(All_Opps[[#This Row],[Opportunity Name]],2)),"")</f>
        <v>1</v>
      </c>
      <c r="F2042" s="181">
        <f>IFERROR(("20"&amp;LEFT(All_Opps[[#This Row],[Opportunity Name]],2))*1,"")</f>
        <v>2022</v>
      </c>
      <c r="G2042" s="181" t="str">
        <f>MID(All_Opps[[#This Row],[Opportunity Name]],3,2)</f>
        <v>02</v>
      </c>
      <c r="H2042" s="181" t="str">
        <f>LEFT(All_Opps[[#This Row],[Opportunity Name]],7)</f>
        <v>2202-10</v>
      </c>
      <c r="I2042" s="181" t="str" cm="1">
        <f t="array" ref="I20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42" s="181" t="str">
        <f>YEAR(All_Opps[[#This Row],[Close_Date]])&amp;"-"&amp;TEXT(MONTH(All_Opps[[#This Row],[Close_Date]]),"00")</f>
        <v>2021-06</v>
      </c>
      <c r="K2042" s="182">
        <f>All_Opps[[#This Row],[Created Date2]]*1</f>
        <v>44356</v>
      </c>
      <c r="L2042" s="183">
        <f>YEAR(All_Opps[[#This Row],[Created_Date]])</f>
        <v>2021</v>
      </c>
      <c r="M2042" s="184">
        <f>WEEKNUM(All_Opps[[#This Row],[Created_Date]],16)</f>
        <v>24</v>
      </c>
      <c r="N2042" s="182">
        <f>All_Opps[[#This Row],[Close Date]]*1</f>
        <v>44356</v>
      </c>
      <c r="O2042" s="185">
        <f>YEAR(All_Opps[[#This Row],[Close_Date]])</f>
        <v>2021</v>
      </c>
      <c r="P2042" s="183">
        <f>MONTH(All_Opps[[#This Row],[Close Date]])</f>
        <v>6</v>
      </c>
      <c r="Q2042" s="181">
        <f>WEEKNUM(All_Opps[[#This Row],[Close Date]],1)</f>
        <v>24</v>
      </c>
      <c r="R204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237</v>
      </c>
      <c r="S2042" s="4" t="s">
        <v>4394</v>
      </c>
      <c r="T2042" s="4" t="s">
        <v>4395</v>
      </c>
      <c r="U2042" s="68">
        <v>44356</v>
      </c>
      <c r="V2042" s="347" t="s">
        <v>19</v>
      </c>
      <c r="W2042" s="341">
        <v>19135</v>
      </c>
      <c r="X2042" s="4" t="s">
        <v>11</v>
      </c>
      <c r="Y2042" s="4" t="s">
        <v>328</v>
      </c>
      <c r="Z2042" s="68">
        <v>44356</v>
      </c>
    </row>
    <row r="2043" spans="1:26" ht="12.75" x14ac:dyDescent="0.35">
      <c r="A20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2043" s="181" t="str">
        <f>IF(All_Opps[[#This Row],[WeekMod]]&lt;&gt;"",CONCATENATE(All_Opps[[#This Row],[Opp Year]],"-",TEXT(All_Opps[[#This Row],[WeekMod]],"00#")),"")</f>
        <v>2022-030</v>
      </c>
      <c r="C20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2043" s="181" t="str">
        <f>CONCATENATE(All_Opps[[#This Row],[Opp Year]],"-",TEXT(All_Opps[[#This Row],[Week]],"00#"))</f>
        <v>2022-030</v>
      </c>
      <c r="E2043" s="181">
        <f>IFERROR(VALUE(RIGHT(All_Opps[[#This Row],[Opportunity Name]],2)),"")</f>
        <v>2</v>
      </c>
      <c r="F2043" s="181">
        <f>IFERROR(("20"&amp;LEFT(All_Opps[[#This Row],[Opportunity Name]],2))*1,"")</f>
        <v>2022</v>
      </c>
      <c r="G2043" s="181" t="str">
        <f>MID(All_Opps[[#This Row],[Opportunity Name]],3,2)</f>
        <v>06</v>
      </c>
      <c r="H2043" s="181" t="str">
        <f>LEFT(All_Opps[[#This Row],[Opportunity Name]],7)</f>
        <v>2206-21</v>
      </c>
      <c r="I2043" s="181" t="str" cm="1">
        <f t="array" ref="I20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43" s="181" t="str">
        <f>YEAR(All_Opps[[#This Row],[Close_Date]])&amp;"-"&amp;TEXT(MONTH(All_Opps[[#This Row],[Close_Date]]),"00")</f>
        <v>2021-07</v>
      </c>
      <c r="K2043" s="182">
        <f>All_Opps[[#This Row],[Created Date2]]*1</f>
        <v>44381</v>
      </c>
      <c r="L2043" s="183">
        <f>YEAR(All_Opps[[#This Row],[Created_Date]])</f>
        <v>2021</v>
      </c>
      <c r="M2043" s="184">
        <f>WEEKNUM(All_Opps[[#This Row],[Created_Date]],16)</f>
        <v>28</v>
      </c>
      <c r="N2043" s="182">
        <f>All_Opps[[#This Row],[Close Date]]*1</f>
        <v>44397</v>
      </c>
      <c r="O2043" s="185">
        <f>YEAR(All_Opps[[#This Row],[Close_Date]])</f>
        <v>2021</v>
      </c>
      <c r="P2043" s="183">
        <f>MONTH(All_Opps[[#This Row],[Close Date]])</f>
        <v>7</v>
      </c>
      <c r="Q2043" s="181">
        <f>WEEKNUM(All_Opps[[#This Row],[Close Date]],1)</f>
        <v>30</v>
      </c>
      <c r="R204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332</v>
      </c>
      <c r="S2043" s="4" t="s">
        <v>4396</v>
      </c>
      <c r="T2043" s="4" t="s">
        <v>4397</v>
      </c>
      <c r="U2043" s="68">
        <v>44397</v>
      </c>
      <c r="V2043" s="347" t="s">
        <v>19</v>
      </c>
      <c r="W2043" s="9">
        <v>39634</v>
      </c>
      <c r="X2043" s="4" t="s">
        <v>11</v>
      </c>
      <c r="Y2043" s="4" t="s">
        <v>3563</v>
      </c>
      <c r="Z2043" s="68">
        <v>44381</v>
      </c>
    </row>
    <row r="2044" spans="1:26" ht="12.75" x14ac:dyDescent="0.35">
      <c r="A20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2044" s="181" t="str">
        <f>IF(All_Opps[[#This Row],[WeekMod]]&lt;&gt;"",CONCATENATE(All_Opps[[#This Row],[Opp Year]],"-",TEXT(All_Opps[[#This Row],[WeekMod]],"00#")),"")</f>
        <v>2021-081</v>
      </c>
      <c r="C20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2044" s="181" t="str">
        <f>CONCATENATE(All_Opps[[#This Row],[Opp Year]],"-",TEXT(All_Opps[[#This Row],[Week]],"00#"))</f>
        <v>2021-081</v>
      </c>
      <c r="E2044" s="181">
        <f>IFERROR(VALUE(RIGHT(All_Opps[[#This Row],[Opportunity Name]],2)),"")</f>
        <v>2</v>
      </c>
      <c r="F2044" s="181">
        <f>IFERROR(("20"&amp;LEFT(All_Opps[[#This Row],[Opportunity Name]],2))*1,"")</f>
        <v>2021</v>
      </c>
      <c r="G2044" s="181" t="str">
        <f>MID(All_Opps[[#This Row],[Opportunity Name]],3,2)</f>
        <v>10</v>
      </c>
      <c r="H2044" s="181" t="str">
        <f>LEFT(All_Opps[[#This Row],[Opportunity Name]],7)</f>
        <v>2110-13</v>
      </c>
      <c r="I2044" s="181" t="str" cm="1">
        <f t="array" ref="I20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44" s="181" t="str">
        <f>YEAR(All_Opps[[#This Row],[Close_Date]])&amp;"-"&amp;TEXT(MONTH(All_Opps[[#This Row],[Close_Date]]),"00")</f>
        <v>2021-07</v>
      </c>
      <c r="K2044" s="182">
        <f>All_Opps[[#This Row],[Created Date2]]*1</f>
        <v>44380</v>
      </c>
      <c r="L2044" s="183">
        <f>YEAR(All_Opps[[#This Row],[Created_Date]])</f>
        <v>2021</v>
      </c>
      <c r="M2044" s="184">
        <f>WEEKNUM(All_Opps[[#This Row],[Created_Date]],16)</f>
        <v>28</v>
      </c>
      <c r="N2044" s="182">
        <f>All_Opps[[#This Row],[Close Date]]*1</f>
        <v>44390</v>
      </c>
      <c r="O2044" s="185">
        <f>YEAR(All_Opps[[#This Row],[Close_Date]])</f>
        <v>2021</v>
      </c>
      <c r="P2044" s="183">
        <f>MONTH(All_Opps[[#This Row],[Close Date]])</f>
        <v>7</v>
      </c>
      <c r="Q2044" s="181">
        <f>WEEKNUM(All_Opps[[#This Row],[Close Date]],1)</f>
        <v>29</v>
      </c>
      <c r="R204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90</v>
      </c>
      <c r="S2044" s="4" t="s">
        <v>4398</v>
      </c>
      <c r="T2044" s="4" t="s">
        <v>4399</v>
      </c>
      <c r="U2044" s="68">
        <v>44390</v>
      </c>
      <c r="V2044" s="347" t="s">
        <v>19</v>
      </c>
      <c r="W2044" s="9">
        <v>44912</v>
      </c>
      <c r="X2044" s="4" t="s">
        <v>13</v>
      </c>
      <c r="Y2044" s="4" t="s">
        <v>1285</v>
      </c>
      <c r="Z2044" s="68">
        <v>44380</v>
      </c>
    </row>
    <row r="2045" spans="1:26" ht="12.75" x14ac:dyDescent="0.35">
      <c r="A20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2045" s="181" t="str">
        <f>IF(All_Opps[[#This Row],[WeekMod]]&lt;&gt;"",CONCATENATE(All_Opps[[#This Row],[Opp Year]],"-",TEXT(All_Opps[[#This Row],[WeekMod]],"00#")),"")</f>
        <v>2022-025</v>
      </c>
      <c r="C20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2045" s="181" t="str">
        <f>CONCATENATE(All_Opps[[#This Row],[Opp Year]],"-",TEXT(All_Opps[[#This Row],[Week]],"00#"))</f>
        <v>2022-025</v>
      </c>
      <c r="E2045" s="181">
        <f>IFERROR(VALUE(RIGHT(All_Opps[[#This Row],[Opportunity Name]],2)),"")</f>
        <v>1</v>
      </c>
      <c r="F2045" s="181">
        <f>IFERROR(("20"&amp;LEFT(All_Opps[[#This Row],[Opportunity Name]],2))*1,"")</f>
        <v>2022</v>
      </c>
      <c r="G2045" s="181" t="str">
        <f>MID(All_Opps[[#This Row],[Opportunity Name]],3,2)</f>
        <v>02</v>
      </c>
      <c r="H2045" s="181" t="str">
        <f>LEFT(All_Opps[[#This Row],[Opportunity Name]],7)</f>
        <v>2202-10</v>
      </c>
      <c r="I2045" s="181" t="str" cm="1">
        <f t="array" ref="I20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45" s="181" t="str">
        <f>YEAR(All_Opps[[#This Row],[Close_Date]])&amp;"-"&amp;TEXT(MONTH(All_Opps[[#This Row],[Close_Date]]),"00")</f>
        <v>2021-06</v>
      </c>
      <c r="K2045" s="182">
        <f>All_Opps[[#This Row],[Created Date2]]*1</f>
        <v>44353</v>
      </c>
      <c r="L2045" s="183">
        <f>YEAR(All_Opps[[#This Row],[Created_Date]])</f>
        <v>2021</v>
      </c>
      <c r="M2045" s="184">
        <f>WEEKNUM(All_Opps[[#This Row],[Created_Date]],16)</f>
        <v>24</v>
      </c>
      <c r="N2045" s="182">
        <f>All_Opps[[#This Row],[Close Date]]*1</f>
        <v>44361</v>
      </c>
      <c r="O2045" s="185">
        <f>YEAR(All_Opps[[#This Row],[Close_Date]])</f>
        <v>2021</v>
      </c>
      <c r="P2045" s="183">
        <f>MONTH(All_Opps[[#This Row],[Close Date]])</f>
        <v>6</v>
      </c>
      <c r="Q2045" s="181">
        <f>WEEKNUM(All_Opps[[#This Row],[Close Date]],1)</f>
        <v>25</v>
      </c>
      <c r="R204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240</v>
      </c>
      <c r="S2045" s="4" t="s">
        <v>4400</v>
      </c>
      <c r="T2045" s="4" t="s">
        <v>4401</v>
      </c>
      <c r="U2045" s="68">
        <v>44361</v>
      </c>
      <c r="V2045" s="347" t="s">
        <v>19</v>
      </c>
      <c r="W2045" s="341">
        <v>22424</v>
      </c>
      <c r="X2045" s="4" t="s">
        <v>13</v>
      </c>
      <c r="Y2045" s="4" t="s">
        <v>328</v>
      </c>
      <c r="Z2045" s="68">
        <v>44353</v>
      </c>
    </row>
    <row r="2046" spans="1:26" ht="12.75" x14ac:dyDescent="0.35">
      <c r="A20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2046" s="181" t="str">
        <f>IF(All_Opps[[#This Row],[WeekMod]]&lt;&gt;"",CONCATENATE(All_Opps[[#This Row],[Opp Year]],"-",TEXT(All_Opps[[#This Row],[WeekMod]],"00#")),"")</f>
        <v>2022-027</v>
      </c>
      <c r="C20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2046" s="181" t="str">
        <f>CONCATENATE(All_Opps[[#This Row],[Opp Year]],"-",TEXT(All_Opps[[#This Row],[Week]],"00#"))</f>
        <v>2022-027</v>
      </c>
      <c r="E2046" s="181">
        <f>IFERROR(VALUE(RIGHT(All_Opps[[#This Row],[Opportunity Name]],2)),"")</f>
        <v>2</v>
      </c>
      <c r="F2046" s="181">
        <f>IFERROR(("20"&amp;LEFT(All_Opps[[#This Row],[Opportunity Name]],2))*1,"")</f>
        <v>2022</v>
      </c>
      <c r="G2046" s="181" t="str">
        <f>MID(All_Opps[[#This Row],[Opportunity Name]],3,2)</f>
        <v>04</v>
      </c>
      <c r="H2046" s="181" t="str">
        <f>LEFT(All_Opps[[#This Row],[Opportunity Name]],7)</f>
        <v>2204 La</v>
      </c>
      <c r="I2046" s="181" t="str" cm="1">
        <f t="array" ref="I20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46" s="181" t="str">
        <f>YEAR(All_Opps[[#This Row],[Close_Date]])&amp;"-"&amp;TEXT(MONTH(All_Opps[[#This Row],[Close_Date]]),"00")</f>
        <v>2021-06</v>
      </c>
      <c r="K2046" s="182">
        <f>All_Opps[[#This Row],[Created Date2]]*1</f>
        <v>44371</v>
      </c>
      <c r="L2046" s="183">
        <f>YEAR(All_Opps[[#This Row],[Created_Date]])</f>
        <v>2021</v>
      </c>
      <c r="M2046" s="184">
        <f>WEEKNUM(All_Opps[[#This Row],[Created_Date]],16)</f>
        <v>26</v>
      </c>
      <c r="N2046" s="182">
        <f>All_Opps[[#This Row],[Close Date]]*1</f>
        <v>44376</v>
      </c>
      <c r="O2046" s="185">
        <f>YEAR(All_Opps[[#This Row],[Close_Date]])</f>
        <v>2021</v>
      </c>
      <c r="P2046" s="183">
        <f>MONTH(All_Opps[[#This Row],[Close Date]])</f>
        <v>6</v>
      </c>
      <c r="Q2046" s="181">
        <f>WEEKNUM(All_Opps[[#This Row],[Close Date]],1)</f>
        <v>27</v>
      </c>
      <c r="R204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46" s="4" t="s">
        <v>4402</v>
      </c>
      <c r="T2046" s="4" t="s">
        <v>4403</v>
      </c>
      <c r="U2046" s="68">
        <v>44376</v>
      </c>
      <c r="V2046" s="347" t="s">
        <v>18</v>
      </c>
      <c r="W2046" s="9">
        <v>24017</v>
      </c>
      <c r="X2046" s="4" t="s">
        <v>5</v>
      </c>
      <c r="Y2046" s="4" t="s">
        <v>1285</v>
      </c>
      <c r="Z2046" s="68">
        <v>44371</v>
      </c>
    </row>
    <row r="2047" spans="1:26" ht="12.75" x14ac:dyDescent="0.35">
      <c r="A20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2047" s="181" t="str">
        <f>IF(All_Opps[[#This Row],[WeekMod]]&lt;&gt;"",CONCATENATE(All_Opps[[#This Row],[Opp Year]],"-",TEXT(All_Opps[[#This Row],[WeekMod]],"00#")),"")</f>
        <v>2022-025</v>
      </c>
      <c r="C20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2047" s="181" t="str">
        <f>CONCATENATE(All_Opps[[#This Row],[Opp Year]],"-",TEXT(All_Opps[[#This Row],[Week]],"00#"))</f>
        <v>2022-025</v>
      </c>
      <c r="E2047" s="181">
        <f>IFERROR(VALUE(RIGHT(All_Opps[[#This Row],[Opportunity Name]],2)),"")</f>
        <v>1</v>
      </c>
      <c r="F2047" s="181">
        <f>IFERROR(("20"&amp;LEFT(All_Opps[[#This Row],[Opportunity Name]],2))*1,"")</f>
        <v>2022</v>
      </c>
      <c r="G2047" s="181" t="str">
        <f>MID(All_Opps[[#This Row],[Opportunity Name]],3,2)</f>
        <v>02</v>
      </c>
      <c r="H2047" s="181" t="str">
        <f>LEFT(All_Opps[[#This Row],[Opportunity Name]],7)</f>
        <v>2202-10</v>
      </c>
      <c r="I2047" s="181" t="str" cm="1">
        <f t="array" ref="I20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47" s="181" t="str">
        <f>YEAR(All_Opps[[#This Row],[Close_Date]])&amp;"-"&amp;TEXT(MONTH(All_Opps[[#This Row],[Close_Date]]),"00")</f>
        <v>2021-06</v>
      </c>
      <c r="K2047" s="182">
        <f>All_Opps[[#This Row],[Created Date2]]*1</f>
        <v>44358</v>
      </c>
      <c r="L2047" s="183">
        <f>YEAR(All_Opps[[#This Row],[Created_Date]])</f>
        <v>2021</v>
      </c>
      <c r="M2047" s="184">
        <f>WEEKNUM(All_Opps[[#This Row],[Created_Date]],16)</f>
        <v>24</v>
      </c>
      <c r="N2047" s="182">
        <f>All_Opps[[#This Row],[Close Date]]*1</f>
        <v>44363</v>
      </c>
      <c r="O2047" s="185">
        <f>YEAR(All_Opps[[#This Row],[Close_Date]])</f>
        <v>2021</v>
      </c>
      <c r="P2047" s="183">
        <f>MONTH(All_Opps[[#This Row],[Close Date]])</f>
        <v>6</v>
      </c>
      <c r="Q2047" s="181">
        <f>WEEKNUM(All_Opps[[#This Row],[Close Date]],1)</f>
        <v>25</v>
      </c>
      <c r="R204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235</v>
      </c>
      <c r="S2047" s="4" t="s">
        <v>4404</v>
      </c>
      <c r="T2047" s="4" t="s">
        <v>4405</v>
      </c>
      <c r="U2047" s="68">
        <v>44363</v>
      </c>
      <c r="V2047" s="347" t="s">
        <v>19</v>
      </c>
      <c r="W2047" s="341">
        <v>16210</v>
      </c>
      <c r="X2047" s="4" t="s">
        <v>15</v>
      </c>
      <c r="Y2047" s="4" t="s">
        <v>328</v>
      </c>
      <c r="Z2047" s="68">
        <v>44358</v>
      </c>
    </row>
    <row r="2048" spans="1:26" ht="12.75" x14ac:dyDescent="0.35">
      <c r="A20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2048" s="181" t="str">
        <f>IF(All_Opps[[#This Row],[WeekMod]]&lt;&gt;"",CONCATENATE(All_Opps[[#This Row],[Opp Year]],"-",TEXT(All_Opps[[#This Row],[WeekMod]],"00#")),"")</f>
        <v>2021-081</v>
      </c>
      <c r="C20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2048" s="181" t="str">
        <f>CONCATENATE(All_Opps[[#This Row],[Opp Year]],"-",TEXT(All_Opps[[#This Row],[Week]],"00#"))</f>
        <v>2021-081</v>
      </c>
      <c r="E2048" s="181">
        <f>IFERROR(VALUE(RIGHT(All_Opps[[#This Row],[Opportunity Name]],2)),"")</f>
        <v>4</v>
      </c>
      <c r="F2048" s="181">
        <f>IFERROR(("20"&amp;LEFT(All_Opps[[#This Row],[Opportunity Name]],2))*1,"")</f>
        <v>2021</v>
      </c>
      <c r="G2048" s="181" t="str">
        <f>MID(All_Opps[[#This Row],[Opportunity Name]],3,2)</f>
        <v>12</v>
      </c>
      <c r="H2048" s="181" t="str">
        <f>LEFT(All_Opps[[#This Row],[Opportunity Name]],7)</f>
        <v>2112-16</v>
      </c>
      <c r="I2048" s="181" t="str" cm="1">
        <f t="array" ref="I20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48" s="181" t="str">
        <f>YEAR(All_Opps[[#This Row],[Close_Date]])&amp;"-"&amp;TEXT(MONTH(All_Opps[[#This Row],[Close_Date]]),"00")</f>
        <v>2021-07</v>
      </c>
      <c r="K2048" s="182">
        <f>All_Opps[[#This Row],[Created Date2]]*1</f>
        <v>44393</v>
      </c>
      <c r="L2048" s="183">
        <f>YEAR(All_Opps[[#This Row],[Created_Date]])</f>
        <v>2021</v>
      </c>
      <c r="M2048" s="184">
        <f>WEEKNUM(All_Opps[[#This Row],[Created_Date]],16)</f>
        <v>29</v>
      </c>
      <c r="N2048" s="182">
        <f>All_Opps[[#This Row],[Close Date]]*1</f>
        <v>44393</v>
      </c>
      <c r="O2048" s="185">
        <f>YEAR(All_Opps[[#This Row],[Close_Date]])</f>
        <v>2021</v>
      </c>
      <c r="P2048" s="183">
        <f>MONTH(All_Opps[[#This Row],[Close Date]])</f>
        <v>7</v>
      </c>
      <c r="Q2048" s="181">
        <f>WEEKNUM(All_Opps[[#This Row],[Close Date]],1)</f>
        <v>29</v>
      </c>
      <c r="R20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138</v>
      </c>
      <c r="S2048" s="4" t="s">
        <v>4406</v>
      </c>
      <c r="T2048" s="4" t="s">
        <v>4407</v>
      </c>
      <c r="U2048" s="68">
        <v>44393</v>
      </c>
      <c r="V2048" s="347" t="s">
        <v>19</v>
      </c>
      <c r="W2048" s="9">
        <v>70084</v>
      </c>
      <c r="X2048" s="4" t="s">
        <v>5</v>
      </c>
      <c r="Y2048" s="4" t="s">
        <v>1285</v>
      </c>
      <c r="Z2048" s="68">
        <v>44393</v>
      </c>
    </row>
    <row r="2049" spans="1:26" ht="12.75" x14ac:dyDescent="0.35">
      <c r="A204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049" s="181" t="str">
        <f>IF(All_Opps[[#This Row],[WeekMod]]&lt;&gt;"",CONCATENATE(All_Opps[[#This Row],[Opp Year]],"-",TEXT(All_Opps[[#This Row],[WeekMod]],"00#")),"")</f>
        <v/>
      </c>
      <c r="C20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049" s="181" t="str">
        <f>CONCATENATE(All_Opps[[#This Row],[Opp Year]],"-",TEXT(All_Opps[[#This Row],[Week]],"00#"))</f>
        <v>2023-001</v>
      </c>
      <c r="E2049" s="181">
        <f>IFERROR(VALUE(RIGHT(All_Opps[[#This Row],[Opportunity Name]],2)),"")</f>
        <v>2</v>
      </c>
      <c r="F2049" s="181">
        <f>IFERROR(("20"&amp;LEFT(All_Opps[[#This Row],[Opportunity Name]],2))*1,"")</f>
        <v>2023</v>
      </c>
      <c r="G2049" s="181" t="str">
        <f>MID(All_Opps[[#This Row],[Opportunity Name]],3,2)</f>
        <v>06</v>
      </c>
      <c r="H2049" s="181" t="str">
        <f>LEFT(All_Opps[[#This Row],[Opportunity Name]],7)</f>
        <v>2306-05</v>
      </c>
      <c r="I2049" s="181" t="str" cm="1">
        <f t="array" ref="I20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49" s="181" t="str">
        <f>YEAR(All_Opps[[#This Row],[Close_Date]])&amp;"-"&amp;TEXT(MONTH(All_Opps[[#This Row],[Close_Date]]),"00")</f>
        <v>2021-07</v>
      </c>
      <c r="K2049" s="182">
        <f>All_Opps[[#This Row],[Created Date2]]*1</f>
        <v>44384</v>
      </c>
      <c r="L2049" s="183">
        <f>YEAR(All_Opps[[#This Row],[Created_Date]])</f>
        <v>2021</v>
      </c>
      <c r="M2049" s="184">
        <f>WEEKNUM(All_Opps[[#This Row],[Created_Date]],16)</f>
        <v>28</v>
      </c>
      <c r="N2049" s="182">
        <f>All_Opps[[#This Row],[Close Date]]*1</f>
        <v>44407</v>
      </c>
      <c r="O2049" s="185">
        <f>YEAR(All_Opps[[#This Row],[Close_Date]])</f>
        <v>2021</v>
      </c>
      <c r="P2049" s="183">
        <f>MONTH(All_Opps[[#This Row],[Close Date]])</f>
        <v>7</v>
      </c>
      <c r="Q2049" s="181">
        <f>WEEKNUM(All_Opps[[#This Row],[Close Date]],1)</f>
        <v>31</v>
      </c>
      <c r="R204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694</v>
      </c>
      <c r="S2049" s="4" t="s">
        <v>4408</v>
      </c>
      <c r="T2049" s="4" t="s">
        <v>4409</v>
      </c>
      <c r="U2049" s="68">
        <v>44407</v>
      </c>
      <c r="V2049" s="347" t="s">
        <v>19</v>
      </c>
      <c r="W2049" s="341">
        <v>146517</v>
      </c>
      <c r="X2049" s="4" t="s">
        <v>14</v>
      </c>
      <c r="Y2049" s="4" t="s">
        <v>328</v>
      </c>
      <c r="Z2049" s="68">
        <v>44384</v>
      </c>
    </row>
    <row r="2050" spans="1:26" ht="12.75" x14ac:dyDescent="0.35">
      <c r="A20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2050" s="181" t="str">
        <f>IF(All_Opps[[#This Row],[WeekMod]]&lt;&gt;"",CONCATENATE(All_Opps[[#This Row],[Opp Year]],"-",TEXT(All_Opps[[#This Row],[WeekMod]],"00#")),"")</f>
        <v>2022-027</v>
      </c>
      <c r="C20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2050" s="181" t="str">
        <f>CONCATENATE(All_Opps[[#This Row],[Opp Year]],"-",TEXT(All_Opps[[#This Row],[Week]],"00#"))</f>
        <v>2022-027</v>
      </c>
      <c r="E2050" s="181">
        <f>IFERROR(VALUE(RIGHT(All_Opps[[#This Row],[Opportunity Name]],2)),"")</f>
        <v>2</v>
      </c>
      <c r="F2050" s="181">
        <f>IFERROR(("20"&amp;LEFT(All_Opps[[#This Row],[Opportunity Name]],2))*1,"")</f>
        <v>2022</v>
      </c>
      <c r="G2050" s="181" t="str">
        <f>MID(All_Opps[[#This Row],[Opportunity Name]],3,2)</f>
        <v>09</v>
      </c>
      <c r="H2050" s="181" t="str">
        <f>LEFT(All_Opps[[#This Row],[Opportunity Name]],7)</f>
        <v>2209 Ma</v>
      </c>
      <c r="I2050" s="181" t="str" cm="1">
        <f t="array" ref="I20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50" s="181" t="str">
        <f>YEAR(All_Opps[[#This Row],[Close_Date]])&amp;"-"&amp;TEXT(MONTH(All_Opps[[#This Row],[Close_Date]]),"00")</f>
        <v>2021-06</v>
      </c>
      <c r="K2050" s="182">
        <f>All_Opps[[#This Row],[Created Date2]]*1</f>
        <v>44374</v>
      </c>
      <c r="L2050" s="183">
        <f>YEAR(All_Opps[[#This Row],[Created_Date]])</f>
        <v>2021</v>
      </c>
      <c r="M2050" s="184">
        <f>WEEKNUM(All_Opps[[#This Row],[Created_Date]],16)</f>
        <v>27</v>
      </c>
      <c r="N2050" s="182">
        <f>All_Opps[[#This Row],[Close Date]]*1</f>
        <v>44376</v>
      </c>
      <c r="O2050" s="185">
        <f>YEAR(All_Opps[[#This Row],[Close_Date]])</f>
        <v>2021</v>
      </c>
      <c r="P2050" s="183">
        <f>MONTH(All_Opps[[#This Row],[Close Date]])</f>
        <v>6</v>
      </c>
      <c r="Q2050" s="181">
        <f>WEEKNUM(All_Opps[[#This Row],[Close Date]],1)</f>
        <v>27</v>
      </c>
      <c r="R205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50" s="4" t="s">
        <v>4410</v>
      </c>
      <c r="T2050" s="4" t="s">
        <v>4411</v>
      </c>
      <c r="U2050" s="68">
        <v>44376</v>
      </c>
      <c r="V2050" s="347" t="s">
        <v>18</v>
      </c>
      <c r="W2050" s="9">
        <v>39428</v>
      </c>
      <c r="X2050" s="4" t="s">
        <v>11</v>
      </c>
      <c r="Y2050" s="4" t="s">
        <v>1285</v>
      </c>
      <c r="Z2050" s="68">
        <v>44374</v>
      </c>
    </row>
    <row r="2051" spans="1:26" ht="12.75" x14ac:dyDescent="0.35">
      <c r="A20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2051" s="181" t="str">
        <f>IF(All_Opps[[#This Row],[WeekMod]]&lt;&gt;"",CONCATENATE(All_Opps[[#This Row],[Opp Year]],"-",TEXT(All_Opps[[#This Row],[WeekMod]],"00#")),"")</f>
        <v>2021-079</v>
      </c>
      <c r="C20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2051" s="181" t="str">
        <f>CONCATENATE(All_Opps[[#This Row],[Opp Year]],"-",TEXT(All_Opps[[#This Row],[Week]],"00#"))</f>
        <v>2021-079</v>
      </c>
      <c r="E2051" s="181">
        <f>IFERROR(VALUE(RIGHT(All_Opps[[#This Row],[Opportunity Name]],2)),"")</f>
        <v>1</v>
      </c>
      <c r="F2051" s="181">
        <f>IFERROR(("20"&amp;LEFT(All_Opps[[#This Row],[Opportunity Name]],2))*1,"")</f>
        <v>2021</v>
      </c>
      <c r="G2051" s="181" t="str">
        <f>MID(All_Opps[[#This Row],[Opportunity Name]],3,2)</f>
        <v>11</v>
      </c>
      <c r="H2051" s="181" t="str">
        <f>LEFT(All_Opps[[#This Row],[Opportunity Name]],7)</f>
        <v>2111-05</v>
      </c>
      <c r="I2051" s="181" t="str" cm="1">
        <f t="array" ref="I20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51" s="181" t="str">
        <f>YEAR(All_Opps[[#This Row],[Close_Date]])&amp;"-"&amp;TEXT(MONTH(All_Opps[[#This Row],[Close_Date]]),"00")</f>
        <v>2021-07</v>
      </c>
      <c r="K2051" s="182">
        <f>All_Opps[[#This Row],[Created Date2]]*1</f>
        <v>44378</v>
      </c>
      <c r="L2051" s="183">
        <f>YEAR(All_Opps[[#This Row],[Created_Date]])</f>
        <v>2021</v>
      </c>
      <c r="M2051" s="184">
        <f>WEEKNUM(All_Opps[[#This Row],[Created_Date]],16)</f>
        <v>27</v>
      </c>
      <c r="N2051" s="182">
        <f>All_Opps[[#This Row],[Close Date]]*1</f>
        <v>44378</v>
      </c>
      <c r="O2051" s="185">
        <f>YEAR(All_Opps[[#This Row],[Close_Date]])</f>
        <v>2021</v>
      </c>
      <c r="P2051" s="183">
        <f>MONTH(All_Opps[[#This Row],[Close Date]])</f>
        <v>7</v>
      </c>
      <c r="Q2051" s="181">
        <f>WEEKNUM(All_Opps[[#This Row],[Close Date]],1)</f>
        <v>27</v>
      </c>
      <c r="R205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123</v>
      </c>
      <c r="S2051" s="4" t="s">
        <v>4412</v>
      </c>
      <c r="T2051" s="4" t="s">
        <v>4413</v>
      </c>
      <c r="U2051" s="68">
        <v>44378</v>
      </c>
      <c r="V2051" s="347" t="s">
        <v>19</v>
      </c>
      <c r="W2051" s="341">
        <v>0</v>
      </c>
      <c r="X2051" s="4" t="s">
        <v>15</v>
      </c>
      <c r="Y2051" s="4" t="s">
        <v>328</v>
      </c>
      <c r="Z2051" s="68">
        <v>44378</v>
      </c>
    </row>
    <row r="2052" spans="1:26" ht="12.75" x14ac:dyDescent="0.35">
      <c r="A20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85</v>
      </c>
      <c r="B2052" s="181" t="str">
        <f>IF(All_Opps[[#This Row],[WeekMod]]&lt;&gt;"",CONCATENATE(All_Opps[[#This Row],[Opp Year]],"-",TEXT(All_Opps[[#This Row],[WeekMod]],"00#")),"")</f>
        <v>2021-085</v>
      </c>
      <c r="C20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85</v>
      </c>
      <c r="D2052" s="181" t="str">
        <f>CONCATENATE(All_Opps[[#This Row],[Opp Year]],"-",TEXT(All_Opps[[#This Row],[Week]],"00#"))</f>
        <v>2021-085</v>
      </c>
      <c r="E2052" s="181">
        <f>IFERROR(VALUE(RIGHT(All_Opps[[#This Row],[Opportunity Name]],2)),"")</f>
        <v>1</v>
      </c>
      <c r="F2052" s="181">
        <f>IFERROR(("20"&amp;LEFT(All_Opps[[#This Row],[Opportunity Name]],2))*1,"")</f>
        <v>2021</v>
      </c>
      <c r="G2052" s="181" t="str">
        <f>MID(All_Opps[[#This Row],[Opportunity Name]],3,2)</f>
        <v>11</v>
      </c>
      <c r="H2052" s="181" t="str">
        <f>LEFT(All_Opps[[#This Row],[Opportunity Name]],7)</f>
        <v>2111-05</v>
      </c>
      <c r="I2052" s="181" t="str" cm="1">
        <f t="array" ref="I20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52" s="181" t="str">
        <f>YEAR(All_Opps[[#This Row],[Close_Date]])&amp;"-"&amp;TEXT(MONTH(All_Opps[[#This Row],[Close_Date]]),"00")</f>
        <v>2021-08</v>
      </c>
      <c r="K2052" s="182">
        <f>All_Opps[[#This Row],[Created Date2]]*1</f>
        <v>44423</v>
      </c>
      <c r="L2052" s="183">
        <f>YEAR(All_Opps[[#This Row],[Created_Date]])</f>
        <v>2021</v>
      </c>
      <c r="M2052" s="184">
        <f>WEEKNUM(All_Opps[[#This Row],[Created_Date]],16)</f>
        <v>34</v>
      </c>
      <c r="N2052" s="182">
        <f>All_Opps[[#This Row],[Close Date]]*1</f>
        <v>44422</v>
      </c>
      <c r="O2052" s="185">
        <f>YEAR(All_Opps[[#This Row],[Close_Date]])</f>
        <v>2021</v>
      </c>
      <c r="P2052" s="183">
        <f>MONTH(All_Opps[[#This Row],[Close Date]])</f>
        <v>8</v>
      </c>
      <c r="Q2052" s="181">
        <f>WEEKNUM(All_Opps[[#This Row],[Close Date]],1)</f>
        <v>33</v>
      </c>
      <c r="R205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78</v>
      </c>
      <c r="S2052" s="4" t="s">
        <v>4414</v>
      </c>
      <c r="T2052" s="4" t="s">
        <v>4415</v>
      </c>
      <c r="U2052" s="68">
        <v>44422</v>
      </c>
      <c r="V2052" s="347" t="s">
        <v>19</v>
      </c>
      <c r="W2052" s="341">
        <v>7721</v>
      </c>
      <c r="X2052" s="4" t="s">
        <v>13</v>
      </c>
      <c r="Y2052" s="4" t="s">
        <v>328</v>
      </c>
      <c r="Z2052" s="68">
        <v>44423</v>
      </c>
    </row>
    <row r="2053" spans="1:26" ht="12.75" x14ac:dyDescent="0.35">
      <c r="A20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2053" s="181" t="str">
        <f>IF(All_Opps[[#This Row],[WeekMod]]&lt;&gt;"",CONCATENATE(All_Opps[[#This Row],[Opp Year]],"-",TEXT(All_Opps[[#This Row],[WeekMod]],"00#")),"")</f>
        <v>2022-027</v>
      </c>
      <c r="C20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2053" s="181" t="str">
        <f>CONCATENATE(All_Opps[[#This Row],[Opp Year]],"-",TEXT(All_Opps[[#This Row],[Week]],"00#"))</f>
        <v>2022-027</v>
      </c>
      <c r="E2053" s="181">
        <f>IFERROR(VALUE(RIGHT(All_Opps[[#This Row],[Opportunity Name]],2)),"")</f>
        <v>2</v>
      </c>
      <c r="F2053" s="181">
        <f>IFERROR(("20"&amp;LEFT(All_Opps[[#This Row],[Opportunity Name]],2))*1,"")</f>
        <v>2022</v>
      </c>
      <c r="G2053" s="181" t="str">
        <f>MID(All_Opps[[#This Row],[Opportunity Name]],3,2)</f>
        <v>07</v>
      </c>
      <c r="H2053" s="181" t="str">
        <f>LEFT(All_Opps[[#This Row],[Opportunity Name]],7)</f>
        <v>2207 Za</v>
      </c>
      <c r="I2053" s="181" t="str" cm="1">
        <f t="array" ref="I20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53" s="181" t="str">
        <f>YEAR(All_Opps[[#This Row],[Close_Date]])&amp;"-"&amp;TEXT(MONTH(All_Opps[[#This Row],[Close_Date]]),"00")</f>
        <v>2021-07</v>
      </c>
      <c r="K2053" s="182">
        <f>All_Opps[[#This Row],[Created Date2]]*1</f>
        <v>44365</v>
      </c>
      <c r="L2053" s="183">
        <f>YEAR(All_Opps[[#This Row],[Created_Date]])</f>
        <v>2021</v>
      </c>
      <c r="M2053" s="184">
        <f>WEEKNUM(All_Opps[[#This Row],[Created_Date]],16)</f>
        <v>25</v>
      </c>
      <c r="N2053" s="182">
        <f>All_Opps[[#This Row],[Close Date]]*1</f>
        <v>44378</v>
      </c>
      <c r="O2053" s="185">
        <f>YEAR(All_Opps[[#This Row],[Close_Date]])</f>
        <v>2021</v>
      </c>
      <c r="P2053" s="183">
        <f>MONTH(All_Opps[[#This Row],[Close Date]])</f>
        <v>7</v>
      </c>
      <c r="Q2053" s="181">
        <f>WEEKNUM(All_Opps[[#This Row],[Close Date]],1)</f>
        <v>27</v>
      </c>
      <c r="R205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53" s="4" t="s">
        <v>4416</v>
      </c>
      <c r="T2053" s="4" t="s">
        <v>4417</v>
      </c>
      <c r="U2053" s="68">
        <v>44378</v>
      </c>
      <c r="V2053" s="347" t="s">
        <v>18</v>
      </c>
      <c r="W2053" s="9">
        <v>42820</v>
      </c>
      <c r="X2053" s="4" t="s">
        <v>161</v>
      </c>
      <c r="Y2053" s="4" t="s">
        <v>1285</v>
      </c>
      <c r="Z2053" s="68">
        <v>44365</v>
      </c>
    </row>
    <row r="2054" spans="1:26" ht="12.75" x14ac:dyDescent="0.35">
      <c r="A20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2054" s="181" t="str">
        <f>IF(All_Opps[[#This Row],[WeekMod]]&lt;&gt;"",CONCATENATE(All_Opps[[#This Row],[Opp Year]],"-",TEXT(All_Opps[[#This Row],[WeekMod]],"00#")),"")</f>
        <v>2022-032</v>
      </c>
      <c r="C20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2054" s="181" t="str">
        <f>CONCATENATE(All_Opps[[#This Row],[Opp Year]],"-",TEXT(All_Opps[[#This Row],[Week]],"00#"))</f>
        <v>2022-032</v>
      </c>
      <c r="E2054" s="181">
        <f>IFERROR(VALUE(RIGHT(All_Opps[[#This Row],[Opportunity Name]],2)),"")</f>
        <v>1</v>
      </c>
      <c r="F2054" s="181">
        <f>IFERROR(("20"&amp;LEFT(All_Opps[[#This Row],[Opportunity Name]],2))*1,"")</f>
        <v>2022</v>
      </c>
      <c r="G2054" s="181" t="str">
        <f>MID(All_Opps[[#This Row],[Opportunity Name]],3,2)</f>
        <v>02</v>
      </c>
      <c r="H2054" s="181" t="str">
        <f>LEFT(All_Opps[[#This Row],[Opportunity Name]],7)</f>
        <v>2202 Ur</v>
      </c>
      <c r="I2054" s="181" t="str" cm="1">
        <f t="array" ref="I20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54" s="181" t="str">
        <f>YEAR(All_Opps[[#This Row],[Close_Date]])&amp;"-"&amp;TEXT(MONTH(All_Opps[[#This Row],[Close_Date]]),"00")</f>
        <v>2021-08</v>
      </c>
      <c r="K2054" s="182">
        <f>All_Opps[[#This Row],[Created Date2]]*1</f>
        <v>44408</v>
      </c>
      <c r="L2054" s="183">
        <f>YEAR(All_Opps[[#This Row],[Created_Date]])</f>
        <v>2021</v>
      </c>
      <c r="M2054" s="184">
        <f>WEEKNUM(All_Opps[[#This Row],[Created_Date]],16)</f>
        <v>32</v>
      </c>
      <c r="N2054" s="182">
        <f>All_Opps[[#This Row],[Close Date]]*1</f>
        <v>44412</v>
      </c>
      <c r="O2054" s="185">
        <f>YEAR(All_Opps[[#This Row],[Close_Date]])</f>
        <v>2021</v>
      </c>
      <c r="P2054" s="183">
        <f>MONTH(All_Opps[[#This Row],[Close Date]])</f>
        <v>8</v>
      </c>
      <c r="Q2054" s="181">
        <f>WEEKNUM(All_Opps[[#This Row],[Close Date]],1)</f>
        <v>32</v>
      </c>
      <c r="R205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54" s="4" t="s">
        <v>4418</v>
      </c>
      <c r="T2054" s="4" t="s">
        <v>4419</v>
      </c>
      <c r="U2054" s="68">
        <v>44412</v>
      </c>
      <c r="V2054" s="347" t="s">
        <v>18</v>
      </c>
      <c r="W2054" s="9">
        <v>20819</v>
      </c>
      <c r="X2054" s="4" t="s">
        <v>160</v>
      </c>
      <c r="Y2054" s="4" t="s">
        <v>1285</v>
      </c>
      <c r="Z2054" s="68">
        <v>44408</v>
      </c>
    </row>
    <row r="2055" spans="1:26" ht="12.75" x14ac:dyDescent="0.35">
      <c r="A20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2055" s="181" t="str">
        <f>IF(All_Opps[[#This Row],[WeekMod]]&lt;&gt;"",CONCATENATE(All_Opps[[#This Row],[Opp Year]],"-",TEXT(All_Opps[[#This Row],[WeekMod]],"00#")),"")</f>
        <v>2022-030</v>
      </c>
      <c r="C20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2055" s="181" t="str">
        <f>CONCATENATE(All_Opps[[#This Row],[Opp Year]],"-",TEXT(All_Opps[[#This Row],[Week]],"00#"))</f>
        <v>2022-030</v>
      </c>
      <c r="E2055" s="181">
        <f>IFERROR(VALUE(RIGHT(All_Opps[[#This Row],[Opportunity Name]],2)),"")</f>
        <v>1</v>
      </c>
      <c r="F2055" s="181">
        <f>IFERROR(("20"&amp;LEFT(All_Opps[[#This Row],[Opportunity Name]],2))*1,"")</f>
        <v>2022</v>
      </c>
      <c r="G2055" s="181" t="str">
        <f>MID(All_Opps[[#This Row],[Opportunity Name]],3,2)</f>
        <v>02</v>
      </c>
      <c r="H2055" s="181" t="str">
        <f>LEFT(All_Opps[[#This Row],[Opportunity Name]],7)</f>
        <v>2202-10</v>
      </c>
      <c r="I2055" s="181" t="str" cm="1">
        <f t="array" ref="I20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55" s="181" t="str">
        <f>YEAR(All_Opps[[#This Row],[Close_Date]])&amp;"-"&amp;TEXT(MONTH(All_Opps[[#This Row],[Close_Date]]),"00")</f>
        <v>2021-07</v>
      </c>
      <c r="K2055" s="182">
        <f>All_Opps[[#This Row],[Created Date2]]*1</f>
        <v>44395</v>
      </c>
      <c r="L2055" s="183">
        <f>YEAR(All_Opps[[#This Row],[Created_Date]])</f>
        <v>2021</v>
      </c>
      <c r="M2055" s="184">
        <f>WEEKNUM(All_Opps[[#This Row],[Created_Date]],16)</f>
        <v>30</v>
      </c>
      <c r="N2055" s="182">
        <f>All_Opps[[#This Row],[Close Date]]*1</f>
        <v>44397</v>
      </c>
      <c r="O2055" s="185">
        <f>YEAR(All_Opps[[#This Row],[Close_Date]])</f>
        <v>2021</v>
      </c>
      <c r="P2055" s="183">
        <f>MONTH(All_Opps[[#This Row],[Close Date]])</f>
        <v>7</v>
      </c>
      <c r="Q2055" s="181">
        <f>WEEKNUM(All_Opps[[#This Row],[Close Date]],1)</f>
        <v>30</v>
      </c>
      <c r="R205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198</v>
      </c>
      <c r="S2055" s="4" t="s">
        <v>4420</v>
      </c>
      <c r="T2055" s="4" t="s">
        <v>4421</v>
      </c>
      <c r="U2055" s="68">
        <v>44397</v>
      </c>
      <c r="V2055" s="347" t="s">
        <v>19</v>
      </c>
      <c r="W2055" s="341">
        <v>18421</v>
      </c>
      <c r="X2055" s="4" t="s">
        <v>13</v>
      </c>
      <c r="Y2055" s="4" t="s">
        <v>328</v>
      </c>
      <c r="Z2055" s="68">
        <v>44395</v>
      </c>
    </row>
    <row r="2056" spans="1:26" ht="12.75" x14ac:dyDescent="0.35">
      <c r="A20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2056" s="181" t="str">
        <f>IF(All_Opps[[#This Row],[WeekMod]]&lt;&gt;"",CONCATENATE(All_Opps[[#This Row],[Opp Year]],"-",TEXT(All_Opps[[#This Row],[WeekMod]],"00#")),"")</f>
        <v>2021-079</v>
      </c>
      <c r="C20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2056" s="181" t="str">
        <f>CONCATENATE(All_Opps[[#This Row],[Opp Year]],"-",TEXT(All_Opps[[#This Row],[Week]],"00#"))</f>
        <v>2021-079</v>
      </c>
      <c r="E2056" s="181">
        <f>IFERROR(VALUE(RIGHT(All_Opps[[#This Row],[Opportunity Name]],2)),"")</f>
        <v>4</v>
      </c>
      <c r="F2056" s="181">
        <f>IFERROR(("20"&amp;LEFT(All_Opps[[#This Row],[Opportunity Name]],2))*1,"")</f>
        <v>2021</v>
      </c>
      <c r="G2056" s="181" t="str">
        <f>MID(All_Opps[[#This Row],[Opportunity Name]],3,2)</f>
        <v>12</v>
      </c>
      <c r="H2056" s="181" t="str">
        <f>LEFT(All_Opps[[#This Row],[Opportunity Name]],7)</f>
        <v>2112 Ma</v>
      </c>
      <c r="I2056" s="181" t="str" cm="1">
        <f t="array" ref="I20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56" s="181" t="str">
        <f>YEAR(All_Opps[[#This Row],[Close_Date]])&amp;"-"&amp;TEXT(MONTH(All_Opps[[#This Row],[Close_Date]]),"00")</f>
        <v>2021-06</v>
      </c>
      <c r="K2056" s="182">
        <f>All_Opps[[#This Row],[Created Date2]]*1</f>
        <v>44359</v>
      </c>
      <c r="L2056" s="183">
        <f>YEAR(All_Opps[[#This Row],[Created_Date]])</f>
        <v>2021</v>
      </c>
      <c r="M2056" s="184">
        <f>WEEKNUM(All_Opps[[#This Row],[Created_Date]],16)</f>
        <v>25</v>
      </c>
      <c r="N2056" s="182">
        <f>All_Opps[[#This Row],[Close Date]]*1</f>
        <v>44374</v>
      </c>
      <c r="O2056" s="185">
        <f>YEAR(All_Opps[[#This Row],[Close_Date]])</f>
        <v>2021</v>
      </c>
      <c r="P2056" s="183">
        <f>MONTH(All_Opps[[#This Row],[Close Date]])</f>
        <v>6</v>
      </c>
      <c r="Q2056" s="181">
        <f>WEEKNUM(All_Opps[[#This Row],[Close Date]],1)</f>
        <v>27</v>
      </c>
      <c r="R205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56" s="4" t="s">
        <v>4422</v>
      </c>
      <c r="T2056" s="4" t="s">
        <v>4423</v>
      </c>
      <c r="U2056" s="68">
        <v>44374</v>
      </c>
      <c r="V2056" s="347" t="s">
        <v>18</v>
      </c>
      <c r="W2056" s="9">
        <v>69742</v>
      </c>
      <c r="X2056" s="4" t="s">
        <v>24</v>
      </c>
      <c r="Y2056" s="4" t="s">
        <v>1285</v>
      </c>
      <c r="Z2056" s="68">
        <v>44359</v>
      </c>
    </row>
    <row r="2057" spans="1:26" ht="12.75" x14ac:dyDescent="0.35">
      <c r="A20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87</v>
      </c>
      <c r="B2057" s="181" t="str">
        <f>IF(All_Opps[[#This Row],[WeekMod]]&lt;&gt;"",CONCATENATE(All_Opps[[#This Row],[Opp Year]],"-",TEXT(All_Opps[[#This Row],[WeekMod]],"00#")),"")</f>
        <v>2021-087</v>
      </c>
      <c r="C20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87</v>
      </c>
      <c r="D2057" s="181" t="str">
        <f>CONCATENATE(All_Opps[[#This Row],[Opp Year]],"-",TEXT(All_Opps[[#This Row],[Week]],"00#"))</f>
        <v>2021-087</v>
      </c>
      <c r="E2057" s="181">
        <f>IFERROR(VALUE(RIGHT(All_Opps[[#This Row],[Opportunity Name]],2)),"")</f>
        <v>2</v>
      </c>
      <c r="F2057" s="181">
        <f>IFERROR(("20"&amp;LEFT(All_Opps[[#This Row],[Opportunity Name]],2))*1,"")</f>
        <v>2021</v>
      </c>
      <c r="G2057" s="181" t="str">
        <f>MID(All_Opps[[#This Row],[Opportunity Name]],3,2)</f>
        <v>08</v>
      </c>
      <c r="H2057" s="181" t="str">
        <f>LEFT(All_Opps[[#This Row],[Opportunity Name]],7)</f>
        <v>2108-43</v>
      </c>
      <c r="I2057" s="181" t="str" cm="1">
        <f t="array" ref="I20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57" s="181" t="str">
        <f>YEAR(All_Opps[[#This Row],[Close_Date]])&amp;"-"&amp;TEXT(MONTH(All_Opps[[#This Row],[Close_Date]]),"00")</f>
        <v>2021-08</v>
      </c>
      <c r="K2057" s="182">
        <f>All_Opps[[#This Row],[Created Date2]]*1</f>
        <v>44411</v>
      </c>
      <c r="L2057" s="183">
        <f>YEAR(All_Opps[[#This Row],[Created_Date]])</f>
        <v>2021</v>
      </c>
      <c r="M2057" s="184">
        <f>WEEKNUM(All_Opps[[#This Row],[Created_Date]],16)</f>
        <v>32</v>
      </c>
      <c r="N2057" s="182">
        <f>All_Opps[[#This Row],[Close Date]]*1</f>
        <v>44433</v>
      </c>
      <c r="O2057" s="185">
        <f>YEAR(All_Opps[[#This Row],[Close_Date]])</f>
        <v>2021</v>
      </c>
      <c r="P2057" s="183">
        <f>MONTH(All_Opps[[#This Row],[Close Date]])</f>
        <v>8</v>
      </c>
      <c r="Q2057" s="181">
        <f>WEEKNUM(All_Opps[[#This Row],[Close Date]],1)</f>
        <v>35</v>
      </c>
      <c r="R205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57" s="4" t="s">
        <v>4424</v>
      </c>
      <c r="T2057" s="4" t="s">
        <v>4425</v>
      </c>
      <c r="U2057" s="68">
        <v>44433</v>
      </c>
      <c r="V2057" s="347" t="s">
        <v>19</v>
      </c>
      <c r="W2057" s="341">
        <v>64227</v>
      </c>
      <c r="X2057" s="4" t="s">
        <v>13</v>
      </c>
      <c r="Y2057" s="4" t="s">
        <v>328</v>
      </c>
      <c r="Z2057" s="68">
        <v>44411</v>
      </c>
    </row>
    <row r="2058" spans="1:26" ht="12.75" x14ac:dyDescent="0.35">
      <c r="A20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2058" s="181" t="str">
        <f>IF(All_Opps[[#This Row],[WeekMod]]&lt;&gt;"",CONCATENATE(All_Opps[[#This Row],[Opp Year]],"-",TEXT(All_Opps[[#This Row],[WeekMod]],"00#")),"")</f>
        <v>2022-027</v>
      </c>
      <c r="C20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2058" s="181" t="str">
        <f>CONCATENATE(All_Opps[[#This Row],[Opp Year]],"-",TEXT(All_Opps[[#This Row],[Week]],"00#"))</f>
        <v>2022-027</v>
      </c>
      <c r="E2058" s="181">
        <f>IFERROR(VALUE(RIGHT(All_Opps[[#This Row],[Opportunity Name]],2)),"")</f>
        <v>2</v>
      </c>
      <c r="F2058" s="181">
        <f>IFERROR(("20"&amp;LEFT(All_Opps[[#This Row],[Opportunity Name]],2))*1,"")</f>
        <v>2022</v>
      </c>
      <c r="G2058" s="181" t="str">
        <f>MID(All_Opps[[#This Row],[Opportunity Name]],3,2)</f>
        <v>06</v>
      </c>
      <c r="H2058" s="181" t="str">
        <f>LEFT(All_Opps[[#This Row],[Opportunity Name]],7)</f>
        <v>2206 Je</v>
      </c>
      <c r="I2058" s="181" t="str" cm="1">
        <f t="array" ref="I20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58" s="181" t="str">
        <f>YEAR(All_Opps[[#This Row],[Close_Date]])&amp;"-"&amp;TEXT(MONTH(All_Opps[[#This Row],[Close_Date]]),"00")</f>
        <v>2021-06</v>
      </c>
      <c r="K2058" s="182">
        <f>All_Opps[[#This Row],[Created Date2]]*1</f>
        <v>44356</v>
      </c>
      <c r="L2058" s="183">
        <f>YEAR(All_Opps[[#This Row],[Created_Date]])</f>
        <v>2021</v>
      </c>
      <c r="M2058" s="184">
        <f>WEEKNUM(All_Opps[[#This Row],[Created_Date]],16)</f>
        <v>24</v>
      </c>
      <c r="N2058" s="182">
        <f>All_Opps[[#This Row],[Close Date]]*1</f>
        <v>44374</v>
      </c>
      <c r="O2058" s="185">
        <f>YEAR(All_Opps[[#This Row],[Close_Date]])</f>
        <v>2021</v>
      </c>
      <c r="P2058" s="183">
        <f>MONTH(All_Opps[[#This Row],[Close Date]])</f>
        <v>6</v>
      </c>
      <c r="Q2058" s="181">
        <f>WEEKNUM(All_Opps[[#This Row],[Close Date]],1)</f>
        <v>27</v>
      </c>
      <c r="R20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58" s="4" t="s">
        <v>4426</v>
      </c>
      <c r="T2058" s="4" t="s">
        <v>4427</v>
      </c>
      <c r="U2058" s="68">
        <v>44374</v>
      </c>
      <c r="V2058" s="347" t="s">
        <v>18</v>
      </c>
      <c r="W2058" s="9">
        <v>47759</v>
      </c>
      <c r="X2058" s="4" t="s">
        <v>5</v>
      </c>
      <c r="Y2058" s="4" t="s">
        <v>1285</v>
      </c>
      <c r="Z2058" s="68">
        <v>44356</v>
      </c>
    </row>
    <row r="2059" spans="1:26" ht="12.75" x14ac:dyDescent="0.35">
      <c r="A20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2059" s="181" t="str">
        <f>IF(All_Opps[[#This Row],[WeekMod]]&lt;&gt;"",CONCATENATE(All_Opps[[#This Row],[Opp Year]],"-",TEXT(All_Opps[[#This Row],[WeekMod]],"00#")),"")</f>
        <v>2021-080</v>
      </c>
      <c r="C20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2059" s="181" t="str">
        <f>CONCATENATE(All_Opps[[#This Row],[Opp Year]],"-",TEXT(All_Opps[[#This Row],[Week]],"00#"))</f>
        <v>2021-080</v>
      </c>
      <c r="E2059" s="181">
        <f>IFERROR(VALUE(RIGHT(All_Opps[[#This Row],[Opportunity Name]],2)),"")</f>
        <v>1</v>
      </c>
      <c r="F2059" s="181">
        <f>IFERROR(("20"&amp;LEFT(All_Opps[[#This Row],[Opportunity Name]],2))*1,"")</f>
        <v>2021</v>
      </c>
      <c r="G2059" s="181" t="str">
        <f>MID(All_Opps[[#This Row],[Opportunity Name]],3,2)</f>
        <v>09</v>
      </c>
      <c r="H2059" s="181" t="str">
        <f>LEFT(All_Opps[[#This Row],[Opportunity Name]],7)</f>
        <v>2109-38</v>
      </c>
      <c r="I2059" s="181" t="str" cm="1">
        <f t="array" ref="I20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59" s="181" t="str">
        <f>YEAR(All_Opps[[#This Row],[Close_Date]])&amp;"-"&amp;TEXT(MONTH(All_Opps[[#This Row],[Close_Date]]),"00")</f>
        <v>2021-07</v>
      </c>
      <c r="K2059" s="182">
        <f>All_Opps[[#This Row],[Created Date2]]*1</f>
        <v>44380</v>
      </c>
      <c r="L2059" s="183">
        <f>YEAR(All_Opps[[#This Row],[Created_Date]])</f>
        <v>2021</v>
      </c>
      <c r="M2059" s="184">
        <f>WEEKNUM(All_Opps[[#This Row],[Created_Date]],16)</f>
        <v>28</v>
      </c>
      <c r="N2059" s="182">
        <f>All_Opps[[#This Row],[Close Date]]*1</f>
        <v>44381</v>
      </c>
      <c r="O2059" s="185">
        <f>YEAR(All_Opps[[#This Row],[Close_Date]])</f>
        <v>2021</v>
      </c>
      <c r="P2059" s="183">
        <f>MONTH(All_Opps[[#This Row],[Close Date]])</f>
        <v>7</v>
      </c>
      <c r="Q2059" s="181">
        <f>WEEKNUM(All_Opps[[#This Row],[Close Date]],1)</f>
        <v>28</v>
      </c>
      <c r="R205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60</v>
      </c>
      <c r="S2059" s="4" t="s">
        <v>4428</v>
      </c>
      <c r="T2059" s="4" t="s">
        <v>4429</v>
      </c>
      <c r="U2059" s="68">
        <v>44381</v>
      </c>
      <c r="V2059" s="347" t="s">
        <v>19</v>
      </c>
      <c r="W2059" s="9">
        <v>89779</v>
      </c>
      <c r="X2059" s="4" t="s">
        <v>6</v>
      </c>
      <c r="Y2059" s="4" t="s">
        <v>1285</v>
      </c>
      <c r="Z2059" s="68">
        <v>44380</v>
      </c>
    </row>
    <row r="2060" spans="1:26" ht="12.75" x14ac:dyDescent="0.35">
      <c r="A20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2060" s="181" t="str">
        <f>IF(All_Opps[[#This Row],[WeekMod]]&lt;&gt;"",CONCATENATE(All_Opps[[#This Row],[Opp Year]],"-",TEXT(All_Opps[[#This Row],[WeekMod]],"00#")),"")</f>
        <v>2021-079</v>
      </c>
      <c r="C20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2060" s="181" t="str">
        <f>CONCATENATE(All_Opps[[#This Row],[Opp Year]],"-",TEXT(All_Opps[[#This Row],[Week]],"00#"))</f>
        <v>2021-079</v>
      </c>
      <c r="E2060" s="181">
        <f>IFERROR(VALUE(RIGHT(All_Opps[[#This Row],[Opportunity Name]],2)),"")</f>
        <v>5</v>
      </c>
      <c r="F2060" s="181">
        <f>IFERROR(("20"&amp;LEFT(All_Opps[[#This Row],[Opportunity Name]],2))*1,"")</f>
        <v>2021</v>
      </c>
      <c r="G2060" s="181" t="str">
        <f>MID(All_Opps[[#This Row],[Opportunity Name]],3,2)</f>
        <v>12</v>
      </c>
      <c r="H2060" s="181" t="str">
        <f>LEFT(All_Opps[[#This Row],[Opportunity Name]],7)</f>
        <v>2112 Be</v>
      </c>
      <c r="I2060" s="181" t="str" cm="1">
        <f t="array" ref="I20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60" s="181" t="str">
        <f>YEAR(All_Opps[[#This Row],[Close_Date]])&amp;"-"&amp;TEXT(MONTH(All_Opps[[#This Row],[Close_Date]]),"00")</f>
        <v>2021-07</v>
      </c>
      <c r="K2060" s="182">
        <f>All_Opps[[#This Row],[Created Date2]]*1</f>
        <v>44367</v>
      </c>
      <c r="L2060" s="183">
        <f>YEAR(All_Opps[[#This Row],[Created_Date]])</f>
        <v>2021</v>
      </c>
      <c r="M2060" s="184">
        <f>WEEKNUM(All_Opps[[#This Row],[Created_Date]],16)</f>
        <v>26</v>
      </c>
      <c r="N2060" s="182">
        <f>All_Opps[[#This Row],[Close Date]]*1</f>
        <v>44379</v>
      </c>
      <c r="O2060" s="185">
        <f>YEAR(All_Opps[[#This Row],[Close_Date]])</f>
        <v>2021</v>
      </c>
      <c r="P2060" s="183">
        <f>MONTH(All_Opps[[#This Row],[Close Date]])</f>
        <v>7</v>
      </c>
      <c r="Q2060" s="181">
        <f>WEEKNUM(All_Opps[[#This Row],[Close Date]],1)</f>
        <v>27</v>
      </c>
      <c r="R20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60" s="4" t="s">
        <v>4430</v>
      </c>
      <c r="T2060" s="4" t="s">
        <v>4431</v>
      </c>
      <c r="U2060" s="68">
        <v>44379</v>
      </c>
      <c r="V2060" s="347" t="s">
        <v>18</v>
      </c>
      <c r="W2060" s="9">
        <v>122100</v>
      </c>
      <c r="X2060" s="4" t="s">
        <v>159</v>
      </c>
      <c r="Y2060" s="4" t="s">
        <v>1285</v>
      </c>
      <c r="Z2060" s="68">
        <v>44367</v>
      </c>
    </row>
    <row r="2061" spans="1:26" ht="12.75" x14ac:dyDescent="0.35">
      <c r="A20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87</v>
      </c>
      <c r="B2061" s="181" t="str">
        <f>IF(All_Opps[[#This Row],[WeekMod]]&lt;&gt;"",CONCATENATE(All_Opps[[#This Row],[Opp Year]],"-",TEXT(All_Opps[[#This Row],[WeekMod]],"00#")),"")</f>
        <v>2021-087</v>
      </c>
      <c r="C20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87</v>
      </c>
      <c r="D2061" s="181" t="str">
        <f>CONCATENATE(All_Opps[[#This Row],[Opp Year]],"-",TEXT(All_Opps[[#This Row],[Week]],"00#"))</f>
        <v>2021-087</v>
      </c>
      <c r="E2061" s="181">
        <f>IFERROR(VALUE(RIGHT(All_Opps[[#This Row],[Opportunity Name]],2)),"")</f>
        <v>2</v>
      </c>
      <c r="F2061" s="181">
        <f>IFERROR(("20"&amp;LEFT(All_Opps[[#This Row],[Opportunity Name]],2))*1,"")</f>
        <v>2021</v>
      </c>
      <c r="G2061" s="181" t="str">
        <f>MID(All_Opps[[#This Row],[Opportunity Name]],3,2)</f>
        <v>09</v>
      </c>
      <c r="H2061" s="181" t="str">
        <f>LEFT(All_Opps[[#This Row],[Opportunity Name]],7)</f>
        <v>2109 No</v>
      </c>
      <c r="I2061" s="181" t="str" cm="1">
        <f t="array" ref="I20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61" s="181" t="str">
        <f>YEAR(All_Opps[[#This Row],[Close_Date]])&amp;"-"&amp;TEXT(MONTH(All_Opps[[#This Row],[Close_Date]]),"00")</f>
        <v>2021-08</v>
      </c>
      <c r="K2061" s="182">
        <f>All_Opps[[#This Row],[Created Date2]]*1</f>
        <v>44424</v>
      </c>
      <c r="L2061" s="183">
        <f>YEAR(All_Opps[[#This Row],[Created_Date]])</f>
        <v>2021</v>
      </c>
      <c r="M2061" s="184">
        <f>WEEKNUM(All_Opps[[#This Row],[Created_Date]],16)</f>
        <v>34</v>
      </c>
      <c r="N2061" s="182">
        <f>All_Opps[[#This Row],[Close Date]]*1</f>
        <v>44430</v>
      </c>
      <c r="O2061" s="185">
        <f>YEAR(All_Opps[[#This Row],[Close_Date]])</f>
        <v>2021</v>
      </c>
      <c r="P2061" s="183">
        <f>MONTH(All_Opps[[#This Row],[Close Date]])</f>
        <v>8</v>
      </c>
      <c r="Q2061" s="181">
        <f>WEEKNUM(All_Opps[[#This Row],[Close Date]],1)</f>
        <v>35</v>
      </c>
      <c r="R206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61" s="4" t="s">
        <v>4432</v>
      </c>
      <c r="T2061" s="4" t="s">
        <v>4433</v>
      </c>
      <c r="U2061" s="68">
        <v>44430</v>
      </c>
      <c r="V2061" s="347" t="s">
        <v>18</v>
      </c>
      <c r="W2061" s="9">
        <v>18681</v>
      </c>
      <c r="X2061" s="4" t="s">
        <v>13</v>
      </c>
      <c r="Y2061" s="4" t="s">
        <v>1285</v>
      </c>
      <c r="Z2061" s="68">
        <v>44424</v>
      </c>
    </row>
    <row r="2062" spans="1:26" ht="12.75" x14ac:dyDescent="0.35">
      <c r="A20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86</v>
      </c>
      <c r="B2062" s="181" t="str">
        <f>IF(All_Opps[[#This Row],[WeekMod]]&lt;&gt;"",CONCATENATE(All_Opps[[#This Row],[Opp Year]],"-",TEXT(All_Opps[[#This Row],[WeekMod]],"00#")),"")</f>
        <v>2021-086</v>
      </c>
      <c r="C20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86</v>
      </c>
      <c r="D2062" s="181" t="str">
        <f>CONCATENATE(All_Opps[[#This Row],[Opp Year]],"-",TEXT(All_Opps[[#This Row],[Week]],"00#"))</f>
        <v>2021-086</v>
      </c>
      <c r="E2062" s="181">
        <f>IFERROR(VALUE(RIGHT(All_Opps[[#This Row],[Opportunity Name]],2)),"")</f>
        <v>2</v>
      </c>
      <c r="F2062" s="181">
        <f>IFERROR(("20"&amp;LEFT(All_Opps[[#This Row],[Opportunity Name]],2))*1,"")</f>
        <v>2021</v>
      </c>
      <c r="G2062" s="181" t="str">
        <f>MID(All_Opps[[#This Row],[Opportunity Name]],3,2)</f>
        <v>08</v>
      </c>
      <c r="H2062" s="181" t="str">
        <f>LEFT(All_Opps[[#This Row],[Opportunity Name]],7)</f>
        <v>2108 Qu</v>
      </c>
      <c r="I2062" s="181" t="str" cm="1">
        <f t="array" ref="I20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62" s="181" t="str">
        <f>YEAR(All_Opps[[#This Row],[Close_Date]])&amp;"-"&amp;TEXT(MONTH(All_Opps[[#This Row],[Close_Date]]),"00")</f>
        <v>2021-08</v>
      </c>
      <c r="K2062" s="182">
        <f>All_Opps[[#This Row],[Created Date2]]*1</f>
        <v>44418</v>
      </c>
      <c r="L2062" s="183">
        <f>YEAR(All_Opps[[#This Row],[Created_Date]])</f>
        <v>2021</v>
      </c>
      <c r="M2062" s="184">
        <f>WEEKNUM(All_Opps[[#This Row],[Created_Date]],16)</f>
        <v>33</v>
      </c>
      <c r="N2062" s="182">
        <f>All_Opps[[#This Row],[Close Date]]*1</f>
        <v>44428</v>
      </c>
      <c r="O2062" s="185">
        <f>YEAR(All_Opps[[#This Row],[Close_Date]])</f>
        <v>2021</v>
      </c>
      <c r="P2062" s="183">
        <f>MONTH(All_Opps[[#This Row],[Close Date]])</f>
        <v>8</v>
      </c>
      <c r="Q2062" s="181">
        <f>WEEKNUM(All_Opps[[#This Row],[Close Date]],1)</f>
        <v>34</v>
      </c>
      <c r="R206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62" s="4" t="s">
        <v>4434</v>
      </c>
      <c r="T2062" s="4" t="s">
        <v>4435</v>
      </c>
      <c r="U2062" s="68">
        <v>44428</v>
      </c>
      <c r="V2062" s="347" t="s">
        <v>18</v>
      </c>
      <c r="W2062" s="9">
        <v>48345</v>
      </c>
      <c r="X2062" s="4" t="s">
        <v>11</v>
      </c>
      <c r="Y2062" s="4" t="s">
        <v>1285</v>
      </c>
      <c r="Z2062" s="68">
        <v>44418</v>
      </c>
    </row>
    <row r="2063" spans="1:26" ht="12.75" x14ac:dyDescent="0.35">
      <c r="A20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84</v>
      </c>
      <c r="B2063" s="181" t="str">
        <f>IF(All_Opps[[#This Row],[WeekMod]]&lt;&gt;"",CONCATENATE(All_Opps[[#This Row],[Opp Year]],"-",TEXT(All_Opps[[#This Row],[WeekMod]],"00#")),"")</f>
        <v>2021-084</v>
      </c>
      <c r="C20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84</v>
      </c>
      <c r="D2063" s="181" t="str">
        <f>CONCATENATE(All_Opps[[#This Row],[Opp Year]],"-",TEXT(All_Opps[[#This Row],[Week]],"00#"))</f>
        <v>2021-084</v>
      </c>
      <c r="E2063" s="181">
        <f>IFERROR(VALUE(RIGHT(All_Opps[[#This Row],[Opportunity Name]],2)),"")</f>
        <v>2</v>
      </c>
      <c r="F2063" s="181">
        <f>IFERROR(("20"&amp;LEFT(All_Opps[[#This Row],[Opportunity Name]],2))*1,"")</f>
        <v>2021</v>
      </c>
      <c r="G2063" s="181" t="str">
        <f>MID(All_Opps[[#This Row],[Opportunity Name]],3,2)</f>
        <v>11</v>
      </c>
      <c r="H2063" s="181" t="str">
        <f>LEFT(All_Opps[[#This Row],[Opportunity Name]],7)</f>
        <v>2111 Ha</v>
      </c>
      <c r="I2063" s="181" t="str" cm="1">
        <f t="array" ref="I20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63" s="181" t="str">
        <f>YEAR(All_Opps[[#This Row],[Close_Date]])&amp;"-"&amp;TEXT(MONTH(All_Opps[[#This Row],[Close_Date]]),"00")</f>
        <v>2021-08</v>
      </c>
      <c r="K2063" s="182">
        <f>All_Opps[[#This Row],[Created Date2]]*1</f>
        <v>44414</v>
      </c>
      <c r="L2063" s="183">
        <f>YEAR(All_Opps[[#This Row],[Created_Date]])</f>
        <v>2021</v>
      </c>
      <c r="M2063" s="184">
        <f>WEEKNUM(All_Opps[[#This Row],[Created_Date]],16)</f>
        <v>32</v>
      </c>
      <c r="N2063" s="182">
        <f>All_Opps[[#This Row],[Close Date]]*1</f>
        <v>44414</v>
      </c>
      <c r="O2063" s="185">
        <f>YEAR(All_Opps[[#This Row],[Close_Date]])</f>
        <v>2021</v>
      </c>
      <c r="P2063" s="183">
        <f>MONTH(All_Opps[[#This Row],[Close Date]])</f>
        <v>8</v>
      </c>
      <c r="Q2063" s="181">
        <f>WEEKNUM(All_Opps[[#This Row],[Close Date]],1)</f>
        <v>32</v>
      </c>
      <c r="R206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63" s="4" t="s">
        <v>4436</v>
      </c>
      <c r="T2063" s="4" t="s">
        <v>4437</v>
      </c>
      <c r="U2063" s="68">
        <v>44414</v>
      </c>
      <c r="V2063" s="347" t="s">
        <v>18</v>
      </c>
      <c r="W2063" s="9">
        <v>30032</v>
      </c>
      <c r="Y2063" s="4" t="s">
        <v>1285</v>
      </c>
      <c r="Z2063" s="68">
        <v>44414</v>
      </c>
    </row>
    <row r="2064" spans="1:26" ht="12.75" x14ac:dyDescent="0.35">
      <c r="A20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2064" s="181" t="str">
        <f>IF(All_Opps[[#This Row],[WeekMod]]&lt;&gt;"",CONCATENATE(All_Opps[[#This Row],[Opp Year]],"-",TEXT(All_Opps[[#This Row],[WeekMod]],"00#")),"")</f>
        <v>2022-029</v>
      </c>
      <c r="C20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2064" s="181" t="str">
        <f>CONCATENATE(All_Opps[[#This Row],[Opp Year]],"-",TEXT(All_Opps[[#This Row],[Week]],"00#"))</f>
        <v>2022-029</v>
      </c>
      <c r="E2064" s="181">
        <f>IFERROR(VALUE(RIGHT(All_Opps[[#This Row],[Opportunity Name]],2)),"")</f>
        <v>4</v>
      </c>
      <c r="F2064" s="181">
        <f>IFERROR(("20"&amp;LEFT(All_Opps[[#This Row],[Opportunity Name]],2))*1,"")</f>
        <v>2022</v>
      </c>
      <c r="G2064" s="181" t="str">
        <f>MID(All_Opps[[#This Row],[Opportunity Name]],3,2)</f>
        <v>07</v>
      </c>
      <c r="H2064" s="181" t="str">
        <f>LEFT(All_Opps[[#This Row],[Opportunity Name]],7)</f>
        <v>2207 Ki</v>
      </c>
      <c r="I2064" s="181" t="str" cm="1">
        <f t="array" ref="I20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64" s="181" t="str">
        <f>YEAR(All_Opps[[#This Row],[Close_Date]])&amp;"-"&amp;TEXT(MONTH(All_Opps[[#This Row],[Close_Date]]),"00")</f>
        <v>2021-07</v>
      </c>
      <c r="K2064" s="182">
        <f>All_Opps[[#This Row],[Created Date2]]*1</f>
        <v>44353</v>
      </c>
      <c r="L2064" s="183">
        <f>YEAR(All_Opps[[#This Row],[Created_Date]])</f>
        <v>2021</v>
      </c>
      <c r="M2064" s="184">
        <f>WEEKNUM(All_Opps[[#This Row],[Created_Date]],16)</f>
        <v>24</v>
      </c>
      <c r="N2064" s="182">
        <f>All_Opps[[#This Row],[Close Date]]*1</f>
        <v>44390</v>
      </c>
      <c r="O2064" s="185">
        <f>YEAR(All_Opps[[#This Row],[Close_Date]])</f>
        <v>2021</v>
      </c>
      <c r="P2064" s="183">
        <f>MONTH(All_Opps[[#This Row],[Close Date]])</f>
        <v>7</v>
      </c>
      <c r="Q2064" s="181">
        <f>WEEKNUM(All_Opps[[#This Row],[Close Date]],1)</f>
        <v>29</v>
      </c>
      <c r="R206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64" s="4" t="s">
        <v>4438</v>
      </c>
      <c r="T2064" s="4" t="s">
        <v>4439</v>
      </c>
      <c r="U2064" s="68">
        <v>44390</v>
      </c>
      <c r="V2064" s="347" t="s">
        <v>21</v>
      </c>
      <c r="W2064" s="9">
        <v>81704</v>
      </c>
      <c r="X2064" s="4" t="s">
        <v>5</v>
      </c>
      <c r="Y2064" s="4" t="s">
        <v>1285</v>
      </c>
      <c r="Z2064" s="68">
        <v>44353</v>
      </c>
    </row>
    <row r="2065" spans="1:26" ht="12.75" x14ac:dyDescent="0.35">
      <c r="A20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83</v>
      </c>
      <c r="B2065" s="181" t="str">
        <f>IF(All_Opps[[#This Row],[WeekMod]]&lt;&gt;"",CONCATENATE(All_Opps[[#This Row],[Opp Year]],"-",TEXT(All_Opps[[#This Row],[WeekMod]],"00#")),"")</f>
        <v>2021-083</v>
      </c>
      <c r="C20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83</v>
      </c>
      <c r="D2065" s="181" t="str">
        <f>CONCATENATE(All_Opps[[#This Row],[Opp Year]],"-",TEXT(All_Opps[[#This Row],[Week]],"00#"))</f>
        <v>2021-083</v>
      </c>
      <c r="E2065" s="181">
        <f>IFERROR(VALUE(RIGHT(All_Opps[[#This Row],[Opportunity Name]],2)),"")</f>
        <v>2</v>
      </c>
      <c r="F2065" s="181">
        <f>IFERROR(("20"&amp;LEFT(All_Opps[[#This Row],[Opportunity Name]],2))*1,"")</f>
        <v>2021</v>
      </c>
      <c r="G2065" s="181" t="str">
        <f>MID(All_Opps[[#This Row],[Opportunity Name]],3,2)</f>
        <v>08</v>
      </c>
      <c r="H2065" s="181" t="str">
        <f>LEFT(All_Opps[[#This Row],[Opportunity Name]],7)</f>
        <v>2108-04</v>
      </c>
      <c r="I2065" s="181" t="str" cm="1">
        <f t="array" ref="I20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65" s="181" t="str">
        <f>YEAR(All_Opps[[#This Row],[Close_Date]])&amp;"-"&amp;TEXT(MONTH(All_Opps[[#This Row],[Close_Date]]),"00")</f>
        <v>2021-07</v>
      </c>
      <c r="K2065" s="182">
        <f>All_Opps[[#This Row],[Created Date2]]*1</f>
        <v>44402</v>
      </c>
      <c r="L2065" s="183">
        <f>YEAR(All_Opps[[#This Row],[Created_Date]])</f>
        <v>2021</v>
      </c>
      <c r="M2065" s="184">
        <f>WEEKNUM(All_Opps[[#This Row],[Created_Date]],16)</f>
        <v>31</v>
      </c>
      <c r="N2065" s="182">
        <f>All_Opps[[#This Row],[Close Date]]*1</f>
        <v>44402</v>
      </c>
      <c r="O2065" s="185">
        <f>YEAR(All_Opps[[#This Row],[Close_Date]])</f>
        <v>2021</v>
      </c>
      <c r="P2065" s="183">
        <f>MONTH(All_Opps[[#This Row],[Close Date]])</f>
        <v>7</v>
      </c>
      <c r="Q2065" s="181">
        <f>WEEKNUM(All_Opps[[#This Row],[Close Date]],1)</f>
        <v>31</v>
      </c>
      <c r="R206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</v>
      </c>
      <c r="S2065" s="4" t="s">
        <v>4440</v>
      </c>
      <c r="T2065" s="4" t="s">
        <v>4441</v>
      </c>
      <c r="U2065" s="68">
        <v>44402</v>
      </c>
      <c r="V2065" s="347" t="s">
        <v>19</v>
      </c>
      <c r="W2065" s="341">
        <v>0</v>
      </c>
      <c r="X2065" s="4" t="s">
        <v>5</v>
      </c>
      <c r="Y2065" s="4" t="s">
        <v>328</v>
      </c>
      <c r="Z2065" s="68">
        <v>44402</v>
      </c>
    </row>
    <row r="2066" spans="1:26" ht="12.75" x14ac:dyDescent="0.35">
      <c r="A20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83</v>
      </c>
      <c r="B2066" s="181" t="str">
        <f>IF(All_Opps[[#This Row],[WeekMod]]&lt;&gt;"",CONCATENATE(All_Opps[[#This Row],[Opp Year]],"-",TEXT(All_Opps[[#This Row],[WeekMod]],"00#")),"")</f>
        <v>2021-083</v>
      </c>
      <c r="C20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83</v>
      </c>
      <c r="D2066" s="181" t="str">
        <f>CONCATENATE(All_Opps[[#This Row],[Opp Year]],"-",TEXT(All_Opps[[#This Row],[Week]],"00#"))</f>
        <v>2021-083</v>
      </c>
      <c r="E2066" s="181">
        <f>IFERROR(VALUE(RIGHT(All_Opps[[#This Row],[Opportunity Name]],2)),"")</f>
        <v>2</v>
      </c>
      <c r="F2066" s="181">
        <f>IFERROR(("20"&amp;LEFT(All_Opps[[#This Row],[Opportunity Name]],2))*1,"")</f>
        <v>2021</v>
      </c>
      <c r="G2066" s="181" t="str">
        <f>MID(All_Opps[[#This Row],[Opportunity Name]],3,2)</f>
        <v>08</v>
      </c>
      <c r="H2066" s="181" t="str">
        <f>LEFT(All_Opps[[#This Row],[Opportunity Name]],7)</f>
        <v>2108-04</v>
      </c>
      <c r="I2066" s="181" t="str" cm="1">
        <f t="array" ref="I20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66" s="181" t="str">
        <f>YEAR(All_Opps[[#This Row],[Close_Date]])&amp;"-"&amp;TEXT(MONTH(All_Opps[[#This Row],[Close_Date]]),"00")</f>
        <v>2021-07</v>
      </c>
      <c r="K2066" s="182">
        <f>All_Opps[[#This Row],[Created Date2]]*1</f>
        <v>44405</v>
      </c>
      <c r="L2066" s="183">
        <f>YEAR(All_Opps[[#This Row],[Created_Date]])</f>
        <v>2021</v>
      </c>
      <c r="M2066" s="184">
        <f>WEEKNUM(All_Opps[[#This Row],[Created_Date]],16)</f>
        <v>31</v>
      </c>
      <c r="N2066" s="182">
        <f>All_Opps[[#This Row],[Close Date]]*1</f>
        <v>44404</v>
      </c>
      <c r="O2066" s="185">
        <f>YEAR(All_Opps[[#This Row],[Close_Date]])</f>
        <v>2021</v>
      </c>
      <c r="P2066" s="183">
        <f>MONTH(All_Opps[[#This Row],[Close Date]])</f>
        <v>7</v>
      </c>
      <c r="Q2066" s="181">
        <f>WEEKNUM(All_Opps[[#This Row],[Close Date]],1)</f>
        <v>31</v>
      </c>
      <c r="R206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</v>
      </c>
      <c r="S2066" s="4" t="s">
        <v>4442</v>
      </c>
      <c r="T2066" s="4" t="s">
        <v>4443</v>
      </c>
      <c r="U2066" s="68">
        <v>44404</v>
      </c>
      <c r="V2066" s="347" t="s">
        <v>19</v>
      </c>
      <c r="W2066" s="341">
        <v>136849</v>
      </c>
      <c r="X2066" s="4" t="s">
        <v>13</v>
      </c>
      <c r="Y2066" s="4" t="s">
        <v>328</v>
      </c>
      <c r="Z2066" s="68">
        <v>44405</v>
      </c>
    </row>
    <row r="2067" spans="1:26" ht="12.75" x14ac:dyDescent="0.35">
      <c r="A20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2067" s="181" t="str">
        <f>IF(All_Opps[[#This Row],[WeekMod]]&lt;&gt;"",CONCATENATE(All_Opps[[#This Row],[Opp Year]],"-",TEXT(All_Opps[[#This Row],[WeekMod]],"00#")),"")</f>
        <v>2022-033</v>
      </c>
      <c r="C20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2067" s="181" t="str">
        <f>CONCATENATE(All_Opps[[#This Row],[Opp Year]],"-",TEXT(All_Opps[[#This Row],[Week]],"00#"))</f>
        <v>2022-033</v>
      </c>
      <c r="E2067" s="181">
        <f>IFERROR(VALUE(RIGHT(All_Opps[[#This Row],[Opportunity Name]],2)),"")</f>
        <v>5</v>
      </c>
      <c r="F2067" s="181">
        <f>IFERROR(("20"&amp;LEFT(All_Opps[[#This Row],[Opportunity Name]],2))*1,"")</f>
        <v>2022</v>
      </c>
      <c r="G2067" s="181" t="str">
        <f>MID(All_Opps[[#This Row],[Opportunity Name]],3,2)</f>
        <v>09</v>
      </c>
      <c r="H2067" s="181" t="str">
        <f>LEFT(All_Opps[[#This Row],[Opportunity Name]],7)</f>
        <v>2209-17</v>
      </c>
      <c r="I2067" s="181" t="str" cm="1">
        <f t="array" ref="I20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67" s="181" t="str">
        <f>YEAR(All_Opps[[#This Row],[Close_Date]])&amp;"-"&amp;TEXT(MONTH(All_Opps[[#This Row],[Close_Date]]),"00")</f>
        <v>2021-08</v>
      </c>
      <c r="K2067" s="182">
        <f>All_Opps[[#This Row],[Created Date2]]*1</f>
        <v>44415</v>
      </c>
      <c r="L2067" s="183">
        <f>YEAR(All_Opps[[#This Row],[Created_Date]])</f>
        <v>2021</v>
      </c>
      <c r="M2067" s="184">
        <f>WEEKNUM(All_Opps[[#This Row],[Created_Date]],16)</f>
        <v>33</v>
      </c>
      <c r="N2067" s="182">
        <f>All_Opps[[#This Row],[Close Date]]*1</f>
        <v>44418</v>
      </c>
      <c r="O2067" s="185">
        <f>YEAR(All_Opps[[#This Row],[Close_Date]])</f>
        <v>2021</v>
      </c>
      <c r="P2067" s="183">
        <f>MONTH(All_Opps[[#This Row],[Close Date]])</f>
        <v>8</v>
      </c>
      <c r="Q2067" s="181">
        <f>WEEKNUM(All_Opps[[#This Row],[Close Date]],1)</f>
        <v>33</v>
      </c>
      <c r="R206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390</v>
      </c>
      <c r="S2067" s="4" t="s">
        <v>4444</v>
      </c>
      <c r="T2067" s="4" t="s">
        <v>4445</v>
      </c>
      <c r="U2067" s="68">
        <v>44418</v>
      </c>
      <c r="V2067" s="347" t="s">
        <v>19</v>
      </c>
      <c r="W2067" s="9">
        <v>88872</v>
      </c>
      <c r="X2067" s="4" t="s">
        <v>159</v>
      </c>
      <c r="Y2067" s="4" t="s">
        <v>3563</v>
      </c>
      <c r="Z2067" s="68">
        <v>44415</v>
      </c>
    </row>
    <row r="2068" spans="1:26" ht="12.75" x14ac:dyDescent="0.35">
      <c r="A20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2068" s="181" t="str">
        <f>IF(All_Opps[[#This Row],[WeekMod]]&lt;&gt;"",CONCATENATE(All_Opps[[#This Row],[Opp Year]],"-",TEXT(All_Opps[[#This Row],[WeekMod]],"00#")),"")</f>
        <v>2021-080</v>
      </c>
      <c r="C20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2068" s="181" t="str">
        <f>CONCATENATE(All_Opps[[#This Row],[Opp Year]],"-",TEXT(All_Opps[[#This Row],[Week]],"00#"))</f>
        <v>2021-080</v>
      </c>
      <c r="E2068" s="181">
        <f>IFERROR(VALUE(RIGHT(All_Opps[[#This Row],[Opportunity Name]],2)),"")</f>
        <v>1</v>
      </c>
      <c r="F2068" s="181">
        <f>IFERROR(("20"&amp;LEFT(All_Opps[[#This Row],[Opportunity Name]],2))*1,"")</f>
        <v>2021</v>
      </c>
      <c r="G2068" s="181" t="str">
        <f>MID(All_Opps[[#This Row],[Opportunity Name]],3,2)</f>
        <v>08</v>
      </c>
      <c r="H2068" s="181" t="str">
        <f>LEFT(All_Opps[[#This Row],[Opportunity Name]],7)</f>
        <v>2108 Sa</v>
      </c>
      <c r="I2068" s="181" t="str" cm="1">
        <f t="array" ref="I20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68" s="181" t="str">
        <f>YEAR(All_Opps[[#This Row],[Close_Date]])&amp;"-"&amp;TEXT(MONTH(All_Opps[[#This Row],[Close_Date]]),"00")</f>
        <v>2021-07</v>
      </c>
      <c r="K2068" s="182">
        <f>All_Opps[[#This Row],[Created Date2]]*1</f>
        <v>44385</v>
      </c>
      <c r="L2068" s="183">
        <f>YEAR(All_Opps[[#This Row],[Created_Date]])</f>
        <v>2021</v>
      </c>
      <c r="M2068" s="184">
        <f>WEEKNUM(All_Opps[[#This Row],[Created_Date]],16)</f>
        <v>28</v>
      </c>
      <c r="N2068" s="182">
        <f>All_Opps[[#This Row],[Close Date]]*1</f>
        <v>44385</v>
      </c>
      <c r="O2068" s="185">
        <f>YEAR(All_Opps[[#This Row],[Close_Date]])</f>
        <v>2021</v>
      </c>
      <c r="P2068" s="183">
        <f>MONTH(All_Opps[[#This Row],[Close Date]])</f>
        <v>7</v>
      </c>
      <c r="Q2068" s="181">
        <f>WEEKNUM(All_Opps[[#This Row],[Close Date]],1)</f>
        <v>28</v>
      </c>
      <c r="R206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68" s="4" t="s">
        <v>4446</v>
      </c>
      <c r="T2068" s="4" t="s">
        <v>4447</v>
      </c>
      <c r="U2068" s="68">
        <v>44385</v>
      </c>
      <c r="V2068" s="347" t="s">
        <v>18</v>
      </c>
      <c r="W2068" s="9"/>
      <c r="X2068" s="4" t="s">
        <v>161</v>
      </c>
      <c r="Y2068" s="4" t="s">
        <v>1285</v>
      </c>
      <c r="Z2068" s="68">
        <v>44385</v>
      </c>
    </row>
    <row r="2069" spans="1:26" ht="12.75" x14ac:dyDescent="0.35">
      <c r="A20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2069" s="181" t="str">
        <f>IF(All_Opps[[#This Row],[WeekMod]]&lt;&gt;"",CONCATENATE(All_Opps[[#This Row],[Opp Year]],"-",TEXT(All_Opps[[#This Row],[WeekMod]],"00#")),"")</f>
        <v>2022-029</v>
      </c>
      <c r="C20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2069" s="181" t="str">
        <f>CONCATENATE(All_Opps[[#This Row],[Opp Year]],"-",TEXT(All_Opps[[#This Row],[Week]],"00#"))</f>
        <v>2022-029</v>
      </c>
      <c r="E2069" s="181">
        <f>IFERROR(VALUE(RIGHT(All_Opps[[#This Row],[Opportunity Name]],2)),"")</f>
        <v>2</v>
      </c>
      <c r="F2069" s="181">
        <f>IFERROR(("20"&amp;LEFT(All_Opps[[#This Row],[Opportunity Name]],2))*1,"")</f>
        <v>2022</v>
      </c>
      <c r="G2069" s="181" t="str">
        <f>MID(All_Opps[[#This Row],[Opportunity Name]],3,2)</f>
        <v>12</v>
      </c>
      <c r="H2069" s="181" t="str">
        <f>LEFT(All_Opps[[#This Row],[Opportunity Name]],7)</f>
        <v>2212 Du</v>
      </c>
      <c r="I2069" s="181" t="str" cm="1">
        <f t="array" ref="I20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69" s="181" t="str">
        <f>YEAR(All_Opps[[#This Row],[Close_Date]])&amp;"-"&amp;TEXT(MONTH(All_Opps[[#This Row],[Close_Date]]),"00")</f>
        <v>2021-07</v>
      </c>
      <c r="K2069" s="182">
        <f>All_Opps[[#This Row],[Created Date2]]*1</f>
        <v>44373</v>
      </c>
      <c r="L2069" s="183">
        <f>YEAR(All_Opps[[#This Row],[Created_Date]])</f>
        <v>2021</v>
      </c>
      <c r="M2069" s="184">
        <f>WEEKNUM(All_Opps[[#This Row],[Created_Date]],16)</f>
        <v>27</v>
      </c>
      <c r="N2069" s="182">
        <f>All_Opps[[#This Row],[Close Date]]*1</f>
        <v>44394</v>
      </c>
      <c r="O2069" s="185">
        <f>YEAR(All_Opps[[#This Row],[Close_Date]])</f>
        <v>2021</v>
      </c>
      <c r="P2069" s="183">
        <f>MONTH(All_Opps[[#This Row],[Close Date]])</f>
        <v>7</v>
      </c>
      <c r="Q2069" s="181">
        <f>WEEKNUM(All_Opps[[#This Row],[Close Date]],1)</f>
        <v>29</v>
      </c>
      <c r="R206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69" s="4" t="s">
        <v>4448</v>
      </c>
      <c r="T2069" s="4" t="s">
        <v>4449</v>
      </c>
      <c r="U2069" s="68">
        <v>44394</v>
      </c>
      <c r="V2069" s="347" t="s">
        <v>18</v>
      </c>
      <c r="W2069" s="9">
        <v>77986</v>
      </c>
      <c r="X2069" s="4" t="s">
        <v>13</v>
      </c>
      <c r="Y2069" s="4" t="s">
        <v>1285</v>
      </c>
      <c r="Z2069" s="68">
        <v>44373</v>
      </c>
    </row>
    <row r="2070" spans="1:26" ht="12.75" x14ac:dyDescent="0.35">
      <c r="A20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2070" s="181" t="str">
        <f>IF(All_Opps[[#This Row],[WeekMod]]&lt;&gt;"",CONCATENATE(All_Opps[[#This Row],[Opp Year]],"-",TEXT(All_Opps[[#This Row],[WeekMod]],"00#")),"")</f>
        <v>2022-031</v>
      </c>
      <c r="C20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2070" s="181" t="str">
        <f>CONCATENATE(All_Opps[[#This Row],[Opp Year]],"-",TEXT(All_Opps[[#This Row],[Week]],"00#"))</f>
        <v>2022-031</v>
      </c>
      <c r="E2070" s="181">
        <f>IFERROR(VALUE(RIGHT(All_Opps[[#This Row],[Opportunity Name]],2)),"")</f>
        <v>2</v>
      </c>
      <c r="F2070" s="181">
        <f>IFERROR(("20"&amp;LEFT(All_Opps[[#This Row],[Opportunity Name]],2))*1,"")</f>
        <v>2022</v>
      </c>
      <c r="G2070" s="181" t="str">
        <f>MID(All_Opps[[#This Row],[Opportunity Name]],3,2)</f>
        <v>01</v>
      </c>
      <c r="H2070" s="181" t="str">
        <f>LEFT(All_Opps[[#This Row],[Opportunity Name]],7)</f>
        <v>2201 Ra</v>
      </c>
      <c r="I2070" s="181" t="str" cm="1">
        <f t="array" ref="I20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70" s="181" t="str">
        <f>YEAR(All_Opps[[#This Row],[Close_Date]])&amp;"-"&amp;TEXT(MONTH(All_Opps[[#This Row],[Close_Date]]),"00")</f>
        <v>2021-07</v>
      </c>
      <c r="K2070" s="182">
        <f>All_Opps[[#This Row],[Created Date2]]*1</f>
        <v>44384</v>
      </c>
      <c r="L2070" s="183">
        <f>YEAR(All_Opps[[#This Row],[Created_Date]])</f>
        <v>2021</v>
      </c>
      <c r="M2070" s="184">
        <f>WEEKNUM(All_Opps[[#This Row],[Created_Date]],16)</f>
        <v>28</v>
      </c>
      <c r="N2070" s="182">
        <f>All_Opps[[#This Row],[Close Date]]*1</f>
        <v>44404</v>
      </c>
      <c r="O2070" s="185">
        <f>YEAR(All_Opps[[#This Row],[Close_Date]])</f>
        <v>2021</v>
      </c>
      <c r="P2070" s="183">
        <f>MONTH(All_Opps[[#This Row],[Close Date]])</f>
        <v>7</v>
      </c>
      <c r="Q2070" s="181">
        <f>WEEKNUM(All_Opps[[#This Row],[Close Date]],1)</f>
        <v>31</v>
      </c>
      <c r="R207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70" s="4" t="s">
        <v>4450</v>
      </c>
      <c r="T2070" s="4" t="s">
        <v>4451</v>
      </c>
      <c r="U2070" s="68">
        <v>44404</v>
      </c>
      <c r="V2070" s="347" t="s">
        <v>18</v>
      </c>
      <c r="W2070" s="9">
        <v>21567</v>
      </c>
      <c r="X2070" s="4" t="s">
        <v>153</v>
      </c>
      <c r="Y2070" s="4" t="s">
        <v>1285</v>
      </c>
      <c r="Z2070" s="68">
        <v>44384</v>
      </c>
    </row>
    <row r="2071" spans="1:26" ht="12.75" x14ac:dyDescent="0.35">
      <c r="A20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84</v>
      </c>
      <c r="B2071" s="181" t="str">
        <f>IF(All_Opps[[#This Row],[WeekMod]]&lt;&gt;"",CONCATENATE(All_Opps[[#This Row],[Opp Year]],"-",TEXT(All_Opps[[#This Row],[WeekMod]],"00#")),"")</f>
        <v>2021-084</v>
      </c>
      <c r="C20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84</v>
      </c>
      <c r="D2071" s="181" t="str">
        <f>CONCATENATE(All_Opps[[#This Row],[Opp Year]],"-",TEXT(All_Opps[[#This Row],[Week]],"00#"))</f>
        <v>2021-084</v>
      </c>
      <c r="E2071" s="181">
        <f>IFERROR(VALUE(RIGHT(All_Opps[[#This Row],[Opportunity Name]],2)),"")</f>
        <v>2</v>
      </c>
      <c r="F2071" s="181">
        <f>IFERROR(("20"&amp;LEFT(All_Opps[[#This Row],[Opportunity Name]],2))*1,"")</f>
        <v>2021</v>
      </c>
      <c r="G2071" s="181" t="str">
        <f>MID(All_Opps[[#This Row],[Opportunity Name]],3,2)</f>
        <v>08</v>
      </c>
      <c r="H2071" s="181" t="str">
        <f>LEFT(All_Opps[[#This Row],[Opportunity Name]],7)</f>
        <v>2108 Gr</v>
      </c>
      <c r="I2071" s="181" t="str" cm="1">
        <f t="array" ref="I20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71" s="181" t="str">
        <f>YEAR(All_Opps[[#This Row],[Close_Date]])&amp;"-"&amp;TEXT(MONTH(All_Opps[[#This Row],[Close_Date]]),"00")</f>
        <v>2021-08</v>
      </c>
      <c r="K2071" s="182">
        <f>All_Opps[[#This Row],[Created Date2]]*1</f>
        <v>44407</v>
      </c>
      <c r="L2071" s="183">
        <f>YEAR(All_Opps[[#This Row],[Created_Date]])</f>
        <v>2021</v>
      </c>
      <c r="M2071" s="184">
        <f>WEEKNUM(All_Opps[[#This Row],[Created_Date]],16)</f>
        <v>31</v>
      </c>
      <c r="N2071" s="182">
        <f>All_Opps[[#This Row],[Close Date]]*1</f>
        <v>44413</v>
      </c>
      <c r="O2071" s="185">
        <f>YEAR(All_Opps[[#This Row],[Close_Date]])</f>
        <v>2021</v>
      </c>
      <c r="P2071" s="183">
        <f>MONTH(All_Opps[[#This Row],[Close Date]])</f>
        <v>8</v>
      </c>
      <c r="Q2071" s="181">
        <f>WEEKNUM(All_Opps[[#This Row],[Close Date]],1)</f>
        <v>32</v>
      </c>
      <c r="R207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71" s="4" t="s">
        <v>4452</v>
      </c>
      <c r="T2071" s="4" t="s">
        <v>4453</v>
      </c>
      <c r="U2071" s="68">
        <v>44413</v>
      </c>
      <c r="V2071" s="347" t="s">
        <v>18</v>
      </c>
      <c r="W2071" s="9"/>
      <c r="X2071" s="4" t="s">
        <v>13</v>
      </c>
      <c r="Y2071" s="4" t="s">
        <v>1285</v>
      </c>
      <c r="Z2071" s="68">
        <v>44407</v>
      </c>
    </row>
    <row r="2072" spans="1:26" ht="12.75" x14ac:dyDescent="0.35">
      <c r="A20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86</v>
      </c>
      <c r="B2072" s="181" t="str">
        <f>IF(All_Opps[[#This Row],[WeekMod]]&lt;&gt;"",CONCATENATE(All_Opps[[#This Row],[Opp Year]],"-",TEXT(All_Opps[[#This Row],[WeekMod]],"00#")),"")</f>
        <v>2021-086</v>
      </c>
      <c r="C20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86</v>
      </c>
      <c r="D2072" s="181" t="str">
        <f>CONCATENATE(All_Opps[[#This Row],[Opp Year]],"-",TEXT(All_Opps[[#This Row],[Week]],"00#"))</f>
        <v>2021-086</v>
      </c>
      <c r="E2072" s="181">
        <f>IFERROR(VALUE(RIGHT(All_Opps[[#This Row],[Opportunity Name]],2)),"")</f>
        <v>2</v>
      </c>
      <c r="F2072" s="181">
        <f>IFERROR(("20"&amp;LEFT(All_Opps[[#This Row],[Opportunity Name]],2))*1,"")</f>
        <v>2021</v>
      </c>
      <c r="G2072" s="181" t="str">
        <f>MID(All_Opps[[#This Row],[Opportunity Name]],3,2)</f>
        <v>09</v>
      </c>
      <c r="H2072" s="181" t="str">
        <f>LEFT(All_Opps[[#This Row],[Opportunity Name]],7)</f>
        <v>2109 Ta</v>
      </c>
      <c r="I2072" s="181" t="str" cm="1">
        <f t="array" ref="I20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72" s="181" t="str">
        <f>YEAR(All_Opps[[#This Row],[Close_Date]])&amp;"-"&amp;TEXT(MONTH(All_Opps[[#This Row],[Close_Date]]),"00")</f>
        <v>2021-08</v>
      </c>
      <c r="K2072" s="182">
        <f>All_Opps[[#This Row],[Created Date2]]*1</f>
        <v>44414</v>
      </c>
      <c r="L2072" s="183">
        <f>YEAR(All_Opps[[#This Row],[Created_Date]])</f>
        <v>2021</v>
      </c>
      <c r="M2072" s="184">
        <f>WEEKNUM(All_Opps[[#This Row],[Created_Date]],16)</f>
        <v>32</v>
      </c>
      <c r="N2072" s="182">
        <f>All_Opps[[#This Row],[Close Date]]*1</f>
        <v>44428</v>
      </c>
      <c r="O2072" s="185">
        <f>YEAR(All_Opps[[#This Row],[Close_Date]])</f>
        <v>2021</v>
      </c>
      <c r="P2072" s="183">
        <f>MONTH(All_Opps[[#This Row],[Close Date]])</f>
        <v>8</v>
      </c>
      <c r="Q2072" s="181">
        <f>WEEKNUM(All_Opps[[#This Row],[Close Date]],1)</f>
        <v>34</v>
      </c>
      <c r="R207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72" s="4" t="s">
        <v>4454</v>
      </c>
      <c r="T2072" s="4" t="s">
        <v>4455</v>
      </c>
      <c r="U2072" s="68">
        <v>44428</v>
      </c>
      <c r="V2072" s="347" t="s">
        <v>18</v>
      </c>
      <c r="W2072" s="9">
        <v>29053</v>
      </c>
      <c r="X2072" s="4" t="s">
        <v>161</v>
      </c>
      <c r="Y2072" s="4" t="s">
        <v>1285</v>
      </c>
      <c r="Z2072" s="68">
        <v>44414</v>
      </c>
    </row>
    <row r="2073" spans="1:26" ht="12.75" x14ac:dyDescent="0.35">
      <c r="A20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2073" s="181" t="str">
        <f>IF(All_Opps[[#This Row],[WeekMod]]&lt;&gt;"",CONCATENATE(All_Opps[[#This Row],[Opp Year]],"-",TEXT(All_Opps[[#This Row],[WeekMod]],"00#")),"")</f>
        <v>2022-034</v>
      </c>
      <c r="C20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2073" s="181" t="str">
        <f>CONCATENATE(All_Opps[[#This Row],[Opp Year]],"-",TEXT(All_Opps[[#This Row],[Week]],"00#"))</f>
        <v>2022-034</v>
      </c>
      <c r="E2073" s="181">
        <f>IFERROR(VALUE(RIGHT(All_Opps[[#This Row],[Opportunity Name]],2)),"")</f>
        <v>6</v>
      </c>
      <c r="F2073" s="181">
        <f>IFERROR(("20"&amp;LEFT(All_Opps[[#This Row],[Opportunity Name]],2))*1,"")</f>
        <v>2022</v>
      </c>
      <c r="G2073" s="181" t="str">
        <f>MID(All_Opps[[#This Row],[Opportunity Name]],3,2)</f>
        <v>09</v>
      </c>
      <c r="H2073" s="181" t="str">
        <f>LEFT(All_Opps[[#This Row],[Opportunity Name]],7)</f>
        <v>2209 Ca</v>
      </c>
      <c r="I2073" s="181" t="str" cm="1">
        <f t="array" ref="I20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73" s="181" t="str">
        <f>YEAR(All_Opps[[#This Row],[Close_Date]])&amp;"-"&amp;TEXT(MONTH(All_Opps[[#This Row],[Close_Date]]),"00")</f>
        <v>2021-08</v>
      </c>
      <c r="K2073" s="182">
        <f>All_Opps[[#This Row],[Created Date2]]*1</f>
        <v>44410</v>
      </c>
      <c r="L2073" s="183">
        <f>YEAR(All_Opps[[#This Row],[Created_Date]])</f>
        <v>2021</v>
      </c>
      <c r="M2073" s="184">
        <f>WEEKNUM(All_Opps[[#This Row],[Created_Date]],16)</f>
        <v>32</v>
      </c>
      <c r="N2073" s="182">
        <f>All_Opps[[#This Row],[Close Date]]*1</f>
        <v>44425</v>
      </c>
      <c r="O2073" s="185">
        <f>YEAR(All_Opps[[#This Row],[Close_Date]])</f>
        <v>2021</v>
      </c>
      <c r="P2073" s="183">
        <f>MONTH(All_Opps[[#This Row],[Close Date]])</f>
        <v>8</v>
      </c>
      <c r="Q2073" s="181">
        <f>WEEKNUM(All_Opps[[#This Row],[Close Date]],1)</f>
        <v>34</v>
      </c>
      <c r="R207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73" s="4" t="s">
        <v>4456</v>
      </c>
      <c r="T2073" s="4" t="s">
        <v>4457</v>
      </c>
      <c r="U2073" s="68">
        <v>44425</v>
      </c>
      <c r="V2073" s="347" t="s">
        <v>18</v>
      </c>
      <c r="W2073" s="9">
        <v>116730</v>
      </c>
      <c r="X2073" s="4" t="s">
        <v>15</v>
      </c>
      <c r="Y2073" s="4" t="s">
        <v>1285</v>
      </c>
      <c r="Z2073" s="68">
        <v>44410</v>
      </c>
    </row>
    <row r="2074" spans="1:26" ht="12.75" x14ac:dyDescent="0.35">
      <c r="A20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87</v>
      </c>
      <c r="B2074" s="181" t="str">
        <f>IF(All_Opps[[#This Row],[WeekMod]]&lt;&gt;"",CONCATENATE(All_Opps[[#This Row],[Opp Year]],"-",TEXT(All_Opps[[#This Row],[WeekMod]],"00#")),"")</f>
        <v>2021-087</v>
      </c>
      <c r="C20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87</v>
      </c>
      <c r="D2074" s="181" t="str">
        <f>CONCATENATE(All_Opps[[#This Row],[Opp Year]],"-",TEXT(All_Opps[[#This Row],[Week]],"00#"))</f>
        <v>2021-087</v>
      </c>
      <c r="E2074" s="181">
        <f>IFERROR(VALUE(RIGHT(All_Opps[[#This Row],[Opportunity Name]],2)),"")</f>
        <v>2</v>
      </c>
      <c r="F2074" s="181">
        <f>IFERROR(("20"&amp;LEFT(All_Opps[[#This Row],[Opportunity Name]],2))*1,"")</f>
        <v>2021</v>
      </c>
      <c r="G2074" s="181" t="str">
        <f>MID(All_Opps[[#This Row],[Opportunity Name]],3,2)</f>
        <v>12</v>
      </c>
      <c r="H2074" s="181" t="str">
        <f>LEFT(All_Opps[[#This Row],[Opportunity Name]],7)</f>
        <v>2112 Fe</v>
      </c>
      <c r="I2074" s="181" t="str" cm="1">
        <f t="array" ref="I20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74" s="181" t="str">
        <f>YEAR(All_Opps[[#This Row],[Close_Date]])&amp;"-"&amp;TEXT(MONTH(All_Opps[[#This Row],[Close_Date]]),"00")</f>
        <v>2021-08</v>
      </c>
      <c r="K2074" s="182">
        <f>All_Opps[[#This Row],[Created Date2]]*1</f>
        <v>44434</v>
      </c>
      <c r="L2074" s="183">
        <f>YEAR(All_Opps[[#This Row],[Created_Date]])</f>
        <v>2021</v>
      </c>
      <c r="M2074" s="184">
        <f>WEEKNUM(All_Opps[[#This Row],[Created_Date]],16)</f>
        <v>35</v>
      </c>
      <c r="N2074" s="182">
        <f>All_Opps[[#This Row],[Close Date]]*1</f>
        <v>44434</v>
      </c>
      <c r="O2074" s="185">
        <f>YEAR(All_Opps[[#This Row],[Close_Date]])</f>
        <v>2021</v>
      </c>
      <c r="P2074" s="183">
        <f>MONTH(All_Opps[[#This Row],[Close Date]])</f>
        <v>8</v>
      </c>
      <c r="Q2074" s="181">
        <f>WEEKNUM(All_Opps[[#This Row],[Close Date]],1)</f>
        <v>35</v>
      </c>
      <c r="R207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74" s="4" t="s">
        <v>4458</v>
      </c>
      <c r="T2074" s="4" t="s">
        <v>4459</v>
      </c>
      <c r="U2074" s="68">
        <v>44434</v>
      </c>
      <c r="V2074" s="347" t="s">
        <v>18</v>
      </c>
      <c r="W2074" s="9"/>
      <c r="X2074" s="4" t="s">
        <v>13</v>
      </c>
      <c r="Y2074" s="4" t="s">
        <v>1285</v>
      </c>
      <c r="Z2074" s="68">
        <v>44434</v>
      </c>
    </row>
    <row r="2075" spans="1:26" ht="12.75" x14ac:dyDescent="0.35">
      <c r="A20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2075" s="181" t="str">
        <f>IF(All_Opps[[#This Row],[WeekMod]]&lt;&gt;"",CONCATENATE(All_Opps[[#This Row],[Opp Year]],"-",TEXT(All_Opps[[#This Row],[WeekMod]],"00#")),"")</f>
        <v>2022-029</v>
      </c>
      <c r="C20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2075" s="181" t="str">
        <f>CONCATENATE(All_Opps[[#This Row],[Opp Year]],"-",TEXT(All_Opps[[#This Row],[Week]],"00#"))</f>
        <v>2022-029</v>
      </c>
      <c r="E2075" s="181">
        <f>IFERROR(VALUE(RIGHT(All_Opps[[#This Row],[Opportunity Name]],2)),"")</f>
        <v>2</v>
      </c>
      <c r="F2075" s="181">
        <f>IFERROR(("20"&amp;LEFT(All_Opps[[#This Row],[Opportunity Name]],2))*1,"")</f>
        <v>2022</v>
      </c>
      <c r="G2075" s="181" t="str">
        <f>MID(All_Opps[[#This Row],[Opportunity Name]],3,2)</f>
        <v>07</v>
      </c>
      <c r="H2075" s="181" t="str">
        <f>LEFT(All_Opps[[#This Row],[Opportunity Name]],7)</f>
        <v>2207 La</v>
      </c>
      <c r="I2075" s="181" t="str" cm="1">
        <f t="array" ref="I20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75" s="181" t="str">
        <f>YEAR(All_Opps[[#This Row],[Close_Date]])&amp;"-"&amp;TEXT(MONTH(All_Opps[[#This Row],[Close_Date]]),"00")</f>
        <v>2021-07</v>
      </c>
      <c r="K2075" s="182">
        <f>All_Opps[[#This Row],[Created Date2]]*1</f>
        <v>44380</v>
      </c>
      <c r="L2075" s="183">
        <f>YEAR(All_Opps[[#This Row],[Created_Date]])</f>
        <v>2021</v>
      </c>
      <c r="M2075" s="184">
        <f>WEEKNUM(All_Opps[[#This Row],[Created_Date]],16)</f>
        <v>28</v>
      </c>
      <c r="N2075" s="182">
        <f>All_Opps[[#This Row],[Close Date]]*1</f>
        <v>44390</v>
      </c>
      <c r="O2075" s="185">
        <f>YEAR(All_Opps[[#This Row],[Close_Date]])</f>
        <v>2021</v>
      </c>
      <c r="P2075" s="183">
        <f>MONTH(All_Opps[[#This Row],[Close Date]])</f>
        <v>7</v>
      </c>
      <c r="Q2075" s="181">
        <f>WEEKNUM(All_Opps[[#This Row],[Close Date]],1)</f>
        <v>29</v>
      </c>
      <c r="R207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75" s="4" t="s">
        <v>4460</v>
      </c>
      <c r="T2075" s="4" t="s">
        <v>4461</v>
      </c>
      <c r="U2075" s="68">
        <v>44390</v>
      </c>
      <c r="V2075" s="347" t="s">
        <v>18</v>
      </c>
      <c r="W2075" s="9">
        <v>25258</v>
      </c>
      <c r="X2075" s="4" t="s">
        <v>159</v>
      </c>
      <c r="Y2075" s="4" t="s">
        <v>1285</v>
      </c>
      <c r="Z2075" s="68">
        <v>44380</v>
      </c>
    </row>
    <row r="2076" spans="1:26" ht="12.75" x14ac:dyDescent="0.35">
      <c r="A20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2076" s="181" t="str">
        <f>IF(All_Opps[[#This Row],[WeekMod]]&lt;&gt;"",CONCATENATE(All_Opps[[#This Row],[Opp Year]],"-",TEXT(All_Opps[[#This Row],[WeekMod]],"00#")),"")</f>
        <v>2022-036</v>
      </c>
      <c r="C20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2076" s="181" t="str">
        <f>CONCATENATE(All_Opps[[#This Row],[Opp Year]],"-",TEXT(All_Opps[[#This Row],[Week]],"00#"))</f>
        <v>2022-036</v>
      </c>
      <c r="E2076" s="181">
        <f>IFERROR(VALUE(RIGHT(All_Opps[[#This Row],[Opportunity Name]],2)),"")</f>
        <v>3</v>
      </c>
      <c r="F2076" s="181">
        <f>IFERROR(("20"&amp;LEFT(All_Opps[[#This Row],[Opportunity Name]],2))*1,"")</f>
        <v>2022</v>
      </c>
      <c r="G2076" s="181" t="str">
        <f>MID(All_Opps[[#This Row],[Opportunity Name]],3,2)</f>
        <v>03</v>
      </c>
      <c r="H2076" s="181" t="str">
        <f>LEFT(All_Opps[[#This Row],[Opportunity Name]],7)</f>
        <v>2203 Ho</v>
      </c>
      <c r="I2076" s="181" t="str" cm="1">
        <f t="array" ref="I20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76" s="181" t="str">
        <f>YEAR(All_Opps[[#This Row],[Close_Date]])&amp;"-"&amp;TEXT(MONTH(All_Opps[[#This Row],[Close_Date]]),"00")</f>
        <v>2021-09</v>
      </c>
      <c r="K2076" s="182">
        <f>All_Opps[[#This Row],[Created Date2]]*1</f>
        <v>44420</v>
      </c>
      <c r="L2076" s="183">
        <f>YEAR(All_Opps[[#This Row],[Created_Date]])</f>
        <v>2021</v>
      </c>
      <c r="M2076" s="184">
        <f>WEEKNUM(All_Opps[[#This Row],[Created_Date]],16)</f>
        <v>33</v>
      </c>
      <c r="N2076" s="182">
        <f>All_Opps[[#This Row],[Close Date]]*1</f>
        <v>44440</v>
      </c>
      <c r="O2076" s="185">
        <f>YEAR(All_Opps[[#This Row],[Close_Date]])</f>
        <v>2021</v>
      </c>
      <c r="P2076" s="183">
        <f>MONTH(All_Opps[[#This Row],[Close Date]])</f>
        <v>9</v>
      </c>
      <c r="Q2076" s="181">
        <f>WEEKNUM(All_Opps[[#This Row],[Close Date]],1)</f>
        <v>36</v>
      </c>
      <c r="R20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76" s="4" t="s">
        <v>4462</v>
      </c>
      <c r="T2076" s="4" t="s">
        <v>4463</v>
      </c>
      <c r="U2076" s="68">
        <v>44440</v>
      </c>
      <c r="V2076" s="347" t="s">
        <v>18</v>
      </c>
      <c r="W2076" s="9">
        <v>37369</v>
      </c>
      <c r="X2076" s="4" t="s">
        <v>15</v>
      </c>
      <c r="Y2076" s="4" t="s">
        <v>1285</v>
      </c>
      <c r="Z2076" s="68">
        <v>44420</v>
      </c>
    </row>
    <row r="2077" spans="1:26" ht="12.75" x14ac:dyDescent="0.35">
      <c r="A20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2077" s="181" t="str">
        <f>IF(All_Opps[[#This Row],[WeekMod]]&lt;&gt;"",CONCATENATE(All_Opps[[#This Row],[Opp Year]],"-",TEXT(All_Opps[[#This Row],[WeekMod]],"00#")),"")</f>
        <v>2022-030</v>
      </c>
      <c r="C20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2077" s="181" t="str">
        <f>CONCATENATE(All_Opps[[#This Row],[Opp Year]],"-",TEXT(All_Opps[[#This Row],[Week]],"00#"))</f>
        <v>2022-030</v>
      </c>
      <c r="E2077" s="181">
        <f>IFERROR(VALUE(RIGHT(All_Opps[[#This Row],[Opportunity Name]],2)),"")</f>
        <v>5</v>
      </c>
      <c r="F2077" s="181">
        <f>IFERROR(("20"&amp;LEFT(All_Opps[[#This Row],[Opportunity Name]],2))*1,"")</f>
        <v>2022</v>
      </c>
      <c r="G2077" s="181" t="str">
        <f>MID(All_Opps[[#This Row],[Opportunity Name]],3,2)</f>
        <v>07</v>
      </c>
      <c r="H2077" s="181" t="str">
        <f>LEFT(All_Opps[[#This Row],[Opportunity Name]],7)</f>
        <v>2207 We</v>
      </c>
      <c r="I2077" s="181" t="str" cm="1">
        <f t="array" ref="I20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77" s="181" t="str">
        <f>YEAR(All_Opps[[#This Row],[Close_Date]])&amp;"-"&amp;TEXT(MONTH(All_Opps[[#This Row],[Close_Date]]),"00")</f>
        <v>2021-07</v>
      </c>
      <c r="K2077" s="182">
        <f>All_Opps[[#This Row],[Created Date2]]*1</f>
        <v>44320</v>
      </c>
      <c r="L2077" s="183">
        <f>YEAR(All_Opps[[#This Row],[Created_Date]])</f>
        <v>2021</v>
      </c>
      <c r="M2077" s="184">
        <f>WEEKNUM(All_Opps[[#This Row],[Created_Date]],16)</f>
        <v>19</v>
      </c>
      <c r="N2077" s="182">
        <f>All_Opps[[#This Row],[Close Date]]*1</f>
        <v>44396</v>
      </c>
      <c r="O2077" s="185">
        <f>YEAR(All_Opps[[#This Row],[Close_Date]])</f>
        <v>2021</v>
      </c>
      <c r="P2077" s="183">
        <f>MONTH(All_Opps[[#This Row],[Close Date]])</f>
        <v>7</v>
      </c>
      <c r="Q2077" s="181">
        <f>WEEKNUM(All_Opps[[#This Row],[Close Date]],1)</f>
        <v>30</v>
      </c>
      <c r="R207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77" s="4" t="s">
        <v>4464</v>
      </c>
      <c r="T2077" s="4" t="s">
        <v>4465</v>
      </c>
      <c r="U2077" s="68">
        <v>44396</v>
      </c>
      <c r="V2077" s="347" t="s">
        <v>18</v>
      </c>
      <c r="W2077" s="9">
        <v>128915</v>
      </c>
      <c r="X2077" s="4" t="s">
        <v>13</v>
      </c>
      <c r="Y2077" s="4" t="s">
        <v>3563</v>
      </c>
      <c r="Z2077" s="68">
        <v>44320</v>
      </c>
    </row>
    <row r="2078" spans="1:26" ht="12.75" x14ac:dyDescent="0.35">
      <c r="A20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88</v>
      </c>
      <c r="B2078" s="181" t="str">
        <f>IF(All_Opps[[#This Row],[WeekMod]]&lt;&gt;"",CONCATENATE(All_Opps[[#This Row],[Opp Year]],"-",TEXT(All_Opps[[#This Row],[WeekMod]],"00#")),"")</f>
        <v>2021-088</v>
      </c>
      <c r="C20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88</v>
      </c>
      <c r="D2078" s="181" t="str">
        <f>CONCATENATE(All_Opps[[#This Row],[Opp Year]],"-",TEXT(All_Opps[[#This Row],[Week]],"00#"))</f>
        <v>2021-088</v>
      </c>
      <c r="E2078" s="181">
        <f>IFERROR(VALUE(RIGHT(All_Opps[[#This Row],[Opportunity Name]],2)),"")</f>
        <v>2</v>
      </c>
      <c r="F2078" s="181">
        <f>IFERROR(("20"&amp;LEFT(All_Opps[[#This Row],[Opportunity Name]],2))*1,"")</f>
        <v>2021</v>
      </c>
      <c r="G2078" s="181" t="str">
        <f>MID(All_Opps[[#This Row],[Opportunity Name]],3,2)</f>
        <v>10</v>
      </c>
      <c r="H2078" s="181" t="str">
        <f>LEFT(All_Opps[[#This Row],[Opportunity Name]],7)</f>
        <v>2110 Pr</v>
      </c>
      <c r="I2078" s="181" t="str" cm="1">
        <f t="array" ref="I20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78" s="181" t="str">
        <f>YEAR(All_Opps[[#This Row],[Close_Date]])&amp;"-"&amp;TEXT(MONTH(All_Opps[[#This Row],[Close_Date]]),"00")</f>
        <v>2021-08</v>
      </c>
      <c r="K2078" s="182">
        <f>All_Opps[[#This Row],[Created Date2]]*1</f>
        <v>44369</v>
      </c>
      <c r="L2078" s="183">
        <f>YEAR(All_Opps[[#This Row],[Created_Date]])</f>
        <v>2021</v>
      </c>
      <c r="M2078" s="184">
        <f>WEEKNUM(All_Opps[[#This Row],[Created_Date]],16)</f>
        <v>26</v>
      </c>
      <c r="N2078" s="182">
        <f>All_Opps[[#This Row],[Close Date]]*1</f>
        <v>44437</v>
      </c>
      <c r="O2078" s="185">
        <f>YEAR(All_Opps[[#This Row],[Close_Date]])</f>
        <v>2021</v>
      </c>
      <c r="P2078" s="183">
        <f>MONTH(All_Opps[[#This Row],[Close Date]])</f>
        <v>8</v>
      </c>
      <c r="Q2078" s="181">
        <f>WEEKNUM(All_Opps[[#This Row],[Close Date]],1)</f>
        <v>36</v>
      </c>
      <c r="R207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78" s="4" t="s">
        <v>4466</v>
      </c>
      <c r="T2078" s="4" t="s">
        <v>4467</v>
      </c>
      <c r="U2078" s="68">
        <v>44437</v>
      </c>
      <c r="V2078" s="347" t="s">
        <v>18</v>
      </c>
      <c r="W2078" s="9">
        <v>75127</v>
      </c>
      <c r="X2078" s="4" t="s">
        <v>14</v>
      </c>
      <c r="Y2078" s="4" t="s">
        <v>3563</v>
      </c>
      <c r="Z2078" s="68">
        <v>44369</v>
      </c>
    </row>
    <row r="2079" spans="1:26" ht="12.75" x14ac:dyDescent="0.35">
      <c r="A20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2079" s="181" t="str">
        <f>IF(All_Opps[[#This Row],[WeekMod]]&lt;&gt;"",CONCATENATE(All_Opps[[#This Row],[Opp Year]],"-",TEXT(All_Opps[[#This Row],[WeekMod]],"00#")),"")</f>
        <v>2021-082</v>
      </c>
      <c r="C20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2079" s="181" t="str">
        <f>CONCATENATE(All_Opps[[#This Row],[Opp Year]],"-",TEXT(All_Opps[[#This Row],[Week]],"00#"))</f>
        <v>2021-082</v>
      </c>
      <c r="E2079" s="181">
        <f>IFERROR(VALUE(RIGHT(All_Opps[[#This Row],[Opportunity Name]],2)),"")</f>
        <v>2</v>
      </c>
      <c r="F2079" s="181">
        <f>IFERROR(("20"&amp;LEFT(All_Opps[[#This Row],[Opportunity Name]],2))*1,"")</f>
        <v>2021</v>
      </c>
      <c r="G2079" s="181" t="str">
        <f>MID(All_Opps[[#This Row],[Opportunity Name]],3,2)</f>
        <v>10</v>
      </c>
      <c r="H2079" s="181" t="str">
        <f>LEFT(All_Opps[[#This Row],[Opportunity Name]],7)</f>
        <v>2110 Pe</v>
      </c>
      <c r="I2079" s="181" t="str" cm="1">
        <f t="array" ref="I20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79" s="181" t="str">
        <f>YEAR(All_Opps[[#This Row],[Close_Date]])&amp;"-"&amp;TEXT(MONTH(All_Opps[[#This Row],[Close_Date]]),"00")</f>
        <v>2021-07</v>
      </c>
      <c r="K2079" s="182">
        <f>All_Opps[[#This Row],[Created Date2]]*1</f>
        <v>44353</v>
      </c>
      <c r="L2079" s="183">
        <f>YEAR(All_Opps[[#This Row],[Created_Date]])</f>
        <v>2021</v>
      </c>
      <c r="M2079" s="184">
        <f>WEEKNUM(All_Opps[[#This Row],[Created_Date]],16)</f>
        <v>24</v>
      </c>
      <c r="N2079" s="182">
        <f>All_Opps[[#This Row],[Close Date]]*1</f>
        <v>44396</v>
      </c>
      <c r="O2079" s="185">
        <f>YEAR(All_Opps[[#This Row],[Close_Date]])</f>
        <v>2021</v>
      </c>
      <c r="P2079" s="183">
        <f>MONTH(All_Opps[[#This Row],[Close Date]])</f>
        <v>7</v>
      </c>
      <c r="Q2079" s="181">
        <f>WEEKNUM(All_Opps[[#This Row],[Close Date]],1)</f>
        <v>30</v>
      </c>
      <c r="R207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79" s="4" t="s">
        <v>4468</v>
      </c>
      <c r="T2079" s="4" t="s">
        <v>4469</v>
      </c>
      <c r="U2079" s="68">
        <v>44396</v>
      </c>
      <c r="V2079" s="347" t="s">
        <v>18</v>
      </c>
      <c r="W2079" s="9">
        <v>48857</v>
      </c>
      <c r="X2079" s="4" t="s">
        <v>12</v>
      </c>
      <c r="Y2079" s="4" t="s">
        <v>3563</v>
      </c>
      <c r="Z2079" s="68">
        <v>44353</v>
      </c>
    </row>
    <row r="2080" spans="1:26" ht="12.75" x14ac:dyDescent="0.35">
      <c r="A2080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080" s="181" t="str">
        <f>IF(All_Opps[[#This Row],[WeekMod]]&lt;&gt;"",CONCATENATE(All_Opps[[#This Row],[Opp Year]],"-",TEXT(All_Opps[[#This Row],[WeekMod]],"00#")),"")</f>
        <v/>
      </c>
      <c r="C20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080" s="181" t="str">
        <f>CONCATENATE(All_Opps[[#This Row],[Opp Year]],"-",TEXT(All_Opps[[#This Row],[Week]],"00#"))</f>
        <v>2023-001</v>
      </c>
      <c r="E2080" s="181">
        <f>IFERROR(VALUE(RIGHT(All_Opps[[#This Row],[Opportunity Name]],2)),"")</f>
        <v>2</v>
      </c>
      <c r="F2080" s="181">
        <f>IFERROR(("20"&amp;LEFT(All_Opps[[#This Row],[Opportunity Name]],2))*1,"")</f>
        <v>2023</v>
      </c>
      <c r="G2080" s="181" t="str">
        <f>MID(All_Opps[[#This Row],[Opportunity Name]],3,2)</f>
        <v>05</v>
      </c>
      <c r="H2080" s="181" t="str">
        <f>LEFT(All_Opps[[#This Row],[Opportunity Name]],7)</f>
        <v>2305-03</v>
      </c>
      <c r="I2080" s="181" t="str" cm="1">
        <f t="array" ref="I20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80" s="181" t="str">
        <f>YEAR(All_Opps[[#This Row],[Close_Date]])&amp;"-"&amp;TEXT(MONTH(All_Opps[[#This Row],[Close_Date]]),"00")</f>
        <v>2021-08</v>
      </c>
      <c r="K2080" s="182">
        <f>All_Opps[[#This Row],[Created Date2]]*1</f>
        <v>44419</v>
      </c>
      <c r="L2080" s="183">
        <f>YEAR(All_Opps[[#This Row],[Created_Date]])</f>
        <v>2021</v>
      </c>
      <c r="M2080" s="184">
        <f>WEEKNUM(All_Opps[[#This Row],[Created_Date]],16)</f>
        <v>33</v>
      </c>
      <c r="N2080" s="182">
        <f>All_Opps[[#This Row],[Close Date]]*1</f>
        <v>44425</v>
      </c>
      <c r="O2080" s="185">
        <f>YEAR(All_Opps[[#This Row],[Close_Date]])</f>
        <v>2021</v>
      </c>
      <c r="P2080" s="183">
        <f>MONTH(All_Opps[[#This Row],[Close Date]])</f>
        <v>8</v>
      </c>
      <c r="Q2080" s="181">
        <f>WEEKNUM(All_Opps[[#This Row],[Close Date]],1)</f>
        <v>34</v>
      </c>
      <c r="R208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628</v>
      </c>
      <c r="S2080" s="4" t="s">
        <v>4470</v>
      </c>
      <c r="T2080" s="4" t="s">
        <v>4471</v>
      </c>
      <c r="U2080" s="68">
        <v>44425</v>
      </c>
      <c r="V2080" s="347" t="s">
        <v>19</v>
      </c>
      <c r="W2080" s="341">
        <v>53495</v>
      </c>
      <c r="X2080" s="4" t="s">
        <v>13</v>
      </c>
      <c r="Y2080" s="4" t="s">
        <v>328</v>
      </c>
      <c r="Z2080" s="68">
        <v>44419</v>
      </c>
    </row>
    <row r="2081" spans="1:26" ht="12.75" x14ac:dyDescent="0.35">
      <c r="A208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081" s="181" t="str">
        <f>IF(All_Opps[[#This Row],[WeekMod]]&lt;&gt;"",CONCATENATE(All_Opps[[#This Row],[Opp Year]],"-",TEXT(All_Opps[[#This Row],[WeekMod]],"00#")),"")</f>
        <v/>
      </c>
      <c r="C20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081" s="181" t="str">
        <f>CONCATENATE(All_Opps[[#This Row],[Opp Year]],"-",TEXT(All_Opps[[#This Row],[Week]],"00#"))</f>
        <v>2023-001</v>
      </c>
      <c r="E2081" s="181">
        <f>IFERROR(VALUE(RIGHT(All_Opps[[#This Row],[Opportunity Name]],2)),"")</f>
        <v>2</v>
      </c>
      <c r="F2081" s="181">
        <f>IFERROR(("20"&amp;LEFT(All_Opps[[#This Row],[Opportunity Name]],2))*1,"")</f>
        <v>2023</v>
      </c>
      <c r="G2081" s="181" t="str">
        <f>MID(All_Opps[[#This Row],[Opportunity Name]],3,2)</f>
        <v>05</v>
      </c>
      <c r="H2081" s="181" t="str">
        <f>LEFT(All_Opps[[#This Row],[Opportunity Name]],7)</f>
        <v>2305-03</v>
      </c>
      <c r="I2081" s="181" t="str" cm="1">
        <f t="array" ref="I20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81" s="181" t="str">
        <f>YEAR(All_Opps[[#This Row],[Close_Date]])&amp;"-"&amp;TEXT(MONTH(All_Opps[[#This Row],[Close_Date]]),"00")</f>
        <v>2021-08</v>
      </c>
      <c r="K2081" s="182">
        <f>All_Opps[[#This Row],[Created Date2]]*1</f>
        <v>44407</v>
      </c>
      <c r="L2081" s="183">
        <f>YEAR(All_Opps[[#This Row],[Created_Date]])</f>
        <v>2021</v>
      </c>
      <c r="M2081" s="184">
        <f>WEEKNUM(All_Opps[[#This Row],[Created_Date]],16)</f>
        <v>31</v>
      </c>
      <c r="N2081" s="182">
        <f>All_Opps[[#This Row],[Close Date]]*1</f>
        <v>44413</v>
      </c>
      <c r="O2081" s="185">
        <f>YEAR(All_Opps[[#This Row],[Close_Date]])</f>
        <v>2021</v>
      </c>
      <c r="P2081" s="183">
        <f>MONTH(All_Opps[[#This Row],[Close Date]])</f>
        <v>8</v>
      </c>
      <c r="Q2081" s="181">
        <f>WEEKNUM(All_Opps[[#This Row],[Close Date]],1)</f>
        <v>32</v>
      </c>
      <c r="R208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640</v>
      </c>
      <c r="S2081" s="4" t="s">
        <v>4472</v>
      </c>
      <c r="T2081" s="4" t="s">
        <v>4473</v>
      </c>
      <c r="U2081" s="68">
        <v>44413</v>
      </c>
      <c r="V2081" s="347" t="s">
        <v>19</v>
      </c>
      <c r="W2081" s="341">
        <v>61215</v>
      </c>
      <c r="X2081" s="4" t="s">
        <v>29</v>
      </c>
      <c r="Y2081" s="4" t="s">
        <v>328</v>
      </c>
      <c r="Z2081" s="68">
        <v>44407</v>
      </c>
    </row>
    <row r="2082" spans="1:26" ht="12.75" x14ac:dyDescent="0.35">
      <c r="A208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082" s="181" t="str">
        <f>IF(All_Opps[[#This Row],[WeekMod]]&lt;&gt;"",CONCATENATE(All_Opps[[#This Row],[Opp Year]],"-",TEXT(All_Opps[[#This Row],[WeekMod]],"00#")),"")</f>
        <v/>
      </c>
      <c r="C20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082" s="181" t="str">
        <f>CONCATENATE(All_Opps[[#This Row],[Opp Year]],"-",TEXT(All_Opps[[#This Row],[Week]],"00#"))</f>
        <v>2023-001</v>
      </c>
      <c r="E2082" s="181">
        <f>IFERROR(VALUE(RIGHT(All_Opps[[#This Row],[Opportunity Name]],2)),"")</f>
        <v>2</v>
      </c>
      <c r="F2082" s="181">
        <f>IFERROR(("20"&amp;LEFT(All_Opps[[#This Row],[Opportunity Name]],2))*1,"")</f>
        <v>2023</v>
      </c>
      <c r="G2082" s="181" t="str">
        <f>MID(All_Opps[[#This Row],[Opportunity Name]],3,2)</f>
        <v>05</v>
      </c>
      <c r="H2082" s="181" t="str">
        <f>LEFT(All_Opps[[#This Row],[Opportunity Name]],7)</f>
        <v>2305-03</v>
      </c>
      <c r="I2082" s="181" t="str" cm="1">
        <f t="array" ref="I20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82" s="181" t="str">
        <f>YEAR(All_Opps[[#This Row],[Close_Date]])&amp;"-"&amp;TEXT(MONTH(All_Opps[[#This Row],[Close_Date]]),"00")</f>
        <v>2021-07</v>
      </c>
      <c r="K2082" s="182">
        <f>All_Opps[[#This Row],[Created Date2]]*1</f>
        <v>44370</v>
      </c>
      <c r="L2082" s="183">
        <f>YEAR(All_Opps[[#This Row],[Created_Date]])</f>
        <v>2021</v>
      </c>
      <c r="M2082" s="184">
        <f>WEEKNUM(All_Opps[[#This Row],[Created_Date]],16)</f>
        <v>26</v>
      </c>
      <c r="N2082" s="182">
        <f>All_Opps[[#This Row],[Close Date]]*1</f>
        <v>44406</v>
      </c>
      <c r="O2082" s="185">
        <f>YEAR(All_Opps[[#This Row],[Close_Date]])</f>
        <v>2021</v>
      </c>
      <c r="P2082" s="183">
        <f>MONTH(All_Opps[[#This Row],[Close Date]])</f>
        <v>7</v>
      </c>
      <c r="Q2082" s="181">
        <f>WEEKNUM(All_Opps[[#This Row],[Close Date]],1)</f>
        <v>31</v>
      </c>
      <c r="R208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677</v>
      </c>
      <c r="S2082" s="4" t="s">
        <v>4474</v>
      </c>
      <c r="T2082" s="4" t="s">
        <v>4475</v>
      </c>
      <c r="U2082" s="68">
        <v>44406</v>
      </c>
      <c r="V2082" s="347" t="s">
        <v>19</v>
      </c>
      <c r="W2082" s="341">
        <v>76437</v>
      </c>
      <c r="X2082" s="4" t="s">
        <v>15</v>
      </c>
      <c r="Y2082" s="4" t="s">
        <v>328</v>
      </c>
      <c r="Z2082" s="68">
        <v>44370</v>
      </c>
    </row>
    <row r="2083" spans="1:26" ht="12.75" x14ac:dyDescent="0.35">
      <c r="A20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87</v>
      </c>
      <c r="B2083" s="181" t="str">
        <f>IF(All_Opps[[#This Row],[WeekMod]]&lt;&gt;"",CONCATENATE(All_Opps[[#This Row],[Opp Year]],"-",TEXT(All_Opps[[#This Row],[WeekMod]],"00#")),"")</f>
        <v>2021-087</v>
      </c>
      <c r="C20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87</v>
      </c>
      <c r="D2083" s="181" t="str">
        <f>CONCATENATE(All_Opps[[#This Row],[Opp Year]],"-",TEXT(All_Opps[[#This Row],[Week]],"00#"))</f>
        <v>2021-087</v>
      </c>
      <c r="E2083" s="181">
        <f>IFERROR(VALUE(RIGHT(All_Opps[[#This Row],[Opportunity Name]],2)),"")</f>
        <v>2</v>
      </c>
      <c r="F2083" s="181">
        <f>IFERROR(("20"&amp;LEFT(All_Opps[[#This Row],[Opportunity Name]],2))*1,"")</f>
        <v>2021</v>
      </c>
      <c r="G2083" s="181" t="str">
        <f>MID(All_Opps[[#This Row],[Opportunity Name]],3,2)</f>
        <v>11</v>
      </c>
      <c r="H2083" s="181" t="str">
        <f>LEFT(All_Opps[[#This Row],[Opportunity Name]],7)</f>
        <v>2111-04</v>
      </c>
      <c r="I2083" s="181" t="str" cm="1">
        <f t="array" ref="I20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83" s="181" t="str">
        <f>YEAR(All_Opps[[#This Row],[Close_Date]])&amp;"-"&amp;TEXT(MONTH(All_Opps[[#This Row],[Close_Date]]),"00")</f>
        <v>2021-08</v>
      </c>
      <c r="K2083" s="182">
        <f>All_Opps[[#This Row],[Created Date2]]*1</f>
        <v>44411</v>
      </c>
      <c r="L2083" s="183">
        <f>YEAR(All_Opps[[#This Row],[Created_Date]])</f>
        <v>2021</v>
      </c>
      <c r="M2083" s="184">
        <f>WEEKNUM(All_Opps[[#This Row],[Created_Date]],16)</f>
        <v>32</v>
      </c>
      <c r="N2083" s="182">
        <f>All_Opps[[#This Row],[Close Date]]*1</f>
        <v>44432</v>
      </c>
      <c r="O2083" s="185">
        <f>YEAR(All_Opps[[#This Row],[Close_Date]])</f>
        <v>2021</v>
      </c>
      <c r="P2083" s="183">
        <f>MONTH(All_Opps[[#This Row],[Close Date]])</f>
        <v>8</v>
      </c>
      <c r="Q2083" s="181">
        <f>WEEKNUM(All_Opps[[#This Row],[Close Date]],1)</f>
        <v>35</v>
      </c>
      <c r="R208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90</v>
      </c>
      <c r="S2083" s="4" t="s">
        <v>4476</v>
      </c>
      <c r="T2083" s="4" t="s">
        <v>4477</v>
      </c>
      <c r="U2083" s="68">
        <v>44432</v>
      </c>
      <c r="V2083" s="347" t="s">
        <v>19</v>
      </c>
      <c r="W2083" s="341">
        <v>24052</v>
      </c>
      <c r="X2083" s="4" t="s">
        <v>181</v>
      </c>
      <c r="Y2083" s="4" t="s">
        <v>328</v>
      </c>
      <c r="Z2083" s="68">
        <v>44411</v>
      </c>
    </row>
    <row r="2084" spans="1:26" ht="12.75" x14ac:dyDescent="0.35">
      <c r="A20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2084" s="181" t="str">
        <f>IF(All_Opps[[#This Row],[WeekMod]]&lt;&gt;"",CONCATENATE(All_Opps[[#This Row],[Opp Year]],"-",TEXT(All_Opps[[#This Row],[WeekMod]],"00#")),"")</f>
        <v>2022-032</v>
      </c>
      <c r="C20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2084" s="181" t="str">
        <f>CONCATENATE(All_Opps[[#This Row],[Opp Year]],"-",TEXT(All_Opps[[#This Row],[Week]],"00#"))</f>
        <v>2022-032</v>
      </c>
      <c r="E2084" s="181">
        <f>IFERROR(VALUE(RIGHT(All_Opps[[#This Row],[Opportunity Name]],2)),"")</f>
        <v>2</v>
      </c>
      <c r="F2084" s="181">
        <f>IFERROR(("20"&amp;LEFT(All_Opps[[#This Row],[Opportunity Name]],2))*1,"")</f>
        <v>2022</v>
      </c>
      <c r="G2084" s="181" t="str">
        <f>MID(All_Opps[[#This Row],[Opportunity Name]],3,2)</f>
        <v>06</v>
      </c>
      <c r="H2084" s="181" t="str">
        <f>LEFT(All_Opps[[#This Row],[Opportunity Name]],7)</f>
        <v>2206-24</v>
      </c>
      <c r="I2084" s="181" t="str" cm="1">
        <f t="array" ref="I20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84" s="181" t="str">
        <f>YEAR(All_Opps[[#This Row],[Close_Date]])&amp;"-"&amp;TEXT(MONTH(All_Opps[[#This Row],[Close_Date]]),"00")</f>
        <v>2021-08</v>
      </c>
      <c r="K2084" s="182">
        <f>All_Opps[[#This Row],[Created Date2]]*1</f>
        <v>44400</v>
      </c>
      <c r="L2084" s="183">
        <f>YEAR(All_Opps[[#This Row],[Created_Date]])</f>
        <v>2021</v>
      </c>
      <c r="M2084" s="184">
        <f>WEEKNUM(All_Opps[[#This Row],[Created_Date]],16)</f>
        <v>30</v>
      </c>
      <c r="N2084" s="182">
        <f>All_Opps[[#This Row],[Close Date]]*1</f>
        <v>44415</v>
      </c>
      <c r="O2084" s="185">
        <f>YEAR(All_Opps[[#This Row],[Close_Date]])</f>
        <v>2021</v>
      </c>
      <c r="P2084" s="183">
        <f>MONTH(All_Opps[[#This Row],[Close Date]])</f>
        <v>8</v>
      </c>
      <c r="Q2084" s="181">
        <f>WEEKNUM(All_Opps[[#This Row],[Close Date]],1)</f>
        <v>32</v>
      </c>
      <c r="R208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313</v>
      </c>
      <c r="S2084" s="4" t="s">
        <v>4478</v>
      </c>
      <c r="T2084" s="4" t="s">
        <v>4479</v>
      </c>
      <c r="U2084" s="68">
        <v>44415</v>
      </c>
      <c r="V2084" s="347" t="s">
        <v>19</v>
      </c>
      <c r="W2084" s="9">
        <v>57520</v>
      </c>
      <c r="X2084" s="4" t="s">
        <v>13</v>
      </c>
      <c r="Y2084" s="4" t="s">
        <v>1285</v>
      </c>
      <c r="Z2084" s="68">
        <v>44400</v>
      </c>
    </row>
    <row r="2085" spans="1:26" ht="12.75" x14ac:dyDescent="0.35">
      <c r="A20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84</v>
      </c>
      <c r="B2085" s="181" t="str">
        <f>IF(All_Opps[[#This Row],[WeekMod]]&lt;&gt;"",CONCATENATE(All_Opps[[#This Row],[Opp Year]],"-",TEXT(All_Opps[[#This Row],[WeekMod]],"00#")),"")</f>
        <v>2021-084</v>
      </c>
      <c r="C20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84</v>
      </c>
      <c r="D2085" s="181" t="str">
        <f>CONCATENATE(All_Opps[[#This Row],[Opp Year]],"-",TEXT(All_Opps[[#This Row],[Week]],"00#"))</f>
        <v>2021-084</v>
      </c>
      <c r="E2085" s="181">
        <f>IFERROR(VALUE(RIGHT(All_Opps[[#This Row],[Opportunity Name]],2)),"")</f>
        <v>1</v>
      </c>
      <c r="F2085" s="181">
        <f>IFERROR(("20"&amp;LEFT(All_Opps[[#This Row],[Opportunity Name]],2))*1,"")</f>
        <v>2021</v>
      </c>
      <c r="G2085" s="181" t="str">
        <f>MID(All_Opps[[#This Row],[Opportunity Name]],3,2)</f>
        <v>09</v>
      </c>
      <c r="H2085" s="181" t="str">
        <f>LEFT(All_Opps[[#This Row],[Opportunity Name]],7)</f>
        <v>2109-39</v>
      </c>
      <c r="I2085" s="181" t="str" cm="1">
        <f t="array" ref="I20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85" s="181" t="str">
        <f>YEAR(All_Opps[[#This Row],[Close_Date]])&amp;"-"&amp;TEXT(MONTH(All_Opps[[#This Row],[Close_Date]]),"00")</f>
        <v>2021-08</v>
      </c>
      <c r="K2085" s="182">
        <f>All_Opps[[#This Row],[Created Date2]]*1</f>
        <v>44405</v>
      </c>
      <c r="L2085" s="183">
        <f>YEAR(All_Opps[[#This Row],[Created_Date]])</f>
        <v>2021</v>
      </c>
      <c r="M2085" s="184">
        <f>WEEKNUM(All_Opps[[#This Row],[Created_Date]],16)</f>
        <v>31</v>
      </c>
      <c r="N2085" s="182">
        <f>All_Opps[[#This Row],[Close Date]]*1</f>
        <v>44412</v>
      </c>
      <c r="O2085" s="185">
        <f>YEAR(All_Opps[[#This Row],[Close_Date]])</f>
        <v>2021</v>
      </c>
      <c r="P2085" s="183">
        <f>MONTH(All_Opps[[#This Row],[Close Date]])</f>
        <v>8</v>
      </c>
      <c r="Q2085" s="181">
        <f>WEEKNUM(All_Opps[[#This Row],[Close Date]],1)</f>
        <v>32</v>
      </c>
      <c r="R208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</v>
      </c>
      <c r="S2085" s="4" t="s">
        <v>4480</v>
      </c>
      <c r="T2085" s="4" t="s">
        <v>4481</v>
      </c>
      <c r="U2085" s="68">
        <v>44412</v>
      </c>
      <c r="V2085" s="347" t="s">
        <v>19</v>
      </c>
      <c r="W2085" s="9">
        <v>11505</v>
      </c>
      <c r="X2085" s="4" t="s">
        <v>5</v>
      </c>
      <c r="Y2085" s="4" t="s">
        <v>3563</v>
      </c>
      <c r="Z2085" s="68">
        <v>44405</v>
      </c>
    </row>
    <row r="2086" spans="1:26" ht="12.75" x14ac:dyDescent="0.35">
      <c r="A20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2086" s="181" t="str">
        <f>IF(All_Opps[[#This Row],[WeekMod]]&lt;&gt;"",CONCATENATE(All_Opps[[#This Row],[Opp Year]],"-",TEXT(All_Opps[[#This Row],[WeekMod]],"00#")),"")</f>
        <v>2022-033</v>
      </c>
      <c r="C20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2086" s="181" t="str">
        <f>CONCATENATE(All_Opps[[#This Row],[Opp Year]],"-",TEXT(All_Opps[[#This Row],[Week]],"00#"))</f>
        <v>2022-033</v>
      </c>
      <c r="E2086" s="181">
        <f>IFERROR(VALUE(RIGHT(All_Opps[[#This Row],[Opportunity Name]],2)),"")</f>
        <v>2</v>
      </c>
      <c r="F2086" s="181">
        <f>IFERROR(("20"&amp;LEFT(All_Opps[[#This Row],[Opportunity Name]],2))*1,"")</f>
        <v>2022</v>
      </c>
      <c r="G2086" s="181" t="str">
        <f>MID(All_Opps[[#This Row],[Opportunity Name]],3,2)</f>
        <v>02</v>
      </c>
      <c r="H2086" s="181" t="str">
        <f>LEFT(All_Opps[[#This Row],[Opportunity Name]],7)</f>
        <v>2202 Vi</v>
      </c>
      <c r="I2086" s="181" t="str" cm="1">
        <f t="array" ref="I20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86" s="181" t="str">
        <f>YEAR(All_Opps[[#This Row],[Close_Date]])&amp;"-"&amp;TEXT(MONTH(All_Opps[[#This Row],[Close_Date]]),"00")</f>
        <v>2021-08</v>
      </c>
      <c r="K2086" s="182">
        <f>All_Opps[[#This Row],[Created Date2]]*1</f>
        <v>44405</v>
      </c>
      <c r="L2086" s="183">
        <f>YEAR(All_Opps[[#This Row],[Created_Date]])</f>
        <v>2021</v>
      </c>
      <c r="M2086" s="184">
        <f>WEEKNUM(All_Opps[[#This Row],[Created_Date]],16)</f>
        <v>31</v>
      </c>
      <c r="N2086" s="182">
        <f>All_Opps[[#This Row],[Close Date]]*1</f>
        <v>44419</v>
      </c>
      <c r="O2086" s="185">
        <f>YEAR(All_Opps[[#This Row],[Close_Date]])</f>
        <v>2021</v>
      </c>
      <c r="P2086" s="183">
        <f>MONTH(All_Opps[[#This Row],[Close Date]])</f>
        <v>8</v>
      </c>
      <c r="Q2086" s="181">
        <f>WEEKNUM(All_Opps[[#This Row],[Close Date]],1)</f>
        <v>33</v>
      </c>
      <c r="R208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86" s="4" t="s">
        <v>4482</v>
      </c>
      <c r="T2086" s="4" t="s">
        <v>4483</v>
      </c>
      <c r="U2086" s="68">
        <v>44419</v>
      </c>
      <c r="V2086" s="347" t="s">
        <v>18</v>
      </c>
      <c r="W2086" s="9"/>
      <c r="X2086" s="4" t="s">
        <v>16</v>
      </c>
      <c r="Y2086" s="4" t="s">
        <v>1285</v>
      </c>
      <c r="Z2086" s="68">
        <v>44405</v>
      </c>
    </row>
    <row r="2087" spans="1:26" ht="12.75" x14ac:dyDescent="0.35">
      <c r="A20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2087" s="181" t="str">
        <f>IF(All_Opps[[#This Row],[WeekMod]]&lt;&gt;"",CONCATENATE(All_Opps[[#This Row],[Opp Year]],"-",TEXT(All_Opps[[#This Row],[WeekMod]],"00#")),"")</f>
        <v>2022-037</v>
      </c>
      <c r="C20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2087" s="181" t="str">
        <f>CONCATENATE(All_Opps[[#This Row],[Opp Year]],"-",TEXT(All_Opps[[#This Row],[Week]],"00#"))</f>
        <v>2022-037</v>
      </c>
      <c r="E2087" s="181">
        <f>IFERROR(VALUE(RIGHT(All_Opps[[#This Row],[Opportunity Name]],2)),"")</f>
        <v>2</v>
      </c>
      <c r="F2087" s="181">
        <f>IFERROR(("20"&amp;LEFT(All_Opps[[#This Row],[Opportunity Name]],2))*1,"")</f>
        <v>2022</v>
      </c>
      <c r="G2087" s="181" t="str">
        <f>MID(All_Opps[[#This Row],[Opportunity Name]],3,2)</f>
        <v>06</v>
      </c>
      <c r="H2087" s="181" t="str">
        <f>LEFT(All_Opps[[#This Row],[Opportunity Name]],7)</f>
        <v>2206-25</v>
      </c>
      <c r="I2087" s="181" t="str" cm="1">
        <f t="array" ref="I20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87" s="181" t="str">
        <f>YEAR(All_Opps[[#This Row],[Close_Date]])&amp;"-"&amp;TEXT(MONTH(All_Opps[[#This Row],[Close_Date]]),"00")</f>
        <v>2021-09</v>
      </c>
      <c r="K2087" s="182">
        <f>All_Opps[[#This Row],[Created Date2]]*1</f>
        <v>44440</v>
      </c>
      <c r="L2087" s="183">
        <f>YEAR(All_Opps[[#This Row],[Created_Date]])</f>
        <v>2021</v>
      </c>
      <c r="M2087" s="184">
        <f>WEEKNUM(All_Opps[[#This Row],[Created_Date]],16)</f>
        <v>36</v>
      </c>
      <c r="N2087" s="182">
        <f>All_Opps[[#This Row],[Close Date]]*1</f>
        <v>44446</v>
      </c>
      <c r="O2087" s="185">
        <f>YEAR(All_Opps[[#This Row],[Close_Date]])</f>
        <v>2021</v>
      </c>
      <c r="P2087" s="183">
        <f>MONTH(All_Opps[[#This Row],[Close Date]])</f>
        <v>9</v>
      </c>
      <c r="Q2087" s="181">
        <f>WEEKNUM(All_Opps[[#This Row],[Close Date]],1)</f>
        <v>37</v>
      </c>
      <c r="R208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273</v>
      </c>
      <c r="S2087" s="4" t="s">
        <v>4484</v>
      </c>
      <c r="T2087" s="4" t="s">
        <v>4485</v>
      </c>
      <c r="U2087" s="68">
        <v>44446</v>
      </c>
      <c r="V2087" s="347" t="s">
        <v>19</v>
      </c>
      <c r="W2087" s="9">
        <v>69755</v>
      </c>
      <c r="X2087" s="4" t="s">
        <v>15</v>
      </c>
      <c r="Y2087" s="4" t="s">
        <v>1285</v>
      </c>
      <c r="Z2087" s="68">
        <v>44440</v>
      </c>
    </row>
    <row r="2088" spans="1:26" ht="12.75" x14ac:dyDescent="0.35">
      <c r="A208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088" s="181" t="str">
        <f>IF(All_Opps[[#This Row],[WeekMod]]&lt;&gt;"",CONCATENATE(All_Opps[[#This Row],[Opp Year]],"-",TEXT(All_Opps[[#This Row],[WeekMod]],"00#")),"")</f>
        <v/>
      </c>
      <c r="C20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088" s="181" t="str">
        <f>CONCATENATE(All_Opps[[#This Row],[Opp Year]],"-",TEXT(All_Opps[[#This Row],[Week]],"00#"))</f>
        <v>2023-001</v>
      </c>
      <c r="E2088" s="181">
        <f>IFERROR(VALUE(RIGHT(All_Opps[[#This Row],[Opportunity Name]],2)),"")</f>
        <v>2</v>
      </c>
      <c r="F2088" s="181">
        <f>IFERROR(("20"&amp;LEFT(All_Opps[[#This Row],[Opportunity Name]],2))*1,"")</f>
        <v>2023</v>
      </c>
      <c r="G2088" s="181" t="str">
        <f>MID(All_Opps[[#This Row],[Opportunity Name]],3,2)</f>
        <v>07</v>
      </c>
      <c r="H2088" s="181" t="str">
        <f>LEFT(All_Opps[[#This Row],[Opportunity Name]],7)</f>
        <v>2307 Li</v>
      </c>
      <c r="I2088" s="181" t="str" cm="1">
        <f t="array" ref="I20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88" s="181" t="str">
        <f>YEAR(All_Opps[[#This Row],[Close_Date]])&amp;"-"&amp;TEXT(MONTH(All_Opps[[#This Row],[Close_Date]]),"00")</f>
        <v>2021-08</v>
      </c>
      <c r="K2088" s="182">
        <f>All_Opps[[#This Row],[Created Date2]]*1</f>
        <v>44395</v>
      </c>
      <c r="L2088" s="183">
        <f>YEAR(All_Opps[[#This Row],[Created_Date]])</f>
        <v>2021</v>
      </c>
      <c r="M2088" s="184">
        <f>WEEKNUM(All_Opps[[#This Row],[Created_Date]],16)</f>
        <v>30</v>
      </c>
      <c r="N2088" s="182">
        <f>All_Opps[[#This Row],[Close Date]]*1</f>
        <v>44430</v>
      </c>
      <c r="O2088" s="185">
        <f>YEAR(All_Opps[[#This Row],[Close_Date]])</f>
        <v>2021</v>
      </c>
      <c r="P2088" s="183">
        <f>MONTH(All_Opps[[#This Row],[Close Date]])</f>
        <v>8</v>
      </c>
      <c r="Q2088" s="181">
        <f>WEEKNUM(All_Opps[[#This Row],[Close Date]],1)</f>
        <v>35</v>
      </c>
      <c r="R208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88" s="4" t="s">
        <v>4486</v>
      </c>
      <c r="T2088" s="4" t="s">
        <v>4487</v>
      </c>
      <c r="U2088" s="68">
        <v>44430</v>
      </c>
      <c r="V2088" s="347" t="s">
        <v>18</v>
      </c>
      <c r="W2088" s="9">
        <v>30171</v>
      </c>
      <c r="X2088" s="4" t="s">
        <v>11</v>
      </c>
      <c r="Y2088" s="4" t="s">
        <v>3563</v>
      </c>
      <c r="Z2088" s="68">
        <v>44395</v>
      </c>
    </row>
    <row r="2089" spans="1:26" ht="12.75" x14ac:dyDescent="0.35">
      <c r="A20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2089" s="181" t="str">
        <f>IF(All_Opps[[#This Row],[WeekMod]]&lt;&gt;"",CONCATENATE(All_Opps[[#This Row],[Opp Year]],"-",TEXT(All_Opps[[#This Row],[WeekMod]],"00#")),"")</f>
        <v>2022-035</v>
      </c>
      <c r="C20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2089" s="181" t="str">
        <f>CONCATENATE(All_Opps[[#This Row],[Opp Year]],"-",TEXT(All_Opps[[#This Row],[Week]],"00#"))</f>
        <v>2022-035</v>
      </c>
      <c r="E2089" s="181">
        <f>IFERROR(VALUE(RIGHT(All_Opps[[#This Row],[Opportunity Name]],2)),"")</f>
        <v>7</v>
      </c>
      <c r="F2089" s="181">
        <f>IFERROR(("20"&amp;LEFT(All_Opps[[#This Row],[Opportunity Name]],2))*1,"")</f>
        <v>2022</v>
      </c>
      <c r="G2089" s="181" t="str">
        <f>MID(All_Opps[[#This Row],[Opportunity Name]],3,2)</f>
        <v>08</v>
      </c>
      <c r="H2089" s="181" t="str">
        <f>LEFT(All_Opps[[#This Row],[Opportunity Name]],7)</f>
        <v>2208 Ko</v>
      </c>
      <c r="I2089" s="181" t="str" cm="1">
        <f t="array" ref="I20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89" s="181" t="str">
        <f>YEAR(All_Opps[[#This Row],[Close_Date]])&amp;"-"&amp;TEXT(MONTH(All_Opps[[#This Row],[Close_Date]]),"00")</f>
        <v>2021-08</v>
      </c>
      <c r="K2089" s="182">
        <f>All_Opps[[#This Row],[Created Date2]]*1</f>
        <v>44422</v>
      </c>
      <c r="L2089" s="183">
        <f>YEAR(All_Opps[[#This Row],[Created_Date]])</f>
        <v>2021</v>
      </c>
      <c r="M2089" s="184">
        <f>WEEKNUM(All_Opps[[#This Row],[Created_Date]],16)</f>
        <v>34</v>
      </c>
      <c r="N2089" s="182">
        <f>All_Opps[[#This Row],[Close Date]]*1</f>
        <v>44433</v>
      </c>
      <c r="O2089" s="185">
        <f>YEAR(All_Opps[[#This Row],[Close_Date]])</f>
        <v>2021</v>
      </c>
      <c r="P2089" s="183">
        <f>MONTH(All_Opps[[#This Row],[Close Date]])</f>
        <v>8</v>
      </c>
      <c r="Q2089" s="181">
        <f>WEEKNUM(All_Opps[[#This Row],[Close Date]],1)</f>
        <v>35</v>
      </c>
      <c r="R208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89" s="4" t="s">
        <v>4488</v>
      </c>
      <c r="T2089" s="4" t="s">
        <v>4489</v>
      </c>
      <c r="U2089" s="68">
        <v>44433</v>
      </c>
      <c r="V2089" s="347" t="s">
        <v>18</v>
      </c>
      <c r="W2089" s="9">
        <v>151714</v>
      </c>
      <c r="X2089" s="4" t="s">
        <v>161</v>
      </c>
      <c r="Y2089" s="4" t="s">
        <v>1285</v>
      </c>
      <c r="Z2089" s="68">
        <v>44422</v>
      </c>
    </row>
    <row r="2090" spans="1:26" ht="12.75" x14ac:dyDescent="0.35">
      <c r="A20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2090" s="181" t="str">
        <f>IF(All_Opps[[#This Row],[WeekMod]]&lt;&gt;"",CONCATENATE(All_Opps[[#This Row],[Opp Year]],"-",TEXT(All_Opps[[#This Row],[WeekMod]],"00#")),"")</f>
        <v>2021-090</v>
      </c>
      <c r="C20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2090" s="181" t="str">
        <f>CONCATENATE(All_Opps[[#This Row],[Opp Year]],"-",TEXT(All_Opps[[#This Row],[Week]],"00#"))</f>
        <v>2021-090</v>
      </c>
      <c r="E2090" s="181">
        <f>IFERROR(VALUE(RIGHT(All_Opps[[#This Row],[Opportunity Name]],2)),"")</f>
        <v>2</v>
      </c>
      <c r="F2090" s="181">
        <f>IFERROR(("20"&amp;LEFT(All_Opps[[#This Row],[Opportunity Name]],2))*1,"")</f>
        <v>2021</v>
      </c>
      <c r="G2090" s="181" t="str">
        <f>MID(All_Opps[[#This Row],[Opportunity Name]],3,2)</f>
        <v>09</v>
      </c>
      <c r="H2090" s="181" t="str">
        <f>LEFT(All_Opps[[#This Row],[Opportunity Name]],7)</f>
        <v>2109 Wh</v>
      </c>
      <c r="I2090" s="181" t="str" cm="1">
        <f t="array" ref="I20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90" s="181" t="str">
        <f>YEAR(All_Opps[[#This Row],[Close_Date]])&amp;"-"&amp;TEXT(MONTH(All_Opps[[#This Row],[Close_Date]]),"00")</f>
        <v>2021-09</v>
      </c>
      <c r="K2090" s="182">
        <f>All_Opps[[#This Row],[Created Date2]]*1</f>
        <v>44452</v>
      </c>
      <c r="L2090" s="183">
        <f>YEAR(All_Opps[[#This Row],[Created_Date]])</f>
        <v>2021</v>
      </c>
      <c r="M2090" s="184">
        <f>WEEKNUM(All_Opps[[#This Row],[Created_Date]],16)</f>
        <v>38</v>
      </c>
      <c r="N2090" s="182">
        <f>All_Opps[[#This Row],[Close Date]]*1</f>
        <v>44457</v>
      </c>
      <c r="O2090" s="185">
        <f>YEAR(All_Opps[[#This Row],[Close_Date]])</f>
        <v>2021</v>
      </c>
      <c r="P2090" s="183">
        <f>MONTH(All_Opps[[#This Row],[Close Date]])</f>
        <v>9</v>
      </c>
      <c r="Q2090" s="181">
        <f>WEEKNUM(All_Opps[[#This Row],[Close Date]],1)</f>
        <v>38</v>
      </c>
      <c r="R20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90" s="4" t="s">
        <v>4490</v>
      </c>
      <c r="T2090" s="4" t="s">
        <v>4491</v>
      </c>
      <c r="U2090" s="68">
        <v>44457</v>
      </c>
      <c r="V2090" s="347" t="s">
        <v>18</v>
      </c>
      <c r="W2090" s="9">
        <v>29819</v>
      </c>
      <c r="X2090" s="4" t="s">
        <v>161</v>
      </c>
      <c r="Y2090" s="4" t="s">
        <v>1285</v>
      </c>
      <c r="Z2090" s="68">
        <v>44452</v>
      </c>
    </row>
    <row r="2091" spans="1:26" ht="12.75" x14ac:dyDescent="0.35">
      <c r="A20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2091" s="181" t="str">
        <f>IF(All_Opps[[#This Row],[WeekMod]]&lt;&gt;"",CONCATENATE(All_Opps[[#This Row],[Opp Year]],"-",TEXT(All_Opps[[#This Row],[WeekMod]],"00#")),"")</f>
        <v>2022-032</v>
      </c>
      <c r="C20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2091" s="181" t="str">
        <f>CONCATENATE(All_Opps[[#This Row],[Opp Year]],"-",TEXT(All_Opps[[#This Row],[Week]],"00#"))</f>
        <v>2022-032</v>
      </c>
      <c r="E2091" s="181">
        <f>IFERROR(VALUE(RIGHT(All_Opps[[#This Row],[Opportunity Name]],2)),"")</f>
        <v>2</v>
      </c>
      <c r="F2091" s="181">
        <f>IFERROR(("20"&amp;LEFT(All_Opps[[#This Row],[Opportunity Name]],2))*1,"")</f>
        <v>2022</v>
      </c>
      <c r="G2091" s="181" t="str">
        <f>MID(All_Opps[[#This Row],[Opportunity Name]],3,2)</f>
        <v>08</v>
      </c>
      <c r="H2091" s="181" t="str">
        <f>LEFT(All_Opps[[#This Row],[Opportunity Name]],7)</f>
        <v>2208 La</v>
      </c>
      <c r="I2091" s="181" t="str" cm="1">
        <f t="array" ref="I20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91" s="181" t="str">
        <f>YEAR(All_Opps[[#This Row],[Close_Date]])&amp;"-"&amp;TEXT(MONTH(All_Opps[[#This Row],[Close_Date]]),"00")</f>
        <v>2021-08</v>
      </c>
      <c r="K2091" s="182">
        <f>All_Opps[[#This Row],[Created Date2]]*1</f>
        <v>44399</v>
      </c>
      <c r="L2091" s="183">
        <f>YEAR(All_Opps[[#This Row],[Created_Date]])</f>
        <v>2021</v>
      </c>
      <c r="M2091" s="184">
        <f>WEEKNUM(All_Opps[[#This Row],[Created_Date]],16)</f>
        <v>30</v>
      </c>
      <c r="N2091" s="182">
        <f>All_Opps[[#This Row],[Close Date]]*1</f>
        <v>44411</v>
      </c>
      <c r="O2091" s="185">
        <f>YEAR(All_Opps[[#This Row],[Close_Date]])</f>
        <v>2021</v>
      </c>
      <c r="P2091" s="183">
        <f>MONTH(All_Opps[[#This Row],[Close Date]])</f>
        <v>8</v>
      </c>
      <c r="Q2091" s="181">
        <f>WEEKNUM(All_Opps[[#This Row],[Close Date]],1)</f>
        <v>32</v>
      </c>
      <c r="R209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91" s="4" t="s">
        <v>4492</v>
      </c>
      <c r="T2091" s="4" t="s">
        <v>4493</v>
      </c>
      <c r="U2091" s="68">
        <v>44411</v>
      </c>
      <c r="V2091" s="347" t="s">
        <v>18</v>
      </c>
      <c r="W2091" s="9">
        <v>23271</v>
      </c>
      <c r="X2091" s="4" t="s">
        <v>13</v>
      </c>
      <c r="Y2091" s="4" t="s">
        <v>1285</v>
      </c>
      <c r="Z2091" s="68">
        <v>44399</v>
      </c>
    </row>
    <row r="2092" spans="1:26" ht="12.75" x14ac:dyDescent="0.35">
      <c r="A20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2092" s="181" t="str">
        <f>IF(All_Opps[[#This Row],[WeekMod]]&lt;&gt;"",CONCATENATE(All_Opps[[#This Row],[Opp Year]],"-",TEXT(All_Opps[[#This Row],[WeekMod]],"00#")),"")</f>
        <v>2022-036</v>
      </c>
      <c r="C20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2092" s="181" t="str">
        <f>CONCATENATE(All_Opps[[#This Row],[Opp Year]],"-",TEXT(All_Opps[[#This Row],[Week]],"00#"))</f>
        <v>2022-036</v>
      </c>
      <c r="E2092" s="181">
        <f>IFERROR(VALUE(RIGHT(All_Opps[[#This Row],[Opportunity Name]],2)),"")</f>
        <v>2</v>
      </c>
      <c r="F2092" s="181">
        <f>IFERROR(("20"&amp;LEFT(All_Opps[[#This Row],[Opportunity Name]],2))*1,"")</f>
        <v>2022</v>
      </c>
      <c r="G2092" s="181" t="str">
        <f>MID(All_Opps[[#This Row],[Opportunity Name]],3,2)</f>
        <v>08</v>
      </c>
      <c r="H2092" s="181" t="str">
        <f>LEFT(All_Opps[[#This Row],[Opportunity Name]],7)</f>
        <v>2208-28</v>
      </c>
      <c r="I2092" s="181" t="str" cm="1">
        <f t="array" ref="I20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92" s="181" t="str">
        <f>YEAR(All_Opps[[#This Row],[Close_Date]])&amp;"-"&amp;TEXT(MONTH(All_Opps[[#This Row],[Close_Date]]),"00")</f>
        <v>2021-09</v>
      </c>
      <c r="K2092" s="182">
        <f>All_Opps[[#This Row],[Created Date2]]*1</f>
        <v>44437</v>
      </c>
      <c r="L2092" s="183">
        <f>YEAR(All_Opps[[#This Row],[Created_Date]])</f>
        <v>2021</v>
      </c>
      <c r="M2092" s="184">
        <f>WEEKNUM(All_Opps[[#This Row],[Created_Date]],16)</f>
        <v>36</v>
      </c>
      <c r="N2092" s="182">
        <f>All_Opps[[#This Row],[Close Date]]*1</f>
        <v>44443</v>
      </c>
      <c r="O2092" s="185">
        <f>YEAR(All_Opps[[#This Row],[Close_Date]])</f>
        <v>2021</v>
      </c>
      <c r="P2092" s="183">
        <f>MONTH(All_Opps[[#This Row],[Close Date]])</f>
        <v>9</v>
      </c>
      <c r="Q2092" s="181">
        <f>WEEKNUM(All_Opps[[#This Row],[Close Date]],1)</f>
        <v>36</v>
      </c>
      <c r="R209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337</v>
      </c>
      <c r="S2092" s="4" t="s">
        <v>4494</v>
      </c>
      <c r="T2092" s="4" t="s">
        <v>4495</v>
      </c>
      <c r="U2092" s="68">
        <v>44443</v>
      </c>
      <c r="V2092" s="347" t="s">
        <v>19</v>
      </c>
      <c r="W2092" s="9">
        <v>48283</v>
      </c>
      <c r="X2092" s="4" t="s">
        <v>13</v>
      </c>
      <c r="Y2092" s="4" t="s">
        <v>3563</v>
      </c>
      <c r="Z2092" s="68">
        <v>44437</v>
      </c>
    </row>
    <row r="2093" spans="1:26" ht="12.75" x14ac:dyDescent="0.35">
      <c r="A20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2093" s="181" t="str">
        <f>IF(All_Opps[[#This Row],[WeekMod]]&lt;&gt;"",CONCATENATE(All_Opps[[#This Row],[Opp Year]],"-",TEXT(All_Opps[[#This Row],[WeekMod]],"00#")),"")</f>
        <v>2022-035</v>
      </c>
      <c r="C20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2093" s="181" t="str">
        <f>CONCATENATE(All_Opps[[#This Row],[Opp Year]],"-",TEXT(All_Opps[[#This Row],[Week]],"00#"))</f>
        <v>2022-035</v>
      </c>
      <c r="E2093" s="181">
        <f>IFERROR(VALUE(RIGHT(All_Opps[[#This Row],[Opportunity Name]],2)),"")</f>
        <v>3</v>
      </c>
      <c r="F2093" s="181">
        <f>IFERROR(("20"&amp;LEFT(All_Opps[[#This Row],[Opportunity Name]],2))*1,"")</f>
        <v>2022</v>
      </c>
      <c r="G2093" s="181" t="str">
        <f>MID(All_Opps[[#This Row],[Opportunity Name]],3,2)</f>
        <v>08</v>
      </c>
      <c r="H2093" s="181" t="str">
        <f>LEFT(All_Opps[[#This Row],[Opportunity Name]],7)</f>
        <v>2208-29</v>
      </c>
      <c r="I2093" s="181" t="str" cm="1">
        <f t="array" ref="I20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93" s="181" t="str">
        <f>YEAR(All_Opps[[#This Row],[Close_Date]])&amp;"-"&amp;TEXT(MONTH(All_Opps[[#This Row],[Close_Date]]),"00")</f>
        <v>2021-08</v>
      </c>
      <c r="K2093" s="182">
        <f>All_Opps[[#This Row],[Created Date2]]*1</f>
        <v>44430</v>
      </c>
      <c r="L2093" s="183">
        <f>YEAR(All_Opps[[#This Row],[Created_Date]])</f>
        <v>2021</v>
      </c>
      <c r="M2093" s="184">
        <f>WEEKNUM(All_Opps[[#This Row],[Created_Date]],16)</f>
        <v>35</v>
      </c>
      <c r="N2093" s="182">
        <f>All_Opps[[#This Row],[Close Date]]*1</f>
        <v>44436</v>
      </c>
      <c r="O2093" s="185">
        <f>YEAR(All_Opps[[#This Row],[Close_Date]])</f>
        <v>2021</v>
      </c>
      <c r="P2093" s="183">
        <f>MONTH(All_Opps[[#This Row],[Close Date]])</f>
        <v>8</v>
      </c>
      <c r="Q2093" s="181">
        <f>WEEKNUM(All_Opps[[#This Row],[Close Date]],1)</f>
        <v>35</v>
      </c>
      <c r="R209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344</v>
      </c>
      <c r="S2093" s="4" t="s">
        <v>4496</v>
      </c>
      <c r="T2093" s="4" t="s">
        <v>4497</v>
      </c>
      <c r="U2093" s="68">
        <v>44436</v>
      </c>
      <c r="V2093" s="347" t="s">
        <v>19</v>
      </c>
      <c r="W2093" s="9">
        <v>40547</v>
      </c>
      <c r="X2093" s="4" t="s">
        <v>159</v>
      </c>
      <c r="Y2093" s="4" t="s">
        <v>1285</v>
      </c>
      <c r="Z2093" s="68">
        <v>44430</v>
      </c>
    </row>
    <row r="2094" spans="1:26" ht="12.75" x14ac:dyDescent="0.35">
      <c r="A20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2094" s="181" t="str">
        <f>IF(All_Opps[[#This Row],[WeekMod]]&lt;&gt;"",CONCATENATE(All_Opps[[#This Row],[Opp Year]],"-",TEXT(All_Opps[[#This Row],[WeekMod]],"00#")),"")</f>
        <v>2022-033</v>
      </c>
      <c r="C20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2094" s="181" t="str">
        <f>CONCATENATE(All_Opps[[#This Row],[Opp Year]],"-",TEXT(All_Opps[[#This Row],[Week]],"00#"))</f>
        <v>2022-033</v>
      </c>
      <c r="E2094" s="181">
        <f>IFERROR(VALUE(RIGHT(All_Opps[[#This Row],[Opportunity Name]],2)),"")</f>
        <v>1</v>
      </c>
      <c r="F2094" s="181">
        <f>IFERROR(("20"&amp;LEFT(All_Opps[[#This Row],[Opportunity Name]],2))*1,"")</f>
        <v>2022</v>
      </c>
      <c r="G2094" s="181" t="str">
        <f>MID(All_Opps[[#This Row],[Opportunity Name]],3,2)</f>
        <v>02</v>
      </c>
      <c r="H2094" s="181" t="str">
        <f>LEFT(All_Opps[[#This Row],[Opportunity Name]],7)</f>
        <v>2202 Ze</v>
      </c>
      <c r="I2094" s="181" t="str" cm="1">
        <f t="array" ref="I20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94" s="181" t="str">
        <f>YEAR(All_Opps[[#This Row],[Close_Date]])&amp;"-"&amp;TEXT(MONTH(All_Opps[[#This Row],[Close_Date]]),"00")</f>
        <v>2021-08</v>
      </c>
      <c r="K2094" s="182">
        <f>All_Opps[[#This Row],[Created Date2]]*1</f>
        <v>44387</v>
      </c>
      <c r="L2094" s="183">
        <f>YEAR(All_Opps[[#This Row],[Created_Date]])</f>
        <v>2021</v>
      </c>
      <c r="M2094" s="184">
        <f>WEEKNUM(All_Opps[[#This Row],[Created_Date]],16)</f>
        <v>29</v>
      </c>
      <c r="N2094" s="182">
        <f>All_Opps[[#This Row],[Close Date]]*1</f>
        <v>44418</v>
      </c>
      <c r="O2094" s="185">
        <f>YEAR(All_Opps[[#This Row],[Close_Date]])</f>
        <v>2021</v>
      </c>
      <c r="P2094" s="183">
        <f>MONTH(All_Opps[[#This Row],[Close Date]])</f>
        <v>8</v>
      </c>
      <c r="Q2094" s="181">
        <f>WEEKNUM(All_Opps[[#This Row],[Close Date]],1)</f>
        <v>33</v>
      </c>
      <c r="R209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94" s="4" t="s">
        <v>4498</v>
      </c>
      <c r="T2094" s="4" t="s">
        <v>4499</v>
      </c>
      <c r="U2094" s="68">
        <v>44418</v>
      </c>
      <c r="V2094" s="347" t="s">
        <v>18</v>
      </c>
      <c r="W2094" s="9">
        <v>19448</v>
      </c>
      <c r="X2094" s="4" t="s">
        <v>10</v>
      </c>
      <c r="Y2094" s="4" t="s">
        <v>3563</v>
      </c>
      <c r="Z2094" s="68">
        <v>44387</v>
      </c>
    </row>
    <row r="2095" spans="1:26" ht="12.75" x14ac:dyDescent="0.35">
      <c r="A20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2095" s="181" t="str">
        <f>IF(All_Opps[[#This Row],[WeekMod]]&lt;&gt;"",CONCATENATE(All_Opps[[#This Row],[Opp Year]],"-",TEXT(All_Opps[[#This Row],[WeekMod]],"00#")),"")</f>
        <v>2022-035</v>
      </c>
      <c r="C20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2095" s="181" t="str">
        <f>CONCATENATE(All_Opps[[#This Row],[Opp Year]],"-",TEXT(All_Opps[[#This Row],[Week]],"00#"))</f>
        <v>2022-035</v>
      </c>
      <c r="E2095" s="181">
        <f>IFERROR(VALUE(RIGHT(All_Opps[[#This Row],[Opportunity Name]],2)),"")</f>
        <v>2</v>
      </c>
      <c r="F2095" s="181">
        <f>IFERROR(("20"&amp;LEFT(All_Opps[[#This Row],[Opportunity Name]],2))*1,"")</f>
        <v>2022</v>
      </c>
      <c r="G2095" s="181" t="str">
        <f>MID(All_Opps[[#This Row],[Opportunity Name]],3,2)</f>
        <v>09</v>
      </c>
      <c r="H2095" s="181" t="str">
        <f>LEFT(All_Opps[[#This Row],[Opportunity Name]],7)</f>
        <v>2209-20</v>
      </c>
      <c r="I2095" s="181" t="str" cm="1">
        <f t="array" ref="I20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95" s="181" t="str">
        <f>YEAR(All_Opps[[#This Row],[Close_Date]])&amp;"-"&amp;TEXT(MONTH(All_Opps[[#This Row],[Close_Date]]),"00")</f>
        <v>2021-08</v>
      </c>
      <c r="K2095" s="182">
        <f>All_Opps[[#This Row],[Created Date2]]*1</f>
        <v>44403</v>
      </c>
      <c r="L2095" s="183">
        <f>YEAR(All_Opps[[#This Row],[Created_Date]])</f>
        <v>2021</v>
      </c>
      <c r="M2095" s="184">
        <f>WEEKNUM(All_Opps[[#This Row],[Created_Date]],16)</f>
        <v>31</v>
      </c>
      <c r="N2095" s="182">
        <f>All_Opps[[#This Row],[Close Date]]*1</f>
        <v>44430</v>
      </c>
      <c r="O2095" s="185">
        <f>YEAR(All_Opps[[#This Row],[Close_Date]])</f>
        <v>2021</v>
      </c>
      <c r="P2095" s="183">
        <f>MONTH(All_Opps[[#This Row],[Close Date]])</f>
        <v>8</v>
      </c>
      <c r="Q2095" s="181">
        <f>WEEKNUM(All_Opps[[#This Row],[Close Date]],1)</f>
        <v>35</v>
      </c>
      <c r="R209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402</v>
      </c>
      <c r="S2095" s="4" t="s">
        <v>4500</v>
      </c>
      <c r="T2095" s="4" t="s">
        <v>4501</v>
      </c>
      <c r="U2095" s="68">
        <v>44430</v>
      </c>
      <c r="V2095" s="347" t="s">
        <v>19</v>
      </c>
      <c r="W2095" s="9">
        <v>29639</v>
      </c>
      <c r="X2095" s="4" t="s">
        <v>13</v>
      </c>
      <c r="Y2095" s="4" t="s">
        <v>3563</v>
      </c>
      <c r="Z2095" s="68">
        <v>44403</v>
      </c>
    </row>
    <row r="2096" spans="1:26" ht="12.75" x14ac:dyDescent="0.35">
      <c r="A20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84</v>
      </c>
      <c r="B2096" s="181" t="str">
        <f>IF(All_Opps[[#This Row],[WeekMod]]&lt;&gt;"",CONCATENATE(All_Opps[[#This Row],[Opp Year]],"-",TEXT(All_Opps[[#This Row],[WeekMod]],"00#")),"")</f>
        <v>2021-084</v>
      </c>
      <c r="C20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84</v>
      </c>
      <c r="D2096" s="181" t="str">
        <f>CONCATENATE(All_Opps[[#This Row],[Opp Year]],"-",TEXT(All_Opps[[#This Row],[Week]],"00#"))</f>
        <v>2021-084</v>
      </c>
      <c r="E2096" s="181">
        <f>IFERROR(VALUE(RIGHT(All_Opps[[#This Row],[Opportunity Name]],2)),"")</f>
        <v>2</v>
      </c>
      <c r="F2096" s="181">
        <f>IFERROR(("20"&amp;LEFT(All_Opps[[#This Row],[Opportunity Name]],2))*1,"")</f>
        <v>2021</v>
      </c>
      <c r="G2096" s="181" t="str">
        <f>MID(All_Opps[[#This Row],[Opportunity Name]],3,2)</f>
        <v>12</v>
      </c>
      <c r="H2096" s="181" t="str">
        <f>LEFT(All_Opps[[#This Row],[Opportunity Name]],7)</f>
        <v>2112-18</v>
      </c>
      <c r="I2096" s="181" t="str" cm="1">
        <f t="array" ref="I20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96" s="181" t="str">
        <f>YEAR(All_Opps[[#This Row],[Close_Date]])&amp;"-"&amp;TEXT(MONTH(All_Opps[[#This Row],[Close_Date]]),"00")</f>
        <v>2021-08</v>
      </c>
      <c r="K2096" s="182">
        <f>All_Opps[[#This Row],[Created Date2]]*1</f>
        <v>44402</v>
      </c>
      <c r="L2096" s="183">
        <f>YEAR(All_Opps[[#This Row],[Created_Date]])</f>
        <v>2021</v>
      </c>
      <c r="M2096" s="184">
        <f>WEEKNUM(All_Opps[[#This Row],[Created_Date]],16)</f>
        <v>31</v>
      </c>
      <c r="N2096" s="182">
        <f>All_Opps[[#This Row],[Close Date]]*1</f>
        <v>44409</v>
      </c>
      <c r="O2096" s="185">
        <f>YEAR(All_Opps[[#This Row],[Close_Date]])</f>
        <v>2021</v>
      </c>
      <c r="P2096" s="183">
        <f>MONTH(All_Opps[[#This Row],[Close Date]])</f>
        <v>8</v>
      </c>
      <c r="Q2096" s="181">
        <f>WEEKNUM(All_Opps[[#This Row],[Close Date]],1)</f>
        <v>32</v>
      </c>
      <c r="R209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129</v>
      </c>
      <c r="S2096" s="4" t="s">
        <v>4502</v>
      </c>
      <c r="T2096" s="4" t="s">
        <v>4503</v>
      </c>
      <c r="U2096" s="68">
        <v>44409</v>
      </c>
      <c r="V2096" s="347" t="s">
        <v>19</v>
      </c>
      <c r="W2096" s="9">
        <v>35003</v>
      </c>
      <c r="X2096" s="4" t="s">
        <v>6</v>
      </c>
      <c r="Y2096" s="4" t="s">
        <v>1285</v>
      </c>
      <c r="Z2096" s="68">
        <v>44402</v>
      </c>
    </row>
    <row r="2097" spans="1:26" ht="12.75" x14ac:dyDescent="0.35">
      <c r="A20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2097" s="181" t="str">
        <f>IF(All_Opps[[#This Row],[WeekMod]]&lt;&gt;"",CONCATENATE(All_Opps[[#This Row],[Opp Year]],"-",TEXT(All_Opps[[#This Row],[WeekMod]],"00#")),"")</f>
        <v>2022-037</v>
      </c>
      <c r="C20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2097" s="181" t="str">
        <f>CONCATENATE(All_Opps[[#This Row],[Opp Year]],"-",TEXT(All_Opps[[#This Row],[Week]],"00#"))</f>
        <v>2022-037</v>
      </c>
      <c r="E2097" s="181">
        <f>IFERROR(VALUE(RIGHT(All_Opps[[#This Row],[Opportunity Name]],2)),"")</f>
        <v>23</v>
      </c>
      <c r="F2097" s="181">
        <f>IFERROR(("20"&amp;LEFT(All_Opps[[#This Row],[Opportunity Name]],2))*1,"")</f>
        <v>2022</v>
      </c>
      <c r="G2097" s="181" t="str">
        <f>MID(All_Opps[[#This Row],[Opportunity Name]],3,2)</f>
        <v>02</v>
      </c>
      <c r="H2097" s="181" t="str">
        <f>LEFT(All_Opps[[#This Row],[Opportunity Name]],7)</f>
        <v>2202-12</v>
      </c>
      <c r="I2097" s="181" t="str" cm="1">
        <f t="array" ref="I20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97" s="181" t="str">
        <f>YEAR(All_Opps[[#This Row],[Close_Date]])&amp;"-"&amp;TEXT(MONTH(All_Opps[[#This Row],[Close_Date]]),"00")</f>
        <v>2021-09</v>
      </c>
      <c r="K2097" s="182">
        <f>All_Opps[[#This Row],[Created Date2]]*1</f>
        <v>44408</v>
      </c>
      <c r="L2097" s="183">
        <f>YEAR(All_Opps[[#This Row],[Created_Date]])</f>
        <v>2021</v>
      </c>
      <c r="M2097" s="184">
        <f>WEEKNUM(All_Opps[[#This Row],[Created_Date]],16)</f>
        <v>32</v>
      </c>
      <c r="N2097" s="182">
        <f>All_Opps[[#This Row],[Close Date]]*1</f>
        <v>44447</v>
      </c>
      <c r="O2097" s="185">
        <f>YEAR(All_Opps[[#This Row],[Close_Date]])</f>
        <v>2021</v>
      </c>
      <c r="P2097" s="183">
        <f>MONTH(All_Opps[[#This Row],[Close Date]])</f>
        <v>9</v>
      </c>
      <c r="Q2097" s="181">
        <f>WEEKNUM(All_Opps[[#This Row],[Close Date]],1)</f>
        <v>37</v>
      </c>
      <c r="R209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185</v>
      </c>
      <c r="S2097" s="4" t="s">
        <v>4504</v>
      </c>
      <c r="T2097" s="4" t="s">
        <v>4505</v>
      </c>
      <c r="U2097" s="68">
        <v>44447</v>
      </c>
      <c r="V2097" s="347" t="s">
        <v>19</v>
      </c>
      <c r="W2097" s="341">
        <v>294471</v>
      </c>
      <c r="X2097" s="4" t="s">
        <v>6</v>
      </c>
      <c r="Y2097" s="4" t="s">
        <v>328</v>
      </c>
      <c r="Z2097" s="68">
        <v>44408</v>
      </c>
    </row>
    <row r="2098" spans="1:26" ht="12.75" x14ac:dyDescent="0.35">
      <c r="A20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2098" s="181" t="str">
        <f>IF(All_Opps[[#This Row],[WeekMod]]&lt;&gt;"",CONCATENATE(All_Opps[[#This Row],[Opp Year]],"-",TEXT(All_Opps[[#This Row],[WeekMod]],"00#")),"")</f>
        <v>2022-040</v>
      </c>
      <c r="C20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2098" s="181" t="str">
        <f>CONCATENATE(All_Opps[[#This Row],[Opp Year]],"-",TEXT(All_Opps[[#This Row],[Week]],"00#"))</f>
        <v>2022-040</v>
      </c>
      <c r="E2098" s="181">
        <f>IFERROR(VALUE(RIGHT(All_Opps[[#This Row],[Opportunity Name]],2)),"")</f>
        <v>9</v>
      </c>
      <c r="F2098" s="181">
        <f>IFERROR(("20"&amp;LEFT(All_Opps[[#This Row],[Opportunity Name]],2))*1,"")</f>
        <v>2022</v>
      </c>
      <c r="G2098" s="181" t="str">
        <f>MID(All_Opps[[#This Row],[Opportunity Name]],3,2)</f>
        <v>07</v>
      </c>
      <c r="H2098" s="181" t="str">
        <f>LEFT(All_Opps[[#This Row],[Opportunity Name]],7)</f>
        <v>2207 Ko</v>
      </c>
      <c r="I2098" s="181" t="str" cm="1">
        <f t="array" ref="I20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098" s="181" t="str">
        <f>YEAR(All_Opps[[#This Row],[Close_Date]])&amp;"-"&amp;TEXT(MONTH(All_Opps[[#This Row],[Close_Date]]),"00")</f>
        <v>2021-09</v>
      </c>
      <c r="K2098" s="182">
        <f>All_Opps[[#This Row],[Created Date2]]*1</f>
        <v>44429</v>
      </c>
      <c r="L2098" s="183">
        <f>YEAR(All_Opps[[#This Row],[Created_Date]])</f>
        <v>2021</v>
      </c>
      <c r="M2098" s="184">
        <f>WEEKNUM(All_Opps[[#This Row],[Created_Date]],16)</f>
        <v>35</v>
      </c>
      <c r="N2098" s="182">
        <f>All_Opps[[#This Row],[Close Date]]*1</f>
        <v>44466</v>
      </c>
      <c r="O2098" s="185">
        <f>YEAR(All_Opps[[#This Row],[Close_Date]])</f>
        <v>2021</v>
      </c>
      <c r="P2098" s="183">
        <f>MONTH(All_Opps[[#This Row],[Close Date]])</f>
        <v>9</v>
      </c>
      <c r="Q2098" s="181">
        <f>WEEKNUM(All_Opps[[#This Row],[Close Date]],1)</f>
        <v>40</v>
      </c>
      <c r="R20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098" s="4" t="s">
        <v>4506</v>
      </c>
      <c r="T2098" s="4" t="s">
        <v>4507</v>
      </c>
      <c r="U2098" s="68">
        <v>44466</v>
      </c>
      <c r="V2098" s="347" t="s">
        <v>21</v>
      </c>
      <c r="W2098" s="341">
        <v>83869</v>
      </c>
      <c r="X2098" s="4" t="s">
        <v>161</v>
      </c>
      <c r="Y2098" s="4" t="s">
        <v>328</v>
      </c>
      <c r="Z2098" s="68">
        <v>44429</v>
      </c>
    </row>
    <row r="2099" spans="1:26" ht="12.75" x14ac:dyDescent="0.35">
      <c r="A20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2099" s="181" t="str">
        <f>IF(All_Opps[[#This Row],[WeekMod]]&lt;&gt;"",CONCATENATE(All_Opps[[#This Row],[Opp Year]],"-",TEXT(All_Opps[[#This Row],[WeekMod]],"00#")),"")</f>
        <v>2022-039</v>
      </c>
      <c r="C20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2099" s="181" t="str">
        <f>CONCATENATE(All_Opps[[#This Row],[Opp Year]],"-",TEXT(All_Opps[[#This Row],[Week]],"00#"))</f>
        <v>2022-039</v>
      </c>
      <c r="E2099" s="181">
        <f>IFERROR(VALUE(RIGHT(All_Opps[[#This Row],[Opportunity Name]],2)),"")</f>
        <v>8</v>
      </c>
      <c r="F2099" s="181">
        <f>IFERROR(("20"&amp;LEFT(All_Opps[[#This Row],[Opportunity Name]],2))*1,"")</f>
        <v>2022</v>
      </c>
      <c r="G2099" s="181" t="str">
        <f>MID(All_Opps[[#This Row],[Opportunity Name]],3,2)</f>
        <v>07</v>
      </c>
      <c r="H2099" s="181" t="str">
        <f>LEFT(All_Opps[[#This Row],[Opportunity Name]],7)</f>
        <v>2207-17</v>
      </c>
      <c r="I2099" s="181" t="str" cm="1">
        <f t="array" ref="I20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099" s="181" t="str">
        <f>YEAR(All_Opps[[#This Row],[Close_Date]])&amp;"-"&amp;TEXT(MONTH(All_Opps[[#This Row],[Close_Date]]),"00")</f>
        <v>2021-09</v>
      </c>
      <c r="K2099" s="182">
        <f>All_Opps[[#This Row],[Created Date2]]*1</f>
        <v>44461</v>
      </c>
      <c r="L2099" s="183">
        <f>YEAR(All_Opps[[#This Row],[Created_Date]])</f>
        <v>2021</v>
      </c>
      <c r="M2099" s="184">
        <f>WEEKNUM(All_Opps[[#This Row],[Created_Date]],16)</f>
        <v>39</v>
      </c>
      <c r="N2099" s="182">
        <f>All_Opps[[#This Row],[Close Date]]*1</f>
        <v>44463</v>
      </c>
      <c r="O2099" s="185">
        <f>YEAR(All_Opps[[#This Row],[Close_Date]])</f>
        <v>2021</v>
      </c>
      <c r="P2099" s="183">
        <f>MONTH(All_Opps[[#This Row],[Close Date]])</f>
        <v>9</v>
      </c>
      <c r="Q2099" s="181">
        <f>WEEKNUM(All_Opps[[#This Row],[Close Date]],1)</f>
        <v>39</v>
      </c>
      <c r="R209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282</v>
      </c>
      <c r="S2099" s="4" t="s">
        <v>4508</v>
      </c>
      <c r="T2099" s="4" t="s">
        <v>4509</v>
      </c>
      <c r="U2099" s="68">
        <v>44463</v>
      </c>
      <c r="V2099" s="347" t="s">
        <v>19</v>
      </c>
      <c r="W2099" s="341">
        <v>110140</v>
      </c>
      <c r="X2099" s="4" t="s">
        <v>13</v>
      </c>
      <c r="Y2099" s="4" t="s">
        <v>328</v>
      </c>
      <c r="Z2099" s="68">
        <v>44461</v>
      </c>
    </row>
    <row r="2100" spans="1:26" ht="12.75" x14ac:dyDescent="0.35">
      <c r="A21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2100" s="181" t="str">
        <f>IF(All_Opps[[#This Row],[WeekMod]]&lt;&gt;"",CONCATENATE(All_Opps[[#This Row],[Opp Year]],"-",TEXT(All_Opps[[#This Row],[WeekMod]],"00#")),"")</f>
        <v>2022-034</v>
      </c>
      <c r="C21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2100" s="181" t="str">
        <f>CONCATENATE(All_Opps[[#This Row],[Opp Year]],"-",TEXT(All_Opps[[#This Row],[Week]],"00#"))</f>
        <v>2022-034</v>
      </c>
      <c r="E2100" s="181">
        <f>IFERROR(VALUE(RIGHT(All_Opps[[#This Row],[Opportunity Name]],2)),"")</f>
        <v>2</v>
      </c>
      <c r="F2100" s="181">
        <f>IFERROR(("20"&amp;LEFT(All_Opps[[#This Row],[Opportunity Name]],2))*1,"")</f>
        <v>2022</v>
      </c>
      <c r="G2100" s="181" t="str">
        <f>MID(All_Opps[[#This Row],[Opportunity Name]],3,2)</f>
        <v>04</v>
      </c>
      <c r="H2100" s="181" t="str">
        <f>LEFT(All_Opps[[#This Row],[Opportunity Name]],7)</f>
        <v>2204 Qu</v>
      </c>
      <c r="I2100" s="181" t="str" cm="1">
        <f t="array" ref="I21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00" s="181" t="str">
        <f>YEAR(All_Opps[[#This Row],[Close_Date]])&amp;"-"&amp;TEXT(MONTH(All_Opps[[#This Row],[Close_Date]]),"00")</f>
        <v>2021-08</v>
      </c>
      <c r="K2100" s="182">
        <f>All_Opps[[#This Row],[Created Date2]]*1</f>
        <v>44411</v>
      </c>
      <c r="L2100" s="183">
        <f>YEAR(All_Opps[[#This Row],[Created_Date]])</f>
        <v>2021</v>
      </c>
      <c r="M2100" s="184">
        <f>WEEKNUM(All_Opps[[#This Row],[Created_Date]],16)</f>
        <v>32</v>
      </c>
      <c r="N2100" s="182">
        <f>All_Opps[[#This Row],[Close Date]]*1</f>
        <v>44429</v>
      </c>
      <c r="O2100" s="185">
        <f>YEAR(All_Opps[[#This Row],[Close_Date]])</f>
        <v>2021</v>
      </c>
      <c r="P2100" s="183">
        <f>MONTH(All_Opps[[#This Row],[Close Date]])</f>
        <v>8</v>
      </c>
      <c r="Q2100" s="181">
        <f>WEEKNUM(All_Opps[[#This Row],[Close Date]],1)</f>
        <v>34</v>
      </c>
      <c r="R210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00" s="4" t="s">
        <v>4510</v>
      </c>
      <c r="T2100" s="4" t="s">
        <v>4511</v>
      </c>
      <c r="U2100" s="68">
        <v>44429</v>
      </c>
      <c r="V2100" s="347" t="s">
        <v>18</v>
      </c>
      <c r="W2100" s="9">
        <v>44404</v>
      </c>
      <c r="X2100" s="4" t="s">
        <v>13</v>
      </c>
      <c r="Y2100" s="4" t="s">
        <v>1285</v>
      </c>
      <c r="Z2100" s="68">
        <v>44411</v>
      </c>
    </row>
    <row r="2101" spans="1:26" ht="12.75" x14ac:dyDescent="0.35">
      <c r="A21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91</v>
      </c>
      <c r="B2101" s="181" t="str">
        <f>IF(All_Opps[[#This Row],[WeekMod]]&lt;&gt;"",CONCATENATE(All_Opps[[#This Row],[Opp Year]],"-",TEXT(All_Opps[[#This Row],[WeekMod]],"00#")),"")</f>
        <v>2021-091</v>
      </c>
      <c r="C21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91</v>
      </c>
      <c r="D2101" s="181" t="str">
        <f>CONCATENATE(All_Opps[[#This Row],[Opp Year]],"-",TEXT(All_Opps[[#This Row],[Week]],"00#"))</f>
        <v>2021-091</v>
      </c>
      <c r="E2101" s="181">
        <f>IFERROR(VALUE(RIGHT(All_Opps[[#This Row],[Opportunity Name]],2)),"")</f>
        <v>7</v>
      </c>
      <c r="F2101" s="181">
        <f>IFERROR(("20"&amp;LEFT(All_Opps[[#This Row],[Opportunity Name]],2))*1,"")</f>
        <v>2021</v>
      </c>
      <c r="G2101" s="181" t="str">
        <f>MID(All_Opps[[#This Row],[Opportunity Name]],3,2)</f>
        <v>12</v>
      </c>
      <c r="H2101" s="181" t="str">
        <f>LEFT(All_Opps[[#This Row],[Opportunity Name]],7)</f>
        <v>2112 Os</v>
      </c>
      <c r="I2101" s="181" t="str" cm="1">
        <f t="array" ref="I21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01" s="181" t="str">
        <f>YEAR(All_Opps[[#This Row],[Close_Date]])&amp;"-"&amp;TEXT(MONTH(All_Opps[[#This Row],[Close_Date]]),"00")</f>
        <v>2021-09</v>
      </c>
      <c r="K2101" s="182">
        <f>All_Opps[[#This Row],[Created Date2]]*1</f>
        <v>44170</v>
      </c>
      <c r="L2101" s="183">
        <f>YEAR(All_Opps[[#This Row],[Created_Date]])</f>
        <v>2020</v>
      </c>
      <c r="M2101" s="184">
        <f>WEEKNUM(All_Opps[[#This Row],[Created_Date]],16)</f>
        <v>50</v>
      </c>
      <c r="N2101" s="182">
        <f>All_Opps[[#This Row],[Close Date]]*1</f>
        <v>44462</v>
      </c>
      <c r="O2101" s="185">
        <f>YEAR(All_Opps[[#This Row],[Close_Date]])</f>
        <v>2021</v>
      </c>
      <c r="P2101" s="183">
        <f>MONTH(All_Opps[[#This Row],[Close Date]])</f>
        <v>9</v>
      </c>
      <c r="Q2101" s="181">
        <f>WEEKNUM(All_Opps[[#This Row],[Close Date]],1)</f>
        <v>39</v>
      </c>
      <c r="R21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01" s="4" t="s">
        <v>4512</v>
      </c>
      <c r="T2101" s="4" t="s">
        <v>4513</v>
      </c>
      <c r="U2101" s="68">
        <v>44462</v>
      </c>
      <c r="V2101" s="347" t="s">
        <v>21</v>
      </c>
      <c r="W2101" s="341">
        <v>107848</v>
      </c>
      <c r="X2101" s="4" t="s">
        <v>161</v>
      </c>
      <c r="Y2101" s="4" t="s">
        <v>328</v>
      </c>
      <c r="Z2101" s="68">
        <v>44170</v>
      </c>
    </row>
    <row r="2102" spans="1:26" ht="12.75" x14ac:dyDescent="0.35">
      <c r="A21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85</v>
      </c>
      <c r="B2102" s="181" t="str">
        <f>IF(All_Opps[[#This Row],[WeekMod]]&lt;&gt;"",CONCATENATE(All_Opps[[#This Row],[Opp Year]],"-",TEXT(All_Opps[[#This Row],[WeekMod]],"00#")),"")</f>
        <v>2021-085</v>
      </c>
      <c r="C21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85</v>
      </c>
      <c r="D2102" s="181" t="str">
        <f>CONCATENATE(All_Opps[[#This Row],[Opp Year]],"-",TEXT(All_Opps[[#This Row],[Week]],"00#"))</f>
        <v>2021-085</v>
      </c>
      <c r="E2102" s="181">
        <f>IFERROR(VALUE(RIGHT(All_Opps[[#This Row],[Opportunity Name]],2)),"")</f>
        <v>2</v>
      </c>
      <c r="F2102" s="181">
        <f>IFERROR(("20"&amp;LEFT(All_Opps[[#This Row],[Opportunity Name]],2))*1,"")</f>
        <v>2021</v>
      </c>
      <c r="G2102" s="181" t="str">
        <f>MID(All_Opps[[#This Row],[Opportunity Name]],3,2)</f>
        <v>12</v>
      </c>
      <c r="H2102" s="181" t="str">
        <f>LEFT(All_Opps[[#This Row],[Opportunity Name]],7)</f>
        <v>2112 An</v>
      </c>
      <c r="I2102" s="181" t="str" cm="1">
        <f t="array" ref="I21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02" s="181" t="str">
        <f>YEAR(All_Opps[[#This Row],[Close_Date]])&amp;"-"&amp;TEXT(MONTH(All_Opps[[#This Row],[Close_Date]]),"00")</f>
        <v>2021-08</v>
      </c>
      <c r="K2102" s="182">
        <f>All_Opps[[#This Row],[Created Date2]]*1</f>
        <v>44399</v>
      </c>
      <c r="L2102" s="183">
        <f>YEAR(All_Opps[[#This Row],[Created_Date]])</f>
        <v>2021</v>
      </c>
      <c r="M2102" s="184">
        <f>WEEKNUM(All_Opps[[#This Row],[Created_Date]],16)</f>
        <v>30</v>
      </c>
      <c r="N2102" s="182">
        <f>All_Opps[[#This Row],[Close Date]]*1</f>
        <v>44420</v>
      </c>
      <c r="O2102" s="185">
        <f>YEAR(All_Opps[[#This Row],[Close_Date]])</f>
        <v>2021</v>
      </c>
      <c r="P2102" s="183">
        <f>MONTH(All_Opps[[#This Row],[Close Date]])</f>
        <v>8</v>
      </c>
      <c r="Q2102" s="181">
        <f>WEEKNUM(All_Opps[[#This Row],[Close Date]],1)</f>
        <v>33</v>
      </c>
      <c r="R210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02" s="4" t="s">
        <v>4514</v>
      </c>
      <c r="T2102" s="4" t="s">
        <v>4515</v>
      </c>
      <c r="U2102" s="68">
        <v>44420</v>
      </c>
      <c r="V2102" s="347" t="s">
        <v>18</v>
      </c>
      <c r="W2102" s="9">
        <v>21507</v>
      </c>
      <c r="X2102" s="4" t="s">
        <v>24</v>
      </c>
      <c r="Y2102" s="4" t="s">
        <v>3563</v>
      </c>
      <c r="Z2102" s="68">
        <v>44399</v>
      </c>
    </row>
    <row r="2103" spans="1:26" ht="12.75" x14ac:dyDescent="0.35">
      <c r="A210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103" s="181" t="str">
        <f>IF(All_Opps[[#This Row],[WeekMod]]&lt;&gt;"",CONCATENATE(All_Opps[[#This Row],[Opp Year]],"-",TEXT(All_Opps[[#This Row],[WeekMod]],"00#")),"")</f>
        <v/>
      </c>
      <c r="C21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103" s="181" t="str">
        <f>CONCATENATE(All_Opps[[#This Row],[Opp Year]],"-",TEXT(All_Opps[[#This Row],[Week]],"00#"))</f>
        <v>2023-001</v>
      </c>
      <c r="E2103" s="181">
        <f>IFERROR(VALUE(RIGHT(All_Opps[[#This Row],[Opportunity Name]],2)),"")</f>
        <v>6</v>
      </c>
      <c r="F2103" s="181">
        <f>IFERROR(("20"&amp;LEFT(All_Opps[[#This Row],[Opportunity Name]],2))*1,"")</f>
        <v>2023</v>
      </c>
      <c r="G2103" s="181" t="str">
        <f>MID(All_Opps[[#This Row],[Opportunity Name]],3,2)</f>
        <v>08</v>
      </c>
      <c r="H2103" s="181" t="str">
        <f>LEFT(All_Opps[[#This Row],[Opportunity Name]],7)</f>
        <v>2308 Za</v>
      </c>
      <c r="I2103" s="181" t="str" cm="1">
        <f t="array" ref="I21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03" s="181" t="str">
        <f>YEAR(All_Opps[[#This Row],[Close_Date]])&amp;"-"&amp;TEXT(MONTH(All_Opps[[#This Row],[Close_Date]]),"00")</f>
        <v>2021-08</v>
      </c>
      <c r="K2103" s="182">
        <f>All_Opps[[#This Row],[Created Date2]]*1</f>
        <v>44406</v>
      </c>
      <c r="L2103" s="183">
        <f>YEAR(All_Opps[[#This Row],[Created_Date]])</f>
        <v>2021</v>
      </c>
      <c r="M2103" s="184">
        <f>WEEKNUM(All_Opps[[#This Row],[Created_Date]],16)</f>
        <v>31</v>
      </c>
      <c r="N2103" s="182">
        <f>All_Opps[[#This Row],[Close Date]]*1</f>
        <v>44436</v>
      </c>
      <c r="O2103" s="185">
        <f>YEAR(All_Opps[[#This Row],[Close_Date]])</f>
        <v>2021</v>
      </c>
      <c r="P2103" s="183">
        <f>MONTH(All_Opps[[#This Row],[Close Date]])</f>
        <v>8</v>
      </c>
      <c r="Q2103" s="181">
        <f>WEEKNUM(All_Opps[[#This Row],[Close Date]],1)</f>
        <v>35</v>
      </c>
      <c r="R21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03" s="4" t="s">
        <v>4516</v>
      </c>
      <c r="T2103" s="4" t="s">
        <v>4517</v>
      </c>
      <c r="U2103" s="68">
        <v>44436</v>
      </c>
      <c r="V2103" s="347" t="s">
        <v>18</v>
      </c>
      <c r="W2103" s="9">
        <v>92070</v>
      </c>
      <c r="X2103" s="4" t="s">
        <v>5</v>
      </c>
      <c r="Y2103" s="4" t="s">
        <v>1285</v>
      </c>
      <c r="Z2103" s="68">
        <v>44406</v>
      </c>
    </row>
    <row r="2104" spans="1:26" ht="12.75" x14ac:dyDescent="0.35">
      <c r="A21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2104" s="181" t="str">
        <f>IF(All_Opps[[#This Row],[WeekMod]]&lt;&gt;"",CONCATENATE(All_Opps[[#This Row],[Opp Year]],"-",TEXT(All_Opps[[#This Row],[WeekMod]],"00#")),"")</f>
        <v>2022-038</v>
      </c>
      <c r="C21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2104" s="181" t="str">
        <f>CONCATENATE(All_Opps[[#This Row],[Opp Year]],"-",TEXT(All_Opps[[#This Row],[Week]],"00#"))</f>
        <v>2022-038</v>
      </c>
      <c r="E2104" s="181">
        <f>IFERROR(VALUE(RIGHT(All_Opps[[#This Row],[Opportunity Name]],2)),"")</f>
        <v>2</v>
      </c>
      <c r="F2104" s="181">
        <f>IFERROR(("20"&amp;LEFT(All_Opps[[#This Row],[Opportunity Name]],2))*1,"")</f>
        <v>2022</v>
      </c>
      <c r="G2104" s="181" t="str">
        <f>MID(All_Opps[[#This Row],[Opportunity Name]],3,2)</f>
        <v>08</v>
      </c>
      <c r="H2104" s="181" t="str">
        <f>LEFT(All_Opps[[#This Row],[Opportunity Name]],7)</f>
        <v>2208 Ko</v>
      </c>
      <c r="I2104" s="181" t="str" cm="1">
        <f t="array" ref="I21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04" s="181" t="str">
        <f>YEAR(All_Opps[[#This Row],[Close_Date]])&amp;"-"&amp;TEXT(MONTH(All_Opps[[#This Row],[Close_Date]]),"00")</f>
        <v>2021-09</v>
      </c>
      <c r="K2104" s="182">
        <f>All_Opps[[#This Row],[Created Date2]]*1</f>
        <v>44449</v>
      </c>
      <c r="L2104" s="183">
        <f>YEAR(All_Opps[[#This Row],[Created_Date]])</f>
        <v>2021</v>
      </c>
      <c r="M2104" s="184">
        <f>WEEKNUM(All_Opps[[#This Row],[Created_Date]],16)</f>
        <v>37</v>
      </c>
      <c r="N2104" s="182">
        <f>All_Opps[[#This Row],[Close Date]]*1</f>
        <v>44454</v>
      </c>
      <c r="O2104" s="185">
        <f>YEAR(All_Opps[[#This Row],[Close_Date]])</f>
        <v>2021</v>
      </c>
      <c r="P2104" s="183">
        <f>MONTH(All_Opps[[#This Row],[Close Date]])</f>
        <v>9</v>
      </c>
      <c r="Q2104" s="181">
        <f>WEEKNUM(All_Opps[[#This Row],[Close Date]],1)</f>
        <v>38</v>
      </c>
      <c r="R210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04" s="4" t="s">
        <v>4518</v>
      </c>
      <c r="T2104" s="4" t="s">
        <v>4519</v>
      </c>
      <c r="U2104" s="68">
        <v>44454</v>
      </c>
      <c r="V2104" s="347" t="s">
        <v>18</v>
      </c>
      <c r="W2104" s="9">
        <v>46119</v>
      </c>
      <c r="X2104" s="4" t="s">
        <v>6</v>
      </c>
      <c r="Y2104" s="4" t="s">
        <v>1285</v>
      </c>
      <c r="Z2104" s="68">
        <v>44449</v>
      </c>
    </row>
    <row r="2105" spans="1:26" ht="12.75" x14ac:dyDescent="0.35">
      <c r="A21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2105" s="181" t="str">
        <f>IF(All_Opps[[#This Row],[WeekMod]]&lt;&gt;"",CONCATENATE(All_Opps[[#This Row],[Opp Year]],"-",TEXT(All_Opps[[#This Row],[WeekMod]],"00#")),"")</f>
        <v>2022-040</v>
      </c>
      <c r="C21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2105" s="181" t="str">
        <f>CONCATENATE(All_Opps[[#This Row],[Opp Year]],"-",TEXT(All_Opps[[#This Row],[Week]],"00#"))</f>
        <v>2022-040</v>
      </c>
      <c r="E2105" s="181">
        <f>IFERROR(VALUE(RIGHT(All_Opps[[#This Row],[Opportunity Name]],2)),"")</f>
        <v>2</v>
      </c>
      <c r="F2105" s="181">
        <f>IFERROR(("20"&amp;LEFT(All_Opps[[#This Row],[Opportunity Name]],2))*1,"")</f>
        <v>2022</v>
      </c>
      <c r="G2105" s="181" t="str">
        <f>MID(All_Opps[[#This Row],[Opportunity Name]],3,2)</f>
        <v>01</v>
      </c>
      <c r="H2105" s="181" t="str">
        <f>LEFT(All_Opps[[#This Row],[Opportunity Name]],7)</f>
        <v>2201-01</v>
      </c>
      <c r="I2105" s="181" t="str" cm="1">
        <f t="array" ref="I21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05" s="181" t="str">
        <f>YEAR(All_Opps[[#This Row],[Close_Date]])&amp;"-"&amp;TEXT(MONTH(All_Opps[[#This Row],[Close_Date]]),"00")</f>
        <v>2021-09</v>
      </c>
      <c r="K2105" s="182">
        <f>All_Opps[[#This Row],[Created Date2]]*1</f>
        <v>44470</v>
      </c>
      <c r="L2105" s="183">
        <f>YEAR(All_Opps[[#This Row],[Created_Date]])</f>
        <v>2021</v>
      </c>
      <c r="M2105" s="184">
        <f>WEEKNUM(All_Opps[[#This Row],[Created_Date]],16)</f>
        <v>40</v>
      </c>
      <c r="N2105" s="182">
        <f>All_Opps[[#This Row],[Close Date]]*1</f>
        <v>44469</v>
      </c>
      <c r="O2105" s="185">
        <f>YEAR(All_Opps[[#This Row],[Close_Date]])</f>
        <v>2021</v>
      </c>
      <c r="P2105" s="183">
        <f>MONTH(All_Opps[[#This Row],[Close Date]])</f>
        <v>9</v>
      </c>
      <c r="Q2105" s="181">
        <f>WEEKNUM(All_Opps[[#This Row],[Close Date]],1)</f>
        <v>40</v>
      </c>
      <c r="R210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92</v>
      </c>
      <c r="S2105" s="4" t="s">
        <v>4520</v>
      </c>
      <c r="T2105" s="4" t="s">
        <v>4521</v>
      </c>
      <c r="U2105" s="68">
        <v>44469</v>
      </c>
      <c r="V2105" s="347" t="s">
        <v>19</v>
      </c>
      <c r="W2105" s="341">
        <v>0</v>
      </c>
      <c r="X2105" s="4" t="s">
        <v>13</v>
      </c>
      <c r="Y2105" s="4" t="s">
        <v>328</v>
      </c>
      <c r="Z2105" s="68">
        <v>44470</v>
      </c>
    </row>
    <row r="2106" spans="1:26" ht="12.75" x14ac:dyDescent="0.35">
      <c r="A21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2106" s="181" t="str">
        <f>IF(All_Opps[[#This Row],[WeekMod]]&lt;&gt;"",CONCATENATE(All_Opps[[#This Row],[Opp Year]],"-",TEXT(All_Opps[[#This Row],[WeekMod]],"00#")),"")</f>
        <v>2022-041</v>
      </c>
      <c r="C21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2106" s="181" t="str">
        <f>CONCATENATE(All_Opps[[#This Row],[Opp Year]],"-",TEXT(All_Opps[[#This Row],[Week]],"00#"))</f>
        <v>2022-041</v>
      </c>
      <c r="E2106" s="181">
        <f>IFERROR(VALUE(RIGHT(All_Opps[[#This Row],[Opportunity Name]],2)),"")</f>
        <v>2</v>
      </c>
      <c r="F2106" s="181">
        <f>IFERROR(("20"&amp;LEFT(All_Opps[[#This Row],[Opportunity Name]],2))*1,"")</f>
        <v>2022</v>
      </c>
      <c r="G2106" s="181" t="str">
        <f>MID(All_Opps[[#This Row],[Opportunity Name]],3,2)</f>
        <v>01</v>
      </c>
      <c r="H2106" s="181" t="str">
        <f>LEFT(All_Opps[[#This Row],[Opportunity Name]],7)</f>
        <v>2201-01</v>
      </c>
      <c r="I2106" s="181" t="str" cm="1">
        <f t="array" ref="I21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06" s="181" t="str">
        <f>YEAR(All_Opps[[#This Row],[Close_Date]])&amp;"-"&amp;TEXT(MONTH(All_Opps[[#This Row],[Close_Date]]),"00")</f>
        <v>2021-10</v>
      </c>
      <c r="K2106" s="182">
        <f>All_Opps[[#This Row],[Created Date2]]*1</f>
        <v>44479</v>
      </c>
      <c r="L2106" s="183">
        <f>YEAR(All_Opps[[#This Row],[Created_Date]])</f>
        <v>2021</v>
      </c>
      <c r="M2106" s="184">
        <f>WEEKNUM(All_Opps[[#This Row],[Created_Date]],16)</f>
        <v>42</v>
      </c>
      <c r="N2106" s="182">
        <f>All_Opps[[#This Row],[Close Date]]*1</f>
        <v>44478</v>
      </c>
      <c r="O2106" s="185">
        <f>YEAR(All_Opps[[#This Row],[Close_Date]])</f>
        <v>2021</v>
      </c>
      <c r="P2106" s="183">
        <f>MONTH(All_Opps[[#This Row],[Close Date]])</f>
        <v>10</v>
      </c>
      <c r="Q2106" s="181">
        <f>WEEKNUM(All_Opps[[#This Row],[Close Date]],1)</f>
        <v>41</v>
      </c>
      <c r="R210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83</v>
      </c>
      <c r="S2106" s="4" t="s">
        <v>4522</v>
      </c>
      <c r="T2106" s="4" t="s">
        <v>4523</v>
      </c>
      <c r="U2106" s="68">
        <v>44478</v>
      </c>
      <c r="V2106" s="347" t="s">
        <v>19</v>
      </c>
      <c r="W2106" s="341">
        <v>0</v>
      </c>
      <c r="X2106" s="4" t="s">
        <v>13</v>
      </c>
      <c r="Y2106" s="4" t="s">
        <v>328</v>
      </c>
      <c r="Z2106" s="68">
        <v>44479</v>
      </c>
    </row>
    <row r="2107" spans="1:26" ht="12.75" x14ac:dyDescent="0.35">
      <c r="A210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107" s="181" t="str">
        <f>IF(All_Opps[[#This Row],[WeekMod]]&lt;&gt;"",CONCATENATE(All_Opps[[#This Row],[Opp Year]],"-",TEXT(All_Opps[[#This Row],[WeekMod]],"00#")),"")</f>
        <v/>
      </c>
      <c r="C21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107" s="181" t="str">
        <f>CONCATENATE(All_Opps[[#This Row],[Opp Year]],"-",TEXT(All_Opps[[#This Row],[Week]],"00#"))</f>
        <v>2023-001</v>
      </c>
      <c r="E2107" s="181">
        <f>IFERROR(VALUE(RIGHT(All_Opps[[#This Row],[Opportunity Name]],2)),"")</f>
        <v>2</v>
      </c>
      <c r="F2107" s="181">
        <f>IFERROR(("20"&amp;LEFT(All_Opps[[#This Row],[Opportunity Name]],2))*1,"")</f>
        <v>2023</v>
      </c>
      <c r="G2107" s="181" t="str">
        <f>MID(All_Opps[[#This Row],[Opportunity Name]],3,2)</f>
        <v>08</v>
      </c>
      <c r="H2107" s="181" t="str">
        <f>LEFT(All_Opps[[#This Row],[Opportunity Name]],7)</f>
        <v>2308-01</v>
      </c>
      <c r="I2107" s="181" t="str" cm="1">
        <f t="array" ref="I21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107" s="181" t="str">
        <f>YEAR(All_Opps[[#This Row],[Close_Date]])&amp;"-"&amp;TEXT(MONTH(All_Opps[[#This Row],[Close_Date]]),"00")</f>
        <v>2021-10</v>
      </c>
      <c r="K2107" s="182">
        <f>All_Opps[[#This Row],[Created Date2]]*1</f>
        <v>44472</v>
      </c>
      <c r="L2107" s="183">
        <f>YEAR(All_Opps[[#This Row],[Created_Date]])</f>
        <v>2021</v>
      </c>
      <c r="M2107" s="184">
        <f>WEEKNUM(All_Opps[[#This Row],[Created_Date]],16)</f>
        <v>41</v>
      </c>
      <c r="N2107" s="182">
        <f>All_Opps[[#This Row],[Close Date]]*1</f>
        <v>44474</v>
      </c>
      <c r="O2107" s="185">
        <f>YEAR(All_Opps[[#This Row],[Close_Date]])</f>
        <v>2021</v>
      </c>
      <c r="P2107" s="183">
        <f>MONTH(All_Opps[[#This Row],[Close Date]])</f>
        <v>10</v>
      </c>
      <c r="Q2107" s="181">
        <f>WEEKNUM(All_Opps[[#This Row],[Close Date]],1)</f>
        <v>41</v>
      </c>
      <c r="R21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07" s="4" t="s">
        <v>4524</v>
      </c>
      <c r="T2107" s="4" t="s">
        <v>4525</v>
      </c>
      <c r="U2107" s="68">
        <v>44474</v>
      </c>
      <c r="V2107" s="347" t="s">
        <v>20</v>
      </c>
      <c r="W2107" s="341">
        <v>38641</v>
      </c>
      <c r="X2107" s="4" t="s">
        <v>13</v>
      </c>
      <c r="Y2107" s="4" t="s">
        <v>328</v>
      </c>
      <c r="Z2107" s="68">
        <v>44472</v>
      </c>
    </row>
    <row r="2108" spans="1:26" ht="12.75" x14ac:dyDescent="0.35">
      <c r="A21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2108" s="181" t="str">
        <f>IF(All_Opps[[#This Row],[WeekMod]]&lt;&gt;"",CONCATENATE(All_Opps[[#This Row],[Opp Year]],"-",TEXT(All_Opps[[#This Row],[WeekMod]],"00#")),"")</f>
        <v>2022-041</v>
      </c>
      <c r="C21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2108" s="181" t="str">
        <f>CONCATENATE(All_Opps[[#This Row],[Opp Year]],"-",TEXT(All_Opps[[#This Row],[Week]],"00#"))</f>
        <v>2022-041</v>
      </c>
      <c r="E2108" s="181">
        <f>IFERROR(VALUE(RIGHT(All_Opps[[#This Row],[Opportunity Name]],2)),"")</f>
        <v>2</v>
      </c>
      <c r="F2108" s="181">
        <f>IFERROR(("20"&amp;LEFT(All_Opps[[#This Row],[Opportunity Name]],2))*1,"")</f>
        <v>2022</v>
      </c>
      <c r="G2108" s="181" t="str">
        <f>MID(All_Opps[[#This Row],[Opportunity Name]],3,2)</f>
        <v>09</v>
      </c>
      <c r="H2108" s="181" t="str">
        <f>LEFT(All_Opps[[#This Row],[Opportunity Name]],7)</f>
        <v>2209-22</v>
      </c>
      <c r="I2108" s="181" t="str" cm="1">
        <f t="array" ref="I21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08" s="181" t="str">
        <f>YEAR(All_Opps[[#This Row],[Close_Date]])&amp;"-"&amp;TEXT(MONTH(All_Opps[[#This Row],[Close_Date]]),"00")</f>
        <v>2021-10</v>
      </c>
      <c r="K2108" s="182">
        <f>All_Opps[[#This Row],[Created Date2]]*1</f>
        <v>44475</v>
      </c>
      <c r="L2108" s="183">
        <f>YEAR(All_Opps[[#This Row],[Created_Date]])</f>
        <v>2021</v>
      </c>
      <c r="M2108" s="184">
        <f>WEEKNUM(All_Opps[[#This Row],[Created_Date]],16)</f>
        <v>41</v>
      </c>
      <c r="N2108" s="182">
        <f>All_Opps[[#This Row],[Close Date]]*1</f>
        <v>44477</v>
      </c>
      <c r="O2108" s="185">
        <f>YEAR(All_Opps[[#This Row],[Close_Date]])</f>
        <v>2021</v>
      </c>
      <c r="P2108" s="183">
        <f>MONTH(All_Opps[[#This Row],[Close Date]])</f>
        <v>10</v>
      </c>
      <c r="Q2108" s="181">
        <f>WEEKNUM(All_Opps[[#This Row],[Close Date]],1)</f>
        <v>41</v>
      </c>
      <c r="R210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330</v>
      </c>
      <c r="S2108" s="4" t="s">
        <v>4526</v>
      </c>
      <c r="T2108" s="4" t="s">
        <v>4527</v>
      </c>
      <c r="U2108" s="68">
        <v>44477</v>
      </c>
      <c r="V2108" s="347" t="s">
        <v>19</v>
      </c>
      <c r="W2108" s="341">
        <v>119055</v>
      </c>
      <c r="X2108" s="4" t="s">
        <v>11</v>
      </c>
      <c r="Y2108" s="4" t="s">
        <v>328</v>
      </c>
      <c r="Z2108" s="68">
        <v>44475</v>
      </c>
    </row>
    <row r="2109" spans="1:26" ht="12.75" x14ac:dyDescent="0.35">
      <c r="A21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2109" s="181" t="str">
        <f>IF(All_Opps[[#This Row],[WeekMod]]&lt;&gt;"",CONCATENATE(All_Opps[[#This Row],[Opp Year]],"-",TEXT(All_Opps[[#This Row],[WeekMod]],"00#")),"")</f>
        <v>2022-041</v>
      </c>
      <c r="C21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2109" s="181" t="str">
        <f>CONCATENATE(All_Opps[[#This Row],[Opp Year]],"-",TEXT(All_Opps[[#This Row],[Week]],"00#"))</f>
        <v>2022-041</v>
      </c>
      <c r="E2109" s="181">
        <f>IFERROR(VALUE(RIGHT(All_Opps[[#This Row],[Opportunity Name]],2)),"")</f>
        <v>2</v>
      </c>
      <c r="F2109" s="181">
        <f>IFERROR(("20"&amp;LEFT(All_Opps[[#This Row],[Opportunity Name]],2))*1,"")</f>
        <v>2022</v>
      </c>
      <c r="G2109" s="181" t="str">
        <f>MID(All_Opps[[#This Row],[Opportunity Name]],3,2)</f>
        <v>08</v>
      </c>
      <c r="H2109" s="181" t="str">
        <f>LEFT(All_Opps[[#This Row],[Opportunity Name]],7)</f>
        <v>2208 No</v>
      </c>
      <c r="I2109" s="181" t="str" cm="1">
        <f t="array" ref="I21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09" s="181" t="str">
        <f>YEAR(All_Opps[[#This Row],[Close_Date]])&amp;"-"&amp;TEXT(MONTH(All_Opps[[#This Row],[Close_Date]]),"00")</f>
        <v>2021-10</v>
      </c>
      <c r="K2109" s="182">
        <f>All_Opps[[#This Row],[Created Date2]]*1</f>
        <v>44452</v>
      </c>
      <c r="L2109" s="183">
        <f>YEAR(All_Opps[[#This Row],[Created_Date]])</f>
        <v>2021</v>
      </c>
      <c r="M2109" s="184">
        <f>WEEKNUM(All_Opps[[#This Row],[Created_Date]],16)</f>
        <v>38</v>
      </c>
      <c r="N2109" s="182">
        <f>All_Opps[[#This Row],[Close Date]]*1</f>
        <v>44477</v>
      </c>
      <c r="O2109" s="185">
        <f>YEAR(All_Opps[[#This Row],[Close_Date]])</f>
        <v>2021</v>
      </c>
      <c r="P2109" s="183">
        <f>MONTH(All_Opps[[#This Row],[Close Date]])</f>
        <v>10</v>
      </c>
      <c r="Q2109" s="181">
        <f>WEEKNUM(All_Opps[[#This Row],[Close Date]],1)</f>
        <v>41</v>
      </c>
      <c r="R210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09" s="4" t="s">
        <v>4528</v>
      </c>
      <c r="T2109" s="4" t="s">
        <v>4529</v>
      </c>
      <c r="U2109" s="68">
        <v>44477</v>
      </c>
      <c r="V2109" s="347" t="s">
        <v>18</v>
      </c>
      <c r="W2109" s="9">
        <v>55895</v>
      </c>
      <c r="X2109" s="4" t="s">
        <v>161</v>
      </c>
      <c r="Y2109" s="4" t="s">
        <v>1285</v>
      </c>
      <c r="Z2109" s="68">
        <v>44452</v>
      </c>
    </row>
    <row r="2110" spans="1:26" ht="12.75" x14ac:dyDescent="0.35">
      <c r="A21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2110" s="181" t="str">
        <f>IF(All_Opps[[#This Row],[WeekMod]]&lt;&gt;"",CONCATENATE(All_Opps[[#This Row],[Opp Year]],"-",TEXT(All_Opps[[#This Row],[WeekMod]],"00#")),"")</f>
        <v>2022-038</v>
      </c>
      <c r="C21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2110" s="181" t="str">
        <f>CONCATENATE(All_Opps[[#This Row],[Opp Year]],"-",TEXT(All_Opps[[#This Row],[Week]],"00#"))</f>
        <v>2022-038</v>
      </c>
      <c r="E2110" s="181">
        <f>IFERROR(VALUE(RIGHT(All_Opps[[#This Row],[Opportunity Name]],2)),"")</f>
        <v>2</v>
      </c>
      <c r="F2110" s="181">
        <f>IFERROR(("20"&amp;LEFT(All_Opps[[#This Row],[Opportunity Name]],2))*1,"")</f>
        <v>2022</v>
      </c>
      <c r="G2110" s="181" t="str">
        <f>MID(All_Opps[[#This Row],[Opportunity Name]],3,2)</f>
        <v>02</v>
      </c>
      <c r="H2110" s="181" t="str">
        <f>LEFT(All_Opps[[#This Row],[Opportunity Name]],7)</f>
        <v>2202 Pr</v>
      </c>
      <c r="I2110" s="181" t="str" cm="1">
        <f t="array" ref="I21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10" s="181" t="str">
        <f>YEAR(All_Opps[[#This Row],[Close_Date]])&amp;"-"&amp;TEXT(MONTH(All_Opps[[#This Row],[Close_Date]]),"00")</f>
        <v>2021-09</v>
      </c>
      <c r="K2110" s="182">
        <f>All_Opps[[#This Row],[Created Date2]]*1</f>
        <v>44441</v>
      </c>
      <c r="L2110" s="183">
        <f>YEAR(All_Opps[[#This Row],[Created_Date]])</f>
        <v>2021</v>
      </c>
      <c r="M2110" s="184">
        <f>WEEKNUM(All_Opps[[#This Row],[Created_Date]],16)</f>
        <v>36</v>
      </c>
      <c r="N2110" s="182">
        <f>All_Opps[[#This Row],[Close Date]]*1</f>
        <v>44453</v>
      </c>
      <c r="O2110" s="185">
        <f>YEAR(All_Opps[[#This Row],[Close_Date]])</f>
        <v>2021</v>
      </c>
      <c r="P2110" s="183">
        <f>MONTH(All_Opps[[#This Row],[Close Date]])</f>
        <v>9</v>
      </c>
      <c r="Q2110" s="181">
        <f>WEEKNUM(All_Opps[[#This Row],[Close Date]],1)</f>
        <v>38</v>
      </c>
      <c r="R211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10" s="4" t="s">
        <v>4530</v>
      </c>
      <c r="T2110" s="4" t="s">
        <v>4531</v>
      </c>
      <c r="U2110" s="68">
        <v>44453</v>
      </c>
      <c r="V2110" s="347" t="s">
        <v>18</v>
      </c>
      <c r="W2110" s="9">
        <v>26509</v>
      </c>
      <c r="X2110" s="4" t="s">
        <v>159</v>
      </c>
      <c r="Y2110" s="4" t="s">
        <v>1285</v>
      </c>
      <c r="Z2110" s="68">
        <v>44441</v>
      </c>
    </row>
    <row r="2111" spans="1:26" ht="12.75" x14ac:dyDescent="0.35">
      <c r="A21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86</v>
      </c>
      <c r="B2111" s="181" t="str">
        <f>IF(All_Opps[[#This Row],[WeekMod]]&lt;&gt;"",CONCATENATE(All_Opps[[#This Row],[Opp Year]],"-",TEXT(All_Opps[[#This Row],[WeekMod]],"00#")),"")</f>
        <v>2021-086</v>
      </c>
      <c r="C21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86</v>
      </c>
      <c r="D2111" s="181" t="str">
        <f>CONCATENATE(All_Opps[[#This Row],[Opp Year]],"-",TEXT(All_Opps[[#This Row],[Week]],"00#"))</f>
        <v>2021-086</v>
      </c>
      <c r="E2111" s="181">
        <f>IFERROR(VALUE(RIGHT(All_Opps[[#This Row],[Opportunity Name]],2)),"")</f>
        <v>1</v>
      </c>
      <c r="F2111" s="181">
        <f>IFERROR(("20"&amp;LEFT(All_Opps[[#This Row],[Opportunity Name]],2))*1,"")</f>
        <v>2021</v>
      </c>
      <c r="G2111" s="181" t="str">
        <f>MID(All_Opps[[#This Row],[Opportunity Name]],3,2)</f>
        <v>11</v>
      </c>
      <c r="H2111" s="181" t="str">
        <f>LEFT(All_Opps[[#This Row],[Opportunity Name]],7)</f>
        <v>2111-04</v>
      </c>
      <c r="I2111" s="181" t="str" cm="1">
        <f t="array" ref="I21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11" s="181" t="str">
        <f>YEAR(All_Opps[[#This Row],[Close_Date]])&amp;"-"&amp;TEXT(MONTH(All_Opps[[#This Row],[Close_Date]]),"00")</f>
        <v>2021-08</v>
      </c>
      <c r="K2111" s="182">
        <f>All_Opps[[#This Row],[Created Date2]]*1</f>
        <v>44424</v>
      </c>
      <c r="L2111" s="183">
        <f>YEAR(All_Opps[[#This Row],[Created_Date]])</f>
        <v>2021</v>
      </c>
      <c r="M2111" s="184">
        <f>WEEKNUM(All_Opps[[#This Row],[Created_Date]],16)</f>
        <v>34</v>
      </c>
      <c r="N2111" s="182">
        <f>All_Opps[[#This Row],[Close Date]]*1</f>
        <v>44424</v>
      </c>
      <c r="O2111" s="185">
        <f>YEAR(All_Opps[[#This Row],[Close_Date]])</f>
        <v>2021</v>
      </c>
      <c r="P2111" s="183">
        <f>MONTH(All_Opps[[#This Row],[Close Date]])</f>
        <v>8</v>
      </c>
      <c r="Q2111" s="181">
        <f>WEEKNUM(All_Opps[[#This Row],[Close Date]],1)</f>
        <v>34</v>
      </c>
      <c r="R211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77</v>
      </c>
      <c r="S2111" s="4" t="s">
        <v>4532</v>
      </c>
      <c r="T2111" s="4" t="s">
        <v>4533</v>
      </c>
      <c r="U2111" s="68">
        <v>44424</v>
      </c>
      <c r="V2111" s="347" t="s">
        <v>19</v>
      </c>
      <c r="W2111" s="341">
        <v>12340</v>
      </c>
      <c r="X2111" s="4" t="s">
        <v>13</v>
      </c>
      <c r="Y2111" s="4" t="s">
        <v>328</v>
      </c>
      <c r="Z2111" s="68">
        <v>44424</v>
      </c>
    </row>
    <row r="2112" spans="1:26" ht="12.75" x14ac:dyDescent="0.35">
      <c r="A21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2112" s="181" t="str">
        <f>IF(All_Opps[[#This Row],[WeekMod]]&lt;&gt;"",CONCATENATE(All_Opps[[#This Row],[Opp Year]],"-",TEXT(All_Opps[[#This Row],[WeekMod]],"00#")),"")</f>
        <v>2022-041</v>
      </c>
      <c r="C21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2112" s="181" t="str">
        <f>CONCATENATE(All_Opps[[#This Row],[Opp Year]],"-",TEXT(All_Opps[[#This Row],[Week]],"00#"))</f>
        <v>2022-041</v>
      </c>
      <c r="E2112" s="181">
        <f>IFERROR(VALUE(RIGHT(All_Opps[[#This Row],[Opportunity Name]],2)),"")</f>
        <v>5</v>
      </c>
      <c r="F2112" s="181">
        <f>IFERROR(("20"&amp;LEFT(All_Opps[[#This Row],[Opportunity Name]],2))*1,"")</f>
        <v>2022</v>
      </c>
      <c r="G2112" s="181" t="str">
        <f>MID(All_Opps[[#This Row],[Opportunity Name]],3,2)</f>
        <v>02</v>
      </c>
      <c r="H2112" s="181" t="str">
        <f>LEFT(All_Opps[[#This Row],[Opportunity Name]],7)</f>
        <v>2202 Li</v>
      </c>
      <c r="I2112" s="181" t="str" cm="1">
        <f t="array" ref="I21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12" s="181" t="str">
        <f>YEAR(All_Opps[[#This Row],[Close_Date]])&amp;"-"&amp;TEXT(MONTH(All_Opps[[#This Row],[Close_Date]]),"00")</f>
        <v>2021-10</v>
      </c>
      <c r="K2112" s="182">
        <f>All_Opps[[#This Row],[Created Date2]]*1</f>
        <v>44462</v>
      </c>
      <c r="L2112" s="183">
        <f>YEAR(All_Opps[[#This Row],[Created_Date]])</f>
        <v>2021</v>
      </c>
      <c r="M2112" s="184">
        <f>WEEKNUM(All_Opps[[#This Row],[Created_Date]],16)</f>
        <v>39</v>
      </c>
      <c r="N2112" s="182">
        <f>All_Opps[[#This Row],[Close Date]]*1</f>
        <v>44477</v>
      </c>
      <c r="O2112" s="185">
        <f>YEAR(All_Opps[[#This Row],[Close_Date]])</f>
        <v>2021</v>
      </c>
      <c r="P2112" s="183">
        <f>MONTH(All_Opps[[#This Row],[Close Date]])</f>
        <v>10</v>
      </c>
      <c r="Q2112" s="181">
        <f>WEEKNUM(All_Opps[[#This Row],[Close Date]],1)</f>
        <v>41</v>
      </c>
      <c r="R21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12" s="4" t="s">
        <v>4534</v>
      </c>
      <c r="T2112" s="4" t="s">
        <v>4535</v>
      </c>
      <c r="U2112" s="68">
        <v>44477</v>
      </c>
      <c r="V2112" s="347" t="s">
        <v>18</v>
      </c>
      <c r="W2112" s="9">
        <v>79538</v>
      </c>
      <c r="X2112" s="4" t="s">
        <v>6</v>
      </c>
      <c r="Y2112" s="4" t="s">
        <v>1285</v>
      </c>
      <c r="Z2112" s="68">
        <v>44462</v>
      </c>
    </row>
    <row r="2113" spans="1:26" ht="12.75" x14ac:dyDescent="0.35">
      <c r="A211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113" s="181" t="str">
        <f>IF(All_Opps[[#This Row],[WeekMod]]&lt;&gt;"",CONCATENATE(All_Opps[[#This Row],[Opp Year]],"-",TEXT(All_Opps[[#This Row],[WeekMod]],"00#")),"")</f>
        <v/>
      </c>
      <c r="C21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113" s="181" t="str">
        <f>CONCATENATE(All_Opps[[#This Row],[Opp Year]],"-",TEXT(All_Opps[[#This Row],[Week]],"00#"))</f>
        <v>2023-001</v>
      </c>
      <c r="E2113" s="181">
        <f>IFERROR(VALUE(RIGHT(All_Opps[[#This Row],[Opportunity Name]],2)),"")</f>
        <v>8</v>
      </c>
      <c r="F2113" s="181">
        <f>IFERROR(("20"&amp;LEFT(All_Opps[[#This Row],[Opportunity Name]],2))*1,"")</f>
        <v>2023</v>
      </c>
      <c r="G2113" s="181" t="str">
        <f>MID(All_Opps[[#This Row],[Opportunity Name]],3,2)</f>
        <v>07</v>
      </c>
      <c r="H2113" s="181" t="str">
        <f>LEFT(All_Opps[[#This Row],[Opportunity Name]],7)</f>
        <v>2307-01</v>
      </c>
      <c r="I2113" s="181" t="str" cm="1">
        <f t="array" ref="I21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13" s="181" t="str">
        <f>YEAR(All_Opps[[#This Row],[Close_Date]])&amp;"-"&amp;TEXT(MONTH(All_Opps[[#This Row],[Close_Date]]),"00")</f>
        <v>2021-10</v>
      </c>
      <c r="K2113" s="182">
        <f>All_Opps[[#This Row],[Created Date2]]*1</f>
        <v>44473</v>
      </c>
      <c r="L2113" s="183">
        <f>YEAR(All_Opps[[#This Row],[Created_Date]])</f>
        <v>2021</v>
      </c>
      <c r="M2113" s="184">
        <f>WEEKNUM(All_Opps[[#This Row],[Created_Date]],16)</f>
        <v>41</v>
      </c>
      <c r="N2113" s="182">
        <f>All_Opps[[#This Row],[Close Date]]*1</f>
        <v>44479</v>
      </c>
      <c r="O2113" s="185">
        <f>YEAR(All_Opps[[#This Row],[Close_Date]])</f>
        <v>2021</v>
      </c>
      <c r="P2113" s="183">
        <f>MONTH(All_Opps[[#This Row],[Close Date]])</f>
        <v>10</v>
      </c>
      <c r="Q2113" s="181">
        <f>WEEKNUM(All_Opps[[#This Row],[Close Date]],1)</f>
        <v>42</v>
      </c>
      <c r="R211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635</v>
      </c>
      <c r="S2113" s="4" t="s">
        <v>4536</v>
      </c>
      <c r="T2113" s="4" t="s">
        <v>4537</v>
      </c>
      <c r="U2113" s="68">
        <v>44479</v>
      </c>
      <c r="V2113" s="347" t="s">
        <v>19</v>
      </c>
      <c r="W2113" s="9">
        <v>176393</v>
      </c>
      <c r="X2113" s="4" t="s">
        <v>5</v>
      </c>
      <c r="Y2113" s="4" t="s">
        <v>1285</v>
      </c>
      <c r="Z2113" s="68">
        <v>44473</v>
      </c>
    </row>
    <row r="2114" spans="1:26" ht="12.75" x14ac:dyDescent="0.35">
      <c r="A21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95</v>
      </c>
      <c r="B2114" s="181" t="str">
        <f>IF(All_Opps[[#This Row],[WeekMod]]&lt;&gt;"",CONCATENATE(All_Opps[[#This Row],[Opp Year]],"-",TEXT(All_Opps[[#This Row],[WeekMod]],"00#")),"")</f>
        <v>2021-095</v>
      </c>
      <c r="C21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95</v>
      </c>
      <c r="D2114" s="181" t="str">
        <f>CONCATENATE(All_Opps[[#This Row],[Opp Year]],"-",TEXT(All_Opps[[#This Row],[Week]],"00#"))</f>
        <v>2021-095</v>
      </c>
      <c r="E2114" s="181">
        <f>IFERROR(VALUE(RIGHT(All_Opps[[#This Row],[Opportunity Name]],2)),"")</f>
        <v>5</v>
      </c>
      <c r="F2114" s="181">
        <f>IFERROR(("20"&amp;LEFT(All_Opps[[#This Row],[Opportunity Name]],2))*1,"")</f>
        <v>2021</v>
      </c>
      <c r="G2114" s="181" t="str">
        <f>MID(All_Opps[[#This Row],[Opportunity Name]],3,2)</f>
        <v>05</v>
      </c>
      <c r="H2114" s="181" t="str">
        <f>LEFT(All_Opps[[#This Row],[Opportunity Name]],7)</f>
        <v>2105 La</v>
      </c>
      <c r="I2114" s="181" t="str" cm="1">
        <f t="array" ref="I21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14" s="181" t="str">
        <f>YEAR(All_Opps[[#This Row],[Close_Date]])&amp;"-"&amp;TEXT(MONTH(All_Opps[[#This Row],[Close_Date]]),"00")</f>
        <v>2021-10</v>
      </c>
      <c r="K2114" s="182">
        <f>All_Opps[[#This Row],[Created Date2]]*1</f>
        <v>44152</v>
      </c>
      <c r="L2114" s="183">
        <f>YEAR(All_Opps[[#This Row],[Created_Date]])</f>
        <v>2020</v>
      </c>
      <c r="M2114" s="184">
        <f>WEEKNUM(All_Opps[[#This Row],[Created_Date]],16)</f>
        <v>47</v>
      </c>
      <c r="N2114" s="182">
        <f>All_Opps[[#This Row],[Close Date]]*1</f>
        <v>44487</v>
      </c>
      <c r="O2114" s="185">
        <f>YEAR(All_Opps[[#This Row],[Close_Date]])</f>
        <v>2021</v>
      </c>
      <c r="P2114" s="183">
        <f>MONTH(All_Opps[[#This Row],[Close Date]])</f>
        <v>10</v>
      </c>
      <c r="Q2114" s="181">
        <f>WEEKNUM(All_Opps[[#This Row],[Close Date]],1)</f>
        <v>43</v>
      </c>
      <c r="R21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14" s="4" t="s">
        <v>4538</v>
      </c>
      <c r="T2114" s="4" t="s">
        <v>4539</v>
      </c>
      <c r="U2114" s="68">
        <v>44487</v>
      </c>
      <c r="V2114" s="347" t="s">
        <v>18</v>
      </c>
      <c r="W2114" s="341">
        <v>79665</v>
      </c>
      <c r="X2114" s="4" t="s">
        <v>13</v>
      </c>
      <c r="Y2114" s="4" t="s">
        <v>328</v>
      </c>
      <c r="Z2114" s="68">
        <v>44152</v>
      </c>
    </row>
    <row r="2115" spans="1:26" ht="12.75" x14ac:dyDescent="0.35">
      <c r="A21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2115" s="181" t="str">
        <f>IF(All_Opps[[#This Row],[WeekMod]]&lt;&gt;"",CONCATENATE(All_Opps[[#This Row],[Opp Year]],"-",TEXT(All_Opps[[#This Row],[WeekMod]],"00#")),"")</f>
        <v>2021-090</v>
      </c>
      <c r="C21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2115" s="181" t="str">
        <f>CONCATENATE(All_Opps[[#This Row],[Opp Year]],"-",TEXT(All_Opps[[#This Row],[Week]],"00#"))</f>
        <v>2021-090</v>
      </c>
      <c r="E2115" s="181">
        <f>IFERROR(VALUE(RIGHT(All_Opps[[#This Row],[Opportunity Name]],2)),"")</f>
        <v>6</v>
      </c>
      <c r="F2115" s="181">
        <f>IFERROR(("20"&amp;LEFT(All_Opps[[#This Row],[Opportunity Name]],2))*1,"")</f>
        <v>2021</v>
      </c>
      <c r="G2115" s="181" t="str">
        <f>MID(All_Opps[[#This Row],[Opportunity Name]],3,2)</f>
        <v>06</v>
      </c>
      <c r="H2115" s="181" t="str">
        <f>LEFT(All_Opps[[#This Row],[Opportunity Name]],7)</f>
        <v>2106 Za</v>
      </c>
      <c r="I2115" s="181" t="str" cm="1">
        <f t="array" ref="I21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15" s="181" t="str">
        <f>YEAR(All_Opps[[#This Row],[Close_Date]])&amp;"-"&amp;TEXT(MONTH(All_Opps[[#This Row],[Close_Date]]),"00")</f>
        <v>2021-09</v>
      </c>
      <c r="K2115" s="182">
        <f>All_Opps[[#This Row],[Created Date2]]*1</f>
        <v>44125</v>
      </c>
      <c r="L2115" s="183">
        <f>YEAR(All_Opps[[#This Row],[Created_Date]])</f>
        <v>2020</v>
      </c>
      <c r="M2115" s="184">
        <f>WEEKNUM(All_Opps[[#This Row],[Created_Date]],16)</f>
        <v>43</v>
      </c>
      <c r="N2115" s="182">
        <f>All_Opps[[#This Row],[Close Date]]*1</f>
        <v>44457</v>
      </c>
      <c r="O2115" s="185">
        <f>YEAR(All_Opps[[#This Row],[Close_Date]])</f>
        <v>2021</v>
      </c>
      <c r="P2115" s="183">
        <f>MONTH(All_Opps[[#This Row],[Close Date]])</f>
        <v>9</v>
      </c>
      <c r="Q2115" s="181">
        <f>WEEKNUM(All_Opps[[#This Row],[Close Date]],1)</f>
        <v>38</v>
      </c>
      <c r="R211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15" s="4" t="s">
        <v>4540</v>
      </c>
      <c r="T2115" s="4" t="s">
        <v>4541</v>
      </c>
      <c r="U2115" s="68">
        <v>44457</v>
      </c>
      <c r="V2115" s="347" t="s">
        <v>18</v>
      </c>
      <c r="W2115" s="341">
        <v>101836</v>
      </c>
      <c r="X2115" s="4" t="s">
        <v>181</v>
      </c>
      <c r="Y2115" s="4" t="s">
        <v>328</v>
      </c>
      <c r="Z2115" s="68">
        <v>44125</v>
      </c>
    </row>
    <row r="2116" spans="1:26" ht="12.75" x14ac:dyDescent="0.35">
      <c r="A21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2116" s="181" t="str">
        <f>IF(All_Opps[[#This Row],[WeekMod]]&lt;&gt;"",CONCATENATE(All_Opps[[#This Row],[Opp Year]],"-",TEXT(All_Opps[[#This Row],[WeekMod]],"00#")),"")</f>
        <v>2022-040</v>
      </c>
      <c r="C21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2116" s="181" t="str">
        <f>CONCATENATE(All_Opps[[#This Row],[Opp Year]],"-",TEXT(All_Opps[[#This Row],[Week]],"00#"))</f>
        <v>2022-040</v>
      </c>
      <c r="E2116" s="181">
        <f>IFERROR(VALUE(RIGHT(All_Opps[[#This Row],[Opportunity Name]],2)),"")</f>
        <v>1</v>
      </c>
      <c r="F2116" s="181">
        <f>IFERROR(("20"&amp;LEFT(All_Opps[[#This Row],[Opportunity Name]],2))*1,"")</f>
        <v>2022</v>
      </c>
      <c r="G2116" s="181" t="str">
        <f>MID(All_Opps[[#This Row],[Opportunity Name]],3,2)</f>
        <v>08</v>
      </c>
      <c r="H2116" s="181" t="str">
        <f>LEFT(All_Opps[[#This Row],[Opportunity Name]],7)</f>
        <v>2208-34</v>
      </c>
      <c r="I2116" s="181" t="str" cm="1">
        <f t="array" ref="I21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16" s="181" t="str">
        <f>YEAR(All_Opps[[#This Row],[Close_Date]])&amp;"-"&amp;TEXT(MONTH(All_Opps[[#This Row],[Close_Date]]),"00")</f>
        <v>2021-09</v>
      </c>
      <c r="K2116" s="182">
        <f>All_Opps[[#This Row],[Created Date2]]*1</f>
        <v>44242</v>
      </c>
      <c r="L2116" s="183">
        <f>YEAR(All_Opps[[#This Row],[Created_Date]])</f>
        <v>2021</v>
      </c>
      <c r="M2116" s="184">
        <f>WEEKNUM(All_Opps[[#This Row],[Created_Date]],16)</f>
        <v>8</v>
      </c>
      <c r="N2116" s="182">
        <f>All_Opps[[#This Row],[Close Date]]*1</f>
        <v>44469</v>
      </c>
      <c r="O2116" s="185">
        <f>YEAR(All_Opps[[#This Row],[Close_Date]])</f>
        <v>2021</v>
      </c>
      <c r="P2116" s="183">
        <f>MONTH(All_Opps[[#This Row],[Close Date]])</f>
        <v>9</v>
      </c>
      <c r="Q2116" s="181">
        <f>WEEKNUM(All_Opps[[#This Row],[Close Date]],1)</f>
        <v>40</v>
      </c>
      <c r="R211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532</v>
      </c>
      <c r="S2116" s="4" t="s">
        <v>4542</v>
      </c>
      <c r="T2116" s="4" t="s">
        <v>4543</v>
      </c>
      <c r="U2116" s="68">
        <v>44469</v>
      </c>
      <c r="V2116" s="347" t="s">
        <v>19</v>
      </c>
      <c r="W2116" s="341">
        <v>45599</v>
      </c>
      <c r="X2116" s="4" t="s">
        <v>7</v>
      </c>
      <c r="Y2116" s="4" t="s">
        <v>328</v>
      </c>
      <c r="Z2116" s="68">
        <v>44242</v>
      </c>
    </row>
    <row r="2117" spans="1:26" ht="12.75" x14ac:dyDescent="0.35">
      <c r="A21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87</v>
      </c>
      <c r="B2117" s="181" t="str">
        <f>IF(All_Opps[[#This Row],[WeekMod]]&lt;&gt;"",CONCATENATE(All_Opps[[#This Row],[Opp Year]],"-",TEXT(All_Opps[[#This Row],[WeekMod]],"00#")),"")</f>
        <v>2021-087</v>
      </c>
      <c r="C21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87</v>
      </c>
      <c r="D2117" s="181" t="str">
        <f>CONCATENATE(All_Opps[[#This Row],[Opp Year]],"-",TEXT(All_Opps[[#This Row],[Week]],"00#"))</f>
        <v>2021-087</v>
      </c>
      <c r="E2117" s="181">
        <f>IFERROR(VALUE(RIGHT(All_Opps[[#This Row],[Opportunity Name]],2)),"")</f>
        <v>2</v>
      </c>
      <c r="F2117" s="181">
        <f>IFERROR(("20"&amp;LEFT(All_Opps[[#This Row],[Opportunity Name]],2))*1,"")</f>
        <v>2021</v>
      </c>
      <c r="G2117" s="181" t="str">
        <f>MID(All_Opps[[#This Row],[Opportunity Name]],3,2)</f>
        <v>09</v>
      </c>
      <c r="H2117" s="181" t="str">
        <f>LEFT(All_Opps[[#This Row],[Opportunity Name]],7)</f>
        <v>2109 Mo</v>
      </c>
      <c r="I2117" s="181" t="str" cm="1">
        <f t="array" ref="I21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17" s="181" t="str">
        <f>YEAR(All_Opps[[#This Row],[Close_Date]])&amp;"-"&amp;TEXT(MONTH(All_Opps[[#This Row],[Close_Date]]),"00")</f>
        <v>2021-08</v>
      </c>
      <c r="K2117" s="182">
        <f>All_Opps[[#This Row],[Created Date2]]*1</f>
        <v>44215</v>
      </c>
      <c r="L2117" s="183">
        <f>YEAR(All_Opps[[#This Row],[Created_Date]])</f>
        <v>2021</v>
      </c>
      <c r="M2117" s="184">
        <f>WEEKNUM(All_Opps[[#This Row],[Created_Date]],16)</f>
        <v>4</v>
      </c>
      <c r="N2117" s="182">
        <f>All_Opps[[#This Row],[Close Date]]*1</f>
        <v>44436</v>
      </c>
      <c r="O2117" s="185">
        <f>YEAR(All_Opps[[#This Row],[Close_Date]])</f>
        <v>2021</v>
      </c>
      <c r="P2117" s="183">
        <f>MONTH(All_Opps[[#This Row],[Close Date]])</f>
        <v>8</v>
      </c>
      <c r="Q2117" s="181">
        <f>WEEKNUM(All_Opps[[#This Row],[Close Date]],1)</f>
        <v>35</v>
      </c>
      <c r="R21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17" s="4" t="s">
        <v>4544</v>
      </c>
      <c r="T2117" s="4" t="s">
        <v>4545</v>
      </c>
      <c r="U2117" s="68">
        <v>44436</v>
      </c>
      <c r="V2117" s="347" t="s">
        <v>18</v>
      </c>
      <c r="W2117" s="341">
        <v>23721</v>
      </c>
      <c r="X2117" s="4" t="s">
        <v>175</v>
      </c>
      <c r="Y2117" s="4" t="s">
        <v>328</v>
      </c>
      <c r="Z2117" s="68">
        <v>44215</v>
      </c>
    </row>
    <row r="2118" spans="1:26" ht="12.75" x14ac:dyDescent="0.35">
      <c r="A21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2118" s="181" t="str">
        <f>IF(All_Opps[[#This Row],[WeekMod]]&lt;&gt;"",CONCATENATE(All_Opps[[#This Row],[Opp Year]],"-",TEXT(All_Opps[[#This Row],[WeekMod]],"00#")),"")</f>
        <v>2022-035</v>
      </c>
      <c r="C21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2118" s="181" t="str">
        <f>CONCATENATE(All_Opps[[#This Row],[Opp Year]],"-",TEXT(All_Opps[[#This Row],[Week]],"00#"))</f>
        <v>2022-035</v>
      </c>
      <c r="E2118" s="181">
        <f>IFERROR(VALUE(RIGHT(All_Opps[[#This Row],[Opportunity Name]],2)),"")</f>
        <v>5</v>
      </c>
      <c r="F2118" s="181">
        <f>IFERROR(("20"&amp;LEFT(All_Opps[[#This Row],[Opportunity Name]],2))*1,"")</f>
        <v>2022</v>
      </c>
      <c r="G2118" s="181" t="str">
        <f>MID(All_Opps[[#This Row],[Opportunity Name]],3,2)</f>
        <v>08</v>
      </c>
      <c r="H2118" s="181" t="str">
        <f>LEFT(All_Opps[[#This Row],[Opportunity Name]],7)</f>
        <v>2208 La</v>
      </c>
      <c r="I2118" s="181" t="str" cm="1">
        <f t="array" ref="I21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18" s="181" t="str">
        <f>YEAR(All_Opps[[#This Row],[Close_Date]])&amp;"-"&amp;TEXT(MONTH(All_Opps[[#This Row],[Close_Date]]),"00")</f>
        <v>2021-08</v>
      </c>
      <c r="K2118" s="182">
        <f>All_Opps[[#This Row],[Created Date2]]*1</f>
        <v>44274</v>
      </c>
      <c r="L2118" s="183">
        <f>YEAR(All_Opps[[#This Row],[Created_Date]])</f>
        <v>2021</v>
      </c>
      <c r="M2118" s="184">
        <f>WEEKNUM(All_Opps[[#This Row],[Created_Date]],16)</f>
        <v>12</v>
      </c>
      <c r="N2118" s="182">
        <f>All_Opps[[#This Row],[Close Date]]*1</f>
        <v>44435</v>
      </c>
      <c r="O2118" s="185">
        <f>YEAR(All_Opps[[#This Row],[Close_Date]])</f>
        <v>2021</v>
      </c>
      <c r="P2118" s="183">
        <f>MONTH(All_Opps[[#This Row],[Close Date]])</f>
        <v>8</v>
      </c>
      <c r="Q2118" s="181">
        <f>WEEKNUM(All_Opps[[#This Row],[Close Date]],1)</f>
        <v>35</v>
      </c>
      <c r="R211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18" s="4" t="s">
        <v>4546</v>
      </c>
      <c r="T2118" s="4" t="s">
        <v>4547</v>
      </c>
      <c r="U2118" s="68">
        <v>44435</v>
      </c>
      <c r="V2118" s="347" t="s">
        <v>18</v>
      </c>
      <c r="W2118" s="341">
        <v>120283</v>
      </c>
      <c r="X2118" s="4" t="s">
        <v>159</v>
      </c>
      <c r="Y2118" s="4" t="s">
        <v>328</v>
      </c>
      <c r="Z2118" s="68">
        <v>44274</v>
      </c>
    </row>
    <row r="2119" spans="1:26" ht="12.75" x14ac:dyDescent="0.35">
      <c r="A21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2119" s="181" t="str">
        <f>IF(All_Opps[[#This Row],[WeekMod]]&lt;&gt;"",CONCATENATE(All_Opps[[#This Row],[Opp Year]],"-",TEXT(All_Opps[[#This Row],[WeekMod]],"00#")),"")</f>
        <v>2022-041</v>
      </c>
      <c r="C21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2119" s="181" t="str">
        <f>CONCATENATE(All_Opps[[#This Row],[Opp Year]],"-",TEXT(All_Opps[[#This Row],[Week]],"00#"))</f>
        <v>2022-041</v>
      </c>
      <c r="E2119" s="181">
        <f>IFERROR(VALUE(RIGHT(All_Opps[[#This Row],[Opportunity Name]],2)),"")</f>
        <v>14</v>
      </c>
      <c r="F2119" s="181">
        <f>IFERROR(("20"&amp;LEFT(All_Opps[[#This Row],[Opportunity Name]],2))*1,"")</f>
        <v>2022</v>
      </c>
      <c r="G2119" s="181" t="str">
        <f>MID(All_Opps[[#This Row],[Opportunity Name]],3,2)</f>
        <v>02</v>
      </c>
      <c r="H2119" s="181" t="str">
        <f>LEFT(All_Opps[[#This Row],[Opportunity Name]],7)</f>
        <v>2202 Ev</v>
      </c>
      <c r="I2119" s="181" t="str" cm="1">
        <f t="array" ref="I21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19" s="181" t="str">
        <f>YEAR(All_Opps[[#This Row],[Close_Date]])&amp;"-"&amp;TEXT(MONTH(All_Opps[[#This Row],[Close_Date]]),"00")</f>
        <v>2021-10</v>
      </c>
      <c r="K2119" s="182">
        <f>All_Opps[[#This Row],[Created Date2]]*1</f>
        <v>44332</v>
      </c>
      <c r="L2119" s="183">
        <f>YEAR(All_Opps[[#This Row],[Created_Date]])</f>
        <v>2021</v>
      </c>
      <c r="M2119" s="184">
        <f>WEEKNUM(All_Opps[[#This Row],[Created_Date]],16)</f>
        <v>21</v>
      </c>
      <c r="N2119" s="182">
        <f>All_Opps[[#This Row],[Close Date]]*1</f>
        <v>44478</v>
      </c>
      <c r="O2119" s="185">
        <f>YEAR(All_Opps[[#This Row],[Close_Date]])</f>
        <v>2021</v>
      </c>
      <c r="P2119" s="183">
        <f>MONTH(All_Opps[[#This Row],[Close Date]])</f>
        <v>10</v>
      </c>
      <c r="Q2119" s="181">
        <f>WEEKNUM(All_Opps[[#This Row],[Close Date]],1)</f>
        <v>41</v>
      </c>
      <c r="R21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19" s="4" t="s">
        <v>4548</v>
      </c>
      <c r="T2119" s="4" t="s">
        <v>4549</v>
      </c>
      <c r="U2119" s="68">
        <v>44478</v>
      </c>
      <c r="V2119" s="347" t="s">
        <v>18</v>
      </c>
      <c r="W2119" s="341">
        <v>220766</v>
      </c>
      <c r="X2119" s="4" t="s">
        <v>13</v>
      </c>
      <c r="Y2119" s="4" t="s">
        <v>328</v>
      </c>
      <c r="Z2119" s="68">
        <v>44332</v>
      </c>
    </row>
    <row r="2120" spans="1:26" ht="12.75" x14ac:dyDescent="0.35">
      <c r="A21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88</v>
      </c>
      <c r="B2120" s="181" t="str">
        <f>IF(All_Opps[[#This Row],[WeekMod]]&lt;&gt;"",CONCATENATE(All_Opps[[#This Row],[Opp Year]],"-",TEXT(All_Opps[[#This Row],[WeekMod]],"00#")),"")</f>
        <v>2021-088</v>
      </c>
      <c r="C21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88</v>
      </c>
      <c r="D2120" s="181" t="str">
        <f>CONCATENATE(All_Opps[[#This Row],[Opp Year]],"-",TEXT(All_Opps[[#This Row],[Week]],"00#"))</f>
        <v>2021-088</v>
      </c>
      <c r="E2120" s="181">
        <f>IFERROR(VALUE(RIGHT(All_Opps[[#This Row],[Opportunity Name]],2)),"")</f>
        <v>1</v>
      </c>
      <c r="F2120" s="181">
        <f>IFERROR(("20"&amp;LEFT(All_Opps[[#This Row],[Opportunity Name]],2))*1,"")</f>
        <v>2021</v>
      </c>
      <c r="G2120" s="181" t="str">
        <f>MID(All_Opps[[#This Row],[Opportunity Name]],3,2)</f>
        <v>05</v>
      </c>
      <c r="H2120" s="181" t="str">
        <f>LEFT(All_Opps[[#This Row],[Opportunity Name]],7)</f>
        <v>2105 Ma</v>
      </c>
      <c r="I2120" s="181" t="str" cm="1">
        <f t="array" ref="I21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20" s="181" t="str">
        <f>YEAR(All_Opps[[#This Row],[Close_Date]])&amp;"-"&amp;TEXT(MONTH(All_Opps[[#This Row],[Close_Date]]),"00")</f>
        <v>2021-08</v>
      </c>
      <c r="K2120" s="182">
        <f>All_Opps[[#This Row],[Created Date2]]*1</f>
        <v>44295</v>
      </c>
      <c r="L2120" s="183">
        <f>YEAR(All_Opps[[#This Row],[Created_Date]])</f>
        <v>2021</v>
      </c>
      <c r="M2120" s="184">
        <f>WEEKNUM(All_Opps[[#This Row],[Created_Date]],16)</f>
        <v>15</v>
      </c>
      <c r="N2120" s="182">
        <f>All_Opps[[#This Row],[Close Date]]*1</f>
        <v>44439</v>
      </c>
      <c r="O2120" s="185">
        <f>YEAR(All_Opps[[#This Row],[Close_Date]])</f>
        <v>2021</v>
      </c>
      <c r="P2120" s="183">
        <f>MONTH(All_Opps[[#This Row],[Close Date]])</f>
        <v>8</v>
      </c>
      <c r="Q2120" s="181">
        <f>WEEKNUM(All_Opps[[#This Row],[Close Date]],1)</f>
        <v>36</v>
      </c>
      <c r="R21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20" s="4" t="s">
        <v>4550</v>
      </c>
      <c r="T2120" s="4" t="s">
        <v>4551</v>
      </c>
      <c r="U2120" s="68">
        <v>44439</v>
      </c>
      <c r="V2120" s="347" t="s">
        <v>18</v>
      </c>
      <c r="W2120" s="341">
        <v>7575</v>
      </c>
      <c r="X2120" s="4" t="s">
        <v>181</v>
      </c>
      <c r="Y2120" s="4" t="s">
        <v>328</v>
      </c>
      <c r="Z2120" s="68">
        <v>44295</v>
      </c>
    </row>
    <row r="2121" spans="1:26" ht="12.75" x14ac:dyDescent="0.35">
      <c r="A21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93</v>
      </c>
      <c r="B2121" s="181" t="str">
        <f>IF(All_Opps[[#This Row],[WeekMod]]&lt;&gt;"",CONCATENATE(All_Opps[[#This Row],[Opp Year]],"-",TEXT(All_Opps[[#This Row],[WeekMod]],"00#")),"")</f>
        <v>2021-093</v>
      </c>
      <c r="C21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93</v>
      </c>
      <c r="D2121" s="181" t="str">
        <f>CONCATENATE(All_Opps[[#This Row],[Opp Year]],"-",TEXT(All_Opps[[#This Row],[Week]],"00#"))</f>
        <v>2021-093</v>
      </c>
      <c r="E2121" s="181">
        <f>IFERROR(VALUE(RIGHT(All_Opps[[#This Row],[Opportunity Name]],2)),"")</f>
        <v>2</v>
      </c>
      <c r="F2121" s="181">
        <f>IFERROR(("20"&amp;LEFT(All_Opps[[#This Row],[Opportunity Name]],2))*1,"")</f>
        <v>2021</v>
      </c>
      <c r="G2121" s="181" t="str">
        <f>MID(All_Opps[[#This Row],[Opportunity Name]],3,2)</f>
        <v>08</v>
      </c>
      <c r="H2121" s="181" t="str">
        <f>LEFT(All_Opps[[#This Row],[Opportunity Name]],7)</f>
        <v>2108 Pe</v>
      </c>
      <c r="I2121" s="181" t="str" cm="1">
        <f t="array" ref="I21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21" s="181" t="str">
        <f>YEAR(All_Opps[[#This Row],[Close_Date]])&amp;"-"&amp;TEXT(MONTH(All_Opps[[#This Row],[Close_Date]]),"00")</f>
        <v>2021-10</v>
      </c>
      <c r="K2121" s="182">
        <f>All_Opps[[#This Row],[Created Date2]]*1</f>
        <v>44373</v>
      </c>
      <c r="L2121" s="183">
        <f>YEAR(All_Opps[[#This Row],[Created_Date]])</f>
        <v>2021</v>
      </c>
      <c r="M2121" s="184">
        <f>WEEKNUM(All_Opps[[#This Row],[Created_Date]],16)</f>
        <v>27</v>
      </c>
      <c r="N2121" s="182">
        <f>All_Opps[[#This Row],[Close Date]]*1</f>
        <v>44477</v>
      </c>
      <c r="O2121" s="185">
        <f>YEAR(All_Opps[[#This Row],[Close_Date]])</f>
        <v>2021</v>
      </c>
      <c r="P2121" s="183">
        <f>MONTH(All_Opps[[#This Row],[Close Date]])</f>
        <v>10</v>
      </c>
      <c r="Q2121" s="181">
        <f>WEEKNUM(All_Opps[[#This Row],[Close Date]],1)</f>
        <v>41</v>
      </c>
      <c r="R21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21" s="4" t="s">
        <v>4552</v>
      </c>
      <c r="T2121" s="4" t="s">
        <v>4553</v>
      </c>
      <c r="U2121" s="68">
        <v>44477</v>
      </c>
      <c r="V2121" s="347" t="s">
        <v>18</v>
      </c>
      <c r="W2121" s="341">
        <v>32402</v>
      </c>
      <c r="X2121" s="4" t="s">
        <v>5</v>
      </c>
      <c r="Y2121" s="4" t="s">
        <v>328</v>
      </c>
      <c r="Z2121" s="68">
        <v>44373</v>
      </c>
    </row>
    <row r="2122" spans="1:26" ht="12.75" x14ac:dyDescent="0.35">
      <c r="A21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2122" s="181" t="str">
        <f>IF(All_Opps[[#This Row],[WeekMod]]&lt;&gt;"",CONCATENATE(All_Opps[[#This Row],[Opp Year]],"-",TEXT(All_Opps[[#This Row],[WeekMod]],"00#")),"")</f>
        <v>2022-039</v>
      </c>
      <c r="C21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2122" s="181" t="str">
        <f>CONCATENATE(All_Opps[[#This Row],[Opp Year]],"-",TEXT(All_Opps[[#This Row],[Week]],"00#"))</f>
        <v>2022-039</v>
      </c>
      <c r="E2122" s="181">
        <f>IFERROR(VALUE(RIGHT(All_Opps[[#This Row],[Opportunity Name]],2)),"")</f>
        <v>6</v>
      </c>
      <c r="F2122" s="181">
        <f>IFERROR(("20"&amp;LEFT(All_Opps[[#This Row],[Opportunity Name]],2))*1,"")</f>
        <v>2022</v>
      </c>
      <c r="G2122" s="181" t="str">
        <f>MID(All_Opps[[#This Row],[Opportunity Name]],3,2)</f>
        <v>08</v>
      </c>
      <c r="H2122" s="181" t="str">
        <f>LEFT(All_Opps[[#This Row],[Opportunity Name]],7)</f>
        <v>2208 Br</v>
      </c>
      <c r="I2122" s="181" t="str" cm="1">
        <f t="array" ref="I21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22" s="181" t="str">
        <f>YEAR(All_Opps[[#This Row],[Close_Date]])&amp;"-"&amp;TEXT(MONTH(All_Opps[[#This Row],[Close_Date]]),"00")</f>
        <v>2021-09</v>
      </c>
      <c r="K2122" s="182">
        <f>All_Opps[[#This Row],[Created Date2]]*1</f>
        <v>44362</v>
      </c>
      <c r="L2122" s="183">
        <f>YEAR(All_Opps[[#This Row],[Created_Date]])</f>
        <v>2021</v>
      </c>
      <c r="M2122" s="184">
        <f>WEEKNUM(All_Opps[[#This Row],[Created_Date]],16)</f>
        <v>25</v>
      </c>
      <c r="N2122" s="182">
        <f>All_Opps[[#This Row],[Close Date]]*1</f>
        <v>44459</v>
      </c>
      <c r="O2122" s="185">
        <f>YEAR(All_Opps[[#This Row],[Close_Date]])</f>
        <v>2021</v>
      </c>
      <c r="P2122" s="183">
        <f>MONTH(All_Opps[[#This Row],[Close Date]])</f>
        <v>9</v>
      </c>
      <c r="Q2122" s="181">
        <f>WEEKNUM(All_Opps[[#This Row],[Close Date]],1)</f>
        <v>39</v>
      </c>
      <c r="R21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22" s="4" t="s">
        <v>4554</v>
      </c>
      <c r="T2122" s="4" t="s">
        <v>4555</v>
      </c>
      <c r="U2122" s="68">
        <v>44459</v>
      </c>
      <c r="V2122" s="347" t="s">
        <v>18</v>
      </c>
      <c r="W2122" s="341">
        <v>71447</v>
      </c>
      <c r="X2122" s="4" t="s">
        <v>5</v>
      </c>
      <c r="Y2122" s="4" t="s">
        <v>328</v>
      </c>
      <c r="Z2122" s="68">
        <v>44362</v>
      </c>
    </row>
    <row r="2123" spans="1:26" ht="12.75" x14ac:dyDescent="0.35">
      <c r="A21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2123" s="181" t="str">
        <f>IF(All_Opps[[#This Row],[WeekMod]]&lt;&gt;"",CONCATENATE(All_Opps[[#This Row],[Opp Year]],"-",TEXT(All_Opps[[#This Row],[WeekMod]],"00#")),"")</f>
        <v>2022-035</v>
      </c>
      <c r="C21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2123" s="181" t="str">
        <f>CONCATENATE(All_Opps[[#This Row],[Opp Year]],"-",TEXT(All_Opps[[#This Row],[Week]],"00#"))</f>
        <v>2022-035</v>
      </c>
      <c r="E2123" s="181">
        <f>IFERROR(VALUE(RIGHT(All_Opps[[#This Row],[Opportunity Name]],2)),"")</f>
        <v>3</v>
      </c>
      <c r="F2123" s="181">
        <f>IFERROR(("20"&amp;LEFT(All_Opps[[#This Row],[Opportunity Name]],2))*1,"")</f>
        <v>2022</v>
      </c>
      <c r="G2123" s="181" t="str">
        <f>MID(All_Opps[[#This Row],[Opportunity Name]],3,2)</f>
        <v>08</v>
      </c>
      <c r="H2123" s="181" t="str">
        <f>LEFT(All_Opps[[#This Row],[Opportunity Name]],7)</f>
        <v>2208 Ub</v>
      </c>
      <c r="I2123" s="181" t="str" cm="1">
        <f t="array" ref="I21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23" s="181" t="str">
        <f>YEAR(All_Opps[[#This Row],[Close_Date]])&amp;"-"&amp;TEXT(MONTH(All_Opps[[#This Row],[Close_Date]]),"00")</f>
        <v>2021-08</v>
      </c>
      <c r="K2123" s="182">
        <f>All_Opps[[#This Row],[Created Date2]]*1</f>
        <v>44340</v>
      </c>
      <c r="L2123" s="183">
        <f>YEAR(All_Opps[[#This Row],[Created_Date]])</f>
        <v>2021</v>
      </c>
      <c r="M2123" s="184">
        <f>WEEKNUM(All_Opps[[#This Row],[Created_Date]],16)</f>
        <v>22</v>
      </c>
      <c r="N2123" s="182">
        <f>All_Opps[[#This Row],[Close Date]]*1</f>
        <v>44436</v>
      </c>
      <c r="O2123" s="185">
        <f>YEAR(All_Opps[[#This Row],[Close_Date]])</f>
        <v>2021</v>
      </c>
      <c r="P2123" s="183">
        <f>MONTH(All_Opps[[#This Row],[Close Date]])</f>
        <v>8</v>
      </c>
      <c r="Q2123" s="181">
        <f>WEEKNUM(All_Opps[[#This Row],[Close Date]],1)</f>
        <v>35</v>
      </c>
      <c r="R212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23" s="4" t="s">
        <v>4556</v>
      </c>
      <c r="T2123" s="4" t="s">
        <v>4557</v>
      </c>
      <c r="U2123" s="68">
        <v>44436</v>
      </c>
      <c r="V2123" s="347" t="s">
        <v>18</v>
      </c>
      <c r="W2123" s="341">
        <v>70727</v>
      </c>
      <c r="X2123" s="4" t="s">
        <v>13</v>
      </c>
      <c r="Y2123" s="4" t="s">
        <v>328</v>
      </c>
      <c r="Z2123" s="68">
        <v>44340</v>
      </c>
    </row>
    <row r="2124" spans="1:26" ht="12.75" x14ac:dyDescent="0.35">
      <c r="A21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2124" s="181" t="str">
        <f>IF(All_Opps[[#This Row],[WeekMod]]&lt;&gt;"",CONCATENATE(All_Opps[[#This Row],[Opp Year]],"-",TEXT(All_Opps[[#This Row],[WeekMod]],"00#")),"")</f>
        <v>2022-040</v>
      </c>
      <c r="C21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2124" s="181" t="str">
        <f>CONCATENATE(All_Opps[[#This Row],[Opp Year]],"-",TEXT(All_Opps[[#This Row],[Week]],"00#"))</f>
        <v>2022-040</v>
      </c>
      <c r="E2124" s="181">
        <f>IFERROR(VALUE(RIGHT(All_Opps[[#This Row],[Opportunity Name]],2)),"")</f>
        <v>4</v>
      </c>
      <c r="F2124" s="181">
        <f>IFERROR(("20"&amp;LEFT(All_Opps[[#This Row],[Opportunity Name]],2))*1,"")</f>
        <v>2022</v>
      </c>
      <c r="G2124" s="181" t="str">
        <f>MID(All_Opps[[#This Row],[Opportunity Name]],3,2)</f>
        <v>04</v>
      </c>
      <c r="H2124" s="181" t="str">
        <f>LEFT(All_Opps[[#This Row],[Opportunity Name]],7)</f>
        <v>2204 Ya</v>
      </c>
      <c r="I2124" s="181" t="str" cm="1">
        <f t="array" ref="I21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24" s="181" t="str">
        <f>YEAR(All_Opps[[#This Row],[Close_Date]])&amp;"-"&amp;TEXT(MONTH(All_Opps[[#This Row],[Close_Date]]),"00")</f>
        <v>2021-10</v>
      </c>
      <c r="K2124" s="182">
        <f>All_Opps[[#This Row],[Created Date2]]*1</f>
        <v>44376</v>
      </c>
      <c r="L2124" s="183">
        <f>YEAR(All_Opps[[#This Row],[Created_Date]])</f>
        <v>2021</v>
      </c>
      <c r="M2124" s="184">
        <f>WEEKNUM(All_Opps[[#This Row],[Created_Date]],16)</f>
        <v>27</v>
      </c>
      <c r="N2124" s="182">
        <f>All_Opps[[#This Row],[Close Date]]*1</f>
        <v>44470</v>
      </c>
      <c r="O2124" s="185">
        <f>YEAR(All_Opps[[#This Row],[Close_Date]])</f>
        <v>2021</v>
      </c>
      <c r="P2124" s="183">
        <f>MONTH(All_Opps[[#This Row],[Close Date]])</f>
        <v>10</v>
      </c>
      <c r="Q2124" s="181">
        <f>WEEKNUM(All_Opps[[#This Row],[Close Date]],1)</f>
        <v>40</v>
      </c>
      <c r="R212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24" s="4" t="s">
        <v>4558</v>
      </c>
      <c r="T2124" s="4" t="s">
        <v>4559</v>
      </c>
      <c r="U2124" s="68">
        <v>44470</v>
      </c>
      <c r="V2124" s="347" t="s">
        <v>18</v>
      </c>
      <c r="W2124" s="341">
        <v>71901</v>
      </c>
      <c r="X2124" s="4" t="s">
        <v>161</v>
      </c>
      <c r="Y2124" s="4" t="s">
        <v>328</v>
      </c>
      <c r="Z2124" s="68">
        <v>44376</v>
      </c>
    </row>
    <row r="2125" spans="1:26" ht="12.75" x14ac:dyDescent="0.35">
      <c r="A21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89</v>
      </c>
      <c r="B2125" s="181" t="str">
        <f>IF(All_Opps[[#This Row],[WeekMod]]&lt;&gt;"",CONCATENATE(All_Opps[[#This Row],[Opp Year]],"-",TEXT(All_Opps[[#This Row],[WeekMod]],"00#")),"")</f>
        <v>2021-089</v>
      </c>
      <c r="C21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89</v>
      </c>
      <c r="D2125" s="181" t="str">
        <f>CONCATENATE(All_Opps[[#This Row],[Opp Year]],"-",TEXT(All_Opps[[#This Row],[Week]],"00#"))</f>
        <v>2021-089</v>
      </c>
      <c r="E2125" s="181">
        <f>IFERROR(VALUE(RIGHT(All_Opps[[#This Row],[Opportunity Name]],2)),"")</f>
        <v>5</v>
      </c>
      <c r="F2125" s="181">
        <f>IFERROR(("20"&amp;LEFT(All_Opps[[#This Row],[Opportunity Name]],2))*1,"")</f>
        <v>2021</v>
      </c>
      <c r="G2125" s="181" t="str">
        <f>MID(All_Opps[[#This Row],[Opportunity Name]],3,2)</f>
        <v>12</v>
      </c>
      <c r="H2125" s="181" t="str">
        <f>LEFT(All_Opps[[#This Row],[Opportunity Name]],7)</f>
        <v>2112 Th</v>
      </c>
      <c r="I2125" s="181" t="str" cm="1">
        <f t="array" ref="I21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25" s="181" t="str">
        <f>YEAR(All_Opps[[#This Row],[Close_Date]])&amp;"-"&amp;TEXT(MONTH(All_Opps[[#This Row],[Close_Date]]),"00")</f>
        <v>2021-09</v>
      </c>
      <c r="K2125" s="182">
        <f>All_Opps[[#This Row],[Created Date2]]*1</f>
        <v>44371</v>
      </c>
      <c r="L2125" s="183">
        <f>YEAR(All_Opps[[#This Row],[Created_Date]])</f>
        <v>2021</v>
      </c>
      <c r="M2125" s="184">
        <f>WEEKNUM(All_Opps[[#This Row],[Created_Date]],16)</f>
        <v>26</v>
      </c>
      <c r="N2125" s="182">
        <f>All_Opps[[#This Row],[Close Date]]*1</f>
        <v>44445</v>
      </c>
      <c r="O2125" s="185">
        <f>YEAR(All_Opps[[#This Row],[Close_Date]])</f>
        <v>2021</v>
      </c>
      <c r="P2125" s="183">
        <f>MONTH(All_Opps[[#This Row],[Close Date]])</f>
        <v>9</v>
      </c>
      <c r="Q2125" s="181">
        <f>WEEKNUM(All_Opps[[#This Row],[Close Date]],1)</f>
        <v>37</v>
      </c>
      <c r="R212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25" s="4" t="s">
        <v>4560</v>
      </c>
      <c r="T2125" s="4" t="s">
        <v>4561</v>
      </c>
      <c r="U2125" s="68">
        <v>44445</v>
      </c>
      <c r="V2125" s="347" t="s">
        <v>18</v>
      </c>
      <c r="W2125" s="341">
        <v>181132</v>
      </c>
      <c r="X2125" s="4" t="s">
        <v>11</v>
      </c>
      <c r="Y2125" s="4" t="s">
        <v>328</v>
      </c>
      <c r="Z2125" s="68">
        <v>44371</v>
      </c>
    </row>
    <row r="2126" spans="1:26" ht="12.75" x14ac:dyDescent="0.35">
      <c r="A21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92</v>
      </c>
      <c r="B2126" s="181" t="str">
        <f>IF(All_Opps[[#This Row],[WeekMod]]&lt;&gt;"",CONCATENATE(All_Opps[[#This Row],[Opp Year]],"-",TEXT(All_Opps[[#This Row],[WeekMod]],"00#")),"")</f>
        <v>2021-092</v>
      </c>
      <c r="C21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92</v>
      </c>
      <c r="D2126" s="181" t="str">
        <f>CONCATENATE(All_Opps[[#This Row],[Opp Year]],"-",TEXT(All_Opps[[#This Row],[Week]],"00#"))</f>
        <v>2021-092</v>
      </c>
      <c r="E2126" s="181">
        <f>IFERROR(VALUE(RIGHT(All_Opps[[#This Row],[Opportunity Name]],2)),"")</f>
        <v>2</v>
      </c>
      <c r="F2126" s="181">
        <f>IFERROR(("20"&amp;LEFT(All_Opps[[#This Row],[Opportunity Name]],2))*1,"")</f>
        <v>2021</v>
      </c>
      <c r="G2126" s="181" t="str">
        <f>MID(All_Opps[[#This Row],[Opportunity Name]],3,2)</f>
        <v>08</v>
      </c>
      <c r="H2126" s="181" t="str">
        <f>LEFT(All_Opps[[#This Row],[Opportunity Name]],7)</f>
        <v>2108 Ev</v>
      </c>
      <c r="I2126" s="181" t="str" cm="1">
        <f t="array" ref="I21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26" s="181" t="str">
        <f>YEAR(All_Opps[[#This Row],[Close_Date]])&amp;"-"&amp;TEXT(MONTH(All_Opps[[#This Row],[Close_Date]]),"00")</f>
        <v>2021-09</v>
      </c>
      <c r="K2126" s="182">
        <f>All_Opps[[#This Row],[Created Date2]]*1</f>
        <v>44426</v>
      </c>
      <c r="L2126" s="183">
        <f>YEAR(All_Opps[[#This Row],[Created_Date]])</f>
        <v>2021</v>
      </c>
      <c r="M2126" s="184">
        <f>WEEKNUM(All_Opps[[#This Row],[Created_Date]],16)</f>
        <v>34</v>
      </c>
      <c r="N2126" s="182">
        <f>All_Opps[[#This Row],[Close Date]]*1</f>
        <v>44467</v>
      </c>
      <c r="O2126" s="185">
        <f>YEAR(All_Opps[[#This Row],[Close_Date]])</f>
        <v>2021</v>
      </c>
      <c r="P2126" s="183">
        <f>MONTH(All_Opps[[#This Row],[Close Date]])</f>
        <v>9</v>
      </c>
      <c r="Q2126" s="181">
        <f>WEEKNUM(All_Opps[[#This Row],[Close Date]],1)</f>
        <v>40</v>
      </c>
      <c r="R212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26" s="4" t="s">
        <v>4562</v>
      </c>
      <c r="T2126" s="4" t="s">
        <v>4563</v>
      </c>
      <c r="U2126" s="68">
        <v>44467</v>
      </c>
      <c r="V2126" s="347" t="s">
        <v>18</v>
      </c>
      <c r="W2126" s="341">
        <v>30417</v>
      </c>
      <c r="X2126" s="4" t="s">
        <v>13</v>
      </c>
      <c r="Y2126" s="4" t="s">
        <v>328</v>
      </c>
      <c r="Z2126" s="68">
        <v>44426</v>
      </c>
    </row>
    <row r="2127" spans="1:26" ht="12.75" x14ac:dyDescent="0.35">
      <c r="A21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2127" s="181" t="str">
        <f>IF(All_Opps[[#This Row],[WeekMod]]&lt;&gt;"",CONCATENATE(All_Opps[[#This Row],[Opp Year]],"-",TEXT(All_Opps[[#This Row],[WeekMod]],"00#")),"")</f>
        <v>2022-037</v>
      </c>
      <c r="C21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2127" s="181" t="str">
        <f>CONCATENATE(All_Opps[[#This Row],[Opp Year]],"-",TEXT(All_Opps[[#This Row],[Week]],"00#"))</f>
        <v>2022-037</v>
      </c>
      <c r="E2127" s="181" t="str">
        <f>IFERROR(VALUE(RIGHT(All_Opps[[#This Row],[Opportunity Name]],2)),"")</f>
        <v/>
      </c>
      <c r="F2127" s="181">
        <f>IFERROR(("20"&amp;LEFT(All_Opps[[#This Row],[Opportunity Name]],2))*1,"")</f>
        <v>2022</v>
      </c>
      <c r="G2127" s="181" t="str">
        <f>MID(All_Opps[[#This Row],[Opportunity Name]],3,2)</f>
        <v>07</v>
      </c>
      <c r="H2127" s="181" t="str">
        <f>LEFT(All_Opps[[#This Row],[Opportunity Name]],7)</f>
        <v>2207 La</v>
      </c>
      <c r="I2127" s="181" t="str" cm="1">
        <f t="array" ref="I21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27" s="181" t="str">
        <f>YEAR(All_Opps[[#This Row],[Close_Date]])&amp;"-"&amp;TEXT(MONTH(All_Opps[[#This Row],[Close_Date]]),"00")</f>
        <v>2021-09</v>
      </c>
      <c r="K2127" s="182">
        <f>All_Opps[[#This Row],[Created Date2]]*1</f>
        <v>44386</v>
      </c>
      <c r="L2127" s="183">
        <f>YEAR(All_Opps[[#This Row],[Created_Date]])</f>
        <v>2021</v>
      </c>
      <c r="M2127" s="184">
        <f>WEEKNUM(All_Opps[[#This Row],[Created_Date]],16)</f>
        <v>28</v>
      </c>
      <c r="N2127" s="182">
        <f>All_Opps[[#This Row],[Close Date]]*1</f>
        <v>44445</v>
      </c>
      <c r="O2127" s="185">
        <f>YEAR(All_Opps[[#This Row],[Close_Date]])</f>
        <v>2021</v>
      </c>
      <c r="P2127" s="183">
        <f>MONTH(All_Opps[[#This Row],[Close Date]])</f>
        <v>9</v>
      </c>
      <c r="Q2127" s="181">
        <f>WEEKNUM(All_Opps[[#This Row],[Close Date]],1)</f>
        <v>37</v>
      </c>
      <c r="R212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27" s="4" t="s">
        <v>4564</v>
      </c>
      <c r="T2127" s="4" t="s">
        <v>4565</v>
      </c>
      <c r="U2127" s="68">
        <v>44445</v>
      </c>
      <c r="V2127" s="347" t="s">
        <v>18</v>
      </c>
      <c r="W2127" s="341">
        <v>41999</v>
      </c>
      <c r="X2127" s="4" t="s">
        <v>15</v>
      </c>
      <c r="Y2127" s="4" t="s">
        <v>328</v>
      </c>
      <c r="Z2127" s="68">
        <v>44386</v>
      </c>
    </row>
    <row r="2128" spans="1:26" ht="12.75" x14ac:dyDescent="0.35">
      <c r="A212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128" s="181" t="str">
        <f>IF(All_Opps[[#This Row],[WeekMod]]&lt;&gt;"",CONCATENATE(All_Opps[[#This Row],[Opp Year]],"-",TEXT(All_Opps[[#This Row],[WeekMod]],"00#")),"")</f>
        <v/>
      </c>
      <c r="C21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128" s="181" t="str">
        <f>CONCATENATE(All_Opps[[#This Row],[Opp Year]],"-",TEXT(All_Opps[[#This Row],[Week]],"00#"))</f>
        <v>2023-001</v>
      </c>
      <c r="E2128" s="181" t="str">
        <f>IFERROR(VALUE(RIGHT(All_Opps[[#This Row],[Opportunity Name]],2)),"")</f>
        <v/>
      </c>
      <c r="F2128" s="181">
        <f>IFERROR(("20"&amp;LEFT(All_Opps[[#This Row],[Opportunity Name]],2))*1,"")</f>
        <v>2023</v>
      </c>
      <c r="G2128" s="181" t="str">
        <f>MID(All_Opps[[#This Row],[Opportunity Name]],3,2)</f>
        <v>08</v>
      </c>
      <c r="H2128" s="181" t="str">
        <f>LEFT(All_Opps[[#This Row],[Opportunity Name]],7)</f>
        <v>2308 Je</v>
      </c>
      <c r="I2128" s="181" t="str" cm="1">
        <f t="array" ref="I21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28" s="181" t="str">
        <f>YEAR(All_Opps[[#This Row],[Close_Date]])&amp;"-"&amp;TEXT(MONTH(All_Opps[[#This Row],[Close_Date]]),"00")</f>
        <v>2021-10</v>
      </c>
      <c r="K2128" s="182">
        <f>All_Opps[[#This Row],[Created Date2]]*1</f>
        <v>44450</v>
      </c>
      <c r="L2128" s="183">
        <f>YEAR(All_Opps[[#This Row],[Created_Date]])</f>
        <v>2021</v>
      </c>
      <c r="M2128" s="184">
        <f>WEEKNUM(All_Opps[[#This Row],[Created_Date]],16)</f>
        <v>38</v>
      </c>
      <c r="N2128" s="182">
        <f>All_Opps[[#This Row],[Close Date]]*1</f>
        <v>44477</v>
      </c>
      <c r="O2128" s="185">
        <f>YEAR(All_Opps[[#This Row],[Close_Date]])</f>
        <v>2021</v>
      </c>
      <c r="P2128" s="183">
        <f>MONTH(All_Opps[[#This Row],[Close Date]])</f>
        <v>10</v>
      </c>
      <c r="Q2128" s="181">
        <f>WEEKNUM(All_Opps[[#This Row],[Close Date]],1)</f>
        <v>41</v>
      </c>
      <c r="R212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28" s="4" t="s">
        <v>4566</v>
      </c>
      <c r="T2128" s="4" t="s">
        <v>4567</v>
      </c>
      <c r="U2128" s="68">
        <v>44477</v>
      </c>
      <c r="V2128" s="347" t="s">
        <v>18</v>
      </c>
      <c r="W2128" s="9">
        <v>57744</v>
      </c>
      <c r="X2128" s="4" t="s">
        <v>175</v>
      </c>
      <c r="Y2128" s="4" t="s">
        <v>1285</v>
      </c>
      <c r="Z2128" s="68">
        <v>44450</v>
      </c>
    </row>
    <row r="2129" spans="1:26" ht="12.75" x14ac:dyDescent="0.35">
      <c r="A21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2129" s="181" t="str">
        <f>IF(All_Opps[[#This Row],[WeekMod]]&lt;&gt;"",CONCATENATE(All_Opps[[#This Row],[Opp Year]],"-",TEXT(All_Opps[[#This Row],[WeekMod]],"00#")),"")</f>
        <v>2022-043</v>
      </c>
      <c r="C21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2129" s="181" t="str">
        <f>CONCATENATE(All_Opps[[#This Row],[Opp Year]],"-",TEXT(All_Opps[[#This Row],[Week]],"00#"))</f>
        <v>2022-043</v>
      </c>
      <c r="E2129" s="181">
        <f>IFERROR(VALUE(RIGHT(All_Opps[[#This Row],[Opportunity Name]],2)),"")</f>
        <v>2</v>
      </c>
      <c r="F2129" s="181">
        <f>IFERROR(("20"&amp;LEFT(All_Opps[[#This Row],[Opportunity Name]],2))*1,"")</f>
        <v>2022</v>
      </c>
      <c r="G2129" s="181" t="str">
        <f>MID(All_Opps[[#This Row],[Opportunity Name]],3,2)</f>
        <v>09</v>
      </c>
      <c r="H2129" s="181" t="str">
        <f>LEFT(All_Opps[[#This Row],[Opportunity Name]],7)</f>
        <v>2209-24</v>
      </c>
      <c r="I2129" s="181" t="str" cm="1">
        <f t="array" ref="I21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29" s="181" t="str">
        <f>YEAR(All_Opps[[#This Row],[Close_Date]])&amp;"-"&amp;TEXT(MONTH(All_Opps[[#This Row],[Close_Date]]),"00")</f>
        <v>2021-10</v>
      </c>
      <c r="K2129" s="182">
        <f>All_Opps[[#This Row],[Created Date2]]*1</f>
        <v>44476</v>
      </c>
      <c r="L2129" s="183">
        <f>YEAR(All_Opps[[#This Row],[Created_Date]])</f>
        <v>2021</v>
      </c>
      <c r="M2129" s="184">
        <f>WEEKNUM(All_Opps[[#This Row],[Created_Date]],16)</f>
        <v>41</v>
      </c>
      <c r="N2129" s="182">
        <f>All_Opps[[#This Row],[Close Date]]*1</f>
        <v>44489</v>
      </c>
      <c r="O2129" s="185">
        <f>YEAR(All_Opps[[#This Row],[Close_Date]])</f>
        <v>2021</v>
      </c>
      <c r="P2129" s="183">
        <f>MONTH(All_Opps[[#This Row],[Close Date]])</f>
        <v>10</v>
      </c>
      <c r="Q2129" s="181">
        <f>WEEKNUM(All_Opps[[#This Row],[Close Date]],1)</f>
        <v>43</v>
      </c>
      <c r="R212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329</v>
      </c>
      <c r="S2129" s="4" t="s">
        <v>4568</v>
      </c>
      <c r="T2129" s="4" t="s">
        <v>4569</v>
      </c>
      <c r="U2129" s="68">
        <v>44489</v>
      </c>
      <c r="V2129" s="347" t="s">
        <v>19</v>
      </c>
      <c r="W2129" s="341">
        <v>45036</v>
      </c>
      <c r="X2129" s="4" t="s">
        <v>175</v>
      </c>
      <c r="Y2129" s="4" t="s">
        <v>328</v>
      </c>
      <c r="Z2129" s="68">
        <v>44476</v>
      </c>
    </row>
    <row r="2130" spans="1:26" ht="12.75" x14ac:dyDescent="0.35">
      <c r="A21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2130" s="181" t="str">
        <f>IF(All_Opps[[#This Row],[WeekMod]]&lt;&gt;"",CONCATENATE(All_Opps[[#This Row],[Opp Year]],"-",TEXT(All_Opps[[#This Row],[WeekMod]],"00#")),"")</f>
        <v>2021-090</v>
      </c>
      <c r="C21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2130" s="181" t="str">
        <f>CONCATENATE(All_Opps[[#This Row],[Opp Year]],"-",TEXT(All_Opps[[#This Row],[Week]],"00#"))</f>
        <v>2021-090</v>
      </c>
      <c r="E2130" s="181">
        <f>IFERROR(VALUE(RIGHT(All_Opps[[#This Row],[Opportunity Name]],2)),"")</f>
        <v>11</v>
      </c>
      <c r="F2130" s="181">
        <f>IFERROR(("20"&amp;LEFT(All_Opps[[#This Row],[Opportunity Name]],2))*1,"")</f>
        <v>2021</v>
      </c>
      <c r="G2130" s="181" t="str">
        <f>MID(All_Opps[[#This Row],[Opportunity Name]],3,2)</f>
        <v>12</v>
      </c>
      <c r="H2130" s="181" t="str">
        <f>LEFT(All_Opps[[#This Row],[Opportunity Name]],7)</f>
        <v>2112 Pr</v>
      </c>
      <c r="I2130" s="181" t="str" cm="1">
        <f t="array" ref="I21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30" s="181" t="str">
        <f>YEAR(All_Opps[[#This Row],[Close_Date]])&amp;"-"&amp;TEXT(MONTH(All_Opps[[#This Row],[Close_Date]]),"00")</f>
        <v>2021-09</v>
      </c>
      <c r="K2130" s="182">
        <f>All_Opps[[#This Row],[Created Date2]]*1</f>
        <v>44450</v>
      </c>
      <c r="L2130" s="183">
        <f>YEAR(All_Opps[[#This Row],[Created_Date]])</f>
        <v>2021</v>
      </c>
      <c r="M2130" s="184">
        <f>WEEKNUM(All_Opps[[#This Row],[Created_Date]],16)</f>
        <v>38</v>
      </c>
      <c r="N2130" s="182">
        <f>All_Opps[[#This Row],[Close Date]]*1</f>
        <v>44456</v>
      </c>
      <c r="O2130" s="185">
        <f>YEAR(All_Opps[[#This Row],[Close_Date]])</f>
        <v>2021</v>
      </c>
      <c r="P2130" s="183">
        <f>MONTH(All_Opps[[#This Row],[Close Date]])</f>
        <v>9</v>
      </c>
      <c r="Q2130" s="181">
        <f>WEEKNUM(All_Opps[[#This Row],[Close Date]],1)</f>
        <v>38</v>
      </c>
      <c r="R213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30" s="4" t="s">
        <v>4570</v>
      </c>
      <c r="T2130" s="4" t="s">
        <v>4571</v>
      </c>
      <c r="U2130" s="68">
        <v>44456</v>
      </c>
      <c r="V2130" s="347" t="s">
        <v>18</v>
      </c>
      <c r="W2130" s="9">
        <v>410408</v>
      </c>
      <c r="X2130" s="4" t="s">
        <v>5</v>
      </c>
      <c r="Y2130" s="4" t="s">
        <v>1285</v>
      </c>
      <c r="Z2130" s="68">
        <v>44450</v>
      </c>
    </row>
    <row r="2131" spans="1:26" ht="12.75" x14ac:dyDescent="0.35">
      <c r="A21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2131" s="181" t="str">
        <f>IF(All_Opps[[#This Row],[WeekMod]]&lt;&gt;"",CONCATENATE(All_Opps[[#This Row],[Opp Year]],"-",TEXT(All_Opps[[#This Row],[WeekMod]],"00#")),"")</f>
        <v>2022-042</v>
      </c>
      <c r="C21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2131" s="181" t="str">
        <f>CONCATENATE(All_Opps[[#This Row],[Opp Year]],"-",TEXT(All_Opps[[#This Row],[Week]],"00#"))</f>
        <v>2022-042</v>
      </c>
      <c r="E2131" s="181">
        <f>IFERROR(VALUE(RIGHT(All_Opps[[#This Row],[Opportunity Name]],2)),"")</f>
        <v>7</v>
      </c>
      <c r="F2131" s="181">
        <f>IFERROR(("20"&amp;LEFT(All_Opps[[#This Row],[Opportunity Name]],2))*1,"")</f>
        <v>2022</v>
      </c>
      <c r="G2131" s="181" t="str">
        <f>MID(All_Opps[[#This Row],[Opportunity Name]],3,2)</f>
        <v>07</v>
      </c>
      <c r="H2131" s="181" t="str">
        <f>LEFT(All_Opps[[#This Row],[Opportunity Name]],7)</f>
        <v>2207-18</v>
      </c>
      <c r="I2131" s="181" t="str" cm="1">
        <f t="array" ref="I21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31" s="181" t="str">
        <f>YEAR(All_Opps[[#This Row],[Close_Date]])&amp;"-"&amp;TEXT(MONTH(All_Opps[[#This Row],[Close_Date]]),"00")</f>
        <v>2021-10</v>
      </c>
      <c r="K2131" s="182">
        <f>All_Opps[[#This Row],[Created Date2]]*1</f>
        <v>44478</v>
      </c>
      <c r="L2131" s="183">
        <f>YEAR(All_Opps[[#This Row],[Created_Date]])</f>
        <v>2021</v>
      </c>
      <c r="M2131" s="184">
        <f>WEEKNUM(All_Opps[[#This Row],[Created_Date]],16)</f>
        <v>42</v>
      </c>
      <c r="N2131" s="182">
        <f>All_Opps[[#This Row],[Close Date]]*1</f>
        <v>44482</v>
      </c>
      <c r="O2131" s="185">
        <f>YEAR(All_Opps[[#This Row],[Close_Date]])</f>
        <v>2021</v>
      </c>
      <c r="P2131" s="183">
        <f>MONTH(All_Opps[[#This Row],[Close Date]])</f>
        <v>10</v>
      </c>
      <c r="Q2131" s="181">
        <f>WEEKNUM(All_Opps[[#This Row],[Close Date]],1)</f>
        <v>42</v>
      </c>
      <c r="R213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265</v>
      </c>
      <c r="S2131" s="4" t="s">
        <v>4572</v>
      </c>
      <c r="T2131" s="4" t="s">
        <v>4573</v>
      </c>
      <c r="U2131" s="68">
        <v>44482</v>
      </c>
      <c r="V2131" s="347" t="s">
        <v>19</v>
      </c>
      <c r="W2131" s="341">
        <v>296149</v>
      </c>
      <c r="X2131" s="4" t="s">
        <v>11</v>
      </c>
      <c r="Y2131" s="4" t="s">
        <v>328</v>
      </c>
      <c r="Z2131" s="68">
        <v>44478</v>
      </c>
    </row>
    <row r="2132" spans="1:26" ht="12.75" x14ac:dyDescent="0.35">
      <c r="A21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2132" s="181" t="str">
        <f>IF(All_Opps[[#This Row],[WeekMod]]&lt;&gt;"",CONCATENATE(All_Opps[[#This Row],[Opp Year]],"-",TEXT(All_Opps[[#This Row],[WeekMod]],"00#")),"")</f>
        <v>2022-041</v>
      </c>
      <c r="C21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2132" s="181" t="str">
        <f>CONCATENATE(All_Opps[[#This Row],[Opp Year]],"-",TEXT(All_Opps[[#This Row],[Week]],"00#"))</f>
        <v>2022-041</v>
      </c>
      <c r="E2132" s="181">
        <f>IFERROR(VALUE(RIGHT(All_Opps[[#This Row],[Opportunity Name]],2)),"")</f>
        <v>1</v>
      </c>
      <c r="F2132" s="181">
        <f>IFERROR(("20"&amp;LEFT(All_Opps[[#This Row],[Opportunity Name]],2))*1,"")</f>
        <v>2022</v>
      </c>
      <c r="G2132" s="181" t="str">
        <f>MID(All_Opps[[#This Row],[Opportunity Name]],3,2)</f>
        <v>08</v>
      </c>
      <c r="H2132" s="181" t="str">
        <f>LEFT(All_Opps[[#This Row],[Opportunity Name]],7)</f>
        <v>2208-01</v>
      </c>
      <c r="I2132" s="181" t="str" cm="1">
        <f t="array" ref="I21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132" s="181" t="str">
        <f>YEAR(All_Opps[[#This Row],[Close_Date]])&amp;"-"&amp;TEXT(MONTH(All_Opps[[#This Row],[Close_Date]]),"00")</f>
        <v>2021-10</v>
      </c>
      <c r="K2132" s="182">
        <f>All_Opps[[#This Row],[Created Date2]]*1</f>
        <v>44474</v>
      </c>
      <c r="L2132" s="183">
        <f>YEAR(All_Opps[[#This Row],[Created_Date]])</f>
        <v>2021</v>
      </c>
      <c r="M2132" s="184">
        <f>WEEKNUM(All_Opps[[#This Row],[Created_Date]],16)</f>
        <v>41</v>
      </c>
      <c r="N2132" s="182">
        <f>All_Opps[[#This Row],[Close Date]]*1</f>
        <v>44474</v>
      </c>
      <c r="O2132" s="185">
        <f>YEAR(All_Opps[[#This Row],[Close_Date]])</f>
        <v>2021</v>
      </c>
      <c r="P2132" s="183">
        <f>MONTH(All_Opps[[#This Row],[Close Date]])</f>
        <v>10</v>
      </c>
      <c r="Q2132" s="181">
        <f>WEEKNUM(All_Opps[[#This Row],[Close Date]],1)</f>
        <v>41</v>
      </c>
      <c r="R21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32" s="4" t="s">
        <v>4574</v>
      </c>
      <c r="T2132" s="4" t="s">
        <v>4575</v>
      </c>
      <c r="U2132" s="68">
        <v>44474</v>
      </c>
      <c r="V2132" s="347" t="s">
        <v>20</v>
      </c>
      <c r="W2132" s="341">
        <v>129472</v>
      </c>
      <c r="X2132" s="4" t="s">
        <v>13</v>
      </c>
      <c r="Y2132" s="4" t="s">
        <v>328</v>
      </c>
      <c r="Z2132" s="68">
        <v>44474</v>
      </c>
    </row>
    <row r="2133" spans="1:26" ht="12.75" x14ac:dyDescent="0.35">
      <c r="A21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2133" s="181" t="str">
        <f>IF(All_Opps[[#This Row],[WeekMod]]&lt;&gt;"",CONCATENATE(All_Opps[[#This Row],[Opp Year]],"-",TEXT(All_Opps[[#This Row],[WeekMod]],"00#")),"")</f>
        <v>2022-037</v>
      </c>
      <c r="C21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2133" s="181" t="str">
        <f>CONCATENATE(All_Opps[[#This Row],[Opp Year]],"-",TEXT(All_Opps[[#This Row],[Week]],"00#"))</f>
        <v>2022-037</v>
      </c>
      <c r="E2133" s="181">
        <f>IFERROR(VALUE(RIGHT(All_Opps[[#This Row],[Opportunity Name]],2)),"")</f>
        <v>2</v>
      </c>
      <c r="F2133" s="181">
        <f>IFERROR(("20"&amp;LEFT(All_Opps[[#This Row],[Opportunity Name]],2))*1,"")</f>
        <v>2022</v>
      </c>
      <c r="G2133" s="181" t="str">
        <f>MID(All_Opps[[#This Row],[Opportunity Name]],3,2)</f>
        <v>06</v>
      </c>
      <c r="H2133" s="181" t="str">
        <f>LEFT(All_Opps[[#This Row],[Opportunity Name]],7)</f>
        <v>2206-26</v>
      </c>
      <c r="I2133" s="181" t="str" cm="1">
        <f t="array" ref="I21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33" s="181" t="str">
        <f>YEAR(All_Opps[[#This Row],[Close_Date]])&amp;"-"&amp;TEXT(MONTH(All_Opps[[#This Row],[Close_Date]]),"00")</f>
        <v>2021-09</v>
      </c>
      <c r="K2133" s="182">
        <f>All_Opps[[#This Row],[Created Date2]]*1</f>
        <v>44434</v>
      </c>
      <c r="L2133" s="183">
        <f>YEAR(All_Opps[[#This Row],[Created_Date]])</f>
        <v>2021</v>
      </c>
      <c r="M2133" s="184">
        <f>WEEKNUM(All_Opps[[#This Row],[Created_Date]],16)</f>
        <v>35</v>
      </c>
      <c r="N2133" s="182">
        <f>All_Opps[[#This Row],[Close Date]]*1</f>
        <v>44445</v>
      </c>
      <c r="O2133" s="185">
        <f>YEAR(All_Opps[[#This Row],[Close_Date]])</f>
        <v>2021</v>
      </c>
      <c r="P2133" s="183">
        <f>MONTH(All_Opps[[#This Row],[Close Date]])</f>
        <v>9</v>
      </c>
      <c r="Q2133" s="181">
        <f>WEEKNUM(All_Opps[[#This Row],[Close Date]],1)</f>
        <v>37</v>
      </c>
      <c r="R213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279</v>
      </c>
      <c r="S2133" s="4" t="s">
        <v>4576</v>
      </c>
      <c r="T2133" s="4" t="s">
        <v>4577</v>
      </c>
      <c r="U2133" s="68">
        <v>44445</v>
      </c>
      <c r="V2133" s="347" t="s">
        <v>19</v>
      </c>
      <c r="W2133" s="341">
        <v>190751</v>
      </c>
      <c r="X2133" s="4" t="s">
        <v>181</v>
      </c>
      <c r="Y2133" s="4" t="s">
        <v>328</v>
      </c>
      <c r="Z2133" s="68">
        <v>44434</v>
      </c>
    </row>
    <row r="2134" spans="1:26" ht="12.75" x14ac:dyDescent="0.35">
      <c r="A21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2134" s="181" t="str">
        <f>IF(All_Opps[[#This Row],[WeekMod]]&lt;&gt;"",CONCATENATE(All_Opps[[#This Row],[Opp Year]],"-",TEXT(All_Opps[[#This Row],[WeekMod]],"00#")),"")</f>
        <v>2022-037</v>
      </c>
      <c r="C21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2134" s="181" t="str">
        <f>CONCATENATE(All_Opps[[#This Row],[Opp Year]],"-",TEXT(All_Opps[[#This Row],[Week]],"00#"))</f>
        <v>2022-037</v>
      </c>
      <c r="E2134" s="181">
        <f>IFERROR(VALUE(RIGHT(All_Opps[[#This Row],[Opportunity Name]],2)),"")</f>
        <v>2</v>
      </c>
      <c r="F2134" s="181">
        <f>IFERROR(("20"&amp;LEFT(All_Opps[[#This Row],[Opportunity Name]],2))*1,"")</f>
        <v>2022</v>
      </c>
      <c r="G2134" s="181" t="str">
        <f>MID(All_Opps[[#This Row],[Opportunity Name]],3,2)</f>
        <v>03</v>
      </c>
      <c r="H2134" s="181" t="str">
        <f>LEFT(All_Opps[[#This Row],[Opportunity Name]],7)</f>
        <v>2203-07</v>
      </c>
      <c r="I2134" s="181" t="str" cm="1">
        <f t="array" ref="I21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34" s="181" t="str">
        <f>YEAR(All_Opps[[#This Row],[Close_Date]])&amp;"-"&amp;TEXT(MONTH(All_Opps[[#This Row],[Close_Date]]),"00")</f>
        <v>2021-09</v>
      </c>
      <c r="K2134" s="182">
        <f>All_Opps[[#This Row],[Created Date2]]*1</f>
        <v>44444</v>
      </c>
      <c r="L2134" s="183">
        <f>YEAR(All_Opps[[#This Row],[Created_Date]])</f>
        <v>2021</v>
      </c>
      <c r="M2134" s="184">
        <f>WEEKNUM(All_Opps[[#This Row],[Created_Date]],16)</f>
        <v>37</v>
      </c>
      <c r="N2134" s="182">
        <f>All_Opps[[#This Row],[Close Date]]*1</f>
        <v>44448</v>
      </c>
      <c r="O2134" s="185">
        <f>YEAR(All_Opps[[#This Row],[Close_Date]])</f>
        <v>2021</v>
      </c>
      <c r="P2134" s="183">
        <f>MONTH(All_Opps[[#This Row],[Close Date]])</f>
        <v>9</v>
      </c>
      <c r="Q2134" s="181">
        <f>WEEKNUM(All_Opps[[#This Row],[Close Date]],1)</f>
        <v>37</v>
      </c>
      <c r="R213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177</v>
      </c>
      <c r="S2134" s="4" t="s">
        <v>4578</v>
      </c>
      <c r="T2134" s="4" t="s">
        <v>4579</v>
      </c>
      <c r="U2134" s="68">
        <v>44448</v>
      </c>
      <c r="V2134" s="347" t="s">
        <v>19</v>
      </c>
      <c r="W2134" s="341">
        <v>57854</v>
      </c>
      <c r="X2134" s="4" t="s">
        <v>16</v>
      </c>
      <c r="Y2134" s="4" t="s">
        <v>328</v>
      </c>
      <c r="Z2134" s="68">
        <v>44444</v>
      </c>
    </row>
    <row r="2135" spans="1:26" ht="12.75" x14ac:dyDescent="0.35">
      <c r="A21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2135" s="181" t="str">
        <f>IF(All_Opps[[#This Row],[WeekMod]]&lt;&gt;"",CONCATENATE(All_Opps[[#This Row],[Opp Year]],"-",TEXT(All_Opps[[#This Row],[WeekMod]],"00#")),"")</f>
        <v>2022-041</v>
      </c>
      <c r="C21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2135" s="181" t="str">
        <f>CONCATENATE(All_Opps[[#This Row],[Opp Year]],"-",TEXT(All_Opps[[#This Row],[Week]],"00#"))</f>
        <v>2022-041</v>
      </c>
      <c r="E2135" s="181">
        <f>IFERROR(VALUE(RIGHT(All_Opps[[#This Row],[Opportunity Name]],2)),"")</f>
        <v>2</v>
      </c>
      <c r="F2135" s="181">
        <f>IFERROR(("20"&amp;LEFT(All_Opps[[#This Row],[Opportunity Name]],2))*1,"")</f>
        <v>2022</v>
      </c>
      <c r="G2135" s="181" t="str">
        <f>MID(All_Opps[[#This Row],[Opportunity Name]],3,2)</f>
        <v>07</v>
      </c>
      <c r="H2135" s="181" t="str">
        <f>LEFT(All_Opps[[#This Row],[Opportunity Name]],7)</f>
        <v>2207 Ra</v>
      </c>
      <c r="I2135" s="181" t="str" cm="1">
        <f t="array" ref="I21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35" s="181" t="str">
        <f>YEAR(All_Opps[[#This Row],[Close_Date]])&amp;"-"&amp;TEXT(MONTH(All_Opps[[#This Row],[Close_Date]]),"00")</f>
        <v>2021-10</v>
      </c>
      <c r="K2135" s="182">
        <f>All_Opps[[#This Row],[Created Date2]]*1</f>
        <v>44421</v>
      </c>
      <c r="L2135" s="183">
        <f>YEAR(All_Opps[[#This Row],[Created_Date]])</f>
        <v>2021</v>
      </c>
      <c r="M2135" s="184">
        <f>WEEKNUM(All_Opps[[#This Row],[Created_Date]],16)</f>
        <v>33</v>
      </c>
      <c r="N2135" s="182">
        <f>All_Opps[[#This Row],[Close Date]]*1</f>
        <v>44472</v>
      </c>
      <c r="O2135" s="185">
        <f>YEAR(All_Opps[[#This Row],[Close_Date]])</f>
        <v>2021</v>
      </c>
      <c r="P2135" s="183">
        <f>MONTH(All_Opps[[#This Row],[Close Date]])</f>
        <v>10</v>
      </c>
      <c r="Q2135" s="181">
        <f>WEEKNUM(All_Opps[[#This Row],[Close Date]],1)</f>
        <v>41</v>
      </c>
      <c r="R213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35" s="4" t="s">
        <v>4580</v>
      </c>
      <c r="T2135" s="4" t="s">
        <v>4581</v>
      </c>
      <c r="U2135" s="68">
        <v>44472</v>
      </c>
      <c r="V2135" s="347" t="s">
        <v>18</v>
      </c>
      <c r="W2135" s="9">
        <v>35391</v>
      </c>
      <c r="X2135" s="4" t="s">
        <v>161</v>
      </c>
      <c r="Y2135" s="4" t="s">
        <v>3563</v>
      </c>
      <c r="Z2135" s="68">
        <v>44421</v>
      </c>
    </row>
    <row r="2136" spans="1:26" ht="12.75" x14ac:dyDescent="0.35">
      <c r="A213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136" s="181" t="str">
        <f>IF(All_Opps[[#This Row],[WeekMod]]&lt;&gt;"",CONCATENATE(All_Opps[[#This Row],[Opp Year]],"-",TEXT(All_Opps[[#This Row],[WeekMod]],"00#")),"")</f>
        <v/>
      </c>
      <c r="C21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136" s="181" t="str">
        <f>CONCATENATE(All_Opps[[#This Row],[Opp Year]],"-",TEXT(All_Opps[[#This Row],[Week]],"00#"))</f>
        <v>2023-001</v>
      </c>
      <c r="E2136" s="181">
        <f>IFERROR(VALUE(RIGHT(All_Opps[[#This Row],[Opportunity Name]],2)),"")</f>
        <v>3</v>
      </c>
      <c r="F2136" s="181">
        <f>IFERROR(("20"&amp;LEFT(All_Opps[[#This Row],[Opportunity Name]],2))*1,"")</f>
        <v>2023</v>
      </c>
      <c r="G2136" s="181" t="str">
        <f>MID(All_Opps[[#This Row],[Opportunity Name]],3,2)</f>
        <v>06</v>
      </c>
      <c r="H2136" s="181" t="str">
        <f>LEFT(All_Opps[[#This Row],[Opportunity Name]],7)</f>
        <v>2306-02</v>
      </c>
      <c r="I2136" s="181" t="str" cm="1">
        <f t="array" ref="I21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36" s="181" t="str">
        <f>YEAR(All_Opps[[#This Row],[Close_Date]])&amp;"-"&amp;TEXT(MONTH(All_Opps[[#This Row],[Close_Date]]),"00")</f>
        <v>2021-09</v>
      </c>
      <c r="K2136" s="182">
        <f>All_Opps[[#This Row],[Created Date2]]*1</f>
        <v>44439</v>
      </c>
      <c r="L2136" s="183">
        <f>YEAR(All_Opps[[#This Row],[Created_Date]])</f>
        <v>2021</v>
      </c>
      <c r="M2136" s="184">
        <f>WEEKNUM(All_Opps[[#This Row],[Created_Date]],16)</f>
        <v>36</v>
      </c>
      <c r="N2136" s="182">
        <f>All_Opps[[#This Row],[Close Date]]*1</f>
        <v>44466</v>
      </c>
      <c r="O2136" s="185">
        <f>YEAR(All_Opps[[#This Row],[Close_Date]])</f>
        <v>2021</v>
      </c>
      <c r="P2136" s="183">
        <f>MONTH(All_Opps[[#This Row],[Close Date]])</f>
        <v>9</v>
      </c>
      <c r="Q2136" s="181">
        <f>WEEKNUM(All_Opps[[#This Row],[Close Date]],1)</f>
        <v>40</v>
      </c>
      <c r="R213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639</v>
      </c>
      <c r="S2136" s="4" t="s">
        <v>4582</v>
      </c>
      <c r="T2136" s="4" t="s">
        <v>4583</v>
      </c>
      <c r="U2136" s="68">
        <v>44466</v>
      </c>
      <c r="V2136" s="347" t="s">
        <v>19</v>
      </c>
      <c r="W2136" s="9">
        <v>51355</v>
      </c>
      <c r="X2136" s="4" t="s">
        <v>12</v>
      </c>
      <c r="Y2136" s="4" t="s">
        <v>3563</v>
      </c>
      <c r="Z2136" s="68">
        <v>44439</v>
      </c>
    </row>
    <row r="2137" spans="1:26" ht="12.75" x14ac:dyDescent="0.35">
      <c r="A21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2137" s="181" t="str">
        <f>IF(All_Opps[[#This Row],[WeekMod]]&lt;&gt;"",CONCATENATE(All_Opps[[#This Row],[Opp Year]],"-",TEXT(All_Opps[[#This Row],[WeekMod]],"00#")),"")</f>
        <v>2022-042</v>
      </c>
      <c r="C21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2137" s="181" t="str">
        <f>CONCATENATE(All_Opps[[#This Row],[Opp Year]],"-",TEXT(All_Opps[[#This Row],[Week]],"00#"))</f>
        <v>2022-042</v>
      </c>
      <c r="E2137" s="181">
        <f>IFERROR(VALUE(RIGHT(All_Opps[[#This Row],[Opportunity Name]],2)),"")</f>
        <v>4</v>
      </c>
      <c r="F2137" s="181">
        <f>IFERROR(("20"&amp;LEFT(All_Opps[[#This Row],[Opportunity Name]],2))*1,"")</f>
        <v>2022</v>
      </c>
      <c r="G2137" s="181" t="str">
        <f>MID(All_Opps[[#This Row],[Opportunity Name]],3,2)</f>
        <v>05</v>
      </c>
      <c r="H2137" s="181" t="str">
        <f>LEFT(All_Opps[[#This Row],[Opportunity Name]],7)</f>
        <v>2205 Wi</v>
      </c>
      <c r="I2137" s="181" t="str" cm="1">
        <f t="array" ref="I21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37" s="181" t="str">
        <f>YEAR(All_Opps[[#This Row],[Close_Date]])&amp;"-"&amp;TEXT(MONTH(All_Opps[[#This Row],[Close_Date]]),"00")</f>
        <v>2021-10</v>
      </c>
      <c r="K2137" s="182">
        <f>All_Opps[[#This Row],[Created Date2]]*1</f>
        <v>44456</v>
      </c>
      <c r="L2137" s="183">
        <f>YEAR(All_Opps[[#This Row],[Created_Date]])</f>
        <v>2021</v>
      </c>
      <c r="M2137" s="184">
        <f>WEEKNUM(All_Opps[[#This Row],[Created_Date]],16)</f>
        <v>38</v>
      </c>
      <c r="N2137" s="182">
        <f>All_Opps[[#This Row],[Close Date]]*1</f>
        <v>44483</v>
      </c>
      <c r="O2137" s="185">
        <f>YEAR(All_Opps[[#This Row],[Close_Date]])</f>
        <v>2021</v>
      </c>
      <c r="P2137" s="183">
        <f>MONTH(All_Opps[[#This Row],[Close Date]])</f>
        <v>10</v>
      </c>
      <c r="Q2137" s="181">
        <f>WEEKNUM(All_Opps[[#This Row],[Close Date]],1)</f>
        <v>42</v>
      </c>
      <c r="R213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37" s="4" t="s">
        <v>4584</v>
      </c>
      <c r="T2137" s="4" t="s">
        <v>4585</v>
      </c>
      <c r="U2137" s="68">
        <v>44483</v>
      </c>
      <c r="V2137" s="347" t="s">
        <v>18</v>
      </c>
      <c r="W2137" s="9">
        <v>70135</v>
      </c>
      <c r="X2137" s="4" t="s">
        <v>13</v>
      </c>
      <c r="Y2137" s="4" t="s">
        <v>3563</v>
      </c>
      <c r="Z2137" s="68">
        <v>44456</v>
      </c>
    </row>
    <row r="2138" spans="1:26" ht="12.75" x14ac:dyDescent="0.35">
      <c r="A21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2138" s="181" t="str">
        <f>IF(All_Opps[[#This Row],[WeekMod]]&lt;&gt;"",CONCATENATE(All_Opps[[#This Row],[Opp Year]],"-",TEXT(All_Opps[[#This Row],[WeekMod]],"00#")),"")</f>
        <v>2022-042</v>
      </c>
      <c r="C21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2138" s="181" t="str">
        <f>CONCATENATE(All_Opps[[#This Row],[Opp Year]],"-",TEXT(All_Opps[[#This Row],[Week]],"00#"))</f>
        <v>2022-042</v>
      </c>
      <c r="E2138" s="181">
        <f>IFERROR(VALUE(RIGHT(All_Opps[[#This Row],[Opportunity Name]],2)),"")</f>
        <v>4</v>
      </c>
      <c r="F2138" s="181">
        <f>IFERROR(("20"&amp;LEFT(All_Opps[[#This Row],[Opportunity Name]],2))*1,"")</f>
        <v>2022</v>
      </c>
      <c r="G2138" s="181" t="str">
        <f>MID(All_Opps[[#This Row],[Opportunity Name]],3,2)</f>
        <v>07</v>
      </c>
      <c r="H2138" s="181" t="str">
        <f>LEFT(All_Opps[[#This Row],[Opportunity Name]],7)</f>
        <v>2207 So</v>
      </c>
      <c r="I2138" s="181" t="str" cm="1">
        <f t="array" ref="I21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38" s="181" t="str">
        <f>YEAR(All_Opps[[#This Row],[Close_Date]])&amp;"-"&amp;TEXT(MONTH(All_Opps[[#This Row],[Close_Date]]),"00")</f>
        <v>2021-10</v>
      </c>
      <c r="K2138" s="182">
        <f>All_Opps[[#This Row],[Created Date2]]*1</f>
        <v>44462</v>
      </c>
      <c r="L2138" s="183">
        <f>YEAR(All_Opps[[#This Row],[Created_Date]])</f>
        <v>2021</v>
      </c>
      <c r="M2138" s="184">
        <f>WEEKNUM(All_Opps[[#This Row],[Created_Date]],16)</f>
        <v>39</v>
      </c>
      <c r="N2138" s="182">
        <f>All_Opps[[#This Row],[Close Date]]*1</f>
        <v>44481</v>
      </c>
      <c r="O2138" s="185">
        <f>YEAR(All_Opps[[#This Row],[Close_Date]])</f>
        <v>2021</v>
      </c>
      <c r="P2138" s="183">
        <f>MONTH(All_Opps[[#This Row],[Close Date]])</f>
        <v>10</v>
      </c>
      <c r="Q2138" s="181">
        <f>WEEKNUM(All_Opps[[#This Row],[Close Date]],1)</f>
        <v>42</v>
      </c>
      <c r="R213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38" s="4" t="s">
        <v>4586</v>
      </c>
      <c r="T2138" s="4" t="s">
        <v>4587</v>
      </c>
      <c r="U2138" s="68">
        <v>44481</v>
      </c>
      <c r="V2138" s="347" t="s">
        <v>18</v>
      </c>
      <c r="W2138" s="9">
        <v>132281</v>
      </c>
      <c r="X2138" s="4" t="s">
        <v>12</v>
      </c>
      <c r="Y2138" s="4" t="s">
        <v>3563</v>
      </c>
      <c r="Z2138" s="68">
        <v>44462</v>
      </c>
    </row>
    <row r="2139" spans="1:26" ht="12.75" x14ac:dyDescent="0.35">
      <c r="A21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2139" s="181" t="str">
        <f>IF(All_Opps[[#This Row],[WeekMod]]&lt;&gt;"",CONCATENATE(All_Opps[[#This Row],[Opp Year]],"-",TEXT(All_Opps[[#This Row],[WeekMod]],"00#")),"")</f>
        <v>2022-038</v>
      </c>
      <c r="C21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2139" s="181" t="str">
        <f>CONCATENATE(All_Opps[[#This Row],[Opp Year]],"-",TEXT(All_Opps[[#This Row],[Week]],"00#"))</f>
        <v>2022-038</v>
      </c>
      <c r="E2139" s="181">
        <f>IFERROR(VALUE(RIGHT(All_Opps[[#This Row],[Opportunity Name]],2)),"")</f>
        <v>2</v>
      </c>
      <c r="F2139" s="181">
        <f>IFERROR(("20"&amp;LEFT(All_Opps[[#This Row],[Opportunity Name]],2))*1,"")</f>
        <v>2022</v>
      </c>
      <c r="G2139" s="181" t="str">
        <f>MID(All_Opps[[#This Row],[Opportunity Name]],3,2)</f>
        <v>11</v>
      </c>
      <c r="H2139" s="181" t="str">
        <f>LEFT(All_Opps[[#This Row],[Opportunity Name]],7)</f>
        <v>2211-02</v>
      </c>
      <c r="I2139" s="181" t="str" cm="1">
        <f t="array" ref="I21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39" s="181" t="str">
        <f>YEAR(All_Opps[[#This Row],[Close_Date]])&amp;"-"&amp;TEXT(MONTH(All_Opps[[#This Row],[Close_Date]]),"00")</f>
        <v>2021-09</v>
      </c>
      <c r="K2139" s="182">
        <f>All_Opps[[#This Row],[Created Date2]]*1</f>
        <v>44440</v>
      </c>
      <c r="L2139" s="183">
        <f>YEAR(All_Opps[[#This Row],[Created_Date]])</f>
        <v>2021</v>
      </c>
      <c r="M2139" s="184">
        <f>WEEKNUM(All_Opps[[#This Row],[Created_Date]],16)</f>
        <v>36</v>
      </c>
      <c r="N2139" s="182">
        <f>All_Opps[[#This Row],[Close Date]]*1</f>
        <v>44457</v>
      </c>
      <c r="O2139" s="185">
        <f>YEAR(All_Opps[[#This Row],[Close_Date]])</f>
        <v>2021</v>
      </c>
      <c r="P2139" s="183">
        <f>MONTH(All_Opps[[#This Row],[Close Date]])</f>
        <v>9</v>
      </c>
      <c r="Q2139" s="181">
        <f>WEEKNUM(All_Opps[[#This Row],[Close Date]],1)</f>
        <v>38</v>
      </c>
      <c r="R213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426</v>
      </c>
      <c r="S2139" s="4" t="s">
        <v>4588</v>
      </c>
      <c r="T2139" s="4" t="s">
        <v>4589</v>
      </c>
      <c r="U2139" s="68">
        <v>44457</v>
      </c>
      <c r="V2139" s="347" t="s">
        <v>19</v>
      </c>
      <c r="W2139" s="9">
        <v>26084</v>
      </c>
      <c r="X2139" s="4" t="s">
        <v>161</v>
      </c>
      <c r="Y2139" s="4" t="s">
        <v>1285</v>
      </c>
      <c r="Z2139" s="68">
        <v>44440</v>
      </c>
    </row>
    <row r="2140" spans="1:26" ht="12.75" x14ac:dyDescent="0.35">
      <c r="A21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92</v>
      </c>
      <c r="B2140" s="181" t="str">
        <f>IF(All_Opps[[#This Row],[WeekMod]]&lt;&gt;"",CONCATENATE(All_Opps[[#This Row],[Opp Year]],"-",TEXT(All_Opps[[#This Row],[WeekMod]],"00#")),"")</f>
        <v>2021-092</v>
      </c>
      <c r="C21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92</v>
      </c>
      <c r="D2140" s="181" t="str">
        <f>CONCATENATE(All_Opps[[#This Row],[Opp Year]],"-",TEXT(All_Opps[[#This Row],[Week]],"00#"))</f>
        <v>2021-092</v>
      </c>
      <c r="E2140" s="181">
        <f>IFERROR(VALUE(RIGHT(All_Opps[[#This Row],[Opportunity Name]],2)),"")</f>
        <v>3</v>
      </c>
      <c r="F2140" s="181">
        <f>IFERROR(("20"&amp;LEFT(All_Opps[[#This Row],[Opportunity Name]],2))*1,"")</f>
        <v>2021</v>
      </c>
      <c r="G2140" s="181" t="str">
        <f>MID(All_Opps[[#This Row],[Opportunity Name]],3,2)</f>
        <v>12</v>
      </c>
      <c r="H2140" s="181" t="str">
        <f>LEFT(All_Opps[[#This Row],[Opportunity Name]],7)</f>
        <v>2112 Ta</v>
      </c>
      <c r="I2140" s="181" t="str" cm="1">
        <f t="array" ref="I21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40" s="181" t="str">
        <f>YEAR(All_Opps[[#This Row],[Close_Date]])&amp;"-"&amp;TEXT(MONTH(All_Opps[[#This Row],[Close_Date]]),"00")</f>
        <v>2021-10</v>
      </c>
      <c r="K2140" s="182">
        <f>All_Opps[[#This Row],[Created Date2]]*1</f>
        <v>44458</v>
      </c>
      <c r="L2140" s="183">
        <f>YEAR(All_Opps[[#This Row],[Created_Date]])</f>
        <v>2021</v>
      </c>
      <c r="M2140" s="184">
        <f>WEEKNUM(All_Opps[[#This Row],[Created_Date]],16)</f>
        <v>39</v>
      </c>
      <c r="N2140" s="182">
        <f>All_Opps[[#This Row],[Close Date]]*1</f>
        <v>44471</v>
      </c>
      <c r="O2140" s="185">
        <f>YEAR(All_Opps[[#This Row],[Close_Date]])</f>
        <v>2021</v>
      </c>
      <c r="P2140" s="183">
        <f>MONTH(All_Opps[[#This Row],[Close Date]])</f>
        <v>10</v>
      </c>
      <c r="Q2140" s="181">
        <f>WEEKNUM(All_Opps[[#This Row],[Close Date]],1)</f>
        <v>40</v>
      </c>
      <c r="R214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40" s="4" t="s">
        <v>4590</v>
      </c>
      <c r="T2140" s="4" t="s">
        <v>4591</v>
      </c>
      <c r="U2140" s="68">
        <v>44471</v>
      </c>
      <c r="V2140" s="347" t="s">
        <v>18</v>
      </c>
      <c r="W2140" s="9">
        <v>39012</v>
      </c>
      <c r="X2140" s="4" t="s">
        <v>13</v>
      </c>
      <c r="Y2140" s="4" t="s">
        <v>1285</v>
      </c>
      <c r="Z2140" s="68">
        <v>44458</v>
      </c>
    </row>
    <row r="2141" spans="1:26" ht="12.75" x14ac:dyDescent="0.35">
      <c r="A21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2141" s="181" t="str">
        <f>IF(All_Opps[[#This Row],[WeekMod]]&lt;&gt;"",CONCATENATE(All_Opps[[#This Row],[Opp Year]],"-",TEXT(All_Opps[[#This Row],[WeekMod]],"00#")),"")</f>
        <v>2022-043</v>
      </c>
      <c r="C21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2141" s="181" t="str">
        <f>CONCATENATE(All_Opps[[#This Row],[Opp Year]],"-",TEXT(All_Opps[[#This Row],[Week]],"00#"))</f>
        <v>2022-043</v>
      </c>
      <c r="E2141" s="181">
        <f>IFERROR(VALUE(RIGHT(All_Opps[[#This Row],[Opportunity Name]],2)),"")</f>
        <v>12</v>
      </c>
      <c r="F2141" s="181">
        <f>IFERROR(("20"&amp;LEFT(All_Opps[[#This Row],[Opportunity Name]],2))*1,"")</f>
        <v>2022</v>
      </c>
      <c r="G2141" s="181" t="str">
        <f>MID(All_Opps[[#This Row],[Opportunity Name]],3,2)</f>
        <v>08</v>
      </c>
      <c r="H2141" s="181" t="str">
        <f>LEFT(All_Opps[[#This Row],[Opportunity Name]],7)</f>
        <v>2208 Du</v>
      </c>
      <c r="I2141" s="181" t="str" cm="1">
        <f t="array" ref="I21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41" s="181" t="str">
        <f>YEAR(All_Opps[[#This Row],[Close_Date]])&amp;"-"&amp;TEXT(MONTH(All_Opps[[#This Row],[Close_Date]]),"00")</f>
        <v>2021-10</v>
      </c>
      <c r="K2141" s="182">
        <f>All_Opps[[#This Row],[Created Date2]]*1</f>
        <v>44471</v>
      </c>
      <c r="L2141" s="183">
        <f>YEAR(All_Opps[[#This Row],[Created_Date]])</f>
        <v>2021</v>
      </c>
      <c r="M2141" s="184">
        <f>WEEKNUM(All_Opps[[#This Row],[Created_Date]],16)</f>
        <v>41</v>
      </c>
      <c r="N2141" s="182">
        <f>All_Opps[[#This Row],[Close Date]]*1</f>
        <v>44492</v>
      </c>
      <c r="O2141" s="185">
        <f>YEAR(All_Opps[[#This Row],[Close_Date]])</f>
        <v>2021</v>
      </c>
      <c r="P2141" s="183">
        <f>MONTH(All_Opps[[#This Row],[Close Date]])</f>
        <v>10</v>
      </c>
      <c r="Q2141" s="181">
        <f>WEEKNUM(All_Opps[[#This Row],[Close Date]],1)</f>
        <v>43</v>
      </c>
      <c r="R214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41" s="4" t="s">
        <v>4592</v>
      </c>
      <c r="T2141" s="4" t="s">
        <v>4593</v>
      </c>
      <c r="U2141" s="68">
        <v>44492</v>
      </c>
      <c r="V2141" s="347" t="s">
        <v>18</v>
      </c>
      <c r="W2141" s="9">
        <v>133238</v>
      </c>
      <c r="X2141" s="4" t="s">
        <v>11</v>
      </c>
      <c r="Y2141" s="4" t="s">
        <v>3563</v>
      </c>
      <c r="Z2141" s="68">
        <v>44471</v>
      </c>
    </row>
    <row r="2142" spans="1:26" ht="12.75" x14ac:dyDescent="0.35">
      <c r="A21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2142" s="181" t="str">
        <f>IF(All_Opps[[#This Row],[WeekMod]]&lt;&gt;"",CONCATENATE(All_Opps[[#This Row],[Opp Year]],"-",TEXT(All_Opps[[#This Row],[WeekMod]],"00#")),"")</f>
        <v>2022-044</v>
      </c>
      <c r="C21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2142" s="181" t="str">
        <f>CONCATENATE(All_Opps[[#This Row],[Opp Year]],"-",TEXT(All_Opps[[#This Row],[Week]],"00#"))</f>
        <v>2022-044</v>
      </c>
      <c r="E2142" s="181">
        <f>IFERROR(VALUE(RIGHT(All_Opps[[#This Row],[Opportunity Name]],2)),"")</f>
        <v>2</v>
      </c>
      <c r="F2142" s="181">
        <f>IFERROR(("20"&amp;LEFT(All_Opps[[#This Row],[Opportunity Name]],2))*1,"")</f>
        <v>2022</v>
      </c>
      <c r="G2142" s="181" t="str">
        <f>MID(All_Opps[[#This Row],[Opportunity Name]],3,2)</f>
        <v>02</v>
      </c>
      <c r="H2142" s="181" t="str">
        <f>LEFT(All_Opps[[#This Row],[Opportunity Name]],7)</f>
        <v>2202-13</v>
      </c>
      <c r="I2142" s="181" t="str" cm="1">
        <f t="array" ref="I21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42" s="181" t="str">
        <f>YEAR(All_Opps[[#This Row],[Close_Date]])&amp;"-"&amp;TEXT(MONTH(All_Opps[[#This Row],[Close_Date]]),"00")</f>
        <v>2021-10</v>
      </c>
      <c r="K2142" s="182">
        <f>All_Opps[[#This Row],[Created Date2]]*1</f>
        <v>44494</v>
      </c>
      <c r="L2142" s="183">
        <f>YEAR(All_Opps[[#This Row],[Created_Date]])</f>
        <v>2021</v>
      </c>
      <c r="M2142" s="184">
        <f>WEEKNUM(All_Opps[[#This Row],[Created_Date]],16)</f>
        <v>44</v>
      </c>
      <c r="N2142" s="182">
        <f>All_Opps[[#This Row],[Close Date]]*1</f>
        <v>44495</v>
      </c>
      <c r="O2142" s="185">
        <f>YEAR(All_Opps[[#This Row],[Close_Date]])</f>
        <v>2021</v>
      </c>
      <c r="P2142" s="183">
        <f>MONTH(All_Opps[[#This Row],[Close Date]])</f>
        <v>10</v>
      </c>
      <c r="Q2142" s="181">
        <f>WEEKNUM(All_Opps[[#This Row],[Close Date]],1)</f>
        <v>44</v>
      </c>
      <c r="R214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99</v>
      </c>
      <c r="S2142" s="4" t="s">
        <v>4594</v>
      </c>
      <c r="T2142" s="4" t="s">
        <v>4595</v>
      </c>
      <c r="U2142" s="68">
        <v>44495</v>
      </c>
      <c r="V2142" s="347" t="s">
        <v>19</v>
      </c>
      <c r="W2142" s="9">
        <v>12686</v>
      </c>
      <c r="X2142" s="4" t="s">
        <v>15</v>
      </c>
      <c r="Y2142" s="4" t="s">
        <v>3563</v>
      </c>
      <c r="Z2142" s="68">
        <v>44494</v>
      </c>
    </row>
    <row r="2143" spans="1:26" ht="12.75" x14ac:dyDescent="0.35">
      <c r="A21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2143" s="181" t="str">
        <f>IF(All_Opps[[#This Row],[WeekMod]]&lt;&gt;"",CONCATENATE(All_Opps[[#This Row],[Opp Year]],"-",TEXT(All_Opps[[#This Row],[WeekMod]],"00#")),"")</f>
        <v>2022-043</v>
      </c>
      <c r="C21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2143" s="181" t="str">
        <f>CONCATENATE(All_Opps[[#This Row],[Opp Year]],"-",TEXT(All_Opps[[#This Row],[Week]],"00#"))</f>
        <v>2022-043</v>
      </c>
      <c r="E2143" s="181" t="str">
        <f>IFERROR(VALUE(RIGHT(All_Opps[[#This Row],[Opportunity Name]],2)),"")</f>
        <v/>
      </c>
      <c r="F2143" s="181">
        <f>IFERROR(("20"&amp;LEFT(All_Opps[[#This Row],[Opportunity Name]],2))*1,"")</f>
        <v>2022</v>
      </c>
      <c r="G2143" s="181" t="str">
        <f>MID(All_Opps[[#This Row],[Opportunity Name]],3,2)</f>
        <v>09</v>
      </c>
      <c r="H2143" s="181" t="str">
        <f>LEFT(All_Opps[[#This Row],[Opportunity Name]],7)</f>
        <v>2209 An</v>
      </c>
      <c r="I2143" s="181" t="str" cm="1">
        <f t="array" ref="I21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43" s="181" t="str">
        <f>YEAR(All_Opps[[#This Row],[Close_Date]])&amp;"-"&amp;TEXT(MONTH(All_Opps[[#This Row],[Close_Date]]),"00")</f>
        <v>2021-10</v>
      </c>
      <c r="K2143" s="182">
        <f>All_Opps[[#This Row],[Created Date2]]*1</f>
        <v>44089</v>
      </c>
      <c r="L2143" s="183">
        <f>YEAR(All_Opps[[#This Row],[Created_Date]])</f>
        <v>2020</v>
      </c>
      <c r="M2143" s="184">
        <f>WEEKNUM(All_Opps[[#This Row],[Created_Date]],16)</f>
        <v>38</v>
      </c>
      <c r="N2143" s="182">
        <f>All_Opps[[#This Row],[Close Date]]*1</f>
        <v>44490</v>
      </c>
      <c r="O2143" s="185">
        <f>YEAR(All_Opps[[#This Row],[Close_Date]])</f>
        <v>2021</v>
      </c>
      <c r="P2143" s="183">
        <f>MONTH(All_Opps[[#This Row],[Close Date]])</f>
        <v>10</v>
      </c>
      <c r="Q2143" s="181">
        <f>WEEKNUM(All_Opps[[#This Row],[Close Date]],1)</f>
        <v>43</v>
      </c>
      <c r="R214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43" s="4" t="s">
        <v>4596</v>
      </c>
      <c r="T2143" s="4" t="s">
        <v>4597</v>
      </c>
      <c r="U2143" s="68">
        <v>44490</v>
      </c>
      <c r="V2143" s="347" t="s">
        <v>21</v>
      </c>
      <c r="W2143" s="341">
        <v>109318</v>
      </c>
      <c r="X2143" s="4" t="s">
        <v>5</v>
      </c>
      <c r="Y2143" s="4" t="s">
        <v>328</v>
      </c>
      <c r="Z2143" s="68">
        <v>44089</v>
      </c>
    </row>
    <row r="2144" spans="1:26" ht="12.75" x14ac:dyDescent="0.35">
      <c r="A21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2144" s="181" t="str">
        <f>IF(All_Opps[[#This Row],[WeekMod]]&lt;&gt;"",CONCATENATE(All_Opps[[#This Row],[Opp Year]],"-",TEXT(All_Opps[[#This Row],[WeekMod]],"00#")),"")</f>
        <v>2022-039</v>
      </c>
      <c r="C21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2144" s="181" t="str">
        <f>CONCATENATE(All_Opps[[#This Row],[Opp Year]],"-",TEXT(All_Opps[[#This Row],[Week]],"00#"))</f>
        <v>2022-039</v>
      </c>
      <c r="E2144" s="181">
        <f>IFERROR(VALUE(RIGHT(All_Opps[[#This Row],[Opportunity Name]],2)),"")</f>
        <v>4</v>
      </c>
      <c r="F2144" s="181">
        <f>IFERROR(("20"&amp;LEFT(All_Opps[[#This Row],[Opportunity Name]],2))*1,"")</f>
        <v>2022</v>
      </c>
      <c r="G2144" s="181" t="str">
        <f>MID(All_Opps[[#This Row],[Opportunity Name]],3,2)</f>
        <v>10</v>
      </c>
      <c r="H2144" s="181" t="str">
        <f>LEFT(All_Opps[[#This Row],[Opportunity Name]],7)</f>
        <v>2210-04</v>
      </c>
      <c r="I2144" s="181" t="str" cm="1">
        <f t="array" ref="I21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44" s="181" t="str">
        <f>YEAR(All_Opps[[#This Row],[Close_Date]])&amp;"-"&amp;TEXT(MONTH(All_Opps[[#This Row],[Close_Date]]),"00")</f>
        <v>2021-09</v>
      </c>
      <c r="K2144" s="182">
        <f>All_Opps[[#This Row],[Created Date2]]*1</f>
        <v>44386</v>
      </c>
      <c r="L2144" s="183">
        <f>YEAR(All_Opps[[#This Row],[Created_Date]])</f>
        <v>2021</v>
      </c>
      <c r="M2144" s="184">
        <f>WEEKNUM(All_Opps[[#This Row],[Created_Date]],16)</f>
        <v>28</v>
      </c>
      <c r="N2144" s="182">
        <f>All_Opps[[#This Row],[Close Date]]*1</f>
        <v>44464</v>
      </c>
      <c r="O2144" s="185">
        <f>YEAR(All_Opps[[#This Row],[Close_Date]])</f>
        <v>2021</v>
      </c>
      <c r="P2144" s="183">
        <f>MONTH(All_Opps[[#This Row],[Close Date]])</f>
        <v>9</v>
      </c>
      <c r="Q2144" s="181">
        <f>WEEKNUM(All_Opps[[#This Row],[Close Date]],1)</f>
        <v>39</v>
      </c>
      <c r="R214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449</v>
      </c>
      <c r="S2144" s="4" t="s">
        <v>4598</v>
      </c>
      <c r="T2144" s="4" t="s">
        <v>4599</v>
      </c>
      <c r="U2144" s="68">
        <v>44464</v>
      </c>
      <c r="V2144" s="347" t="s">
        <v>19</v>
      </c>
      <c r="W2144" s="9">
        <v>70253</v>
      </c>
      <c r="X2144" s="4" t="s">
        <v>159</v>
      </c>
      <c r="Y2144" s="4" t="s">
        <v>3563</v>
      </c>
      <c r="Z2144" s="68">
        <v>44386</v>
      </c>
    </row>
    <row r="2145" spans="1:26" ht="12.75" x14ac:dyDescent="0.35">
      <c r="A21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2145" s="181" t="str">
        <f>IF(All_Opps[[#This Row],[WeekMod]]&lt;&gt;"",CONCATENATE(All_Opps[[#This Row],[Opp Year]],"-",TEXT(All_Opps[[#This Row],[WeekMod]],"00#")),"")</f>
        <v>2022-041</v>
      </c>
      <c r="C21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2145" s="181" t="str">
        <f>CONCATENATE(All_Opps[[#This Row],[Opp Year]],"-",TEXT(All_Opps[[#This Row],[Week]],"00#"))</f>
        <v>2022-041</v>
      </c>
      <c r="E2145" s="181">
        <f>IFERROR(VALUE(RIGHT(All_Opps[[#This Row],[Opportunity Name]],2)),"")</f>
        <v>4</v>
      </c>
      <c r="F2145" s="181">
        <f>IFERROR(("20"&amp;LEFT(All_Opps[[#This Row],[Opportunity Name]],2))*1,"")</f>
        <v>2022</v>
      </c>
      <c r="G2145" s="181" t="str">
        <f>MID(All_Opps[[#This Row],[Opportunity Name]],3,2)</f>
        <v>08</v>
      </c>
      <c r="H2145" s="181" t="str">
        <f>LEFT(All_Opps[[#This Row],[Opportunity Name]],7)</f>
        <v>2208 Pe</v>
      </c>
      <c r="I2145" s="181" t="str" cm="1">
        <f t="array" ref="I21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45" s="181" t="str">
        <f>YEAR(All_Opps[[#This Row],[Close_Date]])&amp;"-"&amp;TEXT(MONTH(All_Opps[[#This Row],[Close_Date]]),"00")</f>
        <v>2021-10</v>
      </c>
      <c r="K2145" s="182">
        <f>All_Opps[[#This Row],[Created Date2]]*1</f>
        <v>44451</v>
      </c>
      <c r="L2145" s="183">
        <f>YEAR(All_Opps[[#This Row],[Created_Date]])</f>
        <v>2021</v>
      </c>
      <c r="M2145" s="184">
        <f>WEEKNUM(All_Opps[[#This Row],[Created_Date]],16)</f>
        <v>38</v>
      </c>
      <c r="N2145" s="182">
        <f>All_Opps[[#This Row],[Close Date]]*1</f>
        <v>44478</v>
      </c>
      <c r="O2145" s="185">
        <f>YEAR(All_Opps[[#This Row],[Close_Date]])</f>
        <v>2021</v>
      </c>
      <c r="P2145" s="183">
        <f>MONTH(All_Opps[[#This Row],[Close Date]])</f>
        <v>10</v>
      </c>
      <c r="Q2145" s="181">
        <f>WEEKNUM(All_Opps[[#This Row],[Close Date]],1)</f>
        <v>41</v>
      </c>
      <c r="R214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45" s="4" t="s">
        <v>4600</v>
      </c>
      <c r="T2145" s="4" t="s">
        <v>4601</v>
      </c>
      <c r="U2145" s="68">
        <v>44478</v>
      </c>
      <c r="V2145" s="347" t="s">
        <v>21</v>
      </c>
      <c r="W2145" s="341">
        <v>162784</v>
      </c>
      <c r="X2145" s="4" t="s">
        <v>13</v>
      </c>
      <c r="Y2145" s="4" t="s">
        <v>328</v>
      </c>
      <c r="Z2145" s="68">
        <v>44451</v>
      </c>
    </row>
    <row r="2146" spans="1:26" ht="12.75" x14ac:dyDescent="0.35">
      <c r="A21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92</v>
      </c>
      <c r="B2146" s="181" t="str">
        <f>IF(All_Opps[[#This Row],[WeekMod]]&lt;&gt;"",CONCATENATE(All_Opps[[#This Row],[Opp Year]],"-",TEXT(All_Opps[[#This Row],[WeekMod]],"00#")),"")</f>
        <v>2021-092</v>
      </c>
      <c r="C21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92</v>
      </c>
      <c r="D2146" s="181" t="str">
        <f>CONCATENATE(All_Opps[[#This Row],[Opp Year]],"-",TEXT(All_Opps[[#This Row],[Week]],"00#"))</f>
        <v>2021-092</v>
      </c>
      <c r="E2146" s="181">
        <f>IFERROR(VALUE(RIGHT(All_Opps[[#This Row],[Opportunity Name]],2)),"")</f>
        <v>2</v>
      </c>
      <c r="F2146" s="181">
        <f>IFERROR(("20"&amp;LEFT(All_Opps[[#This Row],[Opportunity Name]],2))*1,"")</f>
        <v>2021</v>
      </c>
      <c r="G2146" s="181" t="str">
        <f>MID(All_Opps[[#This Row],[Opportunity Name]],3,2)</f>
        <v>11</v>
      </c>
      <c r="H2146" s="181" t="str">
        <f>LEFT(All_Opps[[#This Row],[Opportunity Name]],7)</f>
        <v>2111 Li</v>
      </c>
      <c r="I2146" s="181" t="str" cm="1">
        <f t="array" ref="I21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46" s="181" t="str">
        <f>YEAR(All_Opps[[#This Row],[Close_Date]])&amp;"-"&amp;TEXT(MONTH(All_Opps[[#This Row],[Close_Date]]),"00")</f>
        <v>2021-10</v>
      </c>
      <c r="K2146" s="182">
        <f>All_Opps[[#This Row],[Created Date2]]*1</f>
        <v>44456</v>
      </c>
      <c r="L2146" s="183">
        <f>YEAR(All_Opps[[#This Row],[Created_Date]])</f>
        <v>2021</v>
      </c>
      <c r="M2146" s="184">
        <f>WEEKNUM(All_Opps[[#This Row],[Created_Date]],16)</f>
        <v>38</v>
      </c>
      <c r="N2146" s="182">
        <f>All_Opps[[#This Row],[Close Date]]*1</f>
        <v>44471</v>
      </c>
      <c r="O2146" s="185">
        <f>YEAR(All_Opps[[#This Row],[Close_Date]])</f>
        <v>2021</v>
      </c>
      <c r="P2146" s="183">
        <f>MONTH(All_Opps[[#This Row],[Close Date]])</f>
        <v>10</v>
      </c>
      <c r="Q2146" s="181">
        <f>WEEKNUM(All_Opps[[#This Row],[Close Date]],1)</f>
        <v>40</v>
      </c>
      <c r="R214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46" s="4" t="s">
        <v>4602</v>
      </c>
      <c r="T2146" s="4" t="s">
        <v>4603</v>
      </c>
      <c r="U2146" s="68">
        <v>44471</v>
      </c>
      <c r="V2146" s="347" t="s">
        <v>21</v>
      </c>
      <c r="W2146" s="341">
        <v>128248</v>
      </c>
      <c r="X2146" s="4" t="s">
        <v>6</v>
      </c>
      <c r="Y2146" s="4" t="s">
        <v>328</v>
      </c>
      <c r="Z2146" s="68">
        <v>44456</v>
      </c>
    </row>
    <row r="2147" spans="1:26" ht="12.75" x14ac:dyDescent="0.35">
      <c r="A21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91</v>
      </c>
      <c r="B2147" s="181" t="str">
        <f>IF(All_Opps[[#This Row],[WeekMod]]&lt;&gt;"",CONCATENATE(All_Opps[[#This Row],[Opp Year]],"-",TEXT(All_Opps[[#This Row],[WeekMod]],"00#")),"")</f>
        <v>2021-091</v>
      </c>
      <c r="C21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91</v>
      </c>
      <c r="D2147" s="181" t="str">
        <f>CONCATENATE(All_Opps[[#This Row],[Opp Year]],"-",TEXT(All_Opps[[#This Row],[Week]],"00#"))</f>
        <v>2021-091</v>
      </c>
      <c r="E2147" s="181">
        <f>IFERROR(VALUE(RIGHT(All_Opps[[#This Row],[Opportunity Name]],2)),"")</f>
        <v>2</v>
      </c>
      <c r="F2147" s="181">
        <f>IFERROR(("20"&amp;LEFT(All_Opps[[#This Row],[Opportunity Name]],2))*1,"")</f>
        <v>2021</v>
      </c>
      <c r="G2147" s="181" t="str">
        <f>MID(All_Opps[[#This Row],[Opportunity Name]],3,2)</f>
        <v>12</v>
      </c>
      <c r="H2147" s="181" t="str">
        <f>LEFT(All_Opps[[#This Row],[Opportunity Name]],7)</f>
        <v>2112 Ko</v>
      </c>
      <c r="I2147" s="181" t="str" cm="1">
        <f t="array" ref="I21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47" s="181" t="str">
        <f>YEAR(All_Opps[[#This Row],[Close_Date]])&amp;"-"&amp;TEXT(MONTH(All_Opps[[#This Row],[Close_Date]]),"00")</f>
        <v>2021-09</v>
      </c>
      <c r="K2147" s="182">
        <f>All_Opps[[#This Row],[Created Date2]]*1</f>
        <v>44453</v>
      </c>
      <c r="L2147" s="183">
        <f>YEAR(All_Opps[[#This Row],[Created_Date]])</f>
        <v>2021</v>
      </c>
      <c r="M2147" s="184">
        <f>WEEKNUM(All_Opps[[#This Row],[Created_Date]],16)</f>
        <v>38</v>
      </c>
      <c r="N2147" s="182">
        <f>All_Opps[[#This Row],[Close Date]]*1</f>
        <v>44460</v>
      </c>
      <c r="O2147" s="185">
        <f>YEAR(All_Opps[[#This Row],[Close_Date]])</f>
        <v>2021</v>
      </c>
      <c r="P2147" s="183">
        <f>MONTH(All_Opps[[#This Row],[Close Date]])</f>
        <v>9</v>
      </c>
      <c r="Q2147" s="181">
        <f>WEEKNUM(All_Opps[[#This Row],[Close Date]],1)</f>
        <v>39</v>
      </c>
      <c r="R214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47" s="4" t="s">
        <v>4604</v>
      </c>
      <c r="T2147" s="4" t="s">
        <v>4605</v>
      </c>
      <c r="U2147" s="68">
        <v>44460</v>
      </c>
      <c r="V2147" s="347" t="s">
        <v>21</v>
      </c>
      <c r="W2147" s="341">
        <v>29216</v>
      </c>
      <c r="X2147" s="4" t="s">
        <v>159</v>
      </c>
      <c r="Y2147" s="4" t="s">
        <v>328</v>
      </c>
      <c r="Z2147" s="68">
        <v>44453</v>
      </c>
    </row>
    <row r="2148" spans="1:26" ht="12.75" x14ac:dyDescent="0.35">
      <c r="A214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148" s="181" t="str">
        <f>IF(All_Opps[[#This Row],[WeekMod]]&lt;&gt;"",CONCATENATE(All_Opps[[#This Row],[Opp Year]],"-",TEXT(All_Opps[[#This Row],[WeekMod]],"00#")),"")</f>
        <v/>
      </c>
      <c r="C21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148" s="181" t="str">
        <f>CONCATENATE(All_Opps[[#This Row],[Opp Year]],"-",TEXT(All_Opps[[#This Row],[Week]],"00#"))</f>
        <v>2023-001</v>
      </c>
      <c r="E2148" s="181">
        <f>IFERROR(VALUE(RIGHT(All_Opps[[#This Row],[Opportunity Name]],2)),"")</f>
        <v>2</v>
      </c>
      <c r="F2148" s="181">
        <f>IFERROR(("20"&amp;LEFT(All_Opps[[#This Row],[Opportunity Name]],2))*1,"")</f>
        <v>2023</v>
      </c>
      <c r="G2148" s="181" t="str">
        <f>MID(All_Opps[[#This Row],[Opportunity Name]],3,2)</f>
        <v>07</v>
      </c>
      <c r="H2148" s="181" t="str">
        <f>LEFT(All_Opps[[#This Row],[Opportunity Name]],7)</f>
        <v>2307-02</v>
      </c>
      <c r="I2148" s="181" t="str" cm="1">
        <f t="array" ref="I21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48" s="181" t="str">
        <f>YEAR(All_Opps[[#This Row],[Close_Date]])&amp;"-"&amp;TEXT(MONTH(All_Opps[[#This Row],[Close_Date]]),"00")</f>
        <v>2021-10</v>
      </c>
      <c r="K2148" s="182">
        <f>All_Opps[[#This Row],[Created Date2]]*1</f>
        <v>44493</v>
      </c>
      <c r="L2148" s="183">
        <f>YEAR(All_Opps[[#This Row],[Created_Date]])</f>
        <v>2021</v>
      </c>
      <c r="M2148" s="184">
        <f>WEEKNUM(All_Opps[[#This Row],[Created_Date]],16)</f>
        <v>44</v>
      </c>
      <c r="N2148" s="182">
        <f>All_Opps[[#This Row],[Close Date]]*1</f>
        <v>44499</v>
      </c>
      <c r="O2148" s="185">
        <f>YEAR(All_Opps[[#This Row],[Close_Date]])</f>
        <v>2021</v>
      </c>
      <c r="P2148" s="183">
        <f>MONTH(All_Opps[[#This Row],[Close Date]])</f>
        <v>10</v>
      </c>
      <c r="Q2148" s="181">
        <f>WEEKNUM(All_Opps[[#This Row],[Close Date]],1)</f>
        <v>44</v>
      </c>
      <c r="R21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615</v>
      </c>
      <c r="S2148" s="4" t="s">
        <v>4606</v>
      </c>
      <c r="T2148" s="4" t="s">
        <v>4607</v>
      </c>
      <c r="U2148" s="68">
        <v>44499</v>
      </c>
      <c r="V2148" s="347" t="s">
        <v>19</v>
      </c>
      <c r="W2148" s="341">
        <v>54494</v>
      </c>
      <c r="X2148" s="4" t="s">
        <v>13</v>
      </c>
      <c r="Y2148" s="4" t="s">
        <v>328</v>
      </c>
      <c r="Z2148" s="68">
        <v>44493</v>
      </c>
    </row>
    <row r="2149" spans="1:26" ht="12.75" x14ac:dyDescent="0.35">
      <c r="A21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2149" s="181" t="str">
        <f>IF(All_Opps[[#This Row],[WeekMod]]&lt;&gt;"",CONCATENATE(All_Opps[[#This Row],[Opp Year]],"-",TEXT(All_Opps[[#This Row],[WeekMod]],"00#")),"")</f>
        <v>2022-036</v>
      </c>
      <c r="C21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2149" s="181" t="str">
        <f>CONCATENATE(All_Opps[[#This Row],[Opp Year]],"-",TEXT(All_Opps[[#This Row],[Week]],"00#"))</f>
        <v>2022-036</v>
      </c>
      <c r="E2149" s="181">
        <f>IFERROR(VALUE(RIGHT(All_Opps[[#This Row],[Opportunity Name]],2)),"")</f>
        <v>4</v>
      </c>
      <c r="F2149" s="181">
        <f>IFERROR(("20"&amp;LEFT(All_Opps[[#This Row],[Opportunity Name]],2))*1,"")</f>
        <v>2022</v>
      </c>
      <c r="G2149" s="181" t="str">
        <f>MID(All_Opps[[#This Row],[Opportunity Name]],3,2)</f>
        <v>08</v>
      </c>
      <c r="H2149" s="181" t="str">
        <f>LEFT(All_Opps[[#This Row],[Opportunity Name]],7)</f>
        <v>2208-30</v>
      </c>
      <c r="I2149" s="181" t="str" cm="1">
        <f t="array" ref="I21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49" s="181" t="str">
        <f>YEAR(All_Opps[[#This Row],[Close_Date]])&amp;"-"&amp;TEXT(MONTH(All_Opps[[#This Row],[Close_Date]]),"00")</f>
        <v>2021-08</v>
      </c>
      <c r="K2149" s="182">
        <f>All_Opps[[#This Row],[Created Date2]]*1</f>
        <v>44439</v>
      </c>
      <c r="L2149" s="183">
        <f>YEAR(All_Opps[[#This Row],[Created_Date]])</f>
        <v>2021</v>
      </c>
      <c r="M2149" s="184">
        <f>WEEKNUM(All_Opps[[#This Row],[Created_Date]],16)</f>
        <v>36</v>
      </c>
      <c r="N2149" s="182">
        <f>All_Opps[[#This Row],[Close Date]]*1</f>
        <v>44439</v>
      </c>
      <c r="O2149" s="185">
        <f>YEAR(All_Opps[[#This Row],[Close_Date]])</f>
        <v>2021</v>
      </c>
      <c r="P2149" s="183">
        <f>MONTH(All_Opps[[#This Row],[Close Date]])</f>
        <v>8</v>
      </c>
      <c r="Q2149" s="181">
        <f>WEEKNUM(All_Opps[[#This Row],[Close Date]],1)</f>
        <v>36</v>
      </c>
      <c r="R214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335</v>
      </c>
      <c r="S2149" s="4" t="s">
        <v>4608</v>
      </c>
      <c r="T2149" s="4" t="s">
        <v>4609</v>
      </c>
      <c r="U2149" s="68">
        <v>44439</v>
      </c>
      <c r="V2149" s="347" t="s">
        <v>19</v>
      </c>
      <c r="W2149" s="341">
        <v>188267</v>
      </c>
      <c r="X2149" s="4" t="s">
        <v>13</v>
      </c>
      <c r="Y2149" s="4" t="s">
        <v>328</v>
      </c>
      <c r="Z2149" s="68">
        <v>44439</v>
      </c>
    </row>
    <row r="2150" spans="1:26" ht="12.75" x14ac:dyDescent="0.35">
      <c r="A21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2150" s="181" t="str">
        <f>IF(All_Opps[[#This Row],[WeekMod]]&lt;&gt;"",CONCATENATE(All_Opps[[#This Row],[Opp Year]],"-",TEXT(All_Opps[[#This Row],[WeekMod]],"00#")),"")</f>
        <v>2022-036</v>
      </c>
      <c r="C21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2150" s="181" t="str">
        <f>CONCATENATE(All_Opps[[#This Row],[Opp Year]],"-",TEXT(All_Opps[[#This Row],[Week]],"00#"))</f>
        <v>2022-036</v>
      </c>
      <c r="E2150" s="181">
        <f>IFERROR(VALUE(RIGHT(All_Opps[[#This Row],[Opportunity Name]],2)),"")</f>
        <v>8</v>
      </c>
      <c r="F2150" s="181">
        <f>IFERROR(("20"&amp;LEFT(All_Opps[[#This Row],[Opportunity Name]],2))*1,"")</f>
        <v>2022</v>
      </c>
      <c r="G2150" s="181" t="str">
        <f>MID(All_Opps[[#This Row],[Opportunity Name]],3,2)</f>
        <v>08</v>
      </c>
      <c r="H2150" s="181" t="str">
        <f>LEFT(All_Opps[[#This Row],[Opportunity Name]],7)</f>
        <v>2208-30</v>
      </c>
      <c r="I2150" s="181" t="str" cm="1">
        <f t="array" ref="I21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50" s="181" t="str">
        <f>YEAR(All_Opps[[#This Row],[Close_Date]])&amp;"-"&amp;TEXT(MONTH(All_Opps[[#This Row],[Close_Date]]),"00")</f>
        <v>2021-09</v>
      </c>
      <c r="K2150" s="182">
        <f>All_Opps[[#This Row],[Created Date2]]*1</f>
        <v>44441</v>
      </c>
      <c r="L2150" s="183">
        <f>YEAR(All_Opps[[#This Row],[Created_Date]])</f>
        <v>2021</v>
      </c>
      <c r="M2150" s="184">
        <f>WEEKNUM(All_Opps[[#This Row],[Created_Date]],16)</f>
        <v>36</v>
      </c>
      <c r="N2150" s="182">
        <f>All_Opps[[#This Row],[Close Date]]*1</f>
        <v>44441</v>
      </c>
      <c r="O2150" s="185">
        <f>YEAR(All_Opps[[#This Row],[Close_Date]])</f>
        <v>2021</v>
      </c>
      <c r="P2150" s="183">
        <f>MONTH(All_Opps[[#This Row],[Close Date]])</f>
        <v>9</v>
      </c>
      <c r="Q2150" s="181">
        <f>WEEKNUM(All_Opps[[#This Row],[Close Date]],1)</f>
        <v>36</v>
      </c>
      <c r="R215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333</v>
      </c>
      <c r="S2150" s="4" t="s">
        <v>4610</v>
      </c>
      <c r="T2150" s="4" t="s">
        <v>4611</v>
      </c>
      <c r="U2150" s="68">
        <v>44441</v>
      </c>
      <c r="V2150" s="347" t="s">
        <v>19</v>
      </c>
      <c r="W2150" s="341">
        <v>409356</v>
      </c>
      <c r="X2150" s="4" t="s">
        <v>16</v>
      </c>
      <c r="Y2150" s="4" t="s">
        <v>328</v>
      </c>
      <c r="Z2150" s="68">
        <v>44441</v>
      </c>
    </row>
    <row r="2151" spans="1:26" ht="12.75" x14ac:dyDescent="0.35">
      <c r="A21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2151" s="181" t="str">
        <f>IF(All_Opps[[#This Row],[WeekMod]]&lt;&gt;"",CONCATENATE(All_Opps[[#This Row],[Opp Year]],"-",TEXT(All_Opps[[#This Row],[WeekMod]],"00#")),"")</f>
        <v>2022-041</v>
      </c>
      <c r="C21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2151" s="181" t="str">
        <f>CONCATENATE(All_Opps[[#This Row],[Opp Year]],"-",TEXT(All_Opps[[#This Row],[Week]],"00#"))</f>
        <v>2022-041</v>
      </c>
      <c r="E2151" s="181">
        <f>IFERROR(VALUE(RIGHT(All_Opps[[#This Row],[Opportunity Name]],2)),"")</f>
        <v>4</v>
      </c>
      <c r="F2151" s="181">
        <f>IFERROR(("20"&amp;LEFT(All_Opps[[#This Row],[Opportunity Name]],2))*1,"")</f>
        <v>2022</v>
      </c>
      <c r="G2151" s="181" t="str">
        <f>MID(All_Opps[[#This Row],[Opportunity Name]],3,2)</f>
        <v>09</v>
      </c>
      <c r="H2151" s="181" t="str">
        <f>LEFT(All_Opps[[#This Row],[Opportunity Name]],7)</f>
        <v>2209-25</v>
      </c>
      <c r="I2151" s="181" t="str" cm="1">
        <f t="array" ref="I21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51" s="181" t="str">
        <f>YEAR(All_Opps[[#This Row],[Close_Date]])&amp;"-"&amp;TEXT(MONTH(All_Opps[[#This Row],[Close_Date]]),"00")</f>
        <v>2021-10</v>
      </c>
      <c r="K2151" s="182">
        <f>All_Opps[[#This Row],[Created Date2]]*1</f>
        <v>44476</v>
      </c>
      <c r="L2151" s="183">
        <f>YEAR(All_Opps[[#This Row],[Created_Date]])</f>
        <v>2021</v>
      </c>
      <c r="M2151" s="184">
        <f>WEEKNUM(All_Opps[[#This Row],[Created_Date]],16)</f>
        <v>41</v>
      </c>
      <c r="N2151" s="182">
        <f>All_Opps[[#This Row],[Close Date]]*1</f>
        <v>44476</v>
      </c>
      <c r="O2151" s="185">
        <f>YEAR(All_Opps[[#This Row],[Close_Date]])</f>
        <v>2021</v>
      </c>
      <c r="P2151" s="183">
        <f>MONTH(All_Opps[[#This Row],[Close Date]])</f>
        <v>10</v>
      </c>
      <c r="Q2151" s="181">
        <f>WEEKNUM(All_Opps[[#This Row],[Close Date]],1)</f>
        <v>41</v>
      </c>
      <c r="R215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329</v>
      </c>
      <c r="S2151" s="4" t="s">
        <v>4612</v>
      </c>
      <c r="T2151" s="4" t="s">
        <v>4613</v>
      </c>
      <c r="U2151" s="68">
        <v>44476</v>
      </c>
      <c r="V2151" s="347" t="s">
        <v>19</v>
      </c>
      <c r="W2151" s="341">
        <v>101521</v>
      </c>
      <c r="X2151" s="4" t="s">
        <v>181</v>
      </c>
      <c r="Y2151" s="4" t="s">
        <v>1285</v>
      </c>
      <c r="Z2151" s="68">
        <v>44476</v>
      </c>
    </row>
    <row r="2152" spans="1:26" ht="12.75" x14ac:dyDescent="0.35">
      <c r="A21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94</v>
      </c>
      <c r="B2152" s="181" t="str">
        <f>IF(All_Opps[[#This Row],[WeekMod]]&lt;&gt;"",CONCATENATE(All_Opps[[#This Row],[Opp Year]],"-",TEXT(All_Opps[[#This Row],[WeekMod]],"00#")),"")</f>
        <v>2021-094</v>
      </c>
      <c r="C21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94</v>
      </c>
      <c r="D2152" s="181" t="str">
        <f>CONCATENATE(All_Opps[[#This Row],[Opp Year]],"-",TEXT(All_Opps[[#This Row],[Week]],"00#"))</f>
        <v>2021-094</v>
      </c>
      <c r="E2152" s="181" t="str">
        <f>IFERROR(VALUE(RIGHT(All_Opps[[#This Row],[Opportunity Name]],2)),"")</f>
        <v/>
      </c>
      <c r="F2152" s="181">
        <f>IFERROR(("20"&amp;LEFT(All_Opps[[#This Row],[Opportunity Name]],2))*1,"")</f>
        <v>2021</v>
      </c>
      <c r="G2152" s="181" t="str">
        <f>MID(All_Opps[[#This Row],[Opportunity Name]],3,2)</f>
        <v>11</v>
      </c>
      <c r="H2152" s="181" t="str">
        <f>LEFT(All_Opps[[#This Row],[Opportunity Name]],7)</f>
        <v>2111-05</v>
      </c>
      <c r="I2152" s="181" t="str" cm="1">
        <f t="array" ref="I21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52" s="181" t="str">
        <f>YEAR(All_Opps[[#This Row],[Close_Date]])&amp;"-"&amp;TEXT(MONTH(All_Opps[[#This Row],[Close_Date]]),"00")</f>
        <v>2021-10</v>
      </c>
      <c r="K2152" s="182">
        <f>All_Opps[[#This Row],[Created Date2]]*1</f>
        <v>44488</v>
      </c>
      <c r="L2152" s="183">
        <f>YEAR(All_Opps[[#This Row],[Created_Date]])</f>
        <v>2021</v>
      </c>
      <c r="M2152" s="184">
        <f>WEEKNUM(All_Opps[[#This Row],[Created_Date]],16)</f>
        <v>43</v>
      </c>
      <c r="N2152" s="182">
        <f>All_Opps[[#This Row],[Close Date]]*1</f>
        <v>44484</v>
      </c>
      <c r="O2152" s="185">
        <f>YEAR(All_Opps[[#This Row],[Close_Date]])</f>
        <v>2021</v>
      </c>
      <c r="P2152" s="183">
        <f>MONTH(All_Opps[[#This Row],[Close Date]])</f>
        <v>10</v>
      </c>
      <c r="Q2152" s="181">
        <f>WEEKNUM(All_Opps[[#This Row],[Close Date]],1)</f>
        <v>42</v>
      </c>
      <c r="R215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52" s="4" t="s">
        <v>4614</v>
      </c>
      <c r="T2152" s="4" t="s">
        <v>4615</v>
      </c>
      <c r="U2152" s="68">
        <v>44484</v>
      </c>
      <c r="V2152" s="347" t="s">
        <v>23</v>
      </c>
      <c r="W2152" s="9">
        <v>0</v>
      </c>
      <c r="X2152" s="4" t="s">
        <v>13</v>
      </c>
      <c r="Y2152" s="4" t="s">
        <v>3685</v>
      </c>
      <c r="Z2152" s="68">
        <v>44488</v>
      </c>
    </row>
    <row r="2153" spans="1:26" ht="12.75" x14ac:dyDescent="0.35">
      <c r="A21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2153" s="181" t="str">
        <f>IF(All_Opps[[#This Row],[WeekMod]]&lt;&gt;"",CONCATENATE(All_Opps[[#This Row],[Opp Year]],"-",TEXT(All_Opps[[#This Row],[WeekMod]],"00#")),"")</f>
        <v>2022-043</v>
      </c>
      <c r="C21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2153" s="181" t="str">
        <f>CONCATENATE(All_Opps[[#This Row],[Opp Year]],"-",TEXT(All_Opps[[#This Row],[Week]],"00#"))</f>
        <v>2022-043</v>
      </c>
      <c r="E2153" s="181">
        <f>IFERROR(VALUE(RIGHT(All_Opps[[#This Row],[Opportunity Name]],2)),"")</f>
        <v>2</v>
      </c>
      <c r="F2153" s="181">
        <f>IFERROR(("20"&amp;LEFT(All_Opps[[#This Row],[Opportunity Name]],2))*1,"")</f>
        <v>2022</v>
      </c>
      <c r="G2153" s="181" t="str">
        <f>MID(All_Opps[[#This Row],[Opportunity Name]],3,2)</f>
        <v>07</v>
      </c>
      <c r="H2153" s="181" t="str">
        <f>LEFT(All_Opps[[#This Row],[Opportunity Name]],7)</f>
        <v>2207-25</v>
      </c>
      <c r="I2153" s="181" t="str" cm="1">
        <f t="array" ref="I21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53" s="181" t="str">
        <f>YEAR(All_Opps[[#This Row],[Close_Date]])&amp;"-"&amp;TEXT(MONTH(All_Opps[[#This Row],[Close_Date]]),"00")</f>
        <v>2021-10</v>
      </c>
      <c r="K2153" s="182">
        <f>All_Opps[[#This Row],[Created Date2]]*1</f>
        <v>44488</v>
      </c>
      <c r="L2153" s="183">
        <f>YEAR(All_Opps[[#This Row],[Created_Date]])</f>
        <v>2021</v>
      </c>
      <c r="M2153" s="184">
        <f>WEEKNUM(All_Opps[[#This Row],[Created_Date]],16)</f>
        <v>43</v>
      </c>
      <c r="N2153" s="182">
        <f>All_Opps[[#This Row],[Close Date]]*1</f>
        <v>44486</v>
      </c>
      <c r="O2153" s="185">
        <f>YEAR(All_Opps[[#This Row],[Close_Date]])</f>
        <v>2021</v>
      </c>
      <c r="P2153" s="183">
        <f>MONTH(All_Opps[[#This Row],[Close Date]])</f>
        <v>10</v>
      </c>
      <c r="Q2153" s="181">
        <f>WEEKNUM(All_Opps[[#This Row],[Close Date]],1)</f>
        <v>43</v>
      </c>
      <c r="R215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255</v>
      </c>
      <c r="S2153" s="4" t="s">
        <v>4616</v>
      </c>
      <c r="T2153" s="4" t="s">
        <v>4617</v>
      </c>
      <c r="U2153" s="68">
        <v>44486</v>
      </c>
      <c r="V2153" s="347" t="s">
        <v>19</v>
      </c>
      <c r="W2153" s="9">
        <v>534</v>
      </c>
      <c r="X2153" s="4" t="s">
        <v>11</v>
      </c>
      <c r="Y2153" s="4" t="s">
        <v>3563</v>
      </c>
      <c r="Z2153" s="68">
        <v>44488</v>
      </c>
    </row>
    <row r="2154" spans="1:26" ht="12.75" x14ac:dyDescent="0.35">
      <c r="A21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95</v>
      </c>
      <c r="B2154" s="181" t="str">
        <f>IF(All_Opps[[#This Row],[WeekMod]]&lt;&gt;"",CONCATENATE(All_Opps[[#This Row],[Opp Year]],"-",TEXT(All_Opps[[#This Row],[WeekMod]],"00#")),"")</f>
        <v>2021-095</v>
      </c>
      <c r="C21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95</v>
      </c>
      <c r="D2154" s="181" t="str">
        <f>CONCATENATE(All_Opps[[#This Row],[Opp Year]],"-",TEXT(All_Opps[[#This Row],[Week]],"00#"))</f>
        <v>2021-095</v>
      </c>
      <c r="E2154" s="181">
        <f>IFERROR(VALUE(RIGHT(All_Opps[[#This Row],[Opportunity Name]],2)),"")</f>
        <v>4</v>
      </c>
      <c r="F2154" s="181">
        <f>IFERROR(("20"&amp;LEFT(All_Opps[[#This Row],[Opportunity Name]],2))*1,"")</f>
        <v>2021</v>
      </c>
      <c r="G2154" s="181" t="str">
        <f>MID(All_Opps[[#This Row],[Opportunity Name]],3,2)</f>
        <v>02</v>
      </c>
      <c r="H2154" s="181" t="str">
        <f>LEFT(All_Opps[[#This Row],[Opportunity Name]],7)</f>
        <v>2102 Gr</v>
      </c>
      <c r="I2154" s="181" t="str" cm="1">
        <f t="array" ref="I21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54" s="181" t="str">
        <f>YEAR(All_Opps[[#This Row],[Close_Date]])&amp;"-"&amp;TEXT(MONTH(All_Opps[[#This Row],[Close_Date]]),"00")</f>
        <v>2021-10</v>
      </c>
      <c r="K2154" s="182">
        <f>All_Opps[[#This Row],[Created Date2]]*1</f>
        <v>44473</v>
      </c>
      <c r="L2154" s="183">
        <f>YEAR(All_Opps[[#This Row],[Created_Date]])</f>
        <v>2021</v>
      </c>
      <c r="M2154" s="184">
        <f>WEEKNUM(All_Opps[[#This Row],[Created_Date]],16)</f>
        <v>41</v>
      </c>
      <c r="N2154" s="182">
        <f>All_Opps[[#This Row],[Close Date]]*1</f>
        <v>44488</v>
      </c>
      <c r="O2154" s="185">
        <f>YEAR(All_Opps[[#This Row],[Close_Date]])</f>
        <v>2021</v>
      </c>
      <c r="P2154" s="183">
        <f>MONTH(All_Opps[[#This Row],[Close Date]])</f>
        <v>10</v>
      </c>
      <c r="Q2154" s="181">
        <f>WEEKNUM(All_Opps[[#This Row],[Close Date]],1)</f>
        <v>43</v>
      </c>
      <c r="R215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54" s="4" t="s">
        <v>4618</v>
      </c>
      <c r="T2154" s="4" t="s">
        <v>4619</v>
      </c>
      <c r="U2154" s="68">
        <v>44488</v>
      </c>
      <c r="V2154" s="347" t="s">
        <v>18</v>
      </c>
      <c r="W2154" s="9">
        <v>55681</v>
      </c>
      <c r="X2154" s="4" t="s">
        <v>13</v>
      </c>
      <c r="Y2154" s="4" t="s">
        <v>1285</v>
      </c>
      <c r="Z2154" s="68">
        <v>44473</v>
      </c>
    </row>
    <row r="2155" spans="1:26" ht="12.75" x14ac:dyDescent="0.35">
      <c r="A21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2155" s="181" t="str">
        <f>IF(All_Opps[[#This Row],[WeekMod]]&lt;&gt;"",CONCATENATE(All_Opps[[#This Row],[Opp Year]],"-",TEXT(All_Opps[[#This Row],[WeekMod]],"00#")),"")</f>
        <v>2021-090</v>
      </c>
      <c r="C21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2155" s="181" t="str">
        <f>CONCATENATE(All_Opps[[#This Row],[Opp Year]],"-",TEXT(All_Opps[[#This Row],[Week]],"00#"))</f>
        <v>2021-090</v>
      </c>
      <c r="E2155" s="181">
        <f>IFERROR(VALUE(RIGHT(All_Opps[[#This Row],[Opportunity Name]],2)),"")</f>
        <v>4</v>
      </c>
      <c r="F2155" s="181">
        <f>IFERROR(("20"&amp;LEFT(All_Opps[[#This Row],[Opportunity Name]],2))*1,"")</f>
        <v>2021</v>
      </c>
      <c r="G2155" s="181" t="str">
        <f>MID(All_Opps[[#This Row],[Opportunity Name]],3,2)</f>
        <v>12</v>
      </c>
      <c r="H2155" s="181" t="str">
        <f>LEFT(All_Opps[[#This Row],[Opportunity Name]],7)</f>
        <v>2112 Qu</v>
      </c>
      <c r="I2155" s="181" t="str" cm="1">
        <f t="array" ref="I21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55" s="181" t="str">
        <f>YEAR(All_Opps[[#This Row],[Close_Date]])&amp;"-"&amp;TEXT(MONTH(All_Opps[[#This Row],[Close_Date]]),"00")</f>
        <v>2021-09</v>
      </c>
      <c r="K2155" s="182">
        <f>All_Opps[[#This Row],[Created Date2]]*1</f>
        <v>44444</v>
      </c>
      <c r="L2155" s="183">
        <f>YEAR(All_Opps[[#This Row],[Created_Date]])</f>
        <v>2021</v>
      </c>
      <c r="M2155" s="184">
        <f>WEEKNUM(All_Opps[[#This Row],[Created_Date]],16)</f>
        <v>37</v>
      </c>
      <c r="N2155" s="182">
        <f>All_Opps[[#This Row],[Close Date]]*1</f>
        <v>44455</v>
      </c>
      <c r="O2155" s="185">
        <f>YEAR(All_Opps[[#This Row],[Close_Date]])</f>
        <v>2021</v>
      </c>
      <c r="P2155" s="183">
        <f>MONTH(All_Opps[[#This Row],[Close Date]])</f>
        <v>9</v>
      </c>
      <c r="Q2155" s="181">
        <f>WEEKNUM(All_Opps[[#This Row],[Close Date]],1)</f>
        <v>38</v>
      </c>
      <c r="R215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55" s="4" t="s">
        <v>4620</v>
      </c>
      <c r="T2155" s="4" t="s">
        <v>4621</v>
      </c>
      <c r="U2155" s="68">
        <v>44455</v>
      </c>
      <c r="V2155" s="347" t="s">
        <v>18</v>
      </c>
      <c r="W2155" s="9">
        <v>80037</v>
      </c>
      <c r="X2155" s="4" t="s">
        <v>13</v>
      </c>
      <c r="Y2155" s="4" t="s">
        <v>1285</v>
      </c>
      <c r="Z2155" s="68">
        <v>44444</v>
      </c>
    </row>
    <row r="2156" spans="1:26" ht="12.75" x14ac:dyDescent="0.35">
      <c r="A21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89</v>
      </c>
      <c r="B2156" s="181" t="str">
        <f>IF(All_Opps[[#This Row],[WeekMod]]&lt;&gt;"",CONCATENATE(All_Opps[[#This Row],[Opp Year]],"-",TEXT(All_Opps[[#This Row],[WeekMod]],"00#")),"")</f>
        <v>2021-089</v>
      </c>
      <c r="C21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89</v>
      </c>
      <c r="D2156" s="181" t="str">
        <f>CONCATENATE(All_Opps[[#This Row],[Opp Year]],"-",TEXT(All_Opps[[#This Row],[Week]],"00#"))</f>
        <v>2021-089</v>
      </c>
      <c r="E2156" s="181">
        <f>IFERROR(VALUE(RIGHT(All_Opps[[#This Row],[Opportunity Name]],2)),"")</f>
        <v>1</v>
      </c>
      <c r="F2156" s="181">
        <f>IFERROR(("20"&amp;LEFT(All_Opps[[#This Row],[Opportunity Name]],2))*1,"")</f>
        <v>2021</v>
      </c>
      <c r="G2156" s="181" t="str">
        <f>MID(All_Opps[[#This Row],[Opportunity Name]],3,2)</f>
        <v>10</v>
      </c>
      <c r="H2156" s="181" t="str">
        <f>LEFT(All_Opps[[#This Row],[Opportunity Name]],7)</f>
        <v>2110-14</v>
      </c>
      <c r="I2156" s="181" t="str" cm="1">
        <f t="array" ref="I21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56" s="181" t="str">
        <f>YEAR(All_Opps[[#This Row],[Close_Date]])&amp;"-"&amp;TEXT(MONTH(All_Opps[[#This Row],[Close_Date]]),"00")</f>
        <v>2021-09</v>
      </c>
      <c r="K2156" s="182">
        <f>All_Opps[[#This Row],[Created Date2]]*1</f>
        <v>44449</v>
      </c>
      <c r="L2156" s="183">
        <f>YEAR(All_Opps[[#This Row],[Created_Date]])</f>
        <v>2021</v>
      </c>
      <c r="M2156" s="184">
        <f>WEEKNUM(All_Opps[[#This Row],[Created_Date]],16)</f>
        <v>37</v>
      </c>
      <c r="N2156" s="182">
        <f>All_Opps[[#This Row],[Close Date]]*1</f>
        <v>44449</v>
      </c>
      <c r="O2156" s="185">
        <f>YEAR(All_Opps[[#This Row],[Close_Date]])</f>
        <v>2021</v>
      </c>
      <c r="P2156" s="183">
        <f>MONTH(All_Opps[[#This Row],[Close Date]])</f>
        <v>9</v>
      </c>
      <c r="Q2156" s="181">
        <f>WEEKNUM(All_Opps[[#This Row],[Close Date]],1)</f>
        <v>37</v>
      </c>
      <c r="R215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56" s="4" t="s">
        <v>4622</v>
      </c>
      <c r="T2156" s="4" t="s">
        <v>4623</v>
      </c>
      <c r="U2156" s="68">
        <v>44449</v>
      </c>
      <c r="V2156" s="347" t="s">
        <v>23</v>
      </c>
      <c r="W2156" s="9">
        <v>0</v>
      </c>
      <c r="X2156" s="4" t="s">
        <v>16</v>
      </c>
      <c r="Y2156" s="4" t="s">
        <v>1285</v>
      </c>
      <c r="Z2156" s="68">
        <v>44449</v>
      </c>
    </row>
    <row r="2157" spans="1:26" ht="12.75" x14ac:dyDescent="0.35">
      <c r="A21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96</v>
      </c>
      <c r="B2157" s="181" t="str">
        <f>IF(All_Opps[[#This Row],[WeekMod]]&lt;&gt;"",CONCATENATE(All_Opps[[#This Row],[Opp Year]],"-",TEXT(All_Opps[[#This Row],[WeekMod]],"00#")),"")</f>
        <v>2021-096</v>
      </c>
      <c r="C21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96</v>
      </c>
      <c r="D2157" s="181" t="str">
        <f>CONCATENATE(All_Opps[[#This Row],[Opp Year]],"-",TEXT(All_Opps[[#This Row],[Week]],"00#"))</f>
        <v>2021-096</v>
      </c>
      <c r="E2157" s="181">
        <f>IFERROR(VALUE(RIGHT(All_Opps[[#This Row],[Opportunity Name]],2)),"")</f>
        <v>2</v>
      </c>
      <c r="F2157" s="181">
        <f>IFERROR(("20"&amp;LEFT(All_Opps[[#This Row],[Opportunity Name]],2))*1,"")</f>
        <v>2021</v>
      </c>
      <c r="G2157" s="181" t="str">
        <f>MID(All_Opps[[#This Row],[Opportunity Name]],3,2)</f>
        <v>11</v>
      </c>
      <c r="H2157" s="181" t="str">
        <f>LEFT(All_Opps[[#This Row],[Opportunity Name]],7)</f>
        <v>2111 Fe</v>
      </c>
      <c r="I2157" s="181" t="str" cm="1">
        <f t="array" ref="I21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57" s="181" t="str">
        <f>YEAR(All_Opps[[#This Row],[Close_Date]])&amp;"-"&amp;TEXT(MONTH(All_Opps[[#This Row],[Close_Date]]),"00")</f>
        <v>2021-10</v>
      </c>
      <c r="K2157" s="182">
        <f>All_Opps[[#This Row],[Created Date2]]*1</f>
        <v>44472</v>
      </c>
      <c r="L2157" s="183">
        <f>YEAR(All_Opps[[#This Row],[Created_Date]])</f>
        <v>2021</v>
      </c>
      <c r="M2157" s="184">
        <f>WEEKNUM(All_Opps[[#This Row],[Created_Date]],16)</f>
        <v>41</v>
      </c>
      <c r="N2157" s="182">
        <f>All_Opps[[#This Row],[Close Date]]*1</f>
        <v>44495</v>
      </c>
      <c r="O2157" s="185">
        <f>YEAR(All_Opps[[#This Row],[Close_Date]])</f>
        <v>2021</v>
      </c>
      <c r="P2157" s="183">
        <f>MONTH(All_Opps[[#This Row],[Close Date]])</f>
        <v>10</v>
      </c>
      <c r="Q2157" s="181">
        <f>WEEKNUM(All_Opps[[#This Row],[Close Date]],1)</f>
        <v>44</v>
      </c>
      <c r="R215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57" s="4" t="s">
        <v>4624</v>
      </c>
      <c r="T2157" s="4" t="s">
        <v>4625</v>
      </c>
      <c r="U2157" s="68">
        <v>44495</v>
      </c>
      <c r="V2157" s="347" t="s">
        <v>21</v>
      </c>
      <c r="W2157" s="341">
        <v>11332</v>
      </c>
      <c r="X2157" s="4" t="s">
        <v>6</v>
      </c>
      <c r="Y2157" s="4" t="s">
        <v>328</v>
      </c>
      <c r="Z2157" s="68">
        <v>44472</v>
      </c>
    </row>
    <row r="2158" spans="1:26" ht="12.75" x14ac:dyDescent="0.35">
      <c r="A21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91</v>
      </c>
      <c r="B2158" s="181" t="str">
        <f>IF(All_Opps[[#This Row],[WeekMod]]&lt;&gt;"",CONCATENATE(All_Opps[[#This Row],[Opp Year]],"-",TEXT(All_Opps[[#This Row],[WeekMod]],"00#")),"")</f>
        <v>2021-091</v>
      </c>
      <c r="C21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91</v>
      </c>
      <c r="D2158" s="181" t="str">
        <f>CONCATENATE(All_Opps[[#This Row],[Opp Year]],"-",TEXT(All_Opps[[#This Row],[Week]],"00#"))</f>
        <v>2021-091</v>
      </c>
      <c r="E2158" s="181">
        <f>IFERROR(VALUE(RIGHT(All_Opps[[#This Row],[Opportunity Name]],2)),"")</f>
        <v>2</v>
      </c>
      <c r="F2158" s="181">
        <f>IFERROR(("20"&amp;LEFT(All_Opps[[#This Row],[Opportunity Name]],2))*1,"")</f>
        <v>2021</v>
      </c>
      <c r="G2158" s="181" t="str">
        <f>MID(All_Opps[[#This Row],[Opportunity Name]],3,2)</f>
        <v>12</v>
      </c>
      <c r="H2158" s="181" t="str">
        <f>LEFT(All_Opps[[#This Row],[Opportunity Name]],7)</f>
        <v>2112 Ya</v>
      </c>
      <c r="I2158" s="181" t="str" cm="1">
        <f t="array" ref="I21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58" s="181" t="str">
        <f>YEAR(All_Opps[[#This Row],[Close_Date]])&amp;"-"&amp;TEXT(MONTH(All_Opps[[#This Row],[Close_Date]]),"00")</f>
        <v>2021-09</v>
      </c>
      <c r="K2158" s="182">
        <f>All_Opps[[#This Row],[Created Date2]]*1</f>
        <v>44456</v>
      </c>
      <c r="L2158" s="183">
        <f>YEAR(All_Opps[[#This Row],[Created_Date]])</f>
        <v>2021</v>
      </c>
      <c r="M2158" s="184">
        <f>WEEKNUM(All_Opps[[#This Row],[Created_Date]],16)</f>
        <v>38</v>
      </c>
      <c r="N2158" s="182">
        <f>All_Opps[[#This Row],[Close Date]]*1</f>
        <v>44462</v>
      </c>
      <c r="O2158" s="185">
        <f>YEAR(All_Opps[[#This Row],[Close_Date]])</f>
        <v>2021</v>
      </c>
      <c r="P2158" s="183">
        <f>MONTH(All_Opps[[#This Row],[Close Date]])</f>
        <v>9</v>
      </c>
      <c r="Q2158" s="181">
        <f>WEEKNUM(All_Opps[[#This Row],[Close Date]],1)</f>
        <v>39</v>
      </c>
      <c r="R21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58" s="4" t="s">
        <v>4626</v>
      </c>
      <c r="T2158" s="4" t="s">
        <v>4627</v>
      </c>
      <c r="U2158" s="68">
        <v>44462</v>
      </c>
      <c r="V2158" s="347" t="s">
        <v>18</v>
      </c>
      <c r="W2158" s="9">
        <v>15211</v>
      </c>
      <c r="X2158" s="4" t="s">
        <v>16</v>
      </c>
      <c r="Y2158" s="4" t="s">
        <v>1285</v>
      </c>
      <c r="Z2158" s="68">
        <v>44456</v>
      </c>
    </row>
    <row r="2159" spans="1:26" ht="12.75" x14ac:dyDescent="0.35">
      <c r="A21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2159" s="181" t="str">
        <f>IF(All_Opps[[#This Row],[WeekMod]]&lt;&gt;"",CONCATENATE(All_Opps[[#This Row],[Opp Year]],"-",TEXT(All_Opps[[#This Row],[WeekMod]],"00#")),"")</f>
        <v>2022-040</v>
      </c>
      <c r="C21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2159" s="181" t="str">
        <f>CONCATENATE(All_Opps[[#This Row],[Opp Year]],"-",TEXT(All_Opps[[#This Row],[Week]],"00#"))</f>
        <v>2022-040</v>
      </c>
      <c r="E2159" s="181">
        <f>IFERROR(VALUE(RIGHT(All_Opps[[#This Row],[Opportunity Name]],2)),"")</f>
        <v>2</v>
      </c>
      <c r="F2159" s="181">
        <f>IFERROR(("20"&amp;LEFT(All_Opps[[#This Row],[Opportunity Name]],2))*1,"")</f>
        <v>2022</v>
      </c>
      <c r="G2159" s="181" t="str">
        <f>MID(All_Opps[[#This Row],[Opportunity Name]],3,2)</f>
        <v>06</v>
      </c>
      <c r="H2159" s="181" t="str">
        <f>LEFT(All_Opps[[#This Row],[Opportunity Name]],7)</f>
        <v>2206 Oa</v>
      </c>
      <c r="I2159" s="181" t="str" cm="1">
        <f t="array" ref="I21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59" s="181" t="str">
        <f>YEAR(All_Opps[[#This Row],[Close_Date]])&amp;"-"&amp;TEXT(MONTH(All_Opps[[#This Row],[Close_Date]]),"00")</f>
        <v>2021-10</v>
      </c>
      <c r="K2159" s="182">
        <f>All_Opps[[#This Row],[Created Date2]]*1</f>
        <v>44464</v>
      </c>
      <c r="L2159" s="183">
        <f>YEAR(All_Opps[[#This Row],[Created_Date]])</f>
        <v>2021</v>
      </c>
      <c r="M2159" s="184">
        <f>WEEKNUM(All_Opps[[#This Row],[Created_Date]],16)</f>
        <v>40</v>
      </c>
      <c r="N2159" s="182">
        <f>All_Opps[[#This Row],[Close Date]]*1</f>
        <v>44470</v>
      </c>
      <c r="O2159" s="185">
        <f>YEAR(All_Opps[[#This Row],[Close_Date]])</f>
        <v>2021</v>
      </c>
      <c r="P2159" s="183">
        <f>MONTH(All_Opps[[#This Row],[Close Date]])</f>
        <v>10</v>
      </c>
      <c r="Q2159" s="181">
        <f>WEEKNUM(All_Opps[[#This Row],[Close Date]],1)</f>
        <v>40</v>
      </c>
      <c r="R21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59" s="4" t="s">
        <v>4628</v>
      </c>
      <c r="T2159" s="4" t="s">
        <v>4629</v>
      </c>
      <c r="U2159" s="68">
        <v>44470</v>
      </c>
      <c r="V2159" s="347" t="s">
        <v>18</v>
      </c>
      <c r="W2159" s="9">
        <v>22952</v>
      </c>
      <c r="X2159" s="4" t="s">
        <v>15</v>
      </c>
      <c r="Y2159" s="4" t="s">
        <v>1285</v>
      </c>
      <c r="Z2159" s="68">
        <v>44464</v>
      </c>
    </row>
    <row r="2160" spans="1:26" ht="12.75" x14ac:dyDescent="0.35">
      <c r="A21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2160" s="181" t="str">
        <f>IF(All_Opps[[#This Row],[WeekMod]]&lt;&gt;"",CONCATENATE(All_Opps[[#This Row],[Opp Year]],"-",TEXT(All_Opps[[#This Row],[WeekMod]],"00#")),"")</f>
        <v>2022-041</v>
      </c>
      <c r="C21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2160" s="181" t="str">
        <f>CONCATENATE(All_Opps[[#This Row],[Opp Year]],"-",TEXT(All_Opps[[#This Row],[Week]],"00#"))</f>
        <v>2022-041</v>
      </c>
      <c r="E2160" s="181">
        <f>IFERROR(VALUE(RIGHT(All_Opps[[#This Row],[Opportunity Name]],2)),"")</f>
        <v>2</v>
      </c>
      <c r="F2160" s="181">
        <f>IFERROR(("20"&amp;LEFT(All_Opps[[#This Row],[Opportunity Name]],2))*1,"")</f>
        <v>2022</v>
      </c>
      <c r="G2160" s="181" t="str">
        <f>MID(All_Opps[[#This Row],[Opportunity Name]],3,2)</f>
        <v>07</v>
      </c>
      <c r="H2160" s="181" t="str">
        <f>LEFT(All_Opps[[#This Row],[Opportunity Name]],7)</f>
        <v>2207-19</v>
      </c>
      <c r="I2160" s="181" t="str" cm="1">
        <f t="array" ref="I21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60" s="181" t="str">
        <f>YEAR(All_Opps[[#This Row],[Close_Date]])&amp;"-"&amp;TEXT(MONTH(All_Opps[[#This Row],[Close_Date]]),"00")</f>
        <v>2021-10</v>
      </c>
      <c r="K2160" s="182">
        <f>All_Opps[[#This Row],[Created Date2]]*1</f>
        <v>44470</v>
      </c>
      <c r="L2160" s="183">
        <f>YEAR(All_Opps[[#This Row],[Created_Date]])</f>
        <v>2021</v>
      </c>
      <c r="M2160" s="184">
        <f>WEEKNUM(All_Opps[[#This Row],[Created_Date]],16)</f>
        <v>40</v>
      </c>
      <c r="N2160" s="182">
        <f>All_Opps[[#This Row],[Close Date]]*1</f>
        <v>44477</v>
      </c>
      <c r="O2160" s="185">
        <f>YEAR(All_Opps[[#This Row],[Close_Date]])</f>
        <v>2021</v>
      </c>
      <c r="P2160" s="183">
        <f>MONTH(All_Opps[[#This Row],[Close Date]])</f>
        <v>10</v>
      </c>
      <c r="Q2160" s="181">
        <f>WEEKNUM(All_Opps[[#This Row],[Close Date]],1)</f>
        <v>41</v>
      </c>
      <c r="R216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273</v>
      </c>
      <c r="S2160" s="4" t="s">
        <v>4630</v>
      </c>
      <c r="T2160" s="4" t="s">
        <v>4631</v>
      </c>
      <c r="U2160" s="68">
        <v>44477</v>
      </c>
      <c r="V2160" s="347" t="s">
        <v>19</v>
      </c>
      <c r="W2160" s="341">
        <v>91161</v>
      </c>
      <c r="X2160" s="4" t="s">
        <v>15</v>
      </c>
      <c r="Y2160" s="4" t="s">
        <v>328</v>
      </c>
      <c r="Z2160" s="68">
        <v>44470</v>
      </c>
    </row>
    <row r="2161" spans="1:26" ht="12.75" x14ac:dyDescent="0.35">
      <c r="A21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91</v>
      </c>
      <c r="B2161" s="181" t="str">
        <f>IF(All_Opps[[#This Row],[WeekMod]]&lt;&gt;"",CONCATENATE(All_Opps[[#This Row],[Opp Year]],"-",TEXT(All_Opps[[#This Row],[WeekMod]],"00#")),"")</f>
        <v>2021-091</v>
      </c>
      <c r="C21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91</v>
      </c>
      <c r="D2161" s="181" t="str">
        <f>CONCATENATE(All_Opps[[#This Row],[Opp Year]],"-",TEXT(All_Opps[[#This Row],[Week]],"00#"))</f>
        <v>2021-091</v>
      </c>
      <c r="E2161" s="181">
        <f>IFERROR(VALUE(RIGHT(All_Opps[[#This Row],[Opportunity Name]],2)),"")</f>
        <v>2</v>
      </c>
      <c r="F2161" s="181">
        <f>IFERROR(("20"&amp;LEFT(All_Opps[[#This Row],[Opportunity Name]],2))*1,"")</f>
        <v>2021</v>
      </c>
      <c r="G2161" s="181" t="str">
        <f>MID(All_Opps[[#This Row],[Opportunity Name]],3,2)</f>
        <v>12</v>
      </c>
      <c r="H2161" s="181" t="str">
        <f>LEFT(All_Opps[[#This Row],[Opportunity Name]],7)</f>
        <v>2112 Fe</v>
      </c>
      <c r="I2161" s="181" t="str" cm="1">
        <f t="array" ref="I21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61" s="181" t="str">
        <f>YEAR(All_Opps[[#This Row],[Close_Date]])&amp;"-"&amp;TEXT(MONTH(All_Opps[[#This Row],[Close_Date]]),"00")</f>
        <v>2021-09</v>
      </c>
      <c r="K2161" s="182">
        <f>All_Opps[[#This Row],[Created Date2]]*1</f>
        <v>44454</v>
      </c>
      <c r="L2161" s="183">
        <f>YEAR(All_Opps[[#This Row],[Created_Date]])</f>
        <v>2021</v>
      </c>
      <c r="M2161" s="184">
        <f>WEEKNUM(All_Opps[[#This Row],[Created_Date]],16)</f>
        <v>38</v>
      </c>
      <c r="N2161" s="182">
        <f>All_Opps[[#This Row],[Close Date]]*1</f>
        <v>44461</v>
      </c>
      <c r="O2161" s="185">
        <f>YEAR(All_Opps[[#This Row],[Close_Date]])</f>
        <v>2021</v>
      </c>
      <c r="P2161" s="183">
        <f>MONTH(All_Opps[[#This Row],[Close Date]])</f>
        <v>9</v>
      </c>
      <c r="Q2161" s="181">
        <f>WEEKNUM(All_Opps[[#This Row],[Close Date]],1)</f>
        <v>39</v>
      </c>
      <c r="R216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61" s="4" t="s">
        <v>4632</v>
      </c>
      <c r="T2161" s="4" t="s">
        <v>4633</v>
      </c>
      <c r="U2161" s="68">
        <v>44461</v>
      </c>
      <c r="V2161" s="347" t="s">
        <v>18</v>
      </c>
      <c r="W2161" s="9">
        <v>26367</v>
      </c>
      <c r="X2161" s="4" t="s">
        <v>5</v>
      </c>
      <c r="Y2161" s="4" t="s">
        <v>1285</v>
      </c>
      <c r="Z2161" s="68">
        <v>44454</v>
      </c>
    </row>
    <row r="2162" spans="1:26" ht="12.75" x14ac:dyDescent="0.35">
      <c r="A21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2162" s="181" t="str">
        <f>IF(All_Opps[[#This Row],[WeekMod]]&lt;&gt;"",CONCATENATE(All_Opps[[#This Row],[Opp Year]],"-",TEXT(All_Opps[[#This Row],[WeekMod]],"00#")),"")</f>
        <v>2022-042</v>
      </c>
      <c r="C21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2162" s="181" t="str">
        <f>CONCATENATE(All_Opps[[#This Row],[Opp Year]],"-",TEXT(All_Opps[[#This Row],[Week]],"00#"))</f>
        <v>2022-042</v>
      </c>
      <c r="E2162" s="181">
        <f>IFERROR(VALUE(RIGHT(All_Opps[[#This Row],[Opportunity Name]],2)),"")</f>
        <v>2</v>
      </c>
      <c r="F2162" s="181">
        <f>IFERROR(("20"&amp;LEFT(All_Opps[[#This Row],[Opportunity Name]],2))*1,"")</f>
        <v>2022</v>
      </c>
      <c r="G2162" s="181" t="str">
        <f>MID(All_Opps[[#This Row],[Opportunity Name]],3,2)</f>
        <v>02</v>
      </c>
      <c r="H2162" s="181" t="str">
        <f>LEFT(All_Opps[[#This Row],[Opportunity Name]],7)</f>
        <v>2202 St</v>
      </c>
      <c r="I2162" s="181" t="str" cm="1">
        <f t="array" ref="I21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62" s="181" t="str">
        <f>YEAR(All_Opps[[#This Row],[Close_Date]])&amp;"-"&amp;TEXT(MONTH(All_Opps[[#This Row],[Close_Date]]),"00")</f>
        <v>2021-10</v>
      </c>
      <c r="K2162" s="182">
        <f>All_Opps[[#This Row],[Created Date2]]*1</f>
        <v>44478</v>
      </c>
      <c r="L2162" s="183">
        <f>YEAR(All_Opps[[#This Row],[Created_Date]])</f>
        <v>2021</v>
      </c>
      <c r="M2162" s="184">
        <f>WEEKNUM(All_Opps[[#This Row],[Created_Date]],16)</f>
        <v>42</v>
      </c>
      <c r="N2162" s="182">
        <f>All_Opps[[#This Row],[Close Date]]*1</f>
        <v>44479</v>
      </c>
      <c r="O2162" s="185">
        <f>YEAR(All_Opps[[#This Row],[Close_Date]])</f>
        <v>2021</v>
      </c>
      <c r="P2162" s="183">
        <f>MONTH(All_Opps[[#This Row],[Close Date]])</f>
        <v>10</v>
      </c>
      <c r="Q2162" s="181">
        <f>WEEKNUM(All_Opps[[#This Row],[Close Date]],1)</f>
        <v>42</v>
      </c>
      <c r="R216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62" s="4" t="s">
        <v>4634</v>
      </c>
      <c r="T2162" s="4" t="s">
        <v>4635</v>
      </c>
      <c r="U2162" s="68">
        <v>44479</v>
      </c>
      <c r="V2162" s="347" t="s">
        <v>18</v>
      </c>
      <c r="W2162" s="9">
        <v>24841</v>
      </c>
      <c r="X2162" s="4" t="s">
        <v>13</v>
      </c>
      <c r="Y2162" s="4" t="s">
        <v>1285</v>
      </c>
      <c r="Z2162" s="68">
        <v>44478</v>
      </c>
    </row>
    <row r="2163" spans="1:26" ht="12.75" x14ac:dyDescent="0.35">
      <c r="A21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2163" s="181" t="str">
        <f>IF(All_Opps[[#This Row],[WeekMod]]&lt;&gt;"",CONCATENATE(All_Opps[[#This Row],[Opp Year]],"-",TEXT(All_Opps[[#This Row],[WeekMod]],"00#")),"")</f>
        <v>2022-044</v>
      </c>
      <c r="C21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2163" s="181" t="str">
        <f>CONCATENATE(All_Opps[[#This Row],[Opp Year]],"-",TEXT(All_Opps[[#This Row],[Week]],"00#"))</f>
        <v>2022-044</v>
      </c>
      <c r="E2163" s="181">
        <f>IFERROR(VALUE(RIGHT(All_Opps[[#This Row],[Opportunity Name]],2)),"")</f>
        <v>2</v>
      </c>
      <c r="F2163" s="181">
        <f>IFERROR(("20"&amp;LEFT(All_Opps[[#This Row],[Opportunity Name]],2))*1,"")</f>
        <v>2022</v>
      </c>
      <c r="G2163" s="181" t="str">
        <f>MID(All_Opps[[#This Row],[Opportunity Name]],3,2)</f>
        <v>02</v>
      </c>
      <c r="H2163" s="181" t="str">
        <f>LEFT(All_Opps[[#This Row],[Opportunity Name]],7)</f>
        <v>2202-14</v>
      </c>
      <c r="I2163" s="181" t="str" cm="1">
        <f t="array" ref="I21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63" s="181" t="str">
        <f>YEAR(All_Opps[[#This Row],[Close_Date]])&amp;"-"&amp;TEXT(MONTH(All_Opps[[#This Row],[Close_Date]]),"00")</f>
        <v>2021-10</v>
      </c>
      <c r="K2163" s="182">
        <f>All_Opps[[#This Row],[Created Date2]]*1</f>
        <v>44496</v>
      </c>
      <c r="L2163" s="183">
        <f>YEAR(All_Opps[[#This Row],[Created_Date]])</f>
        <v>2021</v>
      </c>
      <c r="M2163" s="184">
        <f>WEEKNUM(All_Opps[[#This Row],[Created_Date]],16)</f>
        <v>44</v>
      </c>
      <c r="N2163" s="182">
        <f>All_Opps[[#This Row],[Close Date]]*1</f>
        <v>44498</v>
      </c>
      <c r="O2163" s="185">
        <f>YEAR(All_Opps[[#This Row],[Close_Date]])</f>
        <v>2021</v>
      </c>
      <c r="P2163" s="183">
        <f>MONTH(All_Opps[[#This Row],[Close Date]])</f>
        <v>10</v>
      </c>
      <c r="Q2163" s="181">
        <f>WEEKNUM(All_Opps[[#This Row],[Close Date]],1)</f>
        <v>44</v>
      </c>
      <c r="R216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97</v>
      </c>
      <c r="S2163" s="4" t="s">
        <v>4636</v>
      </c>
      <c r="T2163" s="4" t="s">
        <v>4637</v>
      </c>
      <c r="U2163" s="68">
        <v>44498</v>
      </c>
      <c r="V2163" s="347" t="s">
        <v>19</v>
      </c>
      <c r="W2163" s="9">
        <v>45900</v>
      </c>
      <c r="X2163" s="4" t="s">
        <v>11</v>
      </c>
      <c r="Y2163" s="4" t="s">
        <v>1285</v>
      </c>
      <c r="Z2163" s="68">
        <v>44496</v>
      </c>
    </row>
    <row r="2164" spans="1:26" ht="12.75" x14ac:dyDescent="0.35">
      <c r="A21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92</v>
      </c>
      <c r="B2164" s="181" t="str">
        <f>IF(All_Opps[[#This Row],[WeekMod]]&lt;&gt;"",CONCATENATE(All_Opps[[#This Row],[Opp Year]],"-",TEXT(All_Opps[[#This Row],[WeekMod]],"00#")),"")</f>
        <v>2021-092</v>
      </c>
      <c r="C21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92</v>
      </c>
      <c r="D2164" s="181" t="str">
        <f>CONCATENATE(All_Opps[[#This Row],[Opp Year]],"-",TEXT(All_Opps[[#This Row],[Week]],"00#"))</f>
        <v>2021-092</v>
      </c>
      <c r="E2164" s="181">
        <f>IFERROR(VALUE(RIGHT(All_Opps[[#This Row],[Opportunity Name]],2)),"")</f>
        <v>2</v>
      </c>
      <c r="F2164" s="181">
        <f>IFERROR(("20"&amp;LEFT(All_Opps[[#This Row],[Opportunity Name]],2))*1,"")</f>
        <v>2021</v>
      </c>
      <c r="G2164" s="181" t="str">
        <f>MID(All_Opps[[#This Row],[Opportunity Name]],3,2)</f>
        <v>12</v>
      </c>
      <c r="H2164" s="181" t="str">
        <f>LEFT(All_Opps[[#This Row],[Opportunity Name]],7)</f>
        <v>2112-19</v>
      </c>
      <c r="I2164" s="181" t="str" cm="1">
        <f t="array" ref="I21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64" s="181" t="str">
        <f>YEAR(All_Opps[[#This Row],[Close_Date]])&amp;"-"&amp;TEXT(MONTH(All_Opps[[#This Row],[Close_Date]]),"00")</f>
        <v>2021-09</v>
      </c>
      <c r="K2164" s="182">
        <f>All_Opps[[#This Row],[Created Date2]]*1</f>
        <v>44465</v>
      </c>
      <c r="L2164" s="183">
        <f>YEAR(All_Opps[[#This Row],[Created_Date]])</f>
        <v>2021</v>
      </c>
      <c r="M2164" s="184">
        <f>WEEKNUM(All_Opps[[#This Row],[Created_Date]],16)</f>
        <v>40</v>
      </c>
      <c r="N2164" s="182">
        <f>All_Opps[[#This Row],[Close Date]]*1</f>
        <v>44467</v>
      </c>
      <c r="O2164" s="185">
        <f>YEAR(All_Opps[[#This Row],[Close_Date]])</f>
        <v>2021</v>
      </c>
      <c r="P2164" s="183">
        <f>MONTH(All_Opps[[#This Row],[Close Date]])</f>
        <v>9</v>
      </c>
      <c r="Q2164" s="181">
        <f>WEEKNUM(All_Opps[[#This Row],[Close Date]],1)</f>
        <v>40</v>
      </c>
      <c r="R216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66</v>
      </c>
      <c r="S2164" s="4" t="s">
        <v>4638</v>
      </c>
      <c r="T2164" s="4" t="s">
        <v>4639</v>
      </c>
      <c r="U2164" s="68">
        <v>44467</v>
      </c>
      <c r="V2164" s="347" t="s">
        <v>19</v>
      </c>
      <c r="W2164" s="9">
        <v>31776</v>
      </c>
      <c r="X2164" s="4" t="s">
        <v>161</v>
      </c>
      <c r="Y2164" s="4" t="s">
        <v>1285</v>
      </c>
      <c r="Z2164" s="68">
        <v>44465</v>
      </c>
    </row>
    <row r="2165" spans="1:26" ht="12.75" x14ac:dyDescent="0.35">
      <c r="A21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98</v>
      </c>
      <c r="B2165" s="181" t="str">
        <f>IF(All_Opps[[#This Row],[WeekMod]]&lt;&gt;"",CONCATENATE(All_Opps[[#This Row],[Opp Year]],"-",TEXT(All_Opps[[#This Row],[WeekMod]],"00#")),"")</f>
        <v>2021-098</v>
      </c>
      <c r="C21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98</v>
      </c>
      <c r="D2165" s="181" t="str">
        <f>CONCATENATE(All_Opps[[#This Row],[Opp Year]],"-",TEXT(All_Opps[[#This Row],[Week]],"00#"))</f>
        <v>2021-098</v>
      </c>
      <c r="E2165" s="181">
        <f>IFERROR(VALUE(RIGHT(All_Opps[[#This Row],[Opportunity Name]],2)),"")</f>
        <v>2</v>
      </c>
      <c r="F2165" s="181">
        <f>IFERROR(("20"&amp;LEFT(All_Opps[[#This Row],[Opportunity Name]],2))*1,"")</f>
        <v>2021</v>
      </c>
      <c r="G2165" s="181" t="str">
        <f>MID(All_Opps[[#This Row],[Opportunity Name]],3,2)</f>
        <v>11</v>
      </c>
      <c r="H2165" s="181" t="str">
        <f>LEFT(All_Opps[[#This Row],[Opportunity Name]],7)</f>
        <v>2111-07</v>
      </c>
      <c r="I2165" s="181" t="str" cm="1">
        <f t="array" ref="I21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65" s="181" t="str">
        <f>YEAR(All_Opps[[#This Row],[Close_Date]])&amp;"-"&amp;TEXT(MONTH(All_Opps[[#This Row],[Close_Date]]),"00")</f>
        <v>2021-11</v>
      </c>
      <c r="K2165" s="182">
        <f>All_Opps[[#This Row],[Created Date2]]*1</f>
        <v>44506</v>
      </c>
      <c r="L2165" s="183">
        <f>YEAR(All_Opps[[#This Row],[Created_Date]])</f>
        <v>2021</v>
      </c>
      <c r="M2165" s="184">
        <f>WEEKNUM(All_Opps[[#This Row],[Created_Date]],16)</f>
        <v>46</v>
      </c>
      <c r="N2165" s="182">
        <f>All_Opps[[#This Row],[Close Date]]*1</f>
        <v>44507</v>
      </c>
      <c r="O2165" s="185">
        <f>YEAR(All_Opps[[#This Row],[Close_Date]])</f>
        <v>2021</v>
      </c>
      <c r="P2165" s="183">
        <f>MONTH(All_Opps[[#This Row],[Close Date]])</f>
        <v>11</v>
      </c>
      <c r="Q2165" s="181">
        <f>WEEKNUM(All_Opps[[#This Row],[Close Date]],1)</f>
        <v>46</v>
      </c>
      <c r="R216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65" s="4" t="s">
        <v>4640</v>
      </c>
      <c r="T2165" s="4" t="s">
        <v>4641</v>
      </c>
      <c r="U2165" s="68">
        <v>44507</v>
      </c>
      <c r="V2165" s="347" t="s">
        <v>19</v>
      </c>
      <c r="W2165" s="9">
        <v>30079</v>
      </c>
      <c r="X2165" s="4" t="s">
        <v>11</v>
      </c>
      <c r="Y2165" s="4" t="s">
        <v>1285</v>
      </c>
      <c r="Z2165" s="68">
        <v>44506</v>
      </c>
    </row>
    <row r="2166" spans="1:26" ht="12.75" x14ac:dyDescent="0.35">
      <c r="A21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97</v>
      </c>
      <c r="B2166" s="181" t="str">
        <f>IF(All_Opps[[#This Row],[WeekMod]]&lt;&gt;"",CONCATENATE(All_Opps[[#This Row],[Opp Year]],"-",TEXT(All_Opps[[#This Row],[WeekMod]],"00#")),"")</f>
        <v>2021-097</v>
      </c>
      <c r="C21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97</v>
      </c>
      <c r="D2166" s="181" t="str">
        <f>CONCATENATE(All_Opps[[#This Row],[Opp Year]],"-",TEXT(All_Opps[[#This Row],[Week]],"00#"))</f>
        <v>2021-097</v>
      </c>
      <c r="E2166" s="181" t="str">
        <f>IFERROR(VALUE(RIGHT(All_Opps[[#This Row],[Opportunity Name]],2)),"")</f>
        <v/>
      </c>
      <c r="F2166" s="181">
        <f>IFERROR(("20"&amp;LEFT(All_Opps[[#This Row],[Opportunity Name]],2))*1,"")</f>
        <v>2021</v>
      </c>
      <c r="G2166" s="181" t="str">
        <f>MID(All_Opps[[#This Row],[Opportunity Name]],3,2)</f>
        <v>12</v>
      </c>
      <c r="H2166" s="181" t="str">
        <f>LEFT(All_Opps[[#This Row],[Opportunity Name]],7)</f>
        <v>2112-20</v>
      </c>
      <c r="I2166" s="181" t="str" cm="1">
        <f t="array" ref="I21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66" s="181" t="str">
        <f>YEAR(All_Opps[[#This Row],[Close_Date]])&amp;"-"&amp;TEXT(MONTH(All_Opps[[#This Row],[Close_Date]]),"00")</f>
        <v>2021-11</v>
      </c>
      <c r="K2166" s="182">
        <f>All_Opps[[#This Row],[Created Date2]]*1</f>
        <v>44506</v>
      </c>
      <c r="L2166" s="183">
        <f>YEAR(All_Opps[[#This Row],[Created_Date]])</f>
        <v>2021</v>
      </c>
      <c r="M2166" s="184">
        <f>WEEKNUM(All_Opps[[#This Row],[Created_Date]],16)</f>
        <v>46</v>
      </c>
      <c r="N2166" s="182">
        <f>All_Opps[[#This Row],[Close Date]]*1</f>
        <v>44506</v>
      </c>
      <c r="O2166" s="185">
        <f>YEAR(All_Opps[[#This Row],[Close_Date]])</f>
        <v>2021</v>
      </c>
      <c r="P2166" s="183">
        <f>MONTH(All_Opps[[#This Row],[Close Date]])</f>
        <v>11</v>
      </c>
      <c r="Q2166" s="181">
        <f>WEEKNUM(All_Opps[[#This Row],[Close Date]],1)</f>
        <v>45</v>
      </c>
      <c r="R216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66" s="4" t="s">
        <v>4642</v>
      </c>
      <c r="T2166" s="4" t="s">
        <v>4643</v>
      </c>
      <c r="U2166" s="68">
        <v>44506</v>
      </c>
      <c r="V2166" s="347" t="s">
        <v>23</v>
      </c>
      <c r="W2166" s="9">
        <v>0</v>
      </c>
      <c r="X2166" s="4" t="s">
        <v>13</v>
      </c>
      <c r="Y2166" s="4" t="s">
        <v>3685</v>
      </c>
      <c r="Z2166" s="68">
        <v>44506</v>
      </c>
    </row>
    <row r="2167" spans="1:26" ht="12.75" x14ac:dyDescent="0.35">
      <c r="A21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92</v>
      </c>
      <c r="B2167" s="181" t="str">
        <f>IF(All_Opps[[#This Row],[WeekMod]]&lt;&gt;"",CONCATENATE(All_Opps[[#This Row],[Opp Year]],"-",TEXT(All_Opps[[#This Row],[WeekMod]],"00#")),"")</f>
        <v>2021-092</v>
      </c>
      <c r="C21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92</v>
      </c>
      <c r="D2167" s="181" t="str">
        <f>CONCATENATE(All_Opps[[#This Row],[Opp Year]],"-",TEXT(All_Opps[[#This Row],[Week]],"00#"))</f>
        <v>2021-092</v>
      </c>
      <c r="E2167" s="181">
        <f>IFERROR(VALUE(RIGHT(All_Opps[[#This Row],[Opportunity Name]],2)),"")</f>
        <v>3</v>
      </c>
      <c r="F2167" s="181">
        <f>IFERROR(("20"&amp;LEFT(All_Opps[[#This Row],[Opportunity Name]],2))*1,"")</f>
        <v>2021</v>
      </c>
      <c r="G2167" s="181" t="str">
        <f>MID(All_Opps[[#This Row],[Opportunity Name]],3,2)</f>
        <v>12</v>
      </c>
      <c r="H2167" s="181" t="str">
        <f>LEFT(All_Opps[[#This Row],[Opportunity Name]],7)</f>
        <v>2112 Ho</v>
      </c>
      <c r="I2167" s="181" t="str" cm="1">
        <f t="array" ref="I21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67" s="181" t="str">
        <f>YEAR(All_Opps[[#This Row],[Close_Date]])&amp;"-"&amp;TEXT(MONTH(All_Opps[[#This Row],[Close_Date]]),"00")</f>
        <v>2021-10</v>
      </c>
      <c r="K2167" s="182">
        <f>All_Opps[[#This Row],[Created Date2]]*1</f>
        <v>44452</v>
      </c>
      <c r="L2167" s="183">
        <f>YEAR(All_Opps[[#This Row],[Created_Date]])</f>
        <v>2021</v>
      </c>
      <c r="M2167" s="184">
        <f>WEEKNUM(All_Opps[[#This Row],[Created_Date]],16)</f>
        <v>38</v>
      </c>
      <c r="N2167" s="182">
        <f>All_Opps[[#This Row],[Close Date]]*1</f>
        <v>44471</v>
      </c>
      <c r="O2167" s="185">
        <f>YEAR(All_Opps[[#This Row],[Close_Date]])</f>
        <v>2021</v>
      </c>
      <c r="P2167" s="183">
        <f>MONTH(All_Opps[[#This Row],[Close Date]])</f>
        <v>10</v>
      </c>
      <c r="Q2167" s="181">
        <f>WEEKNUM(All_Opps[[#This Row],[Close Date]],1)</f>
        <v>40</v>
      </c>
      <c r="R216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67" s="4" t="s">
        <v>4644</v>
      </c>
      <c r="T2167" s="4" t="s">
        <v>4645</v>
      </c>
      <c r="U2167" s="68">
        <v>44471</v>
      </c>
      <c r="V2167" s="347" t="s">
        <v>18</v>
      </c>
      <c r="W2167" s="9">
        <v>36851</v>
      </c>
      <c r="X2167" s="4" t="s">
        <v>27</v>
      </c>
      <c r="Y2167" s="4" t="s">
        <v>1285</v>
      </c>
      <c r="Z2167" s="68">
        <v>44452</v>
      </c>
    </row>
    <row r="2168" spans="1:26" ht="12.75" x14ac:dyDescent="0.35">
      <c r="A216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168" s="181" t="str">
        <f>IF(All_Opps[[#This Row],[WeekMod]]&lt;&gt;"",CONCATENATE(All_Opps[[#This Row],[Opp Year]],"-",TEXT(All_Opps[[#This Row],[WeekMod]],"00#")),"")</f>
        <v/>
      </c>
      <c r="C21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168" s="181" t="str">
        <f>CONCATENATE(All_Opps[[#This Row],[Opp Year]],"-",TEXT(All_Opps[[#This Row],[Week]],"00#"))</f>
        <v>2023-001</v>
      </c>
      <c r="E2168" s="181">
        <f>IFERROR(VALUE(RIGHT(All_Opps[[#This Row],[Opportunity Name]],2)),"")</f>
        <v>6</v>
      </c>
      <c r="F2168" s="181">
        <f>IFERROR(("20"&amp;LEFT(All_Opps[[#This Row],[Opportunity Name]],2))*1,"")</f>
        <v>2023</v>
      </c>
      <c r="G2168" s="181" t="str">
        <f>MID(All_Opps[[#This Row],[Opportunity Name]],3,2)</f>
        <v>01</v>
      </c>
      <c r="H2168" s="181" t="str">
        <f>LEFT(All_Opps[[#This Row],[Opportunity Name]],7)</f>
        <v>2301-01</v>
      </c>
      <c r="I2168" s="181" t="str" cm="1">
        <f t="array" ref="I21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68" s="181" t="str">
        <f>YEAR(All_Opps[[#This Row],[Close_Date]])&amp;"-"&amp;TEXT(MONTH(All_Opps[[#This Row],[Close_Date]]),"00")</f>
        <v>2021-09</v>
      </c>
      <c r="K2168" s="182">
        <f>All_Opps[[#This Row],[Created Date2]]*1</f>
        <v>44453</v>
      </c>
      <c r="L2168" s="183">
        <f>YEAR(All_Opps[[#This Row],[Created_Date]])</f>
        <v>2021</v>
      </c>
      <c r="M2168" s="184">
        <f>WEEKNUM(All_Opps[[#This Row],[Created_Date]],16)</f>
        <v>38</v>
      </c>
      <c r="N2168" s="182">
        <f>All_Opps[[#This Row],[Close Date]]*1</f>
        <v>44461</v>
      </c>
      <c r="O2168" s="185">
        <f>YEAR(All_Opps[[#This Row],[Close_Date]])</f>
        <v>2021</v>
      </c>
      <c r="P2168" s="183">
        <f>MONTH(All_Opps[[#This Row],[Close Date]])</f>
        <v>9</v>
      </c>
      <c r="Q2168" s="181">
        <f>WEEKNUM(All_Opps[[#This Row],[Close Date]],1)</f>
        <v>39</v>
      </c>
      <c r="R216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474</v>
      </c>
      <c r="S2168" s="4" t="s">
        <v>4646</v>
      </c>
      <c r="T2168" s="4" t="s">
        <v>4647</v>
      </c>
      <c r="U2168" s="68">
        <v>44461</v>
      </c>
      <c r="V2168" s="347" t="s">
        <v>19</v>
      </c>
      <c r="W2168" s="341">
        <v>128257</v>
      </c>
      <c r="X2168" s="4" t="s">
        <v>15</v>
      </c>
      <c r="Y2168" s="4" t="s">
        <v>328</v>
      </c>
      <c r="Z2168" s="68">
        <v>44453</v>
      </c>
    </row>
    <row r="2169" spans="1:26" ht="12.75" x14ac:dyDescent="0.35">
      <c r="A21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92</v>
      </c>
      <c r="B2169" s="181" t="str">
        <f>IF(All_Opps[[#This Row],[WeekMod]]&lt;&gt;"",CONCATENATE(All_Opps[[#This Row],[Opp Year]],"-",TEXT(All_Opps[[#This Row],[WeekMod]],"00#")),"")</f>
        <v>2021-092</v>
      </c>
      <c r="C21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92</v>
      </c>
      <c r="D2169" s="181" t="str">
        <f>CONCATENATE(All_Opps[[#This Row],[Opp Year]],"-",TEXT(All_Opps[[#This Row],[Week]],"00#"))</f>
        <v>2021-092</v>
      </c>
      <c r="E2169" s="181">
        <f>IFERROR(VALUE(RIGHT(All_Opps[[#This Row],[Opportunity Name]],2)),"")</f>
        <v>1</v>
      </c>
      <c r="F2169" s="181">
        <f>IFERROR(("20"&amp;LEFT(All_Opps[[#This Row],[Opportunity Name]],2))*1,"")</f>
        <v>2021</v>
      </c>
      <c r="G2169" s="181" t="str">
        <f>MID(All_Opps[[#This Row],[Opportunity Name]],3,2)</f>
        <v>11</v>
      </c>
      <c r="H2169" s="181" t="str">
        <f>LEFT(All_Opps[[#This Row],[Opportunity Name]],7)</f>
        <v>2111-08</v>
      </c>
      <c r="I2169" s="181" t="str" cm="1">
        <f t="array" ref="I21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69" s="181" t="str">
        <f>YEAR(All_Opps[[#This Row],[Close_Date]])&amp;"-"&amp;TEXT(MONTH(All_Opps[[#This Row],[Close_Date]]),"00")</f>
        <v>2021-09</v>
      </c>
      <c r="K2169" s="182">
        <f>All_Opps[[#This Row],[Created Date2]]*1</f>
        <v>44461</v>
      </c>
      <c r="L2169" s="183">
        <f>YEAR(All_Opps[[#This Row],[Created_Date]])</f>
        <v>2021</v>
      </c>
      <c r="M2169" s="184">
        <f>WEEKNUM(All_Opps[[#This Row],[Created_Date]],16)</f>
        <v>39</v>
      </c>
      <c r="N2169" s="182">
        <f>All_Opps[[#This Row],[Close Date]]*1</f>
        <v>44465</v>
      </c>
      <c r="O2169" s="185">
        <f>YEAR(All_Opps[[#This Row],[Close_Date]])</f>
        <v>2021</v>
      </c>
      <c r="P2169" s="183">
        <f>MONTH(All_Opps[[#This Row],[Close Date]])</f>
        <v>9</v>
      </c>
      <c r="Q2169" s="181">
        <f>WEEKNUM(All_Opps[[#This Row],[Close Date]],1)</f>
        <v>40</v>
      </c>
      <c r="R216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40</v>
      </c>
      <c r="S2169" s="4" t="s">
        <v>4648</v>
      </c>
      <c r="T2169" s="4" t="s">
        <v>4649</v>
      </c>
      <c r="U2169" s="68">
        <v>44465</v>
      </c>
      <c r="V2169" s="347" t="s">
        <v>19</v>
      </c>
      <c r="W2169" s="9">
        <v>55564</v>
      </c>
      <c r="X2169" s="4" t="s">
        <v>159</v>
      </c>
      <c r="Y2169" s="4" t="s">
        <v>1285</v>
      </c>
      <c r="Z2169" s="68">
        <v>44461</v>
      </c>
    </row>
    <row r="2170" spans="1:26" ht="12.75" x14ac:dyDescent="0.35">
      <c r="A21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2170" s="181" t="str">
        <f>IF(All_Opps[[#This Row],[WeekMod]]&lt;&gt;"",CONCATENATE(All_Opps[[#This Row],[Opp Year]],"-",TEXT(All_Opps[[#This Row],[WeekMod]],"00#")),"")</f>
        <v>2022-041</v>
      </c>
      <c r="C21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2170" s="181" t="str">
        <f>CONCATENATE(All_Opps[[#This Row],[Opp Year]],"-",TEXT(All_Opps[[#This Row],[Week]],"00#"))</f>
        <v>2022-041</v>
      </c>
      <c r="E2170" s="181">
        <f>IFERROR(VALUE(RIGHT(All_Opps[[#This Row],[Opportunity Name]],2)),"")</f>
        <v>2</v>
      </c>
      <c r="F2170" s="181">
        <f>IFERROR(("20"&amp;LEFT(All_Opps[[#This Row],[Opportunity Name]],2))*1,"")</f>
        <v>2022</v>
      </c>
      <c r="G2170" s="181" t="str">
        <f>MID(All_Opps[[#This Row],[Opportunity Name]],3,2)</f>
        <v>08</v>
      </c>
      <c r="H2170" s="181" t="str">
        <f>LEFT(All_Opps[[#This Row],[Opportunity Name]],7)</f>
        <v>2208-01</v>
      </c>
      <c r="I2170" s="181" t="str" cm="1">
        <f t="array" ref="I21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70" s="181" t="str">
        <f>YEAR(All_Opps[[#This Row],[Close_Date]])&amp;"-"&amp;TEXT(MONTH(All_Opps[[#This Row],[Close_Date]]),"00")</f>
        <v>2021-10</v>
      </c>
      <c r="K2170" s="182">
        <f>All_Opps[[#This Row],[Created Date2]]*1</f>
        <v>44473</v>
      </c>
      <c r="L2170" s="183">
        <f>YEAR(All_Opps[[#This Row],[Created_Date]])</f>
        <v>2021</v>
      </c>
      <c r="M2170" s="184">
        <f>WEEKNUM(All_Opps[[#This Row],[Created_Date]],16)</f>
        <v>41</v>
      </c>
      <c r="N2170" s="182">
        <f>All_Opps[[#This Row],[Close Date]]*1</f>
        <v>44473</v>
      </c>
      <c r="O2170" s="185">
        <f>YEAR(All_Opps[[#This Row],[Close_Date]])</f>
        <v>2021</v>
      </c>
      <c r="P2170" s="183">
        <f>MONTH(All_Opps[[#This Row],[Close Date]])</f>
        <v>10</v>
      </c>
      <c r="Q2170" s="181">
        <f>WEEKNUM(All_Opps[[#This Row],[Close Date]],1)</f>
        <v>41</v>
      </c>
      <c r="R217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301</v>
      </c>
      <c r="S2170" s="4" t="s">
        <v>4650</v>
      </c>
      <c r="T2170" s="4" t="s">
        <v>4651</v>
      </c>
      <c r="U2170" s="68">
        <v>44473</v>
      </c>
      <c r="V2170" s="347" t="s">
        <v>19</v>
      </c>
      <c r="W2170" s="341">
        <v>205050</v>
      </c>
      <c r="X2170" s="4" t="s">
        <v>13</v>
      </c>
      <c r="Y2170" s="4" t="s">
        <v>328</v>
      </c>
      <c r="Z2170" s="68">
        <v>44473</v>
      </c>
    </row>
    <row r="2171" spans="1:26" ht="12.75" x14ac:dyDescent="0.35">
      <c r="A21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97</v>
      </c>
      <c r="B2171" s="181" t="str">
        <f>IF(All_Opps[[#This Row],[WeekMod]]&lt;&gt;"",CONCATENATE(All_Opps[[#This Row],[Opp Year]],"-",TEXT(All_Opps[[#This Row],[WeekMod]],"00#")),"")</f>
        <v>2021-097</v>
      </c>
      <c r="C21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97</v>
      </c>
      <c r="D2171" s="181" t="str">
        <f>CONCATENATE(All_Opps[[#This Row],[Opp Year]],"-",TEXT(All_Opps[[#This Row],[Week]],"00#"))</f>
        <v>2021-097</v>
      </c>
      <c r="E2171" s="181">
        <f>IFERROR(VALUE(RIGHT(All_Opps[[#This Row],[Opportunity Name]],2)),"")</f>
        <v>2</v>
      </c>
      <c r="F2171" s="181">
        <f>IFERROR(("20"&amp;LEFT(All_Opps[[#This Row],[Opportunity Name]],2))*1,"")</f>
        <v>2021</v>
      </c>
      <c r="G2171" s="181" t="str">
        <f>MID(All_Opps[[#This Row],[Opportunity Name]],3,2)</f>
        <v>11</v>
      </c>
      <c r="H2171" s="181" t="str">
        <f>LEFT(All_Opps[[#This Row],[Opportunity Name]],7)</f>
        <v>2111 Tr</v>
      </c>
      <c r="I2171" s="181" t="str" cm="1">
        <f t="array" ref="I21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71" s="181" t="str">
        <f>YEAR(All_Opps[[#This Row],[Close_Date]])&amp;"-"&amp;TEXT(MONTH(All_Opps[[#This Row],[Close_Date]]),"00")</f>
        <v>2021-11</v>
      </c>
      <c r="K2171" s="182">
        <f>All_Opps[[#This Row],[Created Date2]]*1</f>
        <v>44498</v>
      </c>
      <c r="L2171" s="183">
        <f>YEAR(All_Opps[[#This Row],[Created_Date]])</f>
        <v>2021</v>
      </c>
      <c r="M2171" s="184">
        <f>WEEKNUM(All_Opps[[#This Row],[Created_Date]],16)</f>
        <v>44</v>
      </c>
      <c r="N2171" s="182">
        <f>All_Opps[[#This Row],[Close Date]]*1</f>
        <v>44506</v>
      </c>
      <c r="O2171" s="185">
        <f>YEAR(All_Opps[[#This Row],[Close_Date]])</f>
        <v>2021</v>
      </c>
      <c r="P2171" s="183">
        <f>MONTH(All_Opps[[#This Row],[Close Date]])</f>
        <v>11</v>
      </c>
      <c r="Q2171" s="181">
        <f>WEEKNUM(All_Opps[[#This Row],[Close Date]],1)</f>
        <v>45</v>
      </c>
      <c r="R217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71" s="4" t="s">
        <v>4652</v>
      </c>
      <c r="T2171" s="4" t="s">
        <v>4653</v>
      </c>
      <c r="U2171" s="68">
        <v>44506</v>
      </c>
      <c r="V2171" s="347" t="s">
        <v>18</v>
      </c>
      <c r="W2171" s="9">
        <v>51599</v>
      </c>
      <c r="X2171" s="4" t="s">
        <v>13</v>
      </c>
      <c r="Y2171" s="4" t="s">
        <v>3563</v>
      </c>
      <c r="Z2171" s="68">
        <v>44498</v>
      </c>
    </row>
    <row r="2172" spans="1:26" ht="12.75" x14ac:dyDescent="0.35">
      <c r="A217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172" s="181" t="str">
        <f>IF(All_Opps[[#This Row],[WeekMod]]&lt;&gt;"",CONCATENATE(All_Opps[[#This Row],[Opp Year]],"-",TEXT(All_Opps[[#This Row],[WeekMod]],"00#")),"")</f>
        <v/>
      </c>
      <c r="C21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172" s="181" t="str">
        <f>CONCATENATE(All_Opps[[#This Row],[Opp Year]],"-",TEXT(All_Opps[[#This Row],[Week]],"00#"))</f>
        <v>2023-001</v>
      </c>
      <c r="E2172" s="181">
        <f>IFERROR(VALUE(RIGHT(All_Opps[[#This Row],[Opportunity Name]],2)),"")</f>
        <v>2</v>
      </c>
      <c r="F2172" s="181">
        <f>IFERROR(("20"&amp;LEFT(All_Opps[[#This Row],[Opportunity Name]],2))*1,"")</f>
        <v>2023</v>
      </c>
      <c r="G2172" s="181" t="str">
        <f>MID(All_Opps[[#This Row],[Opportunity Name]],3,2)</f>
        <v>08</v>
      </c>
      <c r="H2172" s="181" t="str">
        <f>LEFT(All_Opps[[#This Row],[Opportunity Name]],7)</f>
        <v>2308-09</v>
      </c>
      <c r="I2172" s="181" t="str" cm="1">
        <f t="array" ref="I21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172" s="181" t="str">
        <f>YEAR(All_Opps[[#This Row],[Close_Date]])&amp;"-"&amp;TEXT(MONTH(All_Opps[[#This Row],[Close_Date]]),"00")</f>
        <v>2021-09</v>
      </c>
      <c r="K2172" s="182">
        <f>All_Opps[[#This Row],[Created Date2]]*1</f>
        <v>44462</v>
      </c>
      <c r="L2172" s="183">
        <f>YEAR(All_Opps[[#This Row],[Created_Date]])</f>
        <v>2021</v>
      </c>
      <c r="M2172" s="184">
        <f>WEEKNUM(All_Opps[[#This Row],[Created_Date]],16)</f>
        <v>39</v>
      </c>
      <c r="N2172" s="182">
        <f>All_Opps[[#This Row],[Close Date]]*1</f>
        <v>44462</v>
      </c>
      <c r="O2172" s="185">
        <f>YEAR(All_Opps[[#This Row],[Close_Date]])</f>
        <v>2021</v>
      </c>
      <c r="P2172" s="183">
        <f>MONTH(All_Opps[[#This Row],[Close Date]])</f>
        <v>9</v>
      </c>
      <c r="Q2172" s="181">
        <f>WEEKNUM(All_Opps[[#This Row],[Close Date]],1)</f>
        <v>39</v>
      </c>
      <c r="R217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72" s="4" t="s">
        <v>4654</v>
      </c>
      <c r="T2172" s="4" t="s">
        <v>4655</v>
      </c>
      <c r="U2172" s="68">
        <v>44462</v>
      </c>
      <c r="V2172" s="347" t="s">
        <v>20</v>
      </c>
      <c r="W2172" s="341">
        <v>115116</v>
      </c>
      <c r="X2172" s="4" t="s">
        <v>27</v>
      </c>
      <c r="Y2172" s="4" t="s">
        <v>328</v>
      </c>
      <c r="Z2172" s="68">
        <v>44462</v>
      </c>
    </row>
    <row r="2173" spans="1:26" ht="12.75" x14ac:dyDescent="0.35">
      <c r="A217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173" s="181" t="str">
        <f>IF(All_Opps[[#This Row],[WeekMod]]&lt;&gt;"",CONCATENATE(All_Opps[[#This Row],[Opp Year]],"-",TEXT(All_Opps[[#This Row],[WeekMod]],"00#")),"")</f>
        <v/>
      </c>
      <c r="C21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173" s="181" t="str">
        <f>CONCATENATE(All_Opps[[#This Row],[Opp Year]],"-",TEXT(All_Opps[[#This Row],[Week]],"00#"))</f>
        <v>2024-001</v>
      </c>
      <c r="E2173" s="181">
        <f>IFERROR(VALUE(RIGHT(All_Opps[[#This Row],[Opportunity Name]],2)),"")</f>
        <v>1</v>
      </c>
      <c r="F2173" s="181">
        <f>IFERROR(("20"&amp;LEFT(All_Opps[[#This Row],[Opportunity Name]],2))*1,"")</f>
        <v>2024</v>
      </c>
      <c r="G2173" s="181" t="str">
        <f>MID(All_Opps[[#This Row],[Opportunity Name]],3,2)</f>
        <v>00</v>
      </c>
      <c r="H2173" s="181" t="str">
        <f>LEFT(All_Opps[[#This Row],[Opportunity Name]],7)</f>
        <v>2400-XX</v>
      </c>
      <c r="I2173" s="181" t="str" cm="1">
        <f t="array" ref="I21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173" s="181" t="str">
        <f>YEAR(All_Opps[[#This Row],[Close_Date]])&amp;"-"&amp;TEXT(MONTH(All_Opps[[#This Row],[Close_Date]]),"00")</f>
        <v>2021-10</v>
      </c>
      <c r="K2173" s="182">
        <f>All_Opps[[#This Row],[Created Date2]]*1</f>
        <v>44475</v>
      </c>
      <c r="L2173" s="183">
        <f>YEAR(All_Opps[[#This Row],[Created_Date]])</f>
        <v>2021</v>
      </c>
      <c r="M2173" s="184">
        <f>WEEKNUM(All_Opps[[#This Row],[Created_Date]],16)</f>
        <v>41</v>
      </c>
      <c r="N2173" s="182">
        <f>All_Opps[[#This Row],[Close Date]]*1</f>
        <v>44482</v>
      </c>
      <c r="O2173" s="185">
        <f>YEAR(All_Opps[[#This Row],[Close_Date]])</f>
        <v>2021</v>
      </c>
      <c r="P2173" s="183">
        <f>MONTH(All_Opps[[#This Row],[Close Date]])</f>
        <v>10</v>
      </c>
      <c r="Q2173" s="181">
        <f>WEEKNUM(All_Opps[[#This Row],[Close Date]],1)</f>
        <v>42</v>
      </c>
      <c r="R217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73" s="4" t="s">
        <v>4656</v>
      </c>
      <c r="T2173" s="4" t="s">
        <v>4657</v>
      </c>
      <c r="U2173" s="68">
        <v>44482</v>
      </c>
      <c r="V2173" s="347" t="s">
        <v>20</v>
      </c>
      <c r="W2173" s="341">
        <v>30241</v>
      </c>
      <c r="X2173" s="4" t="s">
        <v>15</v>
      </c>
      <c r="Y2173" s="4" t="s">
        <v>328</v>
      </c>
      <c r="Z2173" s="68">
        <v>44475</v>
      </c>
    </row>
    <row r="2174" spans="1:26" ht="12.75" x14ac:dyDescent="0.35">
      <c r="A21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92</v>
      </c>
      <c r="B2174" s="181" t="str">
        <f>IF(All_Opps[[#This Row],[WeekMod]]&lt;&gt;"",CONCATENATE(All_Opps[[#This Row],[Opp Year]],"-",TEXT(All_Opps[[#This Row],[WeekMod]],"00#")),"")</f>
        <v>2021-092</v>
      </c>
      <c r="C21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92</v>
      </c>
      <c r="D2174" s="181" t="str">
        <f>CONCATENATE(All_Opps[[#This Row],[Opp Year]],"-",TEXT(All_Opps[[#This Row],[Week]],"00#"))</f>
        <v>2021-092</v>
      </c>
      <c r="E2174" s="181">
        <f>IFERROR(VALUE(RIGHT(All_Opps[[#This Row],[Opportunity Name]],2)),"")</f>
        <v>1</v>
      </c>
      <c r="F2174" s="181">
        <f>IFERROR(("20"&amp;LEFT(All_Opps[[#This Row],[Opportunity Name]],2))*1,"")</f>
        <v>2021</v>
      </c>
      <c r="G2174" s="181" t="str">
        <f>MID(All_Opps[[#This Row],[Opportunity Name]],3,2)</f>
        <v>11</v>
      </c>
      <c r="H2174" s="181" t="str">
        <f>LEFT(All_Opps[[#This Row],[Opportunity Name]],7)</f>
        <v>2111-10</v>
      </c>
      <c r="I2174" s="181" t="str" cm="1">
        <f t="array" ref="I21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74" s="181" t="str">
        <f>YEAR(All_Opps[[#This Row],[Close_Date]])&amp;"-"&amp;TEXT(MONTH(All_Opps[[#This Row],[Close_Date]]),"00")</f>
        <v>2021-09</v>
      </c>
      <c r="K2174" s="182">
        <f>All_Opps[[#This Row],[Created Date2]]*1</f>
        <v>44464</v>
      </c>
      <c r="L2174" s="183">
        <f>YEAR(All_Opps[[#This Row],[Created_Date]])</f>
        <v>2021</v>
      </c>
      <c r="M2174" s="184">
        <f>WEEKNUM(All_Opps[[#This Row],[Created_Date]],16)</f>
        <v>40</v>
      </c>
      <c r="N2174" s="182">
        <f>All_Opps[[#This Row],[Close Date]]*1</f>
        <v>44465</v>
      </c>
      <c r="O2174" s="185">
        <f>YEAR(All_Opps[[#This Row],[Close_Date]])</f>
        <v>2021</v>
      </c>
      <c r="P2174" s="183">
        <f>MONTH(All_Opps[[#This Row],[Close Date]])</f>
        <v>9</v>
      </c>
      <c r="Q2174" s="181">
        <f>WEEKNUM(All_Opps[[#This Row],[Close Date]],1)</f>
        <v>40</v>
      </c>
      <c r="R217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</v>
      </c>
      <c r="S2174" s="4" t="s">
        <v>4658</v>
      </c>
      <c r="T2174" s="4" t="s">
        <v>4659</v>
      </c>
      <c r="U2174" s="68">
        <v>44465</v>
      </c>
      <c r="V2174" s="347" t="s">
        <v>19</v>
      </c>
      <c r="W2174" s="9">
        <v>19489</v>
      </c>
      <c r="X2174" s="4" t="s">
        <v>15</v>
      </c>
      <c r="Y2174" s="4" t="s">
        <v>1285</v>
      </c>
      <c r="Z2174" s="68">
        <v>44464</v>
      </c>
    </row>
    <row r="2175" spans="1:26" ht="12.75" x14ac:dyDescent="0.35">
      <c r="A21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92</v>
      </c>
      <c r="B2175" s="181" t="str">
        <f>IF(All_Opps[[#This Row],[WeekMod]]&lt;&gt;"",CONCATENATE(All_Opps[[#This Row],[Opp Year]],"-",TEXT(All_Opps[[#This Row],[WeekMod]],"00#")),"")</f>
        <v>2021-092</v>
      </c>
      <c r="C21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92</v>
      </c>
      <c r="D2175" s="181" t="str">
        <f>CONCATENATE(All_Opps[[#This Row],[Opp Year]],"-",TEXT(All_Opps[[#This Row],[Week]],"00#"))</f>
        <v>2021-092</v>
      </c>
      <c r="E2175" s="181">
        <f>IFERROR(VALUE(RIGHT(All_Opps[[#This Row],[Opportunity Name]],2)),"")</f>
        <v>2</v>
      </c>
      <c r="F2175" s="181">
        <f>IFERROR(("20"&amp;LEFT(All_Opps[[#This Row],[Opportunity Name]],2))*1,"")</f>
        <v>2021</v>
      </c>
      <c r="G2175" s="181" t="str">
        <f>MID(All_Opps[[#This Row],[Opportunity Name]],3,2)</f>
        <v>12</v>
      </c>
      <c r="H2175" s="181" t="str">
        <f>LEFT(All_Opps[[#This Row],[Opportunity Name]],7)</f>
        <v>2112 Ea</v>
      </c>
      <c r="I2175" s="181" t="str" cm="1">
        <f t="array" ref="I21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75" s="181" t="str">
        <f>YEAR(All_Opps[[#This Row],[Close_Date]])&amp;"-"&amp;TEXT(MONTH(All_Opps[[#This Row],[Close_Date]]),"00")</f>
        <v>2021-09</v>
      </c>
      <c r="K2175" s="182">
        <f>All_Opps[[#This Row],[Created Date2]]*1</f>
        <v>44454</v>
      </c>
      <c r="L2175" s="183">
        <f>YEAR(All_Opps[[#This Row],[Created_Date]])</f>
        <v>2021</v>
      </c>
      <c r="M2175" s="184">
        <f>WEEKNUM(All_Opps[[#This Row],[Created_Date]],16)</f>
        <v>38</v>
      </c>
      <c r="N2175" s="182">
        <f>All_Opps[[#This Row],[Close Date]]*1</f>
        <v>44468</v>
      </c>
      <c r="O2175" s="185">
        <f>YEAR(All_Opps[[#This Row],[Close_Date]])</f>
        <v>2021</v>
      </c>
      <c r="P2175" s="183">
        <f>MONTH(All_Opps[[#This Row],[Close Date]])</f>
        <v>9</v>
      </c>
      <c r="Q2175" s="181">
        <f>WEEKNUM(All_Opps[[#This Row],[Close Date]],1)</f>
        <v>40</v>
      </c>
      <c r="R217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75" s="4" t="s">
        <v>4660</v>
      </c>
      <c r="T2175" s="4" t="s">
        <v>4661</v>
      </c>
      <c r="U2175" s="68">
        <v>44468</v>
      </c>
      <c r="V2175" s="347" t="s">
        <v>18</v>
      </c>
      <c r="W2175" s="9">
        <v>19565</v>
      </c>
      <c r="X2175" s="4" t="s">
        <v>14</v>
      </c>
      <c r="Y2175" s="4" t="s">
        <v>3563</v>
      </c>
      <c r="Z2175" s="68">
        <v>44454</v>
      </c>
    </row>
    <row r="2176" spans="1:26" ht="12.75" x14ac:dyDescent="0.35">
      <c r="A21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98</v>
      </c>
      <c r="B2176" s="181" t="str">
        <f>IF(All_Opps[[#This Row],[WeekMod]]&lt;&gt;"",CONCATENATE(All_Opps[[#This Row],[Opp Year]],"-",TEXT(All_Opps[[#This Row],[WeekMod]],"00#")),"")</f>
        <v>2021-098</v>
      </c>
      <c r="C21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98</v>
      </c>
      <c r="D2176" s="181" t="str">
        <f>CONCATENATE(All_Opps[[#This Row],[Opp Year]],"-",TEXT(All_Opps[[#This Row],[Week]],"00#"))</f>
        <v>2021-098</v>
      </c>
      <c r="E2176" s="181">
        <f>IFERROR(VALUE(RIGHT(All_Opps[[#This Row],[Opportunity Name]],2)),"")</f>
        <v>2</v>
      </c>
      <c r="F2176" s="181">
        <f>IFERROR(("20"&amp;LEFT(All_Opps[[#This Row],[Opportunity Name]],2))*1,"")</f>
        <v>2021</v>
      </c>
      <c r="G2176" s="181" t="str">
        <f>MID(All_Opps[[#This Row],[Opportunity Name]],3,2)</f>
        <v>12</v>
      </c>
      <c r="H2176" s="181" t="str">
        <f>LEFT(All_Opps[[#This Row],[Opportunity Name]],7)</f>
        <v>2112-21</v>
      </c>
      <c r="I2176" s="181" t="str" cm="1">
        <f t="array" ref="I21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76" s="181" t="str">
        <f>YEAR(All_Opps[[#This Row],[Close_Date]])&amp;"-"&amp;TEXT(MONTH(All_Opps[[#This Row],[Close_Date]]),"00")</f>
        <v>2021-11</v>
      </c>
      <c r="K2176" s="182">
        <f>All_Opps[[#This Row],[Created Date2]]*1</f>
        <v>44504</v>
      </c>
      <c r="L2176" s="183">
        <f>YEAR(All_Opps[[#This Row],[Created_Date]])</f>
        <v>2021</v>
      </c>
      <c r="M2176" s="184">
        <f>WEEKNUM(All_Opps[[#This Row],[Created_Date]],16)</f>
        <v>45</v>
      </c>
      <c r="N2176" s="182">
        <f>All_Opps[[#This Row],[Close Date]]*1</f>
        <v>44508</v>
      </c>
      <c r="O2176" s="185">
        <f>YEAR(All_Opps[[#This Row],[Close_Date]])</f>
        <v>2021</v>
      </c>
      <c r="P2176" s="183">
        <f>MONTH(All_Opps[[#This Row],[Close Date]])</f>
        <v>11</v>
      </c>
      <c r="Q2176" s="181">
        <f>WEEKNUM(All_Opps[[#This Row],[Close Date]],1)</f>
        <v>46</v>
      </c>
      <c r="R217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</v>
      </c>
      <c r="S2176" s="4" t="s">
        <v>4662</v>
      </c>
      <c r="T2176" s="4" t="s">
        <v>4663</v>
      </c>
      <c r="U2176" s="68">
        <v>44508</v>
      </c>
      <c r="V2176" s="347" t="s">
        <v>19</v>
      </c>
      <c r="W2176" s="9">
        <v>38914</v>
      </c>
      <c r="X2176" s="4" t="s">
        <v>5</v>
      </c>
      <c r="Y2176" s="4" t="s">
        <v>1285</v>
      </c>
      <c r="Z2176" s="68">
        <v>44504</v>
      </c>
    </row>
    <row r="2177" spans="1:26" ht="12.75" x14ac:dyDescent="0.35">
      <c r="A217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177" s="181" t="str">
        <f>IF(All_Opps[[#This Row],[WeekMod]]&lt;&gt;"",CONCATENATE(All_Opps[[#This Row],[Opp Year]],"-",TEXT(All_Opps[[#This Row],[WeekMod]],"00#")),"")</f>
        <v/>
      </c>
      <c r="C21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177" s="181" t="str">
        <f>CONCATENATE(All_Opps[[#This Row],[Opp Year]],"-",TEXT(All_Opps[[#This Row],[Week]],"00#"))</f>
        <v>2023-001</v>
      </c>
      <c r="E2177" s="181">
        <f>IFERROR(VALUE(RIGHT(All_Opps[[#This Row],[Opportunity Name]],2)),"")</f>
        <v>2</v>
      </c>
      <c r="F2177" s="181">
        <f>IFERROR(("20"&amp;LEFT(All_Opps[[#This Row],[Opportunity Name]],2))*1,"")</f>
        <v>2023</v>
      </c>
      <c r="G2177" s="181" t="str">
        <f>MID(All_Opps[[#This Row],[Opportunity Name]],3,2)</f>
        <v>07</v>
      </c>
      <c r="H2177" s="181" t="str">
        <f>LEFT(All_Opps[[#This Row],[Opportunity Name]],7)</f>
        <v>2307-02</v>
      </c>
      <c r="I2177" s="181" t="str" cm="1">
        <f t="array" ref="I21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77" s="181" t="str">
        <f>YEAR(All_Opps[[#This Row],[Close_Date]])&amp;"-"&amp;TEXT(MONTH(All_Opps[[#This Row],[Close_Date]]),"00")</f>
        <v>2021-11</v>
      </c>
      <c r="K2177" s="182">
        <f>All_Opps[[#This Row],[Created Date2]]*1</f>
        <v>44507</v>
      </c>
      <c r="L2177" s="183">
        <f>YEAR(All_Opps[[#This Row],[Created_Date]])</f>
        <v>2021</v>
      </c>
      <c r="M2177" s="184">
        <f>WEEKNUM(All_Opps[[#This Row],[Created_Date]],16)</f>
        <v>46</v>
      </c>
      <c r="N2177" s="182">
        <f>All_Opps[[#This Row],[Close Date]]*1</f>
        <v>44507</v>
      </c>
      <c r="O2177" s="185">
        <f>YEAR(All_Opps[[#This Row],[Close_Date]])</f>
        <v>2021</v>
      </c>
      <c r="P2177" s="183">
        <f>MONTH(All_Opps[[#This Row],[Close Date]])</f>
        <v>11</v>
      </c>
      <c r="Q2177" s="181">
        <f>WEEKNUM(All_Opps[[#This Row],[Close Date]],1)</f>
        <v>46</v>
      </c>
      <c r="R217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601</v>
      </c>
      <c r="S2177" s="4" t="s">
        <v>4664</v>
      </c>
      <c r="T2177" s="4" t="s">
        <v>4665</v>
      </c>
      <c r="U2177" s="68">
        <v>44507</v>
      </c>
      <c r="V2177" s="347" t="s">
        <v>19</v>
      </c>
      <c r="W2177" s="341">
        <v>60073</v>
      </c>
      <c r="X2177" s="4" t="s">
        <v>11</v>
      </c>
      <c r="Y2177" s="4" t="s">
        <v>328</v>
      </c>
      <c r="Z2177" s="68">
        <v>44507</v>
      </c>
    </row>
    <row r="2178" spans="1:26" ht="12.75" x14ac:dyDescent="0.35">
      <c r="A21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2178" s="181" t="str">
        <f>IF(All_Opps[[#This Row],[WeekMod]]&lt;&gt;"",CONCATENATE(All_Opps[[#This Row],[Opp Year]],"-",TEXT(All_Opps[[#This Row],[WeekMod]],"00#")),"")</f>
        <v>2022-041</v>
      </c>
      <c r="C21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2178" s="181" t="str">
        <f>CONCATENATE(All_Opps[[#This Row],[Opp Year]],"-",TEXT(All_Opps[[#This Row],[Week]],"00#"))</f>
        <v>2022-041</v>
      </c>
      <c r="E2178" s="181">
        <f>IFERROR(VALUE(RIGHT(All_Opps[[#This Row],[Opportunity Name]],2)),"")</f>
        <v>2</v>
      </c>
      <c r="F2178" s="181">
        <f>IFERROR(("20"&amp;LEFT(All_Opps[[#This Row],[Opportunity Name]],2))*1,"")</f>
        <v>2022</v>
      </c>
      <c r="G2178" s="181" t="str">
        <f>MID(All_Opps[[#This Row],[Opportunity Name]],3,2)</f>
        <v>07</v>
      </c>
      <c r="H2178" s="181" t="str">
        <f>LEFT(All_Opps[[#This Row],[Opportunity Name]],7)</f>
        <v>2207-18</v>
      </c>
      <c r="I2178" s="181" t="str" cm="1">
        <f t="array" ref="I21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178" s="181" t="str">
        <f>YEAR(All_Opps[[#This Row],[Close_Date]])&amp;"-"&amp;TEXT(MONTH(All_Opps[[#This Row],[Close_Date]]),"00")</f>
        <v>2021-10</v>
      </c>
      <c r="K2178" s="182">
        <f>All_Opps[[#This Row],[Created Date2]]*1</f>
        <v>44474</v>
      </c>
      <c r="L2178" s="183">
        <f>YEAR(All_Opps[[#This Row],[Created_Date]])</f>
        <v>2021</v>
      </c>
      <c r="M2178" s="184">
        <f>WEEKNUM(All_Opps[[#This Row],[Created_Date]],16)</f>
        <v>41</v>
      </c>
      <c r="N2178" s="182">
        <f>All_Opps[[#This Row],[Close Date]]*1</f>
        <v>44474</v>
      </c>
      <c r="O2178" s="185">
        <f>YEAR(All_Opps[[#This Row],[Close_Date]])</f>
        <v>2021</v>
      </c>
      <c r="P2178" s="183">
        <f>MONTH(All_Opps[[#This Row],[Close Date]])</f>
        <v>10</v>
      </c>
      <c r="Q2178" s="181">
        <f>WEEKNUM(All_Opps[[#This Row],[Close Date]],1)</f>
        <v>41</v>
      </c>
      <c r="R217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78" s="4" t="s">
        <v>4666</v>
      </c>
      <c r="T2178" s="4" t="s">
        <v>4667</v>
      </c>
      <c r="U2178" s="68">
        <v>44474</v>
      </c>
      <c r="V2178" s="347" t="s">
        <v>20</v>
      </c>
      <c r="W2178" s="341">
        <v>0</v>
      </c>
      <c r="X2178" s="4" t="s">
        <v>11</v>
      </c>
      <c r="Y2178" s="4" t="s">
        <v>328</v>
      </c>
      <c r="Z2178" s="68">
        <v>44474</v>
      </c>
    </row>
    <row r="2179" spans="1:26" ht="12.75" x14ac:dyDescent="0.35">
      <c r="A21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94</v>
      </c>
      <c r="B2179" s="181" t="str">
        <f>IF(All_Opps[[#This Row],[WeekMod]]&lt;&gt;"",CONCATENATE(All_Opps[[#This Row],[Opp Year]],"-",TEXT(All_Opps[[#This Row],[WeekMod]],"00#")),"")</f>
        <v>2021-094</v>
      </c>
      <c r="C21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94</v>
      </c>
      <c r="D2179" s="181" t="str">
        <f>CONCATENATE(All_Opps[[#This Row],[Opp Year]],"-",TEXT(All_Opps[[#This Row],[Week]],"00#"))</f>
        <v>2021-094</v>
      </c>
      <c r="E2179" s="181">
        <f>IFERROR(VALUE(RIGHT(All_Opps[[#This Row],[Opportunity Name]],2)),"")</f>
        <v>2</v>
      </c>
      <c r="F2179" s="181">
        <f>IFERROR(("20"&amp;LEFT(All_Opps[[#This Row],[Opportunity Name]],2))*1,"")</f>
        <v>2021</v>
      </c>
      <c r="G2179" s="181" t="str">
        <f>MID(All_Opps[[#This Row],[Opportunity Name]],3,2)</f>
        <v>11</v>
      </c>
      <c r="H2179" s="181" t="str">
        <f>LEFT(All_Opps[[#This Row],[Opportunity Name]],7)</f>
        <v>2111-09</v>
      </c>
      <c r="I2179" s="181" t="str" cm="1">
        <f t="array" ref="I21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79" s="181" t="str">
        <f>YEAR(All_Opps[[#This Row],[Close_Date]])&amp;"-"&amp;TEXT(MONTH(All_Opps[[#This Row],[Close_Date]]),"00")</f>
        <v>2021-10</v>
      </c>
      <c r="K2179" s="182">
        <f>All_Opps[[#This Row],[Created Date2]]*1</f>
        <v>44480</v>
      </c>
      <c r="L2179" s="183">
        <f>YEAR(All_Opps[[#This Row],[Created_Date]])</f>
        <v>2021</v>
      </c>
      <c r="M2179" s="184">
        <f>WEEKNUM(All_Opps[[#This Row],[Created_Date]],16)</f>
        <v>42</v>
      </c>
      <c r="N2179" s="182">
        <f>All_Opps[[#This Row],[Close Date]]*1</f>
        <v>44480</v>
      </c>
      <c r="O2179" s="185">
        <f>YEAR(All_Opps[[#This Row],[Close_Date]])</f>
        <v>2021</v>
      </c>
      <c r="P2179" s="183">
        <f>MONTH(All_Opps[[#This Row],[Close Date]])</f>
        <v>10</v>
      </c>
      <c r="Q2179" s="181">
        <f>WEEKNUM(All_Opps[[#This Row],[Close Date]],1)</f>
        <v>42</v>
      </c>
      <c r="R217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79" s="4" t="s">
        <v>4668</v>
      </c>
      <c r="T2179" s="4" t="s">
        <v>4669</v>
      </c>
      <c r="U2179" s="68">
        <v>44480</v>
      </c>
      <c r="V2179" s="347" t="s">
        <v>23</v>
      </c>
      <c r="W2179" s="9">
        <v>0</v>
      </c>
      <c r="X2179" s="4" t="s">
        <v>10</v>
      </c>
      <c r="Y2179" s="4" t="s">
        <v>3685</v>
      </c>
      <c r="Z2179" s="68">
        <v>44480</v>
      </c>
    </row>
    <row r="2180" spans="1:26" ht="12.75" x14ac:dyDescent="0.35">
      <c r="A21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2180" s="181" t="str">
        <f>IF(All_Opps[[#This Row],[WeekMod]]&lt;&gt;"",CONCATENATE(All_Opps[[#This Row],[Opp Year]],"-",TEXT(All_Opps[[#This Row],[WeekMod]],"00#")),"")</f>
        <v>2022-042</v>
      </c>
      <c r="C21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2180" s="181" t="str">
        <f>CONCATENATE(All_Opps[[#This Row],[Opp Year]],"-",TEXT(All_Opps[[#This Row],[Week]],"00#"))</f>
        <v>2022-042</v>
      </c>
      <c r="E2180" s="181">
        <f>IFERROR(VALUE(RIGHT(All_Opps[[#This Row],[Opportunity Name]],2)),"")</f>
        <v>2</v>
      </c>
      <c r="F2180" s="181">
        <f>IFERROR(("20"&amp;LEFT(All_Opps[[#This Row],[Opportunity Name]],2))*1,"")</f>
        <v>2022</v>
      </c>
      <c r="G2180" s="181" t="str">
        <f>MID(All_Opps[[#This Row],[Opportunity Name]],3,2)</f>
        <v>07</v>
      </c>
      <c r="H2180" s="181" t="str">
        <f>LEFT(All_Opps[[#This Row],[Opportunity Name]],7)</f>
        <v>2207-20</v>
      </c>
      <c r="I2180" s="181" t="str" cm="1">
        <f t="array" ref="I21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80" s="181" t="str">
        <f>YEAR(All_Opps[[#This Row],[Close_Date]])&amp;"-"&amp;TEXT(MONTH(All_Opps[[#This Row],[Close_Date]]),"00")</f>
        <v>2021-10</v>
      </c>
      <c r="K2180" s="182">
        <f>All_Opps[[#This Row],[Created Date2]]*1</f>
        <v>44460</v>
      </c>
      <c r="L2180" s="183">
        <f>YEAR(All_Opps[[#This Row],[Created_Date]])</f>
        <v>2021</v>
      </c>
      <c r="M2180" s="184">
        <f>WEEKNUM(All_Opps[[#This Row],[Created_Date]],16)</f>
        <v>39</v>
      </c>
      <c r="N2180" s="182">
        <f>All_Opps[[#This Row],[Close Date]]*1</f>
        <v>44483</v>
      </c>
      <c r="O2180" s="185">
        <f>YEAR(All_Opps[[#This Row],[Close_Date]])</f>
        <v>2021</v>
      </c>
      <c r="P2180" s="183">
        <f>MONTH(All_Opps[[#This Row],[Close Date]])</f>
        <v>10</v>
      </c>
      <c r="Q2180" s="181">
        <f>WEEKNUM(All_Opps[[#This Row],[Close Date]],1)</f>
        <v>42</v>
      </c>
      <c r="R218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283</v>
      </c>
      <c r="S2180" s="4" t="s">
        <v>4670</v>
      </c>
      <c r="T2180" s="4" t="s">
        <v>4671</v>
      </c>
      <c r="U2180" s="68">
        <v>44483</v>
      </c>
      <c r="V2180" s="347" t="s">
        <v>19</v>
      </c>
      <c r="W2180" s="9">
        <v>88541</v>
      </c>
      <c r="X2180" s="4" t="s">
        <v>161</v>
      </c>
      <c r="Y2180" s="4" t="s">
        <v>3563</v>
      </c>
      <c r="Z2180" s="68">
        <v>44460</v>
      </c>
    </row>
    <row r="2181" spans="1:26" ht="12.75" x14ac:dyDescent="0.35">
      <c r="A21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96</v>
      </c>
      <c r="B2181" s="181" t="str">
        <f>IF(All_Opps[[#This Row],[WeekMod]]&lt;&gt;"",CONCATENATE(All_Opps[[#This Row],[Opp Year]],"-",TEXT(All_Opps[[#This Row],[WeekMod]],"00#")),"")</f>
        <v>2021-096</v>
      </c>
      <c r="C21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96</v>
      </c>
      <c r="D2181" s="181" t="str">
        <f>CONCATENATE(All_Opps[[#This Row],[Opp Year]],"-",TEXT(All_Opps[[#This Row],[Week]],"00#"))</f>
        <v>2021-096</v>
      </c>
      <c r="E2181" s="181">
        <f>IFERROR(VALUE(RIGHT(All_Opps[[#This Row],[Opportunity Name]],2)),"")</f>
        <v>2</v>
      </c>
      <c r="F2181" s="181">
        <f>IFERROR(("20"&amp;LEFT(All_Opps[[#This Row],[Opportunity Name]],2))*1,"")</f>
        <v>2021</v>
      </c>
      <c r="G2181" s="181" t="str">
        <f>MID(All_Opps[[#This Row],[Opportunity Name]],3,2)</f>
        <v>12</v>
      </c>
      <c r="H2181" s="181" t="str">
        <f>LEFT(All_Opps[[#This Row],[Opportunity Name]],7)</f>
        <v>2112-22</v>
      </c>
      <c r="I2181" s="181" t="str" cm="1">
        <f t="array" ref="I21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81" s="181" t="str">
        <f>YEAR(All_Opps[[#This Row],[Close_Date]])&amp;"-"&amp;TEXT(MONTH(All_Opps[[#This Row],[Close_Date]]),"00")</f>
        <v>2021-10</v>
      </c>
      <c r="K2181" s="182">
        <f>All_Opps[[#This Row],[Created Date2]]*1</f>
        <v>44497</v>
      </c>
      <c r="L2181" s="183">
        <f>YEAR(All_Opps[[#This Row],[Created_Date]])</f>
        <v>2021</v>
      </c>
      <c r="M2181" s="184">
        <f>WEEKNUM(All_Opps[[#This Row],[Created_Date]],16)</f>
        <v>44</v>
      </c>
      <c r="N2181" s="182">
        <f>All_Opps[[#This Row],[Close Date]]*1</f>
        <v>44498</v>
      </c>
      <c r="O2181" s="185">
        <f>YEAR(All_Opps[[#This Row],[Close_Date]])</f>
        <v>2021</v>
      </c>
      <c r="P2181" s="183">
        <f>MONTH(All_Opps[[#This Row],[Close Date]])</f>
        <v>10</v>
      </c>
      <c r="Q2181" s="181">
        <f>WEEKNUM(All_Opps[[#This Row],[Close Date]],1)</f>
        <v>44</v>
      </c>
      <c r="R218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</v>
      </c>
      <c r="S2181" s="4" t="s">
        <v>4672</v>
      </c>
      <c r="T2181" s="4" t="s">
        <v>4673</v>
      </c>
      <c r="U2181" s="68">
        <v>44498</v>
      </c>
      <c r="V2181" s="347" t="s">
        <v>19</v>
      </c>
      <c r="W2181" s="9">
        <v>145298</v>
      </c>
      <c r="X2181" s="4" t="s">
        <v>13</v>
      </c>
      <c r="Y2181" s="4" t="s">
        <v>3563</v>
      </c>
      <c r="Z2181" s="68">
        <v>44497</v>
      </c>
    </row>
    <row r="2182" spans="1:26" ht="12.75" x14ac:dyDescent="0.35">
      <c r="A21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2182" s="181" t="str">
        <f>IF(All_Opps[[#This Row],[WeekMod]]&lt;&gt;"",CONCATENATE(All_Opps[[#This Row],[Opp Year]],"-",TEXT(All_Opps[[#This Row],[WeekMod]],"00#")),"")</f>
        <v>2022-044</v>
      </c>
      <c r="C21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2182" s="181" t="str">
        <f>CONCATENATE(All_Opps[[#This Row],[Opp Year]],"-",TEXT(All_Opps[[#This Row],[Week]],"00#"))</f>
        <v>2022-044</v>
      </c>
      <c r="E2182" s="181">
        <f>IFERROR(VALUE(RIGHT(All_Opps[[#This Row],[Opportunity Name]],2)),"")</f>
        <v>5</v>
      </c>
      <c r="F2182" s="181">
        <f>IFERROR(("20"&amp;LEFT(All_Opps[[#This Row],[Opportunity Name]],2))*1,"")</f>
        <v>2022</v>
      </c>
      <c r="G2182" s="181" t="str">
        <f>MID(All_Opps[[#This Row],[Opportunity Name]],3,2)</f>
        <v>08</v>
      </c>
      <c r="H2182" s="181" t="str">
        <f>LEFT(All_Opps[[#This Row],[Opportunity Name]],7)</f>
        <v>2208-01</v>
      </c>
      <c r="I2182" s="181" t="str" cm="1">
        <f t="array" ref="I21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82" s="181" t="str">
        <f>YEAR(All_Opps[[#This Row],[Close_Date]])&amp;"-"&amp;TEXT(MONTH(All_Opps[[#This Row],[Close_Date]]),"00")</f>
        <v>2021-10</v>
      </c>
      <c r="K2182" s="182">
        <f>All_Opps[[#This Row],[Created Date2]]*1</f>
        <v>44465</v>
      </c>
      <c r="L2182" s="183">
        <f>YEAR(All_Opps[[#This Row],[Created_Date]])</f>
        <v>2021</v>
      </c>
      <c r="M2182" s="184">
        <f>WEEKNUM(All_Opps[[#This Row],[Created_Date]],16)</f>
        <v>40</v>
      </c>
      <c r="N2182" s="182">
        <f>All_Opps[[#This Row],[Close Date]]*1</f>
        <v>44499</v>
      </c>
      <c r="O2182" s="185">
        <f>YEAR(All_Opps[[#This Row],[Close_Date]])</f>
        <v>2021</v>
      </c>
      <c r="P2182" s="183">
        <f>MONTH(All_Opps[[#This Row],[Close Date]])</f>
        <v>10</v>
      </c>
      <c r="Q2182" s="181">
        <f>WEEKNUM(All_Opps[[#This Row],[Close Date]],1)</f>
        <v>44</v>
      </c>
      <c r="R218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82" s="4" t="s">
        <v>4674</v>
      </c>
      <c r="T2182" s="4" t="s">
        <v>4675</v>
      </c>
      <c r="U2182" s="68">
        <v>44499</v>
      </c>
      <c r="V2182" s="347" t="s">
        <v>18</v>
      </c>
      <c r="W2182" s="341">
        <v>733186</v>
      </c>
      <c r="X2182" s="4" t="s">
        <v>5</v>
      </c>
      <c r="Y2182" s="4" t="s">
        <v>328</v>
      </c>
      <c r="Z2182" s="68">
        <v>44465</v>
      </c>
    </row>
    <row r="2183" spans="1:26" ht="12.75" x14ac:dyDescent="0.35">
      <c r="A21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96</v>
      </c>
      <c r="B2183" s="181" t="str">
        <f>IF(All_Opps[[#This Row],[WeekMod]]&lt;&gt;"",CONCATENATE(All_Opps[[#This Row],[Opp Year]],"-",TEXT(All_Opps[[#This Row],[WeekMod]],"00#")),"")</f>
        <v>2021-096</v>
      </c>
      <c r="C21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96</v>
      </c>
      <c r="D2183" s="181" t="str">
        <f>CONCATENATE(All_Opps[[#This Row],[Opp Year]],"-",TEXT(All_Opps[[#This Row],[Week]],"00#"))</f>
        <v>2021-096</v>
      </c>
      <c r="E2183" s="181">
        <f>IFERROR(VALUE(RIGHT(All_Opps[[#This Row],[Opportunity Name]],2)),"")</f>
        <v>8</v>
      </c>
      <c r="F2183" s="181">
        <f>IFERROR(("20"&amp;LEFT(All_Opps[[#This Row],[Opportunity Name]],2))*1,"")</f>
        <v>2021</v>
      </c>
      <c r="G2183" s="181" t="str">
        <f>MID(All_Opps[[#This Row],[Opportunity Name]],3,2)</f>
        <v>07</v>
      </c>
      <c r="H2183" s="181" t="str">
        <f>LEFT(All_Opps[[#This Row],[Opportunity Name]],7)</f>
        <v>2107 Du</v>
      </c>
      <c r="I2183" s="181" t="str" cm="1">
        <f t="array" ref="I21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83" s="181" t="str">
        <f>YEAR(All_Opps[[#This Row],[Close_Date]])&amp;"-"&amp;TEXT(MONTH(All_Opps[[#This Row],[Close_Date]]),"00")</f>
        <v>2021-10</v>
      </c>
      <c r="K2183" s="182">
        <f>All_Opps[[#This Row],[Created Date2]]*1</f>
        <v>44465</v>
      </c>
      <c r="L2183" s="183">
        <f>YEAR(All_Opps[[#This Row],[Created_Date]])</f>
        <v>2021</v>
      </c>
      <c r="M2183" s="184">
        <f>WEEKNUM(All_Opps[[#This Row],[Created_Date]],16)</f>
        <v>40</v>
      </c>
      <c r="N2183" s="182">
        <f>All_Opps[[#This Row],[Close Date]]*1</f>
        <v>44496</v>
      </c>
      <c r="O2183" s="185">
        <f>YEAR(All_Opps[[#This Row],[Close_Date]])</f>
        <v>2021</v>
      </c>
      <c r="P2183" s="183">
        <f>MONTH(All_Opps[[#This Row],[Close Date]])</f>
        <v>10</v>
      </c>
      <c r="Q2183" s="181">
        <f>WEEKNUM(All_Opps[[#This Row],[Close Date]],1)</f>
        <v>44</v>
      </c>
      <c r="R218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83" s="4" t="s">
        <v>4676</v>
      </c>
      <c r="T2183" s="4" t="s">
        <v>4677</v>
      </c>
      <c r="U2183" s="68">
        <v>44496</v>
      </c>
      <c r="V2183" s="347" t="s">
        <v>18</v>
      </c>
      <c r="W2183" s="341">
        <v>341033</v>
      </c>
      <c r="X2183" s="4" t="s">
        <v>161</v>
      </c>
      <c r="Y2183" s="4" t="s">
        <v>328</v>
      </c>
      <c r="Z2183" s="68">
        <v>44465</v>
      </c>
    </row>
    <row r="2184" spans="1:26" ht="12.75" x14ac:dyDescent="0.35">
      <c r="A218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184" s="181" t="str">
        <f>IF(All_Opps[[#This Row],[WeekMod]]&lt;&gt;"",CONCATENATE(All_Opps[[#This Row],[Opp Year]],"-",TEXT(All_Opps[[#This Row],[WeekMod]],"00#")),"")</f>
        <v/>
      </c>
      <c r="C21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184" s="181" t="str">
        <f>CONCATENATE(All_Opps[[#This Row],[Opp Year]],"-",TEXT(All_Opps[[#This Row],[Week]],"00#"))</f>
        <v>2023-001</v>
      </c>
      <c r="E2184" s="181">
        <f>IFERROR(VALUE(RIGHT(All_Opps[[#This Row],[Opportunity Name]],2)),"")</f>
        <v>2</v>
      </c>
      <c r="F2184" s="181">
        <f>IFERROR(("20"&amp;LEFT(All_Opps[[#This Row],[Opportunity Name]],2))*1,"")</f>
        <v>2023</v>
      </c>
      <c r="G2184" s="181" t="str">
        <f>MID(All_Opps[[#This Row],[Opportunity Name]],3,2)</f>
        <v>08</v>
      </c>
      <c r="H2184" s="181" t="str">
        <f>LEFT(All_Opps[[#This Row],[Opportunity Name]],7)</f>
        <v>2308 Ho</v>
      </c>
      <c r="I2184" s="181" t="str" cm="1">
        <f t="array" ref="I21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84" s="181" t="str">
        <f>YEAR(All_Opps[[#This Row],[Close_Date]])&amp;"-"&amp;TEXT(MONTH(All_Opps[[#This Row],[Close_Date]]),"00")</f>
        <v>2021-10</v>
      </c>
      <c r="K2184" s="182">
        <f>All_Opps[[#This Row],[Created Date2]]*1</f>
        <v>44423</v>
      </c>
      <c r="L2184" s="183">
        <f>YEAR(All_Opps[[#This Row],[Created_Date]])</f>
        <v>2021</v>
      </c>
      <c r="M2184" s="184">
        <f>WEEKNUM(All_Opps[[#This Row],[Created_Date]],16)</f>
        <v>34</v>
      </c>
      <c r="N2184" s="182">
        <f>All_Opps[[#This Row],[Close Date]]*1</f>
        <v>44484</v>
      </c>
      <c r="O2184" s="185">
        <f>YEAR(All_Opps[[#This Row],[Close_Date]])</f>
        <v>2021</v>
      </c>
      <c r="P2184" s="183">
        <f>MONTH(All_Opps[[#This Row],[Close Date]])</f>
        <v>10</v>
      </c>
      <c r="Q2184" s="181">
        <f>WEEKNUM(All_Opps[[#This Row],[Close Date]],1)</f>
        <v>42</v>
      </c>
      <c r="R218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84" s="4" t="s">
        <v>4678</v>
      </c>
      <c r="T2184" s="4" t="s">
        <v>4679</v>
      </c>
      <c r="U2184" s="68">
        <v>44484</v>
      </c>
      <c r="V2184" s="347" t="s">
        <v>18</v>
      </c>
      <c r="W2184" s="9">
        <v>68499</v>
      </c>
      <c r="X2184" s="4" t="s">
        <v>161</v>
      </c>
      <c r="Y2184" s="4" t="s">
        <v>3563</v>
      </c>
      <c r="Z2184" s="68">
        <v>44423</v>
      </c>
    </row>
    <row r="2185" spans="1:26" ht="12.75" x14ac:dyDescent="0.35">
      <c r="A21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95</v>
      </c>
      <c r="B2185" s="181" t="str">
        <f>IF(All_Opps[[#This Row],[WeekMod]]&lt;&gt;"",CONCATENATE(All_Opps[[#This Row],[Opp Year]],"-",TEXT(All_Opps[[#This Row],[WeekMod]],"00#")),"")</f>
        <v>2021-095</v>
      </c>
      <c r="C21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95</v>
      </c>
      <c r="D2185" s="181" t="str">
        <f>CONCATENATE(All_Opps[[#This Row],[Opp Year]],"-",TEXT(All_Opps[[#This Row],[Week]],"00#"))</f>
        <v>2021-095</v>
      </c>
      <c r="E2185" s="181">
        <f>IFERROR(VALUE(RIGHT(All_Opps[[#This Row],[Opportunity Name]],2)),"")</f>
        <v>1</v>
      </c>
      <c r="F2185" s="181">
        <f>IFERROR(("20"&amp;LEFT(All_Opps[[#This Row],[Opportunity Name]],2))*1,"")</f>
        <v>2021</v>
      </c>
      <c r="G2185" s="181" t="str">
        <f>MID(All_Opps[[#This Row],[Opportunity Name]],3,2)</f>
        <v>11</v>
      </c>
      <c r="H2185" s="181" t="str">
        <f>LEFT(All_Opps[[#This Row],[Opportunity Name]],7)</f>
        <v>2111-12</v>
      </c>
      <c r="I2185" s="181" t="str" cm="1">
        <f t="array" ref="I21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85" s="181" t="str">
        <f>YEAR(All_Opps[[#This Row],[Close_Date]])&amp;"-"&amp;TEXT(MONTH(All_Opps[[#This Row],[Close_Date]]),"00")</f>
        <v>2021-10</v>
      </c>
      <c r="K2185" s="182">
        <f>All_Opps[[#This Row],[Created Date2]]*1</f>
        <v>44492</v>
      </c>
      <c r="L2185" s="183">
        <f>YEAR(All_Opps[[#This Row],[Created_Date]])</f>
        <v>2021</v>
      </c>
      <c r="M2185" s="184">
        <f>WEEKNUM(All_Opps[[#This Row],[Created_Date]],16)</f>
        <v>44</v>
      </c>
      <c r="N2185" s="182">
        <f>All_Opps[[#This Row],[Close Date]]*1</f>
        <v>44492</v>
      </c>
      <c r="O2185" s="185">
        <f>YEAR(All_Opps[[#This Row],[Close_Date]])</f>
        <v>2021</v>
      </c>
      <c r="P2185" s="183">
        <f>MONTH(All_Opps[[#This Row],[Close Date]])</f>
        <v>10</v>
      </c>
      <c r="Q2185" s="181">
        <f>WEEKNUM(All_Opps[[#This Row],[Close Date]],1)</f>
        <v>43</v>
      </c>
      <c r="R218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85" s="4" t="s">
        <v>4680</v>
      </c>
      <c r="T2185" s="4" t="s">
        <v>4681</v>
      </c>
      <c r="U2185" s="68">
        <v>44492</v>
      </c>
      <c r="V2185" s="347" t="s">
        <v>23</v>
      </c>
      <c r="W2185" s="9">
        <v>0</v>
      </c>
      <c r="X2185" s="4" t="s">
        <v>5</v>
      </c>
      <c r="Y2185" s="4" t="s">
        <v>3563</v>
      </c>
      <c r="Z2185" s="68">
        <v>44492</v>
      </c>
    </row>
    <row r="2186" spans="1:26" ht="12.75" x14ac:dyDescent="0.35">
      <c r="A21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2186" s="181" t="str">
        <f>IF(All_Opps[[#This Row],[WeekMod]]&lt;&gt;"",CONCATENATE(All_Opps[[#This Row],[Opp Year]],"-",TEXT(All_Opps[[#This Row],[WeekMod]],"00#")),"")</f>
        <v>2022-046</v>
      </c>
      <c r="C21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2186" s="181" t="str">
        <f>CONCATENATE(All_Opps[[#This Row],[Opp Year]],"-",TEXT(All_Opps[[#This Row],[Week]],"00#"))</f>
        <v>2022-046</v>
      </c>
      <c r="E2186" s="181">
        <f>IFERROR(VALUE(RIGHT(All_Opps[[#This Row],[Opportunity Name]],2)),"")</f>
        <v>2</v>
      </c>
      <c r="F2186" s="181">
        <f>IFERROR(("20"&amp;LEFT(All_Opps[[#This Row],[Opportunity Name]],2))*1,"")</f>
        <v>2022</v>
      </c>
      <c r="G2186" s="181" t="str">
        <f>MID(All_Opps[[#This Row],[Opportunity Name]],3,2)</f>
        <v>09</v>
      </c>
      <c r="H2186" s="181" t="str">
        <f>LEFT(All_Opps[[#This Row],[Opportunity Name]],7)</f>
        <v>2209-26</v>
      </c>
      <c r="I2186" s="181" t="str" cm="1">
        <f t="array" ref="I21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86" s="181" t="str">
        <f>YEAR(All_Opps[[#This Row],[Close_Date]])&amp;"-"&amp;TEXT(MONTH(All_Opps[[#This Row],[Close_Date]]),"00")</f>
        <v>2021-11</v>
      </c>
      <c r="K2186" s="182">
        <f>All_Opps[[#This Row],[Created Date2]]*1</f>
        <v>44505</v>
      </c>
      <c r="L2186" s="183">
        <f>YEAR(All_Opps[[#This Row],[Created_Date]])</f>
        <v>2021</v>
      </c>
      <c r="M2186" s="184">
        <f>WEEKNUM(All_Opps[[#This Row],[Created_Date]],16)</f>
        <v>45</v>
      </c>
      <c r="N2186" s="182">
        <f>All_Opps[[#This Row],[Close Date]]*1</f>
        <v>44507</v>
      </c>
      <c r="O2186" s="185">
        <f>YEAR(All_Opps[[#This Row],[Close_Date]])</f>
        <v>2021</v>
      </c>
      <c r="P2186" s="183">
        <f>MONTH(All_Opps[[#This Row],[Close Date]])</f>
        <v>11</v>
      </c>
      <c r="Q2186" s="181">
        <f>WEEKNUM(All_Opps[[#This Row],[Close Date]],1)</f>
        <v>46</v>
      </c>
      <c r="R218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300</v>
      </c>
      <c r="S2186" s="4" t="s">
        <v>4682</v>
      </c>
      <c r="T2186" s="4" t="s">
        <v>4683</v>
      </c>
      <c r="U2186" s="68">
        <v>44507</v>
      </c>
      <c r="V2186" s="347" t="s">
        <v>19</v>
      </c>
      <c r="W2186" s="9">
        <v>33678</v>
      </c>
      <c r="X2186" s="4" t="s">
        <v>175</v>
      </c>
      <c r="Y2186" s="4" t="s">
        <v>3563</v>
      </c>
      <c r="Z2186" s="68">
        <v>44505</v>
      </c>
    </row>
    <row r="2187" spans="1:26" ht="12.75" x14ac:dyDescent="0.35">
      <c r="A21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2187" s="181" t="str">
        <f>IF(All_Opps[[#This Row],[WeekMod]]&lt;&gt;"",CONCATENATE(All_Opps[[#This Row],[Opp Year]],"-",TEXT(All_Opps[[#This Row],[WeekMod]],"00#")),"")</f>
        <v>2022-040</v>
      </c>
      <c r="C21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2187" s="181" t="str">
        <f>CONCATENATE(All_Opps[[#This Row],[Opp Year]],"-",TEXT(All_Opps[[#This Row],[Week]],"00#"))</f>
        <v>2022-040</v>
      </c>
      <c r="E2187" s="181">
        <f>IFERROR(VALUE(RIGHT(All_Opps[[#This Row],[Opportunity Name]],2)),"")</f>
        <v>1</v>
      </c>
      <c r="F2187" s="181">
        <f>IFERROR(("20"&amp;LEFT(All_Opps[[#This Row],[Opportunity Name]],2))*1,"")</f>
        <v>2022</v>
      </c>
      <c r="G2187" s="181" t="str">
        <f>MID(All_Opps[[#This Row],[Opportunity Name]],3,2)</f>
        <v>05</v>
      </c>
      <c r="H2187" s="181" t="str">
        <f>LEFT(All_Opps[[#This Row],[Opportunity Name]],7)</f>
        <v>2205-13</v>
      </c>
      <c r="I2187" s="181" t="str" cm="1">
        <f t="array" ref="I21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87" s="181" t="str">
        <f>YEAR(All_Opps[[#This Row],[Close_Date]])&amp;"-"&amp;TEXT(MONTH(All_Opps[[#This Row],[Close_Date]]),"00")</f>
        <v>2021-10</v>
      </c>
      <c r="K2187" s="182">
        <f>All_Opps[[#This Row],[Created Date2]]*1</f>
        <v>44186</v>
      </c>
      <c r="L2187" s="183">
        <f>YEAR(All_Opps[[#This Row],[Created_Date]])</f>
        <v>2020</v>
      </c>
      <c r="M2187" s="184">
        <f>WEEKNUM(All_Opps[[#This Row],[Created_Date]],16)</f>
        <v>52</v>
      </c>
      <c r="N2187" s="182">
        <f>All_Opps[[#This Row],[Close Date]]*1</f>
        <v>44470</v>
      </c>
      <c r="O2187" s="185">
        <f>YEAR(All_Opps[[#This Row],[Close_Date]])</f>
        <v>2021</v>
      </c>
      <c r="P2187" s="183">
        <f>MONTH(All_Opps[[#This Row],[Close Date]])</f>
        <v>10</v>
      </c>
      <c r="Q2187" s="181">
        <f>WEEKNUM(All_Opps[[#This Row],[Close Date]],1)</f>
        <v>40</v>
      </c>
      <c r="R218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496</v>
      </c>
      <c r="S2187" s="4" t="s">
        <v>4684</v>
      </c>
      <c r="T2187" s="4" t="s">
        <v>4685</v>
      </c>
      <c r="U2187" s="68">
        <v>44470</v>
      </c>
      <c r="V2187" s="347" t="s">
        <v>19</v>
      </c>
      <c r="W2187" s="341">
        <v>8519</v>
      </c>
      <c r="Y2187" s="4" t="s">
        <v>328</v>
      </c>
      <c r="Z2187" s="68">
        <v>44186</v>
      </c>
    </row>
    <row r="2188" spans="1:26" ht="12.75" x14ac:dyDescent="0.35">
      <c r="A21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2188" s="181" t="str">
        <f>IF(All_Opps[[#This Row],[WeekMod]]&lt;&gt;"",CONCATENATE(All_Opps[[#This Row],[Opp Year]],"-",TEXT(All_Opps[[#This Row],[WeekMod]],"00#")),"")</f>
        <v>2022-046</v>
      </c>
      <c r="C21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2188" s="181" t="str">
        <f>CONCATENATE(All_Opps[[#This Row],[Opp Year]],"-",TEXT(All_Opps[[#This Row],[Week]],"00#"))</f>
        <v>2022-046</v>
      </c>
      <c r="E2188" s="181">
        <f>IFERROR(VALUE(RIGHT(All_Opps[[#This Row],[Opportunity Name]],2)),"")</f>
        <v>1</v>
      </c>
      <c r="F2188" s="181">
        <f>IFERROR(("20"&amp;LEFT(All_Opps[[#This Row],[Opportunity Name]],2))*1,"")</f>
        <v>2022</v>
      </c>
      <c r="G2188" s="181" t="str">
        <f>MID(All_Opps[[#This Row],[Opportunity Name]],3,2)</f>
        <v>05</v>
      </c>
      <c r="H2188" s="181" t="str">
        <f>LEFT(All_Opps[[#This Row],[Opportunity Name]],7)</f>
        <v>2205-13</v>
      </c>
      <c r="I2188" s="181" t="str" cm="1">
        <f t="array" ref="I21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88" s="181" t="str">
        <f>YEAR(All_Opps[[#This Row],[Close_Date]])&amp;"-"&amp;TEXT(MONTH(All_Opps[[#This Row],[Close_Date]]),"00")</f>
        <v>2021-11</v>
      </c>
      <c r="K2188" s="182">
        <f>All_Opps[[#This Row],[Created Date2]]*1</f>
        <v>44509</v>
      </c>
      <c r="L2188" s="183">
        <f>YEAR(All_Opps[[#This Row],[Created_Date]])</f>
        <v>2021</v>
      </c>
      <c r="M2188" s="184">
        <f>WEEKNUM(All_Opps[[#This Row],[Created_Date]],16)</f>
        <v>46</v>
      </c>
      <c r="N2188" s="182">
        <f>All_Opps[[#This Row],[Close Date]]*1</f>
        <v>44509</v>
      </c>
      <c r="O2188" s="185">
        <f>YEAR(All_Opps[[#This Row],[Close_Date]])</f>
        <v>2021</v>
      </c>
      <c r="P2188" s="183">
        <f>MONTH(All_Opps[[#This Row],[Close Date]])</f>
        <v>11</v>
      </c>
      <c r="Q2188" s="181">
        <f>WEEKNUM(All_Opps[[#This Row],[Close Date]],1)</f>
        <v>46</v>
      </c>
      <c r="R218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173</v>
      </c>
      <c r="S2188" s="4" t="s">
        <v>4686</v>
      </c>
      <c r="T2188" s="4" t="s">
        <v>4687</v>
      </c>
      <c r="U2188" s="68">
        <v>44509</v>
      </c>
      <c r="V2188" s="347" t="s">
        <v>19</v>
      </c>
      <c r="W2188" s="341">
        <v>7117</v>
      </c>
      <c r="X2188" s="4" t="s">
        <v>13</v>
      </c>
      <c r="Y2188" s="4" t="s">
        <v>328</v>
      </c>
      <c r="Z2188" s="68">
        <v>44509</v>
      </c>
    </row>
    <row r="2189" spans="1:26" ht="12.75" x14ac:dyDescent="0.35">
      <c r="A21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93</v>
      </c>
      <c r="B2189" s="181" t="str">
        <f>IF(All_Opps[[#This Row],[WeekMod]]&lt;&gt;"",CONCATENATE(All_Opps[[#This Row],[Opp Year]],"-",TEXT(All_Opps[[#This Row],[WeekMod]],"00#")),"")</f>
        <v>2021-093</v>
      </c>
      <c r="C21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93</v>
      </c>
      <c r="D2189" s="181" t="str">
        <f>CONCATENATE(All_Opps[[#This Row],[Opp Year]],"-",TEXT(All_Opps[[#This Row],[Week]],"00#"))</f>
        <v>2021-093</v>
      </c>
      <c r="E2189" s="181">
        <f>IFERROR(VALUE(RIGHT(All_Opps[[#This Row],[Opportunity Name]],2)),"")</f>
        <v>1</v>
      </c>
      <c r="F2189" s="181">
        <f>IFERROR(("20"&amp;LEFT(All_Opps[[#This Row],[Opportunity Name]],2))*1,"")</f>
        <v>2021</v>
      </c>
      <c r="G2189" s="181" t="str">
        <f>MID(All_Opps[[#This Row],[Opportunity Name]],3,2)</f>
        <v>11</v>
      </c>
      <c r="H2189" s="181" t="str">
        <f>LEFT(All_Opps[[#This Row],[Opportunity Name]],7)</f>
        <v>2111-05</v>
      </c>
      <c r="I2189" s="181" t="str" cm="1">
        <f t="array" ref="I21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89" s="181" t="str">
        <f>YEAR(All_Opps[[#This Row],[Close_Date]])&amp;"-"&amp;TEXT(MONTH(All_Opps[[#This Row],[Close_Date]]),"00")</f>
        <v>2021-10</v>
      </c>
      <c r="K2189" s="182">
        <f>All_Opps[[#This Row],[Created Date2]]*1</f>
        <v>44476</v>
      </c>
      <c r="L2189" s="183">
        <f>YEAR(All_Opps[[#This Row],[Created_Date]])</f>
        <v>2021</v>
      </c>
      <c r="M2189" s="184">
        <f>WEEKNUM(All_Opps[[#This Row],[Created_Date]],16)</f>
        <v>41</v>
      </c>
      <c r="N2189" s="182">
        <f>All_Opps[[#This Row],[Close Date]]*1</f>
        <v>44476</v>
      </c>
      <c r="O2189" s="185">
        <f>YEAR(All_Opps[[#This Row],[Close_Date]])</f>
        <v>2021</v>
      </c>
      <c r="P2189" s="183">
        <f>MONTH(All_Opps[[#This Row],[Close Date]])</f>
        <v>10</v>
      </c>
      <c r="Q2189" s="181">
        <f>WEEKNUM(All_Opps[[#This Row],[Close Date]],1)</f>
        <v>41</v>
      </c>
      <c r="R218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</v>
      </c>
      <c r="S2189" s="4" t="s">
        <v>4688</v>
      </c>
      <c r="T2189" s="4" t="s">
        <v>4689</v>
      </c>
      <c r="U2189" s="68">
        <v>44476</v>
      </c>
      <c r="V2189" s="347" t="s">
        <v>19</v>
      </c>
      <c r="W2189" s="341">
        <v>0</v>
      </c>
      <c r="X2189" s="4" t="s">
        <v>11</v>
      </c>
      <c r="Y2189" s="4" t="s">
        <v>328</v>
      </c>
      <c r="Z2189" s="68">
        <v>44476</v>
      </c>
    </row>
    <row r="2190" spans="1:26" ht="12.75" x14ac:dyDescent="0.35">
      <c r="A21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2190" s="181" t="str">
        <f>IF(All_Opps[[#This Row],[WeekMod]]&lt;&gt;"",CONCATENATE(All_Opps[[#This Row],[Opp Year]],"-",TEXT(All_Opps[[#This Row],[WeekMod]],"00#")),"")</f>
        <v>2022-049</v>
      </c>
      <c r="C21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2190" s="181" t="str">
        <f>CONCATENATE(All_Opps[[#This Row],[Opp Year]],"-",TEXT(All_Opps[[#This Row],[Week]],"00#"))</f>
        <v>2022-049</v>
      </c>
      <c r="E2190" s="181">
        <f>IFERROR(VALUE(RIGHT(All_Opps[[#This Row],[Opportunity Name]],2)),"")</f>
        <v>2</v>
      </c>
      <c r="F2190" s="181">
        <f>IFERROR(("20"&amp;LEFT(All_Opps[[#This Row],[Opportunity Name]],2))*1,"")</f>
        <v>2022</v>
      </c>
      <c r="G2190" s="181" t="str">
        <f>MID(All_Opps[[#This Row],[Opportunity Name]],3,2)</f>
        <v>05</v>
      </c>
      <c r="H2190" s="181" t="str">
        <f>LEFT(All_Opps[[#This Row],[Opportunity Name]],7)</f>
        <v>2205 Ha</v>
      </c>
      <c r="I2190" s="181" t="str" cm="1">
        <f t="array" ref="I21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90" s="181" t="str">
        <f>YEAR(All_Opps[[#This Row],[Close_Date]])&amp;"-"&amp;TEXT(MONTH(All_Opps[[#This Row],[Close_Date]]),"00")</f>
        <v>2021-11</v>
      </c>
      <c r="K2190" s="182">
        <f>All_Opps[[#This Row],[Created Date2]]*1</f>
        <v>44510</v>
      </c>
      <c r="L2190" s="183">
        <f>YEAR(All_Opps[[#This Row],[Created_Date]])</f>
        <v>2021</v>
      </c>
      <c r="M2190" s="184">
        <f>WEEKNUM(All_Opps[[#This Row],[Created_Date]],16)</f>
        <v>46</v>
      </c>
      <c r="N2190" s="182">
        <f>All_Opps[[#This Row],[Close Date]]*1</f>
        <v>44530</v>
      </c>
      <c r="O2190" s="185">
        <f>YEAR(All_Opps[[#This Row],[Close_Date]])</f>
        <v>2021</v>
      </c>
      <c r="P2190" s="183">
        <f>MONTH(All_Opps[[#This Row],[Close Date]])</f>
        <v>11</v>
      </c>
      <c r="Q2190" s="181">
        <f>WEEKNUM(All_Opps[[#This Row],[Close Date]],1)</f>
        <v>49</v>
      </c>
      <c r="R21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90" s="4" t="s">
        <v>4690</v>
      </c>
      <c r="T2190" s="4" t="s">
        <v>4691</v>
      </c>
      <c r="U2190" s="68">
        <v>44530</v>
      </c>
      <c r="V2190" s="347" t="s">
        <v>18</v>
      </c>
      <c r="W2190" s="9">
        <v>36383</v>
      </c>
      <c r="X2190" s="4" t="s">
        <v>11</v>
      </c>
      <c r="Y2190" s="4" t="s">
        <v>1285</v>
      </c>
      <c r="Z2190" s="68">
        <v>44510</v>
      </c>
    </row>
    <row r="2191" spans="1:26" ht="12.75" x14ac:dyDescent="0.35">
      <c r="A21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101</v>
      </c>
      <c r="B2191" s="181" t="str">
        <f>IF(All_Opps[[#This Row],[WeekMod]]&lt;&gt;"",CONCATENATE(All_Opps[[#This Row],[Opp Year]],"-",TEXT(All_Opps[[#This Row],[WeekMod]],"00#")),"")</f>
        <v>2021-101</v>
      </c>
      <c r="C21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101</v>
      </c>
      <c r="D2191" s="181" t="str">
        <f>CONCATENATE(All_Opps[[#This Row],[Opp Year]],"-",TEXT(All_Opps[[#This Row],[Week]],"00#"))</f>
        <v>2021-101</v>
      </c>
      <c r="E2191" s="181">
        <f>IFERROR(VALUE(RIGHT(All_Opps[[#This Row],[Opportunity Name]],2)),"")</f>
        <v>2</v>
      </c>
      <c r="F2191" s="181">
        <f>IFERROR(("20"&amp;LEFT(All_Opps[[#This Row],[Opportunity Name]],2))*1,"")</f>
        <v>2021</v>
      </c>
      <c r="G2191" s="181" t="str">
        <f>MID(All_Opps[[#This Row],[Opportunity Name]],3,2)</f>
        <v>12</v>
      </c>
      <c r="H2191" s="181" t="str">
        <f>LEFT(All_Opps[[#This Row],[Opportunity Name]],7)</f>
        <v>2112 Gr</v>
      </c>
      <c r="I2191" s="181" t="str" cm="1">
        <f t="array" ref="I21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91" s="181" t="str">
        <f>YEAR(All_Opps[[#This Row],[Close_Date]])&amp;"-"&amp;TEXT(MONTH(All_Opps[[#This Row],[Close_Date]]),"00")</f>
        <v>2021-11</v>
      </c>
      <c r="K2191" s="182">
        <f>All_Opps[[#This Row],[Created Date2]]*1</f>
        <v>44514</v>
      </c>
      <c r="L2191" s="183">
        <f>YEAR(All_Opps[[#This Row],[Created_Date]])</f>
        <v>2021</v>
      </c>
      <c r="M2191" s="184">
        <f>WEEKNUM(All_Opps[[#This Row],[Created_Date]],16)</f>
        <v>47</v>
      </c>
      <c r="N2191" s="182">
        <f>All_Opps[[#This Row],[Close Date]]*1</f>
        <v>44528</v>
      </c>
      <c r="O2191" s="185">
        <f>YEAR(All_Opps[[#This Row],[Close_Date]])</f>
        <v>2021</v>
      </c>
      <c r="P2191" s="183">
        <f>MONTH(All_Opps[[#This Row],[Close Date]])</f>
        <v>11</v>
      </c>
      <c r="Q2191" s="181">
        <f>WEEKNUM(All_Opps[[#This Row],[Close Date]],1)</f>
        <v>49</v>
      </c>
      <c r="R219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91" s="4" t="s">
        <v>4692</v>
      </c>
      <c r="T2191" s="4" t="s">
        <v>4693</v>
      </c>
      <c r="U2191" s="68">
        <v>44528</v>
      </c>
      <c r="V2191" s="347" t="s">
        <v>18</v>
      </c>
      <c r="W2191" s="9">
        <v>43414</v>
      </c>
      <c r="X2191" s="4" t="s">
        <v>13</v>
      </c>
      <c r="Y2191" s="4" t="s">
        <v>3563</v>
      </c>
      <c r="Z2191" s="68">
        <v>44514</v>
      </c>
    </row>
    <row r="2192" spans="1:26" ht="12.75" x14ac:dyDescent="0.35">
      <c r="A21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96</v>
      </c>
      <c r="B2192" s="181" t="str">
        <f>IF(All_Opps[[#This Row],[WeekMod]]&lt;&gt;"",CONCATENATE(All_Opps[[#This Row],[Opp Year]],"-",TEXT(All_Opps[[#This Row],[WeekMod]],"00#")),"")</f>
        <v>2021-096</v>
      </c>
      <c r="C21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96</v>
      </c>
      <c r="D2192" s="181" t="str">
        <f>CONCATENATE(All_Opps[[#This Row],[Opp Year]],"-",TEXT(All_Opps[[#This Row],[Week]],"00#"))</f>
        <v>2021-096</v>
      </c>
      <c r="E2192" s="181">
        <f>IFERROR(VALUE(RIGHT(All_Opps[[#This Row],[Opportunity Name]],2)),"")</f>
        <v>2</v>
      </c>
      <c r="F2192" s="181">
        <f>IFERROR(("20"&amp;LEFT(All_Opps[[#This Row],[Opportunity Name]],2))*1,"")</f>
        <v>2021</v>
      </c>
      <c r="G2192" s="181" t="str">
        <f>MID(All_Opps[[#This Row],[Opportunity Name]],3,2)</f>
        <v>12</v>
      </c>
      <c r="H2192" s="181" t="str">
        <f>LEFT(All_Opps[[#This Row],[Opportunity Name]],7)</f>
        <v>2112-23</v>
      </c>
      <c r="I2192" s="181" t="str" cm="1">
        <f t="array" ref="I21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92" s="181" t="str">
        <f>YEAR(All_Opps[[#This Row],[Close_Date]])&amp;"-"&amp;TEXT(MONTH(All_Opps[[#This Row],[Close_Date]]),"00")</f>
        <v>2021-10</v>
      </c>
      <c r="K2192" s="182">
        <f>All_Opps[[#This Row],[Created Date2]]*1</f>
        <v>44498</v>
      </c>
      <c r="L2192" s="183">
        <f>YEAR(All_Opps[[#This Row],[Created_Date]])</f>
        <v>2021</v>
      </c>
      <c r="M2192" s="184">
        <f>WEEKNUM(All_Opps[[#This Row],[Created_Date]],16)</f>
        <v>44</v>
      </c>
      <c r="N2192" s="182">
        <f>All_Opps[[#This Row],[Close Date]]*1</f>
        <v>44498</v>
      </c>
      <c r="O2192" s="185">
        <f>YEAR(All_Opps[[#This Row],[Close_Date]])</f>
        <v>2021</v>
      </c>
      <c r="P2192" s="183">
        <f>MONTH(All_Opps[[#This Row],[Close Date]])</f>
        <v>10</v>
      </c>
      <c r="Q2192" s="181">
        <f>WEEKNUM(All_Opps[[#This Row],[Close Date]],1)</f>
        <v>44</v>
      </c>
      <c r="R219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</v>
      </c>
      <c r="S2192" s="4" t="s">
        <v>4694</v>
      </c>
      <c r="T2192" s="4" t="s">
        <v>4695</v>
      </c>
      <c r="U2192" s="68">
        <v>44498</v>
      </c>
      <c r="V2192" s="347" t="s">
        <v>19</v>
      </c>
      <c r="W2192" s="341">
        <v>45093</v>
      </c>
      <c r="X2192" s="4" t="s">
        <v>14</v>
      </c>
      <c r="Y2192" s="4" t="s">
        <v>328</v>
      </c>
      <c r="Z2192" s="68">
        <v>44498</v>
      </c>
    </row>
    <row r="2193" spans="1:26" ht="12.75" x14ac:dyDescent="0.35">
      <c r="A21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95</v>
      </c>
      <c r="B2193" s="181" t="str">
        <f>IF(All_Opps[[#This Row],[WeekMod]]&lt;&gt;"",CONCATENATE(All_Opps[[#This Row],[Opp Year]],"-",TEXT(All_Opps[[#This Row],[WeekMod]],"00#")),"")</f>
        <v>2021-095</v>
      </c>
      <c r="C21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95</v>
      </c>
      <c r="D2193" s="181" t="str">
        <f>CONCATENATE(All_Opps[[#This Row],[Opp Year]],"-",TEXT(All_Opps[[#This Row],[Week]],"00#"))</f>
        <v>2021-095</v>
      </c>
      <c r="E2193" s="181">
        <f>IFERROR(VALUE(RIGHT(All_Opps[[#This Row],[Opportunity Name]],2)),"")</f>
        <v>4</v>
      </c>
      <c r="F2193" s="181">
        <f>IFERROR(("20"&amp;LEFT(All_Opps[[#This Row],[Opportunity Name]],2))*1,"")</f>
        <v>2021</v>
      </c>
      <c r="G2193" s="181" t="str">
        <f>MID(All_Opps[[#This Row],[Opportunity Name]],3,2)</f>
        <v>11</v>
      </c>
      <c r="H2193" s="181" t="str">
        <f>LEFT(All_Opps[[#This Row],[Opportunity Name]],7)</f>
        <v>2111 Ur</v>
      </c>
      <c r="I2193" s="181" t="str" cm="1">
        <f t="array" ref="I21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93" s="181" t="str">
        <f>YEAR(All_Opps[[#This Row],[Close_Date]])&amp;"-"&amp;TEXT(MONTH(All_Opps[[#This Row],[Close_Date]]),"00")</f>
        <v>2021-10</v>
      </c>
      <c r="K2193" s="182">
        <f>All_Opps[[#This Row],[Created Date2]]*1</f>
        <v>44466</v>
      </c>
      <c r="L2193" s="183">
        <f>YEAR(All_Opps[[#This Row],[Created_Date]])</f>
        <v>2021</v>
      </c>
      <c r="M2193" s="184">
        <f>WEEKNUM(All_Opps[[#This Row],[Created_Date]],16)</f>
        <v>40</v>
      </c>
      <c r="N2193" s="182">
        <f>All_Opps[[#This Row],[Close Date]]*1</f>
        <v>44486</v>
      </c>
      <c r="O2193" s="185">
        <f>YEAR(All_Opps[[#This Row],[Close_Date]])</f>
        <v>2021</v>
      </c>
      <c r="P2193" s="183">
        <f>MONTH(All_Opps[[#This Row],[Close Date]])</f>
        <v>10</v>
      </c>
      <c r="Q2193" s="181">
        <f>WEEKNUM(All_Opps[[#This Row],[Close Date]],1)</f>
        <v>43</v>
      </c>
      <c r="R21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93" s="4" t="s">
        <v>4696</v>
      </c>
      <c r="T2193" s="4" t="s">
        <v>4697</v>
      </c>
      <c r="U2193" s="68">
        <v>44486</v>
      </c>
      <c r="V2193" s="347" t="s">
        <v>18</v>
      </c>
      <c r="W2193" s="9">
        <v>157614</v>
      </c>
      <c r="X2193" s="4" t="s">
        <v>161</v>
      </c>
      <c r="Y2193" s="4" t="s">
        <v>3563</v>
      </c>
      <c r="Z2193" s="68">
        <v>44466</v>
      </c>
    </row>
    <row r="2194" spans="1:26" ht="12.75" x14ac:dyDescent="0.35">
      <c r="A21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2194" s="181" t="str">
        <f>IF(All_Opps[[#This Row],[WeekMod]]&lt;&gt;"",CONCATENATE(All_Opps[[#This Row],[Opp Year]],"-",TEXT(All_Opps[[#This Row],[WeekMod]],"00#")),"")</f>
        <v>2022-047</v>
      </c>
      <c r="C21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2194" s="181" t="str">
        <f>CONCATENATE(All_Opps[[#This Row],[Opp Year]],"-",TEXT(All_Opps[[#This Row],[Week]],"00#"))</f>
        <v>2022-047</v>
      </c>
      <c r="E2194" s="181">
        <f>IFERROR(VALUE(RIGHT(All_Opps[[#This Row],[Opportunity Name]],2)),"")</f>
        <v>6</v>
      </c>
      <c r="F2194" s="181">
        <f>IFERROR(("20"&amp;LEFT(All_Opps[[#This Row],[Opportunity Name]],2))*1,"")</f>
        <v>2022</v>
      </c>
      <c r="G2194" s="181" t="str">
        <f>MID(All_Opps[[#This Row],[Opportunity Name]],3,2)</f>
        <v>07</v>
      </c>
      <c r="H2194" s="181" t="str">
        <f>LEFT(All_Opps[[#This Row],[Opportunity Name]],7)</f>
        <v>2207-21</v>
      </c>
      <c r="I2194" s="181" t="str" cm="1">
        <f t="array" ref="I21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94" s="181" t="str">
        <f>YEAR(All_Opps[[#This Row],[Close_Date]])&amp;"-"&amp;TEXT(MONTH(All_Opps[[#This Row],[Close_Date]]),"00")</f>
        <v>2021-11</v>
      </c>
      <c r="K2194" s="182">
        <f>All_Opps[[#This Row],[Created Date2]]*1</f>
        <v>44502</v>
      </c>
      <c r="L2194" s="183">
        <f>YEAR(All_Opps[[#This Row],[Created_Date]])</f>
        <v>2021</v>
      </c>
      <c r="M2194" s="184">
        <f>WEEKNUM(All_Opps[[#This Row],[Created_Date]],16)</f>
        <v>45</v>
      </c>
      <c r="N2194" s="182">
        <f>All_Opps[[#This Row],[Close Date]]*1</f>
        <v>44518</v>
      </c>
      <c r="O2194" s="185">
        <f>YEAR(All_Opps[[#This Row],[Close_Date]])</f>
        <v>2021</v>
      </c>
      <c r="P2194" s="183">
        <f>MONTH(All_Opps[[#This Row],[Close Date]])</f>
        <v>11</v>
      </c>
      <c r="Q2194" s="181">
        <f>WEEKNUM(All_Opps[[#This Row],[Close Date]],1)</f>
        <v>47</v>
      </c>
      <c r="R219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241</v>
      </c>
      <c r="S2194" s="4" t="s">
        <v>4698</v>
      </c>
      <c r="T2194" s="4" t="s">
        <v>4699</v>
      </c>
      <c r="U2194" s="68">
        <v>44518</v>
      </c>
      <c r="V2194" s="347" t="s">
        <v>19</v>
      </c>
      <c r="W2194" s="341">
        <v>185587</v>
      </c>
      <c r="X2194" s="4" t="s">
        <v>15</v>
      </c>
      <c r="Y2194" s="4" t="s">
        <v>328</v>
      </c>
      <c r="Z2194" s="68">
        <v>44502</v>
      </c>
    </row>
    <row r="2195" spans="1:26" ht="12.75" x14ac:dyDescent="0.35">
      <c r="A21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95</v>
      </c>
      <c r="B2195" s="181" t="str">
        <f>IF(All_Opps[[#This Row],[WeekMod]]&lt;&gt;"",CONCATENATE(All_Opps[[#This Row],[Opp Year]],"-",TEXT(All_Opps[[#This Row],[WeekMod]],"00#")),"")</f>
        <v>2021-095</v>
      </c>
      <c r="C21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95</v>
      </c>
      <c r="D2195" s="181" t="str">
        <f>CONCATENATE(All_Opps[[#This Row],[Opp Year]],"-",TEXT(All_Opps[[#This Row],[Week]],"00#"))</f>
        <v>2021-095</v>
      </c>
      <c r="E2195" s="181">
        <f>IFERROR(VALUE(RIGHT(All_Opps[[#This Row],[Opportunity Name]],2)),"")</f>
        <v>4</v>
      </c>
      <c r="F2195" s="181">
        <f>IFERROR(("20"&amp;LEFT(All_Opps[[#This Row],[Opportunity Name]],2))*1,"")</f>
        <v>2021</v>
      </c>
      <c r="G2195" s="181" t="str">
        <f>MID(All_Opps[[#This Row],[Opportunity Name]],3,2)</f>
        <v>12</v>
      </c>
      <c r="H2195" s="181" t="str">
        <f>LEFT(All_Opps[[#This Row],[Opportunity Name]],7)</f>
        <v>2112 Pe</v>
      </c>
      <c r="I2195" s="181" t="str" cm="1">
        <f t="array" ref="I21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95" s="181" t="str">
        <f>YEAR(All_Opps[[#This Row],[Close_Date]])&amp;"-"&amp;TEXT(MONTH(All_Opps[[#This Row],[Close_Date]]),"00")</f>
        <v>2021-10</v>
      </c>
      <c r="K2195" s="182">
        <f>All_Opps[[#This Row],[Created Date2]]*1</f>
        <v>44485</v>
      </c>
      <c r="L2195" s="183">
        <f>YEAR(All_Opps[[#This Row],[Created_Date]])</f>
        <v>2021</v>
      </c>
      <c r="M2195" s="184">
        <f>WEEKNUM(All_Opps[[#This Row],[Created_Date]],16)</f>
        <v>43</v>
      </c>
      <c r="N2195" s="182">
        <f>All_Opps[[#This Row],[Close Date]]*1</f>
        <v>44491</v>
      </c>
      <c r="O2195" s="185">
        <f>YEAR(All_Opps[[#This Row],[Close_Date]])</f>
        <v>2021</v>
      </c>
      <c r="P2195" s="183">
        <f>MONTH(All_Opps[[#This Row],[Close Date]])</f>
        <v>10</v>
      </c>
      <c r="Q2195" s="181">
        <f>WEEKNUM(All_Opps[[#This Row],[Close Date]],1)</f>
        <v>43</v>
      </c>
      <c r="R219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95" s="4" t="s">
        <v>4700</v>
      </c>
      <c r="T2195" s="4" t="s">
        <v>4701</v>
      </c>
      <c r="U2195" s="68">
        <v>44491</v>
      </c>
      <c r="V2195" s="347" t="s">
        <v>18</v>
      </c>
      <c r="W2195" s="9">
        <v>33906</v>
      </c>
      <c r="X2195" s="4" t="s">
        <v>11</v>
      </c>
      <c r="Y2195" s="4" t="s">
        <v>1285</v>
      </c>
      <c r="Z2195" s="68">
        <v>44485</v>
      </c>
    </row>
    <row r="2196" spans="1:26" ht="12.75" x14ac:dyDescent="0.35">
      <c r="A219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196" s="181" t="str">
        <f>IF(All_Opps[[#This Row],[WeekMod]]&lt;&gt;"",CONCATENATE(All_Opps[[#This Row],[Opp Year]],"-",TEXT(All_Opps[[#This Row],[WeekMod]],"00#")),"")</f>
        <v/>
      </c>
      <c r="C21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196" s="181" t="str">
        <f>CONCATENATE(All_Opps[[#This Row],[Opp Year]],"-",TEXT(All_Opps[[#This Row],[Week]],"00#"))</f>
        <v>2023-001</v>
      </c>
      <c r="E2196" s="181">
        <f>IFERROR(VALUE(RIGHT(All_Opps[[#This Row],[Opportunity Name]],2)),"")</f>
        <v>2</v>
      </c>
      <c r="F2196" s="181">
        <f>IFERROR(("20"&amp;LEFT(All_Opps[[#This Row],[Opportunity Name]],2))*1,"")</f>
        <v>2023</v>
      </c>
      <c r="G2196" s="181" t="str">
        <f>MID(All_Opps[[#This Row],[Opportunity Name]],3,2)</f>
        <v>08</v>
      </c>
      <c r="H2196" s="181" t="str">
        <f>LEFT(All_Opps[[#This Row],[Opportunity Name]],7)</f>
        <v>2308-02</v>
      </c>
      <c r="I2196" s="181" t="str" cm="1">
        <f t="array" ref="I21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196" s="181" t="str">
        <f>YEAR(All_Opps[[#This Row],[Close_Date]])&amp;"-"&amp;TEXT(MONTH(All_Opps[[#This Row],[Close_Date]]),"00")</f>
        <v>2021-10</v>
      </c>
      <c r="K2196" s="182">
        <f>All_Opps[[#This Row],[Created Date2]]*1</f>
        <v>44500</v>
      </c>
      <c r="L2196" s="183">
        <f>YEAR(All_Opps[[#This Row],[Created_Date]])</f>
        <v>2021</v>
      </c>
      <c r="M2196" s="184">
        <f>WEEKNUM(All_Opps[[#This Row],[Created_Date]],16)</f>
        <v>45</v>
      </c>
      <c r="N2196" s="182">
        <f>All_Opps[[#This Row],[Close Date]]*1</f>
        <v>44500</v>
      </c>
      <c r="O2196" s="185">
        <f>YEAR(All_Opps[[#This Row],[Close_Date]])</f>
        <v>2021</v>
      </c>
      <c r="P2196" s="183">
        <f>MONTH(All_Opps[[#This Row],[Close Date]])</f>
        <v>10</v>
      </c>
      <c r="Q2196" s="181">
        <f>WEEKNUM(All_Opps[[#This Row],[Close Date]],1)</f>
        <v>45</v>
      </c>
      <c r="R219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96" s="4" t="s">
        <v>4702</v>
      </c>
      <c r="T2196" s="4" t="s">
        <v>4703</v>
      </c>
      <c r="U2196" s="68">
        <v>44500</v>
      </c>
      <c r="V2196" s="347" t="s">
        <v>20</v>
      </c>
      <c r="W2196" s="341">
        <v>21625</v>
      </c>
      <c r="X2196" s="4" t="s">
        <v>13</v>
      </c>
      <c r="Y2196" s="4" t="s">
        <v>328</v>
      </c>
      <c r="Z2196" s="68">
        <v>44500</v>
      </c>
    </row>
    <row r="2197" spans="1:26" ht="12.75" x14ac:dyDescent="0.35">
      <c r="A21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2197" s="181" t="str">
        <f>IF(All_Opps[[#This Row],[WeekMod]]&lt;&gt;"",CONCATENATE(All_Opps[[#This Row],[Opp Year]],"-",TEXT(All_Opps[[#This Row],[WeekMod]],"00#")),"")</f>
        <v>2022-048</v>
      </c>
      <c r="C21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2197" s="181" t="str">
        <f>CONCATENATE(All_Opps[[#This Row],[Opp Year]],"-",TEXT(All_Opps[[#This Row],[Week]],"00#"))</f>
        <v>2022-048</v>
      </c>
      <c r="E2197" s="181">
        <f>IFERROR(VALUE(RIGHT(All_Opps[[#This Row],[Opportunity Name]],2)),"")</f>
        <v>3</v>
      </c>
      <c r="F2197" s="181">
        <f>IFERROR(("20"&amp;LEFT(All_Opps[[#This Row],[Opportunity Name]],2))*1,"")</f>
        <v>2022</v>
      </c>
      <c r="G2197" s="181" t="str">
        <f>MID(All_Opps[[#This Row],[Opportunity Name]],3,2)</f>
        <v>06</v>
      </c>
      <c r="H2197" s="181" t="str">
        <f>LEFT(All_Opps[[#This Row],[Opportunity Name]],7)</f>
        <v>2206 Ta</v>
      </c>
      <c r="I2197" s="181" t="str" cm="1">
        <f t="array" ref="I21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97" s="181" t="str">
        <f>YEAR(All_Opps[[#This Row],[Close_Date]])&amp;"-"&amp;TEXT(MONTH(All_Opps[[#This Row],[Close_Date]]),"00")</f>
        <v>2021-11</v>
      </c>
      <c r="K2197" s="182">
        <f>All_Opps[[#This Row],[Created Date2]]*1</f>
        <v>44516</v>
      </c>
      <c r="L2197" s="183">
        <f>YEAR(All_Opps[[#This Row],[Created_Date]])</f>
        <v>2021</v>
      </c>
      <c r="M2197" s="184">
        <f>WEEKNUM(All_Opps[[#This Row],[Created_Date]],16)</f>
        <v>47</v>
      </c>
      <c r="N2197" s="182">
        <f>All_Opps[[#This Row],[Close Date]]*1</f>
        <v>44524</v>
      </c>
      <c r="O2197" s="185">
        <f>YEAR(All_Opps[[#This Row],[Close_Date]])</f>
        <v>2021</v>
      </c>
      <c r="P2197" s="183">
        <f>MONTH(All_Opps[[#This Row],[Close Date]])</f>
        <v>11</v>
      </c>
      <c r="Q2197" s="181">
        <f>WEEKNUM(All_Opps[[#This Row],[Close Date]],1)</f>
        <v>48</v>
      </c>
      <c r="R219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97" s="4" t="s">
        <v>4704</v>
      </c>
      <c r="T2197" s="4" t="s">
        <v>4705</v>
      </c>
      <c r="U2197" s="68">
        <v>44524</v>
      </c>
      <c r="V2197" s="347" t="s">
        <v>18</v>
      </c>
      <c r="W2197" s="9">
        <v>147241</v>
      </c>
      <c r="X2197" s="4" t="s">
        <v>181</v>
      </c>
      <c r="Y2197" s="4" t="s">
        <v>1285</v>
      </c>
      <c r="Z2197" s="68">
        <v>44516</v>
      </c>
    </row>
    <row r="2198" spans="1:26" ht="12.75" x14ac:dyDescent="0.35">
      <c r="A21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2198" s="181" t="str">
        <f>IF(All_Opps[[#This Row],[WeekMod]]&lt;&gt;"",CONCATENATE(All_Opps[[#This Row],[Opp Year]],"-",TEXT(All_Opps[[#This Row],[WeekMod]],"00#")),"")</f>
        <v>2022-042</v>
      </c>
      <c r="C21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2198" s="181" t="str">
        <f>CONCATENATE(All_Opps[[#This Row],[Opp Year]],"-",TEXT(All_Opps[[#This Row],[Week]],"00#"))</f>
        <v>2022-042</v>
      </c>
      <c r="E2198" s="181">
        <f>IFERROR(VALUE(RIGHT(All_Opps[[#This Row],[Opportunity Name]],2)),"")</f>
        <v>2</v>
      </c>
      <c r="F2198" s="181">
        <f>IFERROR(("20"&amp;LEFT(All_Opps[[#This Row],[Opportunity Name]],2))*1,"")</f>
        <v>2022</v>
      </c>
      <c r="G2198" s="181" t="str">
        <f>MID(All_Opps[[#This Row],[Opportunity Name]],3,2)</f>
        <v>09</v>
      </c>
      <c r="H2198" s="181" t="str">
        <f>LEFT(All_Opps[[#This Row],[Opportunity Name]],7)</f>
        <v>2209-27</v>
      </c>
      <c r="I2198" s="181" t="str" cm="1">
        <f t="array" ref="I21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198" s="181" t="str">
        <f>YEAR(All_Opps[[#This Row],[Close_Date]])&amp;"-"&amp;TEXT(MONTH(All_Opps[[#This Row],[Close_Date]]),"00")</f>
        <v>2021-10</v>
      </c>
      <c r="K2198" s="182">
        <f>All_Opps[[#This Row],[Created Date2]]*1</f>
        <v>44473</v>
      </c>
      <c r="L2198" s="183">
        <f>YEAR(All_Opps[[#This Row],[Created_Date]])</f>
        <v>2021</v>
      </c>
      <c r="M2198" s="184">
        <f>WEEKNUM(All_Opps[[#This Row],[Created_Date]],16)</f>
        <v>41</v>
      </c>
      <c r="N2198" s="182">
        <f>All_Opps[[#This Row],[Close Date]]*1</f>
        <v>44483</v>
      </c>
      <c r="O2198" s="185">
        <f>YEAR(All_Opps[[#This Row],[Close_Date]])</f>
        <v>2021</v>
      </c>
      <c r="P2198" s="183">
        <f>MONTH(All_Opps[[#This Row],[Close Date]])</f>
        <v>10</v>
      </c>
      <c r="Q2198" s="181">
        <f>WEEKNUM(All_Opps[[#This Row],[Close Date]],1)</f>
        <v>42</v>
      </c>
      <c r="R219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332</v>
      </c>
      <c r="S2198" s="4" t="s">
        <v>4706</v>
      </c>
      <c r="T2198" s="4" t="s">
        <v>4707</v>
      </c>
      <c r="U2198" s="68">
        <v>44483</v>
      </c>
      <c r="V2198" s="347" t="s">
        <v>19</v>
      </c>
      <c r="W2198" s="9">
        <v>52455</v>
      </c>
      <c r="X2198" s="4" t="s">
        <v>15</v>
      </c>
      <c r="Y2198" s="4" t="s">
        <v>3563</v>
      </c>
      <c r="Z2198" s="68">
        <v>44473</v>
      </c>
    </row>
    <row r="2199" spans="1:26" ht="12.75" x14ac:dyDescent="0.35">
      <c r="A21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2199" s="181" t="str">
        <f>IF(All_Opps[[#This Row],[WeekMod]]&lt;&gt;"",CONCATENATE(All_Opps[[#This Row],[Opp Year]],"-",TEXT(All_Opps[[#This Row],[WeekMod]],"00#")),"")</f>
        <v>2022-047</v>
      </c>
      <c r="C21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2199" s="181" t="str">
        <f>CONCATENATE(All_Opps[[#This Row],[Opp Year]],"-",TEXT(All_Opps[[#This Row],[Week]],"00#"))</f>
        <v>2022-047</v>
      </c>
      <c r="E2199" s="181">
        <f>IFERROR(VALUE(RIGHT(All_Opps[[#This Row],[Opportunity Name]],2)),"")</f>
        <v>4</v>
      </c>
      <c r="F2199" s="181">
        <f>IFERROR(("20"&amp;LEFT(All_Opps[[#This Row],[Opportunity Name]],2))*1,"")</f>
        <v>2022</v>
      </c>
      <c r="G2199" s="181" t="str">
        <f>MID(All_Opps[[#This Row],[Opportunity Name]],3,2)</f>
        <v>08</v>
      </c>
      <c r="H2199" s="181" t="str">
        <f>LEFT(All_Opps[[#This Row],[Opportunity Name]],7)</f>
        <v>2208 Ya</v>
      </c>
      <c r="I2199" s="181" t="str" cm="1">
        <f t="array" ref="I21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199" s="181" t="str">
        <f>YEAR(All_Opps[[#This Row],[Close_Date]])&amp;"-"&amp;TEXT(MONTH(All_Opps[[#This Row],[Close_Date]]),"00")</f>
        <v>2021-11</v>
      </c>
      <c r="K2199" s="182">
        <f>All_Opps[[#This Row],[Created Date2]]*1</f>
        <v>44508</v>
      </c>
      <c r="L2199" s="183">
        <f>YEAR(All_Opps[[#This Row],[Created_Date]])</f>
        <v>2021</v>
      </c>
      <c r="M2199" s="184">
        <f>WEEKNUM(All_Opps[[#This Row],[Created_Date]],16)</f>
        <v>46</v>
      </c>
      <c r="N2199" s="182">
        <f>All_Opps[[#This Row],[Close Date]]*1</f>
        <v>44520</v>
      </c>
      <c r="O2199" s="185">
        <f>YEAR(All_Opps[[#This Row],[Close_Date]])</f>
        <v>2021</v>
      </c>
      <c r="P2199" s="183">
        <f>MONTH(All_Opps[[#This Row],[Close Date]])</f>
        <v>11</v>
      </c>
      <c r="Q2199" s="181">
        <f>WEEKNUM(All_Opps[[#This Row],[Close Date]],1)</f>
        <v>47</v>
      </c>
      <c r="R219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199" s="4" t="s">
        <v>4708</v>
      </c>
      <c r="T2199" s="4" t="s">
        <v>4709</v>
      </c>
      <c r="U2199" s="68">
        <v>44520</v>
      </c>
      <c r="V2199" s="347" t="s">
        <v>18</v>
      </c>
      <c r="W2199" s="9">
        <v>29118</v>
      </c>
      <c r="X2199" s="4" t="s">
        <v>6</v>
      </c>
      <c r="Y2199" s="4" t="s">
        <v>1285</v>
      </c>
      <c r="Z2199" s="68">
        <v>44508</v>
      </c>
    </row>
    <row r="2200" spans="1:26" ht="12.75" x14ac:dyDescent="0.35">
      <c r="A22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2200" s="181" t="str">
        <f>IF(All_Opps[[#This Row],[WeekMod]]&lt;&gt;"",CONCATENATE(All_Opps[[#This Row],[Opp Year]],"-",TEXT(All_Opps[[#This Row],[WeekMod]],"00#")),"")</f>
        <v>2022-045</v>
      </c>
      <c r="C22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2200" s="181" t="str">
        <f>CONCATENATE(All_Opps[[#This Row],[Opp Year]],"-",TEXT(All_Opps[[#This Row],[Week]],"00#"))</f>
        <v>2022-045</v>
      </c>
      <c r="E2200" s="181">
        <f>IFERROR(VALUE(RIGHT(All_Opps[[#This Row],[Opportunity Name]],2)),"")</f>
        <v>2</v>
      </c>
      <c r="F2200" s="181">
        <f>IFERROR(("20"&amp;LEFT(All_Opps[[#This Row],[Opportunity Name]],2))*1,"")</f>
        <v>2022</v>
      </c>
      <c r="G2200" s="181" t="str">
        <f>MID(All_Opps[[#This Row],[Opportunity Name]],3,2)</f>
        <v>09</v>
      </c>
      <c r="H2200" s="181" t="str">
        <f>LEFT(All_Opps[[#This Row],[Opportunity Name]],7)</f>
        <v>2209 Za</v>
      </c>
      <c r="I2200" s="181" t="str" cm="1">
        <f t="array" ref="I22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00" s="181" t="str">
        <f>YEAR(All_Opps[[#This Row],[Close_Date]])&amp;"-"&amp;TEXT(MONTH(All_Opps[[#This Row],[Close_Date]]),"00")</f>
        <v>2021-11</v>
      </c>
      <c r="K2200" s="182">
        <f>All_Opps[[#This Row],[Created Date2]]*1</f>
        <v>44499</v>
      </c>
      <c r="L2200" s="183">
        <f>YEAR(All_Opps[[#This Row],[Created_Date]])</f>
        <v>2021</v>
      </c>
      <c r="M2200" s="184">
        <f>WEEKNUM(All_Opps[[#This Row],[Created_Date]],16)</f>
        <v>45</v>
      </c>
      <c r="N2200" s="182">
        <f>All_Opps[[#This Row],[Close Date]]*1</f>
        <v>44506</v>
      </c>
      <c r="O2200" s="185">
        <f>YEAR(All_Opps[[#This Row],[Close_Date]])</f>
        <v>2021</v>
      </c>
      <c r="P2200" s="183">
        <f>MONTH(All_Opps[[#This Row],[Close Date]])</f>
        <v>11</v>
      </c>
      <c r="Q2200" s="181">
        <f>WEEKNUM(All_Opps[[#This Row],[Close Date]],1)</f>
        <v>45</v>
      </c>
      <c r="R220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00" s="4" t="s">
        <v>4710</v>
      </c>
      <c r="T2200" s="4" t="s">
        <v>4711</v>
      </c>
      <c r="U2200" s="68">
        <v>44506</v>
      </c>
      <c r="V2200" s="347" t="s">
        <v>18</v>
      </c>
      <c r="W2200" s="9">
        <v>17376</v>
      </c>
      <c r="X2200" s="4" t="s">
        <v>24</v>
      </c>
      <c r="Y2200" s="4" t="s">
        <v>1285</v>
      </c>
      <c r="Z2200" s="68">
        <v>44499</v>
      </c>
    </row>
    <row r="2201" spans="1:26" ht="12.75" x14ac:dyDescent="0.35">
      <c r="A22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2201" s="181" t="str">
        <f>IF(All_Opps[[#This Row],[WeekMod]]&lt;&gt;"",CONCATENATE(All_Opps[[#This Row],[Opp Year]],"-",TEXT(All_Opps[[#This Row],[WeekMod]],"00#")),"")</f>
        <v>2022-046</v>
      </c>
      <c r="C22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2201" s="181" t="str">
        <f>CONCATENATE(All_Opps[[#This Row],[Opp Year]],"-",TEXT(All_Opps[[#This Row],[Week]],"00#"))</f>
        <v>2022-046</v>
      </c>
      <c r="E2201" s="181">
        <f>IFERROR(VALUE(RIGHT(All_Opps[[#This Row],[Opportunity Name]],2)),"")</f>
        <v>2</v>
      </c>
      <c r="F2201" s="181">
        <f>IFERROR(("20"&amp;LEFT(All_Opps[[#This Row],[Opportunity Name]],2))*1,"")</f>
        <v>2022</v>
      </c>
      <c r="G2201" s="181" t="str">
        <f>MID(All_Opps[[#This Row],[Opportunity Name]],3,2)</f>
        <v>09</v>
      </c>
      <c r="H2201" s="181" t="str">
        <f>LEFT(All_Opps[[#This Row],[Opportunity Name]],7)</f>
        <v>2209-28</v>
      </c>
      <c r="I2201" s="181" t="str" cm="1">
        <f t="array" ref="I22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01" s="181" t="str">
        <f>YEAR(All_Opps[[#This Row],[Close_Date]])&amp;"-"&amp;TEXT(MONTH(All_Opps[[#This Row],[Close_Date]]),"00")</f>
        <v>2021-11</v>
      </c>
      <c r="K2201" s="182">
        <f>All_Opps[[#This Row],[Created Date2]]*1</f>
        <v>44506</v>
      </c>
      <c r="L2201" s="183">
        <f>YEAR(All_Opps[[#This Row],[Created_Date]])</f>
        <v>2021</v>
      </c>
      <c r="M2201" s="184">
        <f>WEEKNUM(All_Opps[[#This Row],[Created_Date]],16)</f>
        <v>46</v>
      </c>
      <c r="N2201" s="182">
        <f>All_Opps[[#This Row],[Close Date]]*1</f>
        <v>44507</v>
      </c>
      <c r="O2201" s="185">
        <f>YEAR(All_Opps[[#This Row],[Close_Date]])</f>
        <v>2021</v>
      </c>
      <c r="P2201" s="183">
        <f>MONTH(All_Opps[[#This Row],[Close Date]])</f>
        <v>11</v>
      </c>
      <c r="Q2201" s="181">
        <f>WEEKNUM(All_Opps[[#This Row],[Close Date]],1)</f>
        <v>46</v>
      </c>
      <c r="R220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299</v>
      </c>
      <c r="S2201" s="4" t="s">
        <v>4712</v>
      </c>
      <c r="T2201" s="4" t="s">
        <v>4713</v>
      </c>
      <c r="U2201" s="68">
        <v>44507</v>
      </c>
      <c r="V2201" s="347" t="s">
        <v>19</v>
      </c>
      <c r="W2201" s="9">
        <v>26910</v>
      </c>
      <c r="X2201" s="4" t="s">
        <v>13</v>
      </c>
      <c r="Y2201" s="4" t="s">
        <v>1285</v>
      </c>
      <c r="Z2201" s="68">
        <v>44506</v>
      </c>
    </row>
    <row r="2202" spans="1:26" ht="12.75" x14ac:dyDescent="0.35">
      <c r="A22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2202" s="181" t="str">
        <f>IF(All_Opps[[#This Row],[WeekMod]]&lt;&gt;"",CONCATENATE(All_Opps[[#This Row],[Opp Year]],"-",TEXT(All_Opps[[#This Row],[WeekMod]],"00#")),"")</f>
        <v>2022-050</v>
      </c>
      <c r="C22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2202" s="181" t="str">
        <f>CONCATENATE(All_Opps[[#This Row],[Opp Year]],"-",TEXT(All_Opps[[#This Row],[Week]],"00#"))</f>
        <v>2022-050</v>
      </c>
      <c r="E2202" s="181">
        <f>IFERROR(VALUE(RIGHT(All_Opps[[#This Row],[Opportunity Name]],2)),"")</f>
        <v>2</v>
      </c>
      <c r="F2202" s="181">
        <f>IFERROR(("20"&amp;LEFT(All_Opps[[#This Row],[Opportunity Name]],2))*1,"")</f>
        <v>2022</v>
      </c>
      <c r="G2202" s="181" t="str">
        <f>MID(All_Opps[[#This Row],[Opportunity Name]],3,2)</f>
        <v>07</v>
      </c>
      <c r="H2202" s="181" t="str">
        <f>LEFT(All_Opps[[#This Row],[Opportunity Name]],7)</f>
        <v>2207-24</v>
      </c>
      <c r="I2202" s="181" t="str" cm="1">
        <f t="array" ref="I22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02" s="181" t="str">
        <f>YEAR(All_Opps[[#This Row],[Close_Date]])&amp;"-"&amp;TEXT(MONTH(All_Opps[[#This Row],[Close_Date]]),"00")</f>
        <v>2021-12</v>
      </c>
      <c r="K2202" s="182">
        <f>All_Opps[[#This Row],[Created Date2]]*1</f>
        <v>44536</v>
      </c>
      <c r="L2202" s="183">
        <f>YEAR(All_Opps[[#This Row],[Created_Date]])</f>
        <v>2021</v>
      </c>
      <c r="M2202" s="184">
        <f>WEEKNUM(All_Opps[[#This Row],[Created_Date]],16)</f>
        <v>50</v>
      </c>
      <c r="N2202" s="182">
        <f>All_Opps[[#This Row],[Close Date]]*1</f>
        <v>44538</v>
      </c>
      <c r="O2202" s="185">
        <f>YEAR(All_Opps[[#This Row],[Close_Date]])</f>
        <v>2021</v>
      </c>
      <c r="P2202" s="183">
        <f>MONTH(All_Opps[[#This Row],[Close Date]])</f>
        <v>12</v>
      </c>
      <c r="Q2202" s="181">
        <f>WEEKNUM(All_Opps[[#This Row],[Close Date]],1)</f>
        <v>50</v>
      </c>
      <c r="R220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207</v>
      </c>
      <c r="S2202" s="4" t="s">
        <v>4714</v>
      </c>
      <c r="T2202" s="4" t="s">
        <v>4715</v>
      </c>
      <c r="U2202" s="68">
        <v>44538</v>
      </c>
      <c r="V2202" s="347" t="s">
        <v>19</v>
      </c>
      <c r="W2202" s="9">
        <v>76132</v>
      </c>
      <c r="X2202" s="4" t="s">
        <v>13</v>
      </c>
      <c r="Y2202" s="4" t="s">
        <v>1285</v>
      </c>
      <c r="Z2202" s="68">
        <v>44536</v>
      </c>
    </row>
    <row r="2203" spans="1:26" ht="12.75" x14ac:dyDescent="0.35">
      <c r="A22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2203" s="181" t="str">
        <f>IF(All_Opps[[#This Row],[WeekMod]]&lt;&gt;"",CONCATENATE(All_Opps[[#This Row],[Opp Year]],"-",TEXT(All_Opps[[#This Row],[WeekMod]],"00#")),"")</f>
        <v>2022-045</v>
      </c>
      <c r="C22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2203" s="181" t="str">
        <f>CONCATENATE(All_Opps[[#This Row],[Opp Year]],"-",TEXT(All_Opps[[#This Row],[Week]],"00#"))</f>
        <v>2022-045</v>
      </c>
      <c r="E2203" s="181">
        <f>IFERROR(VALUE(RIGHT(All_Opps[[#This Row],[Opportunity Name]],2)),"")</f>
        <v>2</v>
      </c>
      <c r="F2203" s="181">
        <f>IFERROR(("20"&amp;LEFT(All_Opps[[#This Row],[Opportunity Name]],2))*1,"")</f>
        <v>2022</v>
      </c>
      <c r="G2203" s="181" t="str">
        <f>MID(All_Opps[[#This Row],[Opportunity Name]],3,2)</f>
        <v>07</v>
      </c>
      <c r="H2203" s="181" t="str">
        <f>LEFT(All_Opps[[#This Row],[Opportunity Name]],7)</f>
        <v>2207-23</v>
      </c>
      <c r="I2203" s="181" t="str" cm="1">
        <f t="array" ref="I22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03" s="181" t="str">
        <f>YEAR(All_Opps[[#This Row],[Close_Date]])&amp;"-"&amp;TEXT(MONTH(All_Opps[[#This Row],[Close_Date]]),"00")</f>
        <v>2021-11</v>
      </c>
      <c r="K2203" s="182">
        <f>All_Opps[[#This Row],[Created Date2]]*1</f>
        <v>44480</v>
      </c>
      <c r="L2203" s="183">
        <f>YEAR(All_Opps[[#This Row],[Created_Date]])</f>
        <v>2021</v>
      </c>
      <c r="M2203" s="184">
        <f>WEEKNUM(All_Opps[[#This Row],[Created_Date]],16)</f>
        <v>42</v>
      </c>
      <c r="N2203" s="182">
        <f>All_Opps[[#This Row],[Close Date]]*1</f>
        <v>44502</v>
      </c>
      <c r="O2203" s="185">
        <f>YEAR(All_Opps[[#This Row],[Close_Date]])</f>
        <v>2021</v>
      </c>
      <c r="P2203" s="183">
        <f>MONTH(All_Opps[[#This Row],[Close Date]])</f>
        <v>11</v>
      </c>
      <c r="Q2203" s="181">
        <f>WEEKNUM(All_Opps[[#This Row],[Close Date]],1)</f>
        <v>45</v>
      </c>
      <c r="R220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263</v>
      </c>
      <c r="S2203" s="4" t="s">
        <v>4716</v>
      </c>
      <c r="T2203" s="4" t="s">
        <v>4717</v>
      </c>
      <c r="U2203" s="68">
        <v>44502</v>
      </c>
      <c r="V2203" s="347" t="s">
        <v>19</v>
      </c>
      <c r="W2203" s="9">
        <v>53653</v>
      </c>
      <c r="X2203" s="4" t="s">
        <v>13</v>
      </c>
      <c r="Y2203" s="4" t="s">
        <v>3563</v>
      </c>
      <c r="Z2203" s="68">
        <v>44480</v>
      </c>
    </row>
    <row r="2204" spans="1:26" ht="12.75" x14ac:dyDescent="0.35">
      <c r="A220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204" s="181" t="str">
        <f>IF(All_Opps[[#This Row],[WeekMod]]&lt;&gt;"",CONCATENATE(All_Opps[[#This Row],[Opp Year]],"-",TEXT(All_Opps[[#This Row],[WeekMod]],"00#")),"")</f>
        <v/>
      </c>
      <c r="C22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204" s="181" t="str">
        <f>CONCATENATE(All_Opps[[#This Row],[Opp Year]],"-",TEXT(All_Opps[[#This Row],[Week]],"00#"))</f>
        <v>2023-001</v>
      </c>
      <c r="E2204" s="181">
        <f>IFERROR(VALUE(RIGHT(All_Opps[[#This Row],[Opportunity Name]],2)),"")</f>
        <v>3</v>
      </c>
      <c r="F2204" s="181">
        <f>IFERROR(("20"&amp;LEFT(All_Opps[[#This Row],[Opportunity Name]],2))*1,"")</f>
        <v>2023</v>
      </c>
      <c r="G2204" s="181" t="str">
        <f>MID(All_Opps[[#This Row],[Opportunity Name]],3,2)</f>
        <v>07</v>
      </c>
      <c r="H2204" s="181" t="str">
        <f>LEFT(All_Opps[[#This Row],[Opportunity Name]],7)</f>
        <v>2307-07</v>
      </c>
      <c r="I2204" s="181" t="str" cm="1">
        <f t="array" ref="I22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04" s="181" t="str">
        <f>YEAR(All_Opps[[#This Row],[Close_Date]])&amp;"-"&amp;TEXT(MONTH(All_Opps[[#This Row],[Close_Date]]),"00")</f>
        <v>2021-12</v>
      </c>
      <c r="K2204" s="182">
        <f>All_Opps[[#This Row],[Created Date2]]*1</f>
        <v>44514</v>
      </c>
      <c r="L2204" s="183">
        <f>YEAR(All_Opps[[#This Row],[Created_Date]])</f>
        <v>2021</v>
      </c>
      <c r="M2204" s="184">
        <f>WEEKNUM(All_Opps[[#This Row],[Created_Date]],16)</f>
        <v>47</v>
      </c>
      <c r="N2204" s="182">
        <f>All_Opps[[#This Row],[Close Date]]*1</f>
        <v>44531</v>
      </c>
      <c r="O2204" s="185">
        <f>YEAR(All_Opps[[#This Row],[Close_Date]])</f>
        <v>2021</v>
      </c>
      <c r="P2204" s="183">
        <f>MONTH(All_Opps[[#This Row],[Close Date]])</f>
        <v>12</v>
      </c>
      <c r="Q2204" s="181">
        <f>WEEKNUM(All_Opps[[#This Row],[Close Date]],1)</f>
        <v>49</v>
      </c>
      <c r="R220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594</v>
      </c>
      <c r="S2204" s="4" t="s">
        <v>4718</v>
      </c>
      <c r="T2204" s="4" t="s">
        <v>4719</v>
      </c>
      <c r="U2204" s="68">
        <v>44531</v>
      </c>
      <c r="V2204" s="347" t="s">
        <v>19</v>
      </c>
      <c r="W2204" s="9">
        <v>112987</v>
      </c>
      <c r="X2204" s="4" t="s">
        <v>15</v>
      </c>
      <c r="Y2204" s="4" t="s">
        <v>3563</v>
      </c>
      <c r="Z2204" s="68">
        <v>44514</v>
      </c>
    </row>
    <row r="2205" spans="1:26" ht="12.75" x14ac:dyDescent="0.35">
      <c r="A22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2205" s="181" t="str">
        <f>IF(All_Opps[[#This Row],[WeekMod]]&lt;&gt;"",CONCATENATE(All_Opps[[#This Row],[Opp Year]],"-",TEXT(All_Opps[[#This Row],[WeekMod]],"00#")),"")</f>
        <v>2022-051</v>
      </c>
      <c r="C22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2205" s="181" t="str">
        <f>CONCATENATE(All_Opps[[#This Row],[Opp Year]],"-",TEXT(All_Opps[[#This Row],[Week]],"00#"))</f>
        <v>2022-051</v>
      </c>
      <c r="E2205" s="181">
        <f>IFERROR(VALUE(RIGHT(All_Opps[[#This Row],[Opportunity Name]],2)),"")</f>
        <v>2</v>
      </c>
      <c r="F2205" s="181">
        <f>IFERROR(("20"&amp;LEFT(All_Opps[[#This Row],[Opportunity Name]],2))*1,"")</f>
        <v>2022</v>
      </c>
      <c r="G2205" s="181" t="str">
        <f>MID(All_Opps[[#This Row],[Opportunity Name]],3,2)</f>
        <v>08</v>
      </c>
      <c r="H2205" s="181" t="str">
        <f>LEFT(All_Opps[[#This Row],[Opportunity Name]],7)</f>
        <v>2208 In</v>
      </c>
      <c r="I2205" s="181" t="str" cm="1">
        <f t="array" ref="I22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05" s="181" t="str">
        <f>YEAR(All_Opps[[#This Row],[Close_Date]])&amp;"-"&amp;TEXT(MONTH(All_Opps[[#This Row],[Close_Date]]),"00")</f>
        <v>2021-12</v>
      </c>
      <c r="K2205" s="182">
        <f>All_Opps[[#This Row],[Created Date2]]*1</f>
        <v>44540</v>
      </c>
      <c r="L2205" s="183">
        <f>YEAR(All_Opps[[#This Row],[Created_Date]])</f>
        <v>2021</v>
      </c>
      <c r="M2205" s="184">
        <f>WEEKNUM(All_Opps[[#This Row],[Created_Date]],16)</f>
        <v>50</v>
      </c>
      <c r="N2205" s="182">
        <f>All_Opps[[#This Row],[Close Date]]*1</f>
        <v>44542</v>
      </c>
      <c r="O2205" s="185">
        <f>YEAR(All_Opps[[#This Row],[Close_Date]])</f>
        <v>2021</v>
      </c>
      <c r="P2205" s="183">
        <f>MONTH(All_Opps[[#This Row],[Close Date]])</f>
        <v>12</v>
      </c>
      <c r="Q2205" s="181">
        <f>WEEKNUM(All_Opps[[#This Row],[Close Date]],1)</f>
        <v>51</v>
      </c>
      <c r="R220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05" s="4" t="s">
        <v>4720</v>
      </c>
      <c r="T2205" s="4" t="s">
        <v>4721</v>
      </c>
      <c r="U2205" s="68">
        <v>44542</v>
      </c>
      <c r="V2205" s="347" t="s">
        <v>18</v>
      </c>
      <c r="W2205" s="9">
        <v>19240</v>
      </c>
      <c r="X2205" s="4" t="s">
        <v>6</v>
      </c>
      <c r="Y2205" s="4" t="s">
        <v>1285</v>
      </c>
      <c r="Z2205" s="68">
        <v>44540</v>
      </c>
    </row>
    <row r="2206" spans="1:26" ht="12.75" x14ac:dyDescent="0.35">
      <c r="A22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103</v>
      </c>
      <c r="B2206" s="181" t="str">
        <f>IF(All_Opps[[#This Row],[WeekMod]]&lt;&gt;"",CONCATENATE(All_Opps[[#This Row],[Opp Year]],"-",TEXT(All_Opps[[#This Row],[WeekMod]],"00#")),"")</f>
        <v>2021-103</v>
      </c>
      <c r="C22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103</v>
      </c>
      <c r="D2206" s="181" t="str">
        <f>CONCATENATE(All_Opps[[#This Row],[Opp Year]],"-",TEXT(All_Opps[[#This Row],[Week]],"00#"))</f>
        <v>2021-103</v>
      </c>
      <c r="E2206" s="181">
        <f>IFERROR(VALUE(RIGHT(All_Opps[[#This Row],[Opportunity Name]],2)),"")</f>
        <v>5</v>
      </c>
      <c r="F2206" s="181">
        <f>IFERROR(("20"&amp;LEFT(All_Opps[[#This Row],[Opportunity Name]],2))*1,"")</f>
        <v>2021</v>
      </c>
      <c r="G2206" s="181" t="str">
        <f>MID(All_Opps[[#This Row],[Opportunity Name]],3,2)</f>
        <v>12</v>
      </c>
      <c r="H2206" s="181" t="str">
        <f>LEFT(All_Opps[[#This Row],[Opportunity Name]],7)</f>
        <v>2112 Ub</v>
      </c>
      <c r="I2206" s="181" t="str" cm="1">
        <f t="array" ref="I22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06" s="181" t="str">
        <f>YEAR(All_Opps[[#This Row],[Close_Date]])&amp;"-"&amp;TEXT(MONTH(All_Opps[[#This Row],[Close_Date]]),"00")</f>
        <v>2021-12</v>
      </c>
      <c r="K2206" s="182">
        <f>All_Opps[[#This Row],[Created Date2]]*1</f>
        <v>44522</v>
      </c>
      <c r="L2206" s="183">
        <f>YEAR(All_Opps[[#This Row],[Created_Date]])</f>
        <v>2021</v>
      </c>
      <c r="M2206" s="184">
        <f>WEEKNUM(All_Opps[[#This Row],[Created_Date]],16)</f>
        <v>48</v>
      </c>
      <c r="N2206" s="182">
        <f>All_Opps[[#This Row],[Close Date]]*1</f>
        <v>44542</v>
      </c>
      <c r="O2206" s="185">
        <f>YEAR(All_Opps[[#This Row],[Close_Date]])</f>
        <v>2021</v>
      </c>
      <c r="P2206" s="183">
        <f>MONTH(All_Opps[[#This Row],[Close Date]])</f>
        <v>12</v>
      </c>
      <c r="Q2206" s="181">
        <f>WEEKNUM(All_Opps[[#This Row],[Close Date]],1)</f>
        <v>51</v>
      </c>
      <c r="R22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06" s="4" t="s">
        <v>4722</v>
      </c>
      <c r="T2206" s="4" t="s">
        <v>4723</v>
      </c>
      <c r="U2206" s="68">
        <v>44542</v>
      </c>
      <c r="V2206" s="347" t="s">
        <v>18</v>
      </c>
      <c r="W2206" s="9">
        <v>55404</v>
      </c>
      <c r="X2206" s="4" t="s">
        <v>11</v>
      </c>
      <c r="Y2206" s="4" t="s">
        <v>3563</v>
      </c>
      <c r="Z2206" s="68">
        <v>44522</v>
      </c>
    </row>
    <row r="2207" spans="1:26" ht="12.75" x14ac:dyDescent="0.35">
      <c r="A22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2207" s="181" t="str">
        <f>IF(All_Opps[[#This Row],[WeekMod]]&lt;&gt;"",CONCATENATE(All_Opps[[#This Row],[Opp Year]],"-",TEXT(All_Opps[[#This Row],[WeekMod]],"00#")),"")</f>
        <v>2022-047</v>
      </c>
      <c r="C22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2207" s="181" t="str">
        <f>CONCATENATE(All_Opps[[#This Row],[Opp Year]],"-",TEXT(All_Opps[[#This Row],[Week]],"00#"))</f>
        <v>2022-047</v>
      </c>
      <c r="E2207" s="181">
        <f>IFERROR(VALUE(RIGHT(All_Opps[[#This Row],[Opportunity Name]],2)),"")</f>
        <v>4</v>
      </c>
      <c r="F2207" s="181">
        <f>IFERROR(("20"&amp;LEFT(All_Opps[[#This Row],[Opportunity Name]],2))*1,"")</f>
        <v>2022</v>
      </c>
      <c r="G2207" s="181" t="str">
        <f>MID(All_Opps[[#This Row],[Opportunity Name]],3,2)</f>
        <v>01</v>
      </c>
      <c r="H2207" s="181" t="str">
        <f>LEFT(All_Opps[[#This Row],[Opportunity Name]],7)</f>
        <v>2201 Ro</v>
      </c>
      <c r="I2207" s="181" t="str" cm="1">
        <f t="array" ref="I22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07" s="181" t="str">
        <f>YEAR(All_Opps[[#This Row],[Close_Date]])&amp;"-"&amp;TEXT(MONTH(All_Opps[[#This Row],[Close_Date]]),"00")</f>
        <v>2021-11</v>
      </c>
      <c r="K2207" s="182">
        <f>All_Opps[[#This Row],[Created Date2]]*1</f>
        <v>44496</v>
      </c>
      <c r="L2207" s="183">
        <f>YEAR(All_Opps[[#This Row],[Created_Date]])</f>
        <v>2021</v>
      </c>
      <c r="M2207" s="184">
        <f>WEEKNUM(All_Opps[[#This Row],[Created_Date]],16)</f>
        <v>44</v>
      </c>
      <c r="N2207" s="182">
        <f>All_Opps[[#This Row],[Close Date]]*1</f>
        <v>44515</v>
      </c>
      <c r="O2207" s="185">
        <f>YEAR(All_Opps[[#This Row],[Close_Date]])</f>
        <v>2021</v>
      </c>
      <c r="P2207" s="183">
        <f>MONTH(All_Opps[[#This Row],[Close Date]])</f>
        <v>11</v>
      </c>
      <c r="Q2207" s="181">
        <f>WEEKNUM(All_Opps[[#This Row],[Close Date]],1)</f>
        <v>47</v>
      </c>
      <c r="R22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07" s="4" t="s">
        <v>4724</v>
      </c>
      <c r="T2207" s="4" t="s">
        <v>4725</v>
      </c>
      <c r="U2207" s="68">
        <v>44515</v>
      </c>
      <c r="V2207" s="347" t="s">
        <v>18</v>
      </c>
      <c r="W2207" s="9">
        <v>76888</v>
      </c>
      <c r="X2207" s="4" t="s">
        <v>13</v>
      </c>
      <c r="Y2207" s="4" t="s">
        <v>3563</v>
      </c>
      <c r="Z2207" s="68">
        <v>44496</v>
      </c>
    </row>
    <row r="2208" spans="1:26" ht="12.75" x14ac:dyDescent="0.35">
      <c r="A22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102</v>
      </c>
      <c r="B2208" s="181" t="str">
        <f>IF(All_Opps[[#This Row],[WeekMod]]&lt;&gt;"",CONCATENATE(All_Opps[[#This Row],[Opp Year]],"-",TEXT(All_Opps[[#This Row],[WeekMod]],"00#")),"")</f>
        <v>2021-102</v>
      </c>
      <c r="C22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102</v>
      </c>
      <c r="D2208" s="181" t="str">
        <f>CONCATENATE(All_Opps[[#This Row],[Opp Year]],"-",TEXT(All_Opps[[#This Row],[Week]],"00#"))</f>
        <v>2021-102</v>
      </c>
      <c r="E2208" s="181">
        <f>IFERROR(VALUE(RIGHT(All_Opps[[#This Row],[Opportunity Name]],2)),"")</f>
        <v>4</v>
      </c>
      <c r="F2208" s="181">
        <f>IFERROR(("20"&amp;LEFT(All_Opps[[#This Row],[Opportunity Name]],2))*1,"")</f>
        <v>2021</v>
      </c>
      <c r="G2208" s="181" t="str">
        <f>MID(All_Opps[[#This Row],[Opportunity Name]],3,2)</f>
        <v>11</v>
      </c>
      <c r="H2208" s="181" t="str">
        <f>LEFT(All_Opps[[#This Row],[Opportunity Name]],7)</f>
        <v>2111 Ya</v>
      </c>
      <c r="I2208" s="181" t="str" cm="1">
        <f t="array" ref="I22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08" s="181" t="str">
        <f>YEAR(All_Opps[[#This Row],[Close_Date]])&amp;"-"&amp;TEXT(MONTH(All_Opps[[#This Row],[Close_Date]]),"00")</f>
        <v>2021-12</v>
      </c>
      <c r="K2208" s="182">
        <f>All_Opps[[#This Row],[Created Date2]]*1</f>
        <v>44529</v>
      </c>
      <c r="L2208" s="183">
        <f>YEAR(All_Opps[[#This Row],[Created_Date]])</f>
        <v>2021</v>
      </c>
      <c r="M2208" s="184">
        <f>WEEKNUM(All_Opps[[#This Row],[Created_Date]],16)</f>
        <v>49</v>
      </c>
      <c r="N2208" s="182">
        <f>All_Opps[[#This Row],[Close Date]]*1</f>
        <v>44535</v>
      </c>
      <c r="O2208" s="185">
        <f>YEAR(All_Opps[[#This Row],[Close_Date]])</f>
        <v>2021</v>
      </c>
      <c r="P2208" s="183">
        <f>MONTH(All_Opps[[#This Row],[Close Date]])</f>
        <v>12</v>
      </c>
      <c r="Q2208" s="181">
        <f>WEEKNUM(All_Opps[[#This Row],[Close Date]],1)</f>
        <v>50</v>
      </c>
      <c r="R220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08" s="4" t="s">
        <v>4726</v>
      </c>
      <c r="T2208" s="4" t="s">
        <v>4727</v>
      </c>
      <c r="U2208" s="68">
        <v>44535</v>
      </c>
      <c r="V2208" s="347" t="s">
        <v>18</v>
      </c>
      <c r="W2208" s="9">
        <v>27189</v>
      </c>
      <c r="X2208" s="4" t="s">
        <v>27</v>
      </c>
      <c r="Y2208" s="4" t="s">
        <v>3563</v>
      </c>
      <c r="Z2208" s="68">
        <v>44529</v>
      </c>
    </row>
    <row r="2209" spans="1:26" ht="12.75" x14ac:dyDescent="0.35">
      <c r="A22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2209" s="181" t="str">
        <f>IF(All_Opps[[#This Row],[WeekMod]]&lt;&gt;"",CONCATENATE(All_Opps[[#This Row],[Opp Year]],"-",TEXT(All_Opps[[#This Row],[WeekMod]],"00#")),"")</f>
        <v>2022-049</v>
      </c>
      <c r="C22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2209" s="181" t="str">
        <f>CONCATENATE(All_Opps[[#This Row],[Opp Year]],"-",TEXT(All_Opps[[#This Row],[Week]],"00#"))</f>
        <v>2022-049</v>
      </c>
      <c r="E2209" s="181">
        <f>IFERROR(VALUE(RIGHT(All_Opps[[#This Row],[Opportunity Name]],2)),"")</f>
        <v>2</v>
      </c>
      <c r="F2209" s="181">
        <f>IFERROR(("20"&amp;LEFT(All_Opps[[#This Row],[Opportunity Name]],2))*1,"")</f>
        <v>2022</v>
      </c>
      <c r="G2209" s="181" t="str">
        <f>MID(All_Opps[[#This Row],[Opportunity Name]],3,2)</f>
        <v>08</v>
      </c>
      <c r="H2209" s="181" t="str">
        <f>LEFT(All_Opps[[#This Row],[Opportunity Name]],7)</f>
        <v>2208-01</v>
      </c>
      <c r="I2209" s="181" t="str" cm="1">
        <f t="array" ref="I22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09" s="181" t="str">
        <f>YEAR(All_Opps[[#This Row],[Close_Date]])&amp;"-"&amp;TEXT(MONTH(All_Opps[[#This Row],[Close_Date]]),"00")</f>
        <v>2021-11</v>
      </c>
      <c r="K2209" s="182">
        <f>All_Opps[[#This Row],[Created Date2]]*1</f>
        <v>44529</v>
      </c>
      <c r="L2209" s="183">
        <f>YEAR(All_Opps[[#This Row],[Created_Date]])</f>
        <v>2021</v>
      </c>
      <c r="M2209" s="184">
        <f>WEEKNUM(All_Opps[[#This Row],[Created_Date]],16)</f>
        <v>49</v>
      </c>
      <c r="N2209" s="182">
        <f>All_Opps[[#This Row],[Close Date]]*1</f>
        <v>44529</v>
      </c>
      <c r="O2209" s="185">
        <f>YEAR(All_Opps[[#This Row],[Close_Date]])</f>
        <v>2021</v>
      </c>
      <c r="P2209" s="183">
        <f>MONTH(All_Opps[[#This Row],[Close Date]])</f>
        <v>11</v>
      </c>
      <c r="Q2209" s="181">
        <f>WEEKNUM(All_Opps[[#This Row],[Close Date]],1)</f>
        <v>49</v>
      </c>
      <c r="R220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245</v>
      </c>
      <c r="S2209" s="4" t="s">
        <v>4728</v>
      </c>
      <c r="T2209" s="4" t="s">
        <v>4729</v>
      </c>
      <c r="U2209" s="68">
        <v>44529</v>
      </c>
      <c r="V2209" s="347" t="s">
        <v>19</v>
      </c>
      <c r="W2209" s="9">
        <v>308244</v>
      </c>
      <c r="X2209" s="4" t="s">
        <v>5</v>
      </c>
      <c r="Y2209" s="4" t="s">
        <v>1285</v>
      </c>
      <c r="Z2209" s="68">
        <v>44529</v>
      </c>
    </row>
    <row r="2210" spans="1:26" ht="12.75" x14ac:dyDescent="0.35">
      <c r="A22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99</v>
      </c>
      <c r="B2210" s="181" t="str">
        <f>IF(All_Opps[[#This Row],[WeekMod]]&lt;&gt;"",CONCATENATE(All_Opps[[#This Row],[Opp Year]],"-",TEXT(All_Opps[[#This Row],[WeekMod]],"00#")),"")</f>
        <v>2021-099</v>
      </c>
      <c r="C22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99</v>
      </c>
      <c r="D2210" s="181" t="str">
        <f>CONCATENATE(All_Opps[[#This Row],[Opp Year]],"-",TEXT(All_Opps[[#This Row],[Week]],"00#"))</f>
        <v>2021-099</v>
      </c>
      <c r="E2210" s="181">
        <f>IFERROR(VALUE(RIGHT(All_Opps[[#This Row],[Opportunity Name]],2)),"")</f>
        <v>2</v>
      </c>
      <c r="F2210" s="181">
        <f>IFERROR(("20"&amp;LEFT(All_Opps[[#This Row],[Opportunity Name]],2))*1,"")</f>
        <v>2021</v>
      </c>
      <c r="G2210" s="181" t="str">
        <f>MID(All_Opps[[#This Row],[Opportunity Name]],3,2)</f>
        <v>01</v>
      </c>
      <c r="H2210" s="181" t="str">
        <f>LEFT(All_Opps[[#This Row],[Opportunity Name]],7)</f>
        <v>2101 Gr</v>
      </c>
      <c r="I2210" s="181" t="str" cm="1">
        <f t="array" ref="I22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10" s="181" t="str">
        <f>YEAR(All_Opps[[#This Row],[Close_Date]])&amp;"-"&amp;TEXT(MONTH(All_Opps[[#This Row],[Close_Date]]),"00")</f>
        <v>2021-11</v>
      </c>
      <c r="K2210" s="182">
        <f>All_Opps[[#This Row],[Created Date2]]*1</f>
        <v>44513</v>
      </c>
      <c r="L2210" s="183">
        <f>YEAR(All_Opps[[#This Row],[Created_Date]])</f>
        <v>2021</v>
      </c>
      <c r="M2210" s="184">
        <f>WEEKNUM(All_Opps[[#This Row],[Created_Date]],16)</f>
        <v>47</v>
      </c>
      <c r="N2210" s="182">
        <f>All_Opps[[#This Row],[Close Date]]*1</f>
        <v>44517</v>
      </c>
      <c r="O2210" s="185">
        <f>YEAR(All_Opps[[#This Row],[Close_Date]])</f>
        <v>2021</v>
      </c>
      <c r="P2210" s="183">
        <f>MONTH(All_Opps[[#This Row],[Close Date]])</f>
        <v>11</v>
      </c>
      <c r="Q2210" s="181">
        <f>WEEKNUM(All_Opps[[#This Row],[Close Date]],1)</f>
        <v>47</v>
      </c>
      <c r="R221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10" s="4" t="s">
        <v>4730</v>
      </c>
      <c r="T2210" s="4" t="s">
        <v>4731</v>
      </c>
      <c r="U2210" s="68">
        <v>44517</v>
      </c>
      <c r="V2210" s="347" t="s">
        <v>18</v>
      </c>
      <c r="W2210" s="9">
        <v>28458</v>
      </c>
      <c r="X2210" s="4" t="s">
        <v>159</v>
      </c>
      <c r="Y2210" s="4" t="s">
        <v>1285</v>
      </c>
      <c r="Z2210" s="68">
        <v>44513</v>
      </c>
    </row>
    <row r="2211" spans="1:26" ht="12.75" x14ac:dyDescent="0.35">
      <c r="A22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2211" s="181" t="str">
        <f>IF(All_Opps[[#This Row],[WeekMod]]&lt;&gt;"",CONCATENATE(All_Opps[[#This Row],[Opp Year]],"-",TEXT(All_Opps[[#This Row],[WeekMod]],"00#")),"")</f>
        <v>2022-049</v>
      </c>
      <c r="C22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2211" s="181" t="str">
        <f>CONCATENATE(All_Opps[[#This Row],[Opp Year]],"-",TEXT(All_Opps[[#This Row],[Week]],"00#"))</f>
        <v>2022-049</v>
      </c>
      <c r="E2211" s="181">
        <f>IFERROR(VALUE(RIGHT(All_Opps[[#This Row],[Opportunity Name]],2)),"")</f>
        <v>2</v>
      </c>
      <c r="F2211" s="181">
        <f>IFERROR(("20"&amp;LEFT(All_Opps[[#This Row],[Opportunity Name]],2))*1,"")</f>
        <v>2022</v>
      </c>
      <c r="G2211" s="181" t="str">
        <f>MID(All_Opps[[#This Row],[Opportunity Name]],3,2)</f>
        <v>06</v>
      </c>
      <c r="H2211" s="181" t="str">
        <f>LEFT(All_Opps[[#This Row],[Opportunity Name]],7)</f>
        <v>2206-27</v>
      </c>
      <c r="I2211" s="181" t="str" cm="1">
        <f t="array" ref="I22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11" s="181" t="str">
        <f>YEAR(All_Opps[[#This Row],[Close_Date]])&amp;"-"&amp;TEXT(MONTH(All_Opps[[#This Row],[Close_Date]]),"00")</f>
        <v>2021-12</v>
      </c>
      <c r="K2211" s="182">
        <f>All_Opps[[#This Row],[Created Date2]]*1</f>
        <v>44504</v>
      </c>
      <c r="L2211" s="183">
        <f>YEAR(All_Opps[[#This Row],[Created_Date]])</f>
        <v>2021</v>
      </c>
      <c r="M2211" s="184">
        <f>WEEKNUM(All_Opps[[#This Row],[Created_Date]],16)</f>
        <v>45</v>
      </c>
      <c r="N2211" s="182">
        <f>All_Opps[[#This Row],[Close Date]]*1</f>
        <v>44534</v>
      </c>
      <c r="O2211" s="185">
        <f>YEAR(All_Opps[[#This Row],[Close_Date]])</f>
        <v>2021</v>
      </c>
      <c r="P2211" s="183">
        <f>MONTH(All_Opps[[#This Row],[Close Date]])</f>
        <v>12</v>
      </c>
      <c r="Q2211" s="181">
        <f>WEEKNUM(All_Opps[[#This Row],[Close Date]],1)</f>
        <v>49</v>
      </c>
      <c r="R221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209</v>
      </c>
      <c r="S2211" s="4" t="s">
        <v>4732</v>
      </c>
      <c r="T2211" s="4" t="s">
        <v>4733</v>
      </c>
      <c r="U2211" s="68">
        <v>44534</v>
      </c>
      <c r="V2211" s="347" t="s">
        <v>19</v>
      </c>
      <c r="W2211" s="9">
        <v>42389</v>
      </c>
      <c r="X2211" s="4" t="s">
        <v>11</v>
      </c>
      <c r="Y2211" s="4" t="s">
        <v>3563</v>
      </c>
      <c r="Z2211" s="68">
        <v>44504</v>
      </c>
    </row>
    <row r="2212" spans="1:26" ht="12.75" x14ac:dyDescent="0.35">
      <c r="A22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2212" s="181" t="str">
        <f>IF(All_Opps[[#This Row],[WeekMod]]&lt;&gt;"",CONCATENATE(All_Opps[[#This Row],[Opp Year]],"-",TEXT(All_Opps[[#This Row],[WeekMod]],"00#")),"")</f>
        <v>2022-046</v>
      </c>
      <c r="C22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2212" s="181" t="str">
        <f>CONCATENATE(All_Opps[[#This Row],[Opp Year]],"-",TEXT(All_Opps[[#This Row],[Week]],"00#"))</f>
        <v>2022-046</v>
      </c>
      <c r="E2212" s="181">
        <f>IFERROR(VALUE(RIGHT(All_Opps[[#This Row],[Opportunity Name]],2)),"")</f>
        <v>1</v>
      </c>
      <c r="F2212" s="181">
        <f>IFERROR(("20"&amp;LEFT(All_Opps[[#This Row],[Opportunity Name]],2))*1,"")</f>
        <v>2022</v>
      </c>
      <c r="G2212" s="181" t="str">
        <f>MID(All_Opps[[#This Row],[Opportunity Name]],3,2)</f>
        <v>05</v>
      </c>
      <c r="H2212" s="181" t="str">
        <f>LEFT(All_Opps[[#This Row],[Opportunity Name]],7)</f>
        <v>2205-13</v>
      </c>
      <c r="I2212" s="181" t="str" cm="1">
        <f t="array" ref="I22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12" s="181" t="str">
        <f>YEAR(All_Opps[[#This Row],[Close_Date]])&amp;"-"&amp;TEXT(MONTH(All_Opps[[#This Row],[Close_Date]]),"00")</f>
        <v>2021-11</v>
      </c>
      <c r="K2212" s="182">
        <f>All_Opps[[#This Row],[Created Date2]]*1</f>
        <v>44512</v>
      </c>
      <c r="L2212" s="183">
        <f>YEAR(All_Opps[[#This Row],[Created_Date]])</f>
        <v>2021</v>
      </c>
      <c r="M2212" s="184">
        <f>WEEKNUM(All_Opps[[#This Row],[Created_Date]],16)</f>
        <v>46</v>
      </c>
      <c r="N2212" s="182">
        <f>All_Opps[[#This Row],[Close Date]]*1</f>
        <v>44512</v>
      </c>
      <c r="O2212" s="185">
        <f>YEAR(All_Opps[[#This Row],[Close_Date]])</f>
        <v>2021</v>
      </c>
      <c r="P2212" s="183">
        <f>MONTH(All_Opps[[#This Row],[Close Date]])</f>
        <v>11</v>
      </c>
      <c r="Q2212" s="181">
        <f>WEEKNUM(All_Opps[[#This Row],[Close Date]],1)</f>
        <v>46</v>
      </c>
      <c r="R221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170</v>
      </c>
      <c r="S2212" s="4" t="s">
        <v>4734</v>
      </c>
      <c r="T2212" s="4" t="s">
        <v>4735</v>
      </c>
      <c r="U2212" s="68">
        <v>44512</v>
      </c>
      <c r="V2212" s="347" t="s">
        <v>19</v>
      </c>
      <c r="W2212" s="341">
        <v>17167</v>
      </c>
      <c r="X2212" s="4" t="s">
        <v>13</v>
      </c>
      <c r="Y2212" s="4" t="s">
        <v>328</v>
      </c>
      <c r="Z2212" s="68">
        <v>44512</v>
      </c>
    </row>
    <row r="2213" spans="1:26" ht="12.75" x14ac:dyDescent="0.35">
      <c r="A22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2213" s="181" t="str">
        <f>IF(All_Opps[[#This Row],[WeekMod]]&lt;&gt;"",CONCATENATE(All_Opps[[#This Row],[Opp Year]],"-",TEXT(All_Opps[[#This Row],[WeekMod]],"00#")),"")</f>
        <v>2022-050</v>
      </c>
      <c r="C22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2213" s="181" t="str">
        <f>CONCATENATE(All_Opps[[#This Row],[Opp Year]],"-",TEXT(All_Opps[[#This Row],[Week]],"00#"))</f>
        <v>2022-050</v>
      </c>
      <c r="E2213" s="181">
        <f>IFERROR(VALUE(RIGHT(All_Opps[[#This Row],[Opportunity Name]],2)),"")</f>
        <v>2</v>
      </c>
      <c r="F2213" s="181">
        <f>IFERROR(("20"&amp;LEFT(All_Opps[[#This Row],[Opportunity Name]],2))*1,"")</f>
        <v>2022</v>
      </c>
      <c r="G2213" s="181" t="str">
        <f>MID(All_Opps[[#This Row],[Opportunity Name]],3,2)</f>
        <v>08</v>
      </c>
      <c r="H2213" s="181" t="str">
        <f>LEFT(All_Opps[[#This Row],[Opportunity Name]],7)</f>
        <v>2208 Ki</v>
      </c>
      <c r="I2213" s="181" t="str" cm="1">
        <f t="array" ref="I22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13" s="181" t="str">
        <f>YEAR(All_Opps[[#This Row],[Close_Date]])&amp;"-"&amp;TEXT(MONTH(All_Opps[[#This Row],[Close_Date]]),"00")</f>
        <v>2021-12</v>
      </c>
      <c r="K2213" s="182">
        <f>All_Opps[[#This Row],[Created Date2]]*1</f>
        <v>44511</v>
      </c>
      <c r="L2213" s="183">
        <f>YEAR(All_Opps[[#This Row],[Created_Date]])</f>
        <v>2021</v>
      </c>
      <c r="M2213" s="184">
        <f>WEEKNUM(All_Opps[[#This Row],[Created_Date]],16)</f>
        <v>46</v>
      </c>
      <c r="N2213" s="182">
        <f>All_Opps[[#This Row],[Close Date]]*1</f>
        <v>44538</v>
      </c>
      <c r="O2213" s="185">
        <f>YEAR(All_Opps[[#This Row],[Close_Date]])</f>
        <v>2021</v>
      </c>
      <c r="P2213" s="183">
        <f>MONTH(All_Opps[[#This Row],[Close Date]])</f>
        <v>12</v>
      </c>
      <c r="Q2213" s="181">
        <f>WEEKNUM(All_Opps[[#This Row],[Close Date]],1)</f>
        <v>50</v>
      </c>
      <c r="R221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13" s="4" t="s">
        <v>4736</v>
      </c>
      <c r="T2213" s="4" t="s">
        <v>4737</v>
      </c>
      <c r="U2213" s="68">
        <v>44538</v>
      </c>
      <c r="V2213" s="347" t="s">
        <v>18</v>
      </c>
      <c r="W2213" s="341">
        <v>221921</v>
      </c>
      <c r="X2213" s="4" t="s">
        <v>13</v>
      </c>
      <c r="Y2213" s="4" t="s">
        <v>328</v>
      </c>
      <c r="Z2213" s="68">
        <v>44511</v>
      </c>
    </row>
    <row r="2214" spans="1:26" ht="12.75" x14ac:dyDescent="0.35">
      <c r="A22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102</v>
      </c>
      <c r="B2214" s="181" t="str">
        <f>IF(All_Opps[[#This Row],[WeekMod]]&lt;&gt;"",CONCATENATE(All_Opps[[#This Row],[Opp Year]],"-",TEXT(All_Opps[[#This Row],[WeekMod]],"00#")),"")</f>
        <v>2021-102</v>
      </c>
      <c r="C22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102</v>
      </c>
      <c r="D2214" s="181" t="str">
        <f>CONCATENATE(All_Opps[[#This Row],[Opp Year]],"-",TEXT(All_Opps[[#This Row],[Week]],"00#"))</f>
        <v>2021-102</v>
      </c>
      <c r="E2214" s="181">
        <f>IFERROR(VALUE(RIGHT(All_Opps[[#This Row],[Opportunity Name]],2)),"")</f>
        <v>6</v>
      </c>
      <c r="F2214" s="181">
        <f>IFERROR(("20"&amp;LEFT(All_Opps[[#This Row],[Opportunity Name]],2))*1,"")</f>
        <v>2021</v>
      </c>
      <c r="G2214" s="181" t="str">
        <f>MID(All_Opps[[#This Row],[Opportunity Name]],3,2)</f>
        <v>12</v>
      </c>
      <c r="H2214" s="181" t="str">
        <f>LEFT(All_Opps[[#This Row],[Opportunity Name]],7)</f>
        <v>2112-24</v>
      </c>
      <c r="I2214" s="181" t="str" cm="1">
        <f t="array" ref="I22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14" s="181" t="str">
        <f>YEAR(All_Opps[[#This Row],[Close_Date]])&amp;"-"&amp;TEXT(MONTH(All_Opps[[#This Row],[Close_Date]]),"00")</f>
        <v>2021-12</v>
      </c>
      <c r="K2214" s="182">
        <f>All_Opps[[#This Row],[Created Date2]]*1</f>
        <v>44522</v>
      </c>
      <c r="L2214" s="183">
        <f>YEAR(All_Opps[[#This Row],[Created_Date]])</f>
        <v>2021</v>
      </c>
      <c r="M2214" s="184">
        <f>WEEKNUM(All_Opps[[#This Row],[Created_Date]],16)</f>
        <v>48</v>
      </c>
      <c r="N2214" s="182">
        <f>All_Opps[[#This Row],[Close Date]]*1</f>
        <v>44537</v>
      </c>
      <c r="O2214" s="185">
        <f>YEAR(All_Opps[[#This Row],[Close_Date]])</f>
        <v>2021</v>
      </c>
      <c r="P2214" s="183">
        <f>MONTH(All_Opps[[#This Row],[Close Date]])</f>
        <v>12</v>
      </c>
      <c r="Q2214" s="181">
        <f>WEEKNUM(All_Opps[[#This Row],[Close Date]],1)</f>
        <v>50</v>
      </c>
      <c r="R22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14" s="4" t="s">
        <v>4738</v>
      </c>
      <c r="T2214" s="4" t="s">
        <v>4739</v>
      </c>
      <c r="U2214" s="68">
        <v>44537</v>
      </c>
      <c r="V2214" s="347" t="s">
        <v>18</v>
      </c>
      <c r="W2214" s="9">
        <v>65881</v>
      </c>
      <c r="X2214" s="4" t="s">
        <v>6</v>
      </c>
      <c r="Y2214" s="4" t="s">
        <v>3563</v>
      </c>
      <c r="Z2214" s="68">
        <v>44522</v>
      </c>
    </row>
    <row r="2215" spans="1:26" ht="12.75" x14ac:dyDescent="0.35">
      <c r="A22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2215" s="181" t="str">
        <f>IF(All_Opps[[#This Row],[WeekMod]]&lt;&gt;"",CONCATENATE(All_Opps[[#This Row],[Opp Year]],"-",TEXT(All_Opps[[#This Row],[WeekMod]],"00#")),"")</f>
        <v>2022-049</v>
      </c>
      <c r="C22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2215" s="181" t="str">
        <f>CONCATENATE(All_Opps[[#This Row],[Opp Year]],"-",TEXT(All_Opps[[#This Row],[Week]],"00#"))</f>
        <v>2022-049</v>
      </c>
      <c r="E2215" s="181">
        <f>IFERROR(VALUE(RIGHT(All_Opps[[#This Row],[Opportunity Name]],2)),"")</f>
        <v>2</v>
      </c>
      <c r="F2215" s="181">
        <f>IFERROR(("20"&amp;LEFT(All_Opps[[#This Row],[Opportunity Name]],2))*1,"")</f>
        <v>2022</v>
      </c>
      <c r="G2215" s="181" t="str">
        <f>MID(All_Opps[[#This Row],[Opportunity Name]],3,2)</f>
        <v>02</v>
      </c>
      <c r="H2215" s="181" t="str">
        <f>LEFT(All_Opps[[#This Row],[Opportunity Name]],7)</f>
        <v>2202-16</v>
      </c>
      <c r="I2215" s="181" t="str" cm="1">
        <f t="array" ref="I22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15" s="181" t="str">
        <f>YEAR(All_Opps[[#This Row],[Close_Date]])&amp;"-"&amp;TEXT(MONTH(All_Opps[[#This Row],[Close_Date]]),"00")</f>
        <v>2021-12</v>
      </c>
      <c r="K2215" s="182">
        <f>All_Opps[[#This Row],[Created Date2]]*1</f>
        <v>44517</v>
      </c>
      <c r="L2215" s="183">
        <f>YEAR(All_Opps[[#This Row],[Created_Date]])</f>
        <v>2021</v>
      </c>
      <c r="M2215" s="184">
        <f>WEEKNUM(All_Opps[[#This Row],[Created_Date]],16)</f>
        <v>47</v>
      </c>
      <c r="N2215" s="182">
        <f>All_Opps[[#This Row],[Close Date]]*1</f>
        <v>44532</v>
      </c>
      <c r="O2215" s="185">
        <f>YEAR(All_Opps[[#This Row],[Close_Date]])</f>
        <v>2021</v>
      </c>
      <c r="P2215" s="183">
        <f>MONTH(All_Opps[[#This Row],[Close Date]])</f>
        <v>12</v>
      </c>
      <c r="Q2215" s="181">
        <f>WEEKNUM(All_Opps[[#This Row],[Close Date]],1)</f>
        <v>49</v>
      </c>
      <c r="R221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76</v>
      </c>
      <c r="S2215" s="4" t="s">
        <v>4740</v>
      </c>
      <c r="T2215" s="4" t="s">
        <v>4741</v>
      </c>
      <c r="U2215" s="68">
        <v>44532</v>
      </c>
      <c r="V2215" s="347" t="s">
        <v>19</v>
      </c>
      <c r="W2215" s="9">
        <v>44188</v>
      </c>
      <c r="X2215" s="4" t="s">
        <v>15</v>
      </c>
      <c r="Y2215" s="4" t="s">
        <v>1285</v>
      </c>
      <c r="Z2215" s="68">
        <v>44517</v>
      </c>
    </row>
    <row r="2216" spans="1:26" ht="12.75" x14ac:dyDescent="0.35">
      <c r="A22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2216" s="181" t="str">
        <f>IF(All_Opps[[#This Row],[WeekMod]]&lt;&gt;"",CONCATENATE(All_Opps[[#This Row],[Opp Year]],"-",TEXT(All_Opps[[#This Row],[WeekMod]],"00#")),"")</f>
        <v>2022-051</v>
      </c>
      <c r="C22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2216" s="181" t="str">
        <f>CONCATENATE(All_Opps[[#This Row],[Opp Year]],"-",TEXT(All_Opps[[#This Row],[Week]],"00#"))</f>
        <v>2022-051</v>
      </c>
      <c r="E2216" s="181">
        <f>IFERROR(VALUE(RIGHT(All_Opps[[#This Row],[Opportunity Name]],2)),"")</f>
        <v>1</v>
      </c>
      <c r="F2216" s="181">
        <f>IFERROR(("20"&amp;LEFT(All_Opps[[#This Row],[Opportunity Name]],2))*1,"")</f>
        <v>2022</v>
      </c>
      <c r="G2216" s="181" t="str">
        <f>MID(All_Opps[[#This Row],[Opportunity Name]],3,2)</f>
        <v>08</v>
      </c>
      <c r="H2216" s="181" t="str">
        <f>LEFT(All_Opps[[#This Row],[Opportunity Name]],7)</f>
        <v>2208-31</v>
      </c>
      <c r="I2216" s="181" t="str" cm="1">
        <f t="array" ref="I22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16" s="181" t="str">
        <f>YEAR(All_Opps[[#This Row],[Close_Date]])&amp;"-"&amp;TEXT(MONTH(All_Opps[[#This Row],[Close_Date]]),"00")</f>
        <v>2021-12</v>
      </c>
      <c r="K2216" s="182">
        <f>All_Opps[[#This Row],[Created Date2]]*1</f>
        <v>44537</v>
      </c>
      <c r="L2216" s="183">
        <f>YEAR(All_Opps[[#This Row],[Created_Date]])</f>
        <v>2021</v>
      </c>
      <c r="M2216" s="184">
        <f>WEEKNUM(All_Opps[[#This Row],[Created_Date]],16)</f>
        <v>50</v>
      </c>
      <c r="N2216" s="182">
        <f>All_Opps[[#This Row],[Close Date]]*1</f>
        <v>44548</v>
      </c>
      <c r="O2216" s="185">
        <f>YEAR(All_Opps[[#This Row],[Close_Date]])</f>
        <v>2021</v>
      </c>
      <c r="P2216" s="183">
        <f>MONTH(All_Opps[[#This Row],[Close Date]])</f>
        <v>12</v>
      </c>
      <c r="Q2216" s="181">
        <f>WEEKNUM(All_Opps[[#This Row],[Close Date]],1)</f>
        <v>51</v>
      </c>
      <c r="R221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237</v>
      </c>
      <c r="S2216" s="4" t="s">
        <v>4742</v>
      </c>
      <c r="T2216" s="4" t="s">
        <v>4743</v>
      </c>
      <c r="U2216" s="68">
        <v>44548</v>
      </c>
      <c r="V2216" s="347" t="s">
        <v>19</v>
      </c>
      <c r="W2216" s="9">
        <v>75127</v>
      </c>
      <c r="X2216" s="4" t="s">
        <v>161</v>
      </c>
      <c r="Y2216" s="4" t="s">
        <v>1285</v>
      </c>
      <c r="Z2216" s="68">
        <v>44537</v>
      </c>
    </row>
    <row r="2217" spans="1:26" ht="12.75" x14ac:dyDescent="0.35">
      <c r="A22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2217" s="181" t="str">
        <f>IF(All_Opps[[#This Row],[WeekMod]]&lt;&gt;"",CONCATENATE(All_Opps[[#This Row],[Opp Year]],"-",TEXT(All_Opps[[#This Row],[WeekMod]],"00#")),"")</f>
        <v>2022-045</v>
      </c>
      <c r="C22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2217" s="181" t="str">
        <f>CONCATENATE(All_Opps[[#This Row],[Opp Year]],"-",TEXT(All_Opps[[#This Row],[Week]],"00#"))</f>
        <v>2022-045</v>
      </c>
      <c r="E2217" s="181">
        <f>IFERROR(VALUE(RIGHT(All_Opps[[#This Row],[Opportunity Name]],2)),"")</f>
        <v>2</v>
      </c>
      <c r="F2217" s="181">
        <f>IFERROR(("20"&amp;LEFT(All_Opps[[#This Row],[Opportunity Name]],2))*1,"")</f>
        <v>2022</v>
      </c>
      <c r="G2217" s="181" t="str">
        <f>MID(All_Opps[[#This Row],[Opportunity Name]],3,2)</f>
        <v>07</v>
      </c>
      <c r="H2217" s="181" t="str">
        <f>LEFT(All_Opps[[#This Row],[Opportunity Name]],7)</f>
        <v>2207 Vo</v>
      </c>
      <c r="I2217" s="181" t="str" cm="1">
        <f t="array" ref="I22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17" s="181" t="str">
        <f>YEAR(All_Opps[[#This Row],[Close_Date]])&amp;"-"&amp;TEXT(MONTH(All_Opps[[#This Row],[Close_Date]]),"00")</f>
        <v>2021-11</v>
      </c>
      <c r="K2217" s="182">
        <f>All_Opps[[#This Row],[Created Date2]]*1</f>
        <v>44494</v>
      </c>
      <c r="L2217" s="183">
        <f>YEAR(All_Opps[[#This Row],[Created_Date]])</f>
        <v>2021</v>
      </c>
      <c r="M2217" s="184">
        <f>WEEKNUM(All_Opps[[#This Row],[Created_Date]],16)</f>
        <v>44</v>
      </c>
      <c r="N2217" s="182">
        <f>All_Opps[[#This Row],[Close Date]]*1</f>
        <v>44506</v>
      </c>
      <c r="O2217" s="185">
        <f>YEAR(All_Opps[[#This Row],[Close_Date]])</f>
        <v>2021</v>
      </c>
      <c r="P2217" s="183">
        <f>MONTH(All_Opps[[#This Row],[Close Date]])</f>
        <v>11</v>
      </c>
      <c r="Q2217" s="181">
        <f>WEEKNUM(All_Opps[[#This Row],[Close Date]],1)</f>
        <v>45</v>
      </c>
      <c r="R22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17" s="4" t="s">
        <v>4744</v>
      </c>
      <c r="T2217" s="4" t="s">
        <v>4745</v>
      </c>
      <c r="U2217" s="68">
        <v>44506</v>
      </c>
      <c r="V2217" s="347" t="s">
        <v>18</v>
      </c>
      <c r="W2217" s="9">
        <v>37250</v>
      </c>
      <c r="X2217" s="4" t="s">
        <v>11</v>
      </c>
      <c r="Y2217" s="4" t="s">
        <v>1285</v>
      </c>
      <c r="Z2217" s="68">
        <v>44494</v>
      </c>
    </row>
    <row r="2218" spans="1:26" ht="12.75" x14ac:dyDescent="0.35">
      <c r="A22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97</v>
      </c>
      <c r="B2218" s="181" t="str">
        <f>IF(All_Opps[[#This Row],[WeekMod]]&lt;&gt;"",CONCATENATE(All_Opps[[#This Row],[Opp Year]],"-",TEXT(All_Opps[[#This Row],[WeekMod]],"00#")),"")</f>
        <v>2021-097</v>
      </c>
      <c r="C22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97</v>
      </c>
      <c r="D2218" s="181" t="str">
        <f>CONCATENATE(All_Opps[[#This Row],[Opp Year]],"-",TEXT(All_Opps[[#This Row],[Week]],"00#"))</f>
        <v>2021-097</v>
      </c>
      <c r="E2218" s="181">
        <f>IFERROR(VALUE(RIGHT(All_Opps[[#This Row],[Opportunity Name]],2)),"")</f>
        <v>2</v>
      </c>
      <c r="F2218" s="181">
        <f>IFERROR(("20"&amp;LEFT(All_Opps[[#This Row],[Opportunity Name]],2))*1,"")</f>
        <v>2021</v>
      </c>
      <c r="G2218" s="181" t="str">
        <f>MID(All_Opps[[#This Row],[Opportunity Name]],3,2)</f>
        <v>12</v>
      </c>
      <c r="H2218" s="181" t="str">
        <f>LEFT(All_Opps[[#This Row],[Opportunity Name]],7)</f>
        <v>2112 Vo</v>
      </c>
      <c r="I2218" s="181" t="str" cm="1">
        <f t="array" ref="I22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18" s="181" t="str">
        <f>YEAR(All_Opps[[#This Row],[Close_Date]])&amp;"-"&amp;TEXT(MONTH(All_Opps[[#This Row],[Close_Date]]),"00")</f>
        <v>2021-11</v>
      </c>
      <c r="K2218" s="182">
        <f>All_Opps[[#This Row],[Created Date2]]*1</f>
        <v>44500</v>
      </c>
      <c r="L2218" s="183">
        <f>YEAR(All_Opps[[#This Row],[Created_Date]])</f>
        <v>2021</v>
      </c>
      <c r="M2218" s="184">
        <f>WEEKNUM(All_Opps[[#This Row],[Created_Date]],16)</f>
        <v>45</v>
      </c>
      <c r="N2218" s="182">
        <f>All_Opps[[#This Row],[Close Date]]*1</f>
        <v>44503</v>
      </c>
      <c r="O2218" s="185">
        <f>YEAR(All_Opps[[#This Row],[Close_Date]])</f>
        <v>2021</v>
      </c>
      <c r="P2218" s="183">
        <f>MONTH(All_Opps[[#This Row],[Close Date]])</f>
        <v>11</v>
      </c>
      <c r="Q2218" s="181">
        <f>WEEKNUM(All_Opps[[#This Row],[Close Date]],1)</f>
        <v>45</v>
      </c>
      <c r="R221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18" s="4" t="s">
        <v>4746</v>
      </c>
      <c r="T2218" s="4" t="s">
        <v>4747</v>
      </c>
      <c r="U2218" s="68">
        <v>44503</v>
      </c>
      <c r="V2218" s="347" t="s">
        <v>18</v>
      </c>
      <c r="W2218" s="9">
        <v>49560</v>
      </c>
      <c r="X2218" s="4" t="s">
        <v>15</v>
      </c>
      <c r="Y2218" s="4" t="s">
        <v>1285</v>
      </c>
      <c r="Z2218" s="68">
        <v>44500</v>
      </c>
    </row>
    <row r="2219" spans="1:26" ht="12.75" x14ac:dyDescent="0.35">
      <c r="A22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2219" s="181" t="str">
        <f>IF(All_Opps[[#This Row],[WeekMod]]&lt;&gt;"",CONCATENATE(All_Opps[[#This Row],[Opp Year]],"-",TEXT(All_Opps[[#This Row],[WeekMod]],"00#")),"")</f>
        <v>2022-048</v>
      </c>
      <c r="C22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2219" s="181" t="str">
        <f>CONCATENATE(All_Opps[[#This Row],[Opp Year]],"-",TEXT(All_Opps[[#This Row],[Week]],"00#"))</f>
        <v>2022-048</v>
      </c>
      <c r="E2219" s="181">
        <f>IFERROR(VALUE(RIGHT(All_Opps[[#This Row],[Opportunity Name]],2)),"")</f>
        <v>3</v>
      </c>
      <c r="F2219" s="181">
        <f>IFERROR(("20"&amp;LEFT(All_Opps[[#This Row],[Opportunity Name]],2))*1,"")</f>
        <v>2022</v>
      </c>
      <c r="G2219" s="181" t="str">
        <f>MID(All_Opps[[#This Row],[Opportunity Name]],3,2)</f>
        <v>06</v>
      </c>
      <c r="H2219" s="181" t="str">
        <f>LEFT(All_Opps[[#This Row],[Opportunity Name]],7)</f>
        <v>2206 Vi</v>
      </c>
      <c r="I2219" s="181" t="str" cm="1">
        <f t="array" ref="I22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19" s="181" t="str">
        <f>YEAR(All_Opps[[#This Row],[Close_Date]])&amp;"-"&amp;TEXT(MONTH(All_Opps[[#This Row],[Close_Date]]),"00")</f>
        <v>2021-11</v>
      </c>
      <c r="K2219" s="182">
        <f>All_Opps[[#This Row],[Created Date2]]*1</f>
        <v>44511</v>
      </c>
      <c r="L2219" s="183">
        <f>YEAR(All_Opps[[#This Row],[Created_Date]])</f>
        <v>2021</v>
      </c>
      <c r="M2219" s="184">
        <f>WEEKNUM(All_Opps[[#This Row],[Created_Date]],16)</f>
        <v>46</v>
      </c>
      <c r="N2219" s="182">
        <f>All_Opps[[#This Row],[Close Date]]*1</f>
        <v>44526</v>
      </c>
      <c r="O2219" s="185">
        <f>YEAR(All_Opps[[#This Row],[Close_Date]])</f>
        <v>2021</v>
      </c>
      <c r="P2219" s="183">
        <f>MONTH(All_Opps[[#This Row],[Close Date]])</f>
        <v>11</v>
      </c>
      <c r="Q2219" s="181">
        <f>WEEKNUM(All_Opps[[#This Row],[Close Date]],1)</f>
        <v>48</v>
      </c>
      <c r="R22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19" s="4" t="s">
        <v>4748</v>
      </c>
      <c r="T2219" s="4" t="s">
        <v>4749</v>
      </c>
      <c r="U2219" s="68">
        <v>44526</v>
      </c>
      <c r="V2219" s="347" t="s">
        <v>18</v>
      </c>
      <c r="W2219" s="9">
        <v>91394</v>
      </c>
      <c r="X2219" s="4" t="s">
        <v>13</v>
      </c>
      <c r="Y2219" s="4" t="s">
        <v>1285</v>
      </c>
      <c r="Z2219" s="68">
        <v>44511</v>
      </c>
    </row>
    <row r="2220" spans="1:26" ht="12.75" x14ac:dyDescent="0.35">
      <c r="A22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2220" s="181" t="str">
        <f>IF(All_Opps[[#This Row],[WeekMod]]&lt;&gt;"",CONCATENATE(All_Opps[[#This Row],[Opp Year]],"-",TEXT(All_Opps[[#This Row],[WeekMod]],"00#")),"")</f>
        <v>2022-045</v>
      </c>
      <c r="C22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2220" s="181" t="str">
        <f>CONCATENATE(All_Opps[[#This Row],[Opp Year]],"-",TEXT(All_Opps[[#This Row],[Week]],"00#"))</f>
        <v>2022-045</v>
      </c>
      <c r="E2220" s="181">
        <f>IFERROR(VALUE(RIGHT(All_Opps[[#This Row],[Opportunity Name]],2)),"")</f>
        <v>11</v>
      </c>
      <c r="F2220" s="181">
        <f>IFERROR(("20"&amp;LEFT(All_Opps[[#This Row],[Opportunity Name]],2))*1,"")</f>
        <v>2022</v>
      </c>
      <c r="G2220" s="181" t="str">
        <f>MID(All_Opps[[#This Row],[Opportunity Name]],3,2)</f>
        <v>02</v>
      </c>
      <c r="H2220" s="181" t="str">
        <f>LEFT(All_Opps[[#This Row],[Opportunity Name]],7)</f>
        <v>2202 Je</v>
      </c>
      <c r="I2220" s="181" t="str" cm="1">
        <f t="array" ref="I22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20" s="181" t="str">
        <f>YEAR(All_Opps[[#This Row],[Close_Date]])&amp;"-"&amp;TEXT(MONTH(All_Opps[[#This Row],[Close_Date]]),"00")</f>
        <v>2021-10</v>
      </c>
      <c r="K2220" s="182">
        <f>All_Opps[[#This Row],[Created Date2]]*1</f>
        <v>44493</v>
      </c>
      <c r="L2220" s="183">
        <f>YEAR(All_Opps[[#This Row],[Created_Date]])</f>
        <v>2021</v>
      </c>
      <c r="M2220" s="184">
        <f>WEEKNUM(All_Opps[[#This Row],[Created_Date]],16)</f>
        <v>44</v>
      </c>
      <c r="N2220" s="182">
        <f>All_Opps[[#This Row],[Close Date]]*1</f>
        <v>44500</v>
      </c>
      <c r="O2220" s="185">
        <f>YEAR(All_Opps[[#This Row],[Close_Date]])</f>
        <v>2021</v>
      </c>
      <c r="P2220" s="183">
        <f>MONTH(All_Opps[[#This Row],[Close Date]])</f>
        <v>10</v>
      </c>
      <c r="Q2220" s="181">
        <f>WEEKNUM(All_Opps[[#This Row],[Close Date]],1)</f>
        <v>45</v>
      </c>
      <c r="R22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20" s="4" t="s">
        <v>4750</v>
      </c>
      <c r="T2220" s="4" t="s">
        <v>4751</v>
      </c>
      <c r="U2220" s="68">
        <v>44500</v>
      </c>
      <c r="V2220" s="347" t="s">
        <v>18</v>
      </c>
      <c r="W2220" s="341">
        <v>195090</v>
      </c>
      <c r="X2220" s="4" t="s">
        <v>13</v>
      </c>
      <c r="Y2220" s="4" t="s">
        <v>328</v>
      </c>
      <c r="Z2220" s="68">
        <v>44493</v>
      </c>
    </row>
    <row r="2221" spans="1:26" ht="12.75" x14ac:dyDescent="0.35">
      <c r="A22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2221" s="181" t="str">
        <f>IF(All_Opps[[#This Row],[WeekMod]]&lt;&gt;"",CONCATENATE(All_Opps[[#This Row],[Opp Year]],"-",TEXT(All_Opps[[#This Row],[WeekMod]],"00#")),"")</f>
        <v>2022-049</v>
      </c>
      <c r="C22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2221" s="181" t="str">
        <f>CONCATENATE(All_Opps[[#This Row],[Opp Year]],"-",TEXT(All_Opps[[#This Row],[Week]],"00#"))</f>
        <v>2022-049</v>
      </c>
      <c r="E2221" s="181">
        <f>IFERROR(VALUE(RIGHT(All_Opps[[#This Row],[Opportunity Name]],2)),"")</f>
        <v>2</v>
      </c>
      <c r="F2221" s="181">
        <f>IFERROR(("20"&amp;LEFT(All_Opps[[#This Row],[Opportunity Name]],2))*1,"")</f>
        <v>2022</v>
      </c>
      <c r="G2221" s="181" t="str">
        <f>MID(All_Opps[[#This Row],[Opportunity Name]],3,2)</f>
        <v>01</v>
      </c>
      <c r="H2221" s="181" t="str">
        <f>LEFT(All_Opps[[#This Row],[Opportunity Name]],7)</f>
        <v>2201 Th</v>
      </c>
      <c r="I2221" s="181" t="str" cm="1">
        <f t="array" ref="I22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21" s="181" t="str">
        <f>YEAR(All_Opps[[#This Row],[Close_Date]])&amp;"-"&amp;TEXT(MONTH(All_Opps[[#This Row],[Close_Date]]),"00")</f>
        <v>2021-12</v>
      </c>
      <c r="K2221" s="182">
        <f>All_Opps[[#This Row],[Created Date2]]*1</f>
        <v>44526</v>
      </c>
      <c r="L2221" s="183">
        <f>YEAR(All_Opps[[#This Row],[Created_Date]])</f>
        <v>2021</v>
      </c>
      <c r="M2221" s="184">
        <f>WEEKNUM(All_Opps[[#This Row],[Created_Date]],16)</f>
        <v>48</v>
      </c>
      <c r="N2221" s="182">
        <f>All_Opps[[#This Row],[Close Date]]*1</f>
        <v>44531</v>
      </c>
      <c r="O2221" s="185">
        <f>YEAR(All_Opps[[#This Row],[Close_Date]])</f>
        <v>2021</v>
      </c>
      <c r="P2221" s="183">
        <f>MONTH(All_Opps[[#This Row],[Close Date]])</f>
        <v>12</v>
      </c>
      <c r="Q2221" s="181">
        <f>WEEKNUM(All_Opps[[#This Row],[Close Date]],1)</f>
        <v>49</v>
      </c>
      <c r="R22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21" s="4" t="s">
        <v>4752</v>
      </c>
      <c r="T2221" s="4" t="s">
        <v>4753</v>
      </c>
      <c r="U2221" s="68">
        <v>44531</v>
      </c>
      <c r="V2221" s="347" t="s">
        <v>18</v>
      </c>
      <c r="W2221" s="9">
        <v>25362</v>
      </c>
      <c r="X2221" s="4" t="s">
        <v>13</v>
      </c>
      <c r="Y2221" s="4" t="s">
        <v>1285</v>
      </c>
      <c r="Z2221" s="68">
        <v>44526</v>
      </c>
    </row>
    <row r="2222" spans="1:26" ht="12.75" x14ac:dyDescent="0.35">
      <c r="A22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2222" s="181" t="str">
        <f>IF(All_Opps[[#This Row],[WeekMod]]&lt;&gt;"",CONCATENATE(All_Opps[[#This Row],[Opp Year]],"-",TEXT(All_Opps[[#This Row],[WeekMod]],"00#")),"")</f>
        <v>2022-047</v>
      </c>
      <c r="C22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2222" s="181" t="str">
        <f>CONCATENATE(All_Opps[[#This Row],[Opp Year]],"-",TEXT(All_Opps[[#This Row],[Week]],"00#"))</f>
        <v>2022-047</v>
      </c>
      <c r="E2222" s="181">
        <f>IFERROR(VALUE(RIGHT(All_Opps[[#This Row],[Opportunity Name]],2)),"")</f>
        <v>2</v>
      </c>
      <c r="F2222" s="181">
        <f>IFERROR(("20"&amp;LEFT(All_Opps[[#This Row],[Opportunity Name]],2))*1,"")</f>
        <v>2022</v>
      </c>
      <c r="G2222" s="181" t="str">
        <f>MID(All_Opps[[#This Row],[Opportunity Name]],3,2)</f>
        <v>09</v>
      </c>
      <c r="H2222" s="181" t="str">
        <f>LEFT(All_Opps[[#This Row],[Opportunity Name]],7)</f>
        <v>2209 Li</v>
      </c>
      <c r="I2222" s="181" t="str" cm="1">
        <f t="array" ref="I22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22" s="181" t="str">
        <f>YEAR(All_Opps[[#This Row],[Close_Date]])&amp;"-"&amp;TEXT(MONTH(All_Opps[[#This Row],[Close_Date]]),"00")</f>
        <v>2021-11</v>
      </c>
      <c r="K2222" s="182">
        <f>All_Opps[[#This Row],[Created Date2]]*1</f>
        <v>44513</v>
      </c>
      <c r="L2222" s="183">
        <f>YEAR(All_Opps[[#This Row],[Created_Date]])</f>
        <v>2021</v>
      </c>
      <c r="M2222" s="184">
        <f>WEEKNUM(All_Opps[[#This Row],[Created_Date]],16)</f>
        <v>47</v>
      </c>
      <c r="N2222" s="182">
        <f>All_Opps[[#This Row],[Close Date]]*1</f>
        <v>44517</v>
      </c>
      <c r="O2222" s="185">
        <f>YEAR(All_Opps[[#This Row],[Close_Date]])</f>
        <v>2021</v>
      </c>
      <c r="P2222" s="183">
        <f>MONTH(All_Opps[[#This Row],[Close Date]])</f>
        <v>11</v>
      </c>
      <c r="Q2222" s="181">
        <f>WEEKNUM(All_Opps[[#This Row],[Close Date]],1)</f>
        <v>47</v>
      </c>
      <c r="R22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22" s="4" t="s">
        <v>4754</v>
      </c>
      <c r="T2222" s="4" t="s">
        <v>4755</v>
      </c>
      <c r="U2222" s="68">
        <v>44517</v>
      </c>
      <c r="V2222" s="347" t="s">
        <v>18</v>
      </c>
      <c r="W2222" s="9">
        <v>18101</v>
      </c>
      <c r="X2222" s="4" t="s">
        <v>13</v>
      </c>
      <c r="Y2222" s="4" t="s">
        <v>1285</v>
      </c>
      <c r="Z2222" s="68">
        <v>44513</v>
      </c>
    </row>
    <row r="2223" spans="1:26" ht="12.75" x14ac:dyDescent="0.35">
      <c r="A22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2223" s="181" t="str">
        <f>IF(All_Opps[[#This Row],[WeekMod]]&lt;&gt;"",CONCATENATE(All_Opps[[#This Row],[Opp Year]],"-",TEXT(All_Opps[[#This Row],[WeekMod]],"00#")),"")</f>
        <v>2022-052</v>
      </c>
      <c r="C22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2223" s="181" t="str">
        <f>CONCATENATE(All_Opps[[#This Row],[Opp Year]],"-",TEXT(All_Opps[[#This Row],[Week]],"00#"))</f>
        <v>2022-052</v>
      </c>
      <c r="E2223" s="181">
        <f>IFERROR(VALUE(RIGHT(All_Opps[[#This Row],[Opportunity Name]],2)),"")</f>
        <v>2</v>
      </c>
      <c r="F2223" s="181">
        <f>IFERROR(("20"&amp;LEFT(All_Opps[[#This Row],[Opportunity Name]],2))*1,"")</f>
        <v>2022</v>
      </c>
      <c r="G2223" s="181" t="str">
        <f>MID(All_Opps[[#This Row],[Opportunity Name]],3,2)</f>
        <v>01</v>
      </c>
      <c r="H2223" s="181" t="str">
        <f>LEFT(All_Opps[[#This Row],[Opportunity Name]],7)</f>
        <v>2201-04</v>
      </c>
      <c r="I2223" s="181" t="str" cm="1">
        <f t="array" ref="I22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23" s="181" t="str">
        <f>YEAR(All_Opps[[#This Row],[Close_Date]])&amp;"-"&amp;TEXT(MONTH(All_Opps[[#This Row],[Close_Date]]),"00")</f>
        <v>2021-12</v>
      </c>
      <c r="K2223" s="182">
        <f>All_Opps[[#This Row],[Created Date2]]*1</f>
        <v>44538</v>
      </c>
      <c r="L2223" s="183">
        <f>YEAR(All_Opps[[#This Row],[Created_Date]])</f>
        <v>2021</v>
      </c>
      <c r="M2223" s="184">
        <f>WEEKNUM(All_Opps[[#This Row],[Created_Date]],16)</f>
        <v>50</v>
      </c>
      <c r="N2223" s="182">
        <f>All_Opps[[#This Row],[Close Date]]*1</f>
        <v>44552</v>
      </c>
      <c r="O2223" s="185">
        <f>YEAR(All_Opps[[#This Row],[Close_Date]])</f>
        <v>2021</v>
      </c>
      <c r="P2223" s="183">
        <f>MONTH(All_Opps[[#This Row],[Close Date]])</f>
        <v>12</v>
      </c>
      <c r="Q2223" s="181">
        <f>WEEKNUM(All_Opps[[#This Row],[Close Date]],1)</f>
        <v>52</v>
      </c>
      <c r="R222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</v>
      </c>
      <c r="S2223" s="4" t="s">
        <v>4756</v>
      </c>
      <c r="T2223" s="4" t="s">
        <v>4757</v>
      </c>
      <c r="U2223" s="68">
        <v>44552</v>
      </c>
      <c r="V2223" s="347" t="s">
        <v>19</v>
      </c>
      <c r="W2223" s="9">
        <v>47889</v>
      </c>
      <c r="X2223" s="4" t="s">
        <v>187</v>
      </c>
      <c r="Y2223" s="4" t="s">
        <v>1285</v>
      </c>
      <c r="Z2223" s="68">
        <v>44538</v>
      </c>
    </row>
    <row r="2224" spans="1:26" ht="12.75" x14ac:dyDescent="0.35">
      <c r="A22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2224" s="181" t="str">
        <f>IF(All_Opps[[#This Row],[WeekMod]]&lt;&gt;"",CONCATENATE(All_Opps[[#This Row],[Opp Year]],"-",TEXT(All_Opps[[#This Row],[WeekMod]],"00#")),"")</f>
        <v>2022-051</v>
      </c>
      <c r="C22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2224" s="181" t="str">
        <f>CONCATENATE(All_Opps[[#This Row],[Opp Year]],"-",TEXT(All_Opps[[#This Row],[Week]],"00#"))</f>
        <v>2022-051</v>
      </c>
      <c r="E2224" s="181">
        <f>IFERROR(VALUE(RIGHT(All_Opps[[#This Row],[Opportunity Name]],2)),"")</f>
        <v>2</v>
      </c>
      <c r="F2224" s="181">
        <f>IFERROR(("20"&amp;LEFT(All_Opps[[#This Row],[Opportunity Name]],2))*1,"")</f>
        <v>2022</v>
      </c>
      <c r="G2224" s="181" t="str">
        <f>MID(All_Opps[[#This Row],[Opportunity Name]],3,2)</f>
        <v>01</v>
      </c>
      <c r="H2224" s="181" t="str">
        <f>LEFT(All_Opps[[#This Row],[Opportunity Name]],7)</f>
        <v>2201-04</v>
      </c>
      <c r="I2224" s="181" t="str" cm="1">
        <f t="array" ref="I22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24" s="181" t="str">
        <f>YEAR(All_Opps[[#This Row],[Close_Date]])&amp;"-"&amp;TEXT(MONTH(All_Opps[[#This Row],[Close_Date]]),"00")</f>
        <v>2021-12</v>
      </c>
      <c r="K2224" s="182">
        <f>All_Opps[[#This Row],[Created Date2]]*1</f>
        <v>44535</v>
      </c>
      <c r="L2224" s="183">
        <f>YEAR(All_Opps[[#This Row],[Created_Date]])</f>
        <v>2021</v>
      </c>
      <c r="M2224" s="184">
        <f>WEEKNUM(All_Opps[[#This Row],[Created_Date]],16)</f>
        <v>50</v>
      </c>
      <c r="N2224" s="182">
        <f>All_Opps[[#This Row],[Close Date]]*1</f>
        <v>44542</v>
      </c>
      <c r="O2224" s="185">
        <f>YEAR(All_Opps[[#This Row],[Close_Date]])</f>
        <v>2021</v>
      </c>
      <c r="P2224" s="183">
        <f>MONTH(All_Opps[[#This Row],[Close Date]])</f>
        <v>12</v>
      </c>
      <c r="Q2224" s="181">
        <f>WEEKNUM(All_Opps[[#This Row],[Close Date]],1)</f>
        <v>51</v>
      </c>
      <c r="R222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</v>
      </c>
      <c r="S2224" s="4" t="s">
        <v>4758</v>
      </c>
      <c r="T2224" s="4" t="s">
        <v>4759</v>
      </c>
      <c r="U2224" s="68">
        <v>44542</v>
      </c>
      <c r="V2224" s="347" t="s">
        <v>19</v>
      </c>
      <c r="W2224" s="9">
        <v>60965</v>
      </c>
      <c r="X2224" s="4" t="s">
        <v>6</v>
      </c>
      <c r="Y2224" s="4" t="s">
        <v>1285</v>
      </c>
      <c r="Z2224" s="68">
        <v>44535</v>
      </c>
    </row>
    <row r="2225" spans="1:26" ht="12.75" x14ac:dyDescent="0.35">
      <c r="A22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2225" s="181" t="str">
        <f>IF(All_Opps[[#This Row],[WeekMod]]&lt;&gt;"",CONCATENATE(All_Opps[[#This Row],[Opp Year]],"-",TEXT(All_Opps[[#This Row],[WeekMod]],"00#")),"")</f>
        <v>2022-047</v>
      </c>
      <c r="C22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2225" s="181" t="str">
        <f>CONCATENATE(All_Opps[[#This Row],[Opp Year]],"-",TEXT(All_Opps[[#This Row],[Week]],"00#"))</f>
        <v>2022-047</v>
      </c>
      <c r="E2225" s="181">
        <f>IFERROR(VALUE(RIGHT(All_Opps[[#This Row],[Opportunity Name]],2)),"")</f>
        <v>2</v>
      </c>
      <c r="F2225" s="181">
        <f>IFERROR(("20"&amp;LEFT(All_Opps[[#This Row],[Opportunity Name]],2))*1,"")</f>
        <v>2022</v>
      </c>
      <c r="G2225" s="181" t="str">
        <f>MID(All_Opps[[#This Row],[Opportunity Name]],3,2)</f>
        <v>05</v>
      </c>
      <c r="H2225" s="181" t="str">
        <f>LEFT(All_Opps[[#This Row],[Opportunity Name]],7)</f>
        <v>2205-15</v>
      </c>
      <c r="I2225" s="181" t="str" cm="1">
        <f t="array" ref="I22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25" s="181" t="str">
        <f>YEAR(All_Opps[[#This Row],[Close_Date]])&amp;"-"&amp;TEXT(MONTH(All_Opps[[#This Row],[Close_Date]]),"00")</f>
        <v>2021-11</v>
      </c>
      <c r="K2225" s="182">
        <f>All_Opps[[#This Row],[Created Date2]]*1</f>
        <v>44507</v>
      </c>
      <c r="L2225" s="183">
        <f>YEAR(All_Opps[[#This Row],[Created_Date]])</f>
        <v>2021</v>
      </c>
      <c r="M2225" s="184">
        <f>WEEKNUM(All_Opps[[#This Row],[Created_Date]],16)</f>
        <v>46</v>
      </c>
      <c r="N2225" s="182">
        <f>All_Opps[[#This Row],[Close Date]]*1</f>
        <v>44516</v>
      </c>
      <c r="O2225" s="185">
        <f>YEAR(All_Opps[[#This Row],[Close_Date]])</f>
        <v>2021</v>
      </c>
      <c r="P2225" s="183">
        <f>MONTH(All_Opps[[#This Row],[Close Date]])</f>
        <v>11</v>
      </c>
      <c r="Q2225" s="181">
        <f>WEEKNUM(All_Opps[[#This Row],[Close Date]],1)</f>
        <v>47</v>
      </c>
      <c r="R222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175</v>
      </c>
      <c r="S2225" s="4" t="s">
        <v>4760</v>
      </c>
      <c r="T2225" s="4" t="s">
        <v>4761</v>
      </c>
      <c r="U2225" s="68">
        <v>44516</v>
      </c>
      <c r="V2225" s="347" t="s">
        <v>19</v>
      </c>
      <c r="W2225" s="9">
        <v>118989</v>
      </c>
      <c r="X2225" s="4" t="s">
        <v>13</v>
      </c>
      <c r="Y2225" s="4" t="s">
        <v>3563</v>
      </c>
      <c r="Z2225" s="68">
        <v>44507</v>
      </c>
    </row>
    <row r="2226" spans="1:26" ht="12.75" x14ac:dyDescent="0.35">
      <c r="A22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103</v>
      </c>
      <c r="B2226" s="181" t="str">
        <f>IF(All_Opps[[#This Row],[WeekMod]]&lt;&gt;"",CONCATENATE(All_Opps[[#This Row],[Opp Year]],"-",TEXT(All_Opps[[#This Row],[WeekMod]],"00#")),"")</f>
        <v>2021-103</v>
      </c>
      <c r="C22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103</v>
      </c>
      <c r="D2226" s="181" t="str">
        <f>CONCATENATE(All_Opps[[#This Row],[Opp Year]],"-",TEXT(All_Opps[[#This Row],[Week]],"00#"))</f>
        <v>2021-103</v>
      </c>
      <c r="E2226" s="181">
        <f>IFERROR(VALUE(RIGHT(All_Opps[[#This Row],[Opportunity Name]],2)),"")</f>
        <v>4</v>
      </c>
      <c r="F2226" s="181">
        <f>IFERROR(("20"&amp;LEFT(All_Opps[[#This Row],[Opportunity Name]],2))*1,"")</f>
        <v>2021</v>
      </c>
      <c r="G2226" s="181" t="str">
        <f>MID(All_Opps[[#This Row],[Opportunity Name]],3,2)</f>
        <v>12</v>
      </c>
      <c r="H2226" s="181" t="str">
        <f>LEFT(All_Opps[[#This Row],[Opportunity Name]],7)</f>
        <v>2112 St</v>
      </c>
      <c r="I2226" s="181" t="str" cm="1">
        <f t="array" ref="I22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26" s="181" t="str">
        <f>YEAR(All_Opps[[#This Row],[Close_Date]])&amp;"-"&amp;TEXT(MONTH(All_Opps[[#This Row],[Close_Date]]),"00")</f>
        <v>2021-12</v>
      </c>
      <c r="K2226" s="182">
        <f>All_Opps[[#This Row],[Created Date2]]*1</f>
        <v>44502</v>
      </c>
      <c r="L2226" s="183">
        <f>YEAR(All_Opps[[#This Row],[Created_Date]])</f>
        <v>2021</v>
      </c>
      <c r="M2226" s="184">
        <f>WEEKNUM(All_Opps[[#This Row],[Created_Date]],16)</f>
        <v>45</v>
      </c>
      <c r="N2226" s="182">
        <f>All_Opps[[#This Row],[Close Date]]*1</f>
        <v>44544</v>
      </c>
      <c r="O2226" s="185">
        <f>YEAR(All_Opps[[#This Row],[Close_Date]])</f>
        <v>2021</v>
      </c>
      <c r="P2226" s="183">
        <f>MONTH(All_Opps[[#This Row],[Close Date]])</f>
        <v>12</v>
      </c>
      <c r="Q2226" s="181">
        <f>WEEKNUM(All_Opps[[#This Row],[Close Date]],1)</f>
        <v>51</v>
      </c>
      <c r="R222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26" s="4" t="s">
        <v>4762</v>
      </c>
      <c r="T2226" s="4" t="s">
        <v>4763</v>
      </c>
      <c r="U2226" s="68">
        <v>44544</v>
      </c>
      <c r="V2226" s="347" t="s">
        <v>18</v>
      </c>
      <c r="W2226" s="9">
        <v>79843</v>
      </c>
      <c r="X2226" s="4" t="s">
        <v>13</v>
      </c>
      <c r="Y2226" s="4" t="s">
        <v>3563</v>
      </c>
      <c r="Z2226" s="68">
        <v>44502</v>
      </c>
    </row>
    <row r="2227" spans="1:26" ht="12.75" x14ac:dyDescent="0.35">
      <c r="A22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2227" s="181" t="str">
        <f>IF(All_Opps[[#This Row],[WeekMod]]&lt;&gt;"",CONCATENATE(All_Opps[[#This Row],[Opp Year]],"-",TEXT(All_Opps[[#This Row],[WeekMod]],"00#")),"")</f>
        <v>2022-045</v>
      </c>
      <c r="C22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2227" s="181" t="str">
        <f>CONCATENATE(All_Opps[[#This Row],[Opp Year]],"-",TEXT(All_Opps[[#This Row],[Week]],"00#"))</f>
        <v>2022-045</v>
      </c>
      <c r="E2227" s="181">
        <f>IFERROR(VALUE(RIGHT(All_Opps[[#This Row],[Opportunity Name]],2)),"")</f>
        <v>2</v>
      </c>
      <c r="F2227" s="181">
        <f>IFERROR(("20"&amp;LEFT(All_Opps[[#This Row],[Opportunity Name]],2))*1,"")</f>
        <v>2022</v>
      </c>
      <c r="G2227" s="181" t="str">
        <f>MID(All_Opps[[#This Row],[Opportunity Name]],3,2)</f>
        <v>02</v>
      </c>
      <c r="H2227" s="181" t="str">
        <f>LEFT(All_Opps[[#This Row],[Opportunity Name]],7)</f>
        <v>2202 Vi</v>
      </c>
      <c r="I2227" s="181" t="str" cm="1">
        <f t="array" ref="I22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27" s="181" t="str">
        <f>YEAR(All_Opps[[#This Row],[Close_Date]])&amp;"-"&amp;TEXT(MONTH(All_Opps[[#This Row],[Close_Date]]),"00")</f>
        <v>2021-11</v>
      </c>
      <c r="K2227" s="182">
        <f>All_Opps[[#This Row],[Created Date2]]*1</f>
        <v>44484</v>
      </c>
      <c r="L2227" s="183">
        <f>YEAR(All_Opps[[#This Row],[Created_Date]])</f>
        <v>2021</v>
      </c>
      <c r="M2227" s="184">
        <f>WEEKNUM(All_Opps[[#This Row],[Created_Date]],16)</f>
        <v>42</v>
      </c>
      <c r="N2227" s="182">
        <f>All_Opps[[#This Row],[Close Date]]*1</f>
        <v>44503</v>
      </c>
      <c r="O2227" s="185">
        <f>YEAR(All_Opps[[#This Row],[Close_Date]])</f>
        <v>2021</v>
      </c>
      <c r="P2227" s="183">
        <f>MONTH(All_Opps[[#This Row],[Close Date]])</f>
        <v>11</v>
      </c>
      <c r="Q2227" s="181">
        <f>WEEKNUM(All_Opps[[#This Row],[Close Date]],1)</f>
        <v>45</v>
      </c>
      <c r="R222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27" s="4" t="s">
        <v>4764</v>
      </c>
      <c r="T2227" s="4" t="s">
        <v>4765</v>
      </c>
      <c r="U2227" s="68">
        <v>44503</v>
      </c>
      <c r="V2227" s="347" t="s">
        <v>18</v>
      </c>
      <c r="W2227" s="9">
        <v>34696</v>
      </c>
      <c r="X2227" s="4" t="s">
        <v>13</v>
      </c>
      <c r="Y2227" s="4" t="s">
        <v>3563</v>
      </c>
      <c r="Z2227" s="68">
        <v>44484</v>
      </c>
    </row>
    <row r="2228" spans="1:26" ht="12.75" x14ac:dyDescent="0.35">
      <c r="A22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2228" s="181" t="str">
        <f>IF(All_Opps[[#This Row],[WeekMod]]&lt;&gt;"",CONCATENATE(All_Opps[[#This Row],[Opp Year]],"-",TEXT(All_Opps[[#This Row],[WeekMod]],"00#")),"")</f>
        <v>2022-051</v>
      </c>
      <c r="C22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2228" s="181" t="str">
        <f>CONCATENATE(All_Opps[[#This Row],[Opp Year]],"-",TEXT(All_Opps[[#This Row],[Week]],"00#"))</f>
        <v>2022-051</v>
      </c>
      <c r="E2228" s="181">
        <f>IFERROR(VALUE(RIGHT(All_Opps[[#This Row],[Opportunity Name]],2)),"")</f>
        <v>2</v>
      </c>
      <c r="F2228" s="181">
        <f>IFERROR(("20"&amp;LEFT(All_Opps[[#This Row],[Opportunity Name]],2))*1,"")</f>
        <v>2022</v>
      </c>
      <c r="G2228" s="181" t="str">
        <f>MID(All_Opps[[#This Row],[Opportunity Name]],3,2)</f>
        <v>09</v>
      </c>
      <c r="H2228" s="181" t="str">
        <f>LEFT(All_Opps[[#This Row],[Opportunity Name]],7)</f>
        <v>2209-30</v>
      </c>
      <c r="I2228" s="181" t="str" cm="1">
        <f t="array" ref="I22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28" s="181" t="str">
        <f>YEAR(All_Opps[[#This Row],[Close_Date]])&amp;"-"&amp;TEXT(MONTH(All_Opps[[#This Row],[Close_Date]]),"00")</f>
        <v>2021-12</v>
      </c>
      <c r="K2228" s="182">
        <f>All_Opps[[#This Row],[Created Date2]]*1</f>
        <v>44543</v>
      </c>
      <c r="L2228" s="183">
        <f>YEAR(All_Opps[[#This Row],[Created_Date]])</f>
        <v>2021</v>
      </c>
      <c r="M2228" s="184">
        <f>WEEKNUM(All_Opps[[#This Row],[Created_Date]],16)</f>
        <v>51</v>
      </c>
      <c r="N2228" s="182">
        <f>All_Opps[[#This Row],[Close Date]]*1</f>
        <v>44544</v>
      </c>
      <c r="O2228" s="185">
        <f>YEAR(All_Opps[[#This Row],[Close_Date]])</f>
        <v>2021</v>
      </c>
      <c r="P2228" s="183">
        <f>MONTH(All_Opps[[#This Row],[Close Date]])</f>
        <v>12</v>
      </c>
      <c r="Q2228" s="181">
        <f>WEEKNUM(All_Opps[[#This Row],[Close Date]],1)</f>
        <v>51</v>
      </c>
      <c r="R222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262</v>
      </c>
      <c r="S2228" s="4" t="s">
        <v>4766</v>
      </c>
      <c r="T2228" s="4" t="s">
        <v>4767</v>
      </c>
      <c r="U2228" s="68">
        <v>44544</v>
      </c>
      <c r="V2228" s="347" t="s">
        <v>19</v>
      </c>
      <c r="W2228" s="9">
        <v>52269</v>
      </c>
      <c r="X2228" s="4" t="s">
        <v>13</v>
      </c>
      <c r="Y2228" s="4" t="s">
        <v>1285</v>
      </c>
      <c r="Z2228" s="68">
        <v>44543</v>
      </c>
    </row>
    <row r="2229" spans="1:26" ht="12.75" x14ac:dyDescent="0.35">
      <c r="A22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2229" s="181" t="str">
        <f>IF(All_Opps[[#This Row],[WeekMod]]&lt;&gt;"",CONCATENATE(All_Opps[[#This Row],[Opp Year]],"-",TEXT(All_Opps[[#This Row],[WeekMod]],"00#")),"")</f>
        <v>2022-047</v>
      </c>
      <c r="C22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2229" s="181" t="str">
        <f>CONCATENATE(All_Opps[[#This Row],[Opp Year]],"-",TEXT(All_Opps[[#This Row],[Week]],"00#"))</f>
        <v>2022-047</v>
      </c>
      <c r="E2229" s="181">
        <f>IFERROR(VALUE(RIGHT(All_Opps[[#This Row],[Opportunity Name]],2)),"")</f>
        <v>2</v>
      </c>
      <c r="F2229" s="181">
        <f>IFERROR(("20"&amp;LEFT(All_Opps[[#This Row],[Opportunity Name]],2))*1,"")</f>
        <v>2022</v>
      </c>
      <c r="G2229" s="181" t="str">
        <f>MID(All_Opps[[#This Row],[Opportunity Name]],3,2)</f>
        <v>05</v>
      </c>
      <c r="H2229" s="181" t="str">
        <f>LEFT(All_Opps[[#This Row],[Opportunity Name]],7)</f>
        <v>2205-15</v>
      </c>
      <c r="I2229" s="181" t="str" cm="1">
        <f t="array" ref="I22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29" s="181" t="str">
        <f>YEAR(All_Opps[[#This Row],[Close_Date]])&amp;"-"&amp;TEXT(MONTH(All_Opps[[#This Row],[Close_Date]]),"00")</f>
        <v>2021-11</v>
      </c>
      <c r="K2229" s="182">
        <f>All_Opps[[#This Row],[Created Date2]]*1</f>
        <v>44513</v>
      </c>
      <c r="L2229" s="183">
        <f>YEAR(All_Opps[[#This Row],[Created_Date]])</f>
        <v>2021</v>
      </c>
      <c r="M2229" s="184">
        <f>WEEKNUM(All_Opps[[#This Row],[Created_Date]],16)</f>
        <v>47</v>
      </c>
      <c r="N2229" s="182">
        <f>All_Opps[[#This Row],[Close Date]]*1</f>
        <v>44516</v>
      </c>
      <c r="O2229" s="185">
        <f>YEAR(All_Opps[[#This Row],[Close_Date]])</f>
        <v>2021</v>
      </c>
      <c r="P2229" s="183">
        <f>MONTH(All_Opps[[#This Row],[Close Date]])</f>
        <v>11</v>
      </c>
      <c r="Q2229" s="181">
        <f>WEEKNUM(All_Opps[[#This Row],[Close Date]],1)</f>
        <v>47</v>
      </c>
      <c r="R222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169</v>
      </c>
      <c r="S2229" s="4" t="s">
        <v>4768</v>
      </c>
      <c r="T2229" s="4" t="s">
        <v>4769</v>
      </c>
      <c r="U2229" s="68">
        <v>44516</v>
      </c>
      <c r="V2229" s="347" t="s">
        <v>19</v>
      </c>
      <c r="W2229" s="9">
        <v>128844</v>
      </c>
      <c r="X2229" s="4" t="s">
        <v>11</v>
      </c>
      <c r="Y2229" s="4" t="s">
        <v>3563</v>
      </c>
      <c r="Z2229" s="68">
        <v>44513</v>
      </c>
    </row>
    <row r="2230" spans="1:26" ht="12.75" x14ac:dyDescent="0.35">
      <c r="A22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2230" s="181" t="str">
        <f>IF(All_Opps[[#This Row],[WeekMod]]&lt;&gt;"",CONCATENATE(All_Opps[[#This Row],[Opp Year]],"-",TEXT(All_Opps[[#This Row],[WeekMod]],"00#")),"")</f>
        <v>2022-049</v>
      </c>
      <c r="C22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2230" s="181" t="str">
        <f>CONCATENATE(All_Opps[[#This Row],[Opp Year]],"-",TEXT(All_Opps[[#This Row],[Week]],"00#"))</f>
        <v>2022-049</v>
      </c>
      <c r="E2230" s="181">
        <f>IFERROR(VALUE(RIGHT(All_Opps[[#This Row],[Opportunity Name]],2)),"")</f>
        <v>2</v>
      </c>
      <c r="F2230" s="181">
        <f>IFERROR(("20"&amp;LEFT(All_Opps[[#This Row],[Opportunity Name]],2))*1,"")</f>
        <v>2022</v>
      </c>
      <c r="G2230" s="181" t="str">
        <f>MID(All_Opps[[#This Row],[Opportunity Name]],3,2)</f>
        <v>02</v>
      </c>
      <c r="H2230" s="181" t="str">
        <f>LEFT(All_Opps[[#This Row],[Opportunity Name]],7)</f>
        <v>2202 Ro</v>
      </c>
      <c r="I2230" s="181" t="str" cm="1">
        <f t="array" ref="I22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30" s="181" t="str">
        <f>YEAR(All_Opps[[#This Row],[Close_Date]])&amp;"-"&amp;TEXT(MONTH(All_Opps[[#This Row],[Close_Date]]),"00")</f>
        <v>2021-12</v>
      </c>
      <c r="K2230" s="182">
        <f>All_Opps[[#This Row],[Created Date2]]*1</f>
        <v>44515</v>
      </c>
      <c r="L2230" s="183">
        <f>YEAR(All_Opps[[#This Row],[Created_Date]])</f>
        <v>2021</v>
      </c>
      <c r="M2230" s="184">
        <f>WEEKNUM(All_Opps[[#This Row],[Created_Date]],16)</f>
        <v>47</v>
      </c>
      <c r="N2230" s="182">
        <f>All_Opps[[#This Row],[Close Date]]*1</f>
        <v>44533</v>
      </c>
      <c r="O2230" s="185">
        <f>YEAR(All_Opps[[#This Row],[Close_Date]])</f>
        <v>2021</v>
      </c>
      <c r="P2230" s="183">
        <f>MONTH(All_Opps[[#This Row],[Close Date]])</f>
        <v>12</v>
      </c>
      <c r="Q2230" s="181">
        <f>WEEKNUM(All_Opps[[#This Row],[Close Date]],1)</f>
        <v>49</v>
      </c>
      <c r="R223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30" s="4" t="s">
        <v>4770</v>
      </c>
      <c r="T2230" s="4" t="s">
        <v>4771</v>
      </c>
      <c r="U2230" s="68">
        <v>44533</v>
      </c>
      <c r="V2230" s="347" t="s">
        <v>18</v>
      </c>
      <c r="W2230" s="9">
        <v>13799</v>
      </c>
      <c r="X2230" s="4" t="s">
        <v>12</v>
      </c>
      <c r="Y2230" s="4" t="s">
        <v>1285</v>
      </c>
      <c r="Z2230" s="68">
        <v>44515</v>
      </c>
    </row>
    <row r="2231" spans="1:26" ht="12.75" x14ac:dyDescent="0.35">
      <c r="A22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2231" s="181" t="str">
        <f>IF(All_Opps[[#This Row],[WeekMod]]&lt;&gt;"",CONCATENATE(All_Opps[[#This Row],[Opp Year]],"-",TEXT(All_Opps[[#This Row],[WeekMod]],"00#")),"")</f>
        <v>2022-047</v>
      </c>
      <c r="C22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2231" s="181" t="str">
        <f>CONCATENATE(All_Opps[[#This Row],[Opp Year]],"-",TEXT(All_Opps[[#This Row],[Week]],"00#"))</f>
        <v>2022-047</v>
      </c>
      <c r="E2231" s="181">
        <f>IFERROR(VALUE(RIGHT(All_Opps[[#This Row],[Opportunity Name]],2)),"")</f>
        <v>3</v>
      </c>
      <c r="F2231" s="181">
        <f>IFERROR(("20"&amp;LEFT(All_Opps[[#This Row],[Opportunity Name]],2))*1,"")</f>
        <v>2022</v>
      </c>
      <c r="G2231" s="181" t="str">
        <f>MID(All_Opps[[#This Row],[Opportunity Name]],3,2)</f>
        <v>01</v>
      </c>
      <c r="H2231" s="181" t="str">
        <f>LEFT(All_Opps[[#This Row],[Opportunity Name]],7)</f>
        <v>2201 So</v>
      </c>
      <c r="I2231" s="181" t="str" cm="1">
        <f t="array" ref="I22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31" s="181" t="str">
        <f>YEAR(All_Opps[[#This Row],[Close_Date]])&amp;"-"&amp;TEXT(MONTH(All_Opps[[#This Row],[Close_Date]]),"00")</f>
        <v>2021-11</v>
      </c>
      <c r="K2231" s="182">
        <f>All_Opps[[#This Row],[Created Date2]]*1</f>
        <v>44497</v>
      </c>
      <c r="L2231" s="183">
        <f>YEAR(All_Opps[[#This Row],[Created_Date]])</f>
        <v>2021</v>
      </c>
      <c r="M2231" s="184">
        <f>WEEKNUM(All_Opps[[#This Row],[Created_Date]],16)</f>
        <v>44</v>
      </c>
      <c r="N2231" s="182">
        <f>All_Opps[[#This Row],[Close Date]]*1</f>
        <v>44514</v>
      </c>
      <c r="O2231" s="185">
        <f>YEAR(All_Opps[[#This Row],[Close_Date]])</f>
        <v>2021</v>
      </c>
      <c r="P2231" s="183">
        <f>MONTH(All_Opps[[#This Row],[Close Date]])</f>
        <v>11</v>
      </c>
      <c r="Q2231" s="181">
        <f>WEEKNUM(All_Opps[[#This Row],[Close Date]],1)</f>
        <v>47</v>
      </c>
      <c r="R223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31" s="4" t="s">
        <v>4772</v>
      </c>
      <c r="T2231" s="4" t="s">
        <v>4773</v>
      </c>
      <c r="U2231" s="68">
        <v>44514</v>
      </c>
      <c r="V2231" s="347" t="s">
        <v>18</v>
      </c>
      <c r="W2231" s="9">
        <v>50112</v>
      </c>
      <c r="X2231" s="4" t="s">
        <v>5</v>
      </c>
      <c r="Y2231" s="4" t="s">
        <v>3563</v>
      </c>
      <c r="Z2231" s="68">
        <v>44497</v>
      </c>
    </row>
    <row r="2232" spans="1:26" ht="12.75" x14ac:dyDescent="0.35">
      <c r="A22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2232" s="181" t="str">
        <f>IF(All_Opps[[#This Row],[WeekMod]]&lt;&gt;"",CONCATENATE(All_Opps[[#This Row],[Opp Year]],"-",TEXT(All_Opps[[#This Row],[WeekMod]],"00#")),"")</f>
        <v>2022-050</v>
      </c>
      <c r="C22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2232" s="181" t="str">
        <f>CONCATENATE(All_Opps[[#This Row],[Opp Year]],"-",TEXT(All_Opps[[#This Row],[Week]],"00#"))</f>
        <v>2022-050</v>
      </c>
      <c r="E2232" s="181">
        <f>IFERROR(VALUE(RIGHT(All_Opps[[#This Row],[Opportunity Name]],2)),"")</f>
        <v>1</v>
      </c>
      <c r="F2232" s="181">
        <f>IFERROR(("20"&amp;LEFT(All_Opps[[#This Row],[Opportunity Name]],2))*1,"")</f>
        <v>2022</v>
      </c>
      <c r="G2232" s="181" t="str">
        <f>MID(All_Opps[[#This Row],[Opportunity Name]],3,2)</f>
        <v>05</v>
      </c>
      <c r="H2232" s="181" t="str">
        <f>LEFT(All_Opps[[#This Row],[Opportunity Name]],7)</f>
        <v>2205-13</v>
      </c>
      <c r="I2232" s="181" t="str" cm="1">
        <f t="array" ref="I22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32" s="181" t="str">
        <f>YEAR(All_Opps[[#This Row],[Close_Date]])&amp;"-"&amp;TEXT(MONTH(All_Opps[[#This Row],[Close_Date]]),"00")</f>
        <v>2021-12</v>
      </c>
      <c r="K2232" s="182">
        <f>All_Opps[[#This Row],[Created Date2]]*1</f>
        <v>44540</v>
      </c>
      <c r="L2232" s="183">
        <f>YEAR(All_Opps[[#This Row],[Created_Date]])</f>
        <v>2021</v>
      </c>
      <c r="M2232" s="184">
        <f>WEEKNUM(All_Opps[[#This Row],[Created_Date]],16)</f>
        <v>50</v>
      </c>
      <c r="N2232" s="182">
        <f>All_Opps[[#This Row],[Close Date]]*1</f>
        <v>44540</v>
      </c>
      <c r="O2232" s="185">
        <f>YEAR(All_Opps[[#This Row],[Close_Date]])</f>
        <v>2021</v>
      </c>
      <c r="P2232" s="183">
        <f>MONTH(All_Opps[[#This Row],[Close Date]])</f>
        <v>12</v>
      </c>
      <c r="Q2232" s="181">
        <f>WEEKNUM(All_Opps[[#This Row],[Close Date]],1)</f>
        <v>50</v>
      </c>
      <c r="R223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142</v>
      </c>
      <c r="S2232" s="4" t="s">
        <v>4774</v>
      </c>
      <c r="T2232" s="4" t="s">
        <v>4775</v>
      </c>
      <c r="U2232" s="68">
        <v>44540</v>
      </c>
      <c r="V2232" s="347" t="s">
        <v>19</v>
      </c>
      <c r="W2232" s="341">
        <v>19341</v>
      </c>
      <c r="X2232" s="4" t="s">
        <v>13</v>
      </c>
      <c r="Y2232" s="4" t="s">
        <v>328</v>
      </c>
      <c r="Z2232" s="68">
        <v>44540</v>
      </c>
    </row>
    <row r="2233" spans="1:26" ht="12.75" x14ac:dyDescent="0.35">
      <c r="A22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2233" s="181" t="str">
        <f>IF(All_Opps[[#This Row],[WeekMod]]&lt;&gt;"",CONCATENATE(All_Opps[[#This Row],[Opp Year]],"-",TEXT(All_Opps[[#This Row],[WeekMod]],"00#")),"")</f>
        <v>2022-052</v>
      </c>
      <c r="C22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2233" s="181" t="str">
        <f>CONCATENATE(All_Opps[[#This Row],[Opp Year]],"-",TEXT(All_Opps[[#This Row],[Week]],"00#"))</f>
        <v>2022-052</v>
      </c>
      <c r="E2233" s="181">
        <f>IFERROR(VALUE(RIGHT(All_Opps[[#This Row],[Opportunity Name]],2)),"")</f>
        <v>2</v>
      </c>
      <c r="F2233" s="181">
        <f>IFERROR(("20"&amp;LEFT(All_Opps[[#This Row],[Opportunity Name]],2))*1,"")</f>
        <v>2022</v>
      </c>
      <c r="G2233" s="181" t="str">
        <f>MID(All_Opps[[#This Row],[Opportunity Name]],3,2)</f>
        <v>08</v>
      </c>
      <c r="H2233" s="181" t="str">
        <f>LEFT(All_Opps[[#This Row],[Opportunity Name]],7)</f>
        <v>2208-01</v>
      </c>
      <c r="I2233" s="181" t="str" cm="1">
        <f t="array" ref="I22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233" s="181" t="str">
        <f>YEAR(All_Opps[[#This Row],[Close_Date]])&amp;"-"&amp;TEXT(MONTH(All_Opps[[#This Row],[Close_Date]]),"00")</f>
        <v>2021-12</v>
      </c>
      <c r="K2233" s="182">
        <f>All_Opps[[#This Row],[Created Date2]]*1</f>
        <v>44546</v>
      </c>
      <c r="L2233" s="183">
        <f>YEAR(All_Opps[[#This Row],[Created_Date]])</f>
        <v>2021</v>
      </c>
      <c r="M2233" s="184">
        <f>WEEKNUM(All_Opps[[#This Row],[Created_Date]],16)</f>
        <v>51</v>
      </c>
      <c r="N2233" s="182">
        <f>All_Opps[[#This Row],[Close Date]]*1</f>
        <v>44549</v>
      </c>
      <c r="O2233" s="185">
        <f>YEAR(All_Opps[[#This Row],[Close_Date]])</f>
        <v>2021</v>
      </c>
      <c r="P2233" s="183">
        <f>MONTH(All_Opps[[#This Row],[Close Date]])</f>
        <v>12</v>
      </c>
      <c r="Q2233" s="181">
        <f>WEEKNUM(All_Opps[[#This Row],[Close Date]],1)</f>
        <v>52</v>
      </c>
      <c r="R22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33" s="4" t="s">
        <v>4776</v>
      </c>
      <c r="T2233" s="4" t="s">
        <v>4777</v>
      </c>
      <c r="U2233" s="68">
        <v>44549</v>
      </c>
      <c r="V2233" s="347" t="s">
        <v>20</v>
      </c>
      <c r="W2233" s="341">
        <v>0</v>
      </c>
      <c r="X2233" s="4" t="s">
        <v>13</v>
      </c>
      <c r="Y2233" s="4" t="s">
        <v>328</v>
      </c>
      <c r="Z2233" s="68">
        <v>44546</v>
      </c>
    </row>
    <row r="2234" spans="1:26" ht="12.75" x14ac:dyDescent="0.35">
      <c r="A22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2234" s="181" t="str">
        <f>IF(All_Opps[[#This Row],[WeekMod]]&lt;&gt;"",CONCATENATE(All_Opps[[#This Row],[Opp Year]],"-",TEXT(All_Opps[[#This Row],[WeekMod]],"00#")),"")</f>
        <v>2022-051</v>
      </c>
      <c r="C22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2234" s="181" t="str">
        <f>CONCATENATE(All_Opps[[#This Row],[Opp Year]],"-",TEXT(All_Opps[[#This Row],[Week]],"00#"))</f>
        <v>2022-051</v>
      </c>
      <c r="E2234" s="181">
        <f>IFERROR(VALUE(RIGHT(All_Opps[[#This Row],[Opportunity Name]],2)),"")</f>
        <v>4</v>
      </c>
      <c r="F2234" s="181">
        <f>IFERROR(("20"&amp;LEFT(All_Opps[[#This Row],[Opportunity Name]],2))*1,"")</f>
        <v>2022</v>
      </c>
      <c r="G2234" s="181" t="str">
        <f>MID(All_Opps[[#This Row],[Opportunity Name]],3,2)</f>
        <v>06</v>
      </c>
      <c r="H2234" s="181" t="str">
        <f>LEFT(All_Opps[[#This Row],[Opportunity Name]],7)</f>
        <v>2206 Ta</v>
      </c>
      <c r="I2234" s="181" t="str" cm="1">
        <f t="array" ref="I22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34" s="181" t="str">
        <f>YEAR(All_Opps[[#This Row],[Close_Date]])&amp;"-"&amp;TEXT(MONTH(All_Opps[[#This Row],[Close_Date]]),"00")</f>
        <v>2021-12</v>
      </c>
      <c r="K2234" s="182">
        <f>All_Opps[[#This Row],[Created Date2]]*1</f>
        <v>44515</v>
      </c>
      <c r="L2234" s="183">
        <f>YEAR(All_Opps[[#This Row],[Created_Date]])</f>
        <v>2021</v>
      </c>
      <c r="M2234" s="184">
        <f>WEEKNUM(All_Opps[[#This Row],[Created_Date]],16)</f>
        <v>47</v>
      </c>
      <c r="N2234" s="182">
        <f>All_Opps[[#This Row],[Close Date]]*1</f>
        <v>44548</v>
      </c>
      <c r="O2234" s="185">
        <f>YEAR(All_Opps[[#This Row],[Close_Date]])</f>
        <v>2021</v>
      </c>
      <c r="P2234" s="183">
        <f>MONTH(All_Opps[[#This Row],[Close Date]])</f>
        <v>12</v>
      </c>
      <c r="Q2234" s="181">
        <f>WEEKNUM(All_Opps[[#This Row],[Close Date]],1)</f>
        <v>51</v>
      </c>
      <c r="R223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34" s="4" t="s">
        <v>4778</v>
      </c>
      <c r="T2234" s="4" t="s">
        <v>4779</v>
      </c>
      <c r="U2234" s="68">
        <v>44548</v>
      </c>
      <c r="V2234" s="347" t="s">
        <v>18</v>
      </c>
      <c r="W2234" s="9">
        <v>88936</v>
      </c>
      <c r="X2234" s="4" t="s">
        <v>159</v>
      </c>
      <c r="Y2234" s="4" t="s">
        <v>3563</v>
      </c>
      <c r="Z2234" s="68">
        <v>44515</v>
      </c>
    </row>
    <row r="2235" spans="1:26" ht="12.75" x14ac:dyDescent="0.35">
      <c r="A22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2235" s="181" t="str">
        <f>IF(All_Opps[[#This Row],[WeekMod]]&lt;&gt;"",CONCATENATE(All_Opps[[#This Row],[Opp Year]],"-",TEXT(All_Opps[[#This Row],[WeekMod]],"00#")),"")</f>
        <v>2022-049</v>
      </c>
      <c r="C22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2235" s="181" t="str">
        <f>CONCATENATE(All_Opps[[#This Row],[Opp Year]],"-",TEXT(All_Opps[[#This Row],[Week]],"00#"))</f>
        <v>2022-049</v>
      </c>
      <c r="E2235" s="181">
        <f>IFERROR(VALUE(RIGHT(All_Opps[[#This Row],[Opportunity Name]],2)),"")</f>
        <v>10</v>
      </c>
      <c r="F2235" s="181">
        <f>IFERROR(("20"&amp;LEFT(All_Opps[[#This Row],[Opportunity Name]],2))*1,"")</f>
        <v>2022</v>
      </c>
      <c r="G2235" s="181" t="str">
        <f>MID(All_Opps[[#This Row],[Opportunity Name]],3,2)</f>
        <v>07</v>
      </c>
      <c r="H2235" s="181" t="str">
        <f>LEFT(All_Opps[[#This Row],[Opportunity Name]],7)</f>
        <v>2207-25</v>
      </c>
      <c r="I2235" s="181" t="str" cm="1">
        <f t="array" ref="I22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35" s="181" t="str">
        <f>YEAR(All_Opps[[#This Row],[Close_Date]])&amp;"-"&amp;TEXT(MONTH(All_Opps[[#This Row],[Close_Date]]),"00")</f>
        <v>2021-11</v>
      </c>
      <c r="K2235" s="182">
        <f>All_Opps[[#This Row],[Created Date2]]*1</f>
        <v>44530</v>
      </c>
      <c r="L2235" s="183">
        <f>YEAR(All_Opps[[#This Row],[Created_Date]])</f>
        <v>2021</v>
      </c>
      <c r="M2235" s="184">
        <f>WEEKNUM(All_Opps[[#This Row],[Created_Date]],16)</f>
        <v>49</v>
      </c>
      <c r="N2235" s="182">
        <f>All_Opps[[#This Row],[Close Date]]*1</f>
        <v>44530</v>
      </c>
      <c r="O2235" s="185">
        <f>YEAR(All_Opps[[#This Row],[Close_Date]])</f>
        <v>2021</v>
      </c>
      <c r="P2235" s="183">
        <f>MONTH(All_Opps[[#This Row],[Close Date]])</f>
        <v>11</v>
      </c>
      <c r="Q2235" s="181">
        <f>WEEKNUM(All_Opps[[#This Row],[Close Date]],1)</f>
        <v>49</v>
      </c>
      <c r="R223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213</v>
      </c>
      <c r="S2235" s="4" t="s">
        <v>4780</v>
      </c>
      <c r="T2235" s="4" t="s">
        <v>4781</v>
      </c>
      <c r="U2235" s="68">
        <v>44530</v>
      </c>
      <c r="V2235" s="347" t="s">
        <v>19</v>
      </c>
      <c r="W2235" s="9">
        <v>312635</v>
      </c>
      <c r="X2235" s="4" t="s">
        <v>11</v>
      </c>
      <c r="Y2235" s="4" t="s">
        <v>3563</v>
      </c>
      <c r="Z2235" s="68">
        <v>44530</v>
      </c>
    </row>
    <row r="2236" spans="1:26" ht="12.75" x14ac:dyDescent="0.35">
      <c r="A22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2236" s="181" t="str">
        <f>IF(All_Opps[[#This Row],[WeekMod]]&lt;&gt;"",CONCATENATE(All_Opps[[#This Row],[Opp Year]],"-",TEXT(All_Opps[[#This Row],[WeekMod]],"00#")),"")</f>
        <v>2022-053</v>
      </c>
      <c r="C22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2236" s="181" t="str">
        <f>CONCATENATE(All_Opps[[#This Row],[Opp Year]],"-",TEXT(All_Opps[[#This Row],[Week]],"00#"))</f>
        <v>2022-053</v>
      </c>
      <c r="E2236" s="181" t="str">
        <f>IFERROR(VALUE(RIGHT(All_Opps[[#This Row],[Opportunity Name]],2)),"")</f>
        <v/>
      </c>
      <c r="F2236" s="181">
        <f>IFERROR(("20"&amp;LEFT(All_Opps[[#This Row],[Opportunity Name]],2))*1,"")</f>
        <v>2022</v>
      </c>
      <c r="G2236" s="181" t="str">
        <f>MID(All_Opps[[#This Row],[Opportunity Name]],3,2)</f>
        <v>03</v>
      </c>
      <c r="H2236" s="181" t="str">
        <f>LEFT(All_Opps[[#This Row],[Opportunity Name]],7)</f>
        <v>2203 Za</v>
      </c>
      <c r="I2236" s="181" t="str" cm="1">
        <f t="array" ref="I22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36" s="181" t="str">
        <f>YEAR(All_Opps[[#This Row],[Close_Date]])&amp;"-"&amp;TEXT(MONTH(All_Opps[[#This Row],[Close_Date]]),"00")</f>
        <v>2021-12</v>
      </c>
      <c r="K2236" s="182">
        <f>All_Opps[[#This Row],[Created Date2]]*1</f>
        <v>44407</v>
      </c>
      <c r="L2236" s="183">
        <f>YEAR(All_Opps[[#This Row],[Created_Date]])</f>
        <v>2021</v>
      </c>
      <c r="M2236" s="184">
        <f>WEEKNUM(All_Opps[[#This Row],[Created_Date]],16)</f>
        <v>31</v>
      </c>
      <c r="N2236" s="182">
        <f>All_Opps[[#This Row],[Close Date]]*1</f>
        <v>44560</v>
      </c>
      <c r="O2236" s="185">
        <f>YEAR(All_Opps[[#This Row],[Close_Date]])</f>
        <v>2021</v>
      </c>
      <c r="P2236" s="183">
        <f>MONTH(All_Opps[[#This Row],[Close Date]])</f>
        <v>12</v>
      </c>
      <c r="Q2236" s="181">
        <f>WEEKNUM(All_Opps[[#This Row],[Close Date]],1)</f>
        <v>53</v>
      </c>
      <c r="R223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36" s="4" t="s">
        <v>4782</v>
      </c>
      <c r="T2236" s="4" t="s">
        <v>4783</v>
      </c>
      <c r="U2236" s="68">
        <v>44560</v>
      </c>
      <c r="V2236" s="347" t="s">
        <v>18</v>
      </c>
      <c r="W2236" s="341">
        <v>148864</v>
      </c>
      <c r="X2236" s="4" t="s">
        <v>5</v>
      </c>
      <c r="Y2236" s="4" t="s">
        <v>328</v>
      </c>
      <c r="Z2236" s="68">
        <v>44407</v>
      </c>
    </row>
    <row r="2237" spans="1:26" ht="12.75" x14ac:dyDescent="0.35">
      <c r="A22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2237" s="181" t="str">
        <f>IF(All_Opps[[#This Row],[WeekMod]]&lt;&gt;"",CONCATENATE(All_Opps[[#This Row],[Opp Year]],"-",TEXT(All_Opps[[#This Row],[WeekMod]],"00#")),"")</f>
        <v>2022-055</v>
      </c>
      <c r="C22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2237" s="181" t="str">
        <f>CONCATENATE(All_Opps[[#This Row],[Opp Year]],"-",TEXT(All_Opps[[#This Row],[Week]],"00#"))</f>
        <v>2022-055</v>
      </c>
      <c r="E2237" s="181">
        <f>IFERROR(VALUE(RIGHT(All_Opps[[#This Row],[Opportunity Name]],2)),"")</f>
        <v>9</v>
      </c>
      <c r="F2237" s="181">
        <f>IFERROR(("20"&amp;LEFT(All_Opps[[#This Row],[Opportunity Name]],2))*1,"")</f>
        <v>2022</v>
      </c>
      <c r="G2237" s="181" t="str">
        <f>MID(All_Opps[[#This Row],[Opportunity Name]],3,2)</f>
        <v>09</v>
      </c>
      <c r="H2237" s="181" t="str">
        <f>LEFT(All_Opps[[#This Row],[Opportunity Name]],7)</f>
        <v>2209 Wi</v>
      </c>
      <c r="I2237" s="181" t="str" cm="1">
        <f t="array" ref="I22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37" s="181" t="str">
        <f>YEAR(All_Opps[[#This Row],[Close_Date]])&amp;"-"&amp;TEXT(MONTH(All_Opps[[#This Row],[Close_Date]]),"00")</f>
        <v>2022-01</v>
      </c>
      <c r="K2237" s="182">
        <f>All_Opps[[#This Row],[Created Date2]]*1</f>
        <v>44472</v>
      </c>
      <c r="L2237" s="183">
        <f>YEAR(All_Opps[[#This Row],[Created_Date]])</f>
        <v>2021</v>
      </c>
      <c r="M2237" s="184">
        <f>WEEKNUM(All_Opps[[#This Row],[Created_Date]],16)</f>
        <v>41</v>
      </c>
      <c r="N2237" s="182">
        <f>All_Opps[[#This Row],[Close Date]]*1</f>
        <v>44572</v>
      </c>
      <c r="O2237" s="185">
        <f>YEAR(All_Opps[[#This Row],[Close_Date]])</f>
        <v>2022</v>
      </c>
      <c r="P2237" s="183">
        <f>MONTH(All_Opps[[#This Row],[Close Date]])</f>
        <v>1</v>
      </c>
      <c r="Q2237" s="181">
        <f>WEEKNUM(All_Opps[[#This Row],[Close Date]],1)</f>
        <v>3</v>
      </c>
      <c r="R223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37" s="4" t="s">
        <v>4784</v>
      </c>
      <c r="T2237" s="4" t="s">
        <v>4785</v>
      </c>
      <c r="U2237" s="68">
        <v>44572</v>
      </c>
      <c r="V2237" s="347" t="s">
        <v>18</v>
      </c>
      <c r="W2237" s="341">
        <v>176834</v>
      </c>
      <c r="X2237" s="4" t="s">
        <v>11</v>
      </c>
      <c r="Y2237" s="4" t="s">
        <v>328</v>
      </c>
      <c r="Z2237" s="68">
        <v>44472</v>
      </c>
    </row>
    <row r="2238" spans="1:26" ht="12.75" x14ac:dyDescent="0.35">
      <c r="A22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103</v>
      </c>
      <c r="B2238" s="181" t="str">
        <f>IF(All_Opps[[#This Row],[WeekMod]]&lt;&gt;"",CONCATENATE(All_Opps[[#This Row],[Opp Year]],"-",TEXT(All_Opps[[#This Row],[WeekMod]],"00#")),"")</f>
        <v>2021-103</v>
      </c>
      <c r="C22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103</v>
      </c>
      <c r="D2238" s="181" t="str">
        <f>CONCATENATE(All_Opps[[#This Row],[Opp Year]],"-",TEXT(All_Opps[[#This Row],[Week]],"00#"))</f>
        <v>2021-103</v>
      </c>
      <c r="E2238" s="181">
        <f>IFERROR(VALUE(RIGHT(All_Opps[[#This Row],[Opportunity Name]],2)),"")</f>
        <v>2</v>
      </c>
      <c r="F2238" s="181">
        <f>IFERROR(("20"&amp;LEFT(All_Opps[[#This Row],[Opportunity Name]],2))*1,"")</f>
        <v>2021</v>
      </c>
      <c r="G2238" s="181" t="str">
        <f>MID(All_Opps[[#This Row],[Opportunity Name]],3,2)</f>
        <v>12</v>
      </c>
      <c r="H2238" s="181" t="str">
        <f>LEFT(All_Opps[[#This Row],[Opportunity Name]],7)</f>
        <v>2112 So</v>
      </c>
      <c r="I2238" s="181" t="str" cm="1">
        <f t="array" ref="I22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38" s="181" t="str">
        <f>YEAR(All_Opps[[#This Row],[Close_Date]])&amp;"-"&amp;TEXT(MONTH(All_Opps[[#This Row],[Close_Date]]),"00")</f>
        <v>2021-12</v>
      </c>
      <c r="K2238" s="182">
        <f>All_Opps[[#This Row],[Created Date2]]*1</f>
        <v>44467</v>
      </c>
      <c r="L2238" s="183">
        <f>YEAR(All_Opps[[#This Row],[Created_Date]])</f>
        <v>2021</v>
      </c>
      <c r="M2238" s="184">
        <f>WEEKNUM(All_Opps[[#This Row],[Created_Date]],16)</f>
        <v>40</v>
      </c>
      <c r="N2238" s="182">
        <f>All_Opps[[#This Row],[Close Date]]*1</f>
        <v>44546</v>
      </c>
      <c r="O2238" s="185">
        <f>YEAR(All_Opps[[#This Row],[Close_Date]])</f>
        <v>2021</v>
      </c>
      <c r="P2238" s="183">
        <f>MONTH(All_Opps[[#This Row],[Close Date]])</f>
        <v>12</v>
      </c>
      <c r="Q2238" s="181">
        <f>WEEKNUM(All_Opps[[#This Row],[Close Date]],1)</f>
        <v>51</v>
      </c>
      <c r="R223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38" s="4" t="s">
        <v>4786</v>
      </c>
      <c r="T2238" s="4" t="s">
        <v>4787</v>
      </c>
      <c r="U2238" s="68">
        <v>44546</v>
      </c>
      <c r="V2238" s="347" t="s">
        <v>18</v>
      </c>
      <c r="W2238" s="341">
        <v>16659</v>
      </c>
      <c r="X2238" s="4" t="s">
        <v>6</v>
      </c>
      <c r="Y2238" s="4" t="s">
        <v>328</v>
      </c>
      <c r="Z2238" s="68">
        <v>44467</v>
      </c>
    </row>
    <row r="2239" spans="1:26" ht="12.75" x14ac:dyDescent="0.35">
      <c r="A22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2239" s="181" t="str">
        <f>IF(All_Opps[[#This Row],[WeekMod]]&lt;&gt;"",CONCATENATE(All_Opps[[#This Row],[Opp Year]],"-",TEXT(All_Opps[[#This Row],[WeekMod]],"00#")),"")</f>
        <v>2022-052</v>
      </c>
      <c r="C22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2239" s="181" t="str">
        <f>CONCATENATE(All_Opps[[#This Row],[Opp Year]],"-",TEXT(All_Opps[[#This Row],[Week]],"00#"))</f>
        <v>2022-052</v>
      </c>
      <c r="E2239" s="181">
        <f>IFERROR(VALUE(RIGHT(All_Opps[[#This Row],[Opportunity Name]],2)),"")</f>
        <v>6</v>
      </c>
      <c r="F2239" s="181">
        <f>IFERROR(("20"&amp;LEFT(All_Opps[[#This Row],[Opportunity Name]],2))*1,"")</f>
        <v>2022</v>
      </c>
      <c r="G2239" s="181" t="str">
        <f>MID(All_Opps[[#This Row],[Opportunity Name]],3,2)</f>
        <v>08</v>
      </c>
      <c r="H2239" s="181" t="str">
        <f>LEFT(All_Opps[[#This Row],[Opportunity Name]],7)</f>
        <v>2208 Ki</v>
      </c>
      <c r="I2239" s="181" t="str" cm="1">
        <f t="array" ref="I22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39" s="181" t="str">
        <f>YEAR(All_Opps[[#This Row],[Close_Date]])&amp;"-"&amp;TEXT(MONTH(All_Opps[[#This Row],[Close_Date]]),"00")</f>
        <v>2021-12</v>
      </c>
      <c r="K2239" s="182">
        <f>All_Opps[[#This Row],[Created Date2]]*1</f>
        <v>44473</v>
      </c>
      <c r="L2239" s="183">
        <f>YEAR(All_Opps[[#This Row],[Created_Date]])</f>
        <v>2021</v>
      </c>
      <c r="M2239" s="184">
        <f>WEEKNUM(All_Opps[[#This Row],[Created_Date]],16)</f>
        <v>41</v>
      </c>
      <c r="N2239" s="182">
        <f>All_Opps[[#This Row],[Close Date]]*1</f>
        <v>44552</v>
      </c>
      <c r="O2239" s="185">
        <f>YEAR(All_Opps[[#This Row],[Close_Date]])</f>
        <v>2021</v>
      </c>
      <c r="P2239" s="183">
        <f>MONTH(All_Opps[[#This Row],[Close Date]])</f>
        <v>12</v>
      </c>
      <c r="Q2239" s="181">
        <f>WEEKNUM(All_Opps[[#This Row],[Close Date]],1)</f>
        <v>52</v>
      </c>
      <c r="R223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39" s="4" t="s">
        <v>4788</v>
      </c>
      <c r="T2239" s="4" t="s">
        <v>4789</v>
      </c>
      <c r="U2239" s="68">
        <v>44552</v>
      </c>
      <c r="V2239" s="347" t="s">
        <v>18</v>
      </c>
      <c r="W2239" s="341">
        <v>83615</v>
      </c>
      <c r="X2239" s="4" t="s">
        <v>161</v>
      </c>
      <c r="Y2239" s="4" t="s">
        <v>328</v>
      </c>
      <c r="Z2239" s="68">
        <v>44473</v>
      </c>
    </row>
    <row r="2240" spans="1:26" ht="12.75" x14ac:dyDescent="0.35">
      <c r="A22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2240" s="181" t="str">
        <f>IF(All_Opps[[#This Row],[WeekMod]]&lt;&gt;"",CONCATENATE(All_Opps[[#This Row],[Opp Year]],"-",TEXT(All_Opps[[#This Row],[WeekMod]],"00#")),"")</f>
        <v>2022-053</v>
      </c>
      <c r="C22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2240" s="181" t="str">
        <f>CONCATENATE(All_Opps[[#This Row],[Opp Year]],"-",TEXT(All_Opps[[#This Row],[Week]],"00#"))</f>
        <v>2022-053</v>
      </c>
      <c r="E2240" s="181">
        <f>IFERROR(VALUE(RIGHT(All_Opps[[#This Row],[Opportunity Name]],2)),"")</f>
        <v>2</v>
      </c>
      <c r="F2240" s="181">
        <f>IFERROR(("20"&amp;LEFT(All_Opps[[#This Row],[Opportunity Name]],2))*1,"")</f>
        <v>2022</v>
      </c>
      <c r="G2240" s="181" t="str">
        <f>MID(All_Opps[[#This Row],[Opportunity Name]],3,2)</f>
        <v>01</v>
      </c>
      <c r="H2240" s="181" t="str">
        <f>LEFT(All_Opps[[#This Row],[Opportunity Name]],7)</f>
        <v>2201 Ya</v>
      </c>
      <c r="I2240" s="181" t="str" cm="1">
        <f t="array" ref="I22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40" s="181" t="str">
        <f>YEAR(All_Opps[[#This Row],[Close_Date]])&amp;"-"&amp;TEXT(MONTH(All_Opps[[#This Row],[Close_Date]]),"00")</f>
        <v>2021-12</v>
      </c>
      <c r="K2240" s="182">
        <f>All_Opps[[#This Row],[Created Date2]]*1</f>
        <v>44521</v>
      </c>
      <c r="L2240" s="183">
        <f>YEAR(All_Opps[[#This Row],[Created_Date]])</f>
        <v>2021</v>
      </c>
      <c r="M2240" s="184">
        <f>WEEKNUM(All_Opps[[#This Row],[Created_Date]],16)</f>
        <v>48</v>
      </c>
      <c r="N2240" s="182">
        <f>All_Opps[[#This Row],[Close Date]]*1</f>
        <v>44556</v>
      </c>
      <c r="O2240" s="185">
        <f>YEAR(All_Opps[[#This Row],[Close_Date]])</f>
        <v>2021</v>
      </c>
      <c r="P2240" s="183">
        <f>MONTH(All_Opps[[#This Row],[Close Date]])</f>
        <v>12</v>
      </c>
      <c r="Q2240" s="181">
        <f>WEEKNUM(All_Opps[[#This Row],[Close Date]],1)</f>
        <v>53</v>
      </c>
      <c r="R224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40" s="4" t="s">
        <v>4790</v>
      </c>
      <c r="T2240" s="4" t="s">
        <v>4791</v>
      </c>
      <c r="U2240" s="68">
        <v>44556</v>
      </c>
      <c r="V2240" s="347" t="s">
        <v>18</v>
      </c>
      <c r="W2240" s="341">
        <v>23120</v>
      </c>
      <c r="X2240" s="4" t="s">
        <v>13</v>
      </c>
      <c r="Y2240" s="4" t="s">
        <v>328</v>
      </c>
      <c r="Z2240" s="68">
        <v>44521</v>
      </c>
    </row>
    <row r="2241" spans="1:26" ht="12.75" x14ac:dyDescent="0.35">
      <c r="A224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241" s="181" t="str">
        <f>IF(All_Opps[[#This Row],[WeekMod]]&lt;&gt;"",CONCATENATE(All_Opps[[#This Row],[Opp Year]],"-",TEXT(All_Opps[[#This Row],[WeekMod]],"00#")),"")</f>
        <v/>
      </c>
      <c r="C22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241" s="181" t="str">
        <f>CONCATENATE(All_Opps[[#This Row],[Opp Year]],"-",TEXT(All_Opps[[#This Row],[Week]],"00#"))</f>
        <v>2023-001</v>
      </c>
      <c r="E2241" s="181">
        <f>IFERROR(VALUE(RIGHT(All_Opps[[#This Row],[Opportunity Name]],2)),"")</f>
        <v>2</v>
      </c>
      <c r="F2241" s="181">
        <f>IFERROR(("20"&amp;LEFT(All_Opps[[#This Row],[Opportunity Name]],2))*1,"")</f>
        <v>2023</v>
      </c>
      <c r="G2241" s="181" t="str">
        <f>MID(All_Opps[[#This Row],[Opportunity Name]],3,2)</f>
        <v>02</v>
      </c>
      <c r="H2241" s="181" t="str">
        <f>LEFT(All_Opps[[#This Row],[Opportunity Name]],7)</f>
        <v>2302-04</v>
      </c>
      <c r="I2241" s="181" t="str" cm="1">
        <f t="array" ref="I22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41" s="181" t="str">
        <f>YEAR(All_Opps[[#This Row],[Close_Date]])&amp;"-"&amp;TEXT(MONTH(All_Opps[[#This Row],[Close_Date]]),"00")</f>
        <v>2021-12</v>
      </c>
      <c r="K2241" s="182">
        <f>All_Opps[[#This Row],[Created Date2]]*1</f>
        <v>44522</v>
      </c>
      <c r="L2241" s="183">
        <f>YEAR(All_Opps[[#This Row],[Created_Date]])</f>
        <v>2021</v>
      </c>
      <c r="M2241" s="184">
        <f>WEEKNUM(All_Opps[[#This Row],[Created_Date]],16)</f>
        <v>48</v>
      </c>
      <c r="N2241" s="182">
        <f>All_Opps[[#This Row],[Close Date]]*1</f>
        <v>44544</v>
      </c>
      <c r="O2241" s="185">
        <f>YEAR(All_Opps[[#This Row],[Close_Date]])</f>
        <v>2021</v>
      </c>
      <c r="P2241" s="183">
        <f>MONTH(All_Opps[[#This Row],[Close Date]])</f>
        <v>12</v>
      </c>
      <c r="Q2241" s="181">
        <f>WEEKNUM(All_Opps[[#This Row],[Close Date]],1)</f>
        <v>51</v>
      </c>
      <c r="R224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436</v>
      </c>
      <c r="S2241" s="4" t="s">
        <v>4792</v>
      </c>
      <c r="T2241" s="4" t="s">
        <v>4793</v>
      </c>
      <c r="U2241" s="68">
        <v>44544</v>
      </c>
      <c r="V2241" s="347" t="s">
        <v>19</v>
      </c>
      <c r="W2241" s="9">
        <v>49865</v>
      </c>
      <c r="X2241" s="4" t="s">
        <v>11</v>
      </c>
      <c r="Y2241" s="4" t="s">
        <v>1285</v>
      </c>
      <c r="Z2241" s="68">
        <v>44522</v>
      </c>
    </row>
    <row r="2242" spans="1:26" ht="12.75" x14ac:dyDescent="0.35">
      <c r="A22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2242" s="181" t="str">
        <f>IF(All_Opps[[#This Row],[WeekMod]]&lt;&gt;"",CONCATENATE(All_Opps[[#This Row],[Opp Year]],"-",TEXT(All_Opps[[#This Row],[WeekMod]],"00#")),"")</f>
        <v>2022-053</v>
      </c>
      <c r="C22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2242" s="181" t="str">
        <f>CONCATENATE(All_Opps[[#This Row],[Opp Year]],"-",TEXT(All_Opps[[#This Row],[Week]],"00#"))</f>
        <v>2022-053</v>
      </c>
      <c r="E2242" s="181" t="str">
        <f>IFERROR(VALUE(RIGHT(All_Opps[[#This Row],[Opportunity Name]],2)),"")</f>
        <v/>
      </c>
      <c r="F2242" s="181">
        <f>IFERROR(("20"&amp;LEFT(All_Opps[[#This Row],[Opportunity Name]],2))*1,"")</f>
        <v>2022</v>
      </c>
      <c r="G2242" s="181" t="str">
        <f>MID(All_Opps[[#This Row],[Opportunity Name]],3,2)</f>
        <v>08</v>
      </c>
      <c r="H2242" s="181" t="str">
        <f>LEFT(All_Opps[[#This Row],[Opportunity Name]],7)</f>
        <v>2208 Mo</v>
      </c>
      <c r="I2242" s="181" t="str" cm="1">
        <f t="array" ref="I22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42" s="181" t="str">
        <f>YEAR(All_Opps[[#This Row],[Close_Date]])&amp;"-"&amp;TEXT(MONTH(All_Opps[[#This Row],[Close_Date]]),"00")</f>
        <v>2022-01</v>
      </c>
      <c r="K2242" s="182">
        <f>All_Opps[[#This Row],[Created Date2]]*1</f>
        <v>44531</v>
      </c>
      <c r="L2242" s="183">
        <f>YEAR(All_Opps[[#This Row],[Created_Date]])</f>
        <v>2021</v>
      </c>
      <c r="M2242" s="184">
        <f>WEEKNUM(All_Opps[[#This Row],[Created_Date]],16)</f>
        <v>49</v>
      </c>
      <c r="N2242" s="182">
        <f>All_Opps[[#This Row],[Close Date]]*1</f>
        <v>44562</v>
      </c>
      <c r="O2242" s="185">
        <f>YEAR(All_Opps[[#This Row],[Close_Date]])</f>
        <v>2022</v>
      </c>
      <c r="P2242" s="183">
        <f>MONTH(All_Opps[[#This Row],[Close Date]])</f>
        <v>1</v>
      </c>
      <c r="Q2242" s="181">
        <f>WEEKNUM(All_Opps[[#This Row],[Close Date]],1)</f>
        <v>1</v>
      </c>
      <c r="R224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42" s="4" t="s">
        <v>4794</v>
      </c>
      <c r="T2242" s="4" t="s">
        <v>4795</v>
      </c>
      <c r="U2242" s="68">
        <v>44562</v>
      </c>
      <c r="V2242" s="347" t="s">
        <v>21</v>
      </c>
      <c r="W2242" s="341">
        <v>454880</v>
      </c>
      <c r="X2242" s="4" t="s">
        <v>159</v>
      </c>
      <c r="Y2242" s="4" t="s">
        <v>328</v>
      </c>
      <c r="Z2242" s="68">
        <v>44531</v>
      </c>
    </row>
    <row r="2243" spans="1:26" ht="12.75" x14ac:dyDescent="0.35">
      <c r="A22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2243" s="181" t="str">
        <f>IF(All_Opps[[#This Row],[WeekMod]]&lt;&gt;"",CONCATENATE(All_Opps[[#This Row],[Opp Year]],"-",TEXT(All_Opps[[#This Row],[WeekMod]],"00#")),"")</f>
        <v>2021-056</v>
      </c>
      <c r="C22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2243" s="181" t="str">
        <f>CONCATENATE(All_Opps[[#This Row],[Opp Year]],"-",TEXT(All_Opps[[#This Row],[Week]],"00#"))</f>
        <v>2021-056</v>
      </c>
      <c r="E2243" s="181">
        <f>IFERROR(VALUE(RIGHT(All_Opps[[#This Row],[Opportunity Name]],2)),"")</f>
        <v>2</v>
      </c>
      <c r="F2243" s="181">
        <f>IFERROR(("20"&amp;LEFT(All_Opps[[#This Row],[Opportunity Name]],2))*1,"")</f>
        <v>2021</v>
      </c>
      <c r="G2243" s="181" t="str">
        <f>MID(All_Opps[[#This Row],[Opportunity Name]],3,2)</f>
        <v>12</v>
      </c>
      <c r="H2243" s="181" t="str">
        <f>LEFT(All_Opps[[#This Row],[Opportunity Name]],7)</f>
        <v>2112 Ya</v>
      </c>
      <c r="I2243" s="181" t="str" cm="1">
        <f t="array" ref="I22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43" s="181" t="str">
        <f>YEAR(All_Opps[[#This Row],[Close_Date]])&amp;"-"&amp;TEXT(MONTH(All_Opps[[#This Row],[Close_Date]]),"00")</f>
        <v>2022-01</v>
      </c>
      <c r="K2243" s="182">
        <f>All_Opps[[#This Row],[Created Date2]]*1</f>
        <v>44489</v>
      </c>
      <c r="L2243" s="183">
        <f>YEAR(All_Opps[[#This Row],[Created_Date]])</f>
        <v>2021</v>
      </c>
      <c r="M2243" s="184">
        <f>WEEKNUM(All_Opps[[#This Row],[Created_Date]],16)</f>
        <v>43</v>
      </c>
      <c r="N2243" s="182">
        <f>All_Opps[[#This Row],[Close Date]]*1</f>
        <v>44580</v>
      </c>
      <c r="O2243" s="185">
        <f>YEAR(All_Opps[[#This Row],[Close_Date]])</f>
        <v>2022</v>
      </c>
      <c r="P2243" s="183">
        <f>MONTH(All_Opps[[#This Row],[Close Date]])</f>
        <v>1</v>
      </c>
      <c r="Q2243" s="181">
        <f>WEEKNUM(All_Opps[[#This Row],[Close Date]],1)</f>
        <v>4</v>
      </c>
      <c r="R224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43" s="4" t="s">
        <v>4796</v>
      </c>
      <c r="T2243" s="4" t="s">
        <v>4797</v>
      </c>
      <c r="U2243" s="68">
        <v>44580</v>
      </c>
      <c r="V2243" s="347" t="s">
        <v>21</v>
      </c>
      <c r="W2243" s="341">
        <v>53718</v>
      </c>
      <c r="X2243" s="4" t="s">
        <v>27</v>
      </c>
      <c r="Y2243" s="4" t="s">
        <v>328</v>
      </c>
      <c r="Z2243" s="68">
        <v>44489</v>
      </c>
    </row>
    <row r="2244" spans="1:26" ht="12.75" x14ac:dyDescent="0.35">
      <c r="A22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2244" s="181" t="str">
        <f>IF(All_Opps[[#This Row],[WeekMod]]&lt;&gt;"",CONCATENATE(All_Opps[[#This Row],[Opp Year]],"-",TEXT(All_Opps[[#This Row],[WeekMod]],"00#")),"")</f>
        <v>2022-056</v>
      </c>
      <c r="C22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2244" s="181" t="str">
        <f>CONCATENATE(All_Opps[[#This Row],[Opp Year]],"-",TEXT(All_Opps[[#This Row],[Week]],"00#"))</f>
        <v>2022-056</v>
      </c>
      <c r="E2244" s="181">
        <f>IFERROR(VALUE(RIGHT(All_Opps[[#This Row],[Opportunity Name]],2)),"")</f>
        <v>2</v>
      </c>
      <c r="F2244" s="181">
        <f>IFERROR(("20"&amp;LEFT(All_Opps[[#This Row],[Opportunity Name]],2))*1,"")</f>
        <v>2022</v>
      </c>
      <c r="G2244" s="181" t="str">
        <f>MID(All_Opps[[#This Row],[Opportunity Name]],3,2)</f>
        <v>03</v>
      </c>
      <c r="H2244" s="181" t="str">
        <f>LEFT(All_Opps[[#This Row],[Opportunity Name]],7)</f>
        <v>2203-10</v>
      </c>
      <c r="I2244" s="181" t="str" cm="1">
        <f t="array" ref="I22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44" s="181" t="str">
        <f>YEAR(All_Opps[[#This Row],[Close_Date]])&amp;"-"&amp;TEXT(MONTH(All_Opps[[#This Row],[Close_Date]]),"00")</f>
        <v>2022-01</v>
      </c>
      <c r="K2244" s="182">
        <f>All_Opps[[#This Row],[Created Date2]]*1</f>
        <v>44538</v>
      </c>
      <c r="L2244" s="183">
        <f>YEAR(All_Opps[[#This Row],[Created_Date]])</f>
        <v>2021</v>
      </c>
      <c r="M2244" s="184">
        <f>WEEKNUM(All_Opps[[#This Row],[Created_Date]],16)</f>
        <v>50</v>
      </c>
      <c r="N2244" s="182">
        <f>All_Opps[[#This Row],[Close Date]]*1</f>
        <v>44581</v>
      </c>
      <c r="O2244" s="185">
        <f>YEAR(All_Opps[[#This Row],[Close_Date]])</f>
        <v>2022</v>
      </c>
      <c r="P2244" s="183">
        <f>MONTH(All_Opps[[#This Row],[Close Date]])</f>
        <v>1</v>
      </c>
      <c r="Q2244" s="181">
        <f>WEEKNUM(All_Opps[[#This Row],[Close Date]],1)</f>
        <v>4</v>
      </c>
      <c r="R224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83</v>
      </c>
      <c r="S2244" s="4" t="s">
        <v>4798</v>
      </c>
      <c r="T2244" s="4" t="s">
        <v>4799</v>
      </c>
      <c r="U2244" s="68">
        <v>44581</v>
      </c>
      <c r="V2244" s="347" t="s">
        <v>19</v>
      </c>
      <c r="W2244" s="9">
        <v>68146</v>
      </c>
      <c r="X2244" s="4" t="s">
        <v>5</v>
      </c>
      <c r="Y2244" s="4" t="s">
        <v>3563</v>
      </c>
      <c r="Z2244" s="68">
        <v>44538</v>
      </c>
    </row>
    <row r="2245" spans="1:26" ht="12.75" x14ac:dyDescent="0.35">
      <c r="A22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2245" s="181" t="str">
        <f>IF(All_Opps[[#This Row],[WeekMod]]&lt;&gt;"",CONCATENATE(All_Opps[[#This Row],[Opp Year]],"-",TEXT(All_Opps[[#This Row],[WeekMod]],"00#")),"")</f>
        <v>2022-054</v>
      </c>
      <c r="C22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2245" s="181" t="str">
        <f>CONCATENATE(All_Opps[[#This Row],[Opp Year]],"-",TEXT(All_Opps[[#This Row],[Week]],"00#"))</f>
        <v>2022-054</v>
      </c>
      <c r="E2245" s="181">
        <f>IFERROR(VALUE(RIGHT(All_Opps[[#This Row],[Opportunity Name]],2)),"")</f>
        <v>1</v>
      </c>
      <c r="F2245" s="181">
        <f>IFERROR(("20"&amp;LEFT(All_Opps[[#This Row],[Opportunity Name]],2))*1,"")</f>
        <v>2022</v>
      </c>
      <c r="G2245" s="181" t="str">
        <f>MID(All_Opps[[#This Row],[Opportunity Name]],3,2)</f>
        <v>10</v>
      </c>
      <c r="H2245" s="181" t="str">
        <f>LEFT(All_Opps[[#This Row],[Opportunity Name]],7)</f>
        <v>2210 Ev</v>
      </c>
      <c r="I2245" s="181" t="str" cm="1">
        <f t="array" ref="I22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45" s="181" t="str">
        <f>YEAR(All_Opps[[#This Row],[Close_Date]])&amp;"-"&amp;TEXT(MONTH(All_Opps[[#This Row],[Close_Date]]),"00")</f>
        <v>2022-01</v>
      </c>
      <c r="K2245" s="182">
        <f>All_Opps[[#This Row],[Created Date2]]*1</f>
        <v>44535</v>
      </c>
      <c r="L2245" s="183">
        <f>YEAR(All_Opps[[#This Row],[Created_Date]])</f>
        <v>2021</v>
      </c>
      <c r="M2245" s="184">
        <f>WEEKNUM(All_Opps[[#This Row],[Created_Date]],16)</f>
        <v>50</v>
      </c>
      <c r="N2245" s="182">
        <f>All_Opps[[#This Row],[Close Date]]*1</f>
        <v>44567</v>
      </c>
      <c r="O2245" s="185">
        <f>YEAR(All_Opps[[#This Row],[Close_Date]])</f>
        <v>2022</v>
      </c>
      <c r="P2245" s="183">
        <f>MONTH(All_Opps[[#This Row],[Close Date]])</f>
        <v>1</v>
      </c>
      <c r="Q2245" s="181">
        <f>WEEKNUM(All_Opps[[#This Row],[Close Date]],1)</f>
        <v>2</v>
      </c>
      <c r="R224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45" s="4" t="s">
        <v>4800</v>
      </c>
      <c r="T2245" s="4" t="s">
        <v>4801</v>
      </c>
      <c r="U2245" s="68">
        <v>44567</v>
      </c>
      <c r="V2245" s="347" t="s">
        <v>21</v>
      </c>
      <c r="W2245" s="9"/>
      <c r="X2245" s="4" t="s">
        <v>15</v>
      </c>
      <c r="Y2245" s="4" t="s">
        <v>1285</v>
      </c>
      <c r="Z2245" s="68">
        <v>44535</v>
      </c>
    </row>
    <row r="2246" spans="1:26" ht="12.75" x14ac:dyDescent="0.35">
      <c r="A22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2246" s="181" t="str">
        <f>IF(All_Opps[[#This Row],[WeekMod]]&lt;&gt;"",CONCATENATE(All_Opps[[#This Row],[Opp Year]],"-",TEXT(All_Opps[[#This Row],[WeekMod]],"00#")),"")</f>
        <v>2022-052</v>
      </c>
      <c r="C22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2246" s="181" t="str">
        <f>CONCATENATE(All_Opps[[#This Row],[Opp Year]],"-",TEXT(All_Opps[[#This Row],[Week]],"00#"))</f>
        <v>2022-052</v>
      </c>
      <c r="E2246" s="181">
        <f>IFERROR(VALUE(RIGHT(All_Opps[[#This Row],[Opportunity Name]],2)),"")</f>
        <v>10</v>
      </c>
      <c r="F2246" s="181">
        <f>IFERROR(("20"&amp;LEFT(All_Opps[[#This Row],[Opportunity Name]],2))*1,"")</f>
        <v>2022</v>
      </c>
      <c r="G2246" s="181" t="str">
        <f>MID(All_Opps[[#This Row],[Opportunity Name]],3,2)</f>
        <v>12</v>
      </c>
      <c r="H2246" s="181" t="str">
        <f>LEFT(All_Opps[[#This Row],[Opportunity Name]],7)</f>
        <v>2212 Ho</v>
      </c>
      <c r="I2246" s="181" t="str" cm="1">
        <f t="array" ref="I22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46" s="181" t="str">
        <f>YEAR(All_Opps[[#This Row],[Close_Date]])&amp;"-"&amp;TEXT(MONTH(All_Opps[[#This Row],[Close_Date]]),"00")</f>
        <v>2021-12</v>
      </c>
      <c r="K2246" s="182">
        <f>All_Opps[[#This Row],[Created Date2]]*1</f>
        <v>44527</v>
      </c>
      <c r="L2246" s="183">
        <f>YEAR(All_Opps[[#This Row],[Created_Date]])</f>
        <v>2021</v>
      </c>
      <c r="M2246" s="184">
        <f>WEEKNUM(All_Opps[[#This Row],[Created_Date]],16)</f>
        <v>49</v>
      </c>
      <c r="N2246" s="182">
        <f>All_Opps[[#This Row],[Close Date]]*1</f>
        <v>44554</v>
      </c>
      <c r="O2246" s="185">
        <f>YEAR(All_Opps[[#This Row],[Close_Date]])</f>
        <v>2021</v>
      </c>
      <c r="P2246" s="183">
        <f>MONTH(All_Opps[[#This Row],[Close Date]])</f>
        <v>12</v>
      </c>
      <c r="Q2246" s="181">
        <f>WEEKNUM(All_Opps[[#This Row],[Close Date]],1)</f>
        <v>52</v>
      </c>
      <c r="R224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46" s="4" t="s">
        <v>4802</v>
      </c>
      <c r="T2246" s="4" t="s">
        <v>4803</v>
      </c>
      <c r="U2246" s="68">
        <v>44554</v>
      </c>
      <c r="V2246" s="347" t="s">
        <v>21</v>
      </c>
      <c r="W2246" s="341">
        <v>598364</v>
      </c>
      <c r="X2246" s="4" t="s">
        <v>11</v>
      </c>
      <c r="Y2246" s="4" t="s">
        <v>328</v>
      </c>
      <c r="Z2246" s="68">
        <v>44527</v>
      </c>
    </row>
    <row r="2247" spans="1:26" ht="12.75" x14ac:dyDescent="0.35">
      <c r="A22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2247" s="181" t="str">
        <f>IF(All_Opps[[#This Row],[WeekMod]]&lt;&gt;"",CONCATENATE(All_Opps[[#This Row],[Opp Year]],"-",TEXT(All_Opps[[#This Row],[WeekMod]],"00#")),"")</f>
        <v>2022-057</v>
      </c>
      <c r="C22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2247" s="181" t="str">
        <f>CONCATENATE(All_Opps[[#This Row],[Opp Year]],"-",TEXT(All_Opps[[#This Row],[Week]],"00#"))</f>
        <v>2022-057</v>
      </c>
      <c r="E2247" s="181">
        <f>IFERROR(VALUE(RIGHT(All_Opps[[#This Row],[Opportunity Name]],2)),"")</f>
        <v>3</v>
      </c>
      <c r="F2247" s="181">
        <f>IFERROR(("20"&amp;LEFT(All_Opps[[#This Row],[Opportunity Name]],2))*1,"")</f>
        <v>2022</v>
      </c>
      <c r="G2247" s="181" t="str">
        <f>MID(All_Opps[[#This Row],[Opportunity Name]],3,2)</f>
        <v>04</v>
      </c>
      <c r="H2247" s="181" t="str">
        <f>LEFT(All_Opps[[#This Row],[Opportunity Name]],7)</f>
        <v>2204 Ze</v>
      </c>
      <c r="I2247" s="181" t="str" cm="1">
        <f t="array" ref="I22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47" s="181" t="str">
        <f>YEAR(All_Opps[[#This Row],[Close_Date]])&amp;"-"&amp;TEXT(MONTH(All_Opps[[#This Row],[Close_Date]]),"00")</f>
        <v>2022-01</v>
      </c>
      <c r="K2247" s="182">
        <f>All_Opps[[#This Row],[Created Date2]]*1</f>
        <v>44584</v>
      </c>
      <c r="L2247" s="183">
        <f>YEAR(All_Opps[[#This Row],[Created_Date]])</f>
        <v>2022</v>
      </c>
      <c r="M2247" s="184">
        <f>WEEKNUM(All_Opps[[#This Row],[Created_Date]],16)</f>
        <v>4</v>
      </c>
      <c r="N2247" s="182">
        <f>All_Opps[[#This Row],[Close Date]]*1</f>
        <v>44585</v>
      </c>
      <c r="O2247" s="185">
        <f>YEAR(All_Opps[[#This Row],[Close_Date]])</f>
        <v>2022</v>
      </c>
      <c r="P2247" s="183">
        <f>MONTH(All_Opps[[#This Row],[Close Date]])</f>
        <v>1</v>
      </c>
      <c r="Q2247" s="181">
        <f>WEEKNUM(All_Opps[[#This Row],[Close Date]],1)</f>
        <v>5</v>
      </c>
      <c r="R224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47" s="4" t="s">
        <v>4804</v>
      </c>
      <c r="T2247" s="4" t="s">
        <v>4805</v>
      </c>
      <c r="U2247" s="68">
        <v>44585</v>
      </c>
      <c r="V2247" s="347" t="s">
        <v>21</v>
      </c>
      <c r="W2247" s="341">
        <v>87420</v>
      </c>
      <c r="X2247" s="4" t="s">
        <v>159</v>
      </c>
      <c r="Y2247" s="4" t="s">
        <v>328</v>
      </c>
      <c r="Z2247" s="68">
        <v>44584</v>
      </c>
    </row>
    <row r="2248" spans="1:26" ht="12.75" x14ac:dyDescent="0.35">
      <c r="A22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2248" s="181" t="str">
        <f>IF(All_Opps[[#This Row],[WeekMod]]&lt;&gt;"",CONCATENATE(All_Opps[[#This Row],[Opp Year]],"-",TEXT(All_Opps[[#This Row],[WeekMod]],"00#")),"")</f>
        <v>2022-057</v>
      </c>
      <c r="C22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2248" s="181" t="str">
        <f>CONCATENATE(All_Opps[[#This Row],[Opp Year]],"-",TEXT(All_Opps[[#This Row],[Week]],"00#"))</f>
        <v>2022-057</v>
      </c>
      <c r="E2248" s="181">
        <f>IFERROR(VALUE(RIGHT(All_Opps[[#This Row],[Opportunity Name]],2)),"")</f>
        <v>6</v>
      </c>
      <c r="F2248" s="181">
        <f>IFERROR(("20"&amp;LEFT(All_Opps[[#This Row],[Opportunity Name]],2))*1,"")</f>
        <v>2022</v>
      </c>
      <c r="G2248" s="181" t="str">
        <f>MID(All_Opps[[#This Row],[Opportunity Name]],3,2)</f>
        <v>02</v>
      </c>
      <c r="H2248" s="181" t="str">
        <f>LEFT(All_Opps[[#This Row],[Opportunity Name]],7)</f>
        <v>2202-17</v>
      </c>
      <c r="I2248" s="181" t="str" cm="1">
        <f t="array" ref="I22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48" s="181" t="str">
        <f>YEAR(All_Opps[[#This Row],[Close_Date]])&amp;"-"&amp;TEXT(MONTH(All_Opps[[#This Row],[Close_Date]]),"00")</f>
        <v>2022-01</v>
      </c>
      <c r="K2248" s="182">
        <f>All_Opps[[#This Row],[Created Date2]]*1</f>
        <v>44585</v>
      </c>
      <c r="L2248" s="183">
        <f>YEAR(All_Opps[[#This Row],[Created_Date]])</f>
        <v>2022</v>
      </c>
      <c r="M2248" s="184">
        <f>WEEKNUM(All_Opps[[#This Row],[Created_Date]],16)</f>
        <v>4</v>
      </c>
      <c r="N2248" s="182">
        <f>All_Opps[[#This Row],[Close Date]]*1</f>
        <v>44586</v>
      </c>
      <c r="O2248" s="185">
        <f>YEAR(All_Opps[[#This Row],[Close_Date]])</f>
        <v>2022</v>
      </c>
      <c r="P2248" s="183">
        <f>MONTH(All_Opps[[#This Row],[Close Date]])</f>
        <v>1</v>
      </c>
      <c r="Q2248" s="181">
        <f>WEEKNUM(All_Opps[[#This Row],[Close Date]],1)</f>
        <v>5</v>
      </c>
      <c r="R22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</v>
      </c>
      <c r="S2248" s="4" t="s">
        <v>4806</v>
      </c>
      <c r="T2248" s="4" t="s">
        <v>4807</v>
      </c>
      <c r="U2248" s="68">
        <v>44586</v>
      </c>
      <c r="V2248" s="347" t="s">
        <v>19</v>
      </c>
      <c r="W2248" s="341">
        <v>11043</v>
      </c>
      <c r="X2248" s="4" t="s">
        <v>5</v>
      </c>
      <c r="Y2248" s="4" t="s">
        <v>328</v>
      </c>
      <c r="Z2248" s="68">
        <v>44585</v>
      </c>
    </row>
    <row r="2249" spans="1:26" ht="12.75" x14ac:dyDescent="0.35">
      <c r="A22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2249" s="181" t="str">
        <f>IF(All_Opps[[#This Row],[WeekMod]]&lt;&gt;"",CONCATENATE(All_Opps[[#This Row],[Opp Year]],"-",TEXT(All_Opps[[#This Row],[WeekMod]],"00#")),"")</f>
        <v>2022-051</v>
      </c>
      <c r="C22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2249" s="181" t="str">
        <f>CONCATENATE(All_Opps[[#This Row],[Opp Year]],"-",TEXT(All_Opps[[#This Row],[Week]],"00#"))</f>
        <v>2022-051</v>
      </c>
      <c r="E2249" s="181">
        <f>IFERROR(VALUE(RIGHT(All_Opps[[#This Row],[Opportunity Name]],2)),"")</f>
        <v>5</v>
      </c>
      <c r="F2249" s="181">
        <f>IFERROR(("20"&amp;LEFT(All_Opps[[#This Row],[Opportunity Name]],2))*1,"")</f>
        <v>2022</v>
      </c>
      <c r="G2249" s="181" t="str">
        <f>MID(All_Opps[[#This Row],[Opportunity Name]],3,2)</f>
        <v>03</v>
      </c>
      <c r="H2249" s="181" t="str">
        <f>LEFT(All_Opps[[#This Row],[Opportunity Name]],7)</f>
        <v>2203-08</v>
      </c>
      <c r="I2249" s="181" t="str" cm="1">
        <f t="array" ref="I22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49" s="181" t="str">
        <f>YEAR(All_Opps[[#This Row],[Close_Date]])&amp;"-"&amp;TEXT(MONTH(All_Opps[[#This Row],[Close_Date]]),"00")</f>
        <v>2021-12</v>
      </c>
      <c r="K2249" s="182">
        <f>All_Opps[[#This Row],[Created Date2]]*1</f>
        <v>44530</v>
      </c>
      <c r="L2249" s="183">
        <f>YEAR(All_Opps[[#This Row],[Created_Date]])</f>
        <v>2021</v>
      </c>
      <c r="M2249" s="184">
        <f>WEEKNUM(All_Opps[[#This Row],[Created_Date]],16)</f>
        <v>49</v>
      </c>
      <c r="N2249" s="182">
        <f>All_Opps[[#This Row],[Close Date]]*1</f>
        <v>44546</v>
      </c>
      <c r="O2249" s="185">
        <f>YEAR(All_Opps[[#This Row],[Close_Date]])</f>
        <v>2021</v>
      </c>
      <c r="P2249" s="183">
        <f>MONTH(All_Opps[[#This Row],[Close Date]])</f>
        <v>12</v>
      </c>
      <c r="Q2249" s="181">
        <f>WEEKNUM(All_Opps[[#This Row],[Close Date]],1)</f>
        <v>51</v>
      </c>
      <c r="R224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91</v>
      </c>
      <c r="S2249" s="4" t="s">
        <v>4808</v>
      </c>
      <c r="T2249" s="4" t="s">
        <v>4809</v>
      </c>
      <c r="U2249" s="68">
        <v>44546</v>
      </c>
      <c r="V2249" s="347" t="s">
        <v>19</v>
      </c>
      <c r="W2249" s="9">
        <v>73455</v>
      </c>
      <c r="X2249" s="4" t="s">
        <v>13</v>
      </c>
      <c r="Y2249" s="4" t="s">
        <v>3563</v>
      </c>
      <c r="Z2249" s="68">
        <v>44530</v>
      </c>
    </row>
    <row r="2250" spans="1:26" ht="12.75" x14ac:dyDescent="0.35">
      <c r="A22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</v>
      </c>
      <c r="B2250" s="181" t="str">
        <f>IF(All_Opps[[#This Row],[WeekMod]]&lt;&gt;"",CONCATENATE(All_Opps[[#This Row],[Opp Year]],"-",TEXT(All_Opps[[#This Row],[WeekMod]],"00#")),"")</f>
        <v>2023-003</v>
      </c>
      <c r="C22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</v>
      </c>
      <c r="D2250" s="181" t="str">
        <f>CONCATENATE(All_Opps[[#This Row],[Opp Year]],"-",TEXT(All_Opps[[#This Row],[Week]],"00#"))</f>
        <v>2023-003</v>
      </c>
      <c r="E2250" s="181">
        <f>IFERROR(VALUE(RIGHT(All_Opps[[#This Row],[Opportunity Name]],2)),"")</f>
        <v>2</v>
      </c>
      <c r="F2250" s="181">
        <f>IFERROR(("20"&amp;LEFT(All_Opps[[#This Row],[Opportunity Name]],2))*1,"")</f>
        <v>2023</v>
      </c>
      <c r="G2250" s="181" t="str">
        <f>MID(All_Opps[[#This Row],[Opportunity Name]],3,2)</f>
        <v>08</v>
      </c>
      <c r="H2250" s="181" t="str">
        <f>LEFT(All_Opps[[#This Row],[Opportunity Name]],7)</f>
        <v>2308-02</v>
      </c>
      <c r="I2250" s="181" t="str" cm="1">
        <f t="array" ref="I22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50" s="181" t="str">
        <f>YEAR(All_Opps[[#This Row],[Close_Date]])&amp;"-"&amp;TEXT(MONTH(All_Opps[[#This Row],[Close_Date]]),"00")</f>
        <v>2022-01</v>
      </c>
      <c r="K2250" s="182">
        <f>All_Opps[[#This Row],[Created Date2]]*1</f>
        <v>44511</v>
      </c>
      <c r="L2250" s="183">
        <f>YEAR(All_Opps[[#This Row],[Created_Date]])</f>
        <v>2021</v>
      </c>
      <c r="M2250" s="184">
        <f>WEEKNUM(All_Opps[[#This Row],[Created_Date]],16)</f>
        <v>46</v>
      </c>
      <c r="N2250" s="182">
        <f>All_Opps[[#This Row],[Close Date]]*1</f>
        <v>44575</v>
      </c>
      <c r="O2250" s="185">
        <f>YEAR(All_Opps[[#This Row],[Close_Date]])</f>
        <v>2022</v>
      </c>
      <c r="P2250" s="183">
        <f>MONTH(All_Opps[[#This Row],[Close Date]])</f>
        <v>1</v>
      </c>
      <c r="Q2250" s="181">
        <f>WEEKNUM(All_Opps[[#This Row],[Close Date]],1)</f>
        <v>3</v>
      </c>
      <c r="R225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628</v>
      </c>
      <c r="S2250" s="4" t="s">
        <v>4810</v>
      </c>
      <c r="T2250" s="4" t="s">
        <v>4811</v>
      </c>
      <c r="U2250" s="68">
        <v>44575</v>
      </c>
      <c r="V2250" s="347" t="s">
        <v>19</v>
      </c>
      <c r="W2250" s="341">
        <v>207868</v>
      </c>
      <c r="X2250" s="4" t="s">
        <v>15</v>
      </c>
      <c r="Y2250" s="4" t="s">
        <v>328</v>
      </c>
      <c r="Z2250" s="68">
        <v>44511</v>
      </c>
    </row>
    <row r="2251" spans="1:26" ht="12.75" x14ac:dyDescent="0.35">
      <c r="A22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2251" s="181" t="str">
        <f>IF(All_Opps[[#This Row],[WeekMod]]&lt;&gt;"",CONCATENATE(All_Opps[[#This Row],[Opp Year]],"-",TEXT(All_Opps[[#This Row],[WeekMod]],"00#")),"")</f>
        <v>2022-051</v>
      </c>
      <c r="C22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2251" s="181" t="str">
        <f>CONCATENATE(All_Opps[[#This Row],[Opp Year]],"-",TEXT(All_Opps[[#This Row],[Week]],"00#"))</f>
        <v>2022-051</v>
      </c>
      <c r="E2251" s="181">
        <f>IFERROR(VALUE(RIGHT(All_Opps[[#This Row],[Opportunity Name]],2)),"")</f>
        <v>2</v>
      </c>
      <c r="F2251" s="181">
        <f>IFERROR(("20"&amp;LEFT(All_Opps[[#This Row],[Opportunity Name]],2))*1,"")</f>
        <v>2022</v>
      </c>
      <c r="G2251" s="181" t="str">
        <f>MID(All_Opps[[#This Row],[Opportunity Name]],3,2)</f>
        <v>07</v>
      </c>
      <c r="H2251" s="181" t="str">
        <f>LEFT(All_Opps[[#This Row],[Opportunity Name]],7)</f>
        <v>2207 Vo</v>
      </c>
      <c r="I2251" s="181" t="str" cm="1">
        <f t="array" ref="I22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51" s="181" t="str">
        <f>YEAR(All_Opps[[#This Row],[Close_Date]])&amp;"-"&amp;TEXT(MONTH(All_Opps[[#This Row],[Close_Date]]),"00")</f>
        <v>2021-12</v>
      </c>
      <c r="K2251" s="182">
        <f>All_Opps[[#This Row],[Created Date2]]*1</f>
        <v>44541</v>
      </c>
      <c r="L2251" s="183">
        <f>YEAR(All_Opps[[#This Row],[Created_Date]])</f>
        <v>2021</v>
      </c>
      <c r="M2251" s="184">
        <f>WEEKNUM(All_Opps[[#This Row],[Created_Date]],16)</f>
        <v>51</v>
      </c>
      <c r="N2251" s="182">
        <f>All_Opps[[#This Row],[Close Date]]*1</f>
        <v>44545</v>
      </c>
      <c r="O2251" s="185">
        <f>YEAR(All_Opps[[#This Row],[Close_Date]])</f>
        <v>2021</v>
      </c>
      <c r="P2251" s="183">
        <f>MONTH(All_Opps[[#This Row],[Close Date]])</f>
        <v>12</v>
      </c>
      <c r="Q2251" s="181">
        <f>WEEKNUM(All_Opps[[#This Row],[Close Date]],1)</f>
        <v>51</v>
      </c>
      <c r="R22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51" s="4" t="s">
        <v>4812</v>
      </c>
      <c r="T2251" s="4" t="s">
        <v>4813</v>
      </c>
      <c r="U2251" s="68">
        <v>44545</v>
      </c>
      <c r="V2251" s="347" t="s">
        <v>18</v>
      </c>
      <c r="W2251" s="9">
        <v>75828</v>
      </c>
      <c r="X2251" s="4" t="s">
        <v>161</v>
      </c>
      <c r="Y2251" s="4" t="s">
        <v>1285</v>
      </c>
      <c r="Z2251" s="68">
        <v>44541</v>
      </c>
    </row>
    <row r="2252" spans="1:26" ht="12.75" x14ac:dyDescent="0.35">
      <c r="A22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2252" s="181" t="str">
        <f>IF(All_Opps[[#This Row],[WeekMod]]&lt;&gt;"",CONCATENATE(All_Opps[[#This Row],[Opp Year]],"-",TEXT(All_Opps[[#This Row],[WeekMod]],"00#")),"")</f>
        <v>2022-055</v>
      </c>
      <c r="C22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2252" s="181" t="str">
        <f>CONCATENATE(All_Opps[[#This Row],[Opp Year]],"-",TEXT(All_Opps[[#This Row],[Week]],"00#"))</f>
        <v>2022-055</v>
      </c>
      <c r="E2252" s="181">
        <f>IFERROR(VALUE(RIGHT(All_Opps[[#This Row],[Opportunity Name]],2)),"")</f>
        <v>2</v>
      </c>
      <c r="F2252" s="181">
        <f>IFERROR(("20"&amp;LEFT(All_Opps[[#This Row],[Opportunity Name]],2))*1,"")</f>
        <v>2022</v>
      </c>
      <c r="G2252" s="181" t="str">
        <f>MID(All_Opps[[#This Row],[Opportunity Name]],3,2)</f>
        <v>08</v>
      </c>
      <c r="H2252" s="181" t="str">
        <f>LEFT(All_Opps[[#This Row],[Opportunity Name]],7)</f>
        <v>2208 Th</v>
      </c>
      <c r="I2252" s="181" t="str" cm="1">
        <f t="array" ref="I22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52" s="181" t="str">
        <f>YEAR(All_Opps[[#This Row],[Close_Date]])&amp;"-"&amp;TEXT(MONTH(All_Opps[[#This Row],[Close_Date]]),"00")</f>
        <v>2022-01</v>
      </c>
      <c r="K2252" s="182">
        <f>All_Opps[[#This Row],[Created Date2]]*1</f>
        <v>44560</v>
      </c>
      <c r="L2252" s="183">
        <f>YEAR(All_Opps[[#This Row],[Created_Date]])</f>
        <v>2021</v>
      </c>
      <c r="M2252" s="184">
        <f>WEEKNUM(All_Opps[[#This Row],[Created_Date]],16)</f>
        <v>53</v>
      </c>
      <c r="N2252" s="182">
        <f>All_Opps[[#This Row],[Close Date]]*1</f>
        <v>44573</v>
      </c>
      <c r="O2252" s="185">
        <f>YEAR(All_Opps[[#This Row],[Close_Date]])</f>
        <v>2022</v>
      </c>
      <c r="P2252" s="183">
        <f>MONTH(All_Opps[[#This Row],[Close Date]])</f>
        <v>1</v>
      </c>
      <c r="Q2252" s="181">
        <f>WEEKNUM(All_Opps[[#This Row],[Close Date]],1)</f>
        <v>3</v>
      </c>
      <c r="R225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52" s="4" t="s">
        <v>4814</v>
      </c>
      <c r="T2252" s="4" t="s">
        <v>4815</v>
      </c>
      <c r="U2252" s="68">
        <v>44573</v>
      </c>
      <c r="V2252" s="347" t="s">
        <v>18</v>
      </c>
      <c r="W2252" s="9">
        <v>53656</v>
      </c>
      <c r="X2252" s="4" t="s">
        <v>13</v>
      </c>
      <c r="Y2252" s="4" t="s">
        <v>1285</v>
      </c>
      <c r="Z2252" s="68">
        <v>44560</v>
      </c>
    </row>
    <row r="2253" spans="1:26" ht="12.75" x14ac:dyDescent="0.35">
      <c r="A22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2253" s="181" t="str">
        <f>IF(All_Opps[[#This Row],[WeekMod]]&lt;&gt;"",CONCATENATE(All_Opps[[#This Row],[Opp Year]],"-",TEXT(All_Opps[[#This Row],[WeekMod]],"00#")),"")</f>
        <v>2022-054</v>
      </c>
      <c r="C22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2253" s="181" t="str">
        <f>CONCATENATE(All_Opps[[#This Row],[Opp Year]],"-",TEXT(All_Opps[[#This Row],[Week]],"00#"))</f>
        <v>2022-054</v>
      </c>
      <c r="E2253" s="181">
        <f>IFERROR(VALUE(RIGHT(All_Opps[[#This Row],[Opportunity Name]],2)),"")</f>
        <v>3</v>
      </c>
      <c r="F2253" s="181">
        <f>IFERROR(("20"&amp;LEFT(All_Opps[[#This Row],[Opportunity Name]],2))*1,"")</f>
        <v>2022</v>
      </c>
      <c r="G2253" s="181" t="str">
        <f>MID(All_Opps[[#This Row],[Opportunity Name]],3,2)</f>
        <v>09</v>
      </c>
      <c r="H2253" s="181" t="str">
        <f>LEFT(All_Opps[[#This Row],[Opportunity Name]],7)</f>
        <v>2209 Oa</v>
      </c>
      <c r="I2253" s="181" t="str" cm="1">
        <f t="array" ref="I22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53" s="181" t="str">
        <f>YEAR(All_Opps[[#This Row],[Close_Date]])&amp;"-"&amp;TEXT(MONTH(All_Opps[[#This Row],[Close_Date]]),"00")</f>
        <v>2022-01</v>
      </c>
      <c r="K2253" s="182">
        <f>All_Opps[[#This Row],[Created Date2]]*1</f>
        <v>44560</v>
      </c>
      <c r="L2253" s="183">
        <f>YEAR(All_Opps[[#This Row],[Created_Date]])</f>
        <v>2021</v>
      </c>
      <c r="M2253" s="184">
        <f>WEEKNUM(All_Opps[[#This Row],[Created_Date]],16)</f>
        <v>53</v>
      </c>
      <c r="N2253" s="182">
        <f>All_Opps[[#This Row],[Close Date]]*1</f>
        <v>44565</v>
      </c>
      <c r="O2253" s="185">
        <f>YEAR(All_Opps[[#This Row],[Close_Date]])</f>
        <v>2022</v>
      </c>
      <c r="P2253" s="183">
        <f>MONTH(All_Opps[[#This Row],[Close Date]])</f>
        <v>1</v>
      </c>
      <c r="Q2253" s="181">
        <f>WEEKNUM(All_Opps[[#This Row],[Close Date]],1)</f>
        <v>2</v>
      </c>
      <c r="R225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53" s="4" t="s">
        <v>4816</v>
      </c>
      <c r="T2253" s="4" t="s">
        <v>4817</v>
      </c>
      <c r="U2253" s="68">
        <v>44565</v>
      </c>
      <c r="V2253" s="347" t="s">
        <v>18</v>
      </c>
      <c r="W2253" s="9">
        <v>126122</v>
      </c>
      <c r="X2253" s="4" t="s">
        <v>6</v>
      </c>
      <c r="Y2253" s="4" t="s">
        <v>1285</v>
      </c>
      <c r="Z2253" s="68">
        <v>44560</v>
      </c>
    </row>
    <row r="2254" spans="1:26" ht="12.75" x14ac:dyDescent="0.35">
      <c r="A22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2254" s="181" t="str">
        <f>IF(All_Opps[[#This Row],[WeekMod]]&lt;&gt;"",CONCATENATE(All_Opps[[#This Row],[Opp Year]],"-",TEXT(All_Opps[[#This Row],[WeekMod]],"00#")),"")</f>
        <v>2022-057</v>
      </c>
      <c r="C22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2254" s="181" t="str">
        <f>CONCATENATE(All_Opps[[#This Row],[Opp Year]],"-",TEXT(All_Opps[[#This Row],[Week]],"00#"))</f>
        <v>2022-057</v>
      </c>
      <c r="E2254" s="181">
        <f>IFERROR(VALUE(RIGHT(All_Opps[[#This Row],[Opportunity Name]],2)),"")</f>
        <v>2</v>
      </c>
      <c r="F2254" s="181">
        <f>IFERROR(("20"&amp;LEFT(All_Opps[[#This Row],[Opportunity Name]],2))*1,"")</f>
        <v>2022</v>
      </c>
      <c r="G2254" s="181" t="str">
        <f>MID(All_Opps[[#This Row],[Opportunity Name]],3,2)</f>
        <v>02</v>
      </c>
      <c r="H2254" s="181" t="str">
        <f>LEFT(All_Opps[[#This Row],[Opportunity Name]],7)</f>
        <v>2202-18</v>
      </c>
      <c r="I2254" s="181" t="str" cm="1">
        <f t="array" ref="I22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54" s="181" t="str">
        <f>YEAR(All_Opps[[#This Row],[Close_Date]])&amp;"-"&amp;TEXT(MONTH(All_Opps[[#This Row],[Close_Date]]),"00")</f>
        <v>2022-01</v>
      </c>
      <c r="K2254" s="182">
        <f>All_Opps[[#This Row],[Created Date2]]*1</f>
        <v>44575</v>
      </c>
      <c r="L2254" s="183">
        <f>YEAR(All_Opps[[#This Row],[Created_Date]])</f>
        <v>2022</v>
      </c>
      <c r="M2254" s="184">
        <f>WEEKNUM(All_Opps[[#This Row],[Created_Date]],16)</f>
        <v>2</v>
      </c>
      <c r="N2254" s="182">
        <f>All_Opps[[#This Row],[Close Date]]*1</f>
        <v>44587</v>
      </c>
      <c r="O2254" s="185">
        <f>YEAR(All_Opps[[#This Row],[Close_Date]])</f>
        <v>2022</v>
      </c>
      <c r="P2254" s="183">
        <f>MONTH(All_Opps[[#This Row],[Close Date]])</f>
        <v>1</v>
      </c>
      <c r="Q2254" s="181">
        <f>WEEKNUM(All_Opps[[#This Row],[Close Date]],1)</f>
        <v>5</v>
      </c>
      <c r="R225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</v>
      </c>
      <c r="S2254" s="4" t="s">
        <v>4818</v>
      </c>
      <c r="T2254" s="4" t="s">
        <v>4819</v>
      </c>
      <c r="U2254" s="68">
        <v>44587</v>
      </c>
      <c r="V2254" s="347" t="s">
        <v>19</v>
      </c>
      <c r="W2254" s="9">
        <v>102195</v>
      </c>
      <c r="X2254" s="4" t="s">
        <v>15</v>
      </c>
      <c r="Y2254" s="4" t="s">
        <v>1285</v>
      </c>
      <c r="Z2254" s="68">
        <v>44575</v>
      </c>
    </row>
    <row r="2255" spans="1:26" ht="12.75" x14ac:dyDescent="0.35">
      <c r="A22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2255" s="181" t="str">
        <f>IF(All_Opps[[#This Row],[WeekMod]]&lt;&gt;"",CONCATENATE(All_Opps[[#This Row],[Opp Year]],"-",TEXT(All_Opps[[#This Row],[WeekMod]],"00#")),"")</f>
        <v>2022-053</v>
      </c>
      <c r="C22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2255" s="181" t="str">
        <f>CONCATENATE(All_Opps[[#This Row],[Opp Year]],"-",TEXT(All_Opps[[#This Row],[Week]],"00#"))</f>
        <v>2022-053</v>
      </c>
      <c r="E2255" s="181">
        <f>IFERROR(VALUE(RIGHT(All_Opps[[#This Row],[Opportunity Name]],2)),"")</f>
        <v>2</v>
      </c>
      <c r="F2255" s="181">
        <f>IFERROR(("20"&amp;LEFT(All_Opps[[#This Row],[Opportunity Name]],2))*1,"")</f>
        <v>2022</v>
      </c>
      <c r="G2255" s="181" t="str">
        <f>MID(All_Opps[[#This Row],[Opportunity Name]],3,2)</f>
        <v>08</v>
      </c>
      <c r="H2255" s="181" t="str">
        <f>LEFT(All_Opps[[#This Row],[Opportunity Name]],7)</f>
        <v>2208-32</v>
      </c>
      <c r="I2255" s="181" t="str" cm="1">
        <f t="array" ref="I22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55" s="181" t="str">
        <f>YEAR(All_Opps[[#This Row],[Close_Date]])&amp;"-"&amp;TEXT(MONTH(All_Opps[[#This Row],[Close_Date]]),"00")</f>
        <v>2022-01</v>
      </c>
      <c r="K2255" s="182">
        <f>All_Opps[[#This Row],[Created Date2]]*1</f>
        <v>44552</v>
      </c>
      <c r="L2255" s="183">
        <f>YEAR(All_Opps[[#This Row],[Created_Date]])</f>
        <v>2021</v>
      </c>
      <c r="M2255" s="184">
        <f>WEEKNUM(All_Opps[[#This Row],[Created_Date]],16)</f>
        <v>52</v>
      </c>
      <c r="N2255" s="182">
        <f>All_Opps[[#This Row],[Close Date]]*1</f>
        <v>44562</v>
      </c>
      <c r="O2255" s="185">
        <f>YEAR(All_Opps[[#This Row],[Close_Date]])</f>
        <v>2022</v>
      </c>
      <c r="P2255" s="183">
        <f>MONTH(All_Opps[[#This Row],[Close Date]])</f>
        <v>1</v>
      </c>
      <c r="Q2255" s="181">
        <f>WEEKNUM(All_Opps[[#This Row],[Close Date]],1)</f>
        <v>1</v>
      </c>
      <c r="R225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222</v>
      </c>
      <c r="S2255" s="4" t="s">
        <v>4820</v>
      </c>
      <c r="T2255" s="4" t="s">
        <v>4821</v>
      </c>
      <c r="U2255" s="68">
        <v>44562</v>
      </c>
      <c r="V2255" s="347" t="s">
        <v>19</v>
      </c>
      <c r="W2255" s="341">
        <v>282088</v>
      </c>
      <c r="X2255" s="4" t="s">
        <v>13</v>
      </c>
      <c r="Y2255" s="4" t="s">
        <v>328</v>
      </c>
      <c r="Z2255" s="68">
        <v>44552</v>
      </c>
    </row>
    <row r="2256" spans="1:26" ht="12.75" x14ac:dyDescent="0.35">
      <c r="A22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</v>
      </c>
      <c r="B2256" s="181" t="str">
        <f>IF(All_Opps[[#This Row],[WeekMod]]&lt;&gt;"",CONCATENATE(All_Opps[[#This Row],[Opp Year]],"-",TEXT(All_Opps[[#This Row],[WeekMod]],"00#")),"")</f>
        <v>2023-004</v>
      </c>
      <c r="C22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</v>
      </c>
      <c r="D2256" s="181" t="str">
        <f>CONCATENATE(All_Opps[[#This Row],[Opp Year]],"-",TEXT(All_Opps[[#This Row],[Week]],"00#"))</f>
        <v>2023-004</v>
      </c>
      <c r="E2256" s="181">
        <f>IFERROR(VALUE(RIGHT(All_Opps[[#This Row],[Opportunity Name]],2)),"")</f>
        <v>2</v>
      </c>
      <c r="F2256" s="181">
        <f>IFERROR(("20"&amp;LEFT(All_Opps[[#This Row],[Opportunity Name]],2))*1,"")</f>
        <v>2023</v>
      </c>
      <c r="G2256" s="181" t="str">
        <f>MID(All_Opps[[#This Row],[Opportunity Name]],3,2)</f>
        <v>03</v>
      </c>
      <c r="H2256" s="181" t="str">
        <f>LEFT(All_Opps[[#This Row],[Opportunity Name]],7)</f>
        <v>2303 Ki</v>
      </c>
      <c r="I2256" s="181" t="str" cm="1">
        <f t="array" ref="I22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56" s="181" t="str">
        <f>YEAR(All_Opps[[#This Row],[Close_Date]])&amp;"-"&amp;TEXT(MONTH(All_Opps[[#This Row],[Close_Date]]),"00")</f>
        <v>2022-01</v>
      </c>
      <c r="K2256" s="182">
        <f>All_Opps[[#This Row],[Created Date2]]*1</f>
        <v>44535</v>
      </c>
      <c r="L2256" s="183">
        <f>YEAR(All_Opps[[#This Row],[Created_Date]])</f>
        <v>2021</v>
      </c>
      <c r="M2256" s="184">
        <f>WEEKNUM(All_Opps[[#This Row],[Created_Date]],16)</f>
        <v>50</v>
      </c>
      <c r="N2256" s="182">
        <f>All_Opps[[#This Row],[Close Date]]*1</f>
        <v>44581</v>
      </c>
      <c r="O2256" s="185">
        <f>YEAR(All_Opps[[#This Row],[Close_Date]])</f>
        <v>2022</v>
      </c>
      <c r="P2256" s="183">
        <f>MONTH(All_Opps[[#This Row],[Close Date]])</f>
        <v>1</v>
      </c>
      <c r="Q2256" s="181">
        <f>WEEKNUM(All_Opps[[#This Row],[Close Date]],1)</f>
        <v>4</v>
      </c>
      <c r="R225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56" s="4" t="s">
        <v>4822</v>
      </c>
      <c r="T2256" s="4" t="s">
        <v>4823</v>
      </c>
      <c r="U2256" s="68">
        <v>44581</v>
      </c>
      <c r="V2256" s="347" t="s">
        <v>18</v>
      </c>
      <c r="W2256" s="341">
        <v>42663</v>
      </c>
      <c r="X2256" s="4" t="s">
        <v>15</v>
      </c>
      <c r="Y2256" s="4" t="s">
        <v>328</v>
      </c>
      <c r="Z2256" s="68">
        <v>44535</v>
      </c>
    </row>
    <row r="2257" spans="1:26" ht="12.75" x14ac:dyDescent="0.35">
      <c r="A22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2257" s="181" t="str">
        <f>IF(All_Opps[[#This Row],[WeekMod]]&lt;&gt;"",CONCATENATE(All_Opps[[#This Row],[Opp Year]],"-",TEXT(All_Opps[[#This Row],[WeekMod]],"00#")),"")</f>
        <v>2022-055</v>
      </c>
      <c r="C22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2257" s="181" t="str">
        <f>CONCATENATE(All_Opps[[#This Row],[Opp Year]],"-",TEXT(All_Opps[[#This Row],[Week]],"00#"))</f>
        <v>2022-055</v>
      </c>
      <c r="E2257" s="181">
        <f>IFERROR(VALUE(RIGHT(All_Opps[[#This Row],[Opportunity Name]],2)),"")</f>
        <v>2</v>
      </c>
      <c r="F2257" s="181">
        <f>IFERROR(("20"&amp;LEFT(All_Opps[[#This Row],[Opportunity Name]],2))*1,"")</f>
        <v>2022</v>
      </c>
      <c r="G2257" s="181" t="str">
        <f>MID(All_Opps[[#This Row],[Opportunity Name]],3,2)</f>
        <v>01</v>
      </c>
      <c r="H2257" s="181" t="str">
        <f>LEFT(All_Opps[[#This Row],[Opportunity Name]],7)</f>
        <v>2201-06</v>
      </c>
      <c r="I2257" s="181" t="str" cm="1">
        <f t="array" ref="I22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57" s="181" t="str">
        <f>YEAR(All_Opps[[#This Row],[Close_Date]])&amp;"-"&amp;TEXT(MONTH(All_Opps[[#This Row],[Close_Date]]),"00")</f>
        <v>2022-01</v>
      </c>
      <c r="K2257" s="182">
        <f>All_Opps[[#This Row],[Created Date2]]*1</f>
        <v>44571</v>
      </c>
      <c r="L2257" s="183">
        <f>YEAR(All_Opps[[#This Row],[Created_Date]])</f>
        <v>2022</v>
      </c>
      <c r="M2257" s="184">
        <f>WEEKNUM(All_Opps[[#This Row],[Created_Date]],16)</f>
        <v>2</v>
      </c>
      <c r="N2257" s="182">
        <f>All_Opps[[#This Row],[Close Date]]*1</f>
        <v>44571</v>
      </c>
      <c r="O2257" s="185">
        <f>YEAR(All_Opps[[#This Row],[Close_Date]])</f>
        <v>2022</v>
      </c>
      <c r="P2257" s="183">
        <f>MONTH(All_Opps[[#This Row],[Close Date]])</f>
        <v>1</v>
      </c>
      <c r="Q2257" s="181">
        <f>WEEKNUM(All_Opps[[#This Row],[Close Date]],1)</f>
        <v>3</v>
      </c>
      <c r="R225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57" s="4" t="s">
        <v>4824</v>
      </c>
      <c r="T2257" s="4" t="s">
        <v>4825</v>
      </c>
      <c r="U2257" s="68">
        <v>44571</v>
      </c>
      <c r="V2257" s="347" t="s">
        <v>19</v>
      </c>
      <c r="W2257" s="341">
        <v>89472</v>
      </c>
      <c r="X2257" s="4" t="s">
        <v>5</v>
      </c>
      <c r="Y2257" s="4" t="s">
        <v>328</v>
      </c>
      <c r="Z2257" s="68">
        <v>44571</v>
      </c>
    </row>
    <row r="2258" spans="1:26" ht="12.75" x14ac:dyDescent="0.35">
      <c r="A22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2258" s="181" t="str">
        <f>IF(All_Opps[[#This Row],[WeekMod]]&lt;&gt;"",CONCATENATE(All_Opps[[#This Row],[Opp Year]],"-",TEXT(All_Opps[[#This Row],[WeekMod]],"00#")),"")</f>
        <v>2022-053</v>
      </c>
      <c r="C22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2258" s="181" t="str">
        <f>CONCATENATE(All_Opps[[#This Row],[Opp Year]],"-",TEXT(All_Opps[[#This Row],[Week]],"00#"))</f>
        <v>2022-053</v>
      </c>
      <c r="E2258" s="181">
        <f>IFERROR(VALUE(RIGHT(All_Opps[[#This Row],[Opportunity Name]],2)),"")</f>
        <v>4</v>
      </c>
      <c r="F2258" s="181">
        <f>IFERROR(("20"&amp;LEFT(All_Opps[[#This Row],[Opportunity Name]],2))*1,"")</f>
        <v>2022</v>
      </c>
      <c r="G2258" s="181" t="str">
        <f>MID(All_Opps[[#This Row],[Opportunity Name]],3,2)</f>
        <v>07</v>
      </c>
      <c r="H2258" s="181" t="str">
        <f>LEFT(All_Opps[[#This Row],[Opportunity Name]],7)</f>
        <v>2207 Wh</v>
      </c>
      <c r="I2258" s="181" t="str" cm="1">
        <f t="array" ref="I22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58" s="181" t="str">
        <f>YEAR(All_Opps[[#This Row],[Close_Date]])&amp;"-"&amp;TEXT(MONTH(All_Opps[[#This Row],[Close_Date]]),"00")</f>
        <v>2021-12</v>
      </c>
      <c r="K2258" s="182">
        <f>All_Opps[[#This Row],[Created Date2]]*1</f>
        <v>44547</v>
      </c>
      <c r="L2258" s="183">
        <f>YEAR(All_Opps[[#This Row],[Created_Date]])</f>
        <v>2021</v>
      </c>
      <c r="M2258" s="184">
        <f>WEEKNUM(All_Opps[[#This Row],[Created_Date]],16)</f>
        <v>51</v>
      </c>
      <c r="N2258" s="182">
        <f>All_Opps[[#This Row],[Close Date]]*1</f>
        <v>44557</v>
      </c>
      <c r="O2258" s="185">
        <f>YEAR(All_Opps[[#This Row],[Close_Date]])</f>
        <v>2021</v>
      </c>
      <c r="P2258" s="183">
        <f>MONTH(All_Opps[[#This Row],[Close Date]])</f>
        <v>12</v>
      </c>
      <c r="Q2258" s="181">
        <f>WEEKNUM(All_Opps[[#This Row],[Close Date]],1)</f>
        <v>53</v>
      </c>
      <c r="R22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58" s="4" t="s">
        <v>4826</v>
      </c>
      <c r="T2258" s="4" t="s">
        <v>4827</v>
      </c>
      <c r="U2258" s="68">
        <v>44557</v>
      </c>
      <c r="V2258" s="347" t="s">
        <v>18</v>
      </c>
      <c r="W2258" s="9">
        <v>63377</v>
      </c>
      <c r="X2258" s="4" t="s">
        <v>24</v>
      </c>
      <c r="Y2258" s="4" t="s">
        <v>3563</v>
      </c>
      <c r="Z2258" s="68">
        <v>44547</v>
      </c>
    </row>
    <row r="2259" spans="1:26" ht="12.75" x14ac:dyDescent="0.35">
      <c r="A22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2259" s="181" t="str">
        <f>IF(All_Opps[[#This Row],[WeekMod]]&lt;&gt;"",CONCATENATE(All_Opps[[#This Row],[Opp Year]],"-",TEXT(All_Opps[[#This Row],[WeekMod]],"00#")),"")</f>
        <v>2022-059</v>
      </c>
      <c r="C22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2259" s="181" t="str">
        <f>CONCATENATE(All_Opps[[#This Row],[Opp Year]],"-",TEXT(All_Opps[[#This Row],[Week]],"00#"))</f>
        <v>2022-059</v>
      </c>
      <c r="E2259" s="181">
        <f>IFERROR(VALUE(RIGHT(All_Opps[[#This Row],[Opportunity Name]],2)),"")</f>
        <v>2</v>
      </c>
      <c r="F2259" s="181">
        <f>IFERROR(("20"&amp;LEFT(All_Opps[[#This Row],[Opportunity Name]],2))*1,"")</f>
        <v>2022</v>
      </c>
      <c r="G2259" s="181" t="str">
        <f>MID(All_Opps[[#This Row],[Opportunity Name]],3,2)</f>
        <v>06</v>
      </c>
      <c r="H2259" s="181" t="str">
        <f>LEFT(All_Opps[[#This Row],[Opportunity Name]],7)</f>
        <v>2206 Ra</v>
      </c>
      <c r="I2259" s="181" t="str" cm="1">
        <f t="array" ref="I22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59" s="181" t="str">
        <f>YEAR(All_Opps[[#This Row],[Close_Date]])&amp;"-"&amp;TEXT(MONTH(All_Opps[[#This Row],[Close_Date]]),"00")</f>
        <v>2022-02</v>
      </c>
      <c r="K2259" s="182">
        <f>All_Opps[[#This Row],[Created Date2]]*1</f>
        <v>44588</v>
      </c>
      <c r="L2259" s="183">
        <f>YEAR(All_Opps[[#This Row],[Created_Date]])</f>
        <v>2022</v>
      </c>
      <c r="M2259" s="184">
        <f>WEEKNUM(All_Opps[[#This Row],[Created_Date]],16)</f>
        <v>4</v>
      </c>
      <c r="N2259" s="182">
        <f>All_Opps[[#This Row],[Close Date]]*1</f>
        <v>44604</v>
      </c>
      <c r="O2259" s="185">
        <f>YEAR(All_Opps[[#This Row],[Close_Date]])</f>
        <v>2022</v>
      </c>
      <c r="P2259" s="183">
        <f>MONTH(All_Opps[[#This Row],[Close Date]])</f>
        <v>2</v>
      </c>
      <c r="Q2259" s="181">
        <f>WEEKNUM(All_Opps[[#This Row],[Close Date]],1)</f>
        <v>7</v>
      </c>
      <c r="R22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59" s="4" t="s">
        <v>4828</v>
      </c>
      <c r="T2259" s="4" t="s">
        <v>4829</v>
      </c>
      <c r="U2259" s="68">
        <v>44604</v>
      </c>
      <c r="V2259" s="347" t="s">
        <v>18</v>
      </c>
      <c r="W2259" s="9">
        <v>16534</v>
      </c>
      <c r="X2259" s="4" t="s">
        <v>29</v>
      </c>
      <c r="Y2259" s="4" t="s">
        <v>1285</v>
      </c>
      <c r="Z2259" s="68">
        <v>44588</v>
      </c>
    </row>
    <row r="2260" spans="1:26" ht="12.75" x14ac:dyDescent="0.35">
      <c r="A22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2260" s="181" t="str">
        <f>IF(All_Opps[[#This Row],[WeekMod]]&lt;&gt;"",CONCATENATE(All_Opps[[#This Row],[Opp Year]],"-",TEXT(All_Opps[[#This Row],[WeekMod]],"00#")),"")</f>
        <v>2022-054</v>
      </c>
      <c r="C22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2260" s="181" t="str">
        <f>CONCATENATE(All_Opps[[#This Row],[Opp Year]],"-",TEXT(All_Opps[[#This Row],[Week]],"00#"))</f>
        <v>2022-054</v>
      </c>
      <c r="E2260" s="181">
        <f>IFERROR(VALUE(RIGHT(All_Opps[[#This Row],[Opportunity Name]],2)),"")</f>
        <v>4</v>
      </c>
      <c r="F2260" s="181">
        <f>IFERROR(("20"&amp;LEFT(All_Opps[[#This Row],[Opportunity Name]],2))*1,"")</f>
        <v>2022</v>
      </c>
      <c r="G2260" s="181" t="str">
        <f>MID(All_Opps[[#This Row],[Opportunity Name]],3,2)</f>
        <v>02</v>
      </c>
      <c r="H2260" s="181" t="str">
        <f>LEFT(All_Opps[[#This Row],[Opportunity Name]],7)</f>
        <v>2202 Os</v>
      </c>
      <c r="I2260" s="181" t="str" cm="1">
        <f t="array" ref="I22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60" s="181" t="str">
        <f>YEAR(All_Opps[[#This Row],[Close_Date]])&amp;"-"&amp;TEXT(MONTH(All_Opps[[#This Row],[Close_Date]]),"00")</f>
        <v>2022-01</v>
      </c>
      <c r="K2260" s="182">
        <f>All_Opps[[#This Row],[Created Date2]]*1</f>
        <v>44564</v>
      </c>
      <c r="L2260" s="183">
        <f>YEAR(All_Opps[[#This Row],[Created_Date]])</f>
        <v>2022</v>
      </c>
      <c r="M2260" s="184">
        <f>WEEKNUM(All_Opps[[#This Row],[Created_Date]],16)</f>
        <v>1</v>
      </c>
      <c r="N2260" s="182">
        <f>All_Opps[[#This Row],[Close Date]]*1</f>
        <v>44568</v>
      </c>
      <c r="O2260" s="185">
        <f>YEAR(All_Opps[[#This Row],[Close_Date]])</f>
        <v>2022</v>
      </c>
      <c r="P2260" s="183">
        <f>MONTH(All_Opps[[#This Row],[Close Date]])</f>
        <v>1</v>
      </c>
      <c r="Q2260" s="181">
        <f>WEEKNUM(All_Opps[[#This Row],[Close Date]],1)</f>
        <v>2</v>
      </c>
      <c r="R22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60" s="4" t="s">
        <v>4830</v>
      </c>
      <c r="T2260" s="4" t="s">
        <v>4831</v>
      </c>
      <c r="U2260" s="68">
        <v>44568</v>
      </c>
      <c r="V2260" s="347" t="s">
        <v>18</v>
      </c>
      <c r="W2260" s="9">
        <v>33258</v>
      </c>
      <c r="X2260" s="4" t="s">
        <v>11</v>
      </c>
      <c r="Y2260" s="4" t="s">
        <v>1285</v>
      </c>
      <c r="Z2260" s="68">
        <v>44564</v>
      </c>
    </row>
    <row r="2261" spans="1:26" ht="12.75" x14ac:dyDescent="0.35">
      <c r="A22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2261" s="181" t="str">
        <f>IF(All_Opps[[#This Row],[WeekMod]]&lt;&gt;"",CONCATENATE(All_Opps[[#This Row],[Opp Year]],"-",TEXT(All_Opps[[#This Row],[WeekMod]],"00#")),"")</f>
        <v>2022-056</v>
      </c>
      <c r="C22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2261" s="181" t="str">
        <f>CONCATENATE(All_Opps[[#This Row],[Opp Year]],"-",TEXT(All_Opps[[#This Row],[Week]],"00#"))</f>
        <v>2022-056</v>
      </c>
      <c r="E2261" s="181">
        <f>IFERROR(VALUE(RIGHT(All_Opps[[#This Row],[Opportunity Name]],2)),"")</f>
        <v>2</v>
      </c>
      <c r="F2261" s="181">
        <f>IFERROR(("20"&amp;LEFT(All_Opps[[#This Row],[Opportunity Name]],2))*1,"")</f>
        <v>2022</v>
      </c>
      <c r="G2261" s="181" t="str">
        <f>MID(All_Opps[[#This Row],[Opportunity Name]],3,2)</f>
        <v>05</v>
      </c>
      <c r="H2261" s="181" t="str">
        <f>LEFT(All_Opps[[#This Row],[Opportunity Name]],7)</f>
        <v>2205-13</v>
      </c>
      <c r="I2261" s="181" t="str" cm="1">
        <f t="array" ref="I22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61" s="181" t="str">
        <f>YEAR(All_Opps[[#This Row],[Close_Date]])&amp;"-"&amp;TEXT(MONTH(All_Opps[[#This Row],[Close_Date]]),"00")</f>
        <v>2022-01</v>
      </c>
      <c r="K2261" s="182">
        <f>All_Opps[[#This Row],[Created Date2]]*1</f>
        <v>44581</v>
      </c>
      <c r="L2261" s="183">
        <f>YEAR(All_Opps[[#This Row],[Created_Date]])</f>
        <v>2022</v>
      </c>
      <c r="M2261" s="184">
        <f>WEEKNUM(All_Opps[[#This Row],[Created_Date]],16)</f>
        <v>3</v>
      </c>
      <c r="N2261" s="182">
        <f>All_Opps[[#This Row],[Close Date]]*1</f>
        <v>44581</v>
      </c>
      <c r="O2261" s="185">
        <f>YEAR(All_Opps[[#This Row],[Close_Date]])</f>
        <v>2022</v>
      </c>
      <c r="P2261" s="183">
        <f>MONTH(All_Opps[[#This Row],[Close Date]])</f>
        <v>1</v>
      </c>
      <c r="Q2261" s="181">
        <f>WEEKNUM(All_Opps[[#This Row],[Close Date]],1)</f>
        <v>4</v>
      </c>
      <c r="R226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101</v>
      </c>
      <c r="S2261" s="4" t="s">
        <v>4832</v>
      </c>
      <c r="T2261" s="4" t="s">
        <v>4833</v>
      </c>
      <c r="U2261" s="68">
        <v>44581</v>
      </c>
      <c r="V2261" s="347" t="s">
        <v>19</v>
      </c>
      <c r="W2261" s="341">
        <v>27945</v>
      </c>
      <c r="X2261" s="4" t="s">
        <v>5</v>
      </c>
      <c r="Y2261" s="4" t="s">
        <v>328</v>
      </c>
      <c r="Z2261" s="68">
        <v>44581</v>
      </c>
    </row>
    <row r="2262" spans="1:26" ht="12.75" x14ac:dyDescent="0.35">
      <c r="A22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2262" s="181" t="str">
        <f>IF(All_Opps[[#This Row],[WeekMod]]&lt;&gt;"",CONCATENATE(All_Opps[[#This Row],[Opp Year]],"-",TEXT(All_Opps[[#This Row],[WeekMod]],"00#")),"")</f>
        <v>2022-056</v>
      </c>
      <c r="C22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2262" s="181" t="str">
        <f>CONCATENATE(All_Opps[[#This Row],[Opp Year]],"-",TEXT(All_Opps[[#This Row],[Week]],"00#"))</f>
        <v>2022-056</v>
      </c>
      <c r="E2262" s="181">
        <f>IFERROR(VALUE(RIGHT(All_Opps[[#This Row],[Opportunity Name]],2)),"")</f>
        <v>6</v>
      </c>
      <c r="F2262" s="181">
        <f>IFERROR(("20"&amp;LEFT(All_Opps[[#This Row],[Opportunity Name]],2))*1,"")</f>
        <v>2022</v>
      </c>
      <c r="G2262" s="181" t="str">
        <f>MID(All_Opps[[#This Row],[Opportunity Name]],3,2)</f>
        <v>08</v>
      </c>
      <c r="H2262" s="181" t="str">
        <f>LEFT(All_Opps[[#This Row],[Opportunity Name]],7)</f>
        <v>2208 Li</v>
      </c>
      <c r="I2262" s="181" t="str" cm="1">
        <f t="array" ref="I22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62" s="181" t="str">
        <f>YEAR(All_Opps[[#This Row],[Close_Date]])&amp;"-"&amp;TEXT(MONTH(All_Opps[[#This Row],[Close_Date]]),"00")</f>
        <v>2022-01</v>
      </c>
      <c r="K2262" s="182">
        <f>All_Opps[[#This Row],[Created Date2]]*1</f>
        <v>44567</v>
      </c>
      <c r="L2262" s="183">
        <f>YEAR(All_Opps[[#This Row],[Created_Date]])</f>
        <v>2022</v>
      </c>
      <c r="M2262" s="184">
        <f>WEEKNUM(All_Opps[[#This Row],[Created_Date]],16)</f>
        <v>1</v>
      </c>
      <c r="N2262" s="182">
        <f>All_Opps[[#This Row],[Close Date]]*1</f>
        <v>44581</v>
      </c>
      <c r="O2262" s="185">
        <f>YEAR(All_Opps[[#This Row],[Close_Date]])</f>
        <v>2022</v>
      </c>
      <c r="P2262" s="183">
        <f>MONTH(All_Opps[[#This Row],[Close Date]])</f>
        <v>1</v>
      </c>
      <c r="Q2262" s="181">
        <f>WEEKNUM(All_Opps[[#This Row],[Close Date]],1)</f>
        <v>4</v>
      </c>
      <c r="R226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62" s="4" t="s">
        <v>4834</v>
      </c>
      <c r="T2262" s="4" t="s">
        <v>4835</v>
      </c>
      <c r="U2262" s="68">
        <v>44581</v>
      </c>
      <c r="V2262" s="347" t="s">
        <v>18</v>
      </c>
      <c r="W2262" s="9">
        <v>167161</v>
      </c>
      <c r="X2262" s="4" t="s">
        <v>6</v>
      </c>
      <c r="Y2262" s="4" t="s">
        <v>3563</v>
      </c>
      <c r="Z2262" s="68">
        <v>44567</v>
      </c>
    </row>
    <row r="2263" spans="1:26" ht="12.75" x14ac:dyDescent="0.35">
      <c r="A22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</v>
      </c>
      <c r="B2263" s="181" t="str">
        <f>IF(All_Opps[[#This Row],[WeekMod]]&lt;&gt;"",CONCATENATE(All_Opps[[#This Row],[Opp Year]],"-",TEXT(All_Opps[[#This Row],[WeekMod]],"00#")),"")</f>
        <v>2023-003</v>
      </c>
      <c r="C22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</v>
      </c>
      <c r="D2263" s="181" t="str">
        <f>CONCATENATE(All_Opps[[#This Row],[Opp Year]],"-",TEXT(All_Opps[[#This Row],[Week]],"00#"))</f>
        <v>2023-003</v>
      </c>
      <c r="E2263" s="181">
        <f>IFERROR(VALUE(RIGHT(All_Opps[[#This Row],[Opportunity Name]],2)),"")</f>
        <v>2</v>
      </c>
      <c r="F2263" s="181">
        <f>IFERROR(("20"&amp;LEFT(All_Opps[[#This Row],[Opportunity Name]],2))*1,"")</f>
        <v>2023</v>
      </c>
      <c r="G2263" s="181" t="str">
        <f>MID(All_Opps[[#This Row],[Opportunity Name]],3,2)</f>
        <v>01</v>
      </c>
      <c r="H2263" s="181" t="str">
        <f>LEFT(All_Opps[[#This Row],[Opportunity Name]],7)</f>
        <v>2301-02</v>
      </c>
      <c r="I2263" s="181" t="str" cm="1">
        <f t="array" ref="I22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63" s="181" t="str">
        <f>YEAR(All_Opps[[#This Row],[Close_Date]])&amp;"-"&amp;TEXT(MONTH(All_Opps[[#This Row],[Close_Date]]),"00")</f>
        <v>2022-01</v>
      </c>
      <c r="K2263" s="182">
        <f>All_Opps[[#This Row],[Created Date2]]*1</f>
        <v>44565</v>
      </c>
      <c r="L2263" s="183">
        <f>YEAR(All_Opps[[#This Row],[Created_Date]])</f>
        <v>2022</v>
      </c>
      <c r="M2263" s="184">
        <f>WEEKNUM(All_Opps[[#This Row],[Created_Date]],16)</f>
        <v>1</v>
      </c>
      <c r="N2263" s="182">
        <f>All_Opps[[#This Row],[Close Date]]*1</f>
        <v>44571</v>
      </c>
      <c r="O2263" s="185">
        <f>YEAR(All_Opps[[#This Row],[Close_Date]])</f>
        <v>2022</v>
      </c>
      <c r="P2263" s="183">
        <f>MONTH(All_Opps[[#This Row],[Close Date]])</f>
        <v>1</v>
      </c>
      <c r="Q2263" s="181">
        <f>WEEKNUM(All_Opps[[#This Row],[Close Date]],1)</f>
        <v>3</v>
      </c>
      <c r="R226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362</v>
      </c>
      <c r="S2263" s="4" t="s">
        <v>4836</v>
      </c>
      <c r="T2263" s="4" t="s">
        <v>4837</v>
      </c>
      <c r="U2263" s="68">
        <v>44571</v>
      </c>
      <c r="V2263" s="347" t="s">
        <v>19</v>
      </c>
      <c r="W2263" s="341">
        <v>24447</v>
      </c>
      <c r="X2263" s="4" t="s">
        <v>10</v>
      </c>
      <c r="Y2263" s="4" t="s">
        <v>328</v>
      </c>
      <c r="Z2263" s="68">
        <v>44565</v>
      </c>
    </row>
    <row r="2264" spans="1:26" ht="12.75" x14ac:dyDescent="0.35">
      <c r="A226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264" s="181" t="str">
        <f>IF(All_Opps[[#This Row],[WeekMod]]&lt;&gt;"",CONCATENATE(All_Opps[[#This Row],[Opp Year]],"-",TEXT(All_Opps[[#This Row],[WeekMod]],"00#")),"")</f>
        <v/>
      </c>
      <c r="C22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264" s="181" t="str">
        <f>CONCATENATE(All_Opps[[#This Row],[Opp Year]],"-",TEXT(All_Opps[[#This Row],[Week]],"00#"))</f>
        <v>2023-001</v>
      </c>
      <c r="E2264" s="181">
        <f>IFERROR(VALUE(RIGHT(All_Opps[[#This Row],[Opportunity Name]],2)),"")</f>
        <v>4</v>
      </c>
      <c r="F2264" s="181">
        <f>IFERROR(("20"&amp;LEFT(All_Opps[[#This Row],[Opportunity Name]],2))*1,"")</f>
        <v>2023</v>
      </c>
      <c r="G2264" s="181" t="str">
        <f>MID(All_Opps[[#This Row],[Opportunity Name]],3,2)</f>
        <v>06</v>
      </c>
      <c r="H2264" s="181" t="str">
        <f>LEFT(All_Opps[[#This Row],[Opportunity Name]],7)</f>
        <v>2306-03</v>
      </c>
      <c r="I2264" s="181" t="str" cm="1">
        <f t="array" ref="I22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64" s="181" t="str">
        <f>YEAR(All_Opps[[#This Row],[Close_Date]])&amp;"-"&amp;TEXT(MONTH(All_Opps[[#This Row],[Close_Date]]),"00")</f>
        <v>2021-12</v>
      </c>
      <c r="K2264" s="182">
        <f>All_Opps[[#This Row],[Created Date2]]*1</f>
        <v>44554</v>
      </c>
      <c r="L2264" s="183">
        <f>YEAR(All_Opps[[#This Row],[Created_Date]])</f>
        <v>2021</v>
      </c>
      <c r="M2264" s="184">
        <f>WEEKNUM(All_Opps[[#This Row],[Created_Date]],16)</f>
        <v>52</v>
      </c>
      <c r="N2264" s="182">
        <f>All_Opps[[#This Row],[Close Date]]*1</f>
        <v>44559</v>
      </c>
      <c r="O2264" s="185">
        <f>YEAR(All_Opps[[#This Row],[Close_Date]])</f>
        <v>2021</v>
      </c>
      <c r="P2264" s="183">
        <f>MONTH(All_Opps[[#This Row],[Close Date]])</f>
        <v>12</v>
      </c>
      <c r="Q2264" s="181">
        <f>WEEKNUM(All_Opps[[#This Row],[Close Date]],1)</f>
        <v>53</v>
      </c>
      <c r="R226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524</v>
      </c>
      <c r="S2264" s="4" t="s">
        <v>4838</v>
      </c>
      <c r="T2264" s="4" t="s">
        <v>4839</v>
      </c>
      <c r="U2264" s="68">
        <v>44559</v>
      </c>
      <c r="V2264" s="347" t="s">
        <v>19</v>
      </c>
      <c r="W2264" s="341">
        <v>150470</v>
      </c>
      <c r="X2264" s="4" t="s">
        <v>6</v>
      </c>
      <c r="Y2264" s="4" t="s">
        <v>328</v>
      </c>
      <c r="Z2264" s="68">
        <v>44554</v>
      </c>
    </row>
    <row r="2265" spans="1:26" ht="12.75" x14ac:dyDescent="0.35">
      <c r="A22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2265" s="181" t="str">
        <f>IF(All_Opps[[#This Row],[WeekMod]]&lt;&gt;"",CONCATENATE(All_Opps[[#This Row],[Opp Year]],"-",TEXT(All_Opps[[#This Row],[WeekMod]],"00#")),"")</f>
        <v>2022-054</v>
      </c>
      <c r="C22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2265" s="181" t="str">
        <f>CONCATENATE(All_Opps[[#This Row],[Opp Year]],"-",TEXT(All_Opps[[#This Row],[Week]],"00#"))</f>
        <v>2022-054</v>
      </c>
      <c r="E2265" s="181">
        <f>IFERROR(VALUE(RIGHT(All_Opps[[#This Row],[Opportunity Name]],2)),"")</f>
        <v>1</v>
      </c>
      <c r="F2265" s="181">
        <f>IFERROR(("20"&amp;LEFT(All_Opps[[#This Row],[Opportunity Name]],2))*1,"")</f>
        <v>2022</v>
      </c>
      <c r="G2265" s="181" t="str">
        <f>MID(All_Opps[[#This Row],[Opportunity Name]],3,2)</f>
        <v>05</v>
      </c>
      <c r="H2265" s="181" t="str">
        <f>LEFT(All_Opps[[#This Row],[Opportunity Name]],7)</f>
        <v>2205-13</v>
      </c>
      <c r="I2265" s="181" t="str" cm="1">
        <f t="array" ref="I22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65" s="181" t="str">
        <f>YEAR(All_Opps[[#This Row],[Close_Date]])&amp;"-"&amp;TEXT(MONTH(All_Opps[[#This Row],[Close_Date]]),"00")</f>
        <v>2022-01</v>
      </c>
      <c r="K2265" s="182">
        <f>All_Opps[[#This Row],[Created Date2]]*1</f>
        <v>44568</v>
      </c>
      <c r="L2265" s="183">
        <f>YEAR(All_Opps[[#This Row],[Created_Date]])</f>
        <v>2022</v>
      </c>
      <c r="M2265" s="184">
        <f>WEEKNUM(All_Opps[[#This Row],[Created_Date]],16)</f>
        <v>1</v>
      </c>
      <c r="N2265" s="182">
        <f>All_Opps[[#This Row],[Close Date]]*1</f>
        <v>44568</v>
      </c>
      <c r="O2265" s="185">
        <f>YEAR(All_Opps[[#This Row],[Close_Date]])</f>
        <v>2022</v>
      </c>
      <c r="P2265" s="183">
        <f>MONTH(All_Opps[[#This Row],[Close Date]])</f>
        <v>1</v>
      </c>
      <c r="Q2265" s="181">
        <f>WEEKNUM(All_Opps[[#This Row],[Close Date]],1)</f>
        <v>2</v>
      </c>
      <c r="R226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114</v>
      </c>
      <c r="S2265" s="4" t="s">
        <v>4840</v>
      </c>
      <c r="T2265" s="4" t="s">
        <v>4841</v>
      </c>
      <c r="U2265" s="68">
        <v>44568</v>
      </c>
      <c r="V2265" s="347" t="s">
        <v>19</v>
      </c>
      <c r="W2265" s="341">
        <v>16867</v>
      </c>
      <c r="X2265" s="4" t="s">
        <v>15</v>
      </c>
      <c r="Y2265" s="4" t="s">
        <v>328</v>
      </c>
      <c r="Z2265" s="68">
        <v>44568</v>
      </c>
    </row>
    <row r="2266" spans="1:26" ht="12.75" x14ac:dyDescent="0.35">
      <c r="A22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</v>
      </c>
      <c r="B2266" s="181" t="str">
        <f>IF(All_Opps[[#This Row],[WeekMod]]&lt;&gt;"",CONCATENATE(All_Opps[[#This Row],[Opp Year]],"-",TEXT(All_Opps[[#This Row],[WeekMod]],"00#")),"")</f>
        <v>2023-005</v>
      </c>
      <c r="C22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</v>
      </c>
      <c r="D2266" s="181" t="str">
        <f>CONCATENATE(All_Opps[[#This Row],[Opp Year]],"-",TEXT(All_Opps[[#This Row],[Week]],"00#"))</f>
        <v>2023-005</v>
      </c>
      <c r="E2266" s="181">
        <f>IFERROR(VALUE(RIGHT(All_Opps[[#This Row],[Opportunity Name]],2)),"")</f>
        <v>4</v>
      </c>
      <c r="F2266" s="181">
        <f>IFERROR(("20"&amp;LEFT(All_Opps[[#This Row],[Opportunity Name]],2))*1,"")</f>
        <v>2023</v>
      </c>
      <c r="G2266" s="181" t="str">
        <f>MID(All_Opps[[#This Row],[Opportunity Name]],3,2)</f>
        <v>06</v>
      </c>
      <c r="H2266" s="181" t="str">
        <f>LEFT(All_Opps[[#This Row],[Opportunity Name]],7)</f>
        <v>2306-06</v>
      </c>
      <c r="I2266" s="181" t="str" cm="1">
        <f t="array" ref="I22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66" s="181" t="str">
        <f>YEAR(All_Opps[[#This Row],[Close_Date]])&amp;"-"&amp;TEXT(MONTH(All_Opps[[#This Row],[Close_Date]]),"00")</f>
        <v>2022-01</v>
      </c>
      <c r="K2266" s="182">
        <f>All_Opps[[#This Row],[Created Date2]]*1</f>
        <v>44569</v>
      </c>
      <c r="L2266" s="183">
        <f>YEAR(All_Opps[[#This Row],[Created_Date]])</f>
        <v>2022</v>
      </c>
      <c r="M2266" s="184">
        <f>WEEKNUM(All_Opps[[#This Row],[Created_Date]],16)</f>
        <v>2</v>
      </c>
      <c r="N2266" s="182">
        <f>All_Opps[[#This Row],[Close Date]]*1</f>
        <v>44584</v>
      </c>
      <c r="O2266" s="185">
        <f>YEAR(All_Opps[[#This Row],[Close_Date]])</f>
        <v>2022</v>
      </c>
      <c r="P2266" s="183">
        <f>MONTH(All_Opps[[#This Row],[Close Date]])</f>
        <v>1</v>
      </c>
      <c r="Q2266" s="181">
        <f>WEEKNUM(All_Opps[[#This Row],[Close Date]],1)</f>
        <v>5</v>
      </c>
      <c r="R226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509</v>
      </c>
      <c r="S2266" s="4" t="s">
        <v>4842</v>
      </c>
      <c r="T2266" s="4" t="s">
        <v>4843</v>
      </c>
      <c r="U2266" s="68">
        <v>44584</v>
      </c>
      <c r="V2266" s="347" t="s">
        <v>19</v>
      </c>
      <c r="W2266" s="341">
        <v>192146</v>
      </c>
      <c r="X2266" s="4" t="s">
        <v>13</v>
      </c>
      <c r="Y2266" s="4" t="s">
        <v>328</v>
      </c>
      <c r="Z2266" s="68">
        <v>44569</v>
      </c>
    </row>
    <row r="2267" spans="1:26" ht="12.75" x14ac:dyDescent="0.35">
      <c r="A22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2267" s="181" t="str">
        <f>IF(All_Opps[[#This Row],[WeekMod]]&lt;&gt;"",CONCATENATE(All_Opps[[#This Row],[Opp Year]],"-",TEXT(All_Opps[[#This Row],[WeekMod]],"00#")),"")</f>
        <v>2022-060</v>
      </c>
      <c r="C22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2267" s="181" t="str">
        <f>CONCATENATE(All_Opps[[#This Row],[Opp Year]],"-",TEXT(All_Opps[[#This Row],[Week]],"00#"))</f>
        <v>2022-060</v>
      </c>
      <c r="E2267" s="181">
        <f>IFERROR(VALUE(RIGHT(All_Opps[[#This Row],[Opportunity Name]],2)),"")</f>
        <v>2</v>
      </c>
      <c r="F2267" s="181">
        <f>IFERROR(("20"&amp;LEFT(All_Opps[[#This Row],[Opportunity Name]],2))*1,"")</f>
        <v>2022</v>
      </c>
      <c r="G2267" s="181" t="str">
        <f>MID(All_Opps[[#This Row],[Opportunity Name]],3,2)</f>
        <v>10</v>
      </c>
      <c r="H2267" s="181" t="str">
        <f>LEFT(All_Opps[[#This Row],[Opportunity Name]],7)</f>
        <v>2210 Ya</v>
      </c>
      <c r="I2267" s="181" t="str" cm="1">
        <f t="array" ref="I22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67" s="181" t="str">
        <f>YEAR(All_Opps[[#This Row],[Close_Date]])&amp;"-"&amp;TEXT(MONTH(All_Opps[[#This Row],[Close_Date]]),"00")</f>
        <v>2022-02</v>
      </c>
      <c r="K2267" s="182">
        <f>All_Opps[[#This Row],[Created Date2]]*1</f>
        <v>44605</v>
      </c>
      <c r="L2267" s="183">
        <f>YEAR(All_Opps[[#This Row],[Created_Date]])</f>
        <v>2022</v>
      </c>
      <c r="M2267" s="184">
        <f>WEEKNUM(All_Opps[[#This Row],[Created_Date]],16)</f>
        <v>7</v>
      </c>
      <c r="N2267" s="182">
        <f>All_Opps[[#This Row],[Close Date]]*1</f>
        <v>44607</v>
      </c>
      <c r="O2267" s="185">
        <f>YEAR(All_Opps[[#This Row],[Close_Date]])</f>
        <v>2022</v>
      </c>
      <c r="P2267" s="183">
        <f>MONTH(All_Opps[[#This Row],[Close Date]])</f>
        <v>2</v>
      </c>
      <c r="Q2267" s="181">
        <f>WEEKNUM(All_Opps[[#This Row],[Close Date]],1)</f>
        <v>8</v>
      </c>
      <c r="R226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67" s="4" t="s">
        <v>4844</v>
      </c>
      <c r="T2267" s="4" t="s">
        <v>4845</v>
      </c>
      <c r="U2267" s="68">
        <v>44607</v>
      </c>
      <c r="V2267" s="347" t="s">
        <v>18</v>
      </c>
      <c r="W2267" s="9">
        <v>45081</v>
      </c>
      <c r="X2267" s="4" t="s">
        <v>11</v>
      </c>
      <c r="Y2267" s="4" t="s">
        <v>1285</v>
      </c>
      <c r="Z2267" s="68">
        <v>44605</v>
      </c>
    </row>
    <row r="2268" spans="1:26" ht="12.75" x14ac:dyDescent="0.35">
      <c r="A22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2268" s="181" t="str">
        <f>IF(All_Opps[[#This Row],[WeekMod]]&lt;&gt;"",CONCATENATE(All_Opps[[#This Row],[Opp Year]],"-",TEXT(All_Opps[[#This Row],[WeekMod]],"00#")),"")</f>
        <v>2022-056</v>
      </c>
      <c r="C22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2268" s="181" t="str">
        <f>CONCATENATE(All_Opps[[#This Row],[Opp Year]],"-",TEXT(All_Opps[[#This Row],[Week]],"00#"))</f>
        <v>2022-056</v>
      </c>
      <c r="E2268" s="181">
        <f>IFERROR(VALUE(RIGHT(All_Opps[[#This Row],[Opportunity Name]],2)),"")</f>
        <v>2</v>
      </c>
      <c r="F2268" s="181">
        <f>IFERROR(("20"&amp;LEFT(All_Opps[[#This Row],[Opportunity Name]],2))*1,"")</f>
        <v>2022</v>
      </c>
      <c r="G2268" s="181" t="str">
        <f>MID(All_Opps[[#This Row],[Opportunity Name]],3,2)</f>
        <v>05</v>
      </c>
      <c r="H2268" s="181" t="str">
        <f>LEFT(All_Opps[[#This Row],[Opportunity Name]],7)</f>
        <v>2205-16</v>
      </c>
      <c r="I2268" s="181" t="str" cm="1">
        <f t="array" ref="I22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68" s="181" t="str">
        <f>YEAR(All_Opps[[#This Row],[Close_Date]])&amp;"-"&amp;TEXT(MONTH(All_Opps[[#This Row],[Close_Date]]),"00")</f>
        <v>2022-01</v>
      </c>
      <c r="K2268" s="182">
        <f>All_Opps[[#This Row],[Created Date2]]*1</f>
        <v>44549</v>
      </c>
      <c r="L2268" s="183">
        <f>YEAR(All_Opps[[#This Row],[Created_Date]])</f>
        <v>2021</v>
      </c>
      <c r="M2268" s="184">
        <f>WEEKNUM(All_Opps[[#This Row],[Created_Date]],16)</f>
        <v>52</v>
      </c>
      <c r="N2268" s="182">
        <f>All_Opps[[#This Row],[Close Date]]*1</f>
        <v>44579</v>
      </c>
      <c r="O2268" s="185">
        <f>YEAR(All_Opps[[#This Row],[Close_Date]])</f>
        <v>2022</v>
      </c>
      <c r="P2268" s="183">
        <f>MONTH(All_Opps[[#This Row],[Close Date]])</f>
        <v>1</v>
      </c>
      <c r="Q2268" s="181">
        <f>WEEKNUM(All_Opps[[#This Row],[Close Date]],1)</f>
        <v>4</v>
      </c>
      <c r="R226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133</v>
      </c>
      <c r="S2268" s="4" t="s">
        <v>4846</v>
      </c>
      <c r="T2268" s="4" t="s">
        <v>4847</v>
      </c>
      <c r="U2268" s="68">
        <v>44579</v>
      </c>
      <c r="V2268" s="347" t="s">
        <v>19</v>
      </c>
      <c r="W2268" s="341">
        <v>82951</v>
      </c>
      <c r="X2268" s="4" t="s">
        <v>181</v>
      </c>
      <c r="Y2268" s="4" t="s">
        <v>328</v>
      </c>
      <c r="Z2268" s="68">
        <v>44549</v>
      </c>
    </row>
    <row r="2269" spans="1:26" ht="12.75" x14ac:dyDescent="0.35">
      <c r="A22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2269" s="181" t="str">
        <f>IF(All_Opps[[#This Row],[WeekMod]]&lt;&gt;"",CONCATENATE(All_Opps[[#This Row],[Opp Year]],"-",TEXT(All_Opps[[#This Row],[WeekMod]],"00#")),"")</f>
        <v>2022-057</v>
      </c>
      <c r="C22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2269" s="181" t="str">
        <f>CONCATENATE(All_Opps[[#This Row],[Opp Year]],"-",TEXT(All_Opps[[#This Row],[Week]],"00#"))</f>
        <v>2022-057</v>
      </c>
      <c r="E2269" s="181">
        <f>IFERROR(VALUE(RIGHT(All_Opps[[#This Row],[Opportunity Name]],2)),"")</f>
        <v>1</v>
      </c>
      <c r="F2269" s="181">
        <f>IFERROR(("20"&amp;LEFT(All_Opps[[#This Row],[Opportunity Name]],2))*1,"")</f>
        <v>2022</v>
      </c>
      <c r="G2269" s="181" t="str">
        <f>MID(All_Opps[[#This Row],[Opportunity Name]],3,2)</f>
        <v>02</v>
      </c>
      <c r="H2269" s="181" t="str">
        <f>LEFT(All_Opps[[#This Row],[Opportunity Name]],7)</f>
        <v>2202 In</v>
      </c>
      <c r="I2269" s="181" t="str" cm="1">
        <f t="array" ref="I22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69" s="181" t="str">
        <f>YEAR(All_Opps[[#This Row],[Close_Date]])&amp;"-"&amp;TEXT(MONTH(All_Opps[[#This Row],[Close_Date]]),"00")</f>
        <v>2022-01</v>
      </c>
      <c r="K2269" s="182">
        <f>All_Opps[[#This Row],[Created Date2]]*1</f>
        <v>44579</v>
      </c>
      <c r="L2269" s="183">
        <f>YEAR(All_Opps[[#This Row],[Created_Date]])</f>
        <v>2022</v>
      </c>
      <c r="M2269" s="184">
        <f>WEEKNUM(All_Opps[[#This Row],[Created_Date]],16)</f>
        <v>3</v>
      </c>
      <c r="N2269" s="182">
        <f>All_Opps[[#This Row],[Close Date]]*1</f>
        <v>44585</v>
      </c>
      <c r="O2269" s="185">
        <f>YEAR(All_Opps[[#This Row],[Close_Date]])</f>
        <v>2022</v>
      </c>
      <c r="P2269" s="183">
        <f>MONTH(All_Opps[[#This Row],[Close Date]])</f>
        <v>1</v>
      </c>
      <c r="Q2269" s="181">
        <f>WEEKNUM(All_Opps[[#This Row],[Close Date]],1)</f>
        <v>5</v>
      </c>
      <c r="R226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69" s="4" t="s">
        <v>4848</v>
      </c>
      <c r="T2269" s="4" t="s">
        <v>4849</v>
      </c>
      <c r="U2269" s="68">
        <v>44585</v>
      </c>
      <c r="V2269" s="347" t="s">
        <v>18</v>
      </c>
      <c r="W2269" s="341">
        <v>46775</v>
      </c>
      <c r="X2269" s="4" t="s">
        <v>5</v>
      </c>
      <c r="Y2269" s="4" t="s">
        <v>328</v>
      </c>
      <c r="Z2269" s="68">
        <v>44579</v>
      </c>
    </row>
    <row r="2270" spans="1:26" ht="12.75" x14ac:dyDescent="0.35">
      <c r="A22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</v>
      </c>
      <c r="B2270" s="181" t="str">
        <f>IF(All_Opps[[#This Row],[WeekMod]]&lt;&gt;"",CONCATENATE(All_Opps[[#This Row],[Opp Year]],"-",TEXT(All_Opps[[#This Row],[WeekMod]],"00#")),"")</f>
        <v>2023-007</v>
      </c>
      <c r="C22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</v>
      </c>
      <c r="D2270" s="181" t="str">
        <f>CONCATENATE(All_Opps[[#This Row],[Opp Year]],"-",TEXT(All_Opps[[#This Row],[Week]],"00#"))</f>
        <v>2023-007</v>
      </c>
      <c r="E2270" s="181">
        <f>IFERROR(VALUE(RIGHT(All_Opps[[#This Row],[Opportunity Name]],2)),"")</f>
        <v>4</v>
      </c>
      <c r="F2270" s="181">
        <f>IFERROR(("20"&amp;LEFT(All_Opps[[#This Row],[Opportunity Name]],2))*1,"")</f>
        <v>2023</v>
      </c>
      <c r="G2270" s="181" t="str">
        <f>MID(All_Opps[[#This Row],[Opportunity Name]],3,2)</f>
        <v>07</v>
      </c>
      <c r="H2270" s="181" t="str">
        <f>LEFT(All_Opps[[#This Row],[Opportunity Name]],7)</f>
        <v>2307-03</v>
      </c>
      <c r="I2270" s="181" t="str" cm="1">
        <f t="array" ref="I22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70" s="181" t="str">
        <f>YEAR(All_Opps[[#This Row],[Close_Date]])&amp;"-"&amp;TEXT(MONTH(All_Opps[[#This Row],[Close_Date]]),"00")</f>
        <v>2022-02</v>
      </c>
      <c r="K2270" s="182">
        <f>All_Opps[[#This Row],[Created Date2]]*1</f>
        <v>44598</v>
      </c>
      <c r="L2270" s="183">
        <f>YEAR(All_Opps[[#This Row],[Created_Date]])</f>
        <v>2022</v>
      </c>
      <c r="M2270" s="184">
        <f>WEEKNUM(All_Opps[[#This Row],[Created_Date]],16)</f>
        <v>6</v>
      </c>
      <c r="N2270" s="182">
        <f>All_Opps[[#This Row],[Close Date]]*1</f>
        <v>44604</v>
      </c>
      <c r="O2270" s="185">
        <f>YEAR(All_Opps[[#This Row],[Close_Date]])</f>
        <v>2022</v>
      </c>
      <c r="P2270" s="183">
        <f>MONTH(All_Opps[[#This Row],[Close Date]])</f>
        <v>2</v>
      </c>
      <c r="Q2270" s="181">
        <f>WEEKNUM(All_Opps[[#This Row],[Close Date]],1)</f>
        <v>7</v>
      </c>
      <c r="R227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510</v>
      </c>
      <c r="S2270" s="4" t="s">
        <v>4850</v>
      </c>
      <c r="T2270" s="4" t="s">
        <v>4851</v>
      </c>
      <c r="U2270" s="68">
        <v>44604</v>
      </c>
      <c r="V2270" s="347" t="s">
        <v>19</v>
      </c>
      <c r="W2270" s="9">
        <v>155399</v>
      </c>
      <c r="X2270" s="4" t="s">
        <v>13</v>
      </c>
      <c r="Y2270" s="4" t="s">
        <v>1285</v>
      </c>
      <c r="Z2270" s="68">
        <v>44598</v>
      </c>
    </row>
    <row r="2271" spans="1:26" ht="12.75" x14ac:dyDescent="0.35">
      <c r="A22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2271" s="181" t="str">
        <f>IF(All_Opps[[#This Row],[WeekMod]]&lt;&gt;"",CONCATENATE(All_Opps[[#This Row],[Opp Year]],"-",TEXT(All_Opps[[#This Row],[WeekMod]],"00#")),"")</f>
        <v>2022-058</v>
      </c>
      <c r="C22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2271" s="181" t="str">
        <f>CONCATENATE(All_Opps[[#This Row],[Opp Year]],"-",TEXT(All_Opps[[#This Row],[Week]],"00#"))</f>
        <v>2022-058</v>
      </c>
      <c r="E2271" s="181">
        <f>IFERROR(VALUE(RIGHT(All_Opps[[#This Row],[Opportunity Name]],2)),"")</f>
        <v>3</v>
      </c>
      <c r="F2271" s="181">
        <f>IFERROR(("20"&amp;LEFT(All_Opps[[#This Row],[Opportunity Name]],2))*1,"")</f>
        <v>2022</v>
      </c>
      <c r="G2271" s="181" t="str">
        <f>MID(All_Opps[[#This Row],[Opportunity Name]],3,2)</f>
        <v>08</v>
      </c>
      <c r="H2271" s="181" t="str">
        <f>LEFT(All_Opps[[#This Row],[Opportunity Name]],7)</f>
        <v>2208 Br</v>
      </c>
      <c r="I2271" s="181" t="str" cm="1">
        <f t="array" ref="I22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71" s="181" t="str">
        <f>YEAR(All_Opps[[#This Row],[Close_Date]])&amp;"-"&amp;TEXT(MONTH(All_Opps[[#This Row],[Close_Date]]),"00")</f>
        <v>2022-02</v>
      </c>
      <c r="K2271" s="182">
        <f>All_Opps[[#This Row],[Created Date2]]*1</f>
        <v>44584</v>
      </c>
      <c r="L2271" s="183">
        <f>YEAR(All_Opps[[#This Row],[Created_Date]])</f>
        <v>2022</v>
      </c>
      <c r="M2271" s="184">
        <f>WEEKNUM(All_Opps[[#This Row],[Created_Date]],16)</f>
        <v>4</v>
      </c>
      <c r="N2271" s="182">
        <f>All_Opps[[#This Row],[Close Date]]*1</f>
        <v>44596</v>
      </c>
      <c r="O2271" s="185">
        <f>YEAR(All_Opps[[#This Row],[Close_Date]])</f>
        <v>2022</v>
      </c>
      <c r="P2271" s="183">
        <f>MONTH(All_Opps[[#This Row],[Close Date]])</f>
        <v>2</v>
      </c>
      <c r="Q2271" s="181">
        <f>WEEKNUM(All_Opps[[#This Row],[Close Date]],1)</f>
        <v>6</v>
      </c>
      <c r="R227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71" s="4" t="s">
        <v>4852</v>
      </c>
      <c r="T2271" s="4" t="s">
        <v>4853</v>
      </c>
      <c r="U2271" s="68">
        <v>44596</v>
      </c>
      <c r="V2271" s="347" t="s">
        <v>18</v>
      </c>
      <c r="W2271" s="341">
        <v>178833</v>
      </c>
      <c r="X2271" s="4" t="s">
        <v>11</v>
      </c>
      <c r="Y2271" s="4" t="s">
        <v>328</v>
      </c>
      <c r="Z2271" s="68">
        <v>44584</v>
      </c>
    </row>
    <row r="2272" spans="1:26" ht="12.75" x14ac:dyDescent="0.35">
      <c r="A22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2272" s="181" t="str">
        <f>IF(All_Opps[[#This Row],[WeekMod]]&lt;&gt;"",CONCATENATE(All_Opps[[#This Row],[Opp Year]],"-",TEXT(All_Opps[[#This Row],[WeekMod]],"00#")),"")</f>
        <v>2022-061</v>
      </c>
      <c r="C22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2272" s="181" t="str">
        <f>CONCATENATE(All_Opps[[#This Row],[Opp Year]],"-",TEXT(All_Opps[[#This Row],[Week]],"00#"))</f>
        <v>2022-061</v>
      </c>
      <c r="E2272" s="181">
        <f>IFERROR(VALUE(RIGHT(All_Opps[[#This Row],[Opportunity Name]],2)),"")</f>
        <v>2</v>
      </c>
      <c r="F2272" s="181">
        <f>IFERROR(("20"&amp;LEFT(All_Opps[[#This Row],[Opportunity Name]],2))*1,"")</f>
        <v>2022</v>
      </c>
      <c r="G2272" s="181" t="str">
        <f>MID(All_Opps[[#This Row],[Opportunity Name]],3,2)</f>
        <v>05</v>
      </c>
      <c r="H2272" s="181" t="str">
        <f>LEFT(All_Opps[[#This Row],[Opportunity Name]],7)</f>
        <v>2205-13</v>
      </c>
      <c r="I2272" s="181" t="str" cm="1">
        <f t="array" ref="I22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72" s="181" t="str">
        <f>YEAR(All_Opps[[#This Row],[Close_Date]])&amp;"-"&amp;TEXT(MONTH(All_Opps[[#This Row],[Close_Date]]),"00")</f>
        <v>2022-02</v>
      </c>
      <c r="K2272" s="182">
        <f>All_Opps[[#This Row],[Created Date2]]*1</f>
        <v>44618</v>
      </c>
      <c r="L2272" s="183">
        <f>YEAR(All_Opps[[#This Row],[Created_Date]])</f>
        <v>2022</v>
      </c>
      <c r="M2272" s="184">
        <f>WEEKNUM(All_Opps[[#This Row],[Created_Date]],16)</f>
        <v>9</v>
      </c>
      <c r="N2272" s="182">
        <f>All_Opps[[#This Row],[Close Date]]*1</f>
        <v>44618</v>
      </c>
      <c r="O2272" s="185">
        <f>YEAR(All_Opps[[#This Row],[Close_Date]])</f>
        <v>2022</v>
      </c>
      <c r="P2272" s="183">
        <f>MONTH(All_Opps[[#This Row],[Close Date]])</f>
        <v>2</v>
      </c>
      <c r="Q2272" s="181">
        <f>WEEKNUM(All_Opps[[#This Row],[Close Date]],1)</f>
        <v>9</v>
      </c>
      <c r="R227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64</v>
      </c>
      <c r="S2272" s="4" t="s">
        <v>4854</v>
      </c>
      <c r="T2272" s="4" t="s">
        <v>4855</v>
      </c>
      <c r="U2272" s="68">
        <v>44618</v>
      </c>
      <c r="V2272" s="347" t="s">
        <v>19</v>
      </c>
      <c r="W2272" s="341">
        <v>32555</v>
      </c>
      <c r="X2272" s="4" t="s">
        <v>13</v>
      </c>
      <c r="Y2272" s="4" t="s">
        <v>328</v>
      </c>
      <c r="Z2272" s="68">
        <v>44618</v>
      </c>
    </row>
    <row r="2273" spans="1:26" ht="12.75" x14ac:dyDescent="0.35">
      <c r="A22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2273" s="181" t="str">
        <f>IF(All_Opps[[#This Row],[WeekMod]]&lt;&gt;"",CONCATENATE(All_Opps[[#This Row],[Opp Year]],"-",TEXT(All_Opps[[#This Row],[WeekMod]],"00#")),"")</f>
        <v>2022-059</v>
      </c>
      <c r="C22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2273" s="181" t="str">
        <f>CONCATENATE(All_Opps[[#This Row],[Opp Year]],"-",TEXT(All_Opps[[#This Row],[Week]],"00#"))</f>
        <v>2022-059</v>
      </c>
      <c r="E2273" s="181">
        <f>IFERROR(VALUE(RIGHT(All_Opps[[#This Row],[Opportunity Name]],2)),"")</f>
        <v>4</v>
      </c>
      <c r="F2273" s="181">
        <f>IFERROR(("20"&amp;LEFT(All_Opps[[#This Row],[Opportunity Name]],2))*1,"")</f>
        <v>2022</v>
      </c>
      <c r="G2273" s="181" t="str">
        <f>MID(All_Opps[[#This Row],[Opportunity Name]],3,2)</f>
        <v>02</v>
      </c>
      <c r="H2273" s="181" t="str">
        <f>LEFT(All_Opps[[#This Row],[Opportunity Name]],7)</f>
        <v>2202-20</v>
      </c>
      <c r="I2273" s="181" t="str" cm="1">
        <f t="array" ref="I22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73" s="181" t="str">
        <f>YEAR(All_Opps[[#This Row],[Close_Date]])&amp;"-"&amp;TEXT(MONTH(All_Opps[[#This Row],[Close_Date]]),"00")</f>
        <v>2022-02</v>
      </c>
      <c r="K2273" s="182">
        <f>All_Opps[[#This Row],[Created Date2]]*1</f>
        <v>44601</v>
      </c>
      <c r="L2273" s="183">
        <f>YEAR(All_Opps[[#This Row],[Created_Date]])</f>
        <v>2022</v>
      </c>
      <c r="M2273" s="184">
        <f>WEEKNUM(All_Opps[[#This Row],[Created_Date]],16)</f>
        <v>6</v>
      </c>
      <c r="N2273" s="182">
        <f>All_Opps[[#This Row],[Close Date]]*1</f>
        <v>44604</v>
      </c>
      <c r="O2273" s="185">
        <f>YEAR(All_Opps[[#This Row],[Close_Date]])</f>
        <v>2022</v>
      </c>
      <c r="P2273" s="183">
        <f>MONTH(All_Opps[[#This Row],[Close Date]])</f>
        <v>2</v>
      </c>
      <c r="Q2273" s="181">
        <f>WEEKNUM(All_Opps[[#This Row],[Close Date]],1)</f>
        <v>7</v>
      </c>
      <c r="R227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73" s="4" t="s">
        <v>4856</v>
      </c>
      <c r="T2273" s="4" t="s">
        <v>4857</v>
      </c>
      <c r="U2273" s="68">
        <v>44604</v>
      </c>
      <c r="V2273" s="347" t="s">
        <v>19</v>
      </c>
      <c r="W2273" s="9">
        <v>38436</v>
      </c>
      <c r="X2273" s="4" t="s">
        <v>13</v>
      </c>
      <c r="Y2273" s="4" t="s">
        <v>3563</v>
      </c>
      <c r="Z2273" s="68">
        <v>44601</v>
      </c>
    </row>
    <row r="2274" spans="1:26" ht="12.75" x14ac:dyDescent="0.35">
      <c r="A22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</v>
      </c>
      <c r="B2274" s="181" t="str">
        <f>IF(All_Opps[[#This Row],[WeekMod]]&lt;&gt;"",CONCATENATE(All_Opps[[#This Row],[Opp Year]],"-",TEXT(All_Opps[[#This Row],[WeekMod]],"00#")),"")</f>
        <v>2023-004</v>
      </c>
      <c r="C22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</v>
      </c>
      <c r="D2274" s="181" t="str">
        <f>CONCATENATE(All_Opps[[#This Row],[Opp Year]],"-",TEXT(All_Opps[[#This Row],[Week]],"00#"))</f>
        <v>2023-004</v>
      </c>
      <c r="E2274" s="181">
        <f>IFERROR(VALUE(RIGHT(All_Opps[[#This Row],[Opportunity Name]],2)),"")</f>
        <v>4</v>
      </c>
      <c r="F2274" s="181">
        <f>IFERROR(("20"&amp;LEFT(All_Opps[[#This Row],[Opportunity Name]],2))*1,"")</f>
        <v>2023</v>
      </c>
      <c r="G2274" s="181" t="str">
        <f>MID(All_Opps[[#This Row],[Opportunity Name]],3,2)</f>
        <v>06</v>
      </c>
      <c r="H2274" s="181" t="str">
        <f>LEFT(All_Opps[[#This Row],[Opportunity Name]],7)</f>
        <v>2306-03</v>
      </c>
      <c r="I2274" s="181" t="str" cm="1">
        <f t="array" ref="I22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74" s="181" t="str">
        <f>YEAR(All_Opps[[#This Row],[Close_Date]])&amp;"-"&amp;TEXT(MONTH(All_Opps[[#This Row],[Close_Date]]),"00")</f>
        <v>2022-01</v>
      </c>
      <c r="K2274" s="182">
        <f>All_Opps[[#This Row],[Created Date2]]*1</f>
        <v>44578</v>
      </c>
      <c r="L2274" s="183">
        <f>YEAR(All_Opps[[#This Row],[Created_Date]])</f>
        <v>2022</v>
      </c>
      <c r="M2274" s="184">
        <f>WEEKNUM(All_Opps[[#This Row],[Created_Date]],16)</f>
        <v>3</v>
      </c>
      <c r="N2274" s="182">
        <f>All_Opps[[#This Row],[Close Date]]*1</f>
        <v>44578</v>
      </c>
      <c r="O2274" s="185">
        <f>YEAR(All_Opps[[#This Row],[Close_Date]])</f>
        <v>2022</v>
      </c>
      <c r="P2274" s="183">
        <f>MONTH(All_Opps[[#This Row],[Close Date]])</f>
        <v>1</v>
      </c>
      <c r="Q2274" s="181">
        <f>WEEKNUM(All_Opps[[#This Row],[Close Date]],1)</f>
        <v>4</v>
      </c>
      <c r="R227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500</v>
      </c>
      <c r="S2274" s="4" t="s">
        <v>4858</v>
      </c>
      <c r="T2274" s="4" t="s">
        <v>4859</v>
      </c>
      <c r="U2274" s="68">
        <v>44578</v>
      </c>
      <c r="V2274" s="347" t="s">
        <v>19</v>
      </c>
      <c r="W2274" s="341">
        <v>110712</v>
      </c>
      <c r="X2274" s="4" t="s">
        <v>159</v>
      </c>
      <c r="Y2274" s="4" t="s">
        <v>328</v>
      </c>
      <c r="Z2274" s="68">
        <v>44578</v>
      </c>
    </row>
    <row r="2275" spans="1:26" ht="12.75" x14ac:dyDescent="0.35">
      <c r="A22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2275" s="181" t="str">
        <f>IF(All_Opps[[#This Row],[WeekMod]]&lt;&gt;"",CONCATENATE(All_Opps[[#This Row],[Opp Year]],"-",TEXT(All_Opps[[#This Row],[WeekMod]],"00#")),"")</f>
        <v>2023-010</v>
      </c>
      <c r="C22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2275" s="181" t="str">
        <f>CONCATENATE(All_Opps[[#This Row],[Opp Year]],"-",TEXT(All_Opps[[#This Row],[Week]],"00#"))</f>
        <v>2023-010</v>
      </c>
      <c r="E2275" s="181">
        <f>IFERROR(VALUE(RIGHT(All_Opps[[#This Row],[Opportunity Name]],2)),"")</f>
        <v>1</v>
      </c>
      <c r="F2275" s="181">
        <f>IFERROR(("20"&amp;LEFT(All_Opps[[#This Row],[Opportunity Name]],2))*1,"")</f>
        <v>2023</v>
      </c>
      <c r="G2275" s="181" t="str">
        <f>MID(All_Opps[[#This Row],[Opportunity Name]],3,2)</f>
        <v>08</v>
      </c>
      <c r="H2275" s="181" t="str">
        <f>LEFT(All_Opps[[#This Row],[Opportunity Name]],7)</f>
        <v>2308-03</v>
      </c>
      <c r="I2275" s="181" t="str" cm="1">
        <f t="array" ref="I22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75" s="181" t="str">
        <f>YEAR(All_Opps[[#This Row],[Close_Date]])&amp;"-"&amp;TEXT(MONTH(All_Opps[[#This Row],[Close_Date]]),"00")</f>
        <v>2022-03</v>
      </c>
      <c r="K2275" s="182">
        <f>All_Opps[[#This Row],[Created Date2]]*1</f>
        <v>44624</v>
      </c>
      <c r="L2275" s="183">
        <f>YEAR(All_Opps[[#This Row],[Created_Date]])</f>
        <v>2022</v>
      </c>
      <c r="M2275" s="184">
        <f>WEEKNUM(All_Opps[[#This Row],[Created_Date]],16)</f>
        <v>9</v>
      </c>
      <c r="N2275" s="182">
        <f>All_Opps[[#This Row],[Close Date]]*1</f>
        <v>44622</v>
      </c>
      <c r="O2275" s="185">
        <f>YEAR(All_Opps[[#This Row],[Close_Date]])</f>
        <v>2022</v>
      </c>
      <c r="P2275" s="183">
        <f>MONTH(All_Opps[[#This Row],[Close Date]])</f>
        <v>3</v>
      </c>
      <c r="Q2275" s="181">
        <f>WEEKNUM(All_Opps[[#This Row],[Close Date]],1)</f>
        <v>10</v>
      </c>
      <c r="R227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515</v>
      </c>
      <c r="S2275" s="4" t="s">
        <v>4860</v>
      </c>
      <c r="T2275" s="4" t="s">
        <v>4861</v>
      </c>
      <c r="U2275" s="68">
        <v>44622</v>
      </c>
      <c r="V2275" s="347" t="s">
        <v>19</v>
      </c>
      <c r="W2275" s="341">
        <v>81729</v>
      </c>
      <c r="X2275" s="4" t="s">
        <v>6</v>
      </c>
      <c r="Y2275" s="4" t="s">
        <v>328</v>
      </c>
      <c r="Z2275" s="68">
        <v>44624</v>
      </c>
    </row>
    <row r="2276" spans="1:26" ht="12.75" x14ac:dyDescent="0.35">
      <c r="A22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2276" s="181" t="str">
        <f>IF(All_Opps[[#This Row],[WeekMod]]&lt;&gt;"",CONCATENATE(All_Opps[[#This Row],[Opp Year]],"-",TEXT(All_Opps[[#This Row],[WeekMod]],"00#")),"")</f>
        <v>2022-062</v>
      </c>
      <c r="C22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2276" s="181" t="str">
        <f>CONCATENATE(All_Opps[[#This Row],[Opp Year]],"-",TEXT(All_Opps[[#This Row],[Week]],"00#"))</f>
        <v>2022-062</v>
      </c>
      <c r="E2276" s="181">
        <f>IFERROR(VALUE(RIGHT(All_Opps[[#This Row],[Opportunity Name]],2)),"")</f>
        <v>2</v>
      </c>
      <c r="F2276" s="181">
        <f>IFERROR(("20"&amp;LEFT(All_Opps[[#This Row],[Opportunity Name]],2))*1,"")</f>
        <v>2022</v>
      </c>
      <c r="G2276" s="181" t="str">
        <f>MID(All_Opps[[#This Row],[Opportunity Name]],3,2)</f>
        <v>10</v>
      </c>
      <c r="H2276" s="181" t="str">
        <f>LEFT(All_Opps[[#This Row],[Opportunity Name]],7)</f>
        <v>2210 Br</v>
      </c>
      <c r="I2276" s="181" t="str" cm="1">
        <f t="array" ref="I22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76" s="181" t="str">
        <f>YEAR(All_Opps[[#This Row],[Close_Date]])&amp;"-"&amp;TEXT(MONTH(All_Opps[[#This Row],[Close_Date]]),"00")</f>
        <v>2022-02</v>
      </c>
      <c r="K2276" s="182">
        <f>All_Opps[[#This Row],[Created Date2]]*1</f>
        <v>44607</v>
      </c>
      <c r="L2276" s="183">
        <f>YEAR(All_Opps[[#This Row],[Created_Date]])</f>
        <v>2022</v>
      </c>
      <c r="M2276" s="184">
        <f>WEEKNUM(All_Opps[[#This Row],[Created_Date]],16)</f>
        <v>7</v>
      </c>
      <c r="N2276" s="182">
        <f>All_Opps[[#This Row],[Close Date]]*1</f>
        <v>44619</v>
      </c>
      <c r="O2276" s="185">
        <f>YEAR(All_Opps[[#This Row],[Close_Date]])</f>
        <v>2022</v>
      </c>
      <c r="P2276" s="183">
        <f>MONTH(All_Opps[[#This Row],[Close Date]])</f>
        <v>2</v>
      </c>
      <c r="Q2276" s="181">
        <f>WEEKNUM(All_Opps[[#This Row],[Close Date]],1)</f>
        <v>10</v>
      </c>
      <c r="R22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76" s="4" t="s">
        <v>4862</v>
      </c>
      <c r="T2276" s="4" t="s">
        <v>4863</v>
      </c>
      <c r="U2276" s="68">
        <v>44619</v>
      </c>
      <c r="V2276" s="347" t="s">
        <v>18</v>
      </c>
      <c r="W2276" s="9">
        <v>20206</v>
      </c>
      <c r="X2276" s="4" t="s">
        <v>15</v>
      </c>
      <c r="Y2276" s="4" t="s">
        <v>1285</v>
      </c>
      <c r="Z2276" s="68">
        <v>44607</v>
      </c>
    </row>
    <row r="2277" spans="1:26" ht="12.75" x14ac:dyDescent="0.35">
      <c r="A22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</v>
      </c>
      <c r="B2277" s="181" t="str">
        <f>IF(All_Opps[[#This Row],[WeekMod]]&lt;&gt;"",CONCATENATE(All_Opps[[#This Row],[Opp Year]],"-",TEXT(All_Opps[[#This Row],[WeekMod]],"00#")),"")</f>
        <v>2023-007</v>
      </c>
      <c r="C22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</v>
      </c>
      <c r="D2277" s="181" t="str">
        <f>CONCATENATE(All_Opps[[#This Row],[Opp Year]],"-",TEXT(All_Opps[[#This Row],[Week]],"00#"))</f>
        <v>2023-007</v>
      </c>
      <c r="E2277" s="181">
        <f>IFERROR(VALUE(RIGHT(All_Opps[[#This Row],[Opportunity Name]],2)),"")</f>
        <v>10</v>
      </c>
      <c r="F2277" s="181">
        <f>IFERROR(("20"&amp;LEFT(All_Opps[[#This Row],[Opportunity Name]],2))*1,"")</f>
        <v>2023</v>
      </c>
      <c r="G2277" s="181" t="str">
        <f>MID(All_Opps[[#This Row],[Opportunity Name]],3,2)</f>
        <v>07</v>
      </c>
      <c r="H2277" s="181" t="str">
        <f>LEFT(All_Opps[[#This Row],[Opportunity Name]],7)</f>
        <v>2307 Du</v>
      </c>
      <c r="I2277" s="181" t="str" cm="1">
        <f t="array" ref="I22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77" s="181" t="str">
        <f>YEAR(All_Opps[[#This Row],[Close_Date]])&amp;"-"&amp;TEXT(MONTH(All_Opps[[#This Row],[Close_Date]]),"00")</f>
        <v>2022-02</v>
      </c>
      <c r="K2277" s="182">
        <f>All_Opps[[#This Row],[Created Date2]]*1</f>
        <v>44509</v>
      </c>
      <c r="L2277" s="183">
        <f>YEAR(All_Opps[[#This Row],[Created_Date]])</f>
        <v>2021</v>
      </c>
      <c r="M2277" s="184">
        <f>WEEKNUM(All_Opps[[#This Row],[Created_Date]],16)</f>
        <v>46</v>
      </c>
      <c r="N2277" s="182">
        <f>All_Opps[[#This Row],[Close Date]]*1</f>
        <v>44598</v>
      </c>
      <c r="O2277" s="185">
        <f>YEAR(All_Opps[[#This Row],[Close_Date]])</f>
        <v>2022</v>
      </c>
      <c r="P2277" s="183">
        <f>MONTH(All_Opps[[#This Row],[Close Date]])</f>
        <v>2</v>
      </c>
      <c r="Q2277" s="181">
        <f>WEEKNUM(All_Opps[[#This Row],[Close Date]],1)</f>
        <v>7</v>
      </c>
      <c r="R227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77" s="4" t="s">
        <v>4864</v>
      </c>
      <c r="T2277" s="4" t="s">
        <v>4865</v>
      </c>
      <c r="U2277" s="68">
        <v>44598</v>
      </c>
      <c r="V2277" s="347" t="s">
        <v>18</v>
      </c>
      <c r="W2277" s="9">
        <v>172062</v>
      </c>
      <c r="X2277" s="4" t="s">
        <v>6</v>
      </c>
      <c r="Y2277" s="4" t="s">
        <v>3563</v>
      </c>
      <c r="Z2277" s="68">
        <v>44509</v>
      </c>
    </row>
    <row r="2278" spans="1:26" ht="12.75" x14ac:dyDescent="0.35">
      <c r="A22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2278" s="181" t="str">
        <f>IF(All_Opps[[#This Row],[WeekMod]]&lt;&gt;"",CONCATENATE(All_Opps[[#This Row],[Opp Year]],"-",TEXT(All_Opps[[#This Row],[WeekMod]],"00#")),"")</f>
        <v>2022-058</v>
      </c>
      <c r="C22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2278" s="181" t="str">
        <f>CONCATENATE(All_Opps[[#This Row],[Opp Year]],"-",TEXT(All_Opps[[#This Row],[Week]],"00#"))</f>
        <v>2022-058</v>
      </c>
      <c r="E2278" s="181">
        <f>IFERROR(VALUE(RIGHT(All_Opps[[#This Row],[Opportunity Name]],2)),"")</f>
        <v>6</v>
      </c>
      <c r="F2278" s="181">
        <f>IFERROR(("20"&amp;LEFT(All_Opps[[#This Row],[Opportunity Name]],2))*1,"")</f>
        <v>2022</v>
      </c>
      <c r="G2278" s="181" t="str">
        <f>MID(All_Opps[[#This Row],[Opportunity Name]],3,2)</f>
        <v>08</v>
      </c>
      <c r="H2278" s="181" t="str">
        <f>LEFT(All_Opps[[#This Row],[Opportunity Name]],7)</f>
        <v>2208 Mo</v>
      </c>
      <c r="I2278" s="181" t="str" cm="1">
        <f t="array" ref="I22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78" s="181" t="str">
        <f>YEAR(All_Opps[[#This Row],[Close_Date]])&amp;"-"&amp;TEXT(MONTH(All_Opps[[#This Row],[Close_Date]]),"00")</f>
        <v>2022-02</v>
      </c>
      <c r="K2278" s="182">
        <f>All_Opps[[#This Row],[Created Date2]]*1</f>
        <v>44558</v>
      </c>
      <c r="L2278" s="183">
        <f>YEAR(All_Opps[[#This Row],[Created_Date]])</f>
        <v>2021</v>
      </c>
      <c r="M2278" s="184">
        <f>WEEKNUM(All_Opps[[#This Row],[Created_Date]],16)</f>
        <v>53</v>
      </c>
      <c r="N2278" s="182">
        <f>All_Opps[[#This Row],[Close Date]]*1</f>
        <v>44593</v>
      </c>
      <c r="O2278" s="185">
        <f>YEAR(All_Opps[[#This Row],[Close_Date]])</f>
        <v>2022</v>
      </c>
      <c r="P2278" s="183">
        <f>MONTH(All_Opps[[#This Row],[Close Date]])</f>
        <v>2</v>
      </c>
      <c r="Q2278" s="181">
        <f>WEEKNUM(All_Opps[[#This Row],[Close Date]],1)</f>
        <v>6</v>
      </c>
      <c r="R227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78" s="4" t="s">
        <v>4866</v>
      </c>
      <c r="T2278" s="4" t="s">
        <v>4867</v>
      </c>
      <c r="U2278" s="68">
        <v>44593</v>
      </c>
      <c r="V2278" s="347" t="s">
        <v>18</v>
      </c>
      <c r="W2278" s="9">
        <v>91196</v>
      </c>
      <c r="X2278" s="4" t="s">
        <v>11</v>
      </c>
      <c r="Y2278" s="4" t="s">
        <v>3563</v>
      </c>
      <c r="Z2278" s="68">
        <v>44558</v>
      </c>
    </row>
    <row r="2279" spans="1:26" ht="12.75" x14ac:dyDescent="0.35">
      <c r="A22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279" s="181" t="str">
        <f>IF(All_Opps[[#This Row],[WeekMod]]&lt;&gt;"",CONCATENATE(All_Opps[[#This Row],[Opp Year]],"-",TEXT(All_Opps[[#This Row],[WeekMod]],"00#")),"")</f>
        <v>2022-063</v>
      </c>
      <c r="C22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279" s="181" t="str">
        <f>CONCATENATE(All_Opps[[#This Row],[Opp Year]],"-",TEXT(All_Opps[[#This Row],[Week]],"00#"))</f>
        <v>2022-063</v>
      </c>
      <c r="E2279" s="181">
        <f>IFERROR(VALUE(RIGHT(All_Opps[[#This Row],[Opportunity Name]],2)),"")</f>
        <v>1</v>
      </c>
      <c r="F2279" s="181">
        <f>IFERROR(("20"&amp;LEFT(All_Opps[[#This Row],[Opportunity Name]],2))*1,"")</f>
        <v>2022</v>
      </c>
      <c r="G2279" s="181" t="str">
        <f>MID(All_Opps[[#This Row],[Opportunity Name]],3,2)</f>
        <v>05</v>
      </c>
      <c r="H2279" s="181" t="str">
        <f>LEFT(All_Opps[[#This Row],[Opportunity Name]],7)</f>
        <v>2205-13</v>
      </c>
      <c r="I2279" s="181" t="str" cm="1">
        <f t="array" ref="I22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79" s="181" t="str">
        <f>YEAR(All_Opps[[#This Row],[Close_Date]])&amp;"-"&amp;TEXT(MONTH(All_Opps[[#This Row],[Close_Date]]),"00")</f>
        <v>2022-03</v>
      </c>
      <c r="K2279" s="182">
        <f>All_Opps[[#This Row],[Created Date2]]*1</f>
        <v>44656</v>
      </c>
      <c r="L2279" s="183">
        <f>YEAR(All_Opps[[#This Row],[Created_Date]])</f>
        <v>2022</v>
      </c>
      <c r="M2279" s="184">
        <f>WEEKNUM(All_Opps[[#This Row],[Created_Date]],16)</f>
        <v>14</v>
      </c>
      <c r="N2279" s="182">
        <f>All_Opps[[#This Row],[Close Date]]*1</f>
        <v>44630</v>
      </c>
      <c r="O2279" s="185">
        <f>YEAR(All_Opps[[#This Row],[Close_Date]])</f>
        <v>2022</v>
      </c>
      <c r="P2279" s="183">
        <f>MONTH(All_Opps[[#This Row],[Close Date]])</f>
        <v>3</v>
      </c>
      <c r="Q2279" s="181">
        <f>WEEKNUM(All_Opps[[#This Row],[Close Date]],1)</f>
        <v>11</v>
      </c>
      <c r="R227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</v>
      </c>
      <c r="S2279" s="4" t="s">
        <v>4868</v>
      </c>
      <c r="T2279" s="4" t="s">
        <v>4869</v>
      </c>
      <c r="U2279" s="68">
        <v>44630</v>
      </c>
      <c r="V2279" s="347" t="s">
        <v>19</v>
      </c>
      <c r="W2279" s="341">
        <v>15633</v>
      </c>
      <c r="X2279" s="4" t="s">
        <v>11</v>
      </c>
      <c r="Y2279" s="4" t="s">
        <v>328</v>
      </c>
      <c r="Z2279" s="68">
        <v>44656</v>
      </c>
    </row>
    <row r="2280" spans="1:26" ht="12.75" x14ac:dyDescent="0.35">
      <c r="A22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2280" s="181" t="str">
        <f>IF(All_Opps[[#This Row],[WeekMod]]&lt;&gt;"",CONCATENATE(All_Opps[[#This Row],[Opp Year]],"-",TEXT(All_Opps[[#This Row],[WeekMod]],"00#")),"")</f>
        <v>2022-057</v>
      </c>
      <c r="C22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2280" s="181" t="str">
        <f>CONCATENATE(All_Opps[[#This Row],[Opp Year]],"-",TEXT(All_Opps[[#This Row],[Week]],"00#"))</f>
        <v>2022-057</v>
      </c>
      <c r="E2280" s="181">
        <f>IFERROR(VALUE(RIGHT(All_Opps[[#This Row],[Opportunity Name]],2)),"")</f>
        <v>2</v>
      </c>
      <c r="F2280" s="181">
        <f>IFERROR(("20"&amp;LEFT(All_Opps[[#This Row],[Opportunity Name]],2))*1,"")</f>
        <v>2022</v>
      </c>
      <c r="G2280" s="181" t="str">
        <f>MID(All_Opps[[#This Row],[Opportunity Name]],3,2)</f>
        <v>10</v>
      </c>
      <c r="H2280" s="181" t="str">
        <f>LEFT(All_Opps[[#This Row],[Opportunity Name]],7)</f>
        <v>2210-05</v>
      </c>
      <c r="I2280" s="181" t="str" cm="1">
        <f t="array" ref="I22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80" s="181" t="str">
        <f>YEAR(All_Opps[[#This Row],[Close_Date]])&amp;"-"&amp;TEXT(MONTH(All_Opps[[#This Row],[Close_Date]]),"00")</f>
        <v>2022-01</v>
      </c>
      <c r="K2280" s="182">
        <f>All_Opps[[#This Row],[Created Date2]]*1</f>
        <v>44576</v>
      </c>
      <c r="L2280" s="183">
        <f>YEAR(All_Opps[[#This Row],[Created_Date]])</f>
        <v>2022</v>
      </c>
      <c r="M2280" s="184">
        <f>WEEKNUM(All_Opps[[#This Row],[Created_Date]],16)</f>
        <v>3</v>
      </c>
      <c r="N2280" s="182">
        <f>All_Opps[[#This Row],[Close Date]]*1</f>
        <v>44590</v>
      </c>
      <c r="O2280" s="185">
        <f>YEAR(All_Opps[[#This Row],[Close_Date]])</f>
        <v>2022</v>
      </c>
      <c r="P2280" s="183">
        <f>MONTH(All_Opps[[#This Row],[Close Date]])</f>
        <v>1</v>
      </c>
      <c r="Q2280" s="181">
        <f>WEEKNUM(All_Opps[[#This Row],[Close Date]],1)</f>
        <v>5</v>
      </c>
      <c r="R228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259</v>
      </c>
      <c r="S2280" s="4" t="s">
        <v>4870</v>
      </c>
      <c r="T2280" s="4" t="s">
        <v>4871</v>
      </c>
      <c r="U2280" s="68">
        <v>44590</v>
      </c>
      <c r="V2280" s="347" t="s">
        <v>19</v>
      </c>
      <c r="W2280" s="9">
        <v>25675</v>
      </c>
      <c r="X2280" s="4" t="s">
        <v>13</v>
      </c>
      <c r="Y2280" s="4" t="s">
        <v>1285</v>
      </c>
      <c r="Z2280" s="68">
        <v>44576</v>
      </c>
    </row>
    <row r="2281" spans="1:26" ht="12.75" x14ac:dyDescent="0.35">
      <c r="A22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2281" s="181" t="str">
        <f>IF(All_Opps[[#This Row],[WeekMod]]&lt;&gt;"",CONCATENATE(All_Opps[[#This Row],[Opp Year]],"-",TEXT(All_Opps[[#This Row],[WeekMod]],"00#")),"")</f>
        <v>2022-060</v>
      </c>
      <c r="C22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2281" s="181" t="str">
        <f>CONCATENATE(All_Opps[[#This Row],[Opp Year]],"-",TEXT(All_Opps[[#This Row],[Week]],"00#"))</f>
        <v>2022-060</v>
      </c>
      <c r="E2281" s="181">
        <f>IFERROR(VALUE(RIGHT(All_Opps[[#This Row],[Opportunity Name]],2)),"")</f>
        <v>16</v>
      </c>
      <c r="F2281" s="181">
        <f>IFERROR(("20"&amp;LEFT(All_Opps[[#This Row],[Opportunity Name]],2))*1,"")</f>
        <v>2022</v>
      </c>
      <c r="G2281" s="181" t="str">
        <f>MID(All_Opps[[#This Row],[Opportunity Name]],3,2)</f>
        <v>07</v>
      </c>
      <c r="H2281" s="181" t="str">
        <f>LEFT(All_Opps[[#This Row],[Opportunity Name]],7)</f>
        <v>2207 Va</v>
      </c>
      <c r="I2281" s="181" t="str" cm="1">
        <f t="array" ref="I22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81" s="181" t="str">
        <f>YEAR(All_Opps[[#This Row],[Close_Date]])&amp;"-"&amp;TEXT(MONTH(All_Opps[[#This Row],[Close_Date]]),"00")</f>
        <v>2022-02</v>
      </c>
      <c r="K2281" s="182">
        <f>All_Opps[[#This Row],[Created Date2]]*1</f>
        <v>44591</v>
      </c>
      <c r="L2281" s="183">
        <f>YEAR(All_Opps[[#This Row],[Created_Date]])</f>
        <v>2022</v>
      </c>
      <c r="M2281" s="184">
        <f>WEEKNUM(All_Opps[[#This Row],[Created_Date]],16)</f>
        <v>5</v>
      </c>
      <c r="N2281" s="182">
        <f>All_Opps[[#This Row],[Close Date]]*1</f>
        <v>44605</v>
      </c>
      <c r="O2281" s="185">
        <f>YEAR(All_Opps[[#This Row],[Close_Date]])</f>
        <v>2022</v>
      </c>
      <c r="P2281" s="183">
        <f>MONTH(All_Opps[[#This Row],[Close Date]])</f>
        <v>2</v>
      </c>
      <c r="Q2281" s="181">
        <f>WEEKNUM(All_Opps[[#This Row],[Close Date]],1)</f>
        <v>8</v>
      </c>
      <c r="R228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81" s="4" t="s">
        <v>4872</v>
      </c>
      <c r="T2281" s="4" t="s">
        <v>4873</v>
      </c>
      <c r="U2281" s="68">
        <v>44605</v>
      </c>
      <c r="V2281" s="347" t="s">
        <v>18</v>
      </c>
      <c r="W2281" s="9">
        <v>176928</v>
      </c>
      <c r="X2281" s="4" t="s">
        <v>11</v>
      </c>
      <c r="Y2281" s="4" t="s">
        <v>1285</v>
      </c>
      <c r="Z2281" s="68">
        <v>44591</v>
      </c>
    </row>
    <row r="2282" spans="1:26" ht="12.75" x14ac:dyDescent="0.35">
      <c r="A22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2282" s="181" t="str">
        <f>IF(All_Opps[[#This Row],[WeekMod]]&lt;&gt;"",CONCATENATE(All_Opps[[#This Row],[Opp Year]],"-",TEXT(All_Opps[[#This Row],[WeekMod]],"00#")),"")</f>
        <v>2022-056</v>
      </c>
      <c r="C22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2282" s="181" t="str">
        <f>CONCATENATE(All_Opps[[#This Row],[Opp Year]],"-",TEXT(All_Opps[[#This Row],[Week]],"00#"))</f>
        <v>2022-056</v>
      </c>
      <c r="E2282" s="181">
        <f>IFERROR(VALUE(RIGHT(All_Opps[[#This Row],[Opportunity Name]],2)),"")</f>
        <v>1</v>
      </c>
      <c r="F2282" s="181">
        <f>IFERROR(("20"&amp;LEFT(All_Opps[[#This Row],[Opportunity Name]],2))*1,"")</f>
        <v>2022</v>
      </c>
      <c r="G2282" s="181" t="str">
        <f>MID(All_Opps[[#This Row],[Opportunity Name]],3,2)</f>
        <v>05</v>
      </c>
      <c r="H2282" s="181" t="str">
        <f>LEFT(All_Opps[[#This Row],[Opportunity Name]],7)</f>
        <v>2205-13</v>
      </c>
      <c r="I2282" s="181" t="str" cm="1">
        <f t="array" ref="I22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82" s="181" t="str">
        <f>YEAR(All_Opps[[#This Row],[Close_Date]])&amp;"-"&amp;TEXT(MONTH(All_Opps[[#This Row],[Close_Date]]),"00")</f>
        <v>2022-01</v>
      </c>
      <c r="K2282" s="182">
        <f>All_Opps[[#This Row],[Created Date2]]*1</f>
        <v>44607</v>
      </c>
      <c r="L2282" s="183">
        <f>YEAR(All_Opps[[#This Row],[Created_Date]])</f>
        <v>2022</v>
      </c>
      <c r="M2282" s="184">
        <f>WEEKNUM(All_Opps[[#This Row],[Created_Date]],16)</f>
        <v>7</v>
      </c>
      <c r="N2282" s="182">
        <f>All_Opps[[#This Row],[Close Date]]*1</f>
        <v>44582</v>
      </c>
      <c r="O2282" s="185">
        <f>YEAR(All_Opps[[#This Row],[Close_Date]])</f>
        <v>2022</v>
      </c>
      <c r="P2282" s="183">
        <f>MONTH(All_Opps[[#This Row],[Close Date]])</f>
        <v>1</v>
      </c>
      <c r="Q2282" s="181">
        <f>WEEKNUM(All_Opps[[#This Row],[Close Date]],1)</f>
        <v>4</v>
      </c>
      <c r="R228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75</v>
      </c>
      <c r="S2282" s="4" t="s">
        <v>4874</v>
      </c>
      <c r="T2282" s="4" t="s">
        <v>4875</v>
      </c>
      <c r="U2282" s="68">
        <v>44582</v>
      </c>
      <c r="V2282" s="347" t="s">
        <v>19</v>
      </c>
      <c r="W2282" s="341">
        <v>18216</v>
      </c>
      <c r="X2282" s="4" t="s">
        <v>13</v>
      </c>
      <c r="Y2282" s="4" t="s">
        <v>328</v>
      </c>
      <c r="Z2282" s="68">
        <v>44607</v>
      </c>
    </row>
    <row r="2283" spans="1:26" ht="12.75" x14ac:dyDescent="0.35">
      <c r="A22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283" s="181" t="str">
        <f>IF(All_Opps[[#This Row],[WeekMod]]&lt;&gt;"",CONCATENATE(All_Opps[[#This Row],[Opp Year]],"-",TEXT(All_Opps[[#This Row],[WeekMod]],"00#")),"")</f>
        <v>2022-063</v>
      </c>
      <c r="C22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283" s="181" t="str">
        <f>CONCATENATE(All_Opps[[#This Row],[Opp Year]],"-",TEXT(All_Opps[[#This Row],[Week]],"00#"))</f>
        <v>2022-063</v>
      </c>
      <c r="E2283" s="181">
        <f>IFERROR(VALUE(RIGHT(All_Opps[[#This Row],[Opportunity Name]],2)),"")</f>
        <v>17</v>
      </c>
      <c r="F2283" s="181">
        <f>IFERROR(("20"&amp;LEFT(All_Opps[[#This Row],[Opportunity Name]],2))*1,"")</f>
        <v>2022</v>
      </c>
      <c r="G2283" s="181" t="str">
        <f>MID(All_Opps[[#This Row],[Opportunity Name]],3,2)</f>
        <v>05</v>
      </c>
      <c r="H2283" s="181" t="str">
        <f>LEFT(All_Opps[[#This Row],[Opportunity Name]],7)</f>
        <v>2205-13</v>
      </c>
      <c r="I2283" s="181" t="str" cm="1">
        <f t="array" ref="I22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83" s="181" t="str">
        <f>YEAR(All_Opps[[#This Row],[Close_Date]])&amp;"-"&amp;TEXT(MONTH(All_Opps[[#This Row],[Close_Date]]),"00")</f>
        <v>2022-03</v>
      </c>
      <c r="K2283" s="182">
        <f>All_Opps[[#This Row],[Created Date2]]*1</f>
        <v>44486</v>
      </c>
      <c r="L2283" s="183">
        <f>YEAR(All_Opps[[#This Row],[Created_Date]])</f>
        <v>2021</v>
      </c>
      <c r="M2283" s="184">
        <f>WEEKNUM(All_Opps[[#This Row],[Created_Date]],16)</f>
        <v>43</v>
      </c>
      <c r="N2283" s="182">
        <f>All_Opps[[#This Row],[Close Date]]*1</f>
        <v>44628</v>
      </c>
      <c r="O2283" s="185">
        <f>YEAR(All_Opps[[#This Row],[Close_Date]])</f>
        <v>2022</v>
      </c>
      <c r="P2283" s="183">
        <f>MONTH(All_Opps[[#This Row],[Close Date]])</f>
        <v>3</v>
      </c>
      <c r="Q2283" s="181">
        <f>WEEKNUM(All_Opps[[#This Row],[Close Date]],1)</f>
        <v>11</v>
      </c>
      <c r="R228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196</v>
      </c>
      <c r="S2283" s="4" t="s">
        <v>4876</v>
      </c>
      <c r="T2283" s="4" t="s">
        <v>4877</v>
      </c>
      <c r="U2283" s="68">
        <v>44628</v>
      </c>
      <c r="V2283" s="347" t="s">
        <v>19</v>
      </c>
      <c r="W2283" s="341">
        <v>75</v>
      </c>
      <c r="X2283" s="4" t="s">
        <v>11</v>
      </c>
      <c r="Y2283" s="4" t="s">
        <v>328</v>
      </c>
      <c r="Z2283" s="68">
        <v>44486</v>
      </c>
    </row>
    <row r="2284" spans="1:26" ht="12.75" x14ac:dyDescent="0.35">
      <c r="A22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2284" s="181" t="str">
        <f>IF(All_Opps[[#This Row],[WeekMod]]&lt;&gt;"",CONCATENATE(All_Opps[[#This Row],[Opp Year]],"-",TEXT(All_Opps[[#This Row],[WeekMod]],"00#")),"")</f>
        <v>2022-060</v>
      </c>
      <c r="C22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2284" s="181" t="str">
        <f>CONCATENATE(All_Opps[[#This Row],[Opp Year]],"-",TEXT(All_Opps[[#This Row],[Week]],"00#"))</f>
        <v>2022-060</v>
      </c>
      <c r="E2284" s="181">
        <f>IFERROR(VALUE(RIGHT(All_Opps[[#This Row],[Opportunity Name]],2)),"")</f>
        <v>3</v>
      </c>
      <c r="F2284" s="181">
        <f>IFERROR(("20"&amp;LEFT(All_Opps[[#This Row],[Opportunity Name]],2))*1,"")</f>
        <v>2022</v>
      </c>
      <c r="G2284" s="181" t="str">
        <f>MID(All_Opps[[#This Row],[Opportunity Name]],3,2)</f>
        <v>05</v>
      </c>
      <c r="H2284" s="181" t="str">
        <f>LEFT(All_Opps[[#This Row],[Opportunity Name]],7)</f>
        <v>2205-13</v>
      </c>
      <c r="I2284" s="181" t="str" cm="1">
        <f t="array" ref="I22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84" s="181" t="str">
        <f>YEAR(All_Opps[[#This Row],[Close_Date]])&amp;"-"&amp;TEXT(MONTH(All_Opps[[#This Row],[Close_Date]]),"00")</f>
        <v>2022-02</v>
      </c>
      <c r="K2284" s="182">
        <f>All_Opps[[#This Row],[Created Date2]]*1</f>
        <v>44630</v>
      </c>
      <c r="L2284" s="183">
        <f>YEAR(All_Opps[[#This Row],[Created_Date]])</f>
        <v>2022</v>
      </c>
      <c r="M2284" s="184">
        <f>WEEKNUM(All_Opps[[#This Row],[Created_Date]],16)</f>
        <v>10</v>
      </c>
      <c r="N2284" s="182">
        <f>All_Opps[[#This Row],[Close Date]]*1</f>
        <v>44608</v>
      </c>
      <c r="O2284" s="185">
        <f>YEAR(All_Opps[[#This Row],[Close_Date]])</f>
        <v>2022</v>
      </c>
      <c r="P2284" s="183">
        <f>MONTH(All_Opps[[#This Row],[Close Date]])</f>
        <v>2</v>
      </c>
      <c r="Q2284" s="181">
        <f>WEEKNUM(All_Opps[[#This Row],[Close Date]],1)</f>
        <v>8</v>
      </c>
      <c r="R228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52</v>
      </c>
      <c r="S2284" s="4" t="s">
        <v>4878</v>
      </c>
      <c r="T2284" s="4" t="s">
        <v>4879</v>
      </c>
      <c r="U2284" s="68">
        <v>44608</v>
      </c>
      <c r="V2284" s="347" t="s">
        <v>19</v>
      </c>
      <c r="W2284" s="341">
        <v>33590</v>
      </c>
      <c r="X2284" s="4" t="s">
        <v>13</v>
      </c>
      <c r="Y2284" s="4" t="s">
        <v>328</v>
      </c>
      <c r="Z2284" s="68">
        <v>44630</v>
      </c>
    </row>
    <row r="2285" spans="1:26" ht="12.75" x14ac:dyDescent="0.35">
      <c r="A22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2285" s="181" t="str">
        <f>IF(All_Opps[[#This Row],[WeekMod]]&lt;&gt;"",CONCATENATE(All_Opps[[#This Row],[Opp Year]],"-",TEXT(All_Opps[[#This Row],[WeekMod]],"00#")),"")</f>
        <v>2022-059</v>
      </c>
      <c r="C22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2285" s="181" t="str">
        <f>CONCATENATE(All_Opps[[#This Row],[Opp Year]],"-",TEXT(All_Opps[[#This Row],[Week]],"00#"))</f>
        <v>2022-059</v>
      </c>
      <c r="E2285" s="181">
        <f>IFERROR(VALUE(RIGHT(All_Opps[[#This Row],[Opportunity Name]],2)),"")</f>
        <v>4</v>
      </c>
      <c r="F2285" s="181">
        <f>IFERROR(("20"&amp;LEFT(All_Opps[[#This Row],[Opportunity Name]],2))*1,"")</f>
        <v>2022</v>
      </c>
      <c r="G2285" s="181" t="str">
        <f>MID(All_Opps[[#This Row],[Opportunity Name]],3,2)</f>
        <v>07</v>
      </c>
      <c r="H2285" s="181" t="str">
        <f>LEFT(All_Opps[[#This Row],[Opportunity Name]],7)</f>
        <v>2207-26</v>
      </c>
      <c r="I2285" s="181" t="str" cm="1">
        <f t="array" ref="I22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85" s="181" t="str">
        <f>YEAR(All_Opps[[#This Row],[Close_Date]])&amp;"-"&amp;TEXT(MONTH(All_Opps[[#This Row],[Close_Date]]),"00")</f>
        <v>2022-02</v>
      </c>
      <c r="K2285" s="182">
        <f>All_Opps[[#This Row],[Created Date2]]*1</f>
        <v>44596</v>
      </c>
      <c r="L2285" s="183">
        <f>YEAR(All_Opps[[#This Row],[Created_Date]])</f>
        <v>2022</v>
      </c>
      <c r="M2285" s="184">
        <f>WEEKNUM(All_Opps[[#This Row],[Created_Date]],16)</f>
        <v>5</v>
      </c>
      <c r="N2285" s="182">
        <f>All_Opps[[#This Row],[Close Date]]*1</f>
        <v>44600</v>
      </c>
      <c r="O2285" s="185">
        <f>YEAR(All_Opps[[#This Row],[Close_Date]])</f>
        <v>2022</v>
      </c>
      <c r="P2285" s="183">
        <f>MONTH(All_Opps[[#This Row],[Close Date]])</f>
        <v>2</v>
      </c>
      <c r="Q2285" s="181">
        <f>WEEKNUM(All_Opps[[#This Row],[Close Date]],1)</f>
        <v>7</v>
      </c>
      <c r="R228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147</v>
      </c>
      <c r="S2285" s="4" t="s">
        <v>4880</v>
      </c>
      <c r="T2285" s="4" t="s">
        <v>4881</v>
      </c>
      <c r="U2285" s="68">
        <v>44600</v>
      </c>
      <c r="V2285" s="347" t="s">
        <v>19</v>
      </c>
      <c r="W2285" s="341">
        <v>86837</v>
      </c>
      <c r="X2285" s="4" t="s">
        <v>13</v>
      </c>
      <c r="Y2285" s="4" t="s">
        <v>328</v>
      </c>
      <c r="Z2285" s="68">
        <v>44596</v>
      </c>
    </row>
    <row r="2286" spans="1:26" ht="12.75" x14ac:dyDescent="0.35">
      <c r="A22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286" s="181" t="str">
        <f>IF(All_Opps[[#This Row],[WeekMod]]&lt;&gt;"",CONCATENATE(All_Opps[[#This Row],[Opp Year]],"-",TEXT(All_Opps[[#This Row],[WeekMod]],"00#")),"")</f>
        <v>2022-063</v>
      </c>
      <c r="C22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286" s="181" t="str">
        <f>CONCATENATE(All_Opps[[#This Row],[Opp Year]],"-",TEXT(All_Opps[[#This Row],[Week]],"00#"))</f>
        <v>2022-063</v>
      </c>
      <c r="E2286" s="181">
        <f>IFERROR(VALUE(RIGHT(All_Opps[[#This Row],[Opportunity Name]],2)),"")</f>
        <v>3</v>
      </c>
      <c r="F2286" s="181">
        <f>IFERROR(("20"&amp;LEFT(All_Opps[[#This Row],[Opportunity Name]],2))*1,"")</f>
        <v>2022</v>
      </c>
      <c r="G2286" s="181" t="str">
        <f>MID(All_Opps[[#This Row],[Opportunity Name]],3,2)</f>
        <v>07</v>
      </c>
      <c r="H2286" s="181" t="str">
        <f>LEFT(All_Opps[[#This Row],[Opportunity Name]],7)</f>
        <v>2207-27</v>
      </c>
      <c r="I2286" s="181" t="str" cm="1">
        <f t="array" ref="I22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86" s="181" t="str">
        <f>YEAR(All_Opps[[#This Row],[Close_Date]])&amp;"-"&amp;TEXT(MONTH(All_Opps[[#This Row],[Close_Date]]),"00")</f>
        <v>2022-03</v>
      </c>
      <c r="K2286" s="182">
        <f>All_Opps[[#This Row],[Created Date2]]*1</f>
        <v>44607</v>
      </c>
      <c r="L2286" s="183">
        <f>YEAR(All_Opps[[#This Row],[Created_Date]])</f>
        <v>2022</v>
      </c>
      <c r="M2286" s="184">
        <f>WEEKNUM(All_Opps[[#This Row],[Created_Date]],16)</f>
        <v>7</v>
      </c>
      <c r="N2286" s="182">
        <f>All_Opps[[#This Row],[Close Date]]*1</f>
        <v>44628</v>
      </c>
      <c r="O2286" s="185">
        <f>YEAR(All_Opps[[#This Row],[Close_Date]])</f>
        <v>2022</v>
      </c>
      <c r="P2286" s="183">
        <f>MONTH(All_Opps[[#This Row],[Close Date]])</f>
        <v>3</v>
      </c>
      <c r="Q2286" s="181">
        <f>WEEKNUM(All_Opps[[#This Row],[Close Date]],1)</f>
        <v>11</v>
      </c>
      <c r="R228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136</v>
      </c>
      <c r="S2286" s="4" t="s">
        <v>4882</v>
      </c>
      <c r="T2286" s="4" t="s">
        <v>4883</v>
      </c>
      <c r="U2286" s="68">
        <v>44628</v>
      </c>
      <c r="V2286" s="347" t="s">
        <v>19</v>
      </c>
      <c r="W2286" s="9">
        <v>63326</v>
      </c>
      <c r="X2286" s="4" t="s">
        <v>175</v>
      </c>
      <c r="Y2286" s="4" t="s">
        <v>1285</v>
      </c>
      <c r="Z2286" s="68">
        <v>44607</v>
      </c>
    </row>
    <row r="2287" spans="1:26" ht="12.75" x14ac:dyDescent="0.35">
      <c r="A22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2287" s="181" t="str">
        <f>IF(All_Opps[[#This Row],[WeekMod]]&lt;&gt;"",CONCATENATE(All_Opps[[#This Row],[Opp Year]],"-",TEXT(All_Opps[[#This Row],[WeekMod]],"00#")),"")</f>
        <v>2022-058</v>
      </c>
      <c r="C22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2287" s="181" t="str">
        <f>CONCATENATE(All_Opps[[#This Row],[Opp Year]],"-",TEXT(All_Opps[[#This Row],[Week]],"00#"))</f>
        <v>2022-058</v>
      </c>
      <c r="E2287" s="181">
        <f>IFERROR(VALUE(RIGHT(All_Opps[[#This Row],[Opportunity Name]],2)),"")</f>
        <v>2</v>
      </c>
      <c r="F2287" s="181">
        <f>IFERROR(("20"&amp;LEFT(All_Opps[[#This Row],[Opportunity Name]],2))*1,"")</f>
        <v>2022</v>
      </c>
      <c r="G2287" s="181" t="str">
        <f>MID(All_Opps[[#This Row],[Opportunity Name]],3,2)</f>
        <v>04</v>
      </c>
      <c r="H2287" s="181" t="str">
        <f>LEFT(All_Opps[[#This Row],[Opportunity Name]],7)</f>
        <v>2204-11</v>
      </c>
      <c r="I2287" s="181" t="str" cm="1">
        <f t="array" ref="I22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87" s="181" t="str">
        <f>YEAR(All_Opps[[#This Row],[Close_Date]])&amp;"-"&amp;TEXT(MONTH(All_Opps[[#This Row],[Close_Date]]),"00")</f>
        <v>2022-02</v>
      </c>
      <c r="K2287" s="182">
        <f>All_Opps[[#This Row],[Created Date2]]*1</f>
        <v>44582</v>
      </c>
      <c r="L2287" s="183">
        <f>YEAR(All_Opps[[#This Row],[Created_Date]])</f>
        <v>2022</v>
      </c>
      <c r="M2287" s="184">
        <f>WEEKNUM(All_Opps[[#This Row],[Created_Date]],16)</f>
        <v>3</v>
      </c>
      <c r="N2287" s="182">
        <f>All_Opps[[#This Row],[Close Date]]*1</f>
        <v>44595</v>
      </c>
      <c r="O2287" s="185">
        <f>YEAR(All_Opps[[#This Row],[Close_Date]])</f>
        <v>2022</v>
      </c>
      <c r="P2287" s="183">
        <f>MONTH(All_Opps[[#This Row],[Close Date]])</f>
        <v>2</v>
      </c>
      <c r="Q2287" s="181">
        <f>WEEKNUM(All_Opps[[#This Row],[Close Date]],1)</f>
        <v>6</v>
      </c>
      <c r="R228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70</v>
      </c>
      <c r="S2287" s="4" t="s">
        <v>4884</v>
      </c>
      <c r="T2287" s="4" t="s">
        <v>4885</v>
      </c>
      <c r="U2287" s="68">
        <v>44595</v>
      </c>
      <c r="V2287" s="347" t="s">
        <v>19</v>
      </c>
      <c r="W2287" s="9">
        <v>29648</v>
      </c>
      <c r="X2287" s="4" t="s">
        <v>6</v>
      </c>
      <c r="Y2287" s="4" t="s">
        <v>1285</v>
      </c>
      <c r="Z2287" s="68">
        <v>44582</v>
      </c>
    </row>
    <row r="2288" spans="1:26" ht="12.75" x14ac:dyDescent="0.35">
      <c r="A22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2288" s="181" t="str">
        <f>IF(All_Opps[[#This Row],[WeekMod]]&lt;&gt;"",CONCATENATE(All_Opps[[#This Row],[Opp Year]],"-",TEXT(All_Opps[[#This Row],[WeekMod]],"00#")),"")</f>
        <v>2022-061</v>
      </c>
      <c r="C22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2288" s="181" t="str">
        <f>CONCATENATE(All_Opps[[#This Row],[Opp Year]],"-",TEXT(All_Opps[[#This Row],[Week]],"00#"))</f>
        <v>2022-061</v>
      </c>
      <c r="E2288" s="181">
        <f>IFERROR(VALUE(RIGHT(All_Opps[[#This Row],[Opportunity Name]],2)),"")</f>
        <v>2</v>
      </c>
      <c r="F2288" s="181">
        <f>IFERROR(("20"&amp;LEFT(All_Opps[[#This Row],[Opportunity Name]],2))*1,"")</f>
        <v>2022</v>
      </c>
      <c r="G2288" s="181" t="str">
        <f>MID(All_Opps[[#This Row],[Opportunity Name]],3,2)</f>
        <v>02</v>
      </c>
      <c r="H2288" s="181" t="str">
        <f>LEFT(All_Opps[[#This Row],[Opportunity Name]],7)</f>
        <v>2202 Pr</v>
      </c>
      <c r="I2288" s="181" t="str" cm="1">
        <f t="array" ref="I22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88" s="181" t="str">
        <f>YEAR(All_Opps[[#This Row],[Close_Date]])&amp;"-"&amp;TEXT(MONTH(All_Opps[[#This Row],[Close_Date]]),"00")</f>
        <v>2022-02</v>
      </c>
      <c r="K2288" s="182">
        <f>All_Opps[[#This Row],[Created Date2]]*1</f>
        <v>44603</v>
      </c>
      <c r="L2288" s="183">
        <f>YEAR(All_Opps[[#This Row],[Created_Date]])</f>
        <v>2022</v>
      </c>
      <c r="M2288" s="184">
        <f>WEEKNUM(All_Opps[[#This Row],[Created_Date]],16)</f>
        <v>6</v>
      </c>
      <c r="N2288" s="182">
        <f>All_Opps[[#This Row],[Close Date]]*1</f>
        <v>44614</v>
      </c>
      <c r="O2288" s="185">
        <f>YEAR(All_Opps[[#This Row],[Close_Date]])</f>
        <v>2022</v>
      </c>
      <c r="P2288" s="183">
        <f>MONTH(All_Opps[[#This Row],[Close Date]])</f>
        <v>2</v>
      </c>
      <c r="Q2288" s="181">
        <f>WEEKNUM(All_Opps[[#This Row],[Close Date]],1)</f>
        <v>9</v>
      </c>
      <c r="R228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88" s="4" t="s">
        <v>4886</v>
      </c>
      <c r="T2288" s="4" t="s">
        <v>4887</v>
      </c>
      <c r="U2288" s="68">
        <v>44614</v>
      </c>
      <c r="V2288" s="347" t="s">
        <v>18</v>
      </c>
      <c r="W2288" s="9">
        <v>77217</v>
      </c>
      <c r="X2288" s="4" t="s">
        <v>159</v>
      </c>
      <c r="Y2288" s="4" t="s">
        <v>3563</v>
      </c>
      <c r="Z2288" s="68">
        <v>44603</v>
      </c>
    </row>
    <row r="2289" spans="1:26" ht="12.75" x14ac:dyDescent="0.35">
      <c r="A22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2289" s="181" t="str">
        <f>IF(All_Opps[[#This Row],[WeekMod]]&lt;&gt;"",CONCATENATE(All_Opps[[#This Row],[Opp Year]],"-",TEXT(All_Opps[[#This Row],[WeekMod]],"00#")),"")</f>
        <v>2022-060</v>
      </c>
      <c r="C22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2289" s="181" t="str">
        <f>CONCATENATE(All_Opps[[#This Row],[Opp Year]],"-",TEXT(All_Opps[[#This Row],[Week]],"00#"))</f>
        <v>2022-060</v>
      </c>
      <c r="E2289" s="181">
        <f>IFERROR(VALUE(RIGHT(All_Opps[[#This Row],[Opportunity Name]],2)),"")</f>
        <v>3</v>
      </c>
      <c r="F2289" s="181">
        <f>IFERROR(("20"&amp;LEFT(All_Opps[[#This Row],[Opportunity Name]],2))*1,"")</f>
        <v>2022</v>
      </c>
      <c r="G2289" s="181" t="str">
        <f>MID(All_Opps[[#This Row],[Opportunity Name]],3,2)</f>
        <v>07</v>
      </c>
      <c r="H2289" s="181" t="str">
        <f>LEFT(All_Opps[[#This Row],[Opportunity Name]],7)</f>
        <v>2207 Ub</v>
      </c>
      <c r="I2289" s="181" t="str" cm="1">
        <f t="array" ref="I22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89" s="181" t="str">
        <f>YEAR(All_Opps[[#This Row],[Close_Date]])&amp;"-"&amp;TEXT(MONTH(All_Opps[[#This Row],[Close_Date]]),"00")</f>
        <v>2022-02</v>
      </c>
      <c r="K2289" s="182">
        <f>All_Opps[[#This Row],[Created Date2]]*1</f>
        <v>44602</v>
      </c>
      <c r="L2289" s="183">
        <f>YEAR(All_Opps[[#This Row],[Created_Date]])</f>
        <v>2022</v>
      </c>
      <c r="M2289" s="184">
        <f>WEEKNUM(All_Opps[[#This Row],[Created_Date]],16)</f>
        <v>6</v>
      </c>
      <c r="N2289" s="182">
        <f>All_Opps[[#This Row],[Close Date]]*1</f>
        <v>44611</v>
      </c>
      <c r="O2289" s="185">
        <f>YEAR(All_Opps[[#This Row],[Close_Date]])</f>
        <v>2022</v>
      </c>
      <c r="P2289" s="183">
        <f>MONTH(All_Opps[[#This Row],[Close Date]])</f>
        <v>2</v>
      </c>
      <c r="Q2289" s="181">
        <f>WEEKNUM(All_Opps[[#This Row],[Close Date]],1)</f>
        <v>8</v>
      </c>
      <c r="R228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89" s="4" t="s">
        <v>4888</v>
      </c>
      <c r="T2289" s="4" t="s">
        <v>4889</v>
      </c>
      <c r="U2289" s="68">
        <v>44611</v>
      </c>
      <c r="V2289" s="347" t="s">
        <v>18</v>
      </c>
      <c r="W2289" s="9">
        <v>69176</v>
      </c>
      <c r="X2289" s="4" t="s">
        <v>13</v>
      </c>
      <c r="Y2289" s="4" t="s">
        <v>1285</v>
      </c>
      <c r="Z2289" s="68">
        <v>44602</v>
      </c>
    </row>
    <row r="2290" spans="1:26" ht="12.75" x14ac:dyDescent="0.35">
      <c r="A22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2290" s="181" t="str">
        <f>IF(All_Opps[[#This Row],[WeekMod]]&lt;&gt;"",CONCATENATE(All_Opps[[#This Row],[Opp Year]],"-",TEXT(All_Opps[[#This Row],[WeekMod]],"00#")),"")</f>
        <v>2022-058</v>
      </c>
      <c r="C22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2290" s="181" t="str">
        <f>CONCATENATE(All_Opps[[#This Row],[Opp Year]],"-",TEXT(All_Opps[[#This Row],[Week]],"00#"))</f>
        <v>2022-058</v>
      </c>
      <c r="E2290" s="181">
        <f>IFERROR(VALUE(RIGHT(All_Opps[[#This Row],[Opportunity Name]],2)),"")</f>
        <v>4</v>
      </c>
      <c r="F2290" s="181">
        <f>IFERROR(("20"&amp;LEFT(All_Opps[[#This Row],[Opportunity Name]],2))*1,"")</f>
        <v>2022</v>
      </c>
      <c r="G2290" s="181" t="str">
        <f>MID(All_Opps[[#This Row],[Opportunity Name]],3,2)</f>
        <v>12</v>
      </c>
      <c r="H2290" s="181" t="str">
        <f>LEFT(All_Opps[[#This Row],[Opportunity Name]],7)</f>
        <v>2212-06</v>
      </c>
      <c r="I2290" s="181" t="str" cm="1">
        <f t="array" ref="I22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90" s="181" t="str">
        <f>YEAR(All_Opps[[#This Row],[Close_Date]])&amp;"-"&amp;TEXT(MONTH(All_Opps[[#This Row],[Close_Date]]),"00")</f>
        <v>2022-02</v>
      </c>
      <c r="K2290" s="182">
        <f>All_Opps[[#This Row],[Created Date2]]*1</f>
        <v>44594</v>
      </c>
      <c r="L2290" s="183">
        <f>YEAR(All_Opps[[#This Row],[Created_Date]])</f>
        <v>2022</v>
      </c>
      <c r="M2290" s="184">
        <f>WEEKNUM(All_Opps[[#This Row],[Created_Date]],16)</f>
        <v>5</v>
      </c>
      <c r="N2290" s="182">
        <f>All_Opps[[#This Row],[Close Date]]*1</f>
        <v>44597</v>
      </c>
      <c r="O2290" s="185">
        <f>YEAR(All_Opps[[#This Row],[Close_Date]])</f>
        <v>2022</v>
      </c>
      <c r="P2290" s="183">
        <f>MONTH(All_Opps[[#This Row],[Close Date]])</f>
        <v>2</v>
      </c>
      <c r="Q2290" s="181">
        <f>WEEKNUM(All_Opps[[#This Row],[Close Date]],1)</f>
        <v>6</v>
      </c>
      <c r="R229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302</v>
      </c>
      <c r="S2290" s="4" t="s">
        <v>4890</v>
      </c>
      <c r="T2290" s="4" t="s">
        <v>4891</v>
      </c>
      <c r="U2290" s="68">
        <v>44597</v>
      </c>
      <c r="V2290" s="347" t="s">
        <v>19</v>
      </c>
      <c r="W2290" s="341">
        <v>146689</v>
      </c>
      <c r="X2290" s="4" t="s">
        <v>13</v>
      </c>
      <c r="Y2290" s="4" t="s">
        <v>328</v>
      </c>
      <c r="Z2290" s="68">
        <v>44594</v>
      </c>
    </row>
    <row r="2291" spans="1:26" ht="12.75" x14ac:dyDescent="0.35">
      <c r="A22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291" s="181" t="str">
        <f>IF(All_Opps[[#This Row],[WeekMod]]&lt;&gt;"",CONCATENATE(All_Opps[[#This Row],[Opp Year]],"-",TEXT(All_Opps[[#This Row],[WeekMod]],"00#")),"")</f>
        <v>2022-064</v>
      </c>
      <c r="C22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291" s="181" t="str">
        <f>CONCATENATE(All_Opps[[#This Row],[Opp Year]],"-",TEXT(All_Opps[[#This Row],[Week]],"00#"))</f>
        <v>2022-064</v>
      </c>
      <c r="E2291" s="181">
        <f>IFERROR(VALUE(RIGHT(All_Opps[[#This Row],[Opportunity Name]],2)),"")</f>
        <v>2</v>
      </c>
      <c r="F2291" s="181">
        <f>IFERROR(("20"&amp;LEFT(All_Opps[[#This Row],[Opportunity Name]],2))*1,"")</f>
        <v>2022</v>
      </c>
      <c r="G2291" s="181" t="str">
        <f>MID(All_Opps[[#This Row],[Opportunity Name]],3,2)</f>
        <v>02</v>
      </c>
      <c r="H2291" s="181" t="str">
        <f>LEFT(All_Opps[[#This Row],[Opportunity Name]],7)</f>
        <v>2202 Ma</v>
      </c>
      <c r="I2291" s="181" t="str" cm="1">
        <f t="array" ref="I22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91" s="181" t="str">
        <f>YEAR(All_Opps[[#This Row],[Close_Date]])&amp;"-"&amp;TEXT(MONTH(All_Opps[[#This Row],[Close_Date]]),"00")</f>
        <v>2022-03</v>
      </c>
      <c r="K2291" s="182">
        <f>All_Opps[[#This Row],[Created Date2]]*1</f>
        <v>44634</v>
      </c>
      <c r="L2291" s="183">
        <f>YEAR(All_Opps[[#This Row],[Created_Date]])</f>
        <v>2022</v>
      </c>
      <c r="M2291" s="184">
        <f>WEEKNUM(All_Opps[[#This Row],[Created_Date]],16)</f>
        <v>11</v>
      </c>
      <c r="N2291" s="182">
        <f>All_Opps[[#This Row],[Close Date]]*1</f>
        <v>44637</v>
      </c>
      <c r="O2291" s="185">
        <f>YEAR(All_Opps[[#This Row],[Close_Date]])</f>
        <v>2022</v>
      </c>
      <c r="P2291" s="183">
        <f>MONTH(All_Opps[[#This Row],[Close Date]])</f>
        <v>3</v>
      </c>
      <c r="Q2291" s="181">
        <f>WEEKNUM(All_Opps[[#This Row],[Close Date]],1)</f>
        <v>12</v>
      </c>
      <c r="R229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91" s="4" t="s">
        <v>4892</v>
      </c>
      <c r="T2291" s="4" t="s">
        <v>4893</v>
      </c>
      <c r="U2291" s="68">
        <v>44637</v>
      </c>
      <c r="V2291" s="347" t="s">
        <v>18</v>
      </c>
      <c r="W2291" s="9">
        <v>13052</v>
      </c>
      <c r="X2291" s="4" t="s">
        <v>161</v>
      </c>
      <c r="Y2291" s="4" t="s">
        <v>3563</v>
      </c>
      <c r="Z2291" s="68">
        <v>44634</v>
      </c>
    </row>
    <row r="2292" spans="1:26" ht="12.75" x14ac:dyDescent="0.35">
      <c r="A22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2292" s="181" t="str">
        <f>IF(All_Opps[[#This Row],[WeekMod]]&lt;&gt;"",CONCATENATE(All_Opps[[#This Row],[Opp Year]],"-",TEXT(All_Opps[[#This Row],[WeekMod]],"00#")),"")</f>
        <v>2022-060</v>
      </c>
      <c r="C22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2292" s="181" t="str">
        <f>CONCATENATE(All_Opps[[#This Row],[Opp Year]],"-",TEXT(All_Opps[[#This Row],[Week]],"00#"))</f>
        <v>2022-060</v>
      </c>
      <c r="E2292" s="181">
        <f>IFERROR(VALUE(RIGHT(All_Opps[[#This Row],[Opportunity Name]],2)),"")</f>
        <v>3</v>
      </c>
      <c r="F2292" s="181">
        <f>IFERROR(("20"&amp;LEFT(All_Opps[[#This Row],[Opportunity Name]],2))*1,"")</f>
        <v>2022</v>
      </c>
      <c r="G2292" s="181" t="str">
        <f>MID(All_Opps[[#This Row],[Opportunity Name]],3,2)</f>
        <v>08</v>
      </c>
      <c r="H2292" s="181" t="str">
        <f>LEFT(All_Opps[[#This Row],[Opportunity Name]],7)</f>
        <v>2208-35</v>
      </c>
      <c r="I2292" s="181" t="str" cm="1">
        <f t="array" ref="I22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92" s="181" t="str">
        <f>YEAR(All_Opps[[#This Row],[Close_Date]])&amp;"-"&amp;TEXT(MONTH(All_Opps[[#This Row],[Close_Date]]),"00")</f>
        <v>2022-02</v>
      </c>
      <c r="K2292" s="182">
        <f>All_Opps[[#This Row],[Created Date2]]*1</f>
        <v>44595</v>
      </c>
      <c r="L2292" s="183">
        <f>YEAR(All_Opps[[#This Row],[Created_Date]])</f>
        <v>2022</v>
      </c>
      <c r="M2292" s="184">
        <f>WEEKNUM(All_Opps[[#This Row],[Created_Date]],16)</f>
        <v>5</v>
      </c>
      <c r="N2292" s="182">
        <f>All_Opps[[#This Row],[Close Date]]*1</f>
        <v>44609</v>
      </c>
      <c r="O2292" s="185">
        <f>YEAR(All_Opps[[#This Row],[Close_Date]])</f>
        <v>2022</v>
      </c>
      <c r="P2292" s="183">
        <f>MONTH(All_Opps[[#This Row],[Close Date]])</f>
        <v>2</v>
      </c>
      <c r="Q2292" s="181">
        <f>WEEKNUM(All_Opps[[#This Row],[Close Date]],1)</f>
        <v>8</v>
      </c>
      <c r="R229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179</v>
      </c>
      <c r="S2292" s="4" t="s">
        <v>4894</v>
      </c>
      <c r="T2292" s="4" t="s">
        <v>4895</v>
      </c>
      <c r="U2292" s="68">
        <v>44609</v>
      </c>
      <c r="V2292" s="347" t="s">
        <v>19</v>
      </c>
      <c r="W2292" s="9">
        <v>44981</v>
      </c>
      <c r="X2292" s="4" t="s">
        <v>13</v>
      </c>
      <c r="Y2292" s="4" t="s">
        <v>3563</v>
      </c>
      <c r="Z2292" s="68">
        <v>44595</v>
      </c>
    </row>
    <row r="2293" spans="1:26" ht="12.75" x14ac:dyDescent="0.35">
      <c r="A22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2293" s="181" t="str">
        <f>IF(All_Opps[[#This Row],[WeekMod]]&lt;&gt;"",CONCATENATE(All_Opps[[#This Row],[Opp Year]],"-",TEXT(All_Opps[[#This Row],[WeekMod]],"00#")),"")</f>
        <v>2022-057</v>
      </c>
      <c r="C22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2293" s="181" t="str">
        <f>CONCATENATE(All_Opps[[#This Row],[Opp Year]],"-",TEXT(All_Opps[[#This Row],[Week]],"00#"))</f>
        <v>2022-057</v>
      </c>
      <c r="E2293" s="181">
        <f>IFERROR(VALUE(RIGHT(All_Opps[[#This Row],[Opportunity Name]],2)),"")</f>
        <v>7</v>
      </c>
      <c r="F2293" s="181">
        <f>IFERROR(("20"&amp;LEFT(All_Opps[[#This Row],[Opportunity Name]],2))*1,"")</f>
        <v>2022</v>
      </c>
      <c r="G2293" s="181" t="str">
        <f>MID(All_Opps[[#This Row],[Opportunity Name]],3,2)</f>
        <v>03</v>
      </c>
      <c r="H2293" s="181" t="str">
        <f>LEFT(All_Opps[[#This Row],[Opportunity Name]],7)</f>
        <v>2203-11</v>
      </c>
      <c r="I2293" s="181" t="str" cm="1">
        <f t="array" ref="I22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93" s="181" t="str">
        <f>YEAR(All_Opps[[#This Row],[Close_Date]])&amp;"-"&amp;TEXT(MONTH(All_Opps[[#This Row],[Close_Date]]),"00")</f>
        <v>2022-01</v>
      </c>
      <c r="K2293" s="182">
        <f>All_Opps[[#This Row],[Created Date2]]*1</f>
        <v>44584</v>
      </c>
      <c r="L2293" s="183">
        <f>YEAR(All_Opps[[#This Row],[Created_Date]])</f>
        <v>2022</v>
      </c>
      <c r="M2293" s="184">
        <f>WEEKNUM(All_Opps[[#This Row],[Created_Date]],16)</f>
        <v>4</v>
      </c>
      <c r="N2293" s="182">
        <f>All_Opps[[#This Row],[Close Date]]*1</f>
        <v>44589</v>
      </c>
      <c r="O2293" s="185">
        <f>YEAR(All_Opps[[#This Row],[Close_Date]])</f>
        <v>2022</v>
      </c>
      <c r="P2293" s="183">
        <f>MONTH(All_Opps[[#This Row],[Close Date]])</f>
        <v>1</v>
      </c>
      <c r="Q2293" s="181">
        <f>WEEKNUM(All_Opps[[#This Row],[Close Date]],1)</f>
        <v>5</v>
      </c>
      <c r="R22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93" s="4" t="s">
        <v>4896</v>
      </c>
      <c r="T2293" s="4" t="s">
        <v>4897</v>
      </c>
      <c r="U2293" s="68">
        <v>44589</v>
      </c>
      <c r="V2293" s="347" t="s">
        <v>18</v>
      </c>
      <c r="W2293" s="9">
        <v>68217</v>
      </c>
      <c r="X2293" s="4" t="s">
        <v>15</v>
      </c>
      <c r="Y2293" s="4" t="s">
        <v>3563</v>
      </c>
      <c r="Z2293" s="68">
        <v>44584</v>
      </c>
    </row>
    <row r="2294" spans="1:26" ht="12.75" x14ac:dyDescent="0.35">
      <c r="A22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2294" s="181" t="str">
        <f>IF(All_Opps[[#This Row],[WeekMod]]&lt;&gt;"",CONCATENATE(All_Opps[[#This Row],[Opp Year]],"-",TEXT(All_Opps[[#This Row],[WeekMod]],"00#")),"")</f>
        <v>2022-060</v>
      </c>
      <c r="C22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2294" s="181" t="str">
        <f>CONCATENATE(All_Opps[[#This Row],[Opp Year]],"-",TEXT(All_Opps[[#This Row],[Week]],"00#"))</f>
        <v>2022-060</v>
      </c>
      <c r="E2294" s="181">
        <f>IFERROR(VALUE(RIGHT(All_Opps[[#This Row],[Opportunity Name]],2)),"")</f>
        <v>6</v>
      </c>
      <c r="F2294" s="181">
        <f>IFERROR(("20"&amp;LEFT(All_Opps[[#This Row],[Opportunity Name]],2))*1,"")</f>
        <v>2022</v>
      </c>
      <c r="G2294" s="181" t="str">
        <f>MID(All_Opps[[#This Row],[Opportunity Name]],3,2)</f>
        <v>12</v>
      </c>
      <c r="H2294" s="181" t="str">
        <f>LEFT(All_Opps[[#This Row],[Opportunity Name]],7)</f>
        <v>2212 Ma</v>
      </c>
      <c r="I2294" s="181" t="str" cm="1">
        <f t="array" ref="I22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94" s="181" t="str">
        <f>YEAR(All_Opps[[#This Row],[Close_Date]])&amp;"-"&amp;TEXT(MONTH(All_Opps[[#This Row],[Close_Date]]),"00")</f>
        <v>2022-02</v>
      </c>
      <c r="K2294" s="182">
        <f>All_Opps[[#This Row],[Created Date2]]*1</f>
        <v>44586</v>
      </c>
      <c r="L2294" s="183">
        <f>YEAR(All_Opps[[#This Row],[Created_Date]])</f>
        <v>2022</v>
      </c>
      <c r="M2294" s="184">
        <f>WEEKNUM(All_Opps[[#This Row],[Created_Date]],16)</f>
        <v>4</v>
      </c>
      <c r="N2294" s="182">
        <f>All_Opps[[#This Row],[Close Date]]*1</f>
        <v>44606</v>
      </c>
      <c r="O2294" s="185">
        <f>YEAR(All_Opps[[#This Row],[Close_Date]])</f>
        <v>2022</v>
      </c>
      <c r="P2294" s="183">
        <f>MONTH(All_Opps[[#This Row],[Close Date]])</f>
        <v>2</v>
      </c>
      <c r="Q2294" s="181">
        <f>WEEKNUM(All_Opps[[#This Row],[Close Date]],1)</f>
        <v>8</v>
      </c>
      <c r="R229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94" s="4" t="s">
        <v>4898</v>
      </c>
      <c r="T2294" s="4" t="s">
        <v>4899</v>
      </c>
      <c r="U2294" s="68">
        <v>44606</v>
      </c>
      <c r="V2294" s="347" t="s">
        <v>18</v>
      </c>
      <c r="W2294" s="9">
        <v>133364</v>
      </c>
      <c r="X2294" s="4" t="s">
        <v>161</v>
      </c>
      <c r="Y2294" s="4" t="s">
        <v>3563</v>
      </c>
      <c r="Z2294" s="68">
        <v>44586</v>
      </c>
    </row>
    <row r="2295" spans="1:26" ht="12.75" x14ac:dyDescent="0.35">
      <c r="A22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12</v>
      </c>
      <c r="B2295" s="181" t="str">
        <f>IF(All_Opps[[#This Row],[WeekMod]]&lt;&gt;"",CONCATENATE(All_Opps[[#This Row],[Opp Year]],"-",TEXT(All_Opps[[#This Row],[WeekMod]],"00#")),"")</f>
        <v>2023-012</v>
      </c>
      <c r="C22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12</v>
      </c>
      <c r="D2295" s="181" t="str">
        <f>CONCATENATE(All_Opps[[#This Row],[Opp Year]],"-",TEXT(All_Opps[[#This Row],[Week]],"00#"))</f>
        <v>2023-012</v>
      </c>
      <c r="E2295" s="181">
        <f>IFERROR(VALUE(RIGHT(All_Opps[[#This Row],[Opportunity Name]],2)),"")</f>
        <v>2</v>
      </c>
      <c r="F2295" s="181">
        <f>IFERROR(("20"&amp;LEFT(All_Opps[[#This Row],[Opportunity Name]],2))*1,"")</f>
        <v>2023</v>
      </c>
      <c r="G2295" s="181" t="str">
        <f>MID(All_Opps[[#This Row],[Opportunity Name]],3,2)</f>
        <v>09</v>
      </c>
      <c r="H2295" s="181" t="str">
        <f>LEFT(All_Opps[[#This Row],[Opportunity Name]],7)</f>
        <v>2309 Ta</v>
      </c>
      <c r="I2295" s="181" t="str" cm="1">
        <f t="array" ref="I22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295" s="181" t="str">
        <f>YEAR(All_Opps[[#This Row],[Close_Date]])&amp;"-"&amp;TEXT(MONTH(All_Opps[[#This Row],[Close_Date]]),"00")</f>
        <v>2022-03</v>
      </c>
      <c r="K2295" s="182">
        <f>All_Opps[[#This Row],[Created Date2]]*1</f>
        <v>44621</v>
      </c>
      <c r="L2295" s="183">
        <f>YEAR(All_Opps[[#This Row],[Created_Date]])</f>
        <v>2022</v>
      </c>
      <c r="M2295" s="184">
        <f>WEEKNUM(All_Opps[[#This Row],[Created_Date]],16)</f>
        <v>9</v>
      </c>
      <c r="N2295" s="182">
        <f>All_Opps[[#This Row],[Close Date]]*1</f>
        <v>44634</v>
      </c>
      <c r="O2295" s="185">
        <f>YEAR(All_Opps[[#This Row],[Close_Date]])</f>
        <v>2022</v>
      </c>
      <c r="P2295" s="183">
        <f>MONTH(All_Opps[[#This Row],[Close Date]])</f>
        <v>3</v>
      </c>
      <c r="Q2295" s="181">
        <f>WEEKNUM(All_Opps[[#This Row],[Close Date]],1)</f>
        <v>12</v>
      </c>
      <c r="R229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295" s="4" t="s">
        <v>4900</v>
      </c>
      <c r="T2295" s="4" t="s">
        <v>4901</v>
      </c>
      <c r="U2295" s="68">
        <v>44634</v>
      </c>
      <c r="V2295" s="347" t="s">
        <v>18</v>
      </c>
      <c r="W2295" s="9">
        <v>41602</v>
      </c>
      <c r="X2295" s="4" t="s">
        <v>24</v>
      </c>
      <c r="Y2295" s="4" t="s">
        <v>1285</v>
      </c>
      <c r="Z2295" s="68">
        <v>44621</v>
      </c>
    </row>
    <row r="2296" spans="1:26" ht="12.75" x14ac:dyDescent="0.35">
      <c r="A22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</v>
      </c>
      <c r="B2296" s="181" t="str">
        <f>IF(All_Opps[[#This Row],[WeekMod]]&lt;&gt;"",CONCATENATE(All_Opps[[#This Row],[Opp Year]],"-",TEXT(All_Opps[[#This Row],[WeekMod]],"00#")),"")</f>
        <v>2023-008</v>
      </c>
      <c r="C22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</v>
      </c>
      <c r="D2296" s="181" t="str">
        <f>CONCATENATE(All_Opps[[#This Row],[Opp Year]],"-",TEXT(All_Opps[[#This Row],[Week]],"00#"))</f>
        <v>2023-008</v>
      </c>
      <c r="E2296" s="181">
        <f>IFERROR(VALUE(RIGHT(All_Opps[[#This Row],[Opportunity Name]],2)),"")</f>
        <v>2</v>
      </c>
      <c r="F2296" s="181">
        <f>IFERROR(("20"&amp;LEFT(All_Opps[[#This Row],[Opportunity Name]],2))*1,"")</f>
        <v>2023</v>
      </c>
      <c r="G2296" s="181" t="str">
        <f>MID(All_Opps[[#This Row],[Opportunity Name]],3,2)</f>
        <v>05</v>
      </c>
      <c r="H2296" s="181" t="str">
        <f>LEFT(All_Opps[[#This Row],[Opportunity Name]],7)</f>
        <v>2305-05</v>
      </c>
      <c r="I2296" s="181" t="str" cm="1">
        <f t="array" ref="I22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96" s="181" t="str">
        <f>YEAR(All_Opps[[#This Row],[Close_Date]])&amp;"-"&amp;TEXT(MONTH(All_Opps[[#This Row],[Close_Date]]),"00")</f>
        <v>2022-02</v>
      </c>
      <c r="K2296" s="182">
        <f>All_Opps[[#This Row],[Created Date2]]*1</f>
        <v>44604</v>
      </c>
      <c r="L2296" s="183">
        <f>YEAR(All_Opps[[#This Row],[Created_Date]])</f>
        <v>2022</v>
      </c>
      <c r="M2296" s="184">
        <f>WEEKNUM(All_Opps[[#This Row],[Created_Date]],16)</f>
        <v>7</v>
      </c>
      <c r="N2296" s="182">
        <f>All_Opps[[#This Row],[Close Date]]*1</f>
        <v>44611</v>
      </c>
      <c r="O2296" s="185">
        <f>YEAR(All_Opps[[#This Row],[Close_Date]])</f>
        <v>2022</v>
      </c>
      <c r="P2296" s="183">
        <f>MONTH(All_Opps[[#This Row],[Close Date]])</f>
        <v>2</v>
      </c>
      <c r="Q2296" s="181">
        <f>WEEKNUM(All_Opps[[#This Row],[Close Date]],1)</f>
        <v>8</v>
      </c>
      <c r="R229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443</v>
      </c>
      <c r="S2296" s="4" t="s">
        <v>4902</v>
      </c>
      <c r="T2296" s="4" t="s">
        <v>4903</v>
      </c>
      <c r="U2296" s="68">
        <v>44611</v>
      </c>
      <c r="V2296" s="347" t="s">
        <v>19</v>
      </c>
      <c r="W2296" s="9">
        <v>68932</v>
      </c>
      <c r="X2296" s="4" t="s">
        <v>161</v>
      </c>
      <c r="Y2296" s="4" t="s">
        <v>1285</v>
      </c>
      <c r="Z2296" s="68">
        <v>44604</v>
      </c>
    </row>
    <row r="2297" spans="1:26" ht="12.75" x14ac:dyDescent="0.35">
      <c r="A22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297" s="181" t="str">
        <f>IF(All_Opps[[#This Row],[WeekMod]]&lt;&gt;"",CONCATENATE(All_Opps[[#This Row],[Opp Year]],"-",TEXT(All_Opps[[#This Row],[WeekMod]],"00#")),"")</f>
        <v>2022-064</v>
      </c>
      <c r="C22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297" s="181" t="str">
        <f>CONCATENATE(All_Opps[[#This Row],[Opp Year]],"-",TEXT(All_Opps[[#This Row],[Week]],"00#"))</f>
        <v>2022-064</v>
      </c>
      <c r="E2297" s="181">
        <f>IFERROR(VALUE(RIGHT(All_Opps[[#This Row],[Opportunity Name]],2)),"")</f>
        <v>2</v>
      </c>
      <c r="F2297" s="181">
        <f>IFERROR(("20"&amp;LEFT(All_Opps[[#This Row],[Opportunity Name]],2))*1,"")</f>
        <v>2022</v>
      </c>
      <c r="G2297" s="181" t="str">
        <f>MID(All_Opps[[#This Row],[Opportunity Name]],3,2)</f>
        <v>07</v>
      </c>
      <c r="H2297" s="181" t="str">
        <f>LEFT(All_Opps[[#This Row],[Opportunity Name]],7)</f>
        <v>2207-27</v>
      </c>
      <c r="I2297" s="181" t="str" cm="1">
        <f t="array" ref="I22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97" s="181" t="str">
        <f>YEAR(All_Opps[[#This Row],[Close_Date]])&amp;"-"&amp;TEXT(MONTH(All_Opps[[#This Row],[Close_Date]]),"00")</f>
        <v>2022-03</v>
      </c>
      <c r="K2297" s="182">
        <f>All_Opps[[#This Row],[Created Date2]]*1</f>
        <v>44625</v>
      </c>
      <c r="L2297" s="183">
        <f>YEAR(All_Opps[[#This Row],[Created_Date]])</f>
        <v>2022</v>
      </c>
      <c r="M2297" s="184">
        <f>WEEKNUM(All_Opps[[#This Row],[Created_Date]],16)</f>
        <v>10</v>
      </c>
      <c r="N2297" s="182">
        <f>All_Opps[[#This Row],[Close Date]]*1</f>
        <v>44633</v>
      </c>
      <c r="O2297" s="185">
        <f>YEAR(All_Opps[[#This Row],[Close_Date]])</f>
        <v>2022</v>
      </c>
      <c r="P2297" s="183">
        <f>MONTH(All_Opps[[#This Row],[Close Date]])</f>
        <v>3</v>
      </c>
      <c r="Q2297" s="181">
        <f>WEEKNUM(All_Opps[[#This Row],[Close Date]],1)</f>
        <v>12</v>
      </c>
      <c r="R229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118</v>
      </c>
      <c r="S2297" s="4" t="s">
        <v>4904</v>
      </c>
      <c r="T2297" s="4" t="s">
        <v>4905</v>
      </c>
      <c r="U2297" s="68">
        <v>44633</v>
      </c>
      <c r="V2297" s="347" t="s">
        <v>19</v>
      </c>
      <c r="W2297" s="9">
        <v>30858</v>
      </c>
      <c r="X2297" s="4" t="s">
        <v>13</v>
      </c>
      <c r="Y2297" s="4" t="s">
        <v>1285</v>
      </c>
      <c r="Z2297" s="68">
        <v>44625</v>
      </c>
    </row>
    <row r="2298" spans="1:26" ht="12.75" x14ac:dyDescent="0.35">
      <c r="A22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2298" s="181" t="str">
        <f>IF(All_Opps[[#This Row],[WeekMod]]&lt;&gt;"",CONCATENATE(All_Opps[[#This Row],[Opp Year]],"-",TEXT(All_Opps[[#This Row],[WeekMod]],"00#")),"")</f>
        <v>2022-058</v>
      </c>
      <c r="C22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2298" s="181" t="str">
        <f>CONCATENATE(All_Opps[[#This Row],[Opp Year]],"-",TEXT(All_Opps[[#This Row],[Week]],"00#"))</f>
        <v>2022-058</v>
      </c>
      <c r="E2298" s="181">
        <f>IFERROR(VALUE(RIGHT(All_Opps[[#This Row],[Opportunity Name]],2)),"")</f>
        <v>2</v>
      </c>
      <c r="F2298" s="181">
        <f>IFERROR(("20"&amp;LEFT(All_Opps[[#This Row],[Opportunity Name]],2))*1,"")</f>
        <v>2022</v>
      </c>
      <c r="G2298" s="181" t="str">
        <f>MID(All_Opps[[#This Row],[Opportunity Name]],3,2)</f>
        <v>08</v>
      </c>
      <c r="H2298" s="181" t="str">
        <f>LEFT(All_Opps[[#This Row],[Opportunity Name]],7)</f>
        <v>2208-36</v>
      </c>
      <c r="I2298" s="181" t="str" cm="1">
        <f t="array" ref="I22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98" s="181" t="str">
        <f>YEAR(All_Opps[[#This Row],[Close_Date]])&amp;"-"&amp;TEXT(MONTH(All_Opps[[#This Row],[Close_Date]]),"00")</f>
        <v>2022-02</v>
      </c>
      <c r="K2298" s="182">
        <f>All_Opps[[#This Row],[Created Date2]]*1</f>
        <v>44589</v>
      </c>
      <c r="L2298" s="183">
        <f>YEAR(All_Opps[[#This Row],[Created_Date]])</f>
        <v>2022</v>
      </c>
      <c r="M2298" s="184">
        <f>WEEKNUM(All_Opps[[#This Row],[Created_Date]],16)</f>
        <v>4</v>
      </c>
      <c r="N2298" s="182">
        <f>All_Opps[[#This Row],[Close Date]]*1</f>
        <v>44593</v>
      </c>
      <c r="O2298" s="185">
        <f>YEAR(All_Opps[[#This Row],[Close_Date]])</f>
        <v>2022</v>
      </c>
      <c r="P2298" s="183">
        <f>MONTH(All_Opps[[#This Row],[Close Date]])</f>
        <v>2</v>
      </c>
      <c r="Q2298" s="181">
        <f>WEEKNUM(All_Opps[[#This Row],[Close Date]],1)</f>
        <v>6</v>
      </c>
      <c r="R229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185</v>
      </c>
      <c r="S2298" s="4" t="s">
        <v>4906</v>
      </c>
      <c r="T2298" s="4" t="s">
        <v>4907</v>
      </c>
      <c r="U2298" s="68">
        <v>44593</v>
      </c>
      <c r="V2298" s="347" t="s">
        <v>19</v>
      </c>
      <c r="W2298" s="9">
        <v>58255</v>
      </c>
      <c r="X2298" s="4" t="s">
        <v>5</v>
      </c>
      <c r="Y2298" s="4" t="s">
        <v>1285</v>
      </c>
      <c r="Z2298" s="68">
        <v>44589</v>
      </c>
    </row>
    <row r="2299" spans="1:26" ht="12.75" x14ac:dyDescent="0.35">
      <c r="A22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2299" s="181" t="str">
        <f>IF(All_Opps[[#This Row],[WeekMod]]&lt;&gt;"",CONCATENATE(All_Opps[[#This Row],[Opp Year]],"-",TEXT(All_Opps[[#This Row],[WeekMod]],"00#")),"")</f>
        <v>2022-065</v>
      </c>
      <c r="C22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2299" s="181" t="str">
        <f>CONCATENATE(All_Opps[[#This Row],[Opp Year]],"-",TEXT(All_Opps[[#This Row],[Week]],"00#"))</f>
        <v>2022-065</v>
      </c>
      <c r="E2299" s="181">
        <f>IFERROR(VALUE(RIGHT(All_Opps[[#This Row],[Opportunity Name]],2)),"")</f>
        <v>2</v>
      </c>
      <c r="F2299" s="181">
        <f>IFERROR(("20"&amp;LEFT(All_Opps[[#This Row],[Opportunity Name]],2))*1,"")</f>
        <v>2022</v>
      </c>
      <c r="G2299" s="181" t="str">
        <f>MID(All_Opps[[#This Row],[Opportunity Name]],3,2)</f>
        <v>05</v>
      </c>
      <c r="H2299" s="181" t="str">
        <f>LEFT(All_Opps[[#This Row],[Opportunity Name]],7)</f>
        <v>2205-17</v>
      </c>
      <c r="I2299" s="181" t="str" cm="1">
        <f t="array" ref="I22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299" s="181" t="str">
        <f>YEAR(All_Opps[[#This Row],[Close_Date]])&amp;"-"&amp;TEXT(MONTH(All_Opps[[#This Row],[Close_Date]]),"00")</f>
        <v>2022-03</v>
      </c>
      <c r="K2299" s="182">
        <f>All_Opps[[#This Row],[Created Date2]]*1</f>
        <v>44634</v>
      </c>
      <c r="L2299" s="183">
        <f>YEAR(All_Opps[[#This Row],[Created_Date]])</f>
        <v>2022</v>
      </c>
      <c r="M2299" s="184">
        <f>WEEKNUM(All_Opps[[#This Row],[Created_Date]],16)</f>
        <v>11</v>
      </c>
      <c r="N2299" s="182">
        <f>All_Opps[[#This Row],[Close Date]]*1</f>
        <v>44645</v>
      </c>
      <c r="O2299" s="185">
        <f>YEAR(All_Opps[[#This Row],[Close_Date]])</f>
        <v>2022</v>
      </c>
      <c r="P2299" s="183">
        <f>MONTH(All_Opps[[#This Row],[Close Date]])</f>
        <v>3</v>
      </c>
      <c r="Q2299" s="181">
        <f>WEEKNUM(All_Opps[[#This Row],[Close Date]],1)</f>
        <v>13</v>
      </c>
      <c r="R229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48</v>
      </c>
      <c r="S2299" s="4" t="s">
        <v>4908</v>
      </c>
      <c r="T2299" s="4" t="s">
        <v>4909</v>
      </c>
      <c r="U2299" s="68">
        <v>44645</v>
      </c>
      <c r="V2299" s="347" t="s">
        <v>19</v>
      </c>
      <c r="W2299" s="341">
        <v>190081</v>
      </c>
      <c r="X2299" s="4" t="s">
        <v>11</v>
      </c>
      <c r="Y2299" s="4" t="s">
        <v>328</v>
      </c>
      <c r="Z2299" s="68">
        <v>44634</v>
      </c>
    </row>
    <row r="2300" spans="1:26" ht="12.75" x14ac:dyDescent="0.35">
      <c r="A23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2300" s="181" t="str">
        <f>IF(All_Opps[[#This Row],[WeekMod]]&lt;&gt;"",CONCATENATE(All_Opps[[#This Row],[Opp Year]],"-",TEXT(All_Opps[[#This Row],[WeekMod]],"00#")),"")</f>
        <v>2023-010</v>
      </c>
      <c r="C23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2300" s="181" t="str">
        <f>CONCATENATE(All_Opps[[#This Row],[Opp Year]],"-",TEXT(All_Opps[[#This Row],[Week]],"00#"))</f>
        <v>2023-010</v>
      </c>
      <c r="E2300" s="181">
        <f>IFERROR(VALUE(RIGHT(All_Opps[[#This Row],[Opportunity Name]],2)),"")</f>
        <v>4</v>
      </c>
      <c r="F2300" s="181">
        <f>IFERROR(("20"&amp;LEFT(All_Opps[[#This Row],[Opportunity Name]],2))*1,"")</f>
        <v>2023</v>
      </c>
      <c r="G2300" s="181" t="str">
        <f>MID(All_Opps[[#This Row],[Opportunity Name]],3,2)</f>
        <v>06</v>
      </c>
      <c r="H2300" s="181" t="str">
        <f>LEFT(All_Opps[[#This Row],[Opportunity Name]],7)</f>
        <v>2306-15</v>
      </c>
      <c r="I2300" s="181" t="str" cm="1">
        <f t="array" ref="I23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00" s="181" t="str">
        <f>YEAR(All_Opps[[#This Row],[Close_Date]])&amp;"-"&amp;TEXT(MONTH(All_Opps[[#This Row],[Close_Date]]),"00")</f>
        <v>2022-03</v>
      </c>
      <c r="K2300" s="182">
        <f>All_Opps[[#This Row],[Created Date2]]*1</f>
        <v>44615</v>
      </c>
      <c r="L2300" s="183">
        <f>YEAR(All_Opps[[#This Row],[Created_Date]])</f>
        <v>2022</v>
      </c>
      <c r="M2300" s="184">
        <f>WEEKNUM(All_Opps[[#This Row],[Created_Date]],16)</f>
        <v>8</v>
      </c>
      <c r="N2300" s="182">
        <f>All_Opps[[#This Row],[Close Date]]*1</f>
        <v>44625</v>
      </c>
      <c r="O2300" s="185">
        <f>YEAR(All_Opps[[#This Row],[Close_Date]])</f>
        <v>2022</v>
      </c>
      <c r="P2300" s="183">
        <f>MONTH(All_Opps[[#This Row],[Close Date]])</f>
        <v>3</v>
      </c>
      <c r="Q2300" s="181">
        <f>WEEKNUM(All_Opps[[#This Row],[Close Date]],1)</f>
        <v>10</v>
      </c>
      <c r="R230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463</v>
      </c>
      <c r="S2300" s="4" t="s">
        <v>4910</v>
      </c>
      <c r="T2300" s="4" t="s">
        <v>4911</v>
      </c>
      <c r="U2300" s="68">
        <v>44625</v>
      </c>
      <c r="V2300" s="347" t="s">
        <v>19</v>
      </c>
      <c r="W2300" s="9">
        <v>96536</v>
      </c>
      <c r="X2300" s="4" t="s">
        <v>11</v>
      </c>
      <c r="Y2300" s="4" t="s">
        <v>1285</v>
      </c>
      <c r="Z2300" s="68">
        <v>44615</v>
      </c>
    </row>
    <row r="2301" spans="1:26" ht="12.75" x14ac:dyDescent="0.35">
      <c r="A23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301" s="181" t="str">
        <f>IF(All_Opps[[#This Row],[WeekMod]]&lt;&gt;"",CONCATENATE(All_Opps[[#This Row],[Opp Year]],"-",TEXT(All_Opps[[#This Row],[WeekMod]],"00#")),"")</f>
        <v>2022-064</v>
      </c>
      <c r="C23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301" s="181" t="str">
        <f>CONCATENATE(All_Opps[[#This Row],[Opp Year]],"-",TEXT(All_Opps[[#This Row],[Week]],"00#"))</f>
        <v>2022-064</v>
      </c>
      <c r="E2301" s="181">
        <f>IFERROR(VALUE(RIGHT(All_Opps[[#This Row],[Opportunity Name]],2)),"")</f>
        <v>6</v>
      </c>
      <c r="F2301" s="181">
        <f>IFERROR(("20"&amp;LEFT(All_Opps[[#This Row],[Opportunity Name]],2))*1,"")</f>
        <v>2022</v>
      </c>
      <c r="G2301" s="181" t="str">
        <f>MID(All_Opps[[#This Row],[Opportunity Name]],3,2)</f>
        <v>03</v>
      </c>
      <c r="H2301" s="181" t="str">
        <f>LEFT(All_Opps[[#This Row],[Opportunity Name]],7)</f>
        <v>2203 La</v>
      </c>
      <c r="I2301" s="181" t="str" cm="1">
        <f t="array" ref="I23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01" s="181" t="str">
        <f>YEAR(All_Opps[[#This Row],[Close_Date]])&amp;"-"&amp;TEXT(MONTH(All_Opps[[#This Row],[Close_Date]]),"00")</f>
        <v>2022-03</v>
      </c>
      <c r="K2301" s="182">
        <f>All_Opps[[#This Row],[Created Date2]]*1</f>
        <v>44627</v>
      </c>
      <c r="L2301" s="183">
        <f>YEAR(All_Opps[[#This Row],[Created_Date]])</f>
        <v>2022</v>
      </c>
      <c r="M2301" s="184">
        <f>WEEKNUM(All_Opps[[#This Row],[Created_Date]],16)</f>
        <v>10</v>
      </c>
      <c r="N2301" s="182">
        <f>All_Opps[[#This Row],[Close Date]]*1</f>
        <v>44633</v>
      </c>
      <c r="O2301" s="185">
        <f>YEAR(All_Opps[[#This Row],[Close_Date]])</f>
        <v>2022</v>
      </c>
      <c r="P2301" s="183">
        <f>MONTH(All_Opps[[#This Row],[Close Date]])</f>
        <v>3</v>
      </c>
      <c r="Q2301" s="181">
        <f>WEEKNUM(All_Opps[[#This Row],[Close Date]],1)</f>
        <v>12</v>
      </c>
      <c r="R23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01" s="4" t="s">
        <v>4912</v>
      </c>
      <c r="T2301" s="4" t="s">
        <v>4913</v>
      </c>
      <c r="U2301" s="68">
        <v>44633</v>
      </c>
      <c r="V2301" s="347" t="s">
        <v>18</v>
      </c>
      <c r="W2301" s="9">
        <v>67290</v>
      </c>
      <c r="X2301" s="4" t="s">
        <v>12</v>
      </c>
      <c r="Y2301" s="4" t="s">
        <v>3563</v>
      </c>
      <c r="Z2301" s="68">
        <v>44627</v>
      </c>
    </row>
    <row r="2302" spans="1:26" ht="12.75" x14ac:dyDescent="0.35">
      <c r="A23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2302" s="181" t="str">
        <f>IF(All_Opps[[#This Row],[WeekMod]]&lt;&gt;"",CONCATENATE(All_Opps[[#This Row],[Opp Year]],"-",TEXT(All_Opps[[#This Row],[WeekMod]],"00#")),"")</f>
        <v>2022-059</v>
      </c>
      <c r="C23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2302" s="181" t="str">
        <f>CONCATENATE(All_Opps[[#This Row],[Opp Year]],"-",TEXT(All_Opps[[#This Row],[Week]],"00#"))</f>
        <v>2022-059</v>
      </c>
      <c r="E2302" s="181">
        <f>IFERROR(VALUE(RIGHT(All_Opps[[#This Row],[Opportunity Name]],2)),"")</f>
        <v>2</v>
      </c>
      <c r="F2302" s="181">
        <f>IFERROR(("20"&amp;LEFT(All_Opps[[#This Row],[Opportunity Name]],2))*1,"")</f>
        <v>2022</v>
      </c>
      <c r="G2302" s="181" t="str">
        <f>MID(All_Opps[[#This Row],[Opportunity Name]],3,2)</f>
        <v>09</v>
      </c>
      <c r="H2302" s="181" t="str">
        <f>LEFT(All_Opps[[#This Row],[Opportunity Name]],7)</f>
        <v>2209-32</v>
      </c>
      <c r="I2302" s="181" t="str" cm="1">
        <f t="array" ref="I23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02" s="181" t="str">
        <f>YEAR(All_Opps[[#This Row],[Close_Date]])&amp;"-"&amp;TEXT(MONTH(All_Opps[[#This Row],[Close_Date]]),"00")</f>
        <v>2022-02</v>
      </c>
      <c r="K2302" s="182">
        <f>All_Opps[[#This Row],[Created Date2]]*1</f>
        <v>44586</v>
      </c>
      <c r="L2302" s="183">
        <f>YEAR(All_Opps[[#This Row],[Created_Date]])</f>
        <v>2022</v>
      </c>
      <c r="M2302" s="184">
        <f>WEEKNUM(All_Opps[[#This Row],[Created_Date]],16)</f>
        <v>4</v>
      </c>
      <c r="N2302" s="182">
        <f>All_Opps[[#This Row],[Close Date]]*1</f>
        <v>44598</v>
      </c>
      <c r="O2302" s="185">
        <f>YEAR(All_Opps[[#This Row],[Close_Date]])</f>
        <v>2022</v>
      </c>
      <c r="P2302" s="183">
        <f>MONTH(All_Opps[[#This Row],[Close Date]])</f>
        <v>2</v>
      </c>
      <c r="Q2302" s="181">
        <f>WEEKNUM(All_Opps[[#This Row],[Close Date]],1)</f>
        <v>7</v>
      </c>
      <c r="R230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219</v>
      </c>
      <c r="S2302" s="4" t="s">
        <v>4914</v>
      </c>
      <c r="T2302" s="4" t="s">
        <v>4915</v>
      </c>
      <c r="U2302" s="68">
        <v>44598</v>
      </c>
      <c r="V2302" s="347" t="s">
        <v>19</v>
      </c>
      <c r="W2302" s="9">
        <v>36082</v>
      </c>
      <c r="X2302" s="4" t="s">
        <v>13</v>
      </c>
      <c r="Y2302" s="4" t="s">
        <v>1285</v>
      </c>
      <c r="Z2302" s="68">
        <v>44586</v>
      </c>
    </row>
    <row r="2303" spans="1:26" ht="12.75" x14ac:dyDescent="0.35">
      <c r="A23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12</v>
      </c>
      <c r="B2303" s="181" t="str">
        <f>IF(All_Opps[[#This Row],[WeekMod]]&lt;&gt;"",CONCATENATE(All_Opps[[#This Row],[Opp Year]],"-",TEXT(All_Opps[[#This Row],[WeekMod]],"00#")),"")</f>
        <v>2023-012</v>
      </c>
      <c r="C23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12</v>
      </c>
      <c r="D2303" s="181" t="str">
        <f>CONCATENATE(All_Opps[[#This Row],[Opp Year]],"-",TEXT(All_Opps[[#This Row],[Week]],"00#"))</f>
        <v>2023-012</v>
      </c>
      <c r="E2303" s="181">
        <f>IFERROR(VALUE(RIGHT(All_Opps[[#This Row],[Opportunity Name]],2)),"")</f>
        <v>17</v>
      </c>
      <c r="F2303" s="181">
        <f>IFERROR(("20"&amp;LEFT(All_Opps[[#This Row],[Opportunity Name]],2))*1,"")</f>
        <v>2023</v>
      </c>
      <c r="G2303" s="181" t="str">
        <f>MID(All_Opps[[#This Row],[Opportunity Name]],3,2)</f>
        <v>06</v>
      </c>
      <c r="H2303" s="181" t="str">
        <f>LEFT(All_Opps[[#This Row],[Opportunity Name]],7)</f>
        <v>2306 No</v>
      </c>
      <c r="I2303" s="181" t="str" cm="1">
        <f t="array" ref="I23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03" s="181" t="str">
        <f>YEAR(All_Opps[[#This Row],[Close_Date]])&amp;"-"&amp;TEXT(MONTH(All_Opps[[#This Row],[Close_Date]]),"00")</f>
        <v>2022-03</v>
      </c>
      <c r="K2303" s="182">
        <f>All_Opps[[#This Row],[Created Date2]]*1</f>
        <v>44614</v>
      </c>
      <c r="L2303" s="183">
        <f>YEAR(All_Opps[[#This Row],[Created_Date]])</f>
        <v>2022</v>
      </c>
      <c r="M2303" s="184">
        <f>WEEKNUM(All_Opps[[#This Row],[Created_Date]],16)</f>
        <v>8</v>
      </c>
      <c r="N2303" s="182">
        <f>All_Opps[[#This Row],[Close Date]]*1</f>
        <v>44636</v>
      </c>
      <c r="O2303" s="185">
        <f>YEAR(All_Opps[[#This Row],[Close_Date]])</f>
        <v>2022</v>
      </c>
      <c r="P2303" s="183">
        <f>MONTH(All_Opps[[#This Row],[Close Date]])</f>
        <v>3</v>
      </c>
      <c r="Q2303" s="181">
        <f>WEEKNUM(All_Opps[[#This Row],[Close Date]],1)</f>
        <v>12</v>
      </c>
      <c r="R23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03" s="4" t="s">
        <v>4916</v>
      </c>
      <c r="T2303" s="4" t="s">
        <v>4917</v>
      </c>
      <c r="U2303" s="68">
        <v>44636</v>
      </c>
      <c r="V2303" s="347" t="s">
        <v>18</v>
      </c>
      <c r="W2303" s="341">
        <v>203658</v>
      </c>
      <c r="X2303" s="4" t="s">
        <v>11</v>
      </c>
      <c r="Y2303" s="4" t="s">
        <v>328</v>
      </c>
      <c r="Z2303" s="68">
        <v>44614</v>
      </c>
    </row>
    <row r="2304" spans="1:26" ht="12.75" x14ac:dyDescent="0.35">
      <c r="A23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2304" s="181" t="str">
        <f>IF(All_Opps[[#This Row],[WeekMod]]&lt;&gt;"",CONCATENATE(All_Opps[[#This Row],[Opp Year]],"-",TEXT(All_Opps[[#This Row],[WeekMod]],"00#")),"")</f>
        <v>2022-058</v>
      </c>
      <c r="C23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2304" s="181" t="str">
        <f>CONCATENATE(All_Opps[[#This Row],[Opp Year]],"-",TEXT(All_Opps[[#This Row],[Week]],"00#"))</f>
        <v>2022-058</v>
      </c>
      <c r="E2304" s="181">
        <f>IFERROR(VALUE(RIGHT(All_Opps[[#This Row],[Opportunity Name]],2)),"")</f>
        <v>2</v>
      </c>
      <c r="F2304" s="181">
        <f>IFERROR(("20"&amp;LEFT(All_Opps[[#This Row],[Opportunity Name]],2))*1,"")</f>
        <v>2022</v>
      </c>
      <c r="G2304" s="181" t="str">
        <f>MID(All_Opps[[#This Row],[Opportunity Name]],3,2)</f>
        <v>02</v>
      </c>
      <c r="H2304" s="181" t="str">
        <f>LEFT(All_Opps[[#This Row],[Opportunity Name]],7)</f>
        <v>2202-19</v>
      </c>
      <c r="I2304" s="181" t="str" cm="1">
        <f t="array" ref="I23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04" s="181" t="str">
        <f>YEAR(All_Opps[[#This Row],[Close_Date]])&amp;"-"&amp;TEXT(MONTH(All_Opps[[#This Row],[Close_Date]]),"00")</f>
        <v>2022-02</v>
      </c>
      <c r="K2304" s="182">
        <f>All_Opps[[#This Row],[Created Date2]]*1</f>
        <v>44595</v>
      </c>
      <c r="L2304" s="183">
        <f>YEAR(All_Opps[[#This Row],[Created_Date]])</f>
        <v>2022</v>
      </c>
      <c r="M2304" s="184">
        <f>WEEKNUM(All_Opps[[#This Row],[Created_Date]],16)</f>
        <v>5</v>
      </c>
      <c r="N2304" s="182">
        <f>All_Opps[[#This Row],[Close Date]]*1</f>
        <v>44595</v>
      </c>
      <c r="O2304" s="185">
        <f>YEAR(All_Opps[[#This Row],[Close_Date]])</f>
        <v>2022</v>
      </c>
      <c r="P2304" s="183">
        <f>MONTH(All_Opps[[#This Row],[Close Date]])</f>
        <v>2</v>
      </c>
      <c r="Q2304" s="181">
        <f>WEEKNUM(All_Opps[[#This Row],[Close Date]],1)</f>
        <v>6</v>
      </c>
      <c r="R230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04" s="4" t="s">
        <v>4918</v>
      </c>
      <c r="T2304" s="4" t="s">
        <v>4919</v>
      </c>
      <c r="U2304" s="68">
        <v>44595</v>
      </c>
      <c r="V2304" s="347" t="s">
        <v>19</v>
      </c>
      <c r="W2304" s="341">
        <v>0</v>
      </c>
      <c r="X2304" s="4" t="s">
        <v>13</v>
      </c>
      <c r="Y2304" s="4" t="s">
        <v>328</v>
      </c>
      <c r="Z2304" s="68">
        <v>44595</v>
      </c>
    </row>
    <row r="2305" spans="1:26" ht="12.75" x14ac:dyDescent="0.35">
      <c r="A23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305" s="181" t="str">
        <f>IF(All_Opps[[#This Row],[WeekMod]]&lt;&gt;"",CONCATENATE(All_Opps[[#This Row],[Opp Year]],"-",TEXT(All_Opps[[#This Row],[WeekMod]],"00#")),"")</f>
        <v>2022-064</v>
      </c>
      <c r="C23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305" s="181" t="str">
        <f>CONCATENATE(All_Opps[[#This Row],[Opp Year]],"-",TEXT(All_Opps[[#This Row],[Week]],"00#"))</f>
        <v>2022-064</v>
      </c>
      <c r="E2305" s="181">
        <f>IFERROR(VALUE(RIGHT(All_Opps[[#This Row],[Opportunity Name]],2)),"")</f>
        <v>2</v>
      </c>
      <c r="F2305" s="181">
        <f>IFERROR(("20"&amp;LEFT(All_Opps[[#This Row],[Opportunity Name]],2))*1,"")</f>
        <v>2022</v>
      </c>
      <c r="G2305" s="181" t="str">
        <f>MID(All_Opps[[#This Row],[Opportunity Name]],3,2)</f>
        <v>06</v>
      </c>
      <c r="H2305" s="181" t="str">
        <f>LEFT(All_Opps[[#This Row],[Opportunity Name]],7)</f>
        <v>2206 Za</v>
      </c>
      <c r="I2305" s="181" t="str" cm="1">
        <f t="array" ref="I23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05" s="181" t="str">
        <f>YEAR(All_Opps[[#This Row],[Close_Date]])&amp;"-"&amp;TEXT(MONTH(All_Opps[[#This Row],[Close_Date]]),"00")</f>
        <v>2022-03</v>
      </c>
      <c r="K2305" s="182">
        <f>All_Opps[[#This Row],[Created Date2]]*1</f>
        <v>44606</v>
      </c>
      <c r="L2305" s="183">
        <f>YEAR(All_Opps[[#This Row],[Created_Date]])</f>
        <v>2022</v>
      </c>
      <c r="M2305" s="184">
        <f>WEEKNUM(All_Opps[[#This Row],[Created_Date]],16)</f>
        <v>7</v>
      </c>
      <c r="N2305" s="182">
        <f>All_Opps[[#This Row],[Close Date]]*1</f>
        <v>44636</v>
      </c>
      <c r="O2305" s="185">
        <f>YEAR(All_Opps[[#This Row],[Close_Date]])</f>
        <v>2022</v>
      </c>
      <c r="P2305" s="183">
        <f>MONTH(All_Opps[[#This Row],[Close Date]])</f>
        <v>3</v>
      </c>
      <c r="Q2305" s="181">
        <f>WEEKNUM(All_Opps[[#This Row],[Close Date]],1)</f>
        <v>12</v>
      </c>
      <c r="R230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05" s="4" t="s">
        <v>4920</v>
      </c>
      <c r="T2305" s="4" t="s">
        <v>4921</v>
      </c>
      <c r="U2305" s="68">
        <v>44636</v>
      </c>
      <c r="V2305" s="347" t="s">
        <v>18</v>
      </c>
      <c r="W2305" s="341">
        <v>15095</v>
      </c>
      <c r="X2305" s="4" t="s">
        <v>161</v>
      </c>
      <c r="Y2305" s="4" t="s">
        <v>328</v>
      </c>
      <c r="Z2305" s="68">
        <v>44606</v>
      </c>
    </row>
    <row r="2306" spans="1:26" ht="12.75" x14ac:dyDescent="0.35">
      <c r="A23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14</v>
      </c>
      <c r="B2306" s="181" t="str">
        <f>IF(All_Opps[[#This Row],[WeekMod]]&lt;&gt;"",CONCATENATE(All_Opps[[#This Row],[Opp Year]],"-",TEXT(All_Opps[[#This Row],[WeekMod]],"00#")),"")</f>
        <v>2023-014</v>
      </c>
      <c r="C23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14</v>
      </c>
      <c r="D2306" s="181" t="str">
        <f>CONCATENATE(All_Opps[[#This Row],[Opp Year]],"-",TEXT(All_Opps[[#This Row],[Week]],"00#"))</f>
        <v>2023-014</v>
      </c>
      <c r="E2306" s="181">
        <f>IFERROR(VALUE(RIGHT(All_Opps[[#This Row],[Opportunity Name]],2)),"")</f>
        <v>2</v>
      </c>
      <c r="F2306" s="181">
        <f>IFERROR(("20"&amp;LEFT(All_Opps[[#This Row],[Opportunity Name]],2))*1,"")</f>
        <v>2023</v>
      </c>
      <c r="G2306" s="181" t="str">
        <f>MID(All_Opps[[#This Row],[Opportunity Name]],3,2)</f>
        <v>09</v>
      </c>
      <c r="H2306" s="181" t="str">
        <f>LEFT(All_Opps[[#This Row],[Opportunity Name]],7)</f>
        <v>2309-02</v>
      </c>
      <c r="I2306" s="181" t="str" cm="1">
        <f t="array" ref="I23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06" s="181" t="str">
        <f>YEAR(All_Opps[[#This Row],[Close_Date]])&amp;"-"&amp;TEXT(MONTH(All_Opps[[#This Row],[Close_Date]]),"00")</f>
        <v>2022-03</v>
      </c>
      <c r="K2306" s="182">
        <f>All_Opps[[#This Row],[Created Date2]]*1</f>
        <v>44594</v>
      </c>
      <c r="L2306" s="183">
        <f>YEAR(All_Opps[[#This Row],[Created_Date]])</f>
        <v>2022</v>
      </c>
      <c r="M2306" s="184">
        <f>WEEKNUM(All_Opps[[#This Row],[Created_Date]],16)</f>
        <v>5</v>
      </c>
      <c r="N2306" s="182">
        <f>All_Opps[[#This Row],[Close Date]]*1</f>
        <v>44650</v>
      </c>
      <c r="O2306" s="185">
        <f>YEAR(All_Opps[[#This Row],[Close_Date]])</f>
        <v>2022</v>
      </c>
      <c r="P2306" s="183">
        <f>MONTH(All_Opps[[#This Row],[Close Date]])</f>
        <v>3</v>
      </c>
      <c r="Q2306" s="181">
        <f>WEEKNUM(All_Opps[[#This Row],[Close Date]],1)</f>
        <v>14</v>
      </c>
      <c r="R230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576</v>
      </c>
      <c r="S2306" s="4" t="s">
        <v>4922</v>
      </c>
      <c r="T2306" s="4" t="s">
        <v>4923</v>
      </c>
      <c r="U2306" s="68">
        <v>44650</v>
      </c>
      <c r="V2306" s="347" t="s">
        <v>19</v>
      </c>
      <c r="W2306" s="341">
        <v>81854</v>
      </c>
      <c r="X2306" s="4" t="s">
        <v>13</v>
      </c>
      <c r="Y2306" s="4" t="s">
        <v>328</v>
      </c>
      <c r="Z2306" s="68">
        <v>44594</v>
      </c>
    </row>
    <row r="2307" spans="1:26" ht="12.75" x14ac:dyDescent="0.35">
      <c r="A23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307" s="181" t="str">
        <f>IF(All_Opps[[#This Row],[WeekMod]]&lt;&gt;"",CONCATENATE(All_Opps[[#This Row],[Opp Year]],"-",TEXT(All_Opps[[#This Row],[WeekMod]],"00#")),"")</f>
        <v>2022-064</v>
      </c>
      <c r="C23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307" s="181" t="str">
        <f>CONCATENATE(All_Opps[[#This Row],[Opp Year]],"-",TEXT(All_Opps[[#This Row],[Week]],"00#"))</f>
        <v>2022-064</v>
      </c>
      <c r="E2307" s="181">
        <f>IFERROR(VALUE(RIGHT(All_Opps[[#This Row],[Opportunity Name]],2)),"")</f>
        <v>2</v>
      </c>
      <c r="F2307" s="181">
        <f>IFERROR(("20"&amp;LEFT(All_Opps[[#This Row],[Opportunity Name]],2))*1,"")</f>
        <v>2022</v>
      </c>
      <c r="G2307" s="181" t="str">
        <f>MID(All_Opps[[#This Row],[Opportunity Name]],3,2)</f>
        <v>10</v>
      </c>
      <c r="H2307" s="181" t="str">
        <f>LEFT(All_Opps[[#This Row],[Opportunity Name]],7)</f>
        <v>2210 Qu</v>
      </c>
      <c r="I2307" s="181" t="str" cm="1">
        <f t="array" ref="I23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07" s="181" t="str">
        <f>YEAR(All_Opps[[#This Row],[Close_Date]])&amp;"-"&amp;TEXT(MONTH(All_Opps[[#This Row],[Close_Date]]),"00")</f>
        <v>2022-03</v>
      </c>
      <c r="K2307" s="182">
        <f>All_Opps[[#This Row],[Created Date2]]*1</f>
        <v>44629</v>
      </c>
      <c r="L2307" s="183">
        <f>YEAR(All_Opps[[#This Row],[Created_Date]])</f>
        <v>2022</v>
      </c>
      <c r="M2307" s="184">
        <f>WEEKNUM(All_Opps[[#This Row],[Created_Date]],16)</f>
        <v>10</v>
      </c>
      <c r="N2307" s="182">
        <f>All_Opps[[#This Row],[Close Date]]*1</f>
        <v>44639</v>
      </c>
      <c r="O2307" s="185">
        <f>YEAR(All_Opps[[#This Row],[Close_Date]])</f>
        <v>2022</v>
      </c>
      <c r="P2307" s="183">
        <f>MONTH(All_Opps[[#This Row],[Close Date]])</f>
        <v>3</v>
      </c>
      <c r="Q2307" s="181">
        <f>WEEKNUM(All_Opps[[#This Row],[Close Date]],1)</f>
        <v>12</v>
      </c>
      <c r="R23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07" s="4" t="s">
        <v>4924</v>
      </c>
      <c r="T2307" s="4" t="s">
        <v>4925</v>
      </c>
      <c r="U2307" s="68">
        <v>44639</v>
      </c>
      <c r="V2307" s="347" t="s">
        <v>18</v>
      </c>
      <c r="W2307" s="9">
        <v>140179</v>
      </c>
      <c r="X2307" s="4" t="s">
        <v>161</v>
      </c>
      <c r="Y2307" s="4" t="s">
        <v>3563</v>
      </c>
      <c r="Z2307" s="68">
        <v>44629</v>
      </c>
    </row>
    <row r="2308" spans="1:26" ht="12.75" x14ac:dyDescent="0.35">
      <c r="A23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2308" s="181" t="str">
        <f>IF(All_Opps[[#This Row],[WeekMod]]&lt;&gt;"",CONCATENATE(All_Opps[[#This Row],[Opp Year]],"-",TEXT(All_Opps[[#This Row],[WeekMod]],"00#")),"")</f>
        <v>2022-062</v>
      </c>
      <c r="C23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2308" s="181" t="str">
        <f>CONCATENATE(All_Opps[[#This Row],[Opp Year]],"-",TEXT(All_Opps[[#This Row],[Week]],"00#"))</f>
        <v>2022-062</v>
      </c>
      <c r="E2308" s="181">
        <f>IFERROR(VALUE(RIGHT(All_Opps[[#This Row],[Opportunity Name]],2)),"")</f>
        <v>2</v>
      </c>
      <c r="F2308" s="181">
        <f>IFERROR(("20"&amp;LEFT(All_Opps[[#This Row],[Opportunity Name]],2))*1,"")</f>
        <v>2022</v>
      </c>
      <c r="G2308" s="181" t="str">
        <f>MID(All_Opps[[#This Row],[Opportunity Name]],3,2)</f>
        <v>08</v>
      </c>
      <c r="H2308" s="181" t="str">
        <f>LEFT(All_Opps[[#This Row],[Opportunity Name]],7)</f>
        <v>2208-32</v>
      </c>
      <c r="I2308" s="181" t="str" cm="1">
        <f t="array" ref="I23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08" s="181" t="str">
        <f>YEAR(All_Opps[[#This Row],[Close_Date]])&amp;"-"&amp;TEXT(MONTH(All_Opps[[#This Row],[Close_Date]]),"00")</f>
        <v>2022-02</v>
      </c>
      <c r="K2308" s="182">
        <f>All_Opps[[#This Row],[Created Date2]]*1</f>
        <v>44617</v>
      </c>
      <c r="L2308" s="183">
        <f>YEAR(All_Opps[[#This Row],[Created_Date]])</f>
        <v>2022</v>
      </c>
      <c r="M2308" s="184">
        <f>WEEKNUM(All_Opps[[#This Row],[Created_Date]],16)</f>
        <v>8</v>
      </c>
      <c r="N2308" s="182">
        <f>All_Opps[[#This Row],[Close Date]]*1</f>
        <v>44620</v>
      </c>
      <c r="O2308" s="185">
        <f>YEAR(All_Opps[[#This Row],[Close_Date]])</f>
        <v>2022</v>
      </c>
      <c r="P2308" s="183">
        <f>MONTH(All_Opps[[#This Row],[Close Date]])</f>
        <v>2</v>
      </c>
      <c r="Q2308" s="181">
        <f>WEEKNUM(All_Opps[[#This Row],[Close Date]],1)</f>
        <v>10</v>
      </c>
      <c r="R230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157</v>
      </c>
      <c r="S2308" s="4" t="s">
        <v>4926</v>
      </c>
      <c r="T2308" s="4" t="s">
        <v>4927</v>
      </c>
      <c r="U2308" s="68">
        <v>44620</v>
      </c>
      <c r="V2308" s="347" t="s">
        <v>19</v>
      </c>
      <c r="W2308" s="9">
        <v>253594</v>
      </c>
      <c r="X2308" s="4" t="s">
        <v>15</v>
      </c>
      <c r="Y2308" s="4" t="s">
        <v>3563</v>
      </c>
      <c r="Z2308" s="68">
        <v>44617</v>
      </c>
    </row>
    <row r="2309" spans="1:26" ht="12.75" x14ac:dyDescent="0.35">
      <c r="A23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309" s="181" t="str">
        <f>IF(All_Opps[[#This Row],[WeekMod]]&lt;&gt;"",CONCATENATE(All_Opps[[#This Row],[Opp Year]],"-",TEXT(All_Opps[[#This Row],[WeekMod]],"00#")),"")</f>
        <v>2022-063</v>
      </c>
      <c r="C23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309" s="181" t="str">
        <f>CONCATENATE(All_Opps[[#This Row],[Opp Year]],"-",TEXT(All_Opps[[#This Row],[Week]],"00#"))</f>
        <v>2022-063</v>
      </c>
      <c r="E2309" s="181">
        <f>IFERROR(VALUE(RIGHT(All_Opps[[#This Row],[Opportunity Name]],2)),"")</f>
        <v>1</v>
      </c>
      <c r="F2309" s="181">
        <f>IFERROR(("20"&amp;LEFT(All_Opps[[#This Row],[Opportunity Name]],2))*1,"")</f>
        <v>2022</v>
      </c>
      <c r="G2309" s="181" t="str">
        <f>MID(All_Opps[[#This Row],[Opportunity Name]],3,2)</f>
        <v>05</v>
      </c>
      <c r="H2309" s="181" t="str">
        <f>LEFT(All_Opps[[#This Row],[Opportunity Name]],7)</f>
        <v>2205-13</v>
      </c>
      <c r="I2309" s="181" t="str" cm="1">
        <f t="array" ref="I23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09" s="181" t="str">
        <f>YEAR(All_Opps[[#This Row],[Close_Date]])&amp;"-"&amp;TEXT(MONTH(All_Opps[[#This Row],[Close_Date]]),"00")</f>
        <v>2022-03</v>
      </c>
      <c r="K2309" s="182">
        <f>All_Opps[[#This Row],[Created Date2]]*1</f>
        <v>44634</v>
      </c>
      <c r="L2309" s="183">
        <f>YEAR(All_Opps[[#This Row],[Created_Date]])</f>
        <v>2022</v>
      </c>
      <c r="M2309" s="184">
        <f>WEEKNUM(All_Opps[[#This Row],[Created_Date]],16)</f>
        <v>11</v>
      </c>
      <c r="N2309" s="182">
        <f>All_Opps[[#This Row],[Close Date]]*1</f>
        <v>44632</v>
      </c>
      <c r="O2309" s="185">
        <f>YEAR(All_Opps[[#This Row],[Close_Date]])</f>
        <v>2022</v>
      </c>
      <c r="P2309" s="183">
        <f>MONTH(All_Opps[[#This Row],[Close Date]])</f>
        <v>3</v>
      </c>
      <c r="Q2309" s="181">
        <f>WEEKNUM(All_Opps[[#This Row],[Close Date]],1)</f>
        <v>11</v>
      </c>
      <c r="R230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48</v>
      </c>
      <c r="S2309" s="4" t="s">
        <v>4928</v>
      </c>
      <c r="T2309" s="4" t="s">
        <v>4929</v>
      </c>
      <c r="U2309" s="68">
        <v>44632</v>
      </c>
      <c r="V2309" s="347" t="s">
        <v>19</v>
      </c>
      <c r="W2309" s="341">
        <v>12820</v>
      </c>
      <c r="X2309" s="4" t="s">
        <v>159</v>
      </c>
      <c r="Y2309" s="4" t="s">
        <v>328</v>
      </c>
      <c r="Z2309" s="68">
        <v>44634</v>
      </c>
    </row>
    <row r="2310" spans="1:26" ht="12.75" x14ac:dyDescent="0.35">
      <c r="A23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310" s="181" t="str">
        <f>IF(All_Opps[[#This Row],[WeekMod]]&lt;&gt;"",CONCATENATE(All_Opps[[#This Row],[Opp Year]],"-",TEXT(All_Opps[[#This Row],[WeekMod]],"00#")),"")</f>
        <v>2022-064</v>
      </c>
      <c r="C23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310" s="181" t="str">
        <f>CONCATENATE(All_Opps[[#This Row],[Opp Year]],"-",TEXT(All_Opps[[#This Row],[Week]],"00#"))</f>
        <v>2022-064</v>
      </c>
      <c r="E2310" s="181">
        <f>IFERROR(VALUE(RIGHT(All_Opps[[#This Row],[Opportunity Name]],2)),"")</f>
        <v>2</v>
      </c>
      <c r="F2310" s="181">
        <f>IFERROR(("20"&amp;LEFT(All_Opps[[#This Row],[Opportunity Name]],2))*1,"")</f>
        <v>2022</v>
      </c>
      <c r="G2310" s="181" t="str">
        <f>MID(All_Opps[[#This Row],[Opportunity Name]],3,2)</f>
        <v>08</v>
      </c>
      <c r="H2310" s="181" t="str">
        <f>LEFT(All_Opps[[#This Row],[Opportunity Name]],7)</f>
        <v>2208-32</v>
      </c>
      <c r="I2310" s="181" t="str" cm="1">
        <f t="array" ref="I23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10" s="181" t="str">
        <f>YEAR(All_Opps[[#This Row],[Close_Date]])&amp;"-"&amp;TEXT(MONTH(All_Opps[[#This Row],[Close_Date]]),"00")</f>
        <v>2022-03</v>
      </c>
      <c r="K2310" s="182">
        <f>All_Opps[[#This Row],[Created Date2]]*1</f>
        <v>44634</v>
      </c>
      <c r="L2310" s="183">
        <f>YEAR(All_Opps[[#This Row],[Created_Date]])</f>
        <v>2022</v>
      </c>
      <c r="M2310" s="184">
        <f>WEEKNUM(All_Opps[[#This Row],[Created_Date]],16)</f>
        <v>11</v>
      </c>
      <c r="N2310" s="182">
        <f>All_Opps[[#This Row],[Close Date]]*1</f>
        <v>44637</v>
      </c>
      <c r="O2310" s="185">
        <f>YEAR(All_Opps[[#This Row],[Close_Date]])</f>
        <v>2022</v>
      </c>
      <c r="P2310" s="183">
        <f>MONTH(All_Opps[[#This Row],[Close Date]])</f>
        <v>3</v>
      </c>
      <c r="Q2310" s="181">
        <f>WEEKNUM(All_Opps[[#This Row],[Close Date]],1)</f>
        <v>12</v>
      </c>
      <c r="R231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140</v>
      </c>
      <c r="S2310" s="4" t="s">
        <v>4930</v>
      </c>
      <c r="T2310" s="4" t="s">
        <v>4931</v>
      </c>
      <c r="U2310" s="68">
        <v>44637</v>
      </c>
      <c r="V2310" s="347" t="s">
        <v>19</v>
      </c>
      <c r="W2310" s="341">
        <v>210888</v>
      </c>
      <c r="X2310" s="4" t="s">
        <v>6</v>
      </c>
      <c r="Y2310" s="4" t="s">
        <v>328</v>
      </c>
      <c r="Z2310" s="68">
        <v>44634</v>
      </c>
    </row>
    <row r="2311" spans="1:26" ht="12.75" x14ac:dyDescent="0.35">
      <c r="A23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</v>
      </c>
      <c r="B2311" s="181" t="str">
        <f>IF(All_Opps[[#This Row],[WeekMod]]&lt;&gt;"",CONCATENATE(All_Opps[[#This Row],[Opp Year]],"-",TEXT(All_Opps[[#This Row],[WeekMod]],"00#")),"")</f>
        <v>2023-007</v>
      </c>
      <c r="C23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</v>
      </c>
      <c r="D2311" s="181" t="str">
        <f>CONCATENATE(All_Opps[[#This Row],[Opp Year]],"-",TEXT(All_Opps[[#This Row],[Week]],"00#"))</f>
        <v>2023-007</v>
      </c>
      <c r="E2311" s="181">
        <f>IFERROR(VALUE(RIGHT(All_Opps[[#This Row],[Opportunity Name]],2)),"")</f>
        <v>5</v>
      </c>
      <c r="F2311" s="181">
        <f>IFERROR(("20"&amp;LEFT(All_Opps[[#This Row],[Opportunity Name]],2))*1,"")</f>
        <v>2023</v>
      </c>
      <c r="G2311" s="181" t="str">
        <f>MID(All_Opps[[#This Row],[Opportunity Name]],3,2)</f>
        <v>12</v>
      </c>
      <c r="H2311" s="181" t="str">
        <f>LEFT(All_Opps[[#This Row],[Opportunity Name]],7)</f>
        <v>2312-01</v>
      </c>
      <c r="I2311" s="181" t="str" cm="1">
        <f t="array" ref="I23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11" s="181" t="str">
        <f>YEAR(All_Opps[[#This Row],[Close_Date]])&amp;"-"&amp;TEXT(MONTH(All_Opps[[#This Row],[Close_Date]]),"00")</f>
        <v>2022-02</v>
      </c>
      <c r="K2311" s="182">
        <f>All_Opps[[#This Row],[Created Date2]]*1</f>
        <v>44582</v>
      </c>
      <c r="L2311" s="183">
        <f>YEAR(All_Opps[[#This Row],[Created_Date]])</f>
        <v>2022</v>
      </c>
      <c r="M2311" s="184">
        <f>WEEKNUM(All_Opps[[#This Row],[Created_Date]],16)</f>
        <v>3</v>
      </c>
      <c r="N2311" s="182">
        <f>All_Opps[[#This Row],[Close Date]]*1</f>
        <v>44600</v>
      </c>
      <c r="O2311" s="185">
        <f>YEAR(All_Opps[[#This Row],[Close_Date]])</f>
        <v>2022</v>
      </c>
      <c r="P2311" s="183">
        <f>MONTH(All_Opps[[#This Row],[Close Date]])</f>
        <v>2</v>
      </c>
      <c r="Q2311" s="181">
        <f>WEEKNUM(All_Opps[[#This Row],[Close Date]],1)</f>
        <v>7</v>
      </c>
      <c r="R231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679</v>
      </c>
      <c r="S2311" s="4" t="s">
        <v>4932</v>
      </c>
      <c r="T2311" s="4" t="s">
        <v>4933</v>
      </c>
      <c r="U2311" s="68">
        <v>44600</v>
      </c>
      <c r="V2311" s="347" t="s">
        <v>19</v>
      </c>
      <c r="W2311" s="9">
        <v>99892</v>
      </c>
      <c r="X2311" s="4" t="s">
        <v>186</v>
      </c>
      <c r="Y2311" s="4" t="s">
        <v>1285</v>
      </c>
      <c r="Z2311" s="68">
        <v>44582</v>
      </c>
    </row>
    <row r="2312" spans="1:26" ht="12.75" x14ac:dyDescent="0.35">
      <c r="A23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2312" s="181" t="str">
        <f>IF(All_Opps[[#This Row],[WeekMod]]&lt;&gt;"",CONCATENATE(All_Opps[[#This Row],[Opp Year]],"-",TEXT(All_Opps[[#This Row],[WeekMod]],"00#")),"")</f>
        <v>2022-061</v>
      </c>
      <c r="C23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2312" s="181" t="str">
        <f>CONCATENATE(All_Opps[[#This Row],[Opp Year]],"-",TEXT(All_Opps[[#This Row],[Week]],"00#"))</f>
        <v>2022-061</v>
      </c>
      <c r="E2312" s="181">
        <f>IFERROR(VALUE(RIGHT(All_Opps[[#This Row],[Opportunity Name]],2)),"")</f>
        <v>4</v>
      </c>
      <c r="F2312" s="181">
        <f>IFERROR(("20"&amp;LEFT(All_Opps[[#This Row],[Opportunity Name]],2))*1,"")</f>
        <v>2022</v>
      </c>
      <c r="G2312" s="181" t="str">
        <f>MID(All_Opps[[#This Row],[Opportunity Name]],3,2)</f>
        <v>04</v>
      </c>
      <c r="H2312" s="181" t="str">
        <f>LEFT(All_Opps[[#This Row],[Opportunity Name]],7)</f>
        <v>2204 Ea</v>
      </c>
      <c r="I2312" s="181" t="str" cm="1">
        <f t="array" ref="I23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12" s="181" t="str">
        <f>YEAR(All_Opps[[#This Row],[Close_Date]])&amp;"-"&amp;TEXT(MONTH(All_Opps[[#This Row],[Close_Date]]),"00")</f>
        <v>2022-02</v>
      </c>
      <c r="K2312" s="182">
        <f>All_Opps[[#This Row],[Created Date2]]*1</f>
        <v>44612</v>
      </c>
      <c r="L2312" s="183">
        <f>YEAR(All_Opps[[#This Row],[Created_Date]])</f>
        <v>2022</v>
      </c>
      <c r="M2312" s="184">
        <f>WEEKNUM(All_Opps[[#This Row],[Created_Date]],16)</f>
        <v>8</v>
      </c>
      <c r="N2312" s="182">
        <f>All_Opps[[#This Row],[Close Date]]*1</f>
        <v>44618</v>
      </c>
      <c r="O2312" s="185">
        <f>YEAR(All_Opps[[#This Row],[Close_Date]])</f>
        <v>2022</v>
      </c>
      <c r="P2312" s="183">
        <f>MONTH(All_Opps[[#This Row],[Close Date]])</f>
        <v>2</v>
      </c>
      <c r="Q2312" s="181">
        <f>WEEKNUM(All_Opps[[#This Row],[Close Date]],1)</f>
        <v>9</v>
      </c>
      <c r="R23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12" s="4" t="s">
        <v>4934</v>
      </c>
      <c r="T2312" s="4" t="s">
        <v>4935</v>
      </c>
      <c r="U2312" s="68">
        <v>44618</v>
      </c>
      <c r="V2312" s="347" t="s">
        <v>18</v>
      </c>
      <c r="W2312" s="9">
        <v>25785</v>
      </c>
      <c r="X2312" s="4" t="s">
        <v>6</v>
      </c>
      <c r="Y2312" s="4" t="s">
        <v>3563</v>
      </c>
      <c r="Z2312" s="68">
        <v>44612</v>
      </c>
    </row>
    <row r="2313" spans="1:26" ht="12.75" x14ac:dyDescent="0.35">
      <c r="A23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2313" s="181" t="str">
        <f>IF(All_Opps[[#This Row],[WeekMod]]&lt;&gt;"",CONCATENATE(All_Opps[[#This Row],[Opp Year]],"-",TEXT(All_Opps[[#This Row],[WeekMod]],"00#")),"")</f>
        <v>2022-065</v>
      </c>
      <c r="C23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2313" s="181" t="str">
        <f>CONCATENATE(All_Opps[[#This Row],[Opp Year]],"-",TEXT(All_Opps[[#This Row],[Week]],"00#"))</f>
        <v>2022-065</v>
      </c>
      <c r="E2313" s="181">
        <f>IFERROR(VALUE(RIGHT(All_Opps[[#This Row],[Opportunity Name]],2)),"")</f>
        <v>4</v>
      </c>
      <c r="F2313" s="181">
        <f>IFERROR(("20"&amp;LEFT(All_Opps[[#This Row],[Opportunity Name]],2))*1,"")</f>
        <v>2022</v>
      </c>
      <c r="G2313" s="181" t="str">
        <f>MID(All_Opps[[#This Row],[Opportunity Name]],3,2)</f>
        <v>12</v>
      </c>
      <c r="H2313" s="181" t="str">
        <f>LEFT(All_Opps[[#This Row],[Opportunity Name]],7)</f>
        <v>2212-07</v>
      </c>
      <c r="I2313" s="181" t="str" cm="1">
        <f t="array" ref="I23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13" s="181" t="str">
        <f>YEAR(All_Opps[[#This Row],[Close_Date]])&amp;"-"&amp;TEXT(MONTH(All_Opps[[#This Row],[Close_Date]]),"00")</f>
        <v>2022-03</v>
      </c>
      <c r="K2313" s="182">
        <f>All_Opps[[#This Row],[Created Date2]]*1</f>
        <v>44637</v>
      </c>
      <c r="L2313" s="183">
        <f>YEAR(All_Opps[[#This Row],[Created_Date]])</f>
        <v>2022</v>
      </c>
      <c r="M2313" s="184">
        <f>WEEKNUM(All_Opps[[#This Row],[Created_Date]],16)</f>
        <v>11</v>
      </c>
      <c r="N2313" s="182">
        <f>All_Opps[[#This Row],[Close Date]]*1</f>
        <v>44645</v>
      </c>
      <c r="O2313" s="185">
        <f>YEAR(All_Opps[[#This Row],[Close_Date]])</f>
        <v>2022</v>
      </c>
      <c r="P2313" s="183">
        <f>MONTH(All_Opps[[#This Row],[Close Date]])</f>
        <v>3</v>
      </c>
      <c r="Q2313" s="181">
        <f>WEEKNUM(All_Opps[[#This Row],[Close Date]],1)</f>
        <v>13</v>
      </c>
      <c r="R231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259</v>
      </c>
      <c r="S2313" s="4" t="s">
        <v>4936</v>
      </c>
      <c r="T2313" s="4" t="s">
        <v>4937</v>
      </c>
      <c r="U2313" s="68">
        <v>44645</v>
      </c>
      <c r="V2313" s="347" t="s">
        <v>19</v>
      </c>
      <c r="W2313" s="9">
        <v>76298</v>
      </c>
      <c r="X2313" s="4" t="s">
        <v>5</v>
      </c>
      <c r="Y2313" s="4" t="s">
        <v>3563</v>
      </c>
      <c r="Z2313" s="68">
        <v>44637</v>
      </c>
    </row>
    <row r="2314" spans="1:26" ht="12.75" x14ac:dyDescent="0.35">
      <c r="A23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314" s="181" t="str">
        <f>IF(All_Opps[[#This Row],[WeekMod]]&lt;&gt;"",CONCATENATE(All_Opps[[#This Row],[Opp Year]],"-",TEXT(All_Opps[[#This Row],[WeekMod]],"00#")),"")</f>
        <v>2022-063</v>
      </c>
      <c r="C23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314" s="181" t="str">
        <f>CONCATENATE(All_Opps[[#This Row],[Opp Year]],"-",TEXT(All_Opps[[#This Row],[Week]],"00#"))</f>
        <v>2022-063</v>
      </c>
      <c r="E2314" s="181">
        <f>IFERROR(VALUE(RIGHT(All_Opps[[#This Row],[Opportunity Name]],2)),"")</f>
        <v>2</v>
      </c>
      <c r="F2314" s="181">
        <f>IFERROR(("20"&amp;LEFT(All_Opps[[#This Row],[Opportunity Name]],2))*1,"")</f>
        <v>2022</v>
      </c>
      <c r="G2314" s="181" t="str">
        <f>MID(All_Opps[[#This Row],[Opportunity Name]],3,2)</f>
        <v>07</v>
      </c>
      <c r="H2314" s="181" t="str">
        <f>LEFT(All_Opps[[#This Row],[Opportunity Name]],7)</f>
        <v>2207-25</v>
      </c>
      <c r="I2314" s="181" t="str" cm="1">
        <f t="array" ref="I23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14" s="181" t="str">
        <f>YEAR(All_Opps[[#This Row],[Close_Date]])&amp;"-"&amp;TEXT(MONTH(All_Opps[[#This Row],[Close_Date]]),"00")</f>
        <v>2022-03</v>
      </c>
      <c r="K2314" s="182">
        <f>All_Opps[[#This Row],[Created Date2]]*1</f>
        <v>44651</v>
      </c>
      <c r="L2314" s="183">
        <f>YEAR(All_Opps[[#This Row],[Created_Date]])</f>
        <v>2022</v>
      </c>
      <c r="M2314" s="184">
        <f>WEEKNUM(All_Opps[[#This Row],[Created_Date]],16)</f>
        <v>13</v>
      </c>
      <c r="N2314" s="182">
        <f>All_Opps[[#This Row],[Close Date]]*1</f>
        <v>44627</v>
      </c>
      <c r="O2314" s="185">
        <f>YEAR(All_Opps[[#This Row],[Close_Date]])</f>
        <v>2022</v>
      </c>
      <c r="P2314" s="183">
        <f>MONTH(All_Opps[[#This Row],[Close Date]])</f>
        <v>3</v>
      </c>
      <c r="Q2314" s="181">
        <f>WEEKNUM(All_Opps[[#This Row],[Close Date]],1)</f>
        <v>11</v>
      </c>
      <c r="R231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92</v>
      </c>
      <c r="S2314" s="4" t="s">
        <v>4938</v>
      </c>
      <c r="T2314" s="4" t="s">
        <v>4939</v>
      </c>
      <c r="U2314" s="68">
        <v>44627</v>
      </c>
      <c r="V2314" s="347" t="s">
        <v>19</v>
      </c>
      <c r="W2314" s="9">
        <v>0</v>
      </c>
      <c r="X2314" s="4" t="s">
        <v>161</v>
      </c>
      <c r="Y2314" s="4" t="s">
        <v>3563</v>
      </c>
      <c r="Z2314" s="68">
        <v>44651</v>
      </c>
    </row>
    <row r="2315" spans="1:26" ht="12.75" x14ac:dyDescent="0.35">
      <c r="A23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315" s="181" t="str">
        <f>IF(All_Opps[[#This Row],[WeekMod]]&lt;&gt;"",CONCATENATE(All_Opps[[#This Row],[Opp Year]],"-",TEXT(All_Opps[[#This Row],[WeekMod]],"00#")),"")</f>
        <v>2022-063</v>
      </c>
      <c r="C23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315" s="181" t="str">
        <f>CONCATENATE(All_Opps[[#This Row],[Opp Year]],"-",TEXT(All_Opps[[#This Row],[Week]],"00#"))</f>
        <v>2022-063</v>
      </c>
      <c r="E2315" s="181">
        <f>IFERROR(VALUE(RIGHT(All_Opps[[#This Row],[Opportunity Name]],2)),"")</f>
        <v>2</v>
      </c>
      <c r="F2315" s="181">
        <f>IFERROR(("20"&amp;LEFT(All_Opps[[#This Row],[Opportunity Name]],2))*1,"")</f>
        <v>2022</v>
      </c>
      <c r="G2315" s="181" t="str">
        <f>MID(All_Opps[[#This Row],[Opportunity Name]],3,2)</f>
        <v>08</v>
      </c>
      <c r="H2315" s="181" t="str">
        <f>LEFT(All_Opps[[#This Row],[Opportunity Name]],7)</f>
        <v>2208-40</v>
      </c>
      <c r="I2315" s="181" t="str" cm="1">
        <f t="array" ref="I23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15" s="181" t="str">
        <f>YEAR(All_Opps[[#This Row],[Close_Date]])&amp;"-"&amp;TEXT(MONTH(All_Opps[[#This Row],[Close_Date]]),"00")</f>
        <v>2022-03</v>
      </c>
      <c r="K2315" s="182">
        <f>All_Opps[[#This Row],[Created Date2]]*1</f>
        <v>44610</v>
      </c>
      <c r="L2315" s="183">
        <f>YEAR(All_Opps[[#This Row],[Created_Date]])</f>
        <v>2022</v>
      </c>
      <c r="M2315" s="184">
        <f>WEEKNUM(All_Opps[[#This Row],[Created_Date]],16)</f>
        <v>7</v>
      </c>
      <c r="N2315" s="182">
        <f>All_Opps[[#This Row],[Close Date]]*1</f>
        <v>44627</v>
      </c>
      <c r="O2315" s="185">
        <f>YEAR(All_Opps[[#This Row],[Close_Date]])</f>
        <v>2022</v>
      </c>
      <c r="P2315" s="183">
        <f>MONTH(All_Opps[[#This Row],[Close Date]])</f>
        <v>3</v>
      </c>
      <c r="Q2315" s="181">
        <f>WEEKNUM(All_Opps[[#This Row],[Close Date]],1)</f>
        <v>11</v>
      </c>
      <c r="R231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164</v>
      </c>
      <c r="S2315" s="4" t="s">
        <v>4940</v>
      </c>
      <c r="T2315" s="4" t="s">
        <v>4941</v>
      </c>
      <c r="U2315" s="68">
        <v>44627</v>
      </c>
      <c r="V2315" s="347" t="s">
        <v>19</v>
      </c>
      <c r="W2315" s="9">
        <v>39336</v>
      </c>
      <c r="X2315" s="4" t="s">
        <v>159</v>
      </c>
      <c r="Y2315" s="4" t="s">
        <v>1285</v>
      </c>
      <c r="Z2315" s="68">
        <v>44610</v>
      </c>
    </row>
    <row r="2316" spans="1:26" ht="12.75" x14ac:dyDescent="0.35">
      <c r="A23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316" s="181" t="str">
        <f>IF(All_Opps[[#This Row],[WeekMod]]&lt;&gt;"",CONCATENATE(All_Opps[[#This Row],[Opp Year]],"-",TEXT(All_Opps[[#This Row],[WeekMod]],"00#")),"")</f>
        <v>2022-063</v>
      </c>
      <c r="C23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316" s="181" t="str">
        <f>CONCATENATE(All_Opps[[#This Row],[Opp Year]],"-",TEXT(All_Opps[[#This Row],[Week]],"00#"))</f>
        <v>2022-063</v>
      </c>
      <c r="E2316" s="181">
        <f>IFERROR(VALUE(RIGHT(All_Opps[[#This Row],[Opportunity Name]],2)),"")</f>
        <v>3</v>
      </c>
      <c r="F2316" s="181">
        <f>IFERROR(("20"&amp;LEFT(All_Opps[[#This Row],[Opportunity Name]],2))*1,"")</f>
        <v>2022</v>
      </c>
      <c r="G2316" s="181" t="str">
        <f>MID(All_Opps[[#This Row],[Opportunity Name]],3,2)</f>
        <v>08</v>
      </c>
      <c r="H2316" s="181" t="str">
        <f>LEFT(All_Opps[[#This Row],[Opportunity Name]],7)</f>
        <v>2208 As</v>
      </c>
      <c r="I2316" s="181" t="str" cm="1">
        <f t="array" ref="I23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16" s="181" t="str">
        <f>YEAR(All_Opps[[#This Row],[Close_Date]])&amp;"-"&amp;TEXT(MONTH(All_Opps[[#This Row],[Close_Date]]),"00")</f>
        <v>2022-03</v>
      </c>
      <c r="K2316" s="182">
        <f>All_Opps[[#This Row],[Created Date2]]*1</f>
        <v>44561</v>
      </c>
      <c r="L2316" s="183">
        <f>YEAR(All_Opps[[#This Row],[Created_Date]])</f>
        <v>2021</v>
      </c>
      <c r="M2316" s="184">
        <f>WEEKNUM(All_Opps[[#This Row],[Created_Date]],16)</f>
        <v>53</v>
      </c>
      <c r="N2316" s="182">
        <f>All_Opps[[#This Row],[Close Date]]*1</f>
        <v>44630</v>
      </c>
      <c r="O2316" s="185">
        <f>YEAR(All_Opps[[#This Row],[Close_Date]])</f>
        <v>2022</v>
      </c>
      <c r="P2316" s="183">
        <f>MONTH(All_Opps[[#This Row],[Close Date]])</f>
        <v>3</v>
      </c>
      <c r="Q2316" s="181">
        <f>WEEKNUM(All_Opps[[#This Row],[Close Date]],1)</f>
        <v>11</v>
      </c>
      <c r="R23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16" s="4" t="s">
        <v>4942</v>
      </c>
      <c r="T2316" s="4" t="s">
        <v>4943</v>
      </c>
      <c r="U2316" s="68">
        <v>44630</v>
      </c>
      <c r="V2316" s="347" t="s">
        <v>18</v>
      </c>
      <c r="W2316" s="341">
        <v>392744</v>
      </c>
      <c r="X2316" s="4" t="s">
        <v>13</v>
      </c>
      <c r="Y2316" s="4" t="s">
        <v>328</v>
      </c>
      <c r="Z2316" s="68">
        <v>44561</v>
      </c>
    </row>
    <row r="2317" spans="1:26" ht="12.75" x14ac:dyDescent="0.35">
      <c r="A23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2317" s="181" t="str">
        <f>IF(All_Opps[[#This Row],[WeekMod]]&lt;&gt;"",CONCATENATE(All_Opps[[#This Row],[Opp Year]],"-",TEXT(All_Opps[[#This Row],[WeekMod]],"00#")),"")</f>
        <v>2022-060</v>
      </c>
      <c r="C23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2317" s="181" t="str">
        <f>CONCATENATE(All_Opps[[#This Row],[Opp Year]],"-",TEXT(All_Opps[[#This Row],[Week]],"00#"))</f>
        <v>2022-060</v>
      </c>
      <c r="E2317" s="181">
        <f>IFERROR(VALUE(RIGHT(All_Opps[[#This Row],[Opportunity Name]],2)),"")</f>
        <v>8</v>
      </c>
      <c r="F2317" s="181">
        <f>IFERROR(("20"&amp;LEFT(All_Opps[[#This Row],[Opportunity Name]],2))*1,"")</f>
        <v>2022</v>
      </c>
      <c r="G2317" s="181" t="str">
        <f>MID(All_Opps[[#This Row],[Opportunity Name]],3,2)</f>
        <v>09</v>
      </c>
      <c r="H2317" s="181" t="str">
        <f>LEFT(All_Opps[[#This Row],[Opportunity Name]],7)</f>
        <v>2209 An</v>
      </c>
      <c r="I2317" s="181" t="str" cm="1">
        <f t="array" ref="I23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17" s="181" t="str">
        <f>YEAR(All_Opps[[#This Row],[Close_Date]])&amp;"-"&amp;TEXT(MONTH(All_Opps[[#This Row],[Close_Date]]),"00")</f>
        <v>2022-02</v>
      </c>
      <c r="K2317" s="182">
        <f>All_Opps[[#This Row],[Created Date2]]*1</f>
        <v>44591</v>
      </c>
      <c r="L2317" s="183">
        <f>YEAR(All_Opps[[#This Row],[Created_Date]])</f>
        <v>2022</v>
      </c>
      <c r="M2317" s="184">
        <f>WEEKNUM(All_Opps[[#This Row],[Created_Date]],16)</f>
        <v>5</v>
      </c>
      <c r="N2317" s="182">
        <f>All_Opps[[#This Row],[Close Date]]*1</f>
        <v>44608</v>
      </c>
      <c r="O2317" s="185">
        <f>YEAR(All_Opps[[#This Row],[Close_Date]])</f>
        <v>2022</v>
      </c>
      <c r="P2317" s="183">
        <f>MONTH(All_Opps[[#This Row],[Close Date]])</f>
        <v>2</v>
      </c>
      <c r="Q2317" s="181">
        <f>WEEKNUM(All_Opps[[#This Row],[Close Date]],1)</f>
        <v>8</v>
      </c>
      <c r="R23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17" s="4" t="s">
        <v>4944</v>
      </c>
      <c r="T2317" s="4" t="s">
        <v>4945</v>
      </c>
      <c r="U2317" s="68">
        <v>44608</v>
      </c>
      <c r="V2317" s="347" t="s">
        <v>18</v>
      </c>
      <c r="W2317" s="9">
        <v>166254</v>
      </c>
      <c r="X2317" s="4" t="s">
        <v>16</v>
      </c>
      <c r="Y2317" s="4" t="s">
        <v>1285</v>
      </c>
      <c r="Z2317" s="68">
        <v>44591</v>
      </c>
    </row>
    <row r="2318" spans="1:26" ht="12.75" x14ac:dyDescent="0.35">
      <c r="A23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2318" s="181" t="str">
        <f>IF(All_Opps[[#This Row],[WeekMod]]&lt;&gt;"",CONCATENATE(All_Opps[[#This Row],[Opp Year]],"-",TEXT(All_Opps[[#This Row],[WeekMod]],"00#")),"")</f>
        <v>2022-065</v>
      </c>
      <c r="C23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2318" s="181" t="str">
        <f>CONCATENATE(All_Opps[[#This Row],[Opp Year]],"-",TEXT(All_Opps[[#This Row],[Week]],"00#"))</f>
        <v>2022-065</v>
      </c>
      <c r="E2318" s="181">
        <f>IFERROR(VALUE(RIGHT(All_Opps[[#This Row],[Opportunity Name]],2)),"")</f>
        <v>2</v>
      </c>
      <c r="F2318" s="181">
        <f>IFERROR(("20"&amp;LEFT(All_Opps[[#This Row],[Opportunity Name]],2))*1,"")</f>
        <v>2022</v>
      </c>
      <c r="G2318" s="181" t="str">
        <f>MID(All_Opps[[#This Row],[Opportunity Name]],3,2)</f>
        <v>09</v>
      </c>
      <c r="H2318" s="181" t="str">
        <f>LEFT(All_Opps[[#This Row],[Opportunity Name]],7)</f>
        <v>2209 Os</v>
      </c>
      <c r="I2318" s="181" t="str" cm="1">
        <f t="array" ref="I23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18" s="181" t="str">
        <f>YEAR(All_Opps[[#This Row],[Close_Date]])&amp;"-"&amp;TEXT(MONTH(All_Opps[[#This Row],[Close_Date]]),"00")</f>
        <v>2022-03</v>
      </c>
      <c r="K2318" s="182">
        <f>All_Opps[[#This Row],[Created Date2]]*1</f>
        <v>44631</v>
      </c>
      <c r="L2318" s="183">
        <f>YEAR(All_Opps[[#This Row],[Created_Date]])</f>
        <v>2022</v>
      </c>
      <c r="M2318" s="184">
        <f>WEEKNUM(All_Opps[[#This Row],[Created_Date]],16)</f>
        <v>10</v>
      </c>
      <c r="N2318" s="182">
        <f>All_Opps[[#This Row],[Close Date]]*1</f>
        <v>44644</v>
      </c>
      <c r="O2318" s="185">
        <f>YEAR(All_Opps[[#This Row],[Close_Date]])</f>
        <v>2022</v>
      </c>
      <c r="P2318" s="183">
        <f>MONTH(All_Opps[[#This Row],[Close Date]])</f>
        <v>3</v>
      </c>
      <c r="Q2318" s="181">
        <f>WEEKNUM(All_Opps[[#This Row],[Close Date]],1)</f>
        <v>13</v>
      </c>
      <c r="R231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18" s="4" t="s">
        <v>4946</v>
      </c>
      <c r="T2318" s="4" t="s">
        <v>4947</v>
      </c>
      <c r="U2318" s="68">
        <v>44644</v>
      </c>
      <c r="V2318" s="347" t="s">
        <v>18</v>
      </c>
      <c r="W2318" s="9">
        <v>24056</v>
      </c>
      <c r="X2318" s="4" t="s">
        <v>15</v>
      </c>
      <c r="Y2318" s="4" t="s">
        <v>1285</v>
      </c>
      <c r="Z2318" s="68">
        <v>44631</v>
      </c>
    </row>
    <row r="2319" spans="1:26" ht="12.75" x14ac:dyDescent="0.35">
      <c r="A23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319" s="181" t="str">
        <f>IF(All_Opps[[#This Row],[WeekMod]]&lt;&gt;"",CONCATENATE(All_Opps[[#This Row],[Opp Year]],"-",TEXT(All_Opps[[#This Row],[WeekMod]],"00#")),"")</f>
        <v>2022-063</v>
      </c>
      <c r="C23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319" s="181" t="str">
        <f>CONCATENATE(All_Opps[[#This Row],[Opp Year]],"-",TEXT(All_Opps[[#This Row],[Week]],"00#"))</f>
        <v>2022-063</v>
      </c>
      <c r="E2319" s="181">
        <f>IFERROR(VALUE(RIGHT(All_Opps[[#This Row],[Opportunity Name]],2)),"")</f>
        <v>4</v>
      </c>
      <c r="F2319" s="181">
        <f>IFERROR(("20"&amp;LEFT(All_Opps[[#This Row],[Opportunity Name]],2))*1,"")</f>
        <v>2022</v>
      </c>
      <c r="G2319" s="181" t="str">
        <f>MID(All_Opps[[#This Row],[Opportunity Name]],3,2)</f>
        <v>08</v>
      </c>
      <c r="H2319" s="181" t="str">
        <f>LEFT(All_Opps[[#This Row],[Opportunity Name]],7)</f>
        <v>2208-39</v>
      </c>
      <c r="I2319" s="181" t="str" cm="1">
        <f t="array" ref="I23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19" s="181" t="str">
        <f>YEAR(All_Opps[[#This Row],[Close_Date]])&amp;"-"&amp;TEXT(MONTH(All_Opps[[#This Row],[Close_Date]]),"00")</f>
        <v>2022-03</v>
      </c>
      <c r="K2319" s="182">
        <f>All_Opps[[#This Row],[Created Date2]]*1</f>
        <v>44623</v>
      </c>
      <c r="L2319" s="183">
        <f>YEAR(All_Opps[[#This Row],[Created_Date]])</f>
        <v>2022</v>
      </c>
      <c r="M2319" s="184">
        <f>WEEKNUM(All_Opps[[#This Row],[Created_Date]],16)</f>
        <v>9</v>
      </c>
      <c r="N2319" s="182">
        <f>All_Opps[[#This Row],[Close Date]]*1</f>
        <v>44626</v>
      </c>
      <c r="O2319" s="185">
        <f>YEAR(All_Opps[[#This Row],[Close_Date]])</f>
        <v>2022</v>
      </c>
      <c r="P2319" s="183">
        <f>MONTH(All_Opps[[#This Row],[Close Date]])</f>
        <v>3</v>
      </c>
      <c r="Q2319" s="181">
        <f>WEEKNUM(All_Opps[[#This Row],[Close Date]],1)</f>
        <v>11</v>
      </c>
      <c r="R231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151</v>
      </c>
      <c r="S2319" s="4" t="s">
        <v>4948</v>
      </c>
      <c r="T2319" s="4" t="s">
        <v>4949</v>
      </c>
      <c r="U2319" s="68">
        <v>44626</v>
      </c>
      <c r="V2319" s="347" t="s">
        <v>19</v>
      </c>
      <c r="W2319" s="9">
        <v>110789</v>
      </c>
      <c r="X2319" s="4" t="s">
        <v>181</v>
      </c>
      <c r="Y2319" s="4" t="s">
        <v>3563</v>
      </c>
      <c r="Z2319" s="68">
        <v>44623</v>
      </c>
    </row>
    <row r="2320" spans="1:26" ht="12.75" x14ac:dyDescent="0.35">
      <c r="A23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2320" s="181" t="str">
        <f>IF(All_Opps[[#This Row],[WeekMod]]&lt;&gt;"",CONCATENATE(All_Opps[[#This Row],[Opp Year]],"-",TEXT(All_Opps[[#This Row],[WeekMod]],"00#")),"")</f>
        <v>2022-066</v>
      </c>
      <c r="C23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2320" s="181" t="str">
        <f>CONCATENATE(All_Opps[[#This Row],[Opp Year]],"-",TEXT(All_Opps[[#This Row],[Week]],"00#"))</f>
        <v>2022-066</v>
      </c>
      <c r="E2320" s="181">
        <f>IFERROR(VALUE(RIGHT(All_Opps[[#This Row],[Opportunity Name]],2)),"")</f>
        <v>1</v>
      </c>
      <c r="F2320" s="181">
        <f>IFERROR(("20"&amp;LEFT(All_Opps[[#This Row],[Opportunity Name]],2))*1,"")</f>
        <v>2022</v>
      </c>
      <c r="G2320" s="181" t="str">
        <f>MID(All_Opps[[#This Row],[Opportunity Name]],3,2)</f>
        <v>07</v>
      </c>
      <c r="H2320" s="181" t="str">
        <f>LEFT(All_Opps[[#This Row],[Opportunity Name]],7)</f>
        <v>2207 Ya</v>
      </c>
      <c r="I2320" s="181" t="str" cm="1">
        <f t="array" ref="I23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20" s="181" t="str">
        <f>YEAR(All_Opps[[#This Row],[Close_Date]])&amp;"-"&amp;TEXT(MONTH(All_Opps[[#This Row],[Close_Date]]),"00")</f>
        <v>2022-03</v>
      </c>
      <c r="K2320" s="182">
        <f>All_Opps[[#This Row],[Created Date2]]*1</f>
        <v>44532</v>
      </c>
      <c r="L2320" s="183">
        <f>YEAR(All_Opps[[#This Row],[Created_Date]])</f>
        <v>2021</v>
      </c>
      <c r="M2320" s="184">
        <f>WEEKNUM(All_Opps[[#This Row],[Created_Date]],16)</f>
        <v>49</v>
      </c>
      <c r="N2320" s="182">
        <f>All_Opps[[#This Row],[Close Date]]*1</f>
        <v>44651</v>
      </c>
      <c r="O2320" s="185">
        <f>YEAR(All_Opps[[#This Row],[Close_Date]])</f>
        <v>2022</v>
      </c>
      <c r="P2320" s="183">
        <f>MONTH(All_Opps[[#This Row],[Close Date]])</f>
        <v>3</v>
      </c>
      <c r="Q2320" s="181">
        <f>WEEKNUM(All_Opps[[#This Row],[Close Date]],1)</f>
        <v>14</v>
      </c>
      <c r="R23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20" s="4" t="s">
        <v>4950</v>
      </c>
      <c r="T2320" s="4" t="s">
        <v>4951</v>
      </c>
      <c r="U2320" s="68">
        <v>44651</v>
      </c>
      <c r="V2320" s="347" t="s">
        <v>18</v>
      </c>
      <c r="W2320" s="9">
        <v>48668</v>
      </c>
      <c r="X2320" s="4" t="s">
        <v>13</v>
      </c>
      <c r="Y2320" s="4" t="s">
        <v>3563</v>
      </c>
      <c r="Z2320" s="68">
        <v>44532</v>
      </c>
    </row>
    <row r="2321" spans="1:26" ht="12.75" x14ac:dyDescent="0.35">
      <c r="A23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2321" s="181" t="str">
        <f>IF(All_Opps[[#This Row],[WeekMod]]&lt;&gt;"",CONCATENATE(All_Opps[[#This Row],[Opp Year]],"-",TEXT(All_Opps[[#This Row],[WeekMod]],"00#")),"")</f>
        <v>2022-067</v>
      </c>
      <c r="C23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2321" s="181" t="str">
        <f>CONCATENATE(All_Opps[[#This Row],[Opp Year]],"-",TEXT(All_Opps[[#This Row],[Week]],"00#"))</f>
        <v>2022-067</v>
      </c>
      <c r="E2321" s="181">
        <f>IFERROR(VALUE(RIGHT(All_Opps[[#This Row],[Opportunity Name]],2)),"")</f>
        <v>2</v>
      </c>
      <c r="F2321" s="181">
        <f>IFERROR(("20"&amp;LEFT(All_Opps[[#This Row],[Opportunity Name]],2))*1,"")</f>
        <v>2022</v>
      </c>
      <c r="G2321" s="181" t="str">
        <f>MID(All_Opps[[#This Row],[Opportunity Name]],3,2)</f>
        <v>07</v>
      </c>
      <c r="H2321" s="181" t="str">
        <f>LEFT(All_Opps[[#This Row],[Opportunity Name]],7)</f>
        <v>2207-25</v>
      </c>
      <c r="I2321" s="181" t="str" cm="1">
        <f t="array" ref="I23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21" s="181" t="str">
        <f>YEAR(All_Opps[[#This Row],[Close_Date]])&amp;"-"&amp;TEXT(MONTH(All_Opps[[#This Row],[Close_Date]]),"00")</f>
        <v>2022-04</v>
      </c>
      <c r="K2321" s="182">
        <f>All_Opps[[#This Row],[Created Date2]]*1</f>
        <v>44676</v>
      </c>
      <c r="L2321" s="183">
        <f>YEAR(All_Opps[[#This Row],[Created_Date]])</f>
        <v>2022</v>
      </c>
      <c r="M2321" s="184">
        <f>WEEKNUM(All_Opps[[#This Row],[Created_Date]],16)</f>
        <v>17</v>
      </c>
      <c r="N2321" s="182">
        <f>All_Opps[[#This Row],[Close Date]]*1</f>
        <v>44656</v>
      </c>
      <c r="O2321" s="185">
        <f>YEAR(All_Opps[[#This Row],[Close_Date]])</f>
        <v>2022</v>
      </c>
      <c r="P2321" s="183">
        <f>MONTH(All_Opps[[#This Row],[Close Date]])</f>
        <v>4</v>
      </c>
      <c r="Q2321" s="181">
        <f>WEEKNUM(All_Opps[[#This Row],[Close Date]],1)</f>
        <v>15</v>
      </c>
      <c r="R232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67</v>
      </c>
      <c r="S2321" s="4" t="s">
        <v>4952</v>
      </c>
      <c r="T2321" s="4" t="s">
        <v>4953</v>
      </c>
      <c r="U2321" s="68">
        <v>44656</v>
      </c>
      <c r="V2321" s="347" t="s">
        <v>19</v>
      </c>
      <c r="W2321" s="9">
        <v>0</v>
      </c>
      <c r="X2321" s="4" t="s">
        <v>11</v>
      </c>
      <c r="Y2321" s="4" t="s">
        <v>3563</v>
      </c>
      <c r="Z2321" s="68">
        <v>44676</v>
      </c>
    </row>
    <row r="2322" spans="1:26" ht="12.75" x14ac:dyDescent="0.35">
      <c r="A23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2322" s="181" t="str">
        <f>IF(All_Opps[[#This Row],[WeekMod]]&lt;&gt;"",CONCATENATE(All_Opps[[#This Row],[Opp Year]],"-",TEXT(All_Opps[[#This Row],[WeekMod]],"00#")),"")</f>
        <v>2022-065</v>
      </c>
      <c r="C23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2322" s="181" t="str">
        <f>CONCATENATE(All_Opps[[#This Row],[Opp Year]],"-",TEXT(All_Opps[[#This Row],[Week]],"00#"))</f>
        <v>2022-065</v>
      </c>
      <c r="E2322" s="181">
        <f>IFERROR(VALUE(RIGHT(All_Opps[[#This Row],[Opportunity Name]],2)),"")</f>
        <v>4</v>
      </c>
      <c r="F2322" s="181">
        <f>IFERROR(("20"&amp;LEFT(All_Opps[[#This Row],[Opportunity Name]],2))*1,"")</f>
        <v>2022</v>
      </c>
      <c r="G2322" s="181" t="str">
        <f>MID(All_Opps[[#This Row],[Opportunity Name]],3,2)</f>
        <v>05</v>
      </c>
      <c r="H2322" s="181" t="str">
        <f>LEFT(All_Opps[[#This Row],[Opportunity Name]],7)</f>
        <v>2205-18</v>
      </c>
      <c r="I2322" s="181" t="str" cm="1">
        <f t="array" ref="I23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22" s="181" t="str">
        <f>YEAR(All_Opps[[#This Row],[Close_Date]])&amp;"-"&amp;TEXT(MONTH(All_Opps[[#This Row],[Close_Date]]),"00")</f>
        <v>2022-03</v>
      </c>
      <c r="K2322" s="182">
        <f>All_Opps[[#This Row],[Created Date2]]*1</f>
        <v>44632</v>
      </c>
      <c r="L2322" s="183">
        <f>YEAR(All_Opps[[#This Row],[Created_Date]])</f>
        <v>2022</v>
      </c>
      <c r="M2322" s="184">
        <f>WEEKNUM(All_Opps[[#This Row],[Created_Date]],16)</f>
        <v>11</v>
      </c>
      <c r="N2322" s="182">
        <f>All_Opps[[#This Row],[Close Date]]*1</f>
        <v>44644</v>
      </c>
      <c r="O2322" s="185">
        <f>YEAR(All_Opps[[#This Row],[Close_Date]])</f>
        <v>2022</v>
      </c>
      <c r="P2322" s="183">
        <f>MONTH(All_Opps[[#This Row],[Close Date]])</f>
        <v>3</v>
      </c>
      <c r="Q2322" s="181">
        <f>WEEKNUM(All_Opps[[#This Row],[Close Date]],1)</f>
        <v>13</v>
      </c>
      <c r="R232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50</v>
      </c>
      <c r="S2322" s="4" t="s">
        <v>4954</v>
      </c>
      <c r="T2322" s="4" t="s">
        <v>4955</v>
      </c>
      <c r="U2322" s="68">
        <v>44644</v>
      </c>
      <c r="V2322" s="347" t="s">
        <v>19</v>
      </c>
      <c r="W2322" s="9">
        <v>66503</v>
      </c>
      <c r="X2322" s="4" t="s">
        <v>6</v>
      </c>
      <c r="Y2322" s="4" t="s">
        <v>3563</v>
      </c>
      <c r="Z2322" s="68">
        <v>44632</v>
      </c>
    </row>
    <row r="2323" spans="1:26" ht="12.75" x14ac:dyDescent="0.35">
      <c r="A23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323" s="181" t="str">
        <f>IF(All_Opps[[#This Row],[WeekMod]]&lt;&gt;"",CONCATENATE(All_Opps[[#This Row],[Opp Year]],"-",TEXT(All_Opps[[#This Row],[WeekMod]],"00#")),"")</f>
        <v>2022-064</v>
      </c>
      <c r="C23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323" s="181" t="str">
        <f>CONCATENATE(All_Opps[[#This Row],[Opp Year]],"-",TEXT(All_Opps[[#This Row],[Week]],"00#"))</f>
        <v>2022-064</v>
      </c>
      <c r="E2323" s="181">
        <f>IFERROR(VALUE(RIGHT(All_Opps[[#This Row],[Opportunity Name]],2)),"")</f>
        <v>6</v>
      </c>
      <c r="F2323" s="181">
        <f>IFERROR(("20"&amp;LEFT(All_Opps[[#This Row],[Opportunity Name]],2))*1,"")</f>
        <v>2022</v>
      </c>
      <c r="G2323" s="181" t="str">
        <f>MID(All_Opps[[#This Row],[Opportunity Name]],3,2)</f>
        <v>06</v>
      </c>
      <c r="H2323" s="181" t="str">
        <f>LEFT(All_Opps[[#This Row],[Opportunity Name]],7)</f>
        <v>2206-29</v>
      </c>
      <c r="I2323" s="181" t="str" cm="1">
        <f t="array" ref="I23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23" s="181" t="str">
        <f>YEAR(All_Opps[[#This Row],[Close_Date]])&amp;"-"&amp;TEXT(MONTH(All_Opps[[#This Row],[Close_Date]]),"00")</f>
        <v>2022-03</v>
      </c>
      <c r="K2323" s="182">
        <f>All_Opps[[#This Row],[Created Date2]]*1</f>
        <v>44639</v>
      </c>
      <c r="L2323" s="183">
        <f>YEAR(All_Opps[[#This Row],[Created_Date]])</f>
        <v>2022</v>
      </c>
      <c r="M2323" s="184">
        <f>WEEKNUM(All_Opps[[#This Row],[Created_Date]],16)</f>
        <v>12</v>
      </c>
      <c r="N2323" s="182">
        <f>All_Opps[[#This Row],[Close Date]]*1</f>
        <v>44639</v>
      </c>
      <c r="O2323" s="185">
        <f>YEAR(All_Opps[[#This Row],[Close_Date]])</f>
        <v>2022</v>
      </c>
      <c r="P2323" s="183">
        <f>MONTH(All_Opps[[#This Row],[Close Date]])</f>
        <v>3</v>
      </c>
      <c r="Q2323" s="181">
        <f>WEEKNUM(All_Opps[[#This Row],[Close Date]],1)</f>
        <v>12</v>
      </c>
      <c r="R232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74</v>
      </c>
      <c r="S2323" s="4" t="s">
        <v>4956</v>
      </c>
      <c r="T2323" s="4" t="s">
        <v>4957</v>
      </c>
      <c r="U2323" s="68">
        <v>44639</v>
      </c>
      <c r="V2323" s="347" t="s">
        <v>19</v>
      </c>
      <c r="W2323" s="341">
        <v>127569</v>
      </c>
      <c r="X2323" s="4" t="s">
        <v>6</v>
      </c>
      <c r="Y2323" s="4" t="s">
        <v>328</v>
      </c>
      <c r="Z2323" s="68">
        <v>44639</v>
      </c>
    </row>
    <row r="2324" spans="1:26" ht="12.75" x14ac:dyDescent="0.35">
      <c r="A23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2324" s="181" t="str">
        <f>IF(All_Opps[[#This Row],[WeekMod]]&lt;&gt;"",CONCATENATE(All_Opps[[#This Row],[Opp Year]],"-",TEXT(All_Opps[[#This Row],[WeekMod]],"00#")),"")</f>
        <v>2022-066</v>
      </c>
      <c r="C23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2324" s="181" t="str">
        <f>CONCATENATE(All_Opps[[#This Row],[Opp Year]],"-",TEXT(All_Opps[[#This Row],[Week]],"00#"))</f>
        <v>2022-066</v>
      </c>
      <c r="E2324" s="181">
        <f>IFERROR(VALUE(RIGHT(All_Opps[[#This Row],[Opportunity Name]],2)),"")</f>
        <v>2</v>
      </c>
      <c r="F2324" s="181">
        <f>IFERROR(("20"&amp;LEFT(All_Opps[[#This Row],[Opportunity Name]],2))*1,"")</f>
        <v>2022</v>
      </c>
      <c r="G2324" s="181" t="str">
        <f>MID(All_Opps[[#This Row],[Opportunity Name]],3,2)</f>
        <v>12</v>
      </c>
      <c r="H2324" s="181" t="str">
        <f>LEFT(All_Opps[[#This Row],[Opportunity Name]],7)</f>
        <v>2212 Br</v>
      </c>
      <c r="I2324" s="181" t="str" cm="1">
        <f t="array" ref="I23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24" s="181" t="str">
        <f>YEAR(All_Opps[[#This Row],[Close_Date]])&amp;"-"&amp;TEXT(MONTH(All_Opps[[#This Row],[Close_Date]]),"00")</f>
        <v>2022-03</v>
      </c>
      <c r="K2324" s="182">
        <f>All_Opps[[#This Row],[Created Date2]]*1</f>
        <v>44635</v>
      </c>
      <c r="L2324" s="183">
        <f>YEAR(All_Opps[[#This Row],[Created_Date]])</f>
        <v>2022</v>
      </c>
      <c r="M2324" s="184">
        <f>WEEKNUM(All_Opps[[#This Row],[Created_Date]],16)</f>
        <v>11</v>
      </c>
      <c r="N2324" s="182">
        <f>All_Opps[[#This Row],[Close Date]]*1</f>
        <v>44647</v>
      </c>
      <c r="O2324" s="185">
        <f>YEAR(All_Opps[[#This Row],[Close_Date]])</f>
        <v>2022</v>
      </c>
      <c r="P2324" s="183">
        <f>MONTH(All_Opps[[#This Row],[Close Date]])</f>
        <v>3</v>
      </c>
      <c r="Q2324" s="181">
        <f>WEEKNUM(All_Opps[[#This Row],[Close Date]],1)</f>
        <v>14</v>
      </c>
      <c r="R232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24" s="4" t="s">
        <v>4958</v>
      </c>
      <c r="T2324" s="4" t="s">
        <v>4959</v>
      </c>
      <c r="U2324" s="68">
        <v>44647</v>
      </c>
      <c r="V2324" s="347" t="s">
        <v>18</v>
      </c>
      <c r="W2324" s="9">
        <v>40354</v>
      </c>
      <c r="X2324" s="4" t="s">
        <v>11</v>
      </c>
      <c r="Y2324" s="4" t="s">
        <v>1285</v>
      </c>
      <c r="Z2324" s="68">
        <v>44635</v>
      </c>
    </row>
    <row r="2325" spans="1:26" ht="12.75" x14ac:dyDescent="0.35">
      <c r="A23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2325" s="181" t="str">
        <f>IF(All_Opps[[#This Row],[WeekMod]]&lt;&gt;"",CONCATENATE(All_Opps[[#This Row],[Opp Year]],"-",TEXT(All_Opps[[#This Row],[WeekMod]],"00#")),"")</f>
        <v>2022-065</v>
      </c>
      <c r="C23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2325" s="181" t="str">
        <f>CONCATENATE(All_Opps[[#This Row],[Opp Year]],"-",TEXT(All_Opps[[#This Row],[Week]],"00#"))</f>
        <v>2022-065</v>
      </c>
      <c r="E2325" s="181">
        <f>IFERROR(VALUE(RIGHT(All_Opps[[#This Row],[Opportunity Name]],2)),"")</f>
        <v>2</v>
      </c>
      <c r="F2325" s="181">
        <f>IFERROR(("20"&amp;LEFT(All_Opps[[#This Row],[Opportunity Name]],2))*1,"")</f>
        <v>2022</v>
      </c>
      <c r="G2325" s="181" t="str">
        <f>MID(All_Opps[[#This Row],[Opportunity Name]],3,2)</f>
        <v>06</v>
      </c>
      <c r="H2325" s="181" t="str">
        <f>LEFT(All_Opps[[#This Row],[Opportunity Name]],7)</f>
        <v>2206 Wi</v>
      </c>
      <c r="I2325" s="181" t="str" cm="1">
        <f t="array" ref="I23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25" s="181" t="str">
        <f>YEAR(All_Opps[[#This Row],[Close_Date]])&amp;"-"&amp;TEXT(MONTH(All_Opps[[#This Row],[Close_Date]]),"00")</f>
        <v>2022-03</v>
      </c>
      <c r="K2325" s="182">
        <f>All_Opps[[#This Row],[Created Date2]]*1</f>
        <v>44636</v>
      </c>
      <c r="L2325" s="183">
        <f>YEAR(All_Opps[[#This Row],[Created_Date]])</f>
        <v>2022</v>
      </c>
      <c r="M2325" s="184">
        <f>WEEKNUM(All_Opps[[#This Row],[Created_Date]],16)</f>
        <v>11</v>
      </c>
      <c r="N2325" s="182">
        <f>All_Opps[[#This Row],[Close Date]]*1</f>
        <v>44646</v>
      </c>
      <c r="O2325" s="185">
        <f>YEAR(All_Opps[[#This Row],[Close_Date]])</f>
        <v>2022</v>
      </c>
      <c r="P2325" s="183">
        <f>MONTH(All_Opps[[#This Row],[Close Date]])</f>
        <v>3</v>
      </c>
      <c r="Q2325" s="181">
        <f>WEEKNUM(All_Opps[[#This Row],[Close Date]],1)</f>
        <v>13</v>
      </c>
      <c r="R232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25" s="4" t="s">
        <v>4960</v>
      </c>
      <c r="T2325" s="4" t="s">
        <v>4961</v>
      </c>
      <c r="U2325" s="68">
        <v>44646</v>
      </c>
      <c r="V2325" s="347" t="s">
        <v>18</v>
      </c>
      <c r="W2325" s="9">
        <v>26443</v>
      </c>
      <c r="X2325" s="4" t="s">
        <v>12</v>
      </c>
      <c r="Y2325" s="4" t="s">
        <v>3563</v>
      </c>
      <c r="Z2325" s="68">
        <v>44636</v>
      </c>
    </row>
    <row r="2326" spans="1:26" ht="12.75" x14ac:dyDescent="0.35">
      <c r="A23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326" s="181" t="str">
        <f>IF(All_Opps[[#This Row],[WeekMod]]&lt;&gt;"",CONCATENATE(All_Opps[[#This Row],[Opp Year]],"-",TEXT(All_Opps[[#This Row],[WeekMod]],"00#")),"")</f>
        <v>2022-063</v>
      </c>
      <c r="C23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326" s="181" t="str">
        <f>CONCATENATE(All_Opps[[#This Row],[Opp Year]],"-",TEXT(All_Opps[[#This Row],[Week]],"00#"))</f>
        <v>2022-063</v>
      </c>
      <c r="E2326" s="181">
        <f>IFERROR(VALUE(RIGHT(All_Opps[[#This Row],[Opportunity Name]],2)),"")</f>
        <v>1</v>
      </c>
      <c r="F2326" s="181">
        <f>IFERROR(("20"&amp;LEFT(All_Opps[[#This Row],[Opportunity Name]],2))*1,"")</f>
        <v>2022</v>
      </c>
      <c r="G2326" s="181" t="str">
        <f>MID(All_Opps[[#This Row],[Opportunity Name]],3,2)</f>
        <v>09</v>
      </c>
      <c r="H2326" s="181" t="str">
        <f>LEFT(All_Opps[[#This Row],[Opportunity Name]],7)</f>
        <v>2209-33</v>
      </c>
      <c r="I2326" s="181" t="str" cm="1">
        <f t="array" ref="I23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26" s="181" t="str">
        <f>YEAR(All_Opps[[#This Row],[Close_Date]])&amp;"-"&amp;TEXT(MONTH(All_Opps[[#This Row],[Close_Date]]),"00")</f>
        <v>2022-03</v>
      </c>
      <c r="K2326" s="182">
        <f>All_Opps[[#This Row],[Created Date2]]*1</f>
        <v>44622</v>
      </c>
      <c r="L2326" s="183">
        <f>YEAR(All_Opps[[#This Row],[Created_Date]])</f>
        <v>2022</v>
      </c>
      <c r="M2326" s="184">
        <f>WEEKNUM(All_Opps[[#This Row],[Created_Date]],16)</f>
        <v>9</v>
      </c>
      <c r="N2326" s="182">
        <f>All_Opps[[#This Row],[Close Date]]*1</f>
        <v>44628</v>
      </c>
      <c r="O2326" s="185">
        <f>YEAR(All_Opps[[#This Row],[Close_Date]])</f>
        <v>2022</v>
      </c>
      <c r="P2326" s="183">
        <f>MONTH(All_Opps[[#This Row],[Close Date]])</f>
        <v>3</v>
      </c>
      <c r="Q2326" s="181">
        <f>WEEKNUM(All_Opps[[#This Row],[Close Date]],1)</f>
        <v>11</v>
      </c>
      <c r="R232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183</v>
      </c>
      <c r="S2326" s="4" t="s">
        <v>4962</v>
      </c>
      <c r="T2326" s="4" t="s">
        <v>4963</v>
      </c>
      <c r="U2326" s="68">
        <v>44628</v>
      </c>
      <c r="V2326" s="347" t="s">
        <v>19</v>
      </c>
      <c r="W2326" s="9">
        <v>11636</v>
      </c>
      <c r="X2326" s="4" t="s">
        <v>11</v>
      </c>
      <c r="Y2326" s="4" t="s">
        <v>1285</v>
      </c>
      <c r="Z2326" s="68">
        <v>44622</v>
      </c>
    </row>
    <row r="2327" spans="1:26" ht="12.75" x14ac:dyDescent="0.35">
      <c r="A23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327" s="181" t="str">
        <f>IF(All_Opps[[#This Row],[WeekMod]]&lt;&gt;"",CONCATENATE(All_Opps[[#This Row],[Opp Year]],"-",TEXT(All_Opps[[#This Row],[WeekMod]],"00#")),"")</f>
        <v>2022-064</v>
      </c>
      <c r="C23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327" s="181" t="str">
        <f>CONCATENATE(All_Opps[[#This Row],[Opp Year]],"-",TEXT(All_Opps[[#This Row],[Week]],"00#"))</f>
        <v>2022-064</v>
      </c>
      <c r="E2327" s="181">
        <f>IFERROR(VALUE(RIGHT(All_Opps[[#This Row],[Opportunity Name]],2)),"")</f>
        <v>2</v>
      </c>
      <c r="F2327" s="181">
        <f>IFERROR(("20"&amp;LEFT(All_Opps[[#This Row],[Opportunity Name]],2))*1,"")</f>
        <v>2022</v>
      </c>
      <c r="G2327" s="181" t="str">
        <f>MID(All_Opps[[#This Row],[Opportunity Name]],3,2)</f>
        <v>09</v>
      </c>
      <c r="H2327" s="181" t="str">
        <f>LEFT(All_Opps[[#This Row],[Opportunity Name]],7)</f>
        <v>2209-36</v>
      </c>
      <c r="I2327" s="181" t="str" cm="1">
        <f t="array" ref="I23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327" s="181" t="str">
        <f>YEAR(All_Opps[[#This Row],[Close_Date]])&amp;"-"&amp;TEXT(MONTH(All_Opps[[#This Row],[Close_Date]]),"00")</f>
        <v>2022-03</v>
      </c>
      <c r="K2327" s="182">
        <f>All_Opps[[#This Row],[Created Date2]]*1</f>
        <v>44631</v>
      </c>
      <c r="L2327" s="183">
        <f>YEAR(All_Opps[[#This Row],[Created_Date]])</f>
        <v>2022</v>
      </c>
      <c r="M2327" s="184">
        <f>WEEKNUM(All_Opps[[#This Row],[Created_Date]],16)</f>
        <v>10</v>
      </c>
      <c r="N2327" s="182">
        <f>All_Opps[[#This Row],[Close Date]]*1</f>
        <v>44636</v>
      </c>
      <c r="O2327" s="185">
        <f>YEAR(All_Opps[[#This Row],[Close_Date]])</f>
        <v>2022</v>
      </c>
      <c r="P2327" s="183">
        <f>MONTH(All_Opps[[#This Row],[Close Date]])</f>
        <v>3</v>
      </c>
      <c r="Q2327" s="181">
        <f>WEEKNUM(All_Opps[[#This Row],[Close Date]],1)</f>
        <v>12</v>
      </c>
      <c r="R232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27" s="4" t="s">
        <v>4964</v>
      </c>
      <c r="T2327" s="4" t="s">
        <v>4965</v>
      </c>
      <c r="U2327" s="68">
        <v>44636</v>
      </c>
      <c r="V2327" s="347" t="s">
        <v>20</v>
      </c>
      <c r="W2327" s="9">
        <v>53205</v>
      </c>
      <c r="X2327" s="4" t="s">
        <v>181</v>
      </c>
      <c r="Y2327" s="4" t="s">
        <v>1285</v>
      </c>
      <c r="Z2327" s="68">
        <v>44631</v>
      </c>
    </row>
    <row r="2328" spans="1:26" ht="12.75" x14ac:dyDescent="0.35">
      <c r="A23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2328" s="181" t="str">
        <f>IF(All_Opps[[#This Row],[WeekMod]]&lt;&gt;"",CONCATENATE(All_Opps[[#This Row],[Opp Year]],"-",TEXT(All_Opps[[#This Row],[WeekMod]],"00#")),"")</f>
        <v>2022-062</v>
      </c>
      <c r="C23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2328" s="181" t="str">
        <f>CONCATENATE(All_Opps[[#This Row],[Opp Year]],"-",TEXT(All_Opps[[#This Row],[Week]],"00#"))</f>
        <v>2022-062</v>
      </c>
      <c r="E2328" s="181">
        <f>IFERROR(VALUE(RIGHT(All_Opps[[#This Row],[Opportunity Name]],2)),"")</f>
        <v>2</v>
      </c>
      <c r="F2328" s="181">
        <f>IFERROR(("20"&amp;LEFT(All_Opps[[#This Row],[Opportunity Name]],2))*1,"")</f>
        <v>2022</v>
      </c>
      <c r="G2328" s="181" t="str">
        <f>MID(All_Opps[[#This Row],[Opportunity Name]],3,2)</f>
        <v>08</v>
      </c>
      <c r="H2328" s="181" t="str">
        <f>LEFT(All_Opps[[#This Row],[Opportunity Name]],7)</f>
        <v>2208-01</v>
      </c>
      <c r="I2328" s="181" t="str" cm="1">
        <f t="array" ref="I23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28" s="181" t="str">
        <f>YEAR(All_Opps[[#This Row],[Close_Date]])&amp;"-"&amp;TEXT(MONTH(All_Opps[[#This Row],[Close_Date]]),"00")</f>
        <v>2022-03</v>
      </c>
      <c r="K2328" s="182">
        <f>All_Opps[[#This Row],[Created Date2]]*1</f>
        <v>44618</v>
      </c>
      <c r="L2328" s="183">
        <f>YEAR(All_Opps[[#This Row],[Created_Date]])</f>
        <v>2022</v>
      </c>
      <c r="M2328" s="184">
        <f>WEEKNUM(All_Opps[[#This Row],[Created_Date]],16)</f>
        <v>9</v>
      </c>
      <c r="N2328" s="182">
        <f>All_Opps[[#This Row],[Close Date]]*1</f>
        <v>44621</v>
      </c>
      <c r="O2328" s="185">
        <f>YEAR(All_Opps[[#This Row],[Close_Date]])</f>
        <v>2022</v>
      </c>
      <c r="P2328" s="183">
        <f>MONTH(All_Opps[[#This Row],[Close Date]])</f>
        <v>3</v>
      </c>
      <c r="Q2328" s="181">
        <f>WEEKNUM(All_Opps[[#This Row],[Close Date]],1)</f>
        <v>10</v>
      </c>
      <c r="R232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156</v>
      </c>
      <c r="S2328" s="4" t="s">
        <v>4966</v>
      </c>
      <c r="T2328" s="4" t="s">
        <v>4967</v>
      </c>
      <c r="U2328" s="68">
        <v>44621</v>
      </c>
      <c r="V2328" s="347" t="s">
        <v>19</v>
      </c>
      <c r="W2328" s="341">
        <v>317089</v>
      </c>
      <c r="X2328" s="4" t="s">
        <v>6</v>
      </c>
      <c r="Y2328" s="4" t="s">
        <v>328</v>
      </c>
      <c r="Z2328" s="68">
        <v>44618</v>
      </c>
    </row>
    <row r="2329" spans="1:26" ht="12.75" x14ac:dyDescent="0.35">
      <c r="A23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2329" s="181" t="str">
        <f>IF(All_Opps[[#This Row],[WeekMod]]&lt;&gt;"",CONCATENATE(All_Opps[[#This Row],[Opp Year]],"-",TEXT(All_Opps[[#This Row],[WeekMod]],"00#")),"")</f>
        <v>2023-016</v>
      </c>
      <c r="C23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2329" s="181" t="str">
        <f>CONCATENATE(All_Opps[[#This Row],[Opp Year]],"-",TEXT(All_Opps[[#This Row],[Week]],"00#"))</f>
        <v>2023-016</v>
      </c>
      <c r="E2329" s="181">
        <f>IFERROR(VALUE(RIGHT(All_Opps[[#This Row],[Opportunity Name]],2)),"")</f>
        <v>1</v>
      </c>
      <c r="F2329" s="181">
        <f>IFERROR(("20"&amp;LEFT(All_Opps[[#This Row],[Opportunity Name]],2))*1,"")</f>
        <v>2023</v>
      </c>
      <c r="G2329" s="181" t="str">
        <f>MID(All_Opps[[#This Row],[Opportunity Name]],3,2)</f>
        <v>03</v>
      </c>
      <c r="H2329" s="181" t="str">
        <f>LEFT(All_Opps[[#This Row],[Opportunity Name]],7)</f>
        <v>2303-03</v>
      </c>
      <c r="I2329" s="181" t="str" cm="1">
        <f t="array" ref="I23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29" s="181" t="str">
        <f>YEAR(All_Opps[[#This Row],[Close_Date]])&amp;"-"&amp;TEXT(MONTH(All_Opps[[#This Row],[Close_Date]]),"00")</f>
        <v>2022-04</v>
      </c>
      <c r="K2329" s="182">
        <f>All_Opps[[#This Row],[Created Date2]]*1</f>
        <v>44667</v>
      </c>
      <c r="L2329" s="183">
        <f>YEAR(All_Opps[[#This Row],[Created_Date]])</f>
        <v>2022</v>
      </c>
      <c r="M2329" s="184">
        <f>WEEKNUM(All_Opps[[#This Row],[Created_Date]],16)</f>
        <v>16</v>
      </c>
      <c r="N2329" s="182">
        <f>All_Opps[[#This Row],[Close Date]]*1</f>
        <v>44667</v>
      </c>
      <c r="O2329" s="185">
        <f>YEAR(All_Opps[[#This Row],[Close_Date]])</f>
        <v>2022</v>
      </c>
      <c r="P2329" s="183">
        <f>MONTH(All_Opps[[#This Row],[Close Date]])</f>
        <v>4</v>
      </c>
      <c r="Q2329" s="181">
        <f>WEEKNUM(All_Opps[[#This Row],[Close Date]],1)</f>
        <v>16</v>
      </c>
      <c r="R232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319</v>
      </c>
      <c r="S2329" s="4" t="s">
        <v>4968</v>
      </c>
      <c r="T2329" s="4" t="s">
        <v>4969</v>
      </c>
      <c r="U2329" s="68">
        <v>44667</v>
      </c>
      <c r="V2329" s="347" t="s">
        <v>19</v>
      </c>
      <c r="W2329" s="341">
        <v>14764</v>
      </c>
      <c r="X2329" s="4" t="s">
        <v>13</v>
      </c>
      <c r="Y2329" s="4" t="s">
        <v>328</v>
      </c>
      <c r="Z2329" s="68">
        <v>44667</v>
      </c>
    </row>
    <row r="2330" spans="1:26" ht="12.75" x14ac:dyDescent="0.35">
      <c r="A23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2330" s="181" t="str">
        <f>IF(All_Opps[[#This Row],[WeekMod]]&lt;&gt;"",CONCATENATE(All_Opps[[#This Row],[Opp Year]],"-",TEXT(All_Opps[[#This Row],[WeekMod]],"00#")),"")</f>
        <v>2023-010</v>
      </c>
      <c r="C23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2330" s="181" t="str">
        <f>CONCATENATE(All_Opps[[#This Row],[Opp Year]],"-",TEXT(All_Opps[[#This Row],[Week]],"00#"))</f>
        <v>2023-010</v>
      </c>
      <c r="E2330" s="181">
        <f>IFERROR(VALUE(RIGHT(All_Opps[[#This Row],[Opportunity Name]],2)),"")</f>
        <v>1</v>
      </c>
      <c r="F2330" s="181">
        <f>IFERROR(("20"&amp;LEFT(All_Opps[[#This Row],[Opportunity Name]],2))*1,"")</f>
        <v>2023</v>
      </c>
      <c r="G2330" s="181" t="str">
        <f>MID(All_Opps[[#This Row],[Opportunity Name]],3,2)</f>
        <v>03</v>
      </c>
      <c r="H2330" s="181" t="str">
        <f>LEFT(All_Opps[[#This Row],[Opportunity Name]],7)</f>
        <v>2303-03</v>
      </c>
      <c r="I2330" s="181" t="str" cm="1">
        <f t="array" ref="I23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30" s="181" t="str">
        <f>YEAR(All_Opps[[#This Row],[Close_Date]])&amp;"-"&amp;TEXT(MONTH(All_Opps[[#This Row],[Close_Date]]),"00")</f>
        <v>2022-03</v>
      </c>
      <c r="K2330" s="182">
        <f>All_Opps[[#This Row],[Created Date2]]*1</f>
        <v>44623</v>
      </c>
      <c r="L2330" s="183">
        <f>YEAR(All_Opps[[#This Row],[Created_Date]])</f>
        <v>2022</v>
      </c>
      <c r="M2330" s="184">
        <f>WEEKNUM(All_Opps[[#This Row],[Created_Date]],16)</f>
        <v>9</v>
      </c>
      <c r="N2330" s="182">
        <f>All_Opps[[#This Row],[Close Date]]*1</f>
        <v>44623</v>
      </c>
      <c r="O2330" s="185">
        <f>YEAR(All_Opps[[#This Row],[Close_Date]])</f>
        <v>2022</v>
      </c>
      <c r="P2330" s="183">
        <f>MONTH(All_Opps[[#This Row],[Close Date]])</f>
        <v>3</v>
      </c>
      <c r="Q2330" s="181">
        <f>WEEKNUM(All_Opps[[#This Row],[Close Date]],1)</f>
        <v>10</v>
      </c>
      <c r="R233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363</v>
      </c>
      <c r="S2330" s="4" t="s">
        <v>4970</v>
      </c>
      <c r="T2330" s="4" t="s">
        <v>4971</v>
      </c>
      <c r="U2330" s="68">
        <v>44623</v>
      </c>
      <c r="V2330" s="347" t="s">
        <v>19</v>
      </c>
      <c r="W2330" s="341">
        <v>10200</v>
      </c>
      <c r="X2330" s="4" t="s">
        <v>24</v>
      </c>
      <c r="Y2330" s="4" t="s">
        <v>328</v>
      </c>
      <c r="Z2330" s="68">
        <v>44623</v>
      </c>
    </row>
    <row r="2331" spans="1:26" ht="12.75" x14ac:dyDescent="0.35">
      <c r="A23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</v>
      </c>
      <c r="B2331" s="181" t="str">
        <f>IF(All_Opps[[#This Row],[WeekMod]]&lt;&gt;"",CONCATENATE(All_Opps[[#This Row],[Opp Year]],"-",TEXT(All_Opps[[#This Row],[WeekMod]],"00#")),"")</f>
        <v>2023-009</v>
      </c>
      <c r="C23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</v>
      </c>
      <c r="D2331" s="181" t="str">
        <f>CONCATENATE(All_Opps[[#This Row],[Opp Year]],"-",TEXT(All_Opps[[#This Row],[Week]],"00#"))</f>
        <v>2023-009</v>
      </c>
      <c r="E2331" s="181">
        <f>IFERROR(VALUE(RIGHT(All_Opps[[#This Row],[Opportunity Name]],2)),"")</f>
        <v>1</v>
      </c>
      <c r="F2331" s="181">
        <f>IFERROR(("20"&amp;LEFT(All_Opps[[#This Row],[Opportunity Name]],2))*1,"")</f>
        <v>2023</v>
      </c>
      <c r="G2331" s="181" t="str">
        <f>MID(All_Opps[[#This Row],[Opportunity Name]],3,2)</f>
        <v>03</v>
      </c>
      <c r="H2331" s="181" t="str">
        <f>LEFT(All_Opps[[#This Row],[Opportunity Name]],7)</f>
        <v>2303-03</v>
      </c>
      <c r="I2331" s="181" t="str" cm="1">
        <f t="array" ref="I23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31" s="181" t="str">
        <f>YEAR(All_Opps[[#This Row],[Close_Date]])&amp;"-"&amp;TEXT(MONTH(All_Opps[[#This Row],[Close_Date]]),"00")</f>
        <v>2022-02</v>
      </c>
      <c r="K2331" s="182">
        <f>All_Opps[[#This Row],[Created Date2]]*1</f>
        <v>44596</v>
      </c>
      <c r="L2331" s="183">
        <f>YEAR(All_Opps[[#This Row],[Created_Date]])</f>
        <v>2022</v>
      </c>
      <c r="M2331" s="184">
        <f>WEEKNUM(All_Opps[[#This Row],[Created_Date]],16)</f>
        <v>5</v>
      </c>
      <c r="N2331" s="182">
        <f>All_Opps[[#This Row],[Close Date]]*1</f>
        <v>44615</v>
      </c>
      <c r="O2331" s="185">
        <f>YEAR(All_Opps[[#This Row],[Close_Date]])</f>
        <v>2022</v>
      </c>
      <c r="P2331" s="183">
        <f>MONTH(All_Opps[[#This Row],[Close Date]])</f>
        <v>2</v>
      </c>
      <c r="Q2331" s="181">
        <f>WEEKNUM(All_Opps[[#This Row],[Close Date]],1)</f>
        <v>9</v>
      </c>
      <c r="R233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390</v>
      </c>
      <c r="S2331" s="4" t="s">
        <v>4972</v>
      </c>
      <c r="T2331" s="4" t="s">
        <v>4973</v>
      </c>
      <c r="U2331" s="68">
        <v>44615</v>
      </c>
      <c r="V2331" s="347" t="s">
        <v>19</v>
      </c>
      <c r="W2331" s="341">
        <v>10789</v>
      </c>
      <c r="X2331" s="4" t="s">
        <v>181</v>
      </c>
      <c r="Y2331" s="4" t="s">
        <v>328</v>
      </c>
      <c r="Z2331" s="68">
        <v>44596</v>
      </c>
    </row>
    <row r="2332" spans="1:26" ht="12.75" x14ac:dyDescent="0.35">
      <c r="A23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11</v>
      </c>
      <c r="B2332" s="181" t="str">
        <f>IF(All_Opps[[#This Row],[WeekMod]]&lt;&gt;"",CONCATENATE(All_Opps[[#This Row],[Opp Year]],"-",TEXT(All_Opps[[#This Row],[WeekMod]],"00#")),"")</f>
        <v>2023-011</v>
      </c>
      <c r="C23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11</v>
      </c>
      <c r="D2332" s="181" t="str">
        <f>CONCATENATE(All_Opps[[#This Row],[Opp Year]],"-",TEXT(All_Opps[[#This Row],[Week]],"00#"))</f>
        <v>2023-011</v>
      </c>
      <c r="E2332" s="181">
        <f>IFERROR(VALUE(RIGHT(All_Opps[[#This Row],[Opportunity Name]],2)),"")</f>
        <v>4</v>
      </c>
      <c r="F2332" s="181">
        <f>IFERROR(("20"&amp;LEFT(All_Opps[[#This Row],[Opportunity Name]],2))*1,"")</f>
        <v>2023</v>
      </c>
      <c r="G2332" s="181" t="str">
        <f>MID(All_Opps[[#This Row],[Opportunity Name]],3,2)</f>
        <v>07</v>
      </c>
      <c r="H2332" s="181" t="str">
        <f>LEFT(All_Opps[[#This Row],[Opportunity Name]],7)</f>
        <v>2307 Ya</v>
      </c>
      <c r="I2332" s="181" t="str" cm="1">
        <f t="array" ref="I23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32" s="181" t="str">
        <f>YEAR(All_Opps[[#This Row],[Close_Date]])&amp;"-"&amp;TEXT(MONTH(All_Opps[[#This Row],[Close_Date]]),"00")</f>
        <v>2022-03</v>
      </c>
      <c r="K2332" s="182">
        <f>All_Opps[[#This Row],[Created Date2]]*1</f>
        <v>44613</v>
      </c>
      <c r="L2332" s="183">
        <f>YEAR(All_Opps[[#This Row],[Created_Date]])</f>
        <v>2022</v>
      </c>
      <c r="M2332" s="184">
        <f>WEEKNUM(All_Opps[[#This Row],[Created_Date]],16)</f>
        <v>8</v>
      </c>
      <c r="N2332" s="182">
        <f>All_Opps[[#This Row],[Close Date]]*1</f>
        <v>44628</v>
      </c>
      <c r="O2332" s="185">
        <f>YEAR(All_Opps[[#This Row],[Close_Date]])</f>
        <v>2022</v>
      </c>
      <c r="P2332" s="183">
        <f>MONTH(All_Opps[[#This Row],[Close Date]])</f>
        <v>3</v>
      </c>
      <c r="Q2332" s="181">
        <f>WEEKNUM(All_Opps[[#This Row],[Close Date]],1)</f>
        <v>11</v>
      </c>
      <c r="R23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32" s="4" t="s">
        <v>4974</v>
      </c>
      <c r="T2332" s="4" t="s">
        <v>4975</v>
      </c>
      <c r="U2332" s="68">
        <v>44628</v>
      </c>
      <c r="V2332" s="347" t="s">
        <v>18</v>
      </c>
      <c r="W2332" s="9">
        <v>87180</v>
      </c>
      <c r="X2332" s="4" t="s">
        <v>11</v>
      </c>
      <c r="Y2332" s="4" t="s">
        <v>1285</v>
      </c>
      <c r="Z2332" s="68">
        <v>44613</v>
      </c>
    </row>
    <row r="2333" spans="1:26" ht="12.75" x14ac:dyDescent="0.35">
      <c r="A23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333" s="181" t="str">
        <f>IF(All_Opps[[#This Row],[WeekMod]]&lt;&gt;"",CONCATENATE(All_Opps[[#This Row],[Opp Year]],"-",TEXT(All_Opps[[#This Row],[WeekMod]],"00#")),"")</f>
        <v>2022-063</v>
      </c>
      <c r="C23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333" s="181" t="str">
        <f>CONCATENATE(All_Opps[[#This Row],[Opp Year]],"-",TEXT(All_Opps[[#This Row],[Week]],"00#"))</f>
        <v>2022-063</v>
      </c>
      <c r="E2333" s="181">
        <f>IFERROR(VALUE(RIGHT(All_Opps[[#This Row],[Opportunity Name]],2)),"")</f>
        <v>4</v>
      </c>
      <c r="F2333" s="181">
        <f>IFERROR(("20"&amp;LEFT(All_Opps[[#This Row],[Opportunity Name]],2))*1,"")</f>
        <v>2022</v>
      </c>
      <c r="G2333" s="181" t="str">
        <f>MID(All_Opps[[#This Row],[Opportunity Name]],3,2)</f>
        <v>09</v>
      </c>
      <c r="H2333" s="181" t="str">
        <f>LEFT(All_Opps[[#This Row],[Opportunity Name]],7)</f>
        <v>2209-34</v>
      </c>
      <c r="I2333" s="181" t="str" cm="1">
        <f t="array" ref="I23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33" s="181" t="str">
        <f>YEAR(All_Opps[[#This Row],[Close_Date]])&amp;"-"&amp;TEXT(MONTH(All_Opps[[#This Row],[Close_Date]]),"00")</f>
        <v>2022-03</v>
      </c>
      <c r="K2333" s="182">
        <f>All_Opps[[#This Row],[Created Date2]]*1</f>
        <v>44623</v>
      </c>
      <c r="L2333" s="183">
        <f>YEAR(All_Opps[[#This Row],[Created_Date]])</f>
        <v>2022</v>
      </c>
      <c r="M2333" s="184">
        <f>WEEKNUM(All_Opps[[#This Row],[Created_Date]],16)</f>
        <v>9</v>
      </c>
      <c r="N2333" s="182">
        <f>All_Opps[[#This Row],[Close Date]]*1</f>
        <v>44629</v>
      </c>
      <c r="O2333" s="185">
        <f>YEAR(All_Opps[[#This Row],[Close_Date]])</f>
        <v>2022</v>
      </c>
      <c r="P2333" s="183">
        <f>MONTH(All_Opps[[#This Row],[Close Date]])</f>
        <v>3</v>
      </c>
      <c r="Q2333" s="181">
        <f>WEEKNUM(All_Opps[[#This Row],[Close Date]],1)</f>
        <v>11</v>
      </c>
      <c r="R233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182</v>
      </c>
      <c r="S2333" s="4" t="s">
        <v>4976</v>
      </c>
      <c r="T2333" s="4" t="s">
        <v>4977</v>
      </c>
      <c r="U2333" s="68">
        <v>44629</v>
      </c>
      <c r="V2333" s="347" t="s">
        <v>19</v>
      </c>
      <c r="W2333" s="9">
        <v>151655</v>
      </c>
      <c r="X2333" s="4" t="s">
        <v>15</v>
      </c>
      <c r="Y2333" s="4" t="s">
        <v>1285</v>
      </c>
      <c r="Z2333" s="68">
        <v>44623</v>
      </c>
    </row>
    <row r="2334" spans="1:26" ht="12.75" x14ac:dyDescent="0.35">
      <c r="A23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2334" s="181" t="str">
        <f>IF(All_Opps[[#This Row],[WeekMod]]&lt;&gt;"",CONCATENATE(All_Opps[[#This Row],[Opp Year]],"-",TEXT(All_Opps[[#This Row],[WeekMod]],"00#")),"")</f>
        <v>2022-065</v>
      </c>
      <c r="C23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2334" s="181" t="str">
        <f>CONCATENATE(All_Opps[[#This Row],[Opp Year]],"-",TEXT(All_Opps[[#This Row],[Week]],"00#"))</f>
        <v>2022-065</v>
      </c>
      <c r="E2334" s="181">
        <f>IFERROR(VALUE(RIGHT(All_Opps[[#This Row],[Opportunity Name]],2)),"")</f>
        <v>5</v>
      </c>
      <c r="F2334" s="181">
        <f>IFERROR(("20"&amp;LEFT(All_Opps[[#This Row],[Opportunity Name]],2))*1,"")</f>
        <v>2022</v>
      </c>
      <c r="G2334" s="181" t="str">
        <f>MID(All_Opps[[#This Row],[Opportunity Name]],3,2)</f>
        <v>06</v>
      </c>
      <c r="H2334" s="181" t="str">
        <f>LEFT(All_Opps[[#This Row],[Opportunity Name]],7)</f>
        <v>2206 Ta</v>
      </c>
      <c r="I2334" s="181" t="str" cm="1">
        <f t="array" ref="I23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34" s="181" t="str">
        <f>YEAR(All_Opps[[#This Row],[Close_Date]])&amp;"-"&amp;TEXT(MONTH(All_Opps[[#This Row],[Close_Date]]),"00")</f>
        <v>2022-03</v>
      </c>
      <c r="K2334" s="182">
        <f>All_Opps[[#This Row],[Created Date2]]*1</f>
        <v>44635</v>
      </c>
      <c r="L2334" s="183">
        <f>YEAR(All_Opps[[#This Row],[Created_Date]])</f>
        <v>2022</v>
      </c>
      <c r="M2334" s="184">
        <f>WEEKNUM(All_Opps[[#This Row],[Created_Date]],16)</f>
        <v>11</v>
      </c>
      <c r="N2334" s="182">
        <f>All_Opps[[#This Row],[Close Date]]*1</f>
        <v>44644</v>
      </c>
      <c r="O2334" s="185">
        <f>YEAR(All_Opps[[#This Row],[Close_Date]])</f>
        <v>2022</v>
      </c>
      <c r="P2334" s="183">
        <f>MONTH(All_Opps[[#This Row],[Close Date]])</f>
        <v>3</v>
      </c>
      <c r="Q2334" s="181">
        <f>WEEKNUM(All_Opps[[#This Row],[Close Date]],1)</f>
        <v>13</v>
      </c>
      <c r="R233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34" s="4" t="s">
        <v>4978</v>
      </c>
      <c r="T2334" s="4" t="s">
        <v>4979</v>
      </c>
      <c r="U2334" s="68">
        <v>44644</v>
      </c>
      <c r="V2334" s="347" t="s">
        <v>18</v>
      </c>
      <c r="W2334" s="9">
        <v>89113</v>
      </c>
      <c r="X2334" s="4" t="s">
        <v>15</v>
      </c>
      <c r="Y2334" s="4" t="s">
        <v>3563</v>
      </c>
      <c r="Z2334" s="68">
        <v>44635</v>
      </c>
    </row>
    <row r="2335" spans="1:26" ht="12.75" x14ac:dyDescent="0.35">
      <c r="A23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2335" s="181" t="str">
        <f>IF(All_Opps[[#This Row],[WeekMod]]&lt;&gt;"",CONCATENATE(All_Opps[[#This Row],[Opp Year]],"-",TEXT(All_Opps[[#This Row],[WeekMod]],"00#")),"")</f>
        <v>2022-069</v>
      </c>
      <c r="C23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2335" s="181" t="str">
        <f>CONCATENATE(All_Opps[[#This Row],[Opp Year]],"-",TEXT(All_Opps[[#This Row],[Week]],"00#"))</f>
        <v>2022-069</v>
      </c>
      <c r="E2335" s="181">
        <f>IFERROR(VALUE(RIGHT(All_Opps[[#This Row],[Opportunity Name]],2)),"")</f>
        <v>2</v>
      </c>
      <c r="F2335" s="181">
        <f>IFERROR(("20"&amp;LEFT(All_Opps[[#This Row],[Opportunity Name]],2))*1,"")</f>
        <v>2022</v>
      </c>
      <c r="G2335" s="181" t="str">
        <f>MID(All_Opps[[#This Row],[Opportunity Name]],3,2)</f>
        <v>08</v>
      </c>
      <c r="H2335" s="181" t="str">
        <f>LEFT(All_Opps[[#This Row],[Opportunity Name]],7)</f>
        <v>2208 Za</v>
      </c>
      <c r="I2335" s="181" t="str" cm="1">
        <f t="array" ref="I23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35" s="181" t="str">
        <f>YEAR(All_Opps[[#This Row],[Close_Date]])&amp;"-"&amp;TEXT(MONTH(All_Opps[[#This Row],[Close_Date]]),"00")</f>
        <v>2022-04</v>
      </c>
      <c r="K2335" s="182">
        <f>All_Opps[[#This Row],[Created Date2]]*1</f>
        <v>44661</v>
      </c>
      <c r="L2335" s="183">
        <f>YEAR(All_Opps[[#This Row],[Created_Date]])</f>
        <v>2022</v>
      </c>
      <c r="M2335" s="184">
        <f>WEEKNUM(All_Opps[[#This Row],[Created_Date]],16)</f>
        <v>15</v>
      </c>
      <c r="N2335" s="182">
        <f>All_Opps[[#This Row],[Close Date]]*1</f>
        <v>44669</v>
      </c>
      <c r="O2335" s="185">
        <f>YEAR(All_Opps[[#This Row],[Close_Date]])</f>
        <v>2022</v>
      </c>
      <c r="P2335" s="183">
        <f>MONTH(All_Opps[[#This Row],[Close Date]])</f>
        <v>4</v>
      </c>
      <c r="Q2335" s="181">
        <f>WEEKNUM(All_Opps[[#This Row],[Close Date]],1)</f>
        <v>17</v>
      </c>
      <c r="R233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35" s="4" t="s">
        <v>4980</v>
      </c>
      <c r="T2335" s="4" t="s">
        <v>4981</v>
      </c>
      <c r="U2335" s="68">
        <v>44669</v>
      </c>
      <c r="V2335" s="347" t="s">
        <v>18</v>
      </c>
      <c r="W2335" s="9">
        <v>19486</v>
      </c>
      <c r="X2335" s="4" t="s">
        <v>11</v>
      </c>
      <c r="Y2335" s="4" t="s">
        <v>1285</v>
      </c>
      <c r="Z2335" s="68">
        <v>44661</v>
      </c>
    </row>
    <row r="2336" spans="1:26" ht="12.75" x14ac:dyDescent="0.35">
      <c r="A23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2336" s="181" t="str">
        <f>IF(All_Opps[[#This Row],[WeekMod]]&lt;&gt;"",CONCATENATE(All_Opps[[#This Row],[Opp Year]],"-",TEXT(All_Opps[[#This Row],[WeekMod]],"00#")),"")</f>
        <v>2022-068</v>
      </c>
      <c r="C23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2336" s="181" t="str">
        <f>CONCATENATE(All_Opps[[#This Row],[Opp Year]],"-",TEXT(All_Opps[[#This Row],[Week]],"00#"))</f>
        <v>2022-068</v>
      </c>
      <c r="E2336" s="181">
        <f>IFERROR(VALUE(RIGHT(All_Opps[[#This Row],[Opportunity Name]],2)),"")</f>
        <v>2</v>
      </c>
      <c r="F2336" s="181">
        <f>IFERROR(("20"&amp;LEFT(All_Opps[[#This Row],[Opportunity Name]],2))*1,"")</f>
        <v>2022</v>
      </c>
      <c r="G2336" s="181" t="str">
        <f>MID(All_Opps[[#This Row],[Opportunity Name]],3,2)</f>
        <v>09</v>
      </c>
      <c r="H2336" s="181" t="str">
        <f>LEFT(All_Opps[[#This Row],[Opportunity Name]],7)</f>
        <v>2209-35</v>
      </c>
      <c r="I2336" s="181" t="str" cm="1">
        <f t="array" ref="I23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36" s="181" t="str">
        <f>YEAR(All_Opps[[#This Row],[Close_Date]])&amp;"-"&amp;TEXT(MONTH(All_Opps[[#This Row],[Close_Date]]),"00")</f>
        <v>2022-04</v>
      </c>
      <c r="K2336" s="182">
        <f>All_Opps[[#This Row],[Created Date2]]*1</f>
        <v>44660</v>
      </c>
      <c r="L2336" s="183">
        <f>YEAR(All_Opps[[#This Row],[Created_Date]])</f>
        <v>2022</v>
      </c>
      <c r="M2336" s="184">
        <f>WEEKNUM(All_Opps[[#This Row],[Created_Date]],16)</f>
        <v>15</v>
      </c>
      <c r="N2336" s="182">
        <f>All_Opps[[#This Row],[Close Date]]*1</f>
        <v>44667</v>
      </c>
      <c r="O2336" s="185">
        <f>YEAR(All_Opps[[#This Row],[Close_Date]])</f>
        <v>2022</v>
      </c>
      <c r="P2336" s="183">
        <f>MONTH(All_Opps[[#This Row],[Close Date]])</f>
        <v>4</v>
      </c>
      <c r="Q2336" s="181">
        <f>WEEKNUM(All_Opps[[#This Row],[Close Date]],1)</f>
        <v>16</v>
      </c>
      <c r="R233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145</v>
      </c>
      <c r="S2336" s="4" t="s">
        <v>4982</v>
      </c>
      <c r="T2336" s="4" t="s">
        <v>4983</v>
      </c>
      <c r="U2336" s="68">
        <v>44667</v>
      </c>
      <c r="V2336" s="347" t="s">
        <v>19</v>
      </c>
      <c r="W2336" s="341">
        <v>114498</v>
      </c>
      <c r="X2336" s="4" t="s">
        <v>10</v>
      </c>
      <c r="Y2336" s="4" t="s">
        <v>328</v>
      </c>
      <c r="Z2336" s="68">
        <v>44660</v>
      </c>
    </row>
    <row r="2337" spans="1:26" ht="12.75" x14ac:dyDescent="0.35">
      <c r="A23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2337" s="181" t="str">
        <f>IF(All_Opps[[#This Row],[WeekMod]]&lt;&gt;"",CONCATENATE(All_Opps[[#This Row],[Opp Year]],"-",TEXT(All_Opps[[#This Row],[WeekMod]],"00#")),"")</f>
        <v>2022-067</v>
      </c>
      <c r="C23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2337" s="181" t="str">
        <f>CONCATENATE(All_Opps[[#This Row],[Opp Year]],"-",TEXT(All_Opps[[#This Row],[Week]],"00#"))</f>
        <v>2022-067</v>
      </c>
      <c r="E2337" s="181">
        <f>IFERROR(VALUE(RIGHT(All_Opps[[#This Row],[Opportunity Name]],2)),"")</f>
        <v>2</v>
      </c>
      <c r="F2337" s="181">
        <f>IFERROR(("20"&amp;LEFT(All_Opps[[#This Row],[Opportunity Name]],2))*1,"")</f>
        <v>2022</v>
      </c>
      <c r="G2337" s="181" t="str">
        <f>MID(All_Opps[[#This Row],[Opportunity Name]],3,2)</f>
        <v>06</v>
      </c>
      <c r="H2337" s="181" t="str">
        <f>LEFT(All_Opps[[#This Row],[Opportunity Name]],7)</f>
        <v>2206-31</v>
      </c>
      <c r="I2337" s="181" t="str" cm="1">
        <f t="array" ref="I23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37" s="181" t="str">
        <f>YEAR(All_Opps[[#This Row],[Close_Date]])&amp;"-"&amp;TEXT(MONTH(All_Opps[[#This Row],[Close_Date]]),"00")</f>
        <v>2022-04</v>
      </c>
      <c r="K2337" s="182">
        <f>All_Opps[[#This Row],[Created Date2]]*1</f>
        <v>44646</v>
      </c>
      <c r="L2337" s="183">
        <f>YEAR(All_Opps[[#This Row],[Created_Date]])</f>
        <v>2022</v>
      </c>
      <c r="M2337" s="184">
        <f>WEEKNUM(All_Opps[[#This Row],[Created_Date]],16)</f>
        <v>13</v>
      </c>
      <c r="N2337" s="182">
        <f>All_Opps[[#This Row],[Close Date]]*1</f>
        <v>44659</v>
      </c>
      <c r="O2337" s="185">
        <f>YEAR(All_Opps[[#This Row],[Close_Date]])</f>
        <v>2022</v>
      </c>
      <c r="P2337" s="183">
        <f>MONTH(All_Opps[[#This Row],[Close Date]])</f>
        <v>4</v>
      </c>
      <c r="Q2337" s="181">
        <f>WEEKNUM(All_Opps[[#This Row],[Close Date]],1)</f>
        <v>15</v>
      </c>
      <c r="R233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67</v>
      </c>
      <c r="S2337" s="4" t="s">
        <v>4984</v>
      </c>
      <c r="T2337" s="4" t="s">
        <v>4985</v>
      </c>
      <c r="U2337" s="68">
        <v>44659</v>
      </c>
      <c r="V2337" s="347" t="s">
        <v>19</v>
      </c>
      <c r="W2337" s="9">
        <v>70123</v>
      </c>
      <c r="X2337" s="4" t="s">
        <v>159</v>
      </c>
      <c r="Y2337" s="4" t="s">
        <v>3563</v>
      </c>
      <c r="Z2337" s="68">
        <v>44646</v>
      </c>
    </row>
    <row r="2338" spans="1:26" ht="12.75" x14ac:dyDescent="0.35">
      <c r="A23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338" s="181" t="str">
        <f>IF(All_Opps[[#This Row],[WeekMod]]&lt;&gt;"",CONCATENATE(All_Opps[[#This Row],[Opp Year]],"-",TEXT(All_Opps[[#This Row],[WeekMod]],"00#")),"")</f>
        <v>2022-063</v>
      </c>
      <c r="C23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338" s="181" t="str">
        <f>CONCATENATE(All_Opps[[#This Row],[Opp Year]],"-",TEXT(All_Opps[[#This Row],[Week]],"00#"))</f>
        <v>2022-063</v>
      </c>
      <c r="E2338" s="181">
        <f>IFERROR(VALUE(RIGHT(All_Opps[[#This Row],[Opportunity Name]],2)),"")</f>
        <v>4</v>
      </c>
      <c r="F2338" s="181">
        <f>IFERROR(("20"&amp;LEFT(All_Opps[[#This Row],[Opportunity Name]],2))*1,"")</f>
        <v>2022</v>
      </c>
      <c r="G2338" s="181" t="str">
        <f>MID(All_Opps[[#This Row],[Opportunity Name]],3,2)</f>
        <v>07</v>
      </c>
      <c r="H2338" s="181" t="str">
        <f>LEFT(All_Opps[[#This Row],[Opportunity Name]],7)</f>
        <v>2207 La</v>
      </c>
      <c r="I2338" s="181" t="str" cm="1">
        <f t="array" ref="I23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38" s="181" t="str">
        <f>YEAR(All_Opps[[#This Row],[Close_Date]])&amp;"-"&amp;TEXT(MONTH(All_Opps[[#This Row],[Close_Date]]),"00")</f>
        <v>2022-03</v>
      </c>
      <c r="K2338" s="182">
        <f>All_Opps[[#This Row],[Created Date2]]*1</f>
        <v>44531</v>
      </c>
      <c r="L2338" s="183">
        <f>YEAR(All_Opps[[#This Row],[Created_Date]])</f>
        <v>2021</v>
      </c>
      <c r="M2338" s="184">
        <f>WEEKNUM(All_Opps[[#This Row],[Created_Date]],16)</f>
        <v>49</v>
      </c>
      <c r="N2338" s="182">
        <f>All_Opps[[#This Row],[Close Date]]*1</f>
        <v>44627</v>
      </c>
      <c r="O2338" s="185">
        <f>YEAR(All_Opps[[#This Row],[Close_Date]])</f>
        <v>2022</v>
      </c>
      <c r="P2338" s="183">
        <f>MONTH(All_Opps[[#This Row],[Close Date]])</f>
        <v>3</v>
      </c>
      <c r="Q2338" s="181">
        <f>WEEKNUM(All_Opps[[#This Row],[Close Date]],1)</f>
        <v>11</v>
      </c>
      <c r="R233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38" s="4" t="s">
        <v>4986</v>
      </c>
      <c r="T2338" s="4" t="s">
        <v>4987</v>
      </c>
      <c r="U2338" s="68">
        <v>44627</v>
      </c>
      <c r="V2338" s="347" t="s">
        <v>18</v>
      </c>
      <c r="W2338" s="9">
        <v>25208</v>
      </c>
      <c r="X2338" s="4" t="s">
        <v>11</v>
      </c>
      <c r="Y2338" s="4" t="s">
        <v>3563</v>
      </c>
      <c r="Z2338" s="68">
        <v>44531</v>
      </c>
    </row>
    <row r="2339" spans="1:26" ht="12.75" x14ac:dyDescent="0.35">
      <c r="A23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2339" s="181" t="str">
        <f>IF(All_Opps[[#This Row],[WeekMod]]&lt;&gt;"",CONCATENATE(All_Opps[[#This Row],[Opp Year]],"-",TEXT(All_Opps[[#This Row],[WeekMod]],"00#")),"")</f>
        <v>2022-068</v>
      </c>
      <c r="C23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2339" s="181" t="str">
        <f>CONCATENATE(All_Opps[[#This Row],[Opp Year]],"-",TEXT(All_Opps[[#This Row],[Week]],"00#"))</f>
        <v>2022-068</v>
      </c>
      <c r="E2339" s="181">
        <f>IFERROR(VALUE(RIGHT(All_Opps[[#This Row],[Opportunity Name]],2)),"")</f>
        <v>1</v>
      </c>
      <c r="F2339" s="181">
        <f>IFERROR(("20"&amp;LEFT(All_Opps[[#This Row],[Opportunity Name]],2))*1,"")</f>
        <v>2022</v>
      </c>
      <c r="G2339" s="181" t="str">
        <f>MID(All_Opps[[#This Row],[Opportunity Name]],3,2)</f>
        <v>03</v>
      </c>
      <c r="H2339" s="181" t="str">
        <f>LEFT(All_Opps[[#This Row],[Opportunity Name]],7)</f>
        <v>2203-12</v>
      </c>
      <c r="I2339" s="181" t="str" cm="1">
        <f t="array" ref="I23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39" s="181" t="str">
        <f>YEAR(All_Opps[[#This Row],[Close_Date]])&amp;"-"&amp;TEXT(MONTH(All_Opps[[#This Row],[Close_Date]]),"00")</f>
        <v>2022-04</v>
      </c>
      <c r="K2339" s="182">
        <f>All_Opps[[#This Row],[Created Date2]]*1</f>
        <v>44671</v>
      </c>
      <c r="L2339" s="183">
        <f>YEAR(All_Opps[[#This Row],[Created_Date]])</f>
        <v>2022</v>
      </c>
      <c r="M2339" s="184">
        <f>WEEKNUM(All_Opps[[#This Row],[Created_Date]],16)</f>
        <v>16</v>
      </c>
      <c r="N2339" s="182">
        <f>All_Opps[[#This Row],[Close Date]]*1</f>
        <v>44664</v>
      </c>
      <c r="O2339" s="185">
        <f>YEAR(All_Opps[[#This Row],[Close_Date]])</f>
        <v>2022</v>
      </c>
      <c r="P2339" s="183">
        <f>MONTH(All_Opps[[#This Row],[Close Date]])</f>
        <v>4</v>
      </c>
      <c r="Q2339" s="181">
        <f>WEEKNUM(All_Opps[[#This Row],[Close Date]],1)</f>
        <v>16</v>
      </c>
      <c r="R233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39" s="4" t="s">
        <v>4988</v>
      </c>
      <c r="T2339" s="4" t="s">
        <v>4989</v>
      </c>
      <c r="U2339" s="68">
        <v>44664</v>
      </c>
      <c r="V2339" s="347" t="s">
        <v>23</v>
      </c>
      <c r="W2339" s="9">
        <v>0</v>
      </c>
      <c r="X2339" s="4" t="s">
        <v>5</v>
      </c>
      <c r="Y2339" s="4" t="s">
        <v>3563</v>
      </c>
      <c r="Z2339" s="68">
        <v>44671</v>
      </c>
    </row>
    <row r="2340" spans="1:26" ht="12.75" x14ac:dyDescent="0.35">
      <c r="A23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2340" s="181" t="str">
        <f>IF(All_Opps[[#This Row],[WeekMod]]&lt;&gt;"",CONCATENATE(All_Opps[[#This Row],[Opp Year]],"-",TEXT(All_Opps[[#This Row],[WeekMod]],"00#")),"")</f>
        <v>2022-067</v>
      </c>
      <c r="C23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2340" s="181" t="str">
        <f>CONCATENATE(All_Opps[[#This Row],[Opp Year]],"-",TEXT(All_Opps[[#This Row],[Week]],"00#"))</f>
        <v>2022-067</v>
      </c>
      <c r="E2340" s="181">
        <f>IFERROR(VALUE(RIGHT(All_Opps[[#This Row],[Opportunity Name]],2)),"")</f>
        <v>2</v>
      </c>
      <c r="F2340" s="181">
        <f>IFERROR(("20"&amp;LEFT(All_Opps[[#This Row],[Opportunity Name]],2))*1,"")</f>
        <v>2022</v>
      </c>
      <c r="G2340" s="181" t="str">
        <f>MID(All_Opps[[#This Row],[Opportunity Name]],3,2)</f>
        <v>08</v>
      </c>
      <c r="H2340" s="181" t="str">
        <f>LEFT(All_Opps[[#This Row],[Opportunity Name]],7)</f>
        <v>2208 Tr</v>
      </c>
      <c r="I2340" s="181" t="str" cm="1">
        <f t="array" ref="I23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40" s="181" t="str">
        <f>YEAR(All_Opps[[#This Row],[Close_Date]])&amp;"-"&amp;TEXT(MONTH(All_Opps[[#This Row],[Close_Date]]),"00")</f>
        <v>2022-04</v>
      </c>
      <c r="K2340" s="182">
        <f>All_Opps[[#This Row],[Created Date2]]*1</f>
        <v>44647</v>
      </c>
      <c r="L2340" s="183">
        <f>YEAR(All_Opps[[#This Row],[Created_Date]])</f>
        <v>2022</v>
      </c>
      <c r="M2340" s="184">
        <f>WEEKNUM(All_Opps[[#This Row],[Created_Date]],16)</f>
        <v>13</v>
      </c>
      <c r="N2340" s="182">
        <f>All_Opps[[#This Row],[Close Date]]*1</f>
        <v>44660</v>
      </c>
      <c r="O2340" s="185">
        <f>YEAR(All_Opps[[#This Row],[Close_Date]])</f>
        <v>2022</v>
      </c>
      <c r="P2340" s="183">
        <f>MONTH(All_Opps[[#This Row],[Close Date]])</f>
        <v>4</v>
      </c>
      <c r="Q2340" s="181">
        <f>WEEKNUM(All_Opps[[#This Row],[Close Date]],1)</f>
        <v>15</v>
      </c>
      <c r="R234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40" s="4" t="s">
        <v>4990</v>
      </c>
      <c r="T2340" s="4" t="s">
        <v>4991</v>
      </c>
      <c r="U2340" s="68">
        <v>44660</v>
      </c>
      <c r="V2340" s="347" t="s">
        <v>18</v>
      </c>
      <c r="W2340" s="341">
        <v>269198</v>
      </c>
      <c r="X2340" s="4" t="s">
        <v>15</v>
      </c>
      <c r="Y2340" s="4" t="s">
        <v>328</v>
      </c>
      <c r="Z2340" s="68">
        <v>44647</v>
      </c>
    </row>
    <row r="2341" spans="1:26" ht="12.75" x14ac:dyDescent="0.35">
      <c r="A23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2341" s="181" t="str">
        <f>IF(All_Opps[[#This Row],[WeekMod]]&lt;&gt;"",CONCATENATE(All_Opps[[#This Row],[Opp Year]],"-",TEXT(All_Opps[[#This Row],[WeekMod]],"00#")),"")</f>
        <v>2023-017</v>
      </c>
      <c r="C23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2341" s="181" t="str">
        <f>CONCATENATE(All_Opps[[#This Row],[Opp Year]],"-",TEXT(All_Opps[[#This Row],[Week]],"00#"))</f>
        <v>2023-017</v>
      </c>
      <c r="E2341" s="181">
        <f>IFERROR(VALUE(RIGHT(All_Opps[[#This Row],[Opportunity Name]],2)),"")</f>
        <v>1</v>
      </c>
      <c r="F2341" s="181">
        <f>IFERROR(("20"&amp;LEFT(All_Opps[[#This Row],[Opportunity Name]],2))*1,"")</f>
        <v>2023</v>
      </c>
      <c r="G2341" s="181" t="str">
        <f>MID(All_Opps[[#This Row],[Opportunity Name]],3,2)</f>
        <v>03</v>
      </c>
      <c r="H2341" s="181" t="str">
        <f>LEFT(All_Opps[[#This Row],[Opportunity Name]],7)</f>
        <v>2303-03</v>
      </c>
      <c r="I2341" s="181" t="str" cm="1">
        <f t="array" ref="I23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41" s="181" t="str">
        <f>YEAR(All_Opps[[#This Row],[Close_Date]])&amp;"-"&amp;TEXT(MONTH(All_Opps[[#This Row],[Close_Date]]),"00")</f>
        <v>2022-04</v>
      </c>
      <c r="K2341" s="182">
        <f>All_Opps[[#This Row],[Created Date2]]*1</f>
        <v>44661</v>
      </c>
      <c r="L2341" s="183">
        <f>YEAR(All_Opps[[#This Row],[Created_Date]])</f>
        <v>2022</v>
      </c>
      <c r="M2341" s="184">
        <f>WEEKNUM(All_Opps[[#This Row],[Created_Date]],16)</f>
        <v>15</v>
      </c>
      <c r="N2341" s="182">
        <f>All_Opps[[#This Row],[Close Date]]*1</f>
        <v>44668</v>
      </c>
      <c r="O2341" s="185">
        <f>YEAR(All_Opps[[#This Row],[Close_Date]])</f>
        <v>2022</v>
      </c>
      <c r="P2341" s="183">
        <f>MONTH(All_Opps[[#This Row],[Close Date]])</f>
        <v>4</v>
      </c>
      <c r="Q2341" s="181">
        <f>WEEKNUM(All_Opps[[#This Row],[Close Date]],1)</f>
        <v>17</v>
      </c>
      <c r="R234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325</v>
      </c>
      <c r="S2341" s="4" t="s">
        <v>4992</v>
      </c>
      <c r="T2341" s="4" t="s">
        <v>4993</v>
      </c>
      <c r="U2341" s="68">
        <v>44668</v>
      </c>
      <c r="V2341" s="347" t="s">
        <v>19</v>
      </c>
      <c r="W2341" s="341">
        <v>13256</v>
      </c>
      <c r="X2341" s="4" t="s">
        <v>13</v>
      </c>
      <c r="Y2341" s="4" t="s">
        <v>328</v>
      </c>
      <c r="Z2341" s="68">
        <v>44661</v>
      </c>
    </row>
    <row r="2342" spans="1:26" ht="12.75" x14ac:dyDescent="0.35">
      <c r="A23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342" s="181" t="str">
        <f>IF(All_Opps[[#This Row],[WeekMod]]&lt;&gt;"",CONCATENATE(All_Opps[[#This Row],[Opp Year]],"-",TEXT(All_Opps[[#This Row],[WeekMod]],"00#")),"")</f>
        <v>2022-063</v>
      </c>
      <c r="C23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342" s="181" t="str">
        <f>CONCATENATE(All_Opps[[#This Row],[Opp Year]],"-",TEXT(All_Opps[[#This Row],[Week]],"00#"))</f>
        <v>2022-063</v>
      </c>
      <c r="E2342" s="181">
        <f>IFERROR(VALUE(RIGHT(All_Opps[[#This Row],[Opportunity Name]],2)),"")</f>
        <v>1</v>
      </c>
      <c r="F2342" s="181">
        <f>IFERROR(("20"&amp;LEFT(All_Opps[[#This Row],[Opportunity Name]],2))*1,"")</f>
        <v>2022</v>
      </c>
      <c r="G2342" s="181" t="str">
        <f>MID(All_Opps[[#This Row],[Opportunity Name]],3,2)</f>
        <v>06</v>
      </c>
      <c r="H2342" s="181" t="str">
        <f>LEFT(All_Opps[[#This Row],[Opportunity Name]],7)</f>
        <v>2206 Fe</v>
      </c>
      <c r="I2342" s="181" t="str" cm="1">
        <f t="array" ref="I23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42" s="181" t="str">
        <f>YEAR(All_Opps[[#This Row],[Close_Date]])&amp;"-"&amp;TEXT(MONTH(All_Opps[[#This Row],[Close_Date]]),"00")</f>
        <v>2022-03</v>
      </c>
      <c r="K2342" s="182">
        <f>All_Opps[[#This Row],[Created Date2]]*1</f>
        <v>44615</v>
      </c>
      <c r="L2342" s="183">
        <f>YEAR(All_Opps[[#This Row],[Created_Date]])</f>
        <v>2022</v>
      </c>
      <c r="M2342" s="184">
        <f>WEEKNUM(All_Opps[[#This Row],[Created_Date]],16)</f>
        <v>8</v>
      </c>
      <c r="N2342" s="182">
        <f>All_Opps[[#This Row],[Close Date]]*1</f>
        <v>44631</v>
      </c>
      <c r="O2342" s="185">
        <f>YEAR(All_Opps[[#This Row],[Close_Date]])</f>
        <v>2022</v>
      </c>
      <c r="P2342" s="183">
        <f>MONTH(All_Opps[[#This Row],[Close Date]])</f>
        <v>3</v>
      </c>
      <c r="Q2342" s="181">
        <f>WEEKNUM(All_Opps[[#This Row],[Close Date]],1)</f>
        <v>11</v>
      </c>
      <c r="R234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42" s="4" t="s">
        <v>4994</v>
      </c>
      <c r="T2342" s="4" t="s">
        <v>4995</v>
      </c>
      <c r="U2342" s="68">
        <v>44631</v>
      </c>
      <c r="V2342" s="347" t="s">
        <v>18</v>
      </c>
      <c r="W2342" s="9">
        <v>15416</v>
      </c>
      <c r="X2342" s="4" t="s">
        <v>13</v>
      </c>
      <c r="Y2342" s="4" t="s">
        <v>1285</v>
      </c>
      <c r="Z2342" s="68">
        <v>44615</v>
      </c>
    </row>
    <row r="2343" spans="1:26" ht="12.75" x14ac:dyDescent="0.35">
      <c r="A23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2343" s="181" t="str">
        <f>IF(All_Opps[[#This Row],[WeekMod]]&lt;&gt;"",CONCATENATE(All_Opps[[#This Row],[Opp Year]],"-",TEXT(All_Opps[[#This Row],[WeekMod]],"00#")),"")</f>
        <v>2022-070</v>
      </c>
      <c r="C23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2343" s="181" t="str">
        <f>CONCATENATE(All_Opps[[#This Row],[Opp Year]],"-",TEXT(All_Opps[[#This Row],[Week]],"00#"))</f>
        <v>2022-070</v>
      </c>
      <c r="E2343" s="181">
        <f>IFERROR(VALUE(RIGHT(All_Opps[[#This Row],[Opportunity Name]],2)),"")</f>
        <v>6</v>
      </c>
      <c r="F2343" s="181">
        <f>IFERROR(("20"&amp;LEFT(All_Opps[[#This Row],[Opportunity Name]],2))*1,"")</f>
        <v>2022</v>
      </c>
      <c r="G2343" s="181" t="str">
        <f>MID(All_Opps[[#This Row],[Opportunity Name]],3,2)</f>
        <v>10</v>
      </c>
      <c r="H2343" s="181" t="str">
        <f>LEFT(All_Opps[[#This Row],[Opportunity Name]],7)</f>
        <v>2210-07</v>
      </c>
      <c r="I2343" s="181" t="str" cm="1">
        <f t="array" ref="I23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43" s="181" t="str">
        <f>YEAR(All_Opps[[#This Row],[Close_Date]])&amp;"-"&amp;TEXT(MONTH(All_Opps[[#This Row],[Close_Date]]),"00")</f>
        <v>2022-04</v>
      </c>
      <c r="K2343" s="182">
        <f>All_Opps[[#This Row],[Created Date2]]*1</f>
        <v>44676</v>
      </c>
      <c r="L2343" s="183">
        <f>YEAR(All_Opps[[#This Row],[Created_Date]])</f>
        <v>2022</v>
      </c>
      <c r="M2343" s="184">
        <f>WEEKNUM(All_Opps[[#This Row],[Created_Date]],16)</f>
        <v>17</v>
      </c>
      <c r="N2343" s="182">
        <f>All_Opps[[#This Row],[Close Date]]*1</f>
        <v>44677</v>
      </c>
      <c r="O2343" s="185">
        <f>YEAR(All_Opps[[#This Row],[Close_Date]])</f>
        <v>2022</v>
      </c>
      <c r="P2343" s="183">
        <f>MONTH(All_Opps[[#This Row],[Close Date]])</f>
        <v>4</v>
      </c>
      <c r="Q2343" s="181">
        <f>WEEKNUM(All_Opps[[#This Row],[Close Date]],1)</f>
        <v>18</v>
      </c>
      <c r="R234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159</v>
      </c>
      <c r="S2343" s="4" t="s">
        <v>4996</v>
      </c>
      <c r="T2343" s="4" t="s">
        <v>4997</v>
      </c>
      <c r="U2343" s="68">
        <v>44677</v>
      </c>
      <c r="V2343" s="347" t="s">
        <v>19</v>
      </c>
      <c r="W2343" s="9">
        <v>155531</v>
      </c>
      <c r="X2343" s="4" t="s">
        <v>153</v>
      </c>
      <c r="Y2343" s="4" t="s">
        <v>1285</v>
      </c>
      <c r="Z2343" s="68">
        <v>44676</v>
      </c>
    </row>
    <row r="2344" spans="1:26" ht="12.75" x14ac:dyDescent="0.35">
      <c r="A234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344" s="181" t="str">
        <f>IF(All_Opps[[#This Row],[WeekMod]]&lt;&gt;"",CONCATENATE(All_Opps[[#This Row],[Opp Year]],"-",TEXT(All_Opps[[#This Row],[WeekMod]],"00#")),"")</f>
        <v/>
      </c>
      <c r="C23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344" s="181" t="str">
        <f>CONCATENATE(All_Opps[[#This Row],[Opp Year]],"-",TEXT(All_Opps[[#This Row],[Week]],"00#"))</f>
        <v>2024-001</v>
      </c>
      <c r="E2344" s="181">
        <f>IFERROR(VALUE(RIGHT(All_Opps[[#This Row],[Opportunity Name]],2)),"")</f>
        <v>10</v>
      </c>
      <c r="F2344" s="181">
        <f>IFERROR(("20"&amp;LEFT(All_Opps[[#This Row],[Opportunity Name]],2))*1,"")</f>
        <v>2024</v>
      </c>
      <c r="G2344" s="181" t="str">
        <f>MID(All_Opps[[#This Row],[Opportunity Name]],3,2)</f>
        <v>07</v>
      </c>
      <c r="H2344" s="181" t="str">
        <f>LEFT(All_Opps[[#This Row],[Opportunity Name]],7)</f>
        <v>2407 Ra</v>
      </c>
      <c r="I2344" s="181" t="str" cm="1">
        <f t="array" ref="I23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44" s="181" t="str">
        <f>YEAR(All_Opps[[#This Row],[Close_Date]])&amp;"-"&amp;TEXT(MONTH(All_Opps[[#This Row],[Close_Date]]),"00")</f>
        <v>2022-04</v>
      </c>
      <c r="K2344" s="182">
        <f>All_Opps[[#This Row],[Created Date2]]*1</f>
        <v>44596</v>
      </c>
      <c r="L2344" s="183">
        <f>YEAR(All_Opps[[#This Row],[Created_Date]])</f>
        <v>2022</v>
      </c>
      <c r="M2344" s="184">
        <f>WEEKNUM(All_Opps[[#This Row],[Created_Date]],16)</f>
        <v>5</v>
      </c>
      <c r="N2344" s="182">
        <f>All_Opps[[#This Row],[Close Date]]*1</f>
        <v>44662</v>
      </c>
      <c r="O2344" s="185">
        <f>YEAR(All_Opps[[#This Row],[Close_Date]])</f>
        <v>2022</v>
      </c>
      <c r="P2344" s="183">
        <f>MONTH(All_Opps[[#This Row],[Close Date]])</f>
        <v>4</v>
      </c>
      <c r="Q2344" s="181">
        <f>WEEKNUM(All_Opps[[#This Row],[Close Date]],1)</f>
        <v>16</v>
      </c>
      <c r="R234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44" s="4" t="s">
        <v>4998</v>
      </c>
      <c r="T2344" s="4" t="s">
        <v>4999</v>
      </c>
      <c r="U2344" s="68">
        <v>44662</v>
      </c>
      <c r="V2344" s="347" t="s">
        <v>21</v>
      </c>
      <c r="W2344" s="9">
        <v>144652</v>
      </c>
      <c r="X2344" s="4" t="s">
        <v>6</v>
      </c>
      <c r="Y2344" s="4" t="s">
        <v>1285</v>
      </c>
      <c r="Z2344" s="68">
        <v>44596</v>
      </c>
    </row>
    <row r="2345" spans="1:26" ht="12.75" x14ac:dyDescent="0.35">
      <c r="A23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14</v>
      </c>
      <c r="B2345" s="181" t="str">
        <f>IF(All_Opps[[#This Row],[WeekMod]]&lt;&gt;"",CONCATENATE(All_Opps[[#This Row],[Opp Year]],"-",TEXT(All_Opps[[#This Row],[WeekMod]],"00#")),"")</f>
        <v>2023-014</v>
      </c>
      <c r="C23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14</v>
      </c>
      <c r="D2345" s="181" t="str">
        <f>CONCATENATE(All_Opps[[#This Row],[Opp Year]],"-",TEXT(All_Opps[[#This Row],[Week]],"00#"))</f>
        <v>2023-014</v>
      </c>
      <c r="E2345" s="181">
        <f>IFERROR(VALUE(RIGHT(All_Opps[[#This Row],[Opportunity Name]],2)),"")</f>
        <v>3</v>
      </c>
      <c r="F2345" s="181">
        <f>IFERROR(("20"&amp;LEFT(All_Opps[[#This Row],[Opportunity Name]],2))*1,"")</f>
        <v>2023</v>
      </c>
      <c r="G2345" s="181" t="str">
        <f>MID(All_Opps[[#This Row],[Opportunity Name]],3,2)</f>
        <v>02</v>
      </c>
      <c r="H2345" s="181" t="str">
        <f>LEFT(All_Opps[[#This Row],[Opportunity Name]],7)</f>
        <v>2302 St</v>
      </c>
      <c r="I2345" s="181" t="str" cm="1">
        <f t="array" ref="I23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45" s="181" t="str">
        <f>YEAR(All_Opps[[#This Row],[Close_Date]])&amp;"-"&amp;TEXT(MONTH(All_Opps[[#This Row],[Close_Date]]),"00")</f>
        <v>2022-03</v>
      </c>
      <c r="K2345" s="182">
        <f>All_Opps[[#This Row],[Created Date2]]*1</f>
        <v>44594</v>
      </c>
      <c r="L2345" s="183">
        <f>YEAR(All_Opps[[#This Row],[Created_Date]])</f>
        <v>2022</v>
      </c>
      <c r="M2345" s="184">
        <f>WEEKNUM(All_Opps[[#This Row],[Created_Date]],16)</f>
        <v>5</v>
      </c>
      <c r="N2345" s="182">
        <f>All_Opps[[#This Row],[Close Date]]*1</f>
        <v>44650</v>
      </c>
      <c r="O2345" s="185">
        <f>YEAR(All_Opps[[#This Row],[Close_Date]])</f>
        <v>2022</v>
      </c>
      <c r="P2345" s="183">
        <f>MONTH(All_Opps[[#This Row],[Close Date]])</f>
        <v>3</v>
      </c>
      <c r="Q2345" s="181">
        <f>WEEKNUM(All_Opps[[#This Row],[Close Date]],1)</f>
        <v>14</v>
      </c>
      <c r="R234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45" s="4" t="s">
        <v>5000</v>
      </c>
      <c r="T2345" s="4" t="s">
        <v>5001</v>
      </c>
      <c r="U2345" s="68">
        <v>44650</v>
      </c>
      <c r="V2345" s="347" t="s">
        <v>21</v>
      </c>
      <c r="W2345" s="9">
        <v>40733</v>
      </c>
      <c r="X2345" s="4" t="s">
        <v>13</v>
      </c>
      <c r="Y2345" s="4" t="s">
        <v>1285</v>
      </c>
      <c r="Z2345" s="68">
        <v>44594</v>
      </c>
    </row>
    <row r="2346" spans="1:26" ht="12.75" x14ac:dyDescent="0.35">
      <c r="A23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11</v>
      </c>
      <c r="B2346" s="181" t="str">
        <f>IF(All_Opps[[#This Row],[WeekMod]]&lt;&gt;"",CONCATENATE(All_Opps[[#This Row],[Opp Year]],"-",TEXT(All_Opps[[#This Row],[WeekMod]],"00#")),"")</f>
        <v>2023-011</v>
      </c>
      <c r="C23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11</v>
      </c>
      <c r="D2346" s="181" t="str">
        <f>CONCATENATE(All_Opps[[#This Row],[Opp Year]],"-",TEXT(All_Opps[[#This Row],[Week]],"00#"))</f>
        <v>2023-011</v>
      </c>
      <c r="E2346" s="181">
        <f>IFERROR(VALUE(RIGHT(All_Opps[[#This Row],[Opportunity Name]],2)),"")</f>
        <v>2</v>
      </c>
      <c r="F2346" s="181">
        <f>IFERROR(("20"&amp;LEFT(All_Opps[[#This Row],[Opportunity Name]],2))*1,"")</f>
        <v>2023</v>
      </c>
      <c r="G2346" s="181" t="str">
        <f>MID(All_Opps[[#This Row],[Opportunity Name]],3,2)</f>
        <v>01</v>
      </c>
      <c r="H2346" s="181" t="str">
        <f>LEFT(All_Opps[[#This Row],[Opportunity Name]],7)</f>
        <v>2301 No</v>
      </c>
      <c r="I2346" s="181" t="str" cm="1">
        <f t="array" ref="I23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46" s="181" t="str">
        <f>YEAR(All_Opps[[#This Row],[Close_Date]])&amp;"-"&amp;TEXT(MONTH(All_Opps[[#This Row],[Close_Date]]),"00")</f>
        <v>2022-03</v>
      </c>
      <c r="K2346" s="182">
        <f>All_Opps[[#This Row],[Created Date2]]*1</f>
        <v>44579</v>
      </c>
      <c r="L2346" s="183">
        <f>YEAR(All_Opps[[#This Row],[Created_Date]])</f>
        <v>2022</v>
      </c>
      <c r="M2346" s="184">
        <f>WEEKNUM(All_Opps[[#This Row],[Created_Date]],16)</f>
        <v>3</v>
      </c>
      <c r="N2346" s="182">
        <f>All_Opps[[#This Row],[Close Date]]*1</f>
        <v>44628</v>
      </c>
      <c r="O2346" s="185">
        <f>YEAR(All_Opps[[#This Row],[Close_Date]])</f>
        <v>2022</v>
      </c>
      <c r="P2346" s="183">
        <f>MONTH(All_Opps[[#This Row],[Close Date]])</f>
        <v>3</v>
      </c>
      <c r="Q2346" s="181">
        <f>WEEKNUM(All_Opps[[#This Row],[Close Date]],1)</f>
        <v>11</v>
      </c>
      <c r="R234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46" s="4" t="s">
        <v>5002</v>
      </c>
      <c r="T2346" s="4" t="s">
        <v>5003</v>
      </c>
      <c r="U2346" s="68">
        <v>44628</v>
      </c>
      <c r="V2346" s="347" t="s">
        <v>21</v>
      </c>
      <c r="W2346" s="341">
        <v>53716</v>
      </c>
      <c r="X2346" s="4" t="s">
        <v>181</v>
      </c>
      <c r="Y2346" s="4" t="s">
        <v>328</v>
      </c>
      <c r="Z2346" s="68">
        <v>44579</v>
      </c>
    </row>
    <row r="2347" spans="1:26" ht="12.75" x14ac:dyDescent="0.35">
      <c r="A234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347" s="181" t="str">
        <f>IF(All_Opps[[#This Row],[WeekMod]]&lt;&gt;"",CONCATENATE(All_Opps[[#This Row],[Opp Year]],"-",TEXT(All_Opps[[#This Row],[WeekMod]],"00#")),"")</f>
        <v/>
      </c>
      <c r="C23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347" s="181" t="str">
        <f>CONCATENATE(All_Opps[[#This Row],[Opp Year]],"-",TEXT(All_Opps[[#This Row],[Week]],"00#"))</f>
        <v>2024-001</v>
      </c>
      <c r="E2347" s="181">
        <f>IFERROR(VALUE(RIGHT(All_Opps[[#This Row],[Opportunity Name]],2)),"")</f>
        <v>6</v>
      </c>
      <c r="F2347" s="181">
        <f>IFERROR(("20"&amp;LEFT(All_Opps[[#This Row],[Opportunity Name]],2))*1,"")</f>
        <v>2024</v>
      </c>
      <c r="G2347" s="181" t="str">
        <f>MID(All_Opps[[#This Row],[Opportunity Name]],3,2)</f>
        <v>06</v>
      </c>
      <c r="H2347" s="181" t="str">
        <f>LEFT(All_Opps[[#This Row],[Opportunity Name]],7)</f>
        <v>2406 Ya</v>
      </c>
      <c r="I2347" s="181" t="str" cm="1">
        <f t="array" ref="I23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47" s="181" t="str">
        <f>YEAR(All_Opps[[#This Row],[Close_Date]])&amp;"-"&amp;TEXT(MONTH(All_Opps[[#This Row],[Close_Date]]),"00")</f>
        <v>2022-04</v>
      </c>
      <c r="K2347" s="182">
        <f>All_Opps[[#This Row],[Created Date2]]*1</f>
        <v>44606</v>
      </c>
      <c r="L2347" s="183">
        <f>YEAR(All_Opps[[#This Row],[Created_Date]])</f>
        <v>2022</v>
      </c>
      <c r="M2347" s="184">
        <f>WEEKNUM(All_Opps[[#This Row],[Created_Date]],16)</f>
        <v>7</v>
      </c>
      <c r="N2347" s="182">
        <f>All_Opps[[#This Row],[Close Date]]*1</f>
        <v>44653</v>
      </c>
      <c r="O2347" s="185">
        <f>YEAR(All_Opps[[#This Row],[Close_Date]])</f>
        <v>2022</v>
      </c>
      <c r="P2347" s="183">
        <f>MONTH(All_Opps[[#This Row],[Close Date]])</f>
        <v>4</v>
      </c>
      <c r="Q2347" s="181">
        <f>WEEKNUM(All_Opps[[#This Row],[Close Date]],1)</f>
        <v>14</v>
      </c>
      <c r="R234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47" s="4" t="s">
        <v>5004</v>
      </c>
      <c r="T2347" s="4" t="s">
        <v>5005</v>
      </c>
      <c r="U2347" s="68">
        <v>44653</v>
      </c>
      <c r="V2347" s="347" t="s">
        <v>21</v>
      </c>
      <c r="W2347" s="341">
        <v>253386</v>
      </c>
      <c r="X2347" s="4" t="s">
        <v>11</v>
      </c>
      <c r="Y2347" s="4" t="s">
        <v>328</v>
      </c>
      <c r="Z2347" s="68">
        <v>44606</v>
      </c>
    </row>
    <row r="2348" spans="1:26" ht="12.75" x14ac:dyDescent="0.35">
      <c r="A23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2348" s="181" t="str">
        <f>IF(All_Opps[[#This Row],[WeekMod]]&lt;&gt;"",CONCATENATE(All_Opps[[#This Row],[Opp Year]],"-",TEXT(All_Opps[[#This Row],[WeekMod]],"00#")),"")</f>
        <v>2022-067</v>
      </c>
      <c r="C23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2348" s="181" t="str">
        <f>CONCATENATE(All_Opps[[#This Row],[Opp Year]],"-",TEXT(All_Opps[[#This Row],[Week]],"00#"))</f>
        <v>2022-067</v>
      </c>
      <c r="E2348" s="181">
        <f>IFERROR(VALUE(RIGHT(All_Opps[[#This Row],[Opportunity Name]],2)),"")</f>
        <v>3</v>
      </c>
      <c r="F2348" s="181">
        <f>IFERROR(("20"&amp;LEFT(All_Opps[[#This Row],[Opportunity Name]],2))*1,"")</f>
        <v>2022</v>
      </c>
      <c r="G2348" s="181" t="str">
        <f>MID(All_Opps[[#This Row],[Opportunity Name]],3,2)</f>
        <v>08</v>
      </c>
      <c r="H2348" s="181" t="str">
        <f>LEFT(All_Opps[[#This Row],[Opportunity Name]],7)</f>
        <v>2208-42</v>
      </c>
      <c r="I2348" s="181" t="str" cm="1">
        <f t="array" ref="I23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48" s="181" t="str">
        <f>YEAR(All_Opps[[#This Row],[Close_Date]])&amp;"-"&amp;TEXT(MONTH(All_Opps[[#This Row],[Close_Date]]),"00")</f>
        <v>2022-04</v>
      </c>
      <c r="K2348" s="182">
        <f>All_Opps[[#This Row],[Created Date2]]*1</f>
        <v>44630</v>
      </c>
      <c r="L2348" s="183">
        <f>YEAR(All_Opps[[#This Row],[Created_Date]])</f>
        <v>2022</v>
      </c>
      <c r="M2348" s="184">
        <f>WEEKNUM(All_Opps[[#This Row],[Created_Date]],16)</f>
        <v>10</v>
      </c>
      <c r="N2348" s="182">
        <f>All_Opps[[#This Row],[Close Date]]*1</f>
        <v>44657</v>
      </c>
      <c r="O2348" s="185">
        <f>YEAR(All_Opps[[#This Row],[Close_Date]])</f>
        <v>2022</v>
      </c>
      <c r="P2348" s="183">
        <f>MONTH(All_Opps[[#This Row],[Close Date]])</f>
        <v>4</v>
      </c>
      <c r="Q2348" s="181">
        <f>WEEKNUM(All_Opps[[#This Row],[Close Date]],1)</f>
        <v>15</v>
      </c>
      <c r="R23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144</v>
      </c>
      <c r="S2348" s="4" t="s">
        <v>5006</v>
      </c>
      <c r="T2348" s="4" t="s">
        <v>5007</v>
      </c>
      <c r="U2348" s="68">
        <v>44657</v>
      </c>
      <c r="V2348" s="347" t="s">
        <v>19</v>
      </c>
      <c r="W2348" s="341">
        <v>42675</v>
      </c>
      <c r="X2348" s="4" t="s">
        <v>5</v>
      </c>
      <c r="Y2348" s="4" t="s">
        <v>328</v>
      </c>
      <c r="Z2348" s="68">
        <v>44630</v>
      </c>
    </row>
    <row r="2349" spans="1:26" ht="12.75" x14ac:dyDescent="0.35">
      <c r="A23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349" s="181" t="str">
        <f>IF(All_Opps[[#This Row],[WeekMod]]&lt;&gt;"",CONCATENATE(All_Opps[[#This Row],[Opp Year]],"-",TEXT(All_Opps[[#This Row],[WeekMod]],"00#")),"")</f>
        <v>2022-063</v>
      </c>
      <c r="C23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349" s="181" t="str">
        <f>CONCATENATE(All_Opps[[#This Row],[Opp Year]],"-",TEXT(All_Opps[[#This Row],[Week]],"00#"))</f>
        <v>2022-063</v>
      </c>
      <c r="E2349" s="181">
        <f>IFERROR(VALUE(RIGHT(All_Opps[[#This Row],[Opportunity Name]],2)),"")</f>
        <v>2</v>
      </c>
      <c r="F2349" s="181">
        <f>IFERROR(("20"&amp;LEFT(All_Opps[[#This Row],[Opportunity Name]],2))*1,"")</f>
        <v>2022</v>
      </c>
      <c r="G2349" s="181" t="str">
        <f>MID(All_Opps[[#This Row],[Opportunity Name]],3,2)</f>
        <v>11</v>
      </c>
      <c r="H2349" s="181" t="str">
        <f>LEFT(All_Opps[[#This Row],[Opportunity Name]],7)</f>
        <v>2211-03</v>
      </c>
      <c r="I2349" s="181" t="str" cm="1">
        <f t="array" ref="I23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49" s="181" t="str">
        <f>YEAR(All_Opps[[#This Row],[Close_Date]])&amp;"-"&amp;TEXT(MONTH(All_Opps[[#This Row],[Close_Date]]),"00")</f>
        <v>2022-03</v>
      </c>
      <c r="K2349" s="182">
        <f>All_Opps[[#This Row],[Created Date2]]*1</f>
        <v>44610</v>
      </c>
      <c r="L2349" s="183">
        <f>YEAR(All_Opps[[#This Row],[Created_Date]])</f>
        <v>2022</v>
      </c>
      <c r="M2349" s="184">
        <f>WEEKNUM(All_Opps[[#This Row],[Created_Date]],16)</f>
        <v>7</v>
      </c>
      <c r="N2349" s="182">
        <f>All_Opps[[#This Row],[Close Date]]*1</f>
        <v>44626</v>
      </c>
      <c r="O2349" s="185">
        <f>YEAR(All_Opps[[#This Row],[Close_Date]])</f>
        <v>2022</v>
      </c>
      <c r="P2349" s="183">
        <f>MONTH(All_Opps[[#This Row],[Close Date]])</f>
        <v>3</v>
      </c>
      <c r="Q2349" s="181">
        <f>WEEKNUM(All_Opps[[#This Row],[Close Date]],1)</f>
        <v>11</v>
      </c>
      <c r="R234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256</v>
      </c>
      <c r="S2349" s="4" t="s">
        <v>5008</v>
      </c>
      <c r="T2349" s="4" t="s">
        <v>5009</v>
      </c>
      <c r="U2349" s="68">
        <v>44626</v>
      </c>
      <c r="V2349" s="347" t="s">
        <v>19</v>
      </c>
      <c r="W2349" s="341">
        <v>81039</v>
      </c>
      <c r="X2349" s="4" t="s">
        <v>5</v>
      </c>
      <c r="Y2349" s="4" t="s">
        <v>328</v>
      </c>
      <c r="Z2349" s="68">
        <v>44610</v>
      </c>
    </row>
    <row r="2350" spans="1:26" ht="12.75" x14ac:dyDescent="0.35">
      <c r="A23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2350" s="181" t="str">
        <f>IF(All_Opps[[#This Row],[WeekMod]]&lt;&gt;"",CONCATENATE(All_Opps[[#This Row],[Opp Year]],"-",TEXT(All_Opps[[#This Row],[WeekMod]],"00#")),"")</f>
        <v>2022-068</v>
      </c>
      <c r="C23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2350" s="181" t="str">
        <f>CONCATENATE(All_Opps[[#This Row],[Opp Year]],"-",TEXT(All_Opps[[#This Row],[Week]],"00#"))</f>
        <v>2022-068</v>
      </c>
      <c r="E2350" s="181">
        <f>IFERROR(VALUE(RIGHT(All_Opps[[#This Row],[Opportunity Name]],2)),"")</f>
        <v>2</v>
      </c>
      <c r="F2350" s="181">
        <f>IFERROR(("20"&amp;LEFT(All_Opps[[#This Row],[Opportunity Name]],2))*1,"")</f>
        <v>2022</v>
      </c>
      <c r="G2350" s="181" t="str">
        <f>MID(All_Opps[[#This Row],[Opportunity Name]],3,2)</f>
        <v>08</v>
      </c>
      <c r="H2350" s="181" t="str">
        <f>LEFT(All_Opps[[#This Row],[Opportunity Name]],7)</f>
        <v>2208 Pr</v>
      </c>
      <c r="I2350" s="181" t="str" cm="1">
        <f t="array" ref="I23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50" s="181" t="str">
        <f>YEAR(All_Opps[[#This Row],[Close_Date]])&amp;"-"&amp;TEXT(MONTH(All_Opps[[#This Row],[Close_Date]]),"00")</f>
        <v>2022-04</v>
      </c>
      <c r="K2350" s="182">
        <f>All_Opps[[#This Row],[Created Date2]]*1</f>
        <v>44646</v>
      </c>
      <c r="L2350" s="183">
        <f>YEAR(All_Opps[[#This Row],[Created_Date]])</f>
        <v>2022</v>
      </c>
      <c r="M2350" s="184">
        <f>WEEKNUM(All_Opps[[#This Row],[Created_Date]],16)</f>
        <v>13</v>
      </c>
      <c r="N2350" s="182">
        <f>All_Opps[[#This Row],[Close Date]]*1</f>
        <v>44661</v>
      </c>
      <c r="O2350" s="185">
        <f>YEAR(All_Opps[[#This Row],[Close_Date]])</f>
        <v>2022</v>
      </c>
      <c r="P2350" s="183">
        <f>MONTH(All_Opps[[#This Row],[Close Date]])</f>
        <v>4</v>
      </c>
      <c r="Q2350" s="181">
        <f>WEEKNUM(All_Opps[[#This Row],[Close Date]],1)</f>
        <v>16</v>
      </c>
      <c r="R235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50" s="4" t="s">
        <v>5010</v>
      </c>
      <c r="T2350" s="4" t="s">
        <v>5011</v>
      </c>
      <c r="U2350" s="68">
        <v>44661</v>
      </c>
      <c r="V2350" s="347" t="s">
        <v>21</v>
      </c>
      <c r="W2350" s="341">
        <v>206434</v>
      </c>
      <c r="X2350" s="4" t="s">
        <v>13</v>
      </c>
      <c r="Y2350" s="4" t="s">
        <v>328</v>
      </c>
      <c r="Z2350" s="68">
        <v>44646</v>
      </c>
    </row>
    <row r="2351" spans="1:26" ht="12.75" x14ac:dyDescent="0.35">
      <c r="A23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2351" s="181" t="str">
        <f>IF(All_Opps[[#This Row],[WeekMod]]&lt;&gt;"",CONCATENATE(All_Opps[[#This Row],[Opp Year]],"-",TEXT(All_Opps[[#This Row],[WeekMod]],"00#")),"")</f>
        <v>2022-065</v>
      </c>
      <c r="C23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2351" s="181" t="str">
        <f>CONCATENATE(All_Opps[[#This Row],[Opp Year]],"-",TEXT(All_Opps[[#This Row],[Week]],"00#"))</f>
        <v>2022-065</v>
      </c>
      <c r="E2351" s="181">
        <f>IFERROR(VALUE(RIGHT(All_Opps[[#This Row],[Opportunity Name]],2)),"")</f>
        <v>8</v>
      </c>
      <c r="F2351" s="181">
        <f>IFERROR(("20"&amp;LEFT(All_Opps[[#This Row],[Opportunity Name]],2))*1,"")</f>
        <v>2022</v>
      </c>
      <c r="G2351" s="181" t="str">
        <f>MID(All_Opps[[#This Row],[Opportunity Name]],3,2)</f>
        <v>10</v>
      </c>
      <c r="H2351" s="181" t="str">
        <f>LEFT(All_Opps[[#This Row],[Opportunity Name]],7)</f>
        <v>2210 Pr</v>
      </c>
      <c r="I2351" s="181" t="str" cm="1">
        <f t="array" ref="I23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51" s="181" t="str">
        <f>YEAR(All_Opps[[#This Row],[Close_Date]])&amp;"-"&amp;TEXT(MONTH(All_Opps[[#This Row],[Close_Date]]),"00")</f>
        <v>2022-03</v>
      </c>
      <c r="K2351" s="182">
        <f>All_Opps[[#This Row],[Created Date2]]*1</f>
        <v>44630</v>
      </c>
      <c r="L2351" s="183">
        <f>YEAR(All_Opps[[#This Row],[Created_Date]])</f>
        <v>2022</v>
      </c>
      <c r="M2351" s="184">
        <f>WEEKNUM(All_Opps[[#This Row],[Created_Date]],16)</f>
        <v>10</v>
      </c>
      <c r="N2351" s="182">
        <f>All_Opps[[#This Row],[Close Date]]*1</f>
        <v>44644</v>
      </c>
      <c r="O2351" s="185">
        <f>YEAR(All_Opps[[#This Row],[Close_Date]])</f>
        <v>2022</v>
      </c>
      <c r="P2351" s="183">
        <f>MONTH(All_Opps[[#This Row],[Close Date]])</f>
        <v>3</v>
      </c>
      <c r="Q2351" s="181">
        <f>WEEKNUM(All_Opps[[#This Row],[Close Date]],1)</f>
        <v>13</v>
      </c>
      <c r="R23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51" s="4" t="s">
        <v>5012</v>
      </c>
      <c r="T2351" s="4" t="s">
        <v>5013</v>
      </c>
      <c r="U2351" s="68">
        <v>44644</v>
      </c>
      <c r="V2351" s="347" t="s">
        <v>21</v>
      </c>
      <c r="W2351" s="341">
        <v>173995</v>
      </c>
      <c r="X2351" s="4" t="s">
        <v>6</v>
      </c>
      <c r="Y2351" s="4" t="s">
        <v>328</v>
      </c>
      <c r="Z2351" s="68">
        <v>44630</v>
      </c>
    </row>
    <row r="2352" spans="1:26" ht="12.75" x14ac:dyDescent="0.35">
      <c r="A23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2352" s="181" t="str">
        <f>IF(All_Opps[[#This Row],[WeekMod]]&lt;&gt;"",CONCATENATE(All_Opps[[#This Row],[Opp Year]],"-",TEXT(All_Opps[[#This Row],[WeekMod]],"00#")),"")</f>
        <v>2023-013</v>
      </c>
      <c r="C23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2352" s="181" t="str">
        <f>CONCATENATE(All_Opps[[#This Row],[Opp Year]],"-",TEXT(All_Opps[[#This Row],[Week]],"00#"))</f>
        <v>2023-013</v>
      </c>
      <c r="E2352" s="181">
        <f>IFERROR(VALUE(RIGHT(All_Opps[[#This Row],[Opportunity Name]],2)),"")</f>
        <v>7</v>
      </c>
      <c r="F2352" s="181">
        <f>IFERROR(("20"&amp;LEFT(All_Opps[[#This Row],[Opportunity Name]],2))*1,"")</f>
        <v>2023</v>
      </c>
      <c r="G2352" s="181" t="str">
        <f>MID(All_Opps[[#This Row],[Opportunity Name]],3,2)</f>
        <v>12</v>
      </c>
      <c r="H2352" s="181" t="str">
        <f>LEFT(All_Opps[[#This Row],[Opportunity Name]],7)</f>
        <v>2312-02</v>
      </c>
      <c r="I2352" s="181" t="str" cm="1">
        <f t="array" ref="I23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52" s="181" t="str">
        <f>YEAR(All_Opps[[#This Row],[Close_Date]])&amp;"-"&amp;TEXT(MONTH(All_Opps[[#This Row],[Close_Date]]),"00")</f>
        <v>2022-03</v>
      </c>
      <c r="K2352" s="182">
        <f>All_Opps[[#This Row],[Created Date2]]*1</f>
        <v>44633</v>
      </c>
      <c r="L2352" s="183">
        <f>YEAR(All_Opps[[#This Row],[Created_Date]])</f>
        <v>2022</v>
      </c>
      <c r="M2352" s="184">
        <f>WEEKNUM(All_Opps[[#This Row],[Created_Date]],16)</f>
        <v>11</v>
      </c>
      <c r="N2352" s="182">
        <f>All_Opps[[#This Row],[Close Date]]*1</f>
        <v>44643</v>
      </c>
      <c r="O2352" s="185">
        <f>YEAR(All_Opps[[#This Row],[Close_Date]])</f>
        <v>2022</v>
      </c>
      <c r="P2352" s="183">
        <f>MONTH(All_Opps[[#This Row],[Close Date]])</f>
        <v>3</v>
      </c>
      <c r="Q2352" s="181">
        <f>WEEKNUM(All_Opps[[#This Row],[Close Date]],1)</f>
        <v>13</v>
      </c>
      <c r="R235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628</v>
      </c>
      <c r="S2352" s="4" t="s">
        <v>5014</v>
      </c>
      <c r="T2352" s="4" t="s">
        <v>5015</v>
      </c>
      <c r="U2352" s="68">
        <v>44643</v>
      </c>
      <c r="V2352" s="347" t="s">
        <v>19</v>
      </c>
      <c r="W2352" s="9">
        <v>181207</v>
      </c>
      <c r="X2352" s="4" t="s">
        <v>13</v>
      </c>
      <c r="Y2352" s="4" t="s">
        <v>1285</v>
      </c>
      <c r="Z2352" s="68">
        <v>44633</v>
      </c>
    </row>
    <row r="2353" spans="1:26" ht="12.75" x14ac:dyDescent="0.35">
      <c r="A23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353" s="181" t="str">
        <f>IF(All_Opps[[#This Row],[WeekMod]]&lt;&gt;"",CONCATENATE(All_Opps[[#This Row],[Opp Year]],"-",TEXT(All_Opps[[#This Row],[WeekMod]],"00#")),"")</f>
        <v>2022-063</v>
      </c>
      <c r="C23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353" s="181" t="str">
        <f>CONCATENATE(All_Opps[[#This Row],[Opp Year]],"-",TEXT(All_Opps[[#This Row],[Week]],"00#"))</f>
        <v>2022-063</v>
      </c>
      <c r="E2353" s="181">
        <f>IFERROR(VALUE(RIGHT(All_Opps[[#This Row],[Opportunity Name]],2)),"")</f>
        <v>3</v>
      </c>
      <c r="F2353" s="181">
        <f>IFERROR(("20"&amp;LEFT(All_Opps[[#This Row],[Opportunity Name]],2))*1,"")</f>
        <v>2022</v>
      </c>
      <c r="G2353" s="181" t="str">
        <f>MID(All_Opps[[#This Row],[Opportunity Name]],3,2)</f>
        <v>07</v>
      </c>
      <c r="H2353" s="181" t="str">
        <f>LEFT(All_Opps[[#This Row],[Opportunity Name]],7)</f>
        <v>2207-28</v>
      </c>
      <c r="I2353" s="181" t="str" cm="1">
        <f t="array" ref="I23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53" s="181" t="str">
        <f>YEAR(All_Opps[[#This Row],[Close_Date]])&amp;"-"&amp;TEXT(MONTH(All_Opps[[#This Row],[Close_Date]]),"00")</f>
        <v>2022-03</v>
      </c>
      <c r="K2353" s="182">
        <f>All_Opps[[#This Row],[Created Date2]]*1</f>
        <v>44620</v>
      </c>
      <c r="L2353" s="183">
        <f>YEAR(All_Opps[[#This Row],[Created_Date]])</f>
        <v>2022</v>
      </c>
      <c r="M2353" s="184">
        <f>WEEKNUM(All_Opps[[#This Row],[Created_Date]],16)</f>
        <v>9</v>
      </c>
      <c r="N2353" s="182">
        <f>All_Opps[[#This Row],[Close Date]]*1</f>
        <v>44628</v>
      </c>
      <c r="O2353" s="185">
        <f>YEAR(All_Opps[[#This Row],[Close_Date]])</f>
        <v>2022</v>
      </c>
      <c r="P2353" s="183">
        <f>MONTH(All_Opps[[#This Row],[Close Date]])</f>
        <v>3</v>
      </c>
      <c r="Q2353" s="181">
        <f>WEEKNUM(All_Opps[[#This Row],[Close Date]],1)</f>
        <v>11</v>
      </c>
      <c r="R235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123</v>
      </c>
      <c r="S2353" s="4" t="s">
        <v>5016</v>
      </c>
      <c r="T2353" s="4" t="s">
        <v>5017</v>
      </c>
      <c r="U2353" s="68">
        <v>44628</v>
      </c>
      <c r="V2353" s="347" t="s">
        <v>19</v>
      </c>
      <c r="W2353" s="341">
        <v>69553</v>
      </c>
      <c r="X2353" s="4" t="s">
        <v>11</v>
      </c>
      <c r="Y2353" s="4" t="s">
        <v>328</v>
      </c>
      <c r="Z2353" s="68">
        <v>44620</v>
      </c>
    </row>
    <row r="2354" spans="1:26" ht="12.75" x14ac:dyDescent="0.35">
      <c r="A23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2354" s="181" t="str">
        <f>IF(All_Opps[[#This Row],[WeekMod]]&lt;&gt;"",CONCATENATE(All_Opps[[#This Row],[Opp Year]],"-",TEXT(All_Opps[[#This Row],[WeekMod]],"00#")),"")</f>
        <v>2022-068</v>
      </c>
      <c r="C23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2354" s="181" t="str">
        <f>CONCATENATE(All_Opps[[#This Row],[Opp Year]],"-",TEXT(All_Opps[[#This Row],[Week]],"00#"))</f>
        <v>2022-068</v>
      </c>
      <c r="E2354" s="181">
        <f>IFERROR(VALUE(RIGHT(All_Opps[[#This Row],[Opportunity Name]],2)),"")</f>
        <v>5</v>
      </c>
      <c r="F2354" s="181">
        <f>IFERROR(("20"&amp;LEFT(All_Opps[[#This Row],[Opportunity Name]],2))*1,"")</f>
        <v>2022</v>
      </c>
      <c r="G2354" s="181" t="str">
        <f>MID(All_Opps[[#This Row],[Opportunity Name]],3,2)</f>
        <v>06</v>
      </c>
      <c r="H2354" s="181" t="str">
        <f>LEFT(All_Opps[[#This Row],[Opportunity Name]],7)</f>
        <v>2206-32</v>
      </c>
      <c r="I2354" s="181" t="str" cm="1">
        <f t="array" ref="I23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54" s="181" t="str">
        <f>YEAR(All_Opps[[#This Row],[Close_Date]])&amp;"-"&amp;TEXT(MONTH(All_Opps[[#This Row],[Close_Date]]),"00")</f>
        <v>2022-04</v>
      </c>
      <c r="K2354" s="182">
        <f>All_Opps[[#This Row],[Created Date2]]*1</f>
        <v>44659</v>
      </c>
      <c r="L2354" s="183">
        <f>YEAR(All_Opps[[#This Row],[Created_Date]])</f>
        <v>2022</v>
      </c>
      <c r="M2354" s="184">
        <f>WEEKNUM(All_Opps[[#This Row],[Created_Date]],16)</f>
        <v>14</v>
      </c>
      <c r="N2354" s="182">
        <f>All_Opps[[#This Row],[Close Date]]*1</f>
        <v>44661</v>
      </c>
      <c r="O2354" s="185">
        <f>YEAR(All_Opps[[#This Row],[Close_Date]])</f>
        <v>2022</v>
      </c>
      <c r="P2354" s="183">
        <f>MONTH(All_Opps[[#This Row],[Close Date]])</f>
        <v>4</v>
      </c>
      <c r="Q2354" s="181">
        <f>WEEKNUM(All_Opps[[#This Row],[Close Date]],1)</f>
        <v>16</v>
      </c>
      <c r="R235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54</v>
      </c>
      <c r="S2354" s="4" t="s">
        <v>5018</v>
      </c>
      <c r="T2354" s="4" t="s">
        <v>5019</v>
      </c>
      <c r="U2354" s="68">
        <v>44661</v>
      </c>
      <c r="V2354" s="347" t="s">
        <v>19</v>
      </c>
      <c r="W2354" s="9">
        <v>231860</v>
      </c>
      <c r="X2354" s="4" t="s">
        <v>11</v>
      </c>
      <c r="Y2354" s="4" t="s">
        <v>1285</v>
      </c>
      <c r="Z2354" s="68">
        <v>44659</v>
      </c>
    </row>
    <row r="2355" spans="1:26" ht="12.75" x14ac:dyDescent="0.35">
      <c r="A23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355" s="181" t="str">
        <f>IF(All_Opps[[#This Row],[WeekMod]]&lt;&gt;"",CONCATENATE(All_Opps[[#This Row],[Opp Year]],"-",TEXT(All_Opps[[#This Row],[WeekMod]],"00#")),"")</f>
        <v>2022-063</v>
      </c>
      <c r="C23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355" s="181" t="str">
        <f>CONCATENATE(All_Opps[[#This Row],[Opp Year]],"-",TEXT(All_Opps[[#This Row],[Week]],"00#"))</f>
        <v>2022-063</v>
      </c>
      <c r="E2355" s="181">
        <f>IFERROR(VALUE(RIGHT(All_Opps[[#This Row],[Opportunity Name]],2)),"")</f>
        <v>2</v>
      </c>
      <c r="F2355" s="181">
        <f>IFERROR(("20"&amp;LEFT(All_Opps[[#This Row],[Opportunity Name]],2))*1,"")</f>
        <v>2022</v>
      </c>
      <c r="G2355" s="181" t="str">
        <f>MID(All_Opps[[#This Row],[Opportunity Name]],3,2)</f>
        <v>08</v>
      </c>
      <c r="H2355" s="181" t="str">
        <f>LEFT(All_Opps[[#This Row],[Opportunity Name]],7)</f>
        <v>2208-41</v>
      </c>
      <c r="I2355" s="181" t="str" cm="1">
        <f t="array" ref="I23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55" s="181" t="str">
        <f>YEAR(All_Opps[[#This Row],[Close_Date]])&amp;"-"&amp;TEXT(MONTH(All_Opps[[#This Row],[Close_Date]]),"00")</f>
        <v>2022-03</v>
      </c>
      <c r="K2355" s="182">
        <f>All_Opps[[#This Row],[Created Date2]]*1</f>
        <v>44629</v>
      </c>
      <c r="L2355" s="183">
        <f>YEAR(All_Opps[[#This Row],[Created_Date]])</f>
        <v>2022</v>
      </c>
      <c r="M2355" s="184">
        <f>WEEKNUM(All_Opps[[#This Row],[Created_Date]],16)</f>
        <v>10</v>
      </c>
      <c r="N2355" s="182">
        <f>All_Opps[[#This Row],[Close Date]]*1</f>
        <v>44631</v>
      </c>
      <c r="O2355" s="185">
        <f>YEAR(All_Opps[[#This Row],[Close_Date]])</f>
        <v>2022</v>
      </c>
      <c r="P2355" s="183">
        <f>MONTH(All_Opps[[#This Row],[Close Date]])</f>
        <v>3</v>
      </c>
      <c r="Q2355" s="181">
        <f>WEEKNUM(All_Opps[[#This Row],[Close Date]],1)</f>
        <v>11</v>
      </c>
      <c r="R235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145</v>
      </c>
      <c r="S2355" s="4" t="s">
        <v>5020</v>
      </c>
      <c r="T2355" s="4" t="s">
        <v>5021</v>
      </c>
      <c r="U2355" s="68">
        <v>44631</v>
      </c>
      <c r="V2355" s="347" t="s">
        <v>19</v>
      </c>
      <c r="W2355" s="9">
        <v>52679</v>
      </c>
      <c r="X2355" s="4" t="s">
        <v>24</v>
      </c>
      <c r="Y2355" s="4" t="s">
        <v>1285</v>
      </c>
      <c r="Z2355" s="68">
        <v>44629</v>
      </c>
    </row>
    <row r="2356" spans="1:26" ht="12.75" x14ac:dyDescent="0.35">
      <c r="A23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2356" s="181" t="str">
        <f>IF(All_Opps[[#This Row],[WeekMod]]&lt;&gt;"",CONCATENATE(All_Opps[[#This Row],[Opp Year]],"-",TEXT(All_Opps[[#This Row],[WeekMod]],"00#")),"")</f>
        <v>2022-066</v>
      </c>
      <c r="C23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2356" s="181" t="str">
        <f>CONCATENATE(All_Opps[[#This Row],[Opp Year]],"-",TEXT(All_Opps[[#This Row],[Week]],"00#"))</f>
        <v>2022-066</v>
      </c>
      <c r="E2356" s="181">
        <f>IFERROR(VALUE(RIGHT(All_Opps[[#This Row],[Opportunity Name]],2)),"")</f>
        <v>2</v>
      </c>
      <c r="F2356" s="181">
        <f>IFERROR(("20"&amp;LEFT(All_Opps[[#This Row],[Opportunity Name]],2))*1,"")</f>
        <v>2022</v>
      </c>
      <c r="G2356" s="181" t="str">
        <f>MID(All_Opps[[#This Row],[Opportunity Name]],3,2)</f>
        <v>08</v>
      </c>
      <c r="H2356" s="181" t="str">
        <f>LEFT(All_Opps[[#This Row],[Opportunity Name]],7)</f>
        <v>2208-32</v>
      </c>
      <c r="I2356" s="181" t="str" cm="1">
        <f t="array" ref="I23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56" s="181" t="str">
        <f>YEAR(All_Opps[[#This Row],[Close_Date]])&amp;"-"&amp;TEXT(MONTH(All_Opps[[#This Row],[Close_Date]]),"00")</f>
        <v>2022-04</v>
      </c>
      <c r="K2356" s="182">
        <f>All_Opps[[#This Row],[Created Date2]]*1</f>
        <v>44652</v>
      </c>
      <c r="L2356" s="183">
        <f>YEAR(All_Opps[[#This Row],[Created_Date]])</f>
        <v>2022</v>
      </c>
      <c r="M2356" s="184">
        <f>WEEKNUM(All_Opps[[#This Row],[Created_Date]],16)</f>
        <v>13</v>
      </c>
      <c r="N2356" s="182">
        <f>All_Opps[[#This Row],[Close Date]]*1</f>
        <v>44653</v>
      </c>
      <c r="O2356" s="185">
        <f>YEAR(All_Opps[[#This Row],[Close_Date]])</f>
        <v>2022</v>
      </c>
      <c r="P2356" s="183">
        <f>MONTH(All_Opps[[#This Row],[Close Date]])</f>
        <v>4</v>
      </c>
      <c r="Q2356" s="181">
        <f>WEEKNUM(All_Opps[[#This Row],[Close Date]],1)</f>
        <v>14</v>
      </c>
      <c r="R235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122</v>
      </c>
      <c r="S2356" s="4" t="s">
        <v>5022</v>
      </c>
      <c r="T2356" s="4" t="s">
        <v>5023</v>
      </c>
      <c r="U2356" s="68">
        <v>44653</v>
      </c>
      <c r="V2356" s="347" t="s">
        <v>19</v>
      </c>
      <c r="W2356" s="341">
        <v>273697</v>
      </c>
      <c r="X2356" s="4" t="s">
        <v>5</v>
      </c>
      <c r="Y2356" s="4" t="s">
        <v>328</v>
      </c>
      <c r="Z2356" s="68">
        <v>44652</v>
      </c>
    </row>
    <row r="2357" spans="1:26" ht="12.75" x14ac:dyDescent="0.35">
      <c r="A23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2357" s="181" t="str">
        <f>IF(All_Opps[[#This Row],[WeekMod]]&lt;&gt;"",CONCATENATE(All_Opps[[#This Row],[Opp Year]],"-",TEXT(All_Opps[[#This Row],[WeekMod]],"00#")),"")</f>
        <v>2023-016</v>
      </c>
      <c r="C23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2357" s="181" t="str">
        <f>CONCATENATE(All_Opps[[#This Row],[Opp Year]],"-",TEXT(All_Opps[[#This Row],[Week]],"00#"))</f>
        <v>2023-016</v>
      </c>
      <c r="E2357" s="181">
        <f>IFERROR(VALUE(RIGHT(All_Opps[[#This Row],[Opportunity Name]],2)),"")</f>
        <v>7</v>
      </c>
      <c r="F2357" s="181">
        <f>IFERROR(("20"&amp;LEFT(All_Opps[[#This Row],[Opportunity Name]],2))*1,"")</f>
        <v>2023</v>
      </c>
      <c r="G2357" s="181" t="str">
        <f>MID(All_Opps[[#This Row],[Opportunity Name]],3,2)</f>
        <v>12</v>
      </c>
      <c r="H2357" s="181" t="str">
        <f>LEFT(All_Opps[[#This Row],[Opportunity Name]],7)</f>
        <v>2312-02</v>
      </c>
      <c r="I2357" s="181" t="str" cm="1">
        <f t="array" ref="I23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57" s="181" t="str">
        <f>YEAR(All_Opps[[#This Row],[Close_Date]])&amp;"-"&amp;TEXT(MONTH(All_Opps[[#This Row],[Close_Date]]),"00")</f>
        <v>2022-04</v>
      </c>
      <c r="K2357" s="182">
        <f>All_Opps[[#This Row],[Created Date2]]*1</f>
        <v>44664</v>
      </c>
      <c r="L2357" s="183">
        <f>YEAR(All_Opps[[#This Row],[Created_Date]])</f>
        <v>2022</v>
      </c>
      <c r="M2357" s="184">
        <f>WEEKNUM(All_Opps[[#This Row],[Created_Date]],16)</f>
        <v>15</v>
      </c>
      <c r="N2357" s="182">
        <f>All_Opps[[#This Row],[Close Date]]*1</f>
        <v>44664</v>
      </c>
      <c r="O2357" s="185">
        <f>YEAR(All_Opps[[#This Row],[Close_Date]])</f>
        <v>2022</v>
      </c>
      <c r="P2357" s="183">
        <f>MONTH(All_Opps[[#This Row],[Close Date]])</f>
        <v>4</v>
      </c>
      <c r="Q2357" s="181">
        <f>WEEKNUM(All_Opps[[#This Row],[Close Date]],1)</f>
        <v>16</v>
      </c>
      <c r="R235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597</v>
      </c>
      <c r="S2357" s="4" t="s">
        <v>5024</v>
      </c>
      <c r="T2357" s="4" t="s">
        <v>5025</v>
      </c>
      <c r="U2357" s="68">
        <v>44664</v>
      </c>
      <c r="V2357" s="347" t="s">
        <v>19</v>
      </c>
      <c r="W2357" s="9">
        <v>210095</v>
      </c>
      <c r="X2357" s="4" t="s">
        <v>11</v>
      </c>
      <c r="Y2357" s="4" t="s">
        <v>1285</v>
      </c>
      <c r="Z2357" s="68">
        <v>44664</v>
      </c>
    </row>
    <row r="2358" spans="1:26" ht="12.75" x14ac:dyDescent="0.35">
      <c r="A23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2358" s="181" t="str">
        <f>IF(All_Opps[[#This Row],[WeekMod]]&lt;&gt;"",CONCATENATE(All_Opps[[#This Row],[Opp Year]],"-",TEXT(All_Opps[[#This Row],[WeekMod]],"00#")),"")</f>
        <v>2022-066</v>
      </c>
      <c r="C23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2358" s="181" t="str">
        <f>CONCATENATE(All_Opps[[#This Row],[Opp Year]],"-",TEXT(All_Opps[[#This Row],[Week]],"00#"))</f>
        <v>2022-066</v>
      </c>
      <c r="E2358" s="181">
        <f>IFERROR(VALUE(RIGHT(All_Opps[[#This Row],[Opportunity Name]],2)),"")</f>
        <v>1</v>
      </c>
      <c r="F2358" s="181">
        <f>IFERROR(("20"&amp;LEFT(All_Opps[[#This Row],[Opportunity Name]],2))*1,"")</f>
        <v>2022</v>
      </c>
      <c r="G2358" s="181" t="str">
        <f>MID(All_Opps[[#This Row],[Opportunity Name]],3,2)</f>
        <v>07</v>
      </c>
      <c r="H2358" s="181" t="str">
        <f>LEFT(All_Opps[[#This Row],[Opportunity Name]],7)</f>
        <v>2207-29</v>
      </c>
      <c r="I2358" s="181" t="str" cm="1">
        <f t="array" ref="I23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58" s="181" t="str">
        <f>YEAR(All_Opps[[#This Row],[Close_Date]])&amp;"-"&amp;TEXT(MONTH(All_Opps[[#This Row],[Close_Date]]),"00")</f>
        <v>2022-03</v>
      </c>
      <c r="K2358" s="182">
        <f>All_Opps[[#This Row],[Created Date2]]*1</f>
        <v>44643</v>
      </c>
      <c r="L2358" s="183">
        <f>YEAR(All_Opps[[#This Row],[Created_Date]])</f>
        <v>2022</v>
      </c>
      <c r="M2358" s="184">
        <f>WEEKNUM(All_Opps[[#This Row],[Created_Date]],16)</f>
        <v>12</v>
      </c>
      <c r="N2358" s="182">
        <f>All_Opps[[#This Row],[Close Date]]*1</f>
        <v>44651</v>
      </c>
      <c r="O2358" s="185">
        <f>YEAR(All_Opps[[#This Row],[Close_Date]])</f>
        <v>2022</v>
      </c>
      <c r="P2358" s="183">
        <f>MONTH(All_Opps[[#This Row],[Close Date]])</f>
        <v>3</v>
      </c>
      <c r="Q2358" s="181">
        <f>WEEKNUM(All_Opps[[#This Row],[Close Date]],1)</f>
        <v>14</v>
      </c>
      <c r="R235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100</v>
      </c>
      <c r="S2358" s="4" t="s">
        <v>5026</v>
      </c>
      <c r="T2358" s="4" t="s">
        <v>5027</v>
      </c>
      <c r="U2358" s="68">
        <v>44651</v>
      </c>
      <c r="V2358" s="347" t="s">
        <v>19</v>
      </c>
      <c r="W2358" s="9">
        <v>35463</v>
      </c>
      <c r="X2358" s="4" t="s">
        <v>11</v>
      </c>
      <c r="Y2358" s="4" t="s">
        <v>1285</v>
      </c>
      <c r="Z2358" s="68">
        <v>44643</v>
      </c>
    </row>
    <row r="2359" spans="1:26" ht="12.75" x14ac:dyDescent="0.35">
      <c r="A23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2359" s="181" t="str">
        <f>IF(All_Opps[[#This Row],[WeekMod]]&lt;&gt;"",CONCATENATE(All_Opps[[#This Row],[Opp Year]],"-",TEXT(All_Opps[[#This Row],[WeekMod]],"00#")),"")</f>
        <v>2022-067</v>
      </c>
      <c r="C23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2359" s="181" t="str">
        <f>CONCATENATE(All_Opps[[#This Row],[Opp Year]],"-",TEXT(All_Opps[[#This Row],[Week]],"00#"))</f>
        <v>2022-067</v>
      </c>
      <c r="E2359" s="181">
        <f>IFERROR(VALUE(RIGHT(All_Opps[[#This Row],[Opportunity Name]],2)),"")</f>
        <v>1</v>
      </c>
      <c r="F2359" s="181">
        <f>IFERROR(("20"&amp;LEFT(All_Opps[[#This Row],[Opportunity Name]],2))*1,"")</f>
        <v>2022</v>
      </c>
      <c r="G2359" s="181" t="str">
        <f>MID(All_Opps[[#This Row],[Opportunity Name]],3,2)</f>
        <v>08</v>
      </c>
      <c r="H2359" s="181" t="str">
        <f>LEFT(All_Opps[[#This Row],[Opportunity Name]],7)</f>
        <v>2208-43</v>
      </c>
      <c r="I2359" s="181" t="str" cm="1">
        <f t="array" ref="I23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59" s="181" t="str">
        <f>YEAR(All_Opps[[#This Row],[Close_Date]])&amp;"-"&amp;TEXT(MONTH(All_Opps[[#This Row],[Close_Date]]),"00")</f>
        <v>2022-04</v>
      </c>
      <c r="K2359" s="182">
        <f>All_Opps[[#This Row],[Created Date2]]*1</f>
        <v>44657</v>
      </c>
      <c r="L2359" s="183">
        <f>YEAR(All_Opps[[#This Row],[Created_Date]])</f>
        <v>2022</v>
      </c>
      <c r="M2359" s="184">
        <f>WEEKNUM(All_Opps[[#This Row],[Created_Date]],16)</f>
        <v>14</v>
      </c>
      <c r="N2359" s="182">
        <f>All_Opps[[#This Row],[Close Date]]*1</f>
        <v>44655</v>
      </c>
      <c r="O2359" s="185">
        <f>YEAR(All_Opps[[#This Row],[Close_Date]])</f>
        <v>2022</v>
      </c>
      <c r="P2359" s="183">
        <f>MONTH(All_Opps[[#This Row],[Close Date]])</f>
        <v>4</v>
      </c>
      <c r="Q2359" s="181">
        <f>WEEKNUM(All_Opps[[#This Row],[Close Date]],1)</f>
        <v>15</v>
      </c>
      <c r="R235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117</v>
      </c>
      <c r="S2359" s="4" t="s">
        <v>5028</v>
      </c>
      <c r="T2359" s="4" t="s">
        <v>5029</v>
      </c>
      <c r="U2359" s="68">
        <v>44655</v>
      </c>
      <c r="V2359" s="347" t="s">
        <v>19</v>
      </c>
      <c r="W2359" s="9">
        <v>59672</v>
      </c>
      <c r="X2359" s="4" t="s">
        <v>11</v>
      </c>
      <c r="Y2359" s="4" t="s">
        <v>1285</v>
      </c>
      <c r="Z2359" s="68">
        <v>44657</v>
      </c>
    </row>
    <row r="2360" spans="1:26" ht="12.75" x14ac:dyDescent="0.35">
      <c r="A23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2360" s="181" t="str">
        <f>IF(All_Opps[[#This Row],[WeekMod]]&lt;&gt;"",CONCATENATE(All_Opps[[#This Row],[Opp Year]],"-",TEXT(All_Opps[[#This Row],[WeekMod]],"00#")),"")</f>
        <v>2022-068</v>
      </c>
      <c r="C23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2360" s="181" t="str">
        <f>CONCATENATE(All_Opps[[#This Row],[Opp Year]],"-",TEXT(All_Opps[[#This Row],[Week]],"00#"))</f>
        <v>2022-068</v>
      </c>
      <c r="E2360" s="181">
        <f>IFERROR(VALUE(RIGHT(All_Opps[[#This Row],[Opportunity Name]],2)),"")</f>
        <v>1</v>
      </c>
      <c r="F2360" s="181">
        <f>IFERROR(("20"&amp;LEFT(All_Opps[[#This Row],[Opportunity Name]],2))*1,"")</f>
        <v>2022</v>
      </c>
      <c r="G2360" s="181" t="str">
        <f>MID(All_Opps[[#This Row],[Opportunity Name]],3,2)</f>
        <v>07</v>
      </c>
      <c r="H2360" s="181" t="str">
        <f>LEFT(All_Opps[[#This Row],[Opportunity Name]],7)</f>
        <v>2207-29</v>
      </c>
      <c r="I2360" s="181" t="str" cm="1">
        <f t="array" ref="I23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60" s="181" t="str">
        <f>YEAR(All_Opps[[#This Row],[Close_Date]])&amp;"-"&amp;TEXT(MONTH(All_Opps[[#This Row],[Close_Date]]),"00")</f>
        <v>2022-04</v>
      </c>
      <c r="K2360" s="182">
        <f>All_Opps[[#This Row],[Created Date2]]*1</f>
        <v>44668</v>
      </c>
      <c r="L2360" s="183">
        <f>YEAR(All_Opps[[#This Row],[Created_Date]])</f>
        <v>2022</v>
      </c>
      <c r="M2360" s="184">
        <f>WEEKNUM(All_Opps[[#This Row],[Created_Date]],16)</f>
        <v>16</v>
      </c>
      <c r="N2360" s="182">
        <f>All_Opps[[#This Row],[Close Date]]*1</f>
        <v>44665</v>
      </c>
      <c r="O2360" s="185">
        <f>YEAR(All_Opps[[#This Row],[Close_Date]])</f>
        <v>2022</v>
      </c>
      <c r="P2360" s="183">
        <f>MONTH(All_Opps[[#This Row],[Close Date]])</f>
        <v>4</v>
      </c>
      <c r="Q2360" s="181">
        <f>WEEKNUM(All_Opps[[#This Row],[Close Date]],1)</f>
        <v>16</v>
      </c>
      <c r="R236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75</v>
      </c>
      <c r="S2360" s="4" t="s">
        <v>5030</v>
      </c>
      <c r="T2360" s="4" t="s">
        <v>5031</v>
      </c>
      <c r="U2360" s="68">
        <v>44665</v>
      </c>
      <c r="V2360" s="347" t="s">
        <v>19</v>
      </c>
      <c r="W2360" s="9">
        <v>32024</v>
      </c>
      <c r="X2360" s="4" t="s">
        <v>13</v>
      </c>
      <c r="Y2360" s="4" t="s">
        <v>1285</v>
      </c>
      <c r="Z2360" s="68">
        <v>44668</v>
      </c>
    </row>
    <row r="2361" spans="1:26" ht="12.75" x14ac:dyDescent="0.35">
      <c r="A23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2361" s="181" t="str">
        <f>IF(All_Opps[[#This Row],[WeekMod]]&lt;&gt;"",CONCATENATE(All_Opps[[#This Row],[Opp Year]],"-",TEXT(All_Opps[[#This Row],[WeekMod]],"00#")),"")</f>
        <v>2022-069</v>
      </c>
      <c r="C23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2361" s="181" t="str">
        <f>CONCATENATE(All_Opps[[#This Row],[Opp Year]],"-",TEXT(All_Opps[[#This Row],[Week]],"00#"))</f>
        <v>2022-069</v>
      </c>
      <c r="E2361" s="181">
        <f>IFERROR(VALUE(RIGHT(All_Opps[[#This Row],[Opportunity Name]],2)),"")</f>
        <v>2</v>
      </c>
      <c r="F2361" s="181">
        <f>IFERROR(("20"&amp;LEFT(All_Opps[[#This Row],[Opportunity Name]],2))*1,"")</f>
        <v>2022</v>
      </c>
      <c r="G2361" s="181" t="str">
        <f>MID(All_Opps[[#This Row],[Opportunity Name]],3,2)</f>
        <v>07</v>
      </c>
      <c r="H2361" s="181" t="str">
        <f>LEFT(All_Opps[[#This Row],[Opportunity Name]],7)</f>
        <v>2207-30</v>
      </c>
      <c r="I2361" s="181" t="str" cm="1">
        <f t="array" ref="I23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61" s="181" t="str">
        <f>YEAR(All_Opps[[#This Row],[Close_Date]])&amp;"-"&amp;TEXT(MONTH(All_Opps[[#This Row],[Close_Date]]),"00")</f>
        <v>2022-04</v>
      </c>
      <c r="K2361" s="182">
        <f>All_Opps[[#This Row],[Created Date2]]*1</f>
        <v>44663</v>
      </c>
      <c r="L2361" s="183">
        <f>YEAR(All_Opps[[#This Row],[Created_Date]])</f>
        <v>2022</v>
      </c>
      <c r="M2361" s="184">
        <f>WEEKNUM(All_Opps[[#This Row],[Created_Date]],16)</f>
        <v>15</v>
      </c>
      <c r="N2361" s="182">
        <f>All_Opps[[#This Row],[Close Date]]*1</f>
        <v>44669</v>
      </c>
      <c r="O2361" s="185">
        <f>YEAR(All_Opps[[#This Row],[Close_Date]])</f>
        <v>2022</v>
      </c>
      <c r="P2361" s="183">
        <f>MONTH(All_Opps[[#This Row],[Close Date]])</f>
        <v>4</v>
      </c>
      <c r="Q2361" s="181">
        <f>WEEKNUM(All_Opps[[#This Row],[Close Date]],1)</f>
        <v>17</v>
      </c>
      <c r="R236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80</v>
      </c>
      <c r="S2361" s="4" t="s">
        <v>5032</v>
      </c>
      <c r="T2361" s="4" t="s">
        <v>5033</v>
      </c>
      <c r="U2361" s="68">
        <v>44669</v>
      </c>
      <c r="V2361" s="347" t="s">
        <v>19</v>
      </c>
      <c r="W2361" s="9">
        <v>39667</v>
      </c>
      <c r="X2361" s="4" t="s">
        <v>13</v>
      </c>
      <c r="Y2361" s="4" t="s">
        <v>1285</v>
      </c>
      <c r="Z2361" s="68">
        <v>44663</v>
      </c>
    </row>
    <row r="2362" spans="1:26" ht="12.75" x14ac:dyDescent="0.35">
      <c r="A23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362" s="181" t="str">
        <f>IF(All_Opps[[#This Row],[WeekMod]]&lt;&gt;"",CONCATENATE(All_Opps[[#This Row],[Opp Year]],"-",TEXT(All_Opps[[#This Row],[WeekMod]],"00#")),"")</f>
        <v>2022-064</v>
      </c>
      <c r="C23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362" s="181" t="str">
        <f>CONCATENATE(All_Opps[[#This Row],[Opp Year]],"-",TEXT(All_Opps[[#This Row],[Week]],"00#"))</f>
        <v>2022-064</v>
      </c>
      <c r="E2362" s="181">
        <f>IFERROR(VALUE(RIGHT(All_Opps[[#This Row],[Opportunity Name]],2)),"")</f>
        <v>1</v>
      </c>
      <c r="F2362" s="181">
        <f>IFERROR(("20"&amp;LEFT(All_Opps[[#This Row],[Opportunity Name]],2))*1,"")</f>
        <v>2022</v>
      </c>
      <c r="G2362" s="181" t="str">
        <f>MID(All_Opps[[#This Row],[Opportunity Name]],3,2)</f>
        <v>06</v>
      </c>
      <c r="H2362" s="181" t="str">
        <f>LEFT(All_Opps[[#This Row],[Opportunity Name]],7)</f>
        <v>2206 Ya</v>
      </c>
      <c r="I2362" s="181" t="str" cm="1">
        <f t="array" ref="I23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62" s="181" t="str">
        <f>YEAR(All_Opps[[#This Row],[Close_Date]])&amp;"-"&amp;TEXT(MONTH(All_Opps[[#This Row],[Close_Date]]),"00")</f>
        <v>2022-03</v>
      </c>
      <c r="K2362" s="182">
        <f>All_Opps[[#This Row],[Created Date2]]*1</f>
        <v>44613</v>
      </c>
      <c r="L2362" s="183">
        <f>YEAR(All_Opps[[#This Row],[Created_Date]])</f>
        <v>2022</v>
      </c>
      <c r="M2362" s="184">
        <f>WEEKNUM(All_Opps[[#This Row],[Created_Date]],16)</f>
        <v>8</v>
      </c>
      <c r="N2362" s="182">
        <f>All_Opps[[#This Row],[Close Date]]*1</f>
        <v>44634</v>
      </c>
      <c r="O2362" s="185">
        <f>YEAR(All_Opps[[#This Row],[Close_Date]])</f>
        <v>2022</v>
      </c>
      <c r="P2362" s="183">
        <f>MONTH(All_Opps[[#This Row],[Close Date]])</f>
        <v>3</v>
      </c>
      <c r="Q2362" s="181">
        <f>WEEKNUM(All_Opps[[#This Row],[Close Date]],1)</f>
        <v>12</v>
      </c>
      <c r="R236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62" s="4" t="s">
        <v>5034</v>
      </c>
      <c r="T2362" s="4" t="s">
        <v>5035</v>
      </c>
      <c r="U2362" s="68">
        <v>44634</v>
      </c>
      <c r="V2362" s="347" t="s">
        <v>18</v>
      </c>
      <c r="W2362" s="9">
        <v>12149</v>
      </c>
      <c r="X2362" s="4" t="s">
        <v>15</v>
      </c>
      <c r="Y2362" s="4" t="s">
        <v>3563</v>
      </c>
      <c r="Z2362" s="68">
        <v>44613</v>
      </c>
    </row>
    <row r="2363" spans="1:26" ht="12.75" x14ac:dyDescent="0.35">
      <c r="A23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2363" s="181" t="str">
        <f>IF(All_Opps[[#This Row],[WeekMod]]&lt;&gt;"",CONCATENATE(All_Opps[[#This Row],[Opp Year]],"-",TEXT(All_Opps[[#This Row],[WeekMod]],"00#")),"")</f>
        <v>2022-069</v>
      </c>
      <c r="C23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2363" s="181" t="str">
        <f>CONCATENATE(All_Opps[[#This Row],[Opp Year]],"-",TEXT(All_Opps[[#This Row],[Week]],"00#"))</f>
        <v>2022-069</v>
      </c>
      <c r="E2363" s="181">
        <f>IFERROR(VALUE(RIGHT(All_Opps[[#This Row],[Opportunity Name]],2)),"")</f>
        <v>1</v>
      </c>
      <c r="F2363" s="181">
        <f>IFERROR(("20"&amp;LEFT(All_Opps[[#This Row],[Opportunity Name]],2))*1,"")</f>
        <v>2022</v>
      </c>
      <c r="G2363" s="181" t="str">
        <f>MID(All_Opps[[#This Row],[Opportunity Name]],3,2)</f>
        <v>03</v>
      </c>
      <c r="H2363" s="181" t="str">
        <f>LEFT(All_Opps[[#This Row],[Opportunity Name]],7)</f>
        <v>2203-13</v>
      </c>
      <c r="I2363" s="181" t="str" cm="1">
        <f t="array" ref="I23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63" s="181" t="str">
        <f>YEAR(All_Opps[[#This Row],[Close_Date]])&amp;"-"&amp;TEXT(MONTH(All_Opps[[#This Row],[Close_Date]]),"00")</f>
        <v>2022-04</v>
      </c>
      <c r="K2363" s="182">
        <f>All_Opps[[#This Row],[Created Date2]]*1</f>
        <v>44669</v>
      </c>
      <c r="L2363" s="183">
        <f>YEAR(All_Opps[[#This Row],[Created_Date]])</f>
        <v>2022</v>
      </c>
      <c r="M2363" s="184">
        <f>WEEKNUM(All_Opps[[#This Row],[Created_Date]],16)</f>
        <v>16</v>
      </c>
      <c r="N2363" s="182">
        <f>All_Opps[[#This Row],[Close Date]]*1</f>
        <v>44669</v>
      </c>
      <c r="O2363" s="185">
        <f>YEAR(All_Opps[[#This Row],[Close_Date]])</f>
        <v>2022</v>
      </c>
      <c r="P2363" s="183">
        <f>MONTH(All_Opps[[#This Row],[Close Date]])</f>
        <v>4</v>
      </c>
      <c r="Q2363" s="181">
        <f>WEEKNUM(All_Opps[[#This Row],[Close Date]],1)</f>
        <v>17</v>
      </c>
      <c r="R236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63" s="4" t="s">
        <v>5036</v>
      </c>
      <c r="T2363" s="4" t="s">
        <v>5037</v>
      </c>
      <c r="U2363" s="68">
        <v>44669</v>
      </c>
      <c r="V2363" s="347" t="s">
        <v>23</v>
      </c>
      <c r="W2363" s="9">
        <v>0</v>
      </c>
      <c r="X2363" s="4" t="s">
        <v>16</v>
      </c>
      <c r="Y2363" s="4" t="s">
        <v>2478</v>
      </c>
      <c r="Z2363" s="68">
        <v>44669</v>
      </c>
    </row>
    <row r="2364" spans="1:26" ht="12.75" x14ac:dyDescent="0.35">
      <c r="A23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2364" s="181" t="str">
        <f>IF(All_Opps[[#This Row],[WeekMod]]&lt;&gt;"",CONCATENATE(All_Opps[[#This Row],[Opp Year]],"-",TEXT(All_Opps[[#This Row],[WeekMod]],"00#")),"")</f>
        <v>2022-070</v>
      </c>
      <c r="C23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2364" s="181" t="str">
        <f>CONCATENATE(All_Opps[[#This Row],[Opp Year]],"-",TEXT(All_Opps[[#This Row],[Week]],"00#"))</f>
        <v>2022-070</v>
      </c>
      <c r="E2364" s="181">
        <f>IFERROR(VALUE(RIGHT(All_Opps[[#This Row],[Opportunity Name]],2)),"")</f>
        <v>2</v>
      </c>
      <c r="F2364" s="181">
        <f>IFERROR(("20"&amp;LEFT(All_Opps[[#This Row],[Opportunity Name]],2))*1,"")</f>
        <v>2022</v>
      </c>
      <c r="G2364" s="181" t="str">
        <f>MID(All_Opps[[#This Row],[Opportunity Name]],3,2)</f>
        <v>11</v>
      </c>
      <c r="H2364" s="181" t="str">
        <f>LEFT(All_Opps[[#This Row],[Opportunity Name]],7)</f>
        <v>2211 As</v>
      </c>
      <c r="I2364" s="181" t="str" cm="1">
        <f t="array" ref="I23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64" s="181" t="str">
        <f>YEAR(All_Opps[[#This Row],[Close_Date]])&amp;"-"&amp;TEXT(MONTH(All_Opps[[#This Row],[Close_Date]]),"00")</f>
        <v>2022-04</v>
      </c>
      <c r="K2364" s="182">
        <f>All_Opps[[#This Row],[Created Date2]]*1</f>
        <v>44592</v>
      </c>
      <c r="L2364" s="183">
        <f>YEAR(All_Opps[[#This Row],[Created_Date]])</f>
        <v>2022</v>
      </c>
      <c r="M2364" s="184">
        <f>WEEKNUM(All_Opps[[#This Row],[Created_Date]],16)</f>
        <v>5</v>
      </c>
      <c r="N2364" s="182">
        <f>All_Opps[[#This Row],[Close Date]]*1</f>
        <v>44679</v>
      </c>
      <c r="O2364" s="185">
        <f>YEAR(All_Opps[[#This Row],[Close_Date]])</f>
        <v>2022</v>
      </c>
      <c r="P2364" s="183">
        <f>MONTH(All_Opps[[#This Row],[Close Date]])</f>
        <v>4</v>
      </c>
      <c r="Q2364" s="181">
        <f>WEEKNUM(All_Opps[[#This Row],[Close Date]],1)</f>
        <v>18</v>
      </c>
      <c r="R236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64" s="4" t="s">
        <v>5038</v>
      </c>
      <c r="T2364" s="4" t="s">
        <v>5039</v>
      </c>
      <c r="U2364" s="68">
        <v>44679</v>
      </c>
      <c r="V2364" s="347" t="s">
        <v>18</v>
      </c>
      <c r="W2364" s="9">
        <v>28823</v>
      </c>
      <c r="X2364" s="4" t="s">
        <v>5</v>
      </c>
      <c r="Y2364" s="4" t="s">
        <v>3563</v>
      </c>
      <c r="Z2364" s="68">
        <v>44592</v>
      </c>
    </row>
    <row r="2365" spans="1:26" ht="12.75" x14ac:dyDescent="0.35">
      <c r="A23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2365" s="181" t="str">
        <f>IF(All_Opps[[#This Row],[WeekMod]]&lt;&gt;"",CONCATENATE(All_Opps[[#This Row],[Opp Year]],"-",TEXT(All_Opps[[#This Row],[WeekMod]],"00#")),"")</f>
        <v>2022-067</v>
      </c>
      <c r="C23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2365" s="181" t="str">
        <f>CONCATENATE(All_Opps[[#This Row],[Opp Year]],"-",TEXT(All_Opps[[#This Row],[Week]],"00#"))</f>
        <v>2022-067</v>
      </c>
      <c r="E2365" s="181">
        <f>IFERROR(VALUE(RIGHT(All_Opps[[#This Row],[Opportunity Name]],2)),"")</f>
        <v>5</v>
      </c>
      <c r="F2365" s="181">
        <f>IFERROR(("20"&amp;LEFT(All_Opps[[#This Row],[Opportunity Name]],2))*1,"")</f>
        <v>2022</v>
      </c>
      <c r="G2365" s="181" t="str">
        <f>MID(All_Opps[[#This Row],[Opportunity Name]],3,2)</f>
        <v>12</v>
      </c>
      <c r="H2365" s="181" t="str">
        <f>LEFT(All_Opps[[#This Row],[Opportunity Name]],7)</f>
        <v>2212 Li</v>
      </c>
      <c r="I2365" s="181" t="str" cm="1">
        <f t="array" ref="I23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65" s="181" t="str">
        <f>YEAR(All_Opps[[#This Row],[Close_Date]])&amp;"-"&amp;TEXT(MONTH(All_Opps[[#This Row],[Close_Date]]),"00")</f>
        <v>2022-04</v>
      </c>
      <c r="K2365" s="182">
        <f>All_Opps[[#This Row],[Created Date2]]*1</f>
        <v>44611</v>
      </c>
      <c r="L2365" s="183">
        <f>YEAR(All_Opps[[#This Row],[Created_Date]])</f>
        <v>2022</v>
      </c>
      <c r="M2365" s="184">
        <f>WEEKNUM(All_Opps[[#This Row],[Created_Date]],16)</f>
        <v>8</v>
      </c>
      <c r="N2365" s="182">
        <f>All_Opps[[#This Row],[Close Date]]*1</f>
        <v>44654</v>
      </c>
      <c r="O2365" s="185">
        <f>YEAR(All_Opps[[#This Row],[Close_Date]])</f>
        <v>2022</v>
      </c>
      <c r="P2365" s="183">
        <f>MONTH(All_Opps[[#This Row],[Close Date]])</f>
        <v>4</v>
      </c>
      <c r="Q2365" s="181">
        <f>WEEKNUM(All_Opps[[#This Row],[Close Date]],1)</f>
        <v>15</v>
      </c>
      <c r="R236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65" s="4" t="s">
        <v>5040</v>
      </c>
      <c r="T2365" s="4" t="s">
        <v>5041</v>
      </c>
      <c r="U2365" s="68">
        <v>44654</v>
      </c>
      <c r="V2365" s="347" t="s">
        <v>18</v>
      </c>
      <c r="W2365" s="9">
        <v>86181</v>
      </c>
      <c r="X2365" s="4" t="s">
        <v>181</v>
      </c>
      <c r="Y2365" s="4" t="s">
        <v>3563</v>
      </c>
      <c r="Z2365" s="68">
        <v>44611</v>
      </c>
    </row>
    <row r="2366" spans="1:26" ht="12.75" x14ac:dyDescent="0.35">
      <c r="A23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2366" s="181" t="str">
        <f>IF(All_Opps[[#This Row],[WeekMod]]&lt;&gt;"",CONCATENATE(All_Opps[[#This Row],[Opp Year]],"-",TEXT(All_Opps[[#This Row],[WeekMod]],"00#")),"")</f>
        <v>2023-015</v>
      </c>
      <c r="C23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2366" s="181" t="str">
        <f>CONCATENATE(All_Opps[[#This Row],[Opp Year]],"-",TEXT(All_Opps[[#This Row],[Week]],"00#"))</f>
        <v>2023-015</v>
      </c>
      <c r="E2366" s="181">
        <f>IFERROR(VALUE(RIGHT(All_Opps[[#This Row],[Opportunity Name]],2)),"")</f>
        <v>5</v>
      </c>
      <c r="F2366" s="181">
        <f>IFERROR(("20"&amp;LEFT(All_Opps[[#This Row],[Opportunity Name]],2))*1,"")</f>
        <v>2023</v>
      </c>
      <c r="G2366" s="181" t="str">
        <f>MID(All_Opps[[#This Row],[Opportunity Name]],3,2)</f>
        <v>06</v>
      </c>
      <c r="H2366" s="181" t="str">
        <f>LEFT(All_Opps[[#This Row],[Opportunity Name]],7)</f>
        <v>2306 Mo</v>
      </c>
      <c r="I2366" s="181" t="str" cm="1">
        <f t="array" ref="I23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66" s="181" t="str">
        <f>YEAR(All_Opps[[#This Row],[Close_Date]])&amp;"-"&amp;TEXT(MONTH(All_Opps[[#This Row],[Close_Date]]),"00")</f>
        <v>2022-04</v>
      </c>
      <c r="K2366" s="182">
        <f>All_Opps[[#This Row],[Created Date2]]*1</f>
        <v>44599</v>
      </c>
      <c r="L2366" s="183">
        <f>YEAR(All_Opps[[#This Row],[Created_Date]])</f>
        <v>2022</v>
      </c>
      <c r="M2366" s="184">
        <f>WEEKNUM(All_Opps[[#This Row],[Created_Date]],16)</f>
        <v>6</v>
      </c>
      <c r="N2366" s="182">
        <f>All_Opps[[#This Row],[Close Date]]*1</f>
        <v>44659</v>
      </c>
      <c r="O2366" s="185">
        <f>YEAR(All_Opps[[#This Row],[Close_Date]])</f>
        <v>2022</v>
      </c>
      <c r="P2366" s="183">
        <f>MONTH(All_Opps[[#This Row],[Close Date]])</f>
        <v>4</v>
      </c>
      <c r="Q2366" s="181">
        <f>WEEKNUM(All_Opps[[#This Row],[Close Date]],1)</f>
        <v>15</v>
      </c>
      <c r="R236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66" s="4" t="s">
        <v>5042</v>
      </c>
      <c r="T2366" s="4" t="s">
        <v>5043</v>
      </c>
      <c r="U2366" s="68">
        <v>44659</v>
      </c>
      <c r="V2366" s="347" t="s">
        <v>18</v>
      </c>
      <c r="W2366" s="341">
        <v>66955</v>
      </c>
      <c r="X2366" s="4" t="s">
        <v>12</v>
      </c>
      <c r="Y2366" s="4" t="s">
        <v>328</v>
      </c>
      <c r="Z2366" s="68">
        <v>44599</v>
      </c>
    </row>
    <row r="2367" spans="1:26" ht="12.75" x14ac:dyDescent="0.35">
      <c r="A23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367" s="181" t="str">
        <f>IF(All_Opps[[#This Row],[WeekMod]]&lt;&gt;"",CONCATENATE(All_Opps[[#This Row],[Opp Year]],"-",TEXT(All_Opps[[#This Row],[WeekMod]],"00#")),"")</f>
        <v>2022-064</v>
      </c>
      <c r="C23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367" s="181" t="str">
        <f>CONCATENATE(All_Opps[[#This Row],[Opp Year]],"-",TEXT(All_Opps[[#This Row],[Week]],"00#"))</f>
        <v>2022-064</v>
      </c>
      <c r="E2367" s="181">
        <f>IFERROR(VALUE(RIGHT(All_Opps[[#This Row],[Opportunity Name]],2)),"")</f>
        <v>5</v>
      </c>
      <c r="F2367" s="181">
        <f>IFERROR(("20"&amp;LEFT(All_Opps[[#This Row],[Opportunity Name]],2))*1,"")</f>
        <v>2022</v>
      </c>
      <c r="G2367" s="181" t="str">
        <f>MID(All_Opps[[#This Row],[Opportunity Name]],3,2)</f>
        <v>10</v>
      </c>
      <c r="H2367" s="181" t="str">
        <f>LEFT(All_Opps[[#This Row],[Opportunity Name]],7)</f>
        <v>2210-08</v>
      </c>
      <c r="I2367" s="181" t="str" cm="1">
        <f t="array" ref="I23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67" s="181" t="str">
        <f>YEAR(All_Opps[[#This Row],[Close_Date]])&amp;"-"&amp;TEXT(MONTH(All_Opps[[#This Row],[Close_Date]]),"00")</f>
        <v>2022-03</v>
      </c>
      <c r="K2367" s="182">
        <f>All_Opps[[#This Row],[Created Date2]]*1</f>
        <v>44627</v>
      </c>
      <c r="L2367" s="183">
        <f>YEAR(All_Opps[[#This Row],[Created_Date]])</f>
        <v>2022</v>
      </c>
      <c r="M2367" s="184">
        <f>WEEKNUM(All_Opps[[#This Row],[Created_Date]],16)</f>
        <v>10</v>
      </c>
      <c r="N2367" s="182">
        <f>All_Opps[[#This Row],[Close Date]]*1</f>
        <v>44639</v>
      </c>
      <c r="O2367" s="185">
        <f>YEAR(All_Opps[[#This Row],[Close_Date]])</f>
        <v>2022</v>
      </c>
      <c r="P2367" s="183">
        <f>MONTH(All_Opps[[#This Row],[Close Date]])</f>
        <v>3</v>
      </c>
      <c r="Q2367" s="181">
        <f>WEEKNUM(All_Opps[[#This Row],[Close Date]],1)</f>
        <v>12</v>
      </c>
      <c r="R236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208</v>
      </c>
      <c r="S2367" s="4" t="s">
        <v>5044</v>
      </c>
      <c r="T2367" s="4" t="s">
        <v>5045</v>
      </c>
      <c r="U2367" s="68">
        <v>44639</v>
      </c>
      <c r="V2367" s="347" t="s">
        <v>19</v>
      </c>
      <c r="W2367" s="9">
        <v>94423</v>
      </c>
      <c r="X2367" s="4" t="s">
        <v>181</v>
      </c>
      <c r="Y2367" s="4" t="s">
        <v>3563</v>
      </c>
      <c r="Z2367" s="68">
        <v>44627</v>
      </c>
    </row>
    <row r="2368" spans="1:26" ht="12.75" x14ac:dyDescent="0.35">
      <c r="A23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2368" s="181" t="str">
        <f>IF(All_Opps[[#This Row],[WeekMod]]&lt;&gt;"",CONCATENATE(All_Opps[[#This Row],[Opp Year]],"-",TEXT(All_Opps[[#This Row],[WeekMod]],"00#")),"")</f>
        <v>2023-019</v>
      </c>
      <c r="C23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2368" s="181" t="str">
        <f>CONCATENATE(All_Opps[[#This Row],[Opp Year]],"-",TEXT(All_Opps[[#This Row],[Week]],"00#"))</f>
        <v>2023-019</v>
      </c>
      <c r="E2368" s="181">
        <f>IFERROR(VALUE(RIGHT(All_Opps[[#This Row],[Opportunity Name]],2)),"")</f>
        <v>2</v>
      </c>
      <c r="F2368" s="181">
        <f>IFERROR(("20"&amp;LEFT(All_Opps[[#This Row],[Opportunity Name]],2))*1,"")</f>
        <v>2023</v>
      </c>
      <c r="G2368" s="181" t="str">
        <f>MID(All_Opps[[#This Row],[Opportunity Name]],3,2)</f>
        <v>02</v>
      </c>
      <c r="H2368" s="181" t="str">
        <f>LEFT(All_Opps[[#This Row],[Opportunity Name]],7)</f>
        <v>2302-08</v>
      </c>
      <c r="I2368" s="181" t="str" cm="1">
        <f t="array" ref="I23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68" s="181" t="str">
        <f>YEAR(All_Opps[[#This Row],[Close_Date]])&amp;"-"&amp;TEXT(MONTH(All_Opps[[#This Row],[Close_Date]]),"00")</f>
        <v>2022-05</v>
      </c>
      <c r="K2368" s="182">
        <f>All_Opps[[#This Row],[Created Date2]]*1</f>
        <v>44678</v>
      </c>
      <c r="L2368" s="183">
        <f>YEAR(All_Opps[[#This Row],[Created_Date]])</f>
        <v>2022</v>
      </c>
      <c r="M2368" s="184">
        <f>WEEKNUM(All_Opps[[#This Row],[Created_Date]],16)</f>
        <v>17</v>
      </c>
      <c r="N2368" s="182">
        <f>All_Opps[[#This Row],[Close Date]]*1</f>
        <v>44684</v>
      </c>
      <c r="O2368" s="185">
        <f>YEAR(All_Opps[[#This Row],[Close_Date]])</f>
        <v>2022</v>
      </c>
      <c r="P2368" s="183">
        <f>MONTH(All_Opps[[#This Row],[Close Date]])</f>
        <v>5</v>
      </c>
      <c r="Q2368" s="181">
        <f>WEEKNUM(All_Opps[[#This Row],[Close Date]],1)</f>
        <v>19</v>
      </c>
      <c r="R236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280</v>
      </c>
      <c r="S2368" s="4" t="s">
        <v>5046</v>
      </c>
      <c r="T2368" s="4" t="s">
        <v>5047</v>
      </c>
      <c r="U2368" s="68">
        <v>44684</v>
      </c>
      <c r="V2368" s="347" t="s">
        <v>19</v>
      </c>
      <c r="W2368" s="341">
        <v>48662</v>
      </c>
      <c r="X2368" s="4" t="s">
        <v>13</v>
      </c>
      <c r="Y2368" s="4" t="s">
        <v>328</v>
      </c>
      <c r="Z2368" s="68">
        <v>44678</v>
      </c>
    </row>
    <row r="2369" spans="1:26" ht="12.75" x14ac:dyDescent="0.35">
      <c r="A23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2369" s="181" t="str">
        <f>IF(All_Opps[[#This Row],[WeekMod]]&lt;&gt;"",CONCATENATE(All_Opps[[#This Row],[Opp Year]],"-",TEXT(All_Opps[[#This Row],[WeekMod]],"00#")),"")</f>
        <v>2022-071</v>
      </c>
      <c r="C23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2369" s="181" t="str">
        <f>CONCATENATE(All_Opps[[#This Row],[Opp Year]],"-",TEXT(All_Opps[[#This Row],[Week]],"00#"))</f>
        <v>2022-071</v>
      </c>
      <c r="E2369" s="181">
        <f>IFERROR(VALUE(RIGHT(All_Opps[[#This Row],[Opportunity Name]],2)),"")</f>
        <v>1</v>
      </c>
      <c r="F2369" s="181">
        <f>IFERROR(("20"&amp;LEFT(All_Opps[[#This Row],[Opportunity Name]],2))*1,"")</f>
        <v>2022</v>
      </c>
      <c r="G2369" s="181" t="str">
        <f>MID(All_Opps[[#This Row],[Opportunity Name]],3,2)</f>
        <v>04</v>
      </c>
      <c r="H2369" s="181" t="str">
        <f>LEFT(All_Opps[[#This Row],[Opportunity Name]],7)</f>
        <v>2204 As</v>
      </c>
      <c r="I2369" s="181" t="str" cm="1">
        <f t="array" ref="I23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69" s="181" t="str">
        <f>YEAR(All_Opps[[#This Row],[Close_Date]])&amp;"-"&amp;TEXT(MONTH(All_Opps[[#This Row],[Close_Date]]),"00")</f>
        <v>2022-05</v>
      </c>
      <c r="K2369" s="182">
        <f>All_Opps[[#This Row],[Created Date2]]*1</f>
        <v>44681</v>
      </c>
      <c r="L2369" s="183">
        <f>YEAR(All_Opps[[#This Row],[Created_Date]])</f>
        <v>2022</v>
      </c>
      <c r="M2369" s="184">
        <f>WEEKNUM(All_Opps[[#This Row],[Created_Date]],16)</f>
        <v>18</v>
      </c>
      <c r="N2369" s="182">
        <f>All_Opps[[#This Row],[Close Date]]*1</f>
        <v>44685</v>
      </c>
      <c r="O2369" s="185">
        <f>YEAR(All_Opps[[#This Row],[Close_Date]])</f>
        <v>2022</v>
      </c>
      <c r="P2369" s="183">
        <f>MONTH(All_Opps[[#This Row],[Close Date]])</f>
        <v>5</v>
      </c>
      <c r="Q2369" s="181">
        <f>WEEKNUM(All_Opps[[#This Row],[Close Date]],1)</f>
        <v>19</v>
      </c>
      <c r="R236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69" s="4" t="s">
        <v>5048</v>
      </c>
      <c r="T2369" s="4" t="s">
        <v>5049</v>
      </c>
      <c r="U2369" s="68">
        <v>44685</v>
      </c>
      <c r="V2369" s="347" t="s">
        <v>18</v>
      </c>
      <c r="W2369" s="9">
        <v>14127</v>
      </c>
      <c r="X2369" s="4" t="s">
        <v>11</v>
      </c>
      <c r="Y2369" s="4" t="s">
        <v>3563</v>
      </c>
      <c r="Z2369" s="68">
        <v>44681</v>
      </c>
    </row>
    <row r="2370" spans="1:26" ht="12.75" x14ac:dyDescent="0.35">
      <c r="A23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2370" s="181" t="str">
        <f>IF(All_Opps[[#This Row],[WeekMod]]&lt;&gt;"",CONCATENATE(All_Opps[[#This Row],[Opp Year]],"-",TEXT(All_Opps[[#This Row],[WeekMod]],"00#")),"")</f>
        <v>2023-018</v>
      </c>
      <c r="C23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2370" s="181" t="str">
        <f>CONCATENATE(All_Opps[[#This Row],[Opp Year]],"-",TEXT(All_Opps[[#This Row],[Week]],"00#"))</f>
        <v>2023-018</v>
      </c>
      <c r="E2370" s="181">
        <f>IFERROR(VALUE(RIGHT(All_Opps[[#This Row],[Opportunity Name]],2)),"")</f>
        <v>1</v>
      </c>
      <c r="F2370" s="181">
        <f>IFERROR(("20"&amp;LEFT(All_Opps[[#This Row],[Opportunity Name]],2))*1,"")</f>
        <v>2023</v>
      </c>
      <c r="G2370" s="181" t="str">
        <f>MID(All_Opps[[#This Row],[Opportunity Name]],3,2)</f>
        <v>06</v>
      </c>
      <c r="H2370" s="181" t="str">
        <f>LEFT(All_Opps[[#This Row],[Opportunity Name]],7)</f>
        <v>2306-02</v>
      </c>
      <c r="I2370" s="181" t="str" cm="1">
        <f t="array" ref="I23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70" s="181" t="str">
        <f>YEAR(All_Opps[[#This Row],[Close_Date]])&amp;"-"&amp;TEXT(MONTH(All_Opps[[#This Row],[Close_Date]]),"00")</f>
        <v>2022-04</v>
      </c>
      <c r="K2370" s="182">
        <f>All_Opps[[#This Row],[Created Date2]]*1</f>
        <v>44678</v>
      </c>
      <c r="L2370" s="183">
        <f>YEAR(All_Opps[[#This Row],[Created_Date]])</f>
        <v>2022</v>
      </c>
      <c r="M2370" s="184">
        <f>WEEKNUM(All_Opps[[#This Row],[Created_Date]],16)</f>
        <v>17</v>
      </c>
      <c r="N2370" s="182">
        <f>All_Opps[[#This Row],[Close Date]]*1</f>
        <v>44678</v>
      </c>
      <c r="O2370" s="185">
        <f>YEAR(All_Opps[[#This Row],[Close_Date]])</f>
        <v>2022</v>
      </c>
      <c r="P2370" s="183">
        <f>MONTH(All_Opps[[#This Row],[Close Date]])</f>
        <v>4</v>
      </c>
      <c r="Q2370" s="181">
        <f>WEEKNUM(All_Opps[[#This Row],[Close Date]],1)</f>
        <v>18</v>
      </c>
      <c r="R237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400</v>
      </c>
      <c r="S2370" s="4" t="s">
        <v>5050</v>
      </c>
      <c r="T2370" s="4" t="s">
        <v>5051</v>
      </c>
      <c r="U2370" s="68">
        <v>44678</v>
      </c>
      <c r="V2370" s="347" t="s">
        <v>19</v>
      </c>
      <c r="W2370" s="9">
        <v>15110</v>
      </c>
      <c r="X2370" s="4" t="s">
        <v>13</v>
      </c>
      <c r="Y2370" s="4" t="s">
        <v>3563</v>
      </c>
      <c r="Z2370" s="68">
        <v>44678</v>
      </c>
    </row>
    <row r="2371" spans="1:26" ht="12.75" x14ac:dyDescent="0.35">
      <c r="A23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14</v>
      </c>
      <c r="B2371" s="181" t="str">
        <f>IF(All_Opps[[#This Row],[WeekMod]]&lt;&gt;"",CONCATENATE(All_Opps[[#This Row],[Opp Year]],"-",TEXT(All_Opps[[#This Row],[WeekMod]],"00#")),"")</f>
        <v>2023-014</v>
      </c>
      <c r="C23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14</v>
      </c>
      <c r="D2371" s="181" t="str">
        <f>CONCATENATE(All_Opps[[#This Row],[Opp Year]],"-",TEXT(All_Opps[[#This Row],[Week]],"00#"))</f>
        <v>2023-014</v>
      </c>
      <c r="E2371" s="181">
        <f>IFERROR(VALUE(RIGHT(All_Opps[[#This Row],[Opportunity Name]],2)),"")</f>
        <v>7</v>
      </c>
      <c r="F2371" s="181">
        <f>IFERROR(("20"&amp;LEFT(All_Opps[[#This Row],[Opportunity Name]],2))*1,"")</f>
        <v>2023</v>
      </c>
      <c r="G2371" s="181" t="str">
        <f>MID(All_Opps[[#This Row],[Opportunity Name]],3,2)</f>
        <v>07</v>
      </c>
      <c r="H2371" s="181" t="str">
        <f>LEFT(All_Opps[[#This Row],[Opportunity Name]],7)</f>
        <v>2307 So</v>
      </c>
      <c r="I2371" s="181" t="str" cm="1">
        <f t="array" ref="I23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71" s="181" t="str">
        <f>YEAR(All_Opps[[#This Row],[Close_Date]])&amp;"-"&amp;TEXT(MONTH(All_Opps[[#This Row],[Close_Date]]),"00")</f>
        <v>2022-03</v>
      </c>
      <c r="K2371" s="182">
        <f>All_Opps[[#This Row],[Created Date2]]*1</f>
        <v>44634</v>
      </c>
      <c r="L2371" s="183">
        <f>YEAR(All_Opps[[#This Row],[Created_Date]])</f>
        <v>2022</v>
      </c>
      <c r="M2371" s="184">
        <f>WEEKNUM(All_Opps[[#This Row],[Created_Date]],16)</f>
        <v>11</v>
      </c>
      <c r="N2371" s="182">
        <f>All_Opps[[#This Row],[Close Date]]*1</f>
        <v>44650</v>
      </c>
      <c r="O2371" s="185">
        <f>YEAR(All_Opps[[#This Row],[Close_Date]])</f>
        <v>2022</v>
      </c>
      <c r="P2371" s="183">
        <f>MONTH(All_Opps[[#This Row],[Close Date]])</f>
        <v>3</v>
      </c>
      <c r="Q2371" s="181">
        <f>WEEKNUM(All_Opps[[#This Row],[Close Date]],1)</f>
        <v>14</v>
      </c>
      <c r="R237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71" s="4" t="s">
        <v>5052</v>
      </c>
      <c r="T2371" s="4" t="s">
        <v>5053</v>
      </c>
      <c r="U2371" s="68">
        <v>44650</v>
      </c>
      <c r="V2371" s="347" t="s">
        <v>18</v>
      </c>
      <c r="W2371" s="9">
        <v>140407</v>
      </c>
      <c r="X2371" s="4" t="s">
        <v>15</v>
      </c>
      <c r="Y2371" s="4" t="s">
        <v>3563</v>
      </c>
      <c r="Z2371" s="68">
        <v>44634</v>
      </c>
    </row>
    <row r="2372" spans="1:26" ht="12.75" x14ac:dyDescent="0.35">
      <c r="A23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2372" s="181" t="str">
        <f>IF(All_Opps[[#This Row],[WeekMod]]&lt;&gt;"",CONCATENATE(All_Opps[[#This Row],[Opp Year]],"-",TEXT(All_Opps[[#This Row],[WeekMod]],"00#")),"")</f>
        <v>2022-069</v>
      </c>
      <c r="C23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2372" s="181" t="str">
        <f>CONCATENATE(All_Opps[[#This Row],[Opp Year]],"-",TEXT(All_Opps[[#This Row],[Week]],"00#"))</f>
        <v>2022-069</v>
      </c>
      <c r="E2372" s="181">
        <f>IFERROR(VALUE(RIGHT(All_Opps[[#This Row],[Opportunity Name]],2)),"")</f>
        <v>4</v>
      </c>
      <c r="F2372" s="181">
        <f>IFERROR(("20"&amp;LEFT(All_Opps[[#This Row],[Opportunity Name]],2))*1,"")</f>
        <v>2022</v>
      </c>
      <c r="G2372" s="181" t="str">
        <f>MID(All_Opps[[#This Row],[Opportunity Name]],3,2)</f>
        <v>06</v>
      </c>
      <c r="H2372" s="181" t="str">
        <f>LEFT(All_Opps[[#This Row],[Opportunity Name]],7)</f>
        <v>2206 Ra</v>
      </c>
      <c r="I2372" s="181" t="str" cm="1">
        <f t="array" ref="I23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72" s="181" t="str">
        <f>YEAR(All_Opps[[#This Row],[Close_Date]])&amp;"-"&amp;TEXT(MONTH(All_Opps[[#This Row],[Close_Date]]),"00")</f>
        <v>2022-04</v>
      </c>
      <c r="K2372" s="182">
        <f>All_Opps[[#This Row],[Created Date2]]*1</f>
        <v>44657</v>
      </c>
      <c r="L2372" s="183">
        <f>YEAR(All_Opps[[#This Row],[Created_Date]])</f>
        <v>2022</v>
      </c>
      <c r="M2372" s="184">
        <f>WEEKNUM(All_Opps[[#This Row],[Created_Date]],16)</f>
        <v>14</v>
      </c>
      <c r="N2372" s="182">
        <f>All_Opps[[#This Row],[Close Date]]*1</f>
        <v>44670</v>
      </c>
      <c r="O2372" s="185">
        <f>YEAR(All_Opps[[#This Row],[Close_Date]])</f>
        <v>2022</v>
      </c>
      <c r="P2372" s="183">
        <f>MONTH(All_Opps[[#This Row],[Close Date]])</f>
        <v>4</v>
      </c>
      <c r="Q2372" s="181">
        <f>WEEKNUM(All_Opps[[#This Row],[Close Date]],1)</f>
        <v>17</v>
      </c>
      <c r="R237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72" s="4" t="s">
        <v>5054</v>
      </c>
      <c r="T2372" s="4" t="s">
        <v>5055</v>
      </c>
      <c r="U2372" s="68">
        <v>44670</v>
      </c>
      <c r="V2372" s="347" t="s">
        <v>18</v>
      </c>
      <c r="W2372" s="9">
        <v>46708</v>
      </c>
      <c r="X2372" s="4" t="s">
        <v>6</v>
      </c>
      <c r="Y2372" s="4" t="s">
        <v>3563</v>
      </c>
      <c r="Z2372" s="68">
        <v>44657</v>
      </c>
    </row>
    <row r="2373" spans="1:26" ht="12.75" x14ac:dyDescent="0.35">
      <c r="A23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12</v>
      </c>
      <c r="B2373" s="181" t="str">
        <f>IF(All_Opps[[#This Row],[WeekMod]]&lt;&gt;"",CONCATENATE(All_Opps[[#This Row],[Opp Year]],"-",TEXT(All_Opps[[#This Row],[WeekMod]],"00#")),"")</f>
        <v>2023-012</v>
      </c>
      <c r="C23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12</v>
      </c>
      <c r="D2373" s="181" t="str">
        <f>CONCATENATE(All_Opps[[#This Row],[Opp Year]],"-",TEXT(All_Opps[[#This Row],[Week]],"00#"))</f>
        <v>2023-012</v>
      </c>
      <c r="E2373" s="181">
        <f>IFERROR(VALUE(RIGHT(All_Opps[[#This Row],[Opportunity Name]],2)),"")</f>
        <v>4</v>
      </c>
      <c r="F2373" s="181">
        <f>IFERROR(("20"&amp;LEFT(All_Opps[[#This Row],[Opportunity Name]],2))*1,"")</f>
        <v>2023</v>
      </c>
      <c r="G2373" s="181" t="str">
        <f>MID(All_Opps[[#This Row],[Opportunity Name]],3,2)</f>
        <v>08</v>
      </c>
      <c r="H2373" s="181" t="str">
        <f>LEFT(All_Opps[[#This Row],[Opportunity Name]],7)</f>
        <v>2308 An</v>
      </c>
      <c r="I2373" s="181" t="str" cm="1">
        <f t="array" ref="I23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73" s="181" t="str">
        <f>YEAR(All_Opps[[#This Row],[Close_Date]])&amp;"-"&amp;TEXT(MONTH(All_Opps[[#This Row],[Close_Date]]),"00")</f>
        <v>2022-03</v>
      </c>
      <c r="K2373" s="182">
        <f>All_Opps[[#This Row],[Created Date2]]*1</f>
        <v>44632</v>
      </c>
      <c r="L2373" s="183">
        <f>YEAR(All_Opps[[#This Row],[Created_Date]])</f>
        <v>2022</v>
      </c>
      <c r="M2373" s="184">
        <f>WEEKNUM(All_Opps[[#This Row],[Created_Date]],16)</f>
        <v>11</v>
      </c>
      <c r="N2373" s="182">
        <f>All_Opps[[#This Row],[Close Date]]*1</f>
        <v>44639</v>
      </c>
      <c r="O2373" s="185">
        <f>YEAR(All_Opps[[#This Row],[Close_Date]])</f>
        <v>2022</v>
      </c>
      <c r="P2373" s="183">
        <f>MONTH(All_Opps[[#This Row],[Close Date]])</f>
        <v>3</v>
      </c>
      <c r="Q2373" s="181">
        <f>WEEKNUM(All_Opps[[#This Row],[Close Date]],1)</f>
        <v>12</v>
      </c>
      <c r="R237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73" s="4" t="s">
        <v>5056</v>
      </c>
      <c r="T2373" s="4" t="s">
        <v>5057</v>
      </c>
      <c r="U2373" s="68">
        <v>44639</v>
      </c>
      <c r="V2373" s="347" t="s">
        <v>18</v>
      </c>
      <c r="W2373" s="9">
        <v>102005</v>
      </c>
      <c r="X2373" s="4" t="s">
        <v>13</v>
      </c>
      <c r="Y2373" s="4" t="s">
        <v>3563</v>
      </c>
      <c r="Z2373" s="68">
        <v>44632</v>
      </c>
    </row>
    <row r="2374" spans="1:26" ht="12.75" x14ac:dyDescent="0.35">
      <c r="A23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2374" s="181" t="str">
        <f>IF(All_Opps[[#This Row],[WeekMod]]&lt;&gt;"",CONCATENATE(All_Opps[[#This Row],[Opp Year]],"-",TEXT(All_Opps[[#This Row],[WeekMod]],"00#")),"")</f>
        <v>2022-071</v>
      </c>
      <c r="C23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2374" s="181" t="str">
        <f>CONCATENATE(All_Opps[[#This Row],[Opp Year]],"-",TEXT(All_Opps[[#This Row],[Week]],"00#"))</f>
        <v>2022-071</v>
      </c>
      <c r="E2374" s="181">
        <f>IFERROR(VALUE(RIGHT(All_Opps[[#This Row],[Opportunity Name]],2)),"")</f>
        <v>0</v>
      </c>
      <c r="F2374" s="181">
        <f>IFERROR(("20"&amp;LEFT(All_Opps[[#This Row],[Opportunity Name]],2))*1,"")</f>
        <v>2022</v>
      </c>
      <c r="G2374" s="181" t="str">
        <f>MID(All_Opps[[#This Row],[Opportunity Name]],3,2)</f>
        <v>04</v>
      </c>
      <c r="H2374" s="181" t="str">
        <f>LEFT(All_Opps[[#This Row],[Opportunity Name]],7)</f>
        <v>2204-12</v>
      </c>
      <c r="I2374" s="181" t="str" cm="1">
        <f t="array" ref="I23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74" s="181" t="str">
        <f>YEAR(All_Opps[[#This Row],[Close_Date]])&amp;"-"&amp;TEXT(MONTH(All_Opps[[#This Row],[Close_Date]]),"00")</f>
        <v>2022-05</v>
      </c>
      <c r="K2374" s="182">
        <f>All_Opps[[#This Row],[Created Date2]]*1</f>
        <v>44685</v>
      </c>
      <c r="L2374" s="183">
        <f>YEAR(All_Opps[[#This Row],[Created_Date]])</f>
        <v>2022</v>
      </c>
      <c r="M2374" s="184">
        <f>WEEKNUM(All_Opps[[#This Row],[Created_Date]],16)</f>
        <v>18</v>
      </c>
      <c r="N2374" s="182">
        <f>All_Opps[[#This Row],[Close Date]]*1</f>
        <v>44685</v>
      </c>
      <c r="O2374" s="185">
        <f>YEAR(All_Opps[[#This Row],[Close_Date]])</f>
        <v>2022</v>
      </c>
      <c r="P2374" s="183">
        <f>MONTH(All_Opps[[#This Row],[Close Date]])</f>
        <v>5</v>
      </c>
      <c r="Q2374" s="181">
        <f>WEEKNUM(All_Opps[[#This Row],[Close Date]],1)</f>
        <v>19</v>
      </c>
      <c r="R237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74" s="4" t="s">
        <v>5058</v>
      </c>
      <c r="T2374" s="4" t="s">
        <v>5059</v>
      </c>
      <c r="U2374" s="68">
        <v>44685</v>
      </c>
      <c r="V2374" s="347" t="s">
        <v>23</v>
      </c>
      <c r="W2374" s="341">
        <v>0</v>
      </c>
      <c r="X2374" s="4" t="s">
        <v>11</v>
      </c>
      <c r="Y2374" s="4" t="s">
        <v>328</v>
      </c>
      <c r="Z2374" s="68">
        <v>44685</v>
      </c>
    </row>
    <row r="2375" spans="1:26" ht="12.75" x14ac:dyDescent="0.35">
      <c r="A23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2375" s="181" t="str">
        <f>IF(All_Opps[[#This Row],[WeekMod]]&lt;&gt;"",CONCATENATE(All_Opps[[#This Row],[Opp Year]],"-",TEXT(All_Opps[[#This Row],[WeekMod]],"00#")),"")</f>
        <v>2022-068</v>
      </c>
      <c r="C23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2375" s="181" t="str">
        <f>CONCATENATE(All_Opps[[#This Row],[Opp Year]],"-",TEXT(All_Opps[[#This Row],[Week]],"00#"))</f>
        <v>2022-068</v>
      </c>
      <c r="E2375" s="181">
        <f>IFERROR(VALUE(RIGHT(All_Opps[[#This Row],[Opportunity Name]],2)),"")</f>
        <v>1</v>
      </c>
      <c r="F2375" s="181">
        <f>IFERROR(("20"&amp;LEFT(All_Opps[[#This Row],[Opportunity Name]],2))*1,"")</f>
        <v>2022</v>
      </c>
      <c r="G2375" s="181" t="str">
        <f>MID(All_Opps[[#This Row],[Opportunity Name]],3,2)</f>
        <v>08</v>
      </c>
      <c r="H2375" s="181" t="str">
        <f>LEFT(All_Opps[[#This Row],[Opportunity Name]],7)</f>
        <v>2208-42</v>
      </c>
      <c r="I2375" s="181" t="str" cm="1">
        <f t="array" ref="I23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75" s="181" t="str">
        <f>YEAR(All_Opps[[#This Row],[Close_Date]])&amp;"-"&amp;TEXT(MONTH(All_Opps[[#This Row],[Close_Date]]),"00")</f>
        <v>2022-04</v>
      </c>
      <c r="K2375" s="182">
        <f>All_Opps[[#This Row],[Created Date2]]*1</f>
        <v>44666</v>
      </c>
      <c r="L2375" s="183">
        <f>YEAR(All_Opps[[#This Row],[Created_Date]])</f>
        <v>2022</v>
      </c>
      <c r="M2375" s="184">
        <f>WEEKNUM(All_Opps[[#This Row],[Created_Date]],16)</f>
        <v>15</v>
      </c>
      <c r="N2375" s="182">
        <f>All_Opps[[#This Row],[Close Date]]*1</f>
        <v>44666</v>
      </c>
      <c r="O2375" s="185">
        <f>YEAR(All_Opps[[#This Row],[Close_Date]])</f>
        <v>2022</v>
      </c>
      <c r="P2375" s="183">
        <f>MONTH(All_Opps[[#This Row],[Close Date]])</f>
        <v>4</v>
      </c>
      <c r="Q2375" s="181">
        <f>WEEKNUM(All_Opps[[#This Row],[Close Date]],1)</f>
        <v>16</v>
      </c>
      <c r="R237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108</v>
      </c>
      <c r="S2375" s="4" t="s">
        <v>5060</v>
      </c>
      <c r="T2375" s="4" t="s">
        <v>5061</v>
      </c>
      <c r="U2375" s="68">
        <v>44666</v>
      </c>
      <c r="V2375" s="347" t="s">
        <v>19</v>
      </c>
      <c r="W2375" s="341">
        <v>18244</v>
      </c>
      <c r="X2375" s="4" t="s">
        <v>15</v>
      </c>
      <c r="Y2375" s="4" t="s">
        <v>328</v>
      </c>
      <c r="Z2375" s="68">
        <v>44666</v>
      </c>
    </row>
    <row r="2376" spans="1:26" ht="12.75" x14ac:dyDescent="0.35">
      <c r="A23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2376" s="181" t="str">
        <f>IF(All_Opps[[#This Row],[WeekMod]]&lt;&gt;"",CONCATENATE(All_Opps[[#This Row],[Opp Year]],"-",TEXT(All_Opps[[#This Row],[WeekMod]],"00#")),"")</f>
        <v>2022-068</v>
      </c>
      <c r="C23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2376" s="181" t="str">
        <f>CONCATENATE(All_Opps[[#This Row],[Opp Year]],"-",TEXT(All_Opps[[#This Row],[Week]],"00#"))</f>
        <v>2022-068</v>
      </c>
      <c r="E2376" s="181">
        <f>IFERROR(VALUE(RIGHT(All_Opps[[#This Row],[Opportunity Name]],2)),"")</f>
        <v>2</v>
      </c>
      <c r="F2376" s="181">
        <f>IFERROR(("20"&amp;LEFT(All_Opps[[#This Row],[Opportunity Name]],2))*1,"")</f>
        <v>2022</v>
      </c>
      <c r="G2376" s="181" t="str">
        <f>MID(All_Opps[[#This Row],[Opportunity Name]],3,2)</f>
        <v>08</v>
      </c>
      <c r="H2376" s="181" t="str">
        <f>LEFT(All_Opps[[#This Row],[Opportunity Name]],7)</f>
        <v>2208-16</v>
      </c>
      <c r="I2376" s="181" t="str" cm="1">
        <f t="array" ref="I23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376" s="181" t="str">
        <f>YEAR(All_Opps[[#This Row],[Close_Date]])&amp;"-"&amp;TEXT(MONTH(All_Opps[[#This Row],[Close_Date]]),"00")</f>
        <v>2022-04</v>
      </c>
      <c r="K2376" s="182">
        <f>All_Opps[[#This Row],[Created Date2]]*1</f>
        <v>43927</v>
      </c>
      <c r="L2376" s="183">
        <f>YEAR(All_Opps[[#This Row],[Created_Date]])</f>
        <v>2020</v>
      </c>
      <c r="M2376" s="184">
        <f>WEEKNUM(All_Opps[[#This Row],[Created_Date]],16)</f>
        <v>15</v>
      </c>
      <c r="N2376" s="182">
        <f>All_Opps[[#This Row],[Close Date]]*1</f>
        <v>44662</v>
      </c>
      <c r="O2376" s="185">
        <f>YEAR(All_Opps[[#This Row],[Close_Date]])</f>
        <v>2022</v>
      </c>
      <c r="P2376" s="183">
        <f>MONTH(All_Opps[[#This Row],[Close Date]])</f>
        <v>4</v>
      </c>
      <c r="Q2376" s="181">
        <f>WEEKNUM(All_Opps[[#This Row],[Close Date]],1)</f>
        <v>16</v>
      </c>
      <c r="R23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76" s="4" t="s">
        <v>5062</v>
      </c>
      <c r="T2376" s="4" t="s">
        <v>5063</v>
      </c>
      <c r="U2376" s="68">
        <v>44662</v>
      </c>
      <c r="V2376" s="347" t="s">
        <v>20</v>
      </c>
      <c r="W2376" s="9">
        <v>18307</v>
      </c>
      <c r="X2376" s="4" t="s">
        <v>181</v>
      </c>
      <c r="Y2376" s="4" t="s">
        <v>321</v>
      </c>
      <c r="Z2376" s="68">
        <v>43927</v>
      </c>
    </row>
    <row r="2377" spans="1:26" ht="12.75" x14ac:dyDescent="0.35">
      <c r="A23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2377" s="181" t="str">
        <f>IF(All_Opps[[#This Row],[WeekMod]]&lt;&gt;"",CONCATENATE(All_Opps[[#This Row],[Opp Year]],"-",TEXT(All_Opps[[#This Row],[WeekMod]],"00#")),"")</f>
        <v>2022-068</v>
      </c>
      <c r="C23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2377" s="181" t="str">
        <f>CONCATENATE(All_Opps[[#This Row],[Opp Year]],"-",TEXT(All_Opps[[#This Row],[Week]],"00#"))</f>
        <v>2022-068</v>
      </c>
      <c r="E2377" s="181">
        <f>IFERROR(VALUE(RIGHT(All_Opps[[#This Row],[Opportunity Name]],2)),"")</f>
        <v>8</v>
      </c>
      <c r="F2377" s="181">
        <f>IFERROR(("20"&amp;LEFT(All_Opps[[#This Row],[Opportunity Name]],2))*1,"")</f>
        <v>2022</v>
      </c>
      <c r="G2377" s="181" t="str">
        <f>MID(All_Opps[[#This Row],[Opportunity Name]],3,2)</f>
        <v>07</v>
      </c>
      <c r="H2377" s="181" t="str">
        <f>LEFT(All_Opps[[#This Row],[Opportunity Name]],7)</f>
        <v>2207 La</v>
      </c>
      <c r="I2377" s="181" t="str" cm="1">
        <f t="array" ref="I23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77" s="181" t="str">
        <f>YEAR(All_Opps[[#This Row],[Close_Date]])&amp;"-"&amp;TEXT(MONTH(All_Opps[[#This Row],[Close_Date]]),"00")</f>
        <v>2022-04</v>
      </c>
      <c r="K2377" s="182">
        <f>All_Opps[[#This Row],[Created Date2]]*1</f>
        <v>44650</v>
      </c>
      <c r="L2377" s="183">
        <f>YEAR(All_Opps[[#This Row],[Created_Date]])</f>
        <v>2022</v>
      </c>
      <c r="M2377" s="184">
        <f>WEEKNUM(All_Opps[[#This Row],[Created_Date]],16)</f>
        <v>13</v>
      </c>
      <c r="N2377" s="182">
        <f>All_Opps[[#This Row],[Close Date]]*1</f>
        <v>44667</v>
      </c>
      <c r="O2377" s="185">
        <f>YEAR(All_Opps[[#This Row],[Close_Date]])</f>
        <v>2022</v>
      </c>
      <c r="P2377" s="183">
        <f>MONTH(All_Opps[[#This Row],[Close Date]])</f>
        <v>4</v>
      </c>
      <c r="Q2377" s="181">
        <f>WEEKNUM(All_Opps[[#This Row],[Close Date]],1)</f>
        <v>16</v>
      </c>
      <c r="R237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77" s="4" t="s">
        <v>5064</v>
      </c>
      <c r="T2377" s="4" t="s">
        <v>5065</v>
      </c>
      <c r="U2377" s="68">
        <v>44667</v>
      </c>
      <c r="V2377" s="347" t="s">
        <v>18</v>
      </c>
      <c r="W2377" s="9">
        <v>188317</v>
      </c>
      <c r="X2377" s="4" t="s">
        <v>161</v>
      </c>
      <c r="Y2377" s="4" t="s">
        <v>1285</v>
      </c>
      <c r="Z2377" s="68">
        <v>44650</v>
      </c>
    </row>
    <row r="2378" spans="1:26" ht="12.75" x14ac:dyDescent="0.35">
      <c r="A23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2378" s="181" t="str">
        <f>IF(All_Opps[[#This Row],[WeekMod]]&lt;&gt;"",CONCATENATE(All_Opps[[#This Row],[Opp Year]],"-",TEXT(All_Opps[[#This Row],[WeekMod]],"00#")),"")</f>
        <v>2023-019</v>
      </c>
      <c r="C23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2378" s="181" t="str">
        <f>CONCATENATE(All_Opps[[#This Row],[Opp Year]],"-",TEXT(All_Opps[[#This Row],[Week]],"00#"))</f>
        <v>2023-019</v>
      </c>
      <c r="E2378" s="181">
        <f>IFERROR(VALUE(RIGHT(All_Opps[[#This Row],[Opportunity Name]],2)),"")</f>
        <v>2</v>
      </c>
      <c r="F2378" s="181">
        <f>IFERROR(("20"&amp;LEFT(All_Opps[[#This Row],[Opportunity Name]],2))*1,"")</f>
        <v>2023</v>
      </c>
      <c r="G2378" s="181" t="str">
        <f>MID(All_Opps[[#This Row],[Opportunity Name]],3,2)</f>
        <v>05</v>
      </c>
      <c r="H2378" s="181" t="str">
        <f>LEFT(All_Opps[[#This Row],[Opportunity Name]],7)</f>
        <v>2305-06</v>
      </c>
      <c r="I2378" s="181" t="str" cm="1">
        <f t="array" ref="I23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78" s="181" t="str">
        <f>YEAR(All_Opps[[#This Row],[Close_Date]])&amp;"-"&amp;TEXT(MONTH(All_Opps[[#This Row],[Close_Date]]),"00")</f>
        <v>2022-05</v>
      </c>
      <c r="K2378" s="182">
        <f>All_Opps[[#This Row],[Created Date2]]*1</f>
        <v>44675</v>
      </c>
      <c r="L2378" s="183">
        <f>YEAR(All_Opps[[#This Row],[Created_Date]])</f>
        <v>2022</v>
      </c>
      <c r="M2378" s="184">
        <f>WEEKNUM(All_Opps[[#This Row],[Created_Date]],16)</f>
        <v>17</v>
      </c>
      <c r="N2378" s="182">
        <f>All_Opps[[#This Row],[Close Date]]*1</f>
        <v>44685</v>
      </c>
      <c r="O2378" s="185">
        <f>YEAR(All_Opps[[#This Row],[Close_Date]])</f>
        <v>2022</v>
      </c>
      <c r="P2378" s="183">
        <f>MONTH(All_Opps[[#This Row],[Close Date]])</f>
        <v>5</v>
      </c>
      <c r="Q2378" s="181">
        <f>WEEKNUM(All_Opps[[#This Row],[Close Date]],1)</f>
        <v>19</v>
      </c>
      <c r="R237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372</v>
      </c>
      <c r="S2378" s="4" t="s">
        <v>5066</v>
      </c>
      <c r="T2378" s="4" t="s">
        <v>5067</v>
      </c>
      <c r="U2378" s="68">
        <v>44685</v>
      </c>
      <c r="V2378" s="347" t="s">
        <v>19</v>
      </c>
      <c r="W2378" s="341">
        <v>75593</v>
      </c>
      <c r="X2378" s="4" t="s">
        <v>15</v>
      </c>
      <c r="Y2378" s="4" t="s">
        <v>328</v>
      </c>
      <c r="Z2378" s="68">
        <v>44675</v>
      </c>
    </row>
    <row r="2379" spans="1:26" ht="12.75" x14ac:dyDescent="0.35">
      <c r="A23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2379" s="181" t="str">
        <f>IF(All_Opps[[#This Row],[WeekMod]]&lt;&gt;"",CONCATENATE(All_Opps[[#This Row],[Opp Year]],"-",TEXT(All_Opps[[#This Row],[WeekMod]],"00#")),"")</f>
        <v>2022-071</v>
      </c>
      <c r="C23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2379" s="181" t="str">
        <f>CONCATENATE(All_Opps[[#This Row],[Opp Year]],"-",TEXT(All_Opps[[#This Row],[Week]],"00#"))</f>
        <v>2022-071</v>
      </c>
      <c r="E2379" s="181">
        <f>IFERROR(VALUE(RIGHT(All_Opps[[#This Row],[Opportunity Name]],2)),"")</f>
        <v>6</v>
      </c>
      <c r="F2379" s="181">
        <f>IFERROR(("20"&amp;LEFT(All_Opps[[#This Row],[Opportunity Name]],2))*1,"")</f>
        <v>2022</v>
      </c>
      <c r="G2379" s="181" t="str">
        <f>MID(All_Opps[[#This Row],[Opportunity Name]],3,2)</f>
        <v>12</v>
      </c>
      <c r="H2379" s="181" t="str">
        <f>LEFT(All_Opps[[#This Row],[Opportunity Name]],7)</f>
        <v>2212-10</v>
      </c>
      <c r="I2379" s="181" t="str" cm="1">
        <f t="array" ref="I23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79" s="181" t="str">
        <f>YEAR(All_Opps[[#This Row],[Close_Date]])&amp;"-"&amp;TEXT(MONTH(All_Opps[[#This Row],[Close_Date]]),"00")</f>
        <v>2022-05</v>
      </c>
      <c r="K2379" s="182">
        <f>All_Opps[[#This Row],[Created Date2]]*1</f>
        <v>44677</v>
      </c>
      <c r="L2379" s="183">
        <f>YEAR(All_Opps[[#This Row],[Created_Date]])</f>
        <v>2022</v>
      </c>
      <c r="M2379" s="184">
        <f>WEEKNUM(All_Opps[[#This Row],[Created_Date]],16)</f>
        <v>17</v>
      </c>
      <c r="N2379" s="182">
        <f>All_Opps[[#This Row],[Close Date]]*1</f>
        <v>44684</v>
      </c>
      <c r="O2379" s="185">
        <f>YEAR(All_Opps[[#This Row],[Close_Date]])</f>
        <v>2022</v>
      </c>
      <c r="P2379" s="183">
        <f>MONTH(All_Opps[[#This Row],[Close Date]])</f>
        <v>5</v>
      </c>
      <c r="Q2379" s="181">
        <f>WEEKNUM(All_Opps[[#This Row],[Close Date]],1)</f>
        <v>19</v>
      </c>
      <c r="R237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219</v>
      </c>
      <c r="S2379" s="4" t="s">
        <v>5068</v>
      </c>
      <c r="T2379" s="4" t="s">
        <v>5069</v>
      </c>
      <c r="U2379" s="68">
        <v>44684</v>
      </c>
      <c r="V2379" s="347" t="s">
        <v>19</v>
      </c>
      <c r="W2379" s="341">
        <v>130299</v>
      </c>
      <c r="X2379" s="4" t="s">
        <v>159</v>
      </c>
      <c r="Y2379" s="4" t="s">
        <v>328</v>
      </c>
      <c r="Z2379" s="68">
        <v>44677</v>
      </c>
    </row>
    <row r="2380" spans="1:26" ht="12.75" x14ac:dyDescent="0.35">
      <c r="A23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2380" s="181" t="str">
        <f>IF(All_Opps[[#This Row],[WeekMod]]&lt;&gt;"",CONCATENATE(All_Opps[[#This Row],[Opp Year]],"-",TEXT(All_Opps[[#This Row],[WeekMod]],"00#")),"")</f>
        <v>2022-072</v>
      </c>
      <c r="C23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2380" s="181" t="str">
        <f>CONCATENATE(All_Opps[[#This Row],[Opp Year]],"-",TEXT(All_Opps[[#This Row],[Week]],"00#"))</f>
        <v>2022-072</v>
      </c>
      <c r="E2380" s="181">
        <f>IFERROR(VALUE(RIGHT(All_Opps[[#This Row],[Opportunity Name]],2)),"")</f>
        <v>4</v>
      </c>
      <c r="F2380" s="181">
        <f>IFERROR(("20"&amp;LEFT(All_Opps[[#This Row],[Opportunity Name]],2))*1,"")</f>
        <v>2022</v>
      </c>
      <c r="G2380" s="181" t="str">
        <f>MID(All_Opps[[#This Row],[Opportunity Name]],3,2)</f>
        <v>12</v>
      </c>
      <c r="H2380" s="181" t="str">
        <f>LEFT(All_Opps[[#This Row],[Opportunity Name]],7)</f>
        <v>2212-09</v>
      </c>
      <c r="I2380" s="181" t="str" cm="1">
        <f t="array" ref="I23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80" s="181" t="str">
        <f>YEAR(All_Opps[[#This Row],[Close_Date]])&amp;"-"&amp;TEXT(MONTH(All_Opps[[#This Row],[Close_Date]]),"00")</f>
        <v>2022-05</v>
      </c>
      <c r="K2380" s="182">
        <f>All_Opps[[#This Row],[Created Date2]]*1</f>
        <v>44691</v>
      </c>
      <c r="L2380" s="183">
        <f>YEAR(All_Opps[[#This Row],[Created_Date]])</f>
        <v>2022</v>
      </c>
      <c r="M2380" s="184">
        <f>WEEKNUM(All_Opps[[#This Row],[Created_Date]],16)</f>
        <v>19</v>
      </c>
      <c r="N2380" s="182">
        <f>All_Opps[[#This Row],[Close Date]]*1</f>
        <v>44695</v>
      </c>
      <c r="O2380" s="185">
        <f>YEAR(All_Opps[[#This Row],[Close_Date]])</f>
        <v>2022</v>
      </c>
      <c r="P2380" s="183">
        <f>MONTH(All_Opps[[#This Row],[Close Date]])</f>
        <v>5</v>
      </c>
      <c r="Q2380" s="181">
        <f>WEEKNUM(All_Opps[[#This Row],[Close Date]],1)</f>
        <v>20</v>
      </c>
      <c r="R238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205</v>
      </c>
      <c r="S2380" s="4" t="s">
        <v>5070</v>
      </c>
      <c r="T2380" s="4" t="s">
        <v>5071</v>
      </c>
      <c r="U2380" s="68">
        <v>44695</v>
      </c>
      <c r="V2380" s="347" t="s">
        <v>19</v>
      </c>
      <c r="W2380" s="9">
        <v>68068</v>
      </c>
      <c r="X2380" s="4" t="s">
        <v>6</v>
      </c>
      <c r="Y2380" s="4" t="s">
        <v>1285</v>
      </c>
      <c r="Z2380" s="68">
        <v>44691</v>
      </c>
    </row>
    <row r="2381" spans="1:26" ht="12.75" x14ac:dyDescent="0.35">
      <c r="A23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2381" s="181" t="str">
        <f>IF(All_Opps[[#This Row],[WeekMod]]&lt;&gt;"",CONCATENATE(All_Opps[[#This Row],[Opp Year]],"-",TEXT(All_Opps[[#This Row],[WeekMod]],"00#")),"")</f>
        <v>2022-069</v>
      </c>
      <c r="C23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2381" s="181" t="str">
        <f>CONCATENATE(All_Opps[[#This Row],[Opp Year]],"-",TEXT(All_Opps[[#This Row],[Week]],"00#"))</f>
        <v>2022-069</v>
      </c>
      <c r="E2381" s="181">
        <f>IFERROR(VALUE(RIGHT(All_Opps[[#This Row],[Opportunity Name]],2)),"")</f>
        <v>5</v>
      </c>
      <c r="F2381" s="181">
        <f>IFERROR(("20"&amp;LEFT(All_Opps[[#This Row],[Opportunity Name]],2))*1,"")</f>
        <v>2022</v>
      </c>
      <c r="G2381" s="181" t="str">
        <f>MID(All_Opps[[#This Row],[Opportunity Name]],3,2)</f>
        <v>12</v>
      </c>
      <c r="H2381" s="181" t="str">
        <f>LEFT(All_Opps[[#This Row],[Opportunity Name]],7)</f>
        <v>2212 Pr</v>
      </c>
      <c r="I2381" s="181" t="str" cm="1">
        <f t="array" ref="I23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81" s="181" t="str">
        <f>YEAR(All_Opps[[#This Row],[Close_Date]])&amp;"-"&amp;TEXT(MONTH(All_Opps[[#This Row],[Close_Date]]),"00")</f>
        <v>2022-04</v>
      </c>
      <c r="K2381" s="182">
        <f>All_Opps[[#This Row],[Created Date2]]*1</f>
        <v>44651</v>
      </c>
      <c r="L2381" s="183">
        <f>YEAR(All_Opps[[#This Row],[Created_Date]])</f>
        <v>2022</v>
      </c>
      <c r="M2381" s="184">
        <f>WEEKNUM(All_Opps[[#This Row],[Created_Date]],16)</f>
        <v>13</v>
      </c>
      <c r="N2381" s="182">
        <f>All_Opps[[#This Row],[Close Date]]*1</f>
        <v>44668</v>
      </c>
      <c r="O2381" s="185">
        <f>YEAR(All_Opps[[#This Row],[Close_Date]])</f>
        <v>2022</v>
      </c>
      <c r="P2381" s="183">
        <f>MONTH(All_Opps[[#This Row],[Close Date]])</f>
        <v>4</v>
      </c>
      <c r="Q2381" s="181">
        <f>WEEKNUM(All_Opps[[#This Row],[Close Date]],1)</f>
        <v>17</v>
      </c>
      <c r="R238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81" s="4" t="s">
        <v>5072</v>
      </c>
      <c r="T2381" s="4" t="s">
        <v>5073</v>
      </c>
      <c r="U2381" s="68">
        <v>44668</v>
      </c>
      <c r="V2381" s="347" t="s">
        <v>18</v>
      </c>
      <c r="W2381" s="9">
        <v>93982</v>
      </c>
      <c r="X2381" s="4" t="s">
        <v>13</v>
      </c>
      <c r="Y2381" s="4" t="s">
        <v>1285</v>
      </c>
      <c r="Z2381" s="68">
        <v>44651</v>
      </c>
    </row>
    <row r="2382" spans="1:26" ht="12.75" x14ac:dyDescent="0.35">
      <c r="A23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2382" s="181" t="str">
        <f>IF(All_Opps[[#This Row],[WeekMod]]&lt;&gt;"",CONCATENATE(All_Opps[[#This Row],[Opp Year]],"-",TEXT(All_Opps[[#This Row],[WeekMod]],"00#")),"")</f>
        <v>2022-071</v>
      </c>
      <c r="C23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2382" s="181" t="str">
        <f>CONCATENATE(All_Opps[[#This Row],[Opp Year]],"-",TEXT(All_Opps[[#This Row],[Week]],"00#"))</f>
        <v>2022-071</v>
      </c>
      <c r="E2382" s="181">
        <f>IFERROR(VALUE(RIGHT(All_Opps[[#This Row],[Opportunity Name]],2)),"")</f>
        <v>3</v>
      </c>
      <c r="F2382" s="181">
        <f>IFERROR(("20"&amp;LEFT(All_Opps[[#This Row],[Opportunity Name]],2))*1,"")</f>
        <v>2022</v>
      </c>
      <c r="G2382" s="181" t="str">
        <f>MID(All_Opps[[#This Row],[Opportunity Name]],3,2)</f>
        <v>07</v>
      </c>
      <c r="H2382" s="181" t="str">
        <f>LEFT(All_Opps[[#This Row],[Opportunity Name]],7)</f>
        <v>2207-34</v>
      </c>
      <c r="I2382" s="181" t="str" cm="1">
        <f t="array" ref="I23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82" s="181" t="str">
        <f>YEAR(All_Opps[[#This Row],[Close_Date]])&amp;"-"&amp;TEXT(MONTH(All_Opps[[#This Row],[Close_Date]]),"00")</f>
        <v>2022-05</v>
      </c>
      <c r="K2382" s="182">
        <f>All_Opps[[#This Row],[Created Date2]]*1</f>
        <v>44671</v>
      </c>
      <c r="L2382" s="183">
        <f>YEAR(All_Opps[[#This Row],[Created_Date]])</f>
        <v>2022</v>
      </c>
      <c r="M2382" s="184">
        <f>WEEKNUM(All_Opps[[#This Row],[Created_Date]],16)</f>
        <v>16</v>
      </c>
      <c r="N2382" s="182">
        <f>All_Opps[[#This Row],[Close Date]]*1</f>
        <v>44685</v>
      </c>
      <c r="O2382" s="185">
        <f>YEAR(All_Opps[[#This Row],[Close_Date]])</f>
        <v>2022</v>
      </c>
      <c r="P2382" s="183">
        <f>MONTH(All_Opps[[#This Row],[Close Date]])</f>
        <v>5</v>
      </c>
      <c r="Q2382" s="181">
        <f>WEEKNUM(All_Opps[[#This Row],[Close Date]],1)</f>
        <v>19</v>
      </c>
      <c r="R238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72</v>
      </c>
      <c r="S2382" s="4" t="s">
        <v>5074</v>
      </c>
      <c r="T2382" s="4" t="s">
        <v>5075</v>
      </c>
      <c r="U2382" s="68">
        <v>44685</v>
      </c>
      <c r="V2382" s="347" t="s">
        <v>19</v>
      </c>
      <c r="W2382" s="9">
        <v>102438</v>
      </c>
      <c r="X2382" s="4" t="s">
        <v>6</v>
      </c>
      <c r="Y2382" s="4" t="s">
        <v>3563</v>
      </c>
      <c r="Z2382" s="68">
        <v>44671</v>
      </c>
    </row>
    <row r="2383" spans="1:26" ht="12.75" x14ac:dyDescent="0.35">
      <c r="A23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2383" s="181" t="str">
        <f>IF(All_Opps[[#This Row],[WeekMod]]&lt;&gt;"",CONCATENATE(All_Opps[[#This Row],[Opp Year]],"-",TEXT(All_Opps[[#This Row],[WeekMod]],"00#")),"")</f>
        <v>2023-016</v>
      </c>
      <c r="C23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2383" s="181" t="str">
        <f>CONCATENATE(All_Opps[[#This Row],[Opp Year]],"-",TEXT(All_Opps[[#This Row],[Week]],"00#"))</f>
        <v>2023-016</v>
      </c>
      <c r="E2383" s="181">
        <f>IFERROR(VALUE(RIGHT(All_Opps[[#This Row],[Opportunity Name]],2)),"")</f>
        <v>2</v>
      </c>
      <c r="F2383" s="181">
        <f>IFERROR(("20"&amp;LEFT(All_Opps[[#This Row],[Opportunity Name]],2))*1,"")</f>
        <v>2023</v>
      </c>
      <c r="G2383" s="181" t="str">
        <f>MID(All_Opps[[#This Row],[Opportunity Name]],3,2)</f>
        <v>01</v>
      </c>
      <c r="H2383" s="181" t="str">
        <f>LEFT(All_Opps[[#This Row],[Opportunity Name]],7)</f>
        <v>2301 Ga</v>
      </c>
      <c r="I2383" s="181" t="str" cm="1">
        <f t="array" ref="I23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83" s="181" t="str">
        <f>YEAR(All_Opps[[#This Row],[Close_Date]])&amp;"-"&amp;TEXT(MONTH(All_Opps[[#This Row],[Close_Date]]),"00")</f>
        <v>2022-04</v>
      </c>
      <c r="K2383" s="182">
        <f>All_Opps[[#This Row],[Created Date2]]*1</f>
        <v>44655</v>
      </c>
      <c r="L2383" s="183">
        <f>YEAR(All_Opps[[#This Row],[Created_Date]])</f>
        <v>2022</v>
      </c>
      <c r="M2383" s="184">
        <f>WEEKNUM(All_Opps[[#This Row],[Created_Date]],16)</f>
        <v>14</v>
      </c>
      <c r="N2383" s="182">
        <f>All_Opps[[#This Row],[Close Date]]*1</f>
        <v>44662</v>
      </c>
      <c r="O2383" s="185">
        <f>YEAR(All_Opps[[#This Row],[Close_Date]])</f>
        <v>2022</v>
      </c>
      <c r="P2383" s="183">
        <f>MONTH(All_Opps[[#This Row],[Close Date]])</f>
        <v>4</v>
      </c>
      <c r="Q2383" s="181">
        <f>WEEKNUM(All_Opps[[#This Row],[Close Date]],1)</f>
        <v>16</v>
      </c>
      <c r="R238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83" s="4" t="s">
        <v>5076</v>
      </c>
      <c r="T2383" s="4" t="s">
        <v>5077</v>
      </c>
      <c r="U2383" s="68">
        <v>44662</v>
      </c>
      <c r="V2383" s="347" t="s">
        <v>18</v>
      </c>
      <c r="W2383" s="9">
        <v>38870</v>
      </c>
      <c r="X2383" s="4" t="s">
        <v>16</v>
      </c>
      <c r="Y2383" s="4" t="s">
        <v>1285</v>
      </c>
      <c r="Z2383" s="68">
        <v>44655</v>
      </c>
    </row>
    <row r="2384" spans="1:26" ht="12.75" x14ac:dyDescent="0.35">
      <c r="A23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2384" s="181" t="str">
        <f>IF(All_Opps[[#This Row],[WeekMod]]&lt;&gt;"",CONCATENATE(All_Opps[[#This Row],[Opp Year]],"-",TEXT(All_Opps[[#This Row],[WeekMod]],"00#")),"")</f>
        <v>2023-021</v>
      </c>
      <c r="C23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2384" s="181" t="str">
        <f>CONCATENATE(All_Opps[[#This Row],[Opp Year]],"-",TEXT(All_Opps[[#This Row],[Week]],"00#"))</f>
        <v>2023-021</v>
      </c>
      <c r="E2384" s="181">
        <f>IFERROR(VALUE(RIGHT(All_Opps[[#This Row],[Opportunity Name]],2)),"")</f>
        <v>6</v>
      </c>
      <c r="F2384" s="181">
        <f>IFERROR(("20"&amp;LEFT(All_Opps[[#This Row],[Opportunity Name]],2))*1,"")</f>
        <v>2023</v>
      </c>
      <c r="G2384" s="181" t="str">
        <f>MID(All_Opps[[#This Row],[Opportunity Name]],3,2)</f>
        <v>12</v>
      </c>
      <c r="H2384" s="181" t="str">
        <f>LEFT(All_Opps[[#This Row],[Opportunity Name]],7)</f>
        <v>2312 Du</v>
      </c>
      <c r="I2384" s="181" t="str" cm="1">
        <f t="array" ref="I23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84" s="181" t="str">
        <f>YEAR(All_Opps[[#This Row],[Close_Date]])&amp;"-"&amp;TEXT(MONTH(All_Opps[[#This Row],[Close_Date]]),"00")</f>
        <v>2022-05</v>
      </c>
      <c r="K2384" s="182">
        <f>All_Opps[[#This Row],[Created Date2]]*1</f>
        <v>44688</v>
      </c>
      <c r="L2384" s="183">
        <f>YEAR(All_Opps[[#This Row],[Created_Date]])</f>
        <v>2022</v>
      </c>
      <c r="M2384" s="184">
        <f>WEEKNUM(All_Opps[[#This Row],[Created_Date]],16)</f>
        <v>19</v>
      </c>
      <c r="N2384" s="182">
        <f>All_Opps[[#This Row],[Close Date]]*1</f>
        <v>44697</v>
      </c>
      <c r="O2384" s="185">
        <f>YEAR(All_Opps[[#This Row],[Close_Date]])</f>
        <v>2022</v>
      </c>
      <c r="P2384" s="183">
        <f>MONTH(All_Opps[[#This Row],[Close Date]])</f>
        <v>5</v>
      </c>
      <c r="Q2384" s="181">
        <f>WEEKNUM(All_Opps[[#This Row],[Close Date]],1)</f>
        <v>21</v>
      </c>
      <c r="R238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84" s="4" t="s">
        <v>5078</v>
      </c>
      <c r="T2384" s="4" t="s">
        <v>5079</v>
      </c>
      <c r="U2384" s="68">
        <v>44697</v>
      </c>
      <c r="V2384" s="347" t="s">
        <v>18</v>
      </c>
      <c r="W2384" s="9">
        <v>103528</v>
      </c>
      <c r="X2384" s="4" t="s">
        <v>5</v>
      </c>
      <c r="Y2384" s="4" t="s">
        <v>3563</v>
      </c>
      <c r="Z2384" s="68">
        <v>44688</v>
      </c>
    </row>
    <row r="2385" spans="1:26" ht="12.75" x14ac:dyDescent="0.35">
      <c r="A23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2385" s="181" t="str">
        <f>IF(All_Opps[[#This Row],[WeekMod]]&lt;&gt;"",CONCATENATE(All_Opps[[#This Row],[Opp Year]],"-",TEXT(All_Opps[[#This Row],[WeekMod]],"00#")),"")</f>
        <v>2022-070</v>
      </c>
      <c r="C23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2385" s="181" t="str">
        <f>CONCATENATE(All_Opps[[#This Row],[Opp Year]],"-",TEXT(All_Opps[[#This Row],[Week]],"00#"))</f>
        <v>2022-070</v>
      </c>
      <c r="E2385" s="181">
        <f>IFERROR(VALUE(RIGHT(All_Opps[[#This Row],[Opportunity Name]],2)),"")</f>
        <v>2</v>
      </c>
      <c r="F2385" s="181">
        <f>IFERROR(("20"&amp;LEFT(All_Opps[[#This Row],[Opportunity Name]],2))*1,"")</f>
        <v>2022</v>
      </c>
      <c r="G2385" s="181" t="str">
        <f>MID(All_Opps[[#This Row],[Opportunity Name]],3,2)</f>
        <v>08</v>
      </c>
      <c r="H2385" s="181" t="str">
        <f>LEFT(All_Opps[[#This Row],[Opportunity Name]],7)</f>
        <v>2208-01</v>
      </c>
      <c r="I2385" s="181" t="str" cm="1">
        <f t="array" ref="I23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85" s="181" t="str">
        <f>YEAR(All_Opps[[#This Row],[Close_Date]])&amp;"-"&amp;TEXT(MONTH(All_Opps[[#This Row],[Close_Date]]),"00")</f>
        <v>2022-04</v>
      </c>
      <c r="K2385" s="182">
        <f>All_Opps[[#This Row],[Created Date2]]*1</f>
        <v>44681</v>
      </c>
      <c r="L2385" s="183">
        <f>YEAR(All_Opps[[#This Row],[Created_Date]])</f>
        <v>2022</v>
      </c>
      <c r="M2385" s="184">
        <f>WEEKNUM(All_Opps[[#This Row],[Created_Date]],16)</f>
        <v>18</v>
      </c>
      <c r="N2385" s="182">
        <f>All_Opps[[#This Row],[Close Date]]*1</f>
        <v>44681</v>
      </c>
      <c r="O2385" s="185">
        <f>YEAR(All_Opps[[#This Row],[Close_Date]])</f>
        <v>2022</v>
      </c>
      <c r="P2385" s="183">
        <f>MONTH(All_Opps[[#This Row],[Close Date]])</f>
        <v>4</v>
      </c>
      <c r="Q2385" s="181">
        <f>WEEKNUM(All_Opps[[#This Row],[Close Date]],1)</f>
        <v>18</v>
      </c>
      <c r="R238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93</v>
      </c>
      <c r="S2385" s="4" t="s">
        <v>5080</v>
      </c>
      <c r="T2385" s="4" t="s">
        <v>5081</v>
      </c>
      <c r="U2385" s="68">
        <v>44681</v>
      </c>
      <c r="V2385" s="347" t="s">
        <v>19</v>
      </c>
      <c r="W2385" s="341">
        <v>247984</v>
      </c>
      <c r="X2385" s="4" t="s">
        <v>159</v>
      </c>
      <c r="Y2385" s="4" t="s">
        <v>328</v>
      </c>
      <c r="Z2385" s="68">
        <v>44681</v>
      </c>
    </row>
    <row r="2386" spans="1:26" ht="12.75" x14ac:dyDescent="0.35">
      <c r="A23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2386" s="181" t="str">
        <f>IF(All_Opps[[#This Row],[WeekMod]]&lt;&gt;"",CONCATENATE(All_Opps[[#This Row],[Opp Year]],"-",TEXT(All_Opps[[#This Row],[WeekMod]],"00#")),"")</f>
        <v>2022-069</v>
      </c>
      <c r="C23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2386" s="181" t="str">
        <f>CONCATENATE(All_Opps[[#This Row],[Opp Year]],"-",TEXT(All_Opps[[#This Row],[Week]],"00#"))</f>
        <v>2022-069</v>
      </c>
      <c r="E2386" s="181">
        <f>IFERROR(VALUE(RIGHT(All_Opps[[#This Row],[Opportunity Name]],2)),"")</f>
        <v>12</v>
      </c>
      <c r="F2386" s="181">
        <f>IFERROR(("20"&amp;LEFT(All_Opps[[#This Row],[Opportunity Name]],2))*1,"")</f>
        <v>2022</v>
      </c>
      <c r="G2386" s="181" t="str">
        <f>MID(All_Opps[[#This Row],[Opportunity Name]],3,2)</f>
        <v>07</v>
      </c>
      <c r="H2386" s="181" t="str">
        <f>LEFT(All_Opps[[#This Row],[Opportunity Name]],7)</f>
        <v>2207-35</v>
      </c>
      <c r="I2386" s="181" t="str" cm="1">
        <f t="array" ref="I23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86" s="181" t="str">
        <f>YEAR(All_Opps[[#This Row],[Close_Date]])&amp;"-"&amp;TEXT(MONTH(All_Opps[[#This Row],[Close_Date]]),"00")</f>
        <v>2022-04</v>
      </c>
      <c r="K2386" s="182">
        <f>All_Opps[[#This Row],[Created Date2]]*1</f>
        <v>44668</v>
      </c>
      <c r="L2386" s="183">
        <f>YEAR(All_Opps[[#This Row],[Created_Date]])</f>
        <v>2022</v>
      </c>
      <c r="M2386" s="184">
        <f>WEEKNUM(All_Opps[[#This Row],[Created_Date]],16)</f>
        <v>16</v>
      </c>
      <c r="N2386" s="182">
        <f>All_Opps[[#This Row],[Close Date]]*1</f>
        <v>44670</v>
      </c>
      <c r="O2386" s="185">
        <f>YEAR(All_Opps[[#This Row],[Close_Date]])</f>
        <v>2022</v>
      </c>
      <c r="P2386" s="183">
        <f>MONTH(All_Opps[[#This Row],[Close Date]])</f>
        <v>4</v>
      </c>
      <c r="Q2386" s="181">
        <f>WEEKNUM(All_Opps[[#This Row],[Close Date]],1)</f>
        <v>17</v>
      </c>
      <c r="R238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75</v>
      </c>
      <c r="S2386" s="4" t="s">
        <v>5082</v>
      </c>
      <c r="T2386" s="4" t="s">
        <v>5083</v>
      </c>
      <c r="U2386" s="68">
        <v>44670</v>
      </c>
      <c r="V2386" s="347" t="s">
        <v>19</v>
      </c>
      <c r="W2386" s="341">
        <v>352662</v>
      </c>
      <c r="X2386" s="4" t="s">
        <v>13</v>
      </c>
      <c r="Y2386" s="4" t="s">
        <v>328</v>
      </c>
      <c r="Z2386" s="68">
        <v>44668</v>
      </c>
    </row>
    <row r="2387" spans="1:26" ht="12.75" x14ac:dyDescent="0.35">
      <c r="A23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2387" s="181" t="str">
        <f>IF(All_Opps[[#This Row],[WeekMod]]&lt;&gt;"",CONCATENATE(All_Opps[[#This Row],[Opp Year]],"-",TEXT(All_Opps[[#This Row],[WeekMod]],"00#")),"")</f>
        <v>2023-019</v>
      </c>
      <c r="C23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2387" s="181" t="str">
        <f>CONCATENATE(All_Opps[[#This Row],[Opp Year]],"-",TEXT(All_Opps[[#This Row],[Week]],"00#"))</f>
        <v>2023-019</v>
      </c>
      <c r="E2387" s="181">
        <f>IFERROR(VALUE(RIGHT(All_Opps[[#This Row],[Opportunity Name]],2)),"")</f>
        <v>5</v>
      </c>
      <c r="F2387" s="181">
        <f>IFERROR(("20"&amp;LEFT(All_Opps[[#This Row],[Opportunity Name]],2))*1,"")</f>
        <v>2023</v>
      </c>
      <c r="G2387" s="181" t="str">
        <f>MID(All_Opps[[#This Row],[Opportunity Name]],3,2)</f>
        <v>06</v>
      </c>
      <c r="H2387" s="181" t="str">
        <f>LEFT(All_Opps[[#This Row],[Opportunity Name]],7)</f>
        <v>2306 Ho</v>
      </c>
      <c r="I2387" s="181" t="str" cm="1">
        <f t="array" ref="I23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87" s="181" t="str">
        <f>YEAR(All_Opps[[#This Row],[Close_Date]])&amp;"-"&amp;TEXT(MONTH(All_Opps[[#This Row],[Close_Date]]),"00")</f>
        <v>2022-05</v>
      </c>
      <c r="K2387" s="182">
        <f>All_Opps[[#This Row],[Created Date2]]*1</f>
        <v>44665</v>
      </c>
      <c r="L2387" s="183">
        <f>YEAR(All_Opps[[#This Row],[Created_Date]])</f>
        <v>2022</v>
      </c>
      <c r="M2387" s="184">
        <f>WEEKNUM(All_Opps[[#This Row],[Created_Date]],16)</f>
        <v>15</v>
      </c>
      <c r="N2387" s="182">
        <f>All_Opps[[#This Row],[Close Date]]*1</f>
        <v>44686</v>
      </c>
      <c r="O2387" s="185">
        <f>YEAR(All_Opps[[#This Row],[Close_Date]])</f>
        <v>2022</v>
      </c>
      <c r="P2387" s="183">
        <f>MONTH(All_Opps[[#This Row],[Close Date]])</f>
        <v>5</v>
      </c>
      <c r="Q2387" s="181">
        <f>WEEKNUM(All_Opps[[#This Row],[Close Date]],1)</f>
        <v>19</v>
      </c>
      <c r="R238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87" s="4" t="s">
        <v>5084</v>
      </c>
      <c r="T2387" s="4" t="s">
        <v>5085</v>
      </c>
      <c r="U2387" s="68">
        <v>44686</v>
      </c>
      <c r="V2387" s="347" t="s">
        <v>18</v>
      </c>
      <c r="W2387" s="9">
        <v>66591</v>
      </c>
      <c r="X2387" s="4" t="s">
        <v>13</v>
      </c>
      <c r="Y2387" s="4" t="s">
        <v>1285</v>
      </c>
      <c r="Z2387" s="68">
        <v>44665</v>
      </c>
    </row>
    <row r="2388" spans="1:26" ht="12.75" x14ac:dyDescent="0.35">
      <c r="A23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2388" s="181" t="str">
        <f>IF(All_Opps[[#This Row],[WeekMod]]&lt;&gt;"",CONCATENATE(All_Opps[[#This Row],[Opp Year]],"-",TEXT(All_Opps[[#This Row],[WeekMod]],"00#")),"")</f>
        <v>2022-068</v>
      </c>
      <c r="C23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2388" s="181" t="str">
        <f>CONCATENATE(All_Opps[[#This Row],[Opp Year]],"-",TEXT(All_Opps[[#This Row],[Week]],"00#"))</f>
        <v>2022-068</v>
      </c>
      <c r="E2388" s="181">
        <f>IFERROR(VALUE(RIGHT(All_Opps[[#This Row],[Opportunity Name]],2)),"")</f>
        <v>2</v>
      </c>
      <c r="F2388" s="181">
        <f>IFERROR(("20"&amp;LEFT(All_Opps[[#This Row],[Opportunity Name]],2))*1,"")</f>
        <v>2022</v>
      </c>
      <c r="G2388" s="181" t="str">
        <f>MID(All_Opps[[#This Row],[Opportunity Name]],3,2)</f>
        <v>07</v>
      </c>
      <c r="H2388" s="181" t="str">
        <f>LEFT(All_Opps[[#This Row],[Opportunity Name]],7)</f>
        <v>2207 Ko</v>
      </c>
      <c r="I2388" s="181" t="str" cm="1">
        <f t="array" ref="I23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88" s="181" t="str">
        <f>YEAR(All_Opps[[#This Row],[Close_Date]])&amp;"-"&amp;TEXT(MONTH(All_Opps[[#This Row],[Close_Date]]),"00")</f>
        <v>2022-04</v>
      </c>
      <c r="K2388" s="182">
        <f>All_Opps[[#This Row],[Created Date2]]*1</f>
        <v>44652</v>
      </c>
      <c r="L2388" s="183">
        <f>YEAR(All_Opps[[#This Row],[Created_Date]])</f>
        <v>2022</v>
      </c>
      <c r="M2388" s="184">
        <f>WEEKNUM(All_Opps[[#This Row],[Created_Date]],16)</f>
        <v>13</v>
      </c>
      <c r="N2388" s="182">
        <f>All_Opps[[#This Row],[Close Date]]*1</f>
        <v>44666</v>
      </c>
      <c r="O2388" s="185">
        <f>YEAR(All_Opps[[#This Row],[Close_Date]])</f>
        <v>2022</v>
      </c>
      <c r="P2388" s="183">
        <f>MONTH(All_Opps[[#This Row],[Close Date]])</f>
        <v>4</v>
      </c>
      <c r="Q2388" s="181">
        <f>WEEKNUM(All_Opps[[#This Row],[Close Date]],1)</f>
        <v>16</v>
      </c>
      <c r="R238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88" s="4" t="s">
        <v>5086</v>
      </c>
      <c r="T2388" s="4" t="s">
        <v>5087</v>
      </c>
      <c r="U2388" s="68">
        <v>44666</v>
      </c>
      <c r="V2388" s="347" t="s">
        <v>18</v>
      </c>
      <c r="W2388" s="9">
        <v>41383</v>
      </c>
      <c r="X2388" s="4" t="s">
        <v>13</v>
      </c>
      <c r="Y2388" s="4" t="s">
        <v>3563</v>
      </c>
      <c r="Z2388" s="68">
        <v>44652</v>
      </c>
    </row>
    <row r="2389" spans="1:26" ht="12.75" x14ac:dyDescent="0.35">
      <c r="A23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2389" s="181" t="str">
        <f>IF(All_Opps[[#This Row],[WeekMod]]&lt;&gt;"",CONCATENATE(All_Opps[[#This Row],[Opp Year]],"-",TEXT(All_Opps[[#This Row],[WeekMod]],"00#")),"")</f>
        <v>2023-021</v>
      </c>
      <c r="C23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2389" s="181" t="str">
        <f>CONCATENATE(All_Opps[[#This Row],[Opp Year]],"-",TEXT(All_Opps[[#This Row],[Week]],"00#"))</f>
        <v>2023-021</v>
      </c>
      <c r="E2389" s="181">
        <f>IFERROR(VALUE(RIGHT(All_Opps[[#This Row],[Opportunity Name]],2)),"")</f>
        <v>2</v>
      </c>
      <c r="F2389" s="181">
        <f>IFERROR(("20"&amp;LEFT(All_Opps[[#This Row],[Opportunity Name]],2))*1,"")</f>
        <v>2023</v>
      </c>
      <c r="G2389" s="181" t="str">
        <f>MID(All_Opps[[#This Row],[Opportunity Name]],3,2)</f>
        <v>01</v>
      </c>
      <c r="H2389" s="181" t="str">
        <f>LEFT(All_Opps[[#This Row],[Opportunity Name]],7)</f>
        <v>2301-03</v>
      </c>
      <c r="I2389" s="181" t="str" cm="1">
        <f t="array" ref="I23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89" s="181" t="str">
        <f>YEAR(All_Opps[[#This Row],[Close_Date]])&amp;"-"&amp;TEXT(MONTH(All_Opps[[#This Row],[Close_Date]]),"00")</f>
        <v>2022-05</v>
      </c>
      <c r="K2389" s="182">
        <f>All_Opps[[#This Row],[Created Date2]]*1</f>
        <v>44687</v>
      </c>
      <c r="L2389" s="183">
        <f>YEAR(All_Opps[[#This Row],[Created_Date]])</f>
        <v>2022</v>
      </c>
      <c r="M2389" s="184">
        <f>WEEKNUM(All_Opps[[#This Row],[Created_Date]],16)</f>
        <v>18</v>
      </c>
      <c r="N2389" s="182">
        <f>All_Opps[[#This Row],[Close Date]]*1</f>
        <v>44697</v>
      </c>
      <c r="O2389" s="185">
        <f>YEAR(All_Opps[[#This Row],[Close_Date]])</f>
        <v>2022</v>
      </c>
      <c r="P2389" s="183">
        <f>MONTH(All_Opps[[#This Row],[Close Date]])</f>
        <v>5</v>
      </c>
      <c r="Q2389" s="181">
        <f>WEEKNUM(All_Opps[[#This Row],[Close Date]],1)</f>
        <v>21</v>
      </c>
      <c r="R238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240</v>
      </c>
      <c r="S2389" s="4" t="s">
        <v>5088</v>
      </c>
      <c r="T2389" s="4" t="s">
        <v>5089</v>
      </c>
      <c r="U2389" s="68">
        <v>44697</v>
      </c>
      <c r="V2389" s="347" t="s">
        <v>19</v>
      </c>
      <c r="W2389" s="341">
        <v>78092</v>
      </c>
      <c r="X2389" s="4" t="s">
        <v>15</v>
      </c>
      <c r="Y2389" s="4" t="s">
        <v>328</v>
      </c>
      <c r="Z2389" s="68">
        <v>44687</v>
      </c>
    </row>
    <row r="2390" spans="1:26" ht="12.75" x14ac:dyDescent="0.35">
      <c r="A23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2390" s="181" t="str">
        <f>IF(All_Opps[[#This Row],[WeekMod]]&lt;&gt;"",CONCATENATE(All_Opps[[#This Row],[Opp Year]],"-",TEXT(All_Opps[[#This Row],[WeekMod]],"00#")),"")</f>
        <v>2022-067</v>
      </c>
      <c r="C23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2390" s="181" t="str">
        <f>CONCATENATE(All_Opps[[#This Row],[Opp Year]],"-",TEXT(All_Opps[[#This Row],[Week]],"00#"))</f>
        <v>2022-067</v>
      </c>
      <c r="E2390" s="181" t="str">
        <f>IFERROR(VALUE(RIGHT(All_Opps[[#This Row],[Opportunity Name]],2)),"")</f>
        <v/>
      </c>
      <c r="F2390" s="181">
        <f>IFERROR(("20"&amp;LEFT(All_Opps[[#This Row],[Opportunity Name]],2))*1,"")</f>
        <v>2022</v>
      </c>
      <c r="G2390" s="181" t="str">
        <f>MID(All_Opps[[#This Row],[Opportunity Name]],3,2)</f>
        <v>04</v>
      </c>
      <c r="H2390" s="181" t="str">
        <f>LEFT(All_Opps[[#This Row],[Opportunity Name]],7)</f>
        <v>2204-13</v>
      </c>
      <c r="I2390" s="181" t="str" cm="1">
        <f t="array" ref="I23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90" s="181" t="str">
        <f>YEAR(All_Opps[[#This Row],[Close_Date]])&amp;"-"&amp;TEXT(MONTH(All_Opps[[#This Row],[Close_Date]]),"00")</f>
        <v>2022-04</v>
      </c>
      <c r="K2390" s="182">
        <f>All_Opps[[#This Row],[Created Date2]]*1</f>
        <v>44654</v>
      </c>
      <c r="L2390" s="183">
        <f>YEAR(All_Opps[[#This Row],[Created_Date]])</f>
        <v>2022</v>
      </c>
      <c r="M2390" s="184">
        <f>WEEKNUM(All_Opps[[#This Row],[Created_Date]],16)</f>
        <v>14</v>
      </c>
      <c r="N2390" s="182">
        <f>All_Opps[[#This Row],[Close Date]]*1</f>
        <v>44656</v>
      </c>
      <c r="O2390" s="185">
        <f>YEAR(All_Opps[[#This Row],[Close_Date]])</f>
        <v>2022</v>
      </c>
      <c r="P2390" s="183">
        <f>MONTH(All_Opps[[#This Row],[Close Date]])</f>
        <v>4</v>
      </c>
      <c r="Q2390" s="181">
        <f>WEEKNUM(All_Opps[[#This Row],[Close Date]],1)</f>
        <v>15</v>
      </c>
      <c r="R23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90" s="4" t="s">
        <v>5090</v>
      </c>
      <c r="T2390" s="4" t="s">
        <v>5091</v>
      </c>
      <c r="U2390" s="68">
        <v>44656</v>
      </c>
      <c r="V2390" s="347" t="s">
        <v>19</v>
      </c>
      <c r="W2390" s="9">
        <v>98552</v>
      </c>
      <c r="X2390" s="4" t="s">
        <v>5</v>
      </c>
      <c r="Y2390" s="4" t="s">
        <v>3563</v>
      </c>
      <c r="Z2390" s="68">
        <v>44654</v>
      </c>
    </row>
    <row r="2391" spans="1:26" ht="12.75" x14ac:dyDescent="0.35">
      <c r="A23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2391" s="181" t="str">
        <f>IF(All_Opps[[#This Row],[WeekMod]]&lt;&gt;"",CONCATENATE(All_Opps[[#This Row],[Opp Year]],"-",TEXT(All_Opps[[#This Row],[WeekMod]],"00#")),"")</f>
        <v>2022-068</v>
      </c>
      <c r="C23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2391" s="181" t="str">
        <f>CONCATENATE(All_Opps[[#This Row],[Opp Year]],"-",TEXT(All_Opps[[#This Row],[Week]],"00#"))</f>
        <v>2022-068</v>
      </c>
      <c r="E2391" s="181">
        <f>IFERROR(VALUE(RIGHT(All_Opps[[#This Row],[Opportunity Name]],2)),"")</f>
        <v>2</v>
      </c>
      <c r="F2391" s="181">
        <f>IFERROR(("20"&amp;LEFT(All_Opps[[#This Row],[Opportunity Name]],2))*1,"")</f>
        <v>2022</v>
      </c>
      <c r="G2391" s="181" t="str">
        <f>MID(All_Opps[[#This Row],[Opportunity Name]],3,2)</f>
        <v>11</v>
      </c>
      <c r="H2391" s="181" t="str">
        <f>LEFT(All_Opps[[#This Row],[Opportunity Name]],7)</f>
        <v>2211-05</v>
      </c>
      <c r="I2391" s="181" t="str" cm="1">
        <f t="array" ref="I23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91" s="181" t="str">
        <f>YEAR(All_Opps[[#This Row],[Close_Date]])&amp;"-"&amp;TEXT(MONTH(All_Opps[[#This Row],[Close_Date]]),"00")</f>
        <v>2022-04</v>
      </c>
      <c r="K2391" s="182">
        <f>All_Opps[[#This Row],[Created Date2]]*1</f>
        <v>44658</v>
      </c>
      <c r="L2391" s="183">
        <f>YEAR(All_Opps[[#This Row],[Created_Date]])</f>
        <v>2022</v>
      </c>
      <c r="M2391" s="184">
        <f>WEEKNUM(All_Opps[[#This Row],[Created_Date]],16)</f>
        <v>14</v>
      </c>
      <c r="N2391" s="182">
        <f>All_Opps[[#This Row],[Close Date]]*1</f>
        <v>44662</v>
      </c>
      <c r="O2391" s="185">
        <f>YEAR(All_Opps[[#This Row],[Close_Date]])</f>
        <v>2022</v>
      </c>
      <c r="P2391" s="183">
        <f>MONTH(All_Opps[[#This Row],[Close Date]])</f>
        <v>4</v>
      </c>
      <c r="Q2391" s="181">
        <f>WEEKNUM(All_Opps[[#This Row],[Close Date]],1)</f>
        <v>16</v>
      </c>
      <c r="R239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208</v>
      </c>
      <c r="S2391" s="4" t="s">
        <v>5092</v>
      </c>
      <c r="T2391" s="4" t="s">
        <v>5093</v>
      </c>
      <c r="U2391" s="68">
        <v>44662</v>
      </c>
      <c r="V2391" s="347" t="s">
        <v>19</v>
      </c>
      <c r="W2391" s="341">
        <v>53084</v>
      </c>
      <c r="X2391" s="4" t="s">
        <v>161</v>
      </c>
      <c r="Y2391" s="4" t="s">
        <v>328</v>
      </c>
      <c r="Z2391" s="68">
        <v>44658</v>
      </c>
    </row>
    <row r="2392" spans="1:26" ht="12.75" x14ac:dyDescent="0.35">
      <c r="A23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2392" s="181" t="str">
        <f>IF(All_Opps[[#This Row],[WeekMod]]&lt;&gt;"",CONCATENATE(All_Opps[[#This Row],[Opp Year]],"-",TEXT(All_Opps[[#This Row],[WeekMod]],"00#")),"")</f>
        <v>2022-069</v>
      </c>
      <c r="C23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2392" s="181" t="str">
        <f>CONCATENATE(All_Opps[[#This Row],[Opp Year]],"-",TEXT(All_Opps[[#This Row],[Week]],"00#"))</f>
        <v>2022-069</v>
      </c>
      <c r="E2392" s="181">
        <f>IFERROR(VALUE(RIGHT(All_Opps[[#This Row],[Opportunity Name]],2)),"")</f>
        <v>20</v>
      </c>
      <c r="F2392" s="181">
        <f>IFERROR(("20"&amp;LEFT(All_Opps[[#This Row],[Opportunity Name]],2))*1,"")</f>
        <v>2022</v>
      </c>
      <c r="G2392" s="181" t="str">
        <f>MID(All_Opps[[#This Row],[Opportunity Name]],3,2)</f>
        <v>07</v>
      </c>
      <c r="H2392" s="181" t="str">
        <f>LEFT(All_Opps[[#This Row],[Opportunity Name]],7)</f>
        <v>2207-31</v>
      </c>
      <c r="I2392" s="181" t="str" cm="1">
        <f t="array" ref="I23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92" s="181" t="str">
        <f>YEAR(All_Opps[[#This Row],[Close_Date]])&amp;"-"&amp;TEXT(MONTH(All_Opps[[#This Row],[Close_Date]]),"00")</f>
        <v>2022-04</v>
      </c>
      <c r="K2392" s="182">
        <f>All_Opps[[#This Row],[Created Date2]]*1</f>
        <v>44627</v>
      </c>
      <c r="L2392" s="183">
        <f>YEAR(All_Opps[[#This Row],[Created_Date]])</f>
        <v>2022</v>
      </c>
      <c r="M2392" s="184">
        <f>WEEKNUM(All_Opps[[#This Row],[Created_Date]],16)</f>
        <v>10</v>
      </c>
      <c r="N2392" s="182">
        <f>All_Opps[[#This Row],[Close Date]]*1</f>
        <v>44668</v>
      </c>
      <c r="O2392" s="185">
        <f>YEAR(All_Opps[[#This Row],[Close_Date]])</f>
        <v>2022</v>
      </c>
      <c r="P2392" s="183">
        <f>MONTH(All_Opps[[#This Row],[Close Date]])</f>
        <v>4</v>
      </c>
      <c r="Q2392" s="181">
        <f>WEEKNUM(All_Opps[[#This Row],[Close Date]],1)</f>
        <v>17</v>
      </c>
      <c r="R239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92" s="4" t="s">
        <v>5094</v>
      </c>
      <c r="T2392" s="4" t="s">
        <v>5095</v>
      </c>
      <c r="U2392" s="68">
        <v>44668</v>
      </c>
      <c r="V2392" s="347" t="s">
        <v>18</v>
      </c>
      <c r="W2392" s="341">
        <v>333030</v>
      </c>
      <c r="X2392" s="4" t="s">
        <v>15</v>
      </c>
      <c r="Y2392" s="4" t="s">
        <v>328</v>
      </c>
      <c r="Z2392" s="68">
        <v>44627</v>
      </c>
    </row>
    <row r="2393" spans="1:26" ht="12.75" x14ac:dyDescent="0.35">
      <c r="A23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2393" s="181" t="str">
        <f>IF(All_Opps[[#This Row],[WeekMod]]&lt;&gt;"",CONCATENATE(All_Opps[[#This Row],[Opp Year]],"-",TEXT(All_Opps[[#This Row],[WeekMod]],"00#")),"")</f>
        <v>2022-074</v>
      </c>
      <c r="C23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2393" s="181" t="str">
        <f>CONCATENATE(All_Opps[[#This Row],[Opp Year]],"-",TEXT(All_Opps[[#This Row],[Week]],"00#"))</f>
        <v>2022-074</v>
      </c>
      <c r="E2393" s="181">
        <f>IFERROR(VALUE(RIGHT(All_Opps[[#This Row],[Opportunity Name]],2)),"")</f>
        <v>2</v>
      </c>
      <c r="F2393" s="181">
        <f>IFERROR(("20"&amp;LEFT(All_Opps[[#This Row],[Opportunity Name]],2))*1,"")</f>
        <v>2022</v>
      </c>
      <c r="G2393" s="181" t="str">
        <f>MID(All_Opps[[#This Row],[Opportunity Name]],3,2)</f>
        <v>09</v>
      </c>
      <c r="H2393" s="181" t="str">
        <f>LEFT(All_Opps[[#This Row],[Opportunity Name]],7)</f>
        <v>2209-38</v>
      </c>
      <c r="I2393" s="181" t="str" cm="1">
        <f t="array" ref="I23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93" s="181" t="str">
        <f>YEAR(All_Opps[[#This Row],[Close_Date]])&amp;"-"&amp;TEXT(MONTH(All_Opps[[#This Row],[Close_Date]]),"00")</f>
        <v>2022-05</v>
      </c>
      <c r="K2393" s="182">
        <f>All_Opps[[#This Row],[Created Date2]]*1</f>
        <v>44691</v>
      </c>
      <c r="L2393" s="183">
        <f>YEAR(All_Opps[[#This Row],[Created_Date]])</f>
        <v>2022</v>
      </c>
      <c r="M2393" s="184">
        <f>WEEKNUM(All_Opps[[#This Row],[Created_Date]],16)</f>
        <v>19</v>
      </c>
      <c r="N2393" s="182">
        <f>All_Opps[[#This Row],[Close Date]]*1</f>
        <v>44704</v>
      </c>
      <c r="O2393" s="185">
        <f>YEAR(All_Opps[[#This Row],[Close_Date]])</f>
        <v>2022</v>
      </c>
      <c r="P2393" s="183">
        <f>MONTH(All_Opps[[#This Row],[Close Date]])</f>
        <v>5</v>
      </c>
      <c r="Q2393" s="181">
        <f>WEEKNUM(All_Opps[[#This Row],[Close Date]],1)</f>
        <v>22</v>
      </c>
      <c r="R239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114</v>
      </c>
      <c r="S2393" s="4" t="s">
        <v>5096</v>
      </c>
      <c r="T2393" s="4" t="s">
        <v>5097</v>
      </c>
      <c r="U2393" s="68">
        <v>44704</v>
      </c>
      <c r="V2393" s="347" t="s">
        <v>19</v>
      </c>
      <c r="W2393" s="341">
        <v>21081</v>
      </c>
      <c r="X2393" s="4" t="s">
        <v>175</v>
      </c>
      <c r="Y2393" s="4" t="s">
        <v>328</v>
      </c>
      <c r="Z2393" s="68">
        <v>44691</v>
      </c>
    </row>
    <row r="2394" spans="1:26" ht="12.75" x14ac:dyDescent="0.35">
      <c r="A23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2394" s="181" t="str">
        <f>IF(All_Opps[[#This Row],[WeekMod]]&lt;&gt;"",CONCATENATE(All_Opps[[#This Row],[Opp Year]],"-",TEXT(All_Opps[[#This Row],[WeekMod]],"00#")),"")</f>
        <v>2022-066</v>
      </c>
      <c r="C23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2394" s="181" t="str">
        <f>CONCATENATE(All_Opps[[#This Row],[Opp Year]],"-",TEXT(All_Opps[[#This Row],[Week]],"00#"))</f>
        <v>2022-066</v>
      </c>
      <c r="E2394" s="181">
        <f>IFERROR(VALUE(RIGHT(All_Opps[[#This Row],[Opportunity Name]],2)),"")</f>
        <v>1</v>
      </c>
      <c r="F2394" s="181">
        <f>IFERROR(("20"&amp;LEFT(All_Opps[[#This Row],[Opportunity Name]],2))*1,"")</f>
        <v>2022</v>
      </c>
      <c r="G2394" s="181" t="str">
        <f>MID(All_Opps[[#This Row],[Opportunity Name]],3,2)</f>
        <v>05</v>
      </c>
      <c r="H2394" s="181" t="str">
        <f>LEFT(All_Opps[[#This Row],[Opportunity Name]],7)</f>
        <v>2205-13</v>
      </c>
      <c r="I2394" s="181" t="str" cm="1">
        <f t="array" ref="I23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94" s="181" t="str">
        <f>YEAR(All_Opps[[#This Row],[Close_Date]])&amp;"-"&amp;TEXT(MONTH(All_Opps[[#This Row],[Close_Date]]),"00")</f>
        <v>2022-03</v>
      </c>
      <c r="K2394" s="182">
        <f>All_Opps[[#This Row],[Created Date2]]*1</f>
        <v>44648</v>
      </c>
      <c r="L2394" s="183">
        <f>YEAR(All_Opps[[#This Row],[Created_Date]])</f>
        <v>2022</v>
      </c>
      <c r="M2394" s="184">
        <f>WEEKNUM(All_Opps[[#This Row],[Created_Date]],16)</f>
        <v>13</v>
      </c>
      <c r="N2394" s="182">
        <f>All_Opps[[#This Row],[Close Date]]*1</f>
        <v>44648</v>
      </c>
      <c r="O2394" s="185">
        <f>YEAR(All_Opps[[#This Row],[Close_Date]])</f>
        <v>2022</v>
      </c>
      <c r="P2394" s="183">
        <f>MONTH(All_Opps[[#This Row],[Close Date]])</f>
        <v>3</v>
      </c>
      <c r="Q2394" s="181">
        <f>WEEKNUM(All_Opps[[#This Row],[Close Date]],1)</f>
        <v>14</v>
      </c>
      <c r="R239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</v>
      </c>
      <c r="S2394" s="4" t="s">
        <v>5098</v>
      </c>
      <c r="T2394" s="4" t="s">
        <v>5099</v>
      </c>
      <c r="U2394" s="68">
        <v>44648</v>
      </c>
      <c r="V2394" s="347" t="s">
        <v>19</v>
      </c>
      <c r="W2394" s="341">
        <v>15841</v>
      </c>
      <c r="X2394" s="4" t="s">
        <v>13</v>
      </c>
      <c r="Y2394" s="4" t="s">
        <v>328</v>
      </c>
      <c r="Z2394" s="68">
        <v>44648</v>
      </c>
    </row>
    <row r="2395" spans="1:26" ht="12.75" x14ac:dyDescent="0.35">
      <c r="A23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14</v>
      </c>
      <c r="B2395" s="181" t="str">
        <f>IF(All_Opps[[#This Row],[WeekMod]]&lt;&gt;"",CONCATENATE(All_Opps[[#This Row],[Opp Year]],"-",TEXT(All_Opps[[#This Row],[WeekMod]],"00#")),"")</f>
        <v>2023-014</v>
      </c>
      <c r="C23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14</v>
      </c>
      <c r="D2395" s="181" t="str">
        <f>CONCATENATE(All_Opps[[#This Row],[Opp Year]],"-",TEXT(All_Opps[[#This Row],[Week]],"00#"))</f>
        <v>2023-014</v>
      </c>
      <c r="E2395" s="181">
        <f>IFERROR(VALUE(RIGHT(All_Opps[[#This Row],[Opportunity Name]],2)),"")</f>
        <v>2</v>
      </c>
      <c r="F2395" s="181">
        <f>IFERROR(("20"&amp;LEFT(All_Opps[[#This Row],[Opportunity Name]],2))*1,"")</f>
        <v>2023</v>
      </c>
      <c r="G2395" s="181" t="str">
        <f>MID(All_Opps[[#This Row],[Opportunity Name]],3,2)</f>
        <v>09</v>
      </c>
      <c r="H2395" s="181" t="str">
        <f>LEFT(All_Opps[[#This Row],[Opportunity Name]],7)</f>
        <v>2309 Ga</v>
      </c>
      <c r="I2395" s="181" t="str" cm="1">
        <f t="array" ref="I23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95" s="181" t="str">
        <f>YEAR(All_Opps[[#This Row],[Close_Date]])&amp;"-"&amp;TEXT(MONTH(All_Opps[[#This Row],[Close_Date]]),"00")</f>
        <v>2022-03</v>
      </c>
      <c r="K2395" s="182">
        <f>All_Opps[[#This Row],[Created Date2]]*1</f>
        <v>44623</v>
      </c>
      <c r="L2395" s="183">
        <f>YEAR(All_Opps[[#This Row],[Created_Date]])</f>
        <v>2022</v>
      </c>
      <c r="M2395" s="184">
        <f>WEEKNUM(All_Opps[[#This Row],[Created_Date]],16)</f>
        <v>9</v>
      </c>
      <c r="N2395" s="182">
        <f>All_Opps[[#This Row],[Close Date]]*1</f>
        <v>44649</v>
      </c>
      <c r="O2395" s="185">
        <f>YEAR(All_Opps[[#This Row],[Close_Date]])</f>
        <v>2022</v>
      </c>
      <c r="P2395" s="183">
        <f>MONTH(All_Opps[[#This Row],[Close Date]])</f>
        <v>3</v>
      </c>
      <c r="Q2395" s="181">
        <f>WEEKNUM(All_Opps[[#This Row],[Close Date]],1)</f>
        <v>14</v>
      </c>
      <c r="R239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95" s="4" t="s">
        <v>5100</v>
      </c>
      <c r="T2395" s="4" t="s">
        <v>5101</v>
      </c>
      <c r="U2395" s="68">
        <v>44649</v>
      </c>
      <c r="V2395" s="347" t="s">
        <v>18</v>
      </c>
      <c r="W2395" s="9">
        <v>51262</v>
      </c>
      <c r="X2395" s="4" t="s">
        <v>15</v>
      </c>
      <c r="Y2395" s="4" t="s">
        <v>3563</v>
      </c>
      <c r="Z2395" s="68">
        <v>44623</v>
      </c>
    </row>
    <row r="2396" spans="1:26" ht="12.75" x14ac:dyDescent="0.35">
      <c r="A23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2396" s="181" t="str">
        <f>IF(All_Opps[[#This Row],[WeekMod]]&lt;&gt;"",CONCATENATE(All_Opps[[#This Row],[Opp Year]],"-",TEXT(All_Opps[[#This Row],[WeekMod]],"00#")),"")</f>
        <v>2022-074</v>
      </c>
      <c r="C23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2396" s="181" t="str">
        <f>CONCATENATE(All_Opps[[#This Row],[Opp Year]],"-",TEXT(All_Opps[[#This Row],[Week]],"00#"))</f>
        <v>2022-074</v>
      </c>
      <c r="E2396" s="181">
        <f>IFERROR(VALUE(RIGHT(All_Opps[[#This Row],[Opportunity Name]],2)),"")</f>
        <v>2</v>
      </c>
      <c r="F2396" s="181">
        <f>IFERROR(("20"&amp;LEFT(All_Opps[[#This Row],[Opportunity Name]],2))*1,"")</f>
        <v>2022</v>
      </c>
      <c r="G2396" s="181" t="str">
        <f>MID(All_Opps[[#This Row],[Opportunity Name]],3,2)</f>
        <v>07</v>
      </c>
      <c r="H2396" s="181" t="str">
        <f>LEFT(All_Opps[[#This Row],[Opportunity Name]],7)</f>
        <v>2207-25</v>
      </c>
      <c r="I2396" s="181" t="str" cm="1">
        <f t="array" ref="I23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96" s="181" t="str">
        <f>YEAR(All_Opps[[#This Row],[Close_Date]])&amp;"-"&amp;TEXT(MONTH(All_Opps[[#This Row],[Close_Date]]),"00")</f>
        <v>2022-05</v>
      </c>
      <c r="K2396" s="182">
        <f>All_Opps[[#This Row],[Created Date2]]*1</f>
        <v>44704</v>
      </c>
      <c r="L2396" s="183">
        <f>YEAR(All_Opps[[#This Row],[Created_Date]])</f>
        <v>2022</v>
      </c>
      <c r="M2396" s="184">
        <f>WEEKNUM(All_Opps[[#This Row],[Created_Date]],16)</f>
        <v>21</v>
      </c>
      <c r="N2396" s="182">
        <f>All_Opps[[#This Row],[Close Date]]*1</f>
        <v>44704</v>
      </c>
      <c r="O2396" s="185">
        <f>YEAR(All_Opps[[#This Row],[Close_Date]])</f>
        <v>2022</v>
      </c>
      <c r="P2396" s="183">
        <f>MONTH(All_Opps[[#This Row],[Close Date]])</f>
        <v>5</v>
      </c>
      <c r="Q2396" s="181">
        <f>WEEKNUM(All_Opps[[#This Row],[Close Date]],1)</f>
        <v>22</v>
      </c>
      <c r="R239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</v>
      </c>
      <c r="S2396" s="4" t="s">
        <v>5102</v>
      </c>
      <c r="T2396" s="4" t="s">
        <v>5103</v>
      </c>
      <c r="U2396" s="68">
        <v>44704</v>
      </c>
      <c r="V2396" s="347" t="s">
        <v>19</v>
      </c>
      <c r="W2396" s="9">
        <v>0</v>
      </c>
      <c r="X2396" s="4" t="s">
        <v>15</v>
      </c>
      <c r="Y2396" s="4" t="s">
        <v>3563</v>
      </c>
      <c r="Z2396" s="68">
        <v>44704</v>
      </c>
    </row>
    <row r="2397" spans="1:26" ht="12.75" x14ac:dyDescent="0.35">
      <c r="A23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2397" s="181" t="str">
        <f>IF(All_Opps[[#This Row],[WeekMod]]&lt;&gt;"",CONCATENATE(All_Opps[[#This Row],[Opp Year]],"-",TEXT(All_Opps[[#This Row],[WeekMod]],"00#")),"")</f>
        <v>2023-018</v>
      </c>
      <c r="C23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2397" s="181" t="str">
        <f>CONCATENATE(All_Opps[[#This Row],[Opp Year]],"-",TEXT(All_Opps[[#This Row],[Week]],"00#"))</f>
        <v>2023-018</v>
      </c>
      <c r="E2397" s="181">
        <f>IFERROR(VALUE(RIGHT(All_Opps[[#This Row],[Opportunity Name]],2)),"")</f>
        <v>6</v>
      </c>
      <c r="F2397" s="181">
        <f>IFERROR(("20"&amp;LEFT(All_Opps[[#This Row],[Opportunity Name]],2))*1,"")</f>
        <v>2023</v>
      </c>
      <c r="G2397" s="181" t="str">
        <f>MID(All_Opps[[#This Row],[Opportunity Name]],3,2)</f>
        <v>09</v>
      </c>
      <c r="H2397" s="181" t="str">
        <f>LEFT(All_Opps[[#This Row],[Opportunity Name]],7)</f>
        <v>2309-03</v>
      </c>
      <c r="I2397" s="181" t="str" cm="1">
        <f t="array" ref="I23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97" s="181" t="str">
        <f>YEAR(All_Opps[[#This Row],[Close_Date]])&amp;"-"&amp;TEXT(MONTH(All_Opps[[#This Row],[Close_Date]]),"00")</f>
        <v>2022-04</v>
      </c>
      <c r="K2397" s="182">
        <f>All_Opps[[#This Row],[Created Date2]]*1</f>
        <v>44649</v>
      </c>
      <c r="L2397" s="183">
        <f>YEAR(All_Opps[[#This Row],[Created_Date]])</f>
        <v>2022</v>
      </c>
      <c r="M2397" s="184">
        <f>WEEKNUM(All_Opps[[#This Row],[Created_Date]],16)</f>
        <v>13</v>
      </c>
      <c r="N2397" s="182">
        <f>All_Opps[[#This Row],[Close Date]]*1</f>
        <v>44676</v>
      </c>
      <c r="O2397" s="185">
        <f>YEAR(All_Opps[[#This Row],[Close_Date]])</f>
        <v>2022</v>
      </c>
      <c r="P2397" s="183">
        <f>MONTH(All_Opps[[#This Row],[Close Date]])</f>
        <v>4</v>
      </c>
      <c r="Q2397" s="181">
        <f>WEEKNUM(All_Opps[[#This Row],[Close Date]],1)</f>
        <v>18</v>
      </c>
      <c r="R239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521</v>
      </c>
      <c r="S2397" s="4" t="s">
        <v>5104</v>
      </c>
      <c r="T2397" s="4" t="s">
        <v>5105</v>
      </c>
      <c r="U2397" s="68">
        <v>44676</v>
      </c>
      <c r="V2397" s="347" t="s">
        <v>19</v>
      </c>
      <c r="W2397" s="9">
        <v>74418</v>
      </c>
      <c r="X2397" s="4" t="s">
        <v>6</v>
      </c>
      <c r="Y2397" s="4" t="s">
        <v>1285</v>
      </c>
      <c r="Z2397" s="68">
        <v>44649</v>
      </c>
    </row>
    <row r="2398" spans="1:26" ht="12.75" x14ac:dyDescent="0.35">
      <c r="A23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2398" s="181" t="str">
        <f>IF(All_Opps[[#This Row],[WeekMod]]&lt;&gt;"",CONCATENATE(All_Opps[[#This Row],[Opp Year]],"-",TEXT(All_Opps[[#This Row],[WeekMod]],"00#")),"")</f>
        <v>2022-067</v>
      </c>
      <c r="C23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2398" s="181" t="str">
        <f>CONCATENATE(All_Opps[[#This Row],[Opp Year]],"-",TEXT(All_Opps[[#This Row],[Week]],"00#"))</f>
        <v>2022-067</v>
      </c>
      <c r="E2398" s="181">
        <f>IFERROR(VALUE(RIGHT(All_Opps[[#This Row],[Opportunity Name]],2)),"")</f>
        <v>6</v>
      </c>
      <c r="F2398" s="181">
        <f>IFERROR(("20"&amp;LEFT(All_Opps[[#This Row],[Opportunity Name]],2))*1,"")</f>
        <v>2022</v>
      </c>
      <c r="G2398" s="181" t="str">
        <f>MID(All_Opps[[#This Row],[Opportunity Name]],3,2)</f>
        <v>12</v>
      </c>
      <c r="H2398" s="181" t="str">
        <f>LEFT(All_Opps[[#This Row],[Opportunity Name]],7)</f>
        <v>2212 Ea</v>
      </c>
      <c r="I2398" s="181" t="str" cm="1">
        <f t="array" ref="I23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398" s="181" t="str">
        <f>YEAR(All_Opps[[#This Row],[Close_Date]])&amp;"-"&amp;TEXT(MONTH(All_Opps[[#This Row],[Close_Date]]),"00")</f>
        <v>2022-04</v>
      </c>
      <c r="K2398" s="182">
        <f>All_Opps[[#This Row],[Created Date2]]*1</f>
        <v>44636</v>
      </c>
      <c r="L2398" s="183">
        <f>YEAR(All_Opps[[#This Row],[Created_Date]])</f>
        <v>2022</v>
      </c>
      <c r="M2398" s="184">
        <f>WEEKNUM(All_Opps[[#This Row],[Created_Date]],16)</f>
        <v>11</v>
      </c>
      <c r="N2398" s="182">
        <f>All_Opps[[#This Row],[Close Date]]*1</f>
        <v>44657</v>
      </c>
      <c r="O2398" s="185">
        <f>YEAR(All_Opps[[#This Row],[Close_Date]])</f>
        <v>2022</v>
      </c>
      <c r="P2398" s="183">
        <f>MONTH(All_Opps[[#This Row],[Close Date]])</f>
        <v>4</v>
      </c>
      <c r="Q2398" s="181">
        <f>WEEKNUM(All_Opps[[#This Row],[Close Date]],1)</f>
        <v>15</v>
      </c>
      <c r="R23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398" s="4" t="s">
        <v>5106</v>
      </c>
      <c r="T2398" s="4" t="s">
        <v>5107</v>
      </c>
      <c r="U2398" s="68">
        <v>44657</v>
      </c>
      <c r="V2398" s="347" t="s">
        <v>18</v>
      </c>
      <c r="W2398" s="9">
        <v>44600</v>
      </c>
      <c r="X2398" s="4" t="s">
        <v>161</v>
      </c>
      <c r="Y2398" s="4" t="s">
        <v>3563</v>
      </c>
      <c r="Z2398" s="68">
        <v>44636</v>
      </c>
    </row>
    <row r="2399" spans="1:26" ht="12.75" x14ac:dyDescent="0.35">
      <c r="A23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2399" s="181" t="str">
        <f>IF(All_Opps[[#This Row],[WeekMod]]&lt;&gt;"",CONCATENATE(All_Opps[[#This Row],[Opp Year]],"-",TEXT(All_Opps[[#This Row],[WeekMod]],"00#")),"")</f>
        <v>2023-020</v>
      </c>
      <c r="C23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2399" s="181" t="str">
        <f>CONCATENATE(All_Opps[[#This Row],[Opp Year]],"-",TEXT(All_Opps[[#This Row],[Week]],"00#"))</f>
        <v>2023-020</v>
      </c>
      <c r="E2399" s="181">
        <f>IFERROR(VALUE(RIGHT(All_Opps[[#This Row],[Opportunity Name]],2)),"")</f>
        <v>1</v>
      </c>
      <c r="F2399" s="181">
        <f>IFERROR(("20"&amp;LEFT(All_Opps[[#This Row],[Opportunity Name]],2))*1,"")</f>
        <v>2023</v>
      </c>
      <c r="G2399" s="181" t="str">
        <f>MID(All_Opps[[#This Row],[Opportunity Name]],3,2)</f>
        <v>04</v>
      </c>
      <c r="H2399" s="181" t="str">
        <f>LEFT(All_Opps[[#This Row],[Opportunity Name]],7)</f>
        <v>2304-04</v>
      </c>
      <c r="I2399" s="181" t="str" cm="1">
        <f t="array" ref="I23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399" s="181" t="str">
        <f>YEAR(All_Opps[[#This Row],[Close_Date]])&amp;"-"&amp;TEXT(MONTH(All_Opps[[#This Row],[Close_Date]]),"00")</f>
        <v>2022-05</v>
      </c>
      <c r="K2399" s="182">
        <f>All_Opps[[#This Row],[Created Date2]]*1</f>
        <v>44691</v>
      </c>
      <c r="L2399" s="183">
        <f>YEAR(All_Opps[[#This Row],[Created_Date]])</f>
        <v>2022</v>
      </c>
      <c r="M2399" s="184">
        <f>WEEKNUM(All_Opps[[#This Row],[Created_Date]],16)</f>
        <v>19</v>
      </c>
      <c r="N2399" s="182">
        <f>All_Opps[[#This Row],[Close Date]]*1</f>
        <v>44691</v>
      </c>
      <c r="O2399" s="185">
        <f>YEAR(All_Opps[[#This Row],[Close_Date]])</f>
        <v>2022</v>
      </c>
      <c r="P2399" s="183">
        <f>MONTH(All_Opps[[#This Row],[Close Date]])</f>
        <v>5</v>
      </c>
      <c r="Q2399" s="181">
        <f>WEEKNUM(All_Opps[[#This Row],[Close Date]],1)</f>
        <v>20</v>
      </c>
      <c r="R239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326</v>
      </c>
      <c r="S2399" s="4" t="s">
        <v>5108</v>
      </c>
      <c r="T2399" s="4" t="s">
        <v>5109</v>
      </c>
      <c r="U2399" s="68">
        <v>44691</v>
      </c>
      <c r="V2399" s="347" t="s">
        <v>19</v>
      </c>
      <c r="W2399" s="341">
        <v>21773</v>
      </c>
      <c r="X2399" s="4" t="s">
        <v>175</v>
      </c>
      <c r="Y2399" s="4" t="s">
        <v>328</v>
      </c>
      <c r="Z2399" s="68">
        <v>44691</v>
      </c>
    </row>
    <row r="2400" spans="1:26" ht="12.75" x14ac:dyDescent="0.35">
      <c r="A24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2400" s="181" t="str">
        <f>IF(All_Opps[[#This Row],[WeekMod]]&lt;&gt;"",CONCATENATE(All_Opps[[#This Row],[Opp Year]],"-",TEXT(All_Opps[[#This Row],[WeekMod]],"00#")),"")</f>
        <v>2022-074</v>
      </c>
      <c r="C24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2400" s="181" t="str">
        <f>CONCATENATE(All_Opps[[#This Row],[Opp Year]],"-",TEXT(All_Opps[[#This Row],[Week]],"00#"))</f>
        <v>2022-074</v>
      </c>
      <c r="E2400" s="181">
        <f>IFERROR(VALUE(RIGHT(All_Opps[[#This Row],[Opportunity Name]],2)),"")</f>
        <v>2</v>
      </c>
      <c r="F2400" s="181">
        <f>IFERROR(("20"&amp;LEFT(All_Opps[[#This Row],[Opportunity Name]],2))*1,"")</f>
        <v>2022</v>
      </c>
      <c r="G2400" s="181" t="str">
        <f>MID(All_Opps[[#This Row],[Opportunity Name]],3,2)</f>
        <v>06</v>
      </c>
      <c r="H2400" s="181" t="str">
        <f>LEFT(All_Opps[[#This Row],[Opportunity Name]],7)</f>
        <v>2206-33</v>
      </c>
      <c r="I2400" s="181" t="str" cm="1">
        <f t="array" ref="I24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00" s="181" t="str">
        <f>YEAR(All_Opps[[#This Row],[Close_Date]])&amp;"-"&amp;TEXT(MONTH(All_Opps[[#This Row],[Close_Date]]),"00")</f>
        <v>2022-05</v>
      </c>
      <c r="K2400" s="182">
        <f>All_Opps[[#This Row],[Created Date2]]*1</f>
        <v>44698</v>
      </c>
      <c r="L2400" s="183">
        <f>YEAR(All_Opps[[#This Row],[Created_Date]])</f>
        <v>2022</v>
      </c>
      <c r="M2400" s="184">
        <f>WEEKNUM(All_Opps[[#This Row],[Created_Date]],16)</f>
        <v>20</v>
      </c>
      <c r="N2400" s="182">
        <f>All_Opps[[#This Row],[Close Date]]*1</f>
        <v>44706</v>
      </c>
      <c r="O2400" s="185">
        <f>YEAR(All_Opps[[#This Row],[Close_Date]])</f>
        <v>2022</v>
      </c>
      <c r="P2400" s="183">
        <f>MONTH(All_Opps[[#This Row],[Close Date]])</f>
        <v>5</v>
      </c>
      <c r="Q2400" s="181">
        <f>WEEKNUM(All_Opps[[#This Row],[Close Date]],1)</f>
        <v>22</v>
      </c>
      <c r="R240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</v>
      </c>
      <c r="S2400" s="4" t="s">
        <v>5110</v>
      </c>
      <c r="T2400" s="4" t="s">
        <v>5111</v>
      </c>
      <c r="U2400" s="68">
        <v>44706</v>
      </c>
      <c r="V2400" s="347" t="s">
        <v>19</v>
      </c>
      <c r="W2400" s="342">
        <v>44015</v>
      </c>
      <c r="X2400" s="4" t="s">
        <v>13</v>
      </c>
      <c r="Y2400" s="4" t="s">
        <v>1285</v>
      </c>
      <c r="Z2400" s="68">
        <v>44698</v>
      </c>
    </row>
    <row r="2401" spans="1:26" ht="12.75" x14ac:dyDescent="0.35">
      <c r="A24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2401" s="181" t="str">
        <f>IF(All_Opps[[#This Row],[WeekMod]]&lt;&gt;"",CONCATENATE(All_Opps[[#This Row],[Opp Year]],"-",TEXT(All_Opps[[#This Row],[WeekMod]],"00#")),"")</f>
        <v>2022-070</v>
      </c>
      <c r="C24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2401" s="181" t="str">
        <f>CONCATENATE(All_Opps[[#This Row],[Opp Year]],"-",TEXT(All_Opps[[#This Row],[Week]],"00#"))</f>
        <v>2022-070</v>
      </c>
      <c r="E2401" s="181">
        <f>IFERROR(VALUE(RIGHT(All_Opps[[#This Row],[Opportunity Name]],2)),"")</f>
        <v>3</v>
      </c>
      <c r="F2401" s="181">
        <f>IFERROR(("20"&amp;LEFT(All_Opps[[#This Row],[Opportunity Name]],2))*1,"")</f>
        <v>2022</v>
      </c>
      <c r="G2401" s="181" t="str">
        <f>MID(All_Opps[[#This Row],[Opportunity Name]],3,2)</f>
        <v>07</v>
      </c>
      <c r="H2401" s="181" t="str">
        <f>LEFT(All_Opps[[#This Row],[Opportunity Name]],7)</f>
        <v>2207 Ko</v>
      </c>
      <c r="I2401" s="181" t="str" cm="1">
        <f t="array" ref="I24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01" s="181" t="str">
        <f>YEAR(All_Opps[[#This Row],[Close_Date]])&amp;"-"&amp;TEXT(MONTH(All_Opps[[#This Row],[Close_Date]]),"00")</f>
        <v>2022-04</v>
      </c>
      <c r="K2401" s="182">
        <f>All_Opps[[#This Row],[Created Date2]]*1</f>
        <v>44669</v>
      </c>
      <c r="L2401" s="183">
        <f>YEAR(All_Opps[[#This Row],[Created_Date]])</f>
        <v>2022</v>
      </c>
      <c r="M2401" s="184">
        <f>WEEKNUM(All_Opps[[#This Row],[Created_Date]],16)</f>
        <v>16</v>
      </c>
      <c r="N2401" s="182">
        <f>All_Opps[[#This Row],[Close Date]]*1</f>
        <v>44678</v>
      </c>
      <c r="O2401" s="185">
        <f>YEAR(All_Opps[[#This Row],[Close_Date]])</f>
        <v>2022</v>
      </c>
      <c r="P2401" s="183">
        <f>MONTH(All_Opps[[#This Row],[Close Date]])</f>
        <v>4</v>
      </c>
      <c r="Q2401" s="181">
        <f>WEEKNUM(All_Opps[[#This Row],[Close Date]],1)</f>
        <v>18</v>
      </c>
      <c r="R24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01" s="4" t="s">
        <v>5112</v>
      </c>
      <c r="T2401" s="4" t="s">
        <v>5113</v>
      </c>
      <c r="U2401" s="68">
        <v>44678</v>
      </c>
      <c r="V2401" s="347" t="s">
        <v>18</v>
      </c>
      <c r="W2401" s="9">
        <v>61243</v>
      </c>
      <c r="X2401" s="4" t="s">
        <v>13</v>
      </c>
      <c r="Y2401" s="4" t="s">
        <v>1285</v>
      </c>
      <c r="Z2401" s="68">
        <v>44669</v>
      </c>
    </row>
    <row r="2402" spans="1:26" ht="12.75" x14ac:dyDescent="0.35">
      <c r="A24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2402" s="181" t="str">
        <f>IF(All_Opps[[#This Row],[WeekMod]]&lt;&gt;"",CONCATENATE(All_Opps[[#This Row],[Opp Year]],"-",TEXT(All_Opps[[#This Row],[WeekMod]],"00#")),"")</f>
        <v>2023-021</v>
      </c>
      <c r="C24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2402" s="181" t="str">
        <f>CONCATENATE(All_Opps[[#This Row],[Opp Year]],"-",TEXT(All_Opps[[#This Row],[Week]],"00#"))</f>
        <v>2023-021</v>
      </c>
      <c r="E2402" s="181">
        <f>IFERROR(VALUE(RIGHT(All_Opps[[#This Row],[Opportunity Name]],2)),"")</f>
        <v>1</v>
      </c>
      <c r="F2402" s="181">
        <f>IFERROR(("20"&amp;LEFT(All_Opps[[#This Row],[Opportunity Name]],2))*1,"")</f>
        <v>2023</v>
      </c>
      <c r="G2402" s="181" t="str">
        <f>MID(All_Opps[[#This Row],[Opportunity Name]],3,2)</f>
        <v>04</v>
      </c>
      <c r="H2402" s="181" t="str">
        <f>LEFT(All_Opps[[#This Row],[Opportunity Name]],7)</f>
        <v>2304-04</v>
      </c>
      <c r="I2402" s="181" t="str" cm="1">
        <f t="array" ref="I24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02" s="181" t="str">
        <f>YEAR(All_Opps[[#This Row],[Close_Date]])&amp;"-"&amp;TEXT(MONTH(All_Opps[[#This Row],[Close_Date]]),"00")</f>
        <v>2022-05</v>
      </c>
      <c r="K2402" s="182">
        <f>All_Opps[[#This Row],[Created Date2]]*1</f>
        <v>44699</v>
      </c>
      <c r="L2402" s="183">
        <f>YEAR(All_Opps[[#This Row],[Created_Date]])</f>
        <v>2022</v>
      </c>
      <c r="M2402" s="184">
        <f>WEEKNUM(All_Opps[[#This Row],[Created_Date]],16)</f>
        <v>20</v>
      </c>
      <c r="N2402" s="182">
        <f>All_Opps[[#This Row],[Close Date]]*1</f>
        <v>44699</v>
      </c>
      <c r="O2402" s="185">
        <f>YEAR(All_Opps[[#This Row],[Close_Date]])</f>
        <v>2022</v>
      </c>
      <c r="P2402" s="183">
        <f>MONTH(All_Opps[[#This Row],[Close Date]])</f>
        <v>5</v>
      </c>
      <c r="Q2402" s="181">
        <f>WEEKNUM(All_Opps[[#This Row],[Close Date]],1)</f>
        <v>21</v>
      </c>
      <c r="R240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318</v>
      </c>
      <c r="S2402" s="4" t="s">
        <v>5114</v>
      </c>
      <c r="T2402" s="4" t="s">
        <v>5115</v>
      </c>
      <c r="U2402" s="68">
        <v>44699</v>
      </c>
      <c r="V2402" s="347" t="s">
        <v>19</v>
      </c>
      <c r="W2402" s="341">
        <v>18115</v>
      </c>
      <c r="X2402" s="4" t="s">
        <v>15</v>
      </c>
      <c r="Y2402" s="4" t="s">
        <v>328</v>
      </c>
      <c r="Z2402" s="68">
        <v>44699</v>
      </c>
    </row>
    <row r="2403" spans="1:26" ht="12.75" x14ac:dyDescent="0.35">
      <c r="A24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2403" s="181" t="str">
        <f>IF(All_Opps[[#This Row],[WeekMod]]&lt;&gt;"",CONCATENATE(All_Opps[[#This Row],[Opp Year]],"-",TEXT(All_Opps[[#This Row],[WeekMod]],"00#")),"")</f>
        <v>2023-019</v>
      </c>
      <c r="C24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2403" s="181" t="str">
        <f>CONCATENATE(All_Opps[[#This Row],[Opp Year]],"-",TEXT(All_Opps[[#This Row],[Week]],"00#"))</f>
        <v>2023-019</v>
      </c>
      <c r="E2403" s="181">
        <f>IFERROR(VALUE(RIGHT(All_Opps[[#This Row],[Opportunity Name]],2)),"")</f>
        <v>2</v>
      </c>
      <c r="F2403" s="181">
        <f>IFERROR(("20"&amp;LEFT(All_Opps[[#This Row],[Opportunity Name]],2))*1,"")</f>
        <v>2023</v>
      </c>
      <c r="G2403" s="181" t="str">
        <f>MID(All_Opps[[#This Row],[Opportunity Name]],3,2)</f>
        <v>08</v>
      </c>
      <c r="H2403" s="181" t="str">
        <f>LEFT(All_Opps[[#This Row],[Opportunity Name]],7)</f>
        <v>2308 Vi</v>
      </c>
      <c r="I2403" s="181" t="str" cm="1">
        <f t="array" ref="I24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03" s="181" t="str">
        <f>YEAR(All_Opps[[#This Row],[Close_Date]])&amp;"-"&amp;TEXT(MONTH(All_Opps[[#This Row],[Close_Date]]),"00")</f>
        <v>2022-05</v>
      </c>
      <c r="K2403" s="182">
        <f>All_Opps[[#This Row],[Created Date2]]*1</f>
        <v>44671</v>
      </c>
      <c r="L2403" s="183">
        <f>YEAR(All_Opps[[#This Row],[Created_Date]])</f>
        <v>2022</v>
      </c>
      <c r="M2403" s="184">
        <f>WEEKNUM(All_Opps[[#This Row],[Created_Date]],16)</f>
        <v>16</v>
      </c>
      <c r="N2403" s="182">
        <f>All_Opps[[#This Row],[Close Date]]*1</f>
        <v>44682</v>
      </c>
      <c r="O2403" s="185">
        <f>YEAR(All_Opps[[#This Row],[Close_Date]])</f>
        <v>2022</v>
      </c>
      <c r="P2403" s="183">
        <f>MONTH(All_Opps[[#This Row],[Close Date]])</f>
        <v>5</v>
      </c>
      <c r="Q2403" s="181">
        <f>WEEKNUM(All_Opps[[#This Row],[Close Date]],1)</f>
        <v>19</v>
      </c>
      <c r="R24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03" s="4" t="s">
        <v>5116</v>
      </c>
      <c r="T2403" s="4" t="s">
        <v>5117</v>
      </c>
      <c r="U2403" s="68">
        <v>44682</v>
      </c>
      <c r="V2403" s="347" t="s">
        <v>18</v>
      </c>
      <c r="W2403" s="9">
        <v>41961</v>
      </c>
      <c r="X2403" s="4" t="s">
        <v>15</v>
      </c>
      <c r="Y2403" s="4" t="s">
        <v>1285</v>
      </c>
      <c r="Z2403" s="68">
        <v>44671</v>
      </c>
    </row>
    <row r="2404" spans="1:26" ht="12.75" x14ac:dyDescent="0.35">
      <c r="A24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2404" s="181" t="str">
        <f>IF(All_Opps[[#This Row],[WeekMod]]&lt;&gt;"",CONCATENATE(All_Opps[[#This Row],[Opp Year]],"-",TEXT(All_Opps[[#This Row],[WeekMod]],"00#")),"")</f>
        <v>2023-018</v>
      </c>
      <c r="C24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2404" s="181" t="str">
        <f>CONCATENATE(All_Opps[[#This Row],[Opp Year]],"-",TEXT(All_Opps[[#This Row],[Week]],"00#"))</f>
        <v>2023-018</v>
      </c>
      <c r="E2404" s="181">
        <f>IFERROR(VALUE(RIGHT(All_Opps[[#This Row],[Opportunity Name]],2)),"")</f>
        <v>2</v>
      </c>
      <c r="F2404" s="181">
        <f>IFERROR(("20"&amp;LEFT(All_Opps[[#This Row],[Opportunity Name]],2))*1,"")</f>
        <v>2023</v>
      </c>
      <c r="G2404" s="181" t="str">
        <f>MID(All_Opps[[#This Row],[Opportunity Name]],3,2)</f>
        <v>06</v>
      </c>
      <c r="H2404" s="181" t="str">
        <f>LEFT(All_Opps[[#This Row],[Opportunity Name]],7)</f>
        <v>2306 As</v>
      </c>
      <c r="I2404" s="181" t="str" cm="1">
        <f t="array" ref="I24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04" s="181" t="str">
        <f>YEAR(All_Opps[[#This Row],[Close_Date]])&amp;"-"&amp;TEXT(MONTH(All_Opps[[#This Row],[Close_Date]]),"00")</f>
        <v>2022-04</v>
      </c>
      <c r="K2404" s="182">
        <f>All_Opps[[#This Row],[Created Date2]]*1</f>
        <v>44680</v>
      </c>
      <c r="L2404" s="183">
        <f>YEAR(All_Opps[[#This Row],[Created_Date]])</f>
        <v>2022</v>
      </c>
      <c r="M2404" s="184">
        <f>WEEKNUM(All_Opps[[#This Row],[Created_Date]],16)</f>
        <v>17</v>
      </c>
      <c r="N2404" s="182">
        <f>All_Opps[[#This Row],[Close Date]]*1</f>
        <v>44680</v>
      </c>
      <c r="O2404" s="185">
        <f>YEAR(All_Opps[[#This Row],[Close_Date]])</f>
        <v>2022</v>
      </c>
      <c r="P2404" s="183">
        <f>MONTH(All_Opps[[#This Row],[Close Date]])</f>
        <v>4</v>
      </c>
      <c r="Q2404" s="181">
        <f>WEEKNUM(All_Opps[[#This Row],[Close Date]],1)</f>
        <v>18</v>
      </c>
      <c r="R240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04" s="4" t="s">
        <v>5118</v>
      </c>
      <c r="T2404" s="4" t="s">
        <v>5119</v>
      </c>
      <c r="U2404" s="68">
        <v>44680</v>
      </c>
      <c r="V2404" s="347" t="s">
        <v>18</v>
      </c>
      <c r="W2404" s="9"/>
      <c r="X2404" s="4" t="s">
        <v>181</v>
      </c>
      <c r="Y2404" s="4" t="s">
        <v>1285</v>
      </c>
      <c r="Z2404" s="68">
        <v>44680</v>
      </c>
    </row>
    <row r="2405" spans="1:26" ht="12.75" x14ac:dyDescent="0.35">
      <c r="A24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2405" s="181" t="str">
        <f>IF(All_Opps[[#This Row],[WeekMod]]&lt;&gt;"",CONCATENATE(All_Opps[[#This Row],[Opp Year]],"-",TEXT(All_Opps[[#This Row],[WeekMod]],"00#")),"")</f>
        <v>2023-019</v>
      </c>
      <c r="C24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2405" s="181" t="str">
        <f>CONCATENATE(All_Opps[[#This Row],[Opp Year]],"-",TEXT(All_Opps[[#This Row],[Week]],"00#"))</f>
        <v>2023-019</v>
      </c>
      <c r="E2405" s="181">
        <f>IFERROR(VALUE(RIGHT(All_Opps[[#This Row],[Opportunity Name]],2)),"")</f>
        <v>6</v>
      </c>
      <c r="F2405" s="181">
        <f>IFERROR(("20"&amp;LEFT(All_Opps[[#This Row],[Opportunity Name]],2))*1,"")</f>
        <v>2023</v>
      </c>
      <c r="G2405" s="181" t="str">
        <f>MID(All_Opps[[#This Row],[Opportunity Name]],3,2)</f>
        <v>08</v>
      </c>
      <c r="H2405" s="181" t="str">
        <f>LEFT(All_Opps[[#This Row],[Opportunity Name]],7)</f>
        <v>2308 Ea</v>
      </c>
      <c r="I2405" s="181" t="str" cm="1">
        <f t="array" ref="I24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05" s="181" t="str">
        <f>YEAR(All_Opps[[#This Row],[Close_Date]])&amp;"-"&amp;TEXT(MONTH(All_Opps[[#This Row],[Close_Date]]),"00")</f>
        <v>2022-05</v>
      </c>
      <c r="K2405" s="182">
        <f>All_Opps[[#This Row],[Created Date2]]*1</f>
        <v>44663</v>
      </c>
      <c r="L2405" s="183">
        <f>YEAR(All_Opps[[#This Row],[Created_Date]])</f>
        <v>2022</v>
      </c>
      <c r="M2405" s="184">
        <f>WEEKNUM(All_Opps[[#This Row],[Created_Date]],16)</f>
        <v>15</v>
      </c>
      <c r="N2405" s="182">
        <f>All_Opps[[#This Row],[Close Date]]*1</f>
        <v>44684</v>
      </c>
      <c r="O2405" s="185">
        <f>YEAR(All_Opps[[#This Row],[Close_Date]])</f>
        <v>2022</v>
      </c>
      <c r="P2405" s="183">
        <f>MONTH(All_Opps[[#This Row],[Close Date]])</f>
        <v>5</v>
      </c>
      <c r="Q2405" s="181">
        <f>WEEKNUM(All_Opps[[#This Row],[Close Date]],1)</f>
        <v>19</v>
      </c>
      <c r="R240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05" s="4" t="s">
        <v>5120</v>
      </c>
      <c r="T2405" s="4" t="s">
        <v>5121</v>
      </c>
      <c r="U2405" s="68">
        <v>44684</v>
      </c>
      <c r="V2405" s="347" t="s">
        <v>18</v>
      </c>
      <c r="W2405" s="341">
        <v>333741</v>
      </c>
      <c r="X2405" s="4" t="s">
        <v>11</v>
      </c>
      <c r="Y2405" s="4" t="s">
        <v>328</v>
      </c>
      <c r="Z2405" s="68">
        <v>44663</v>
      </c>
    </row>
    <row r="2406" spans="1:26" ht="12.75" x14ac:dyDescent="0.35">
      <c r="A24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2406" s="181" t="str">
        <f>IF(All_Opps[[#This Row],[WeekMod]]&lt;&gt;"",CONCATENATE(All_Opps[[#This Row],[Opp Year]],"-",TEXT(All_Opps[[#This Row],[WeekMod]],"00#")),"")</f>
        <v>2022-075</v>
      </c>
      <c r="C24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2406" s="181" t="str">
        <f>CONCATENATE(All_Opps[[#This Row],[Opp Year]],"-",TEXT(All_Opps[[#This Row],[Week]],"00#"))</f>
        <v>2022-075</v>
      </c>
      <c r="E2406" s="181">
        <f>IFERROR(VALUE(RIGHT(All_Opps[[#This Row],[Opportunity Name]],2)),"")</f>
        <v>8</v>
      </c>
      <c r="F2406" s="181">
        <f>IFERROR(("20"&amp;LEFT(All_Opps[[#This Row],[Opportunity Name]],2))*1,"")</f>
        <v>2022</v>
      </c>
      <c r="G2406" s="181" t="str">
        <f>MID(All_Opps[[#This Row],[Opportunity Name]],3,2)</f>
        <v>10</v>
      </c>
      <c r="H2406" s="181" t="str">
        <f>LEFT(All_Opps[[#This Row],[Opportunity Name]],7)</f>
        <v>2210-09</v>
      </c>
      <c r="I2406" s="181" t="str" cm="1">
        <f t="array" ref="I24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06" s="181" t="str">
        <f>YEAR(All_Opps[[#This Row],[Close_Date]])&amp;"-"&amp;TEXT(MONTH(All_Opps[[#This Row],[Close_Date]]),"00")</f>
        <v>2022-06</v>
      </c>
      <c r="K2406" s="182">
        <f>All_Opps[[#This Row],[Created Date2]]*1</f>
        <v>44705</v>
      </c>
      <c r="L2406" s="183">
        <f>YEAR(All_Opps[[#This Row],[Created_Date]])</f>
        <v>2022</v>
      </c>
      <c r="M2406" s="184">
        <f>WEEKNUM(All_Opps[[#This Row],[Created_Date]],16)</f>
        <v>21</v>
      </c>
      <c r="N2406" s="182">
        <f>All_Opps[[#This Row],[Close Date]]*1</f>
        <v>44714</v>
      </c>
      <c r="O2406" s="185">
        <f>YEAR(All_Opps[[#This Row],[Close_Date]])</f>
        <v>2022</v>
      </c>
      <c r="P2406" s="183">
        <f>MONTH(All_Opps[[#This Row],[Close Date]])</f>
        <v>6</v>
      </c>
      <c r="Q2406" s="181">
        <f>WEEKNUM(All_Opps[[#This Row],[Close Date]],1)</f>
        <v>23</v>
      </c>
      <c r="R240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130</v>
      </c>
      <c r="S2406" s="4" t="s">
        <v>5122</v>
      </c>
      <c r="T2406" s="4" t="s">
        <v>5123</v>
      </c>
      <c r="U2406" s="68">
        <v>44714</v>
      </c>
      <c r="V2406" s="347" t="s">
        <v>19</v>
      </c>
      <c r="W2406" s="341">
        <v>376651</v>
      </c>
      <c r="X2406" s="4" t="s">
        <v>13</v>
      </c>
      <c r="Y2406" s="4" t="s">
        <v>328</v>
      </c>
      <c r="Z2406" s="68">
        <v>44705</v>
      </c>
    </row>
    <row r="2407" spans="1:26" ht="12.75" x14ac:dyDescent="0.35">
      <c r="A24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2407" s="181" t="str">
        <f>IF(All_Opps[[#This Row],[WeekMod]]&lt;&gt;"",CONCATENATE(All_Opps[[#This Row],[Opp Year]],"-",TEXT(All_Opps[[#This Row],[WeekMod]],"00#")),"")</f>
        <v>2022-069</v>
      </c>
      <c r="C24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2407" s="181" t="str">
        <f>CONCATENATE(All_Opps[[#This Row],[Opp Year]],"-",TEXT(All_Opps[[#This Row],[Week]],"00#"))</f>
        <v>2022-069</v>
      </c>
      <c r="E2407" s="181">
        <f>IFERROR(VALUE(RIGHT(All_Opps[[#This Row],[Opportunity Name]],2)),"")</f>
        <v>6</v>
      </c>
      <c r="F2407" s="181">
        <f>IFERROR(("20"&amp;LEFT(All_Opps[[#This Row],[Opportunity Name]],2))*1,"")</f>
        <v>2022</v>
      </c>
      <c r="G2407" s="181" t="str">
        <f>MID(All_Opps[[#This Row],[Opportunity Name]],3,2)</f>
        <v>12</v>
      </c>
      <c r="H2407" s="181" t="str">
        <f>LEFT(All_Opps[[#This Row],[Opportunity Name]],7)</f>
        <v>2212 Je</v>
      </c>
      <c r="I2407" s="181" t="str" cm="1">
        <f t="array" ref="I24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07" s="181" t="str">
        <f>YEAR(All_Opps[[#This Row],[Close_Date]])&amp;"-"&amp;TEXT(MONTH(All_Opps[[#This Row],[Close_Date]]),"00")</f>
        <v>2022-04</v>
      </c>
      <c r="K2407" s="182">
        <f>All_Opps[[#This Row],[Created Date2]]*1</f>
        <v>44667</v>
      </c>
      <c r="L2407" s="183">
        <f>YEAR(All_Opps[[#This Row],[Created_Date]])</f>
        <v>2022</v>
      </c>
      <c r="M2407" s="184">
        <f>WEEKNUM(All_Opps[[#This Row],[Created_Date]],16)</f>
        <v>16</v>
      </c>
      <c r="N2407" s="182">
        <f>All_Opps[[#This Row],[Close Date]]*1</f>
        <v>44668</v>
      </c>
      <c r="O2407" s="185">
        <f>YEAR(All_Opps[[#This Row],[Close_Date]])</f>
        <v>2022</v>
      </c>
      <c r="P2407" s="183">
        <f>MONTH(All_Opps[[#This Row],[Close Date]])</f>
        <v>4</v>
      </c>
      <c r="Q2407" s="181">
        <f>WEEKNUM(All_Opps[[#This Row],[Close Date]],1)</f>
        <v>17</v>
      </c>
      <c r="R24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07" s="4" t="s">
        <v>5124</v>
      </c>
      <c r="T2407" s="4" t="s">
        <v>5125</v>
      </c>
      <c r="U2407" s="68">
        <v>44668</v>
      </c>
      <c r="V2407" s="347" t="s">
        <v>18</v>
      </c>
      <c r="W2407" s="9">
        <v>159523</v>
      </c>
      <c r="X2407" s="4" t="s">
        <v>13</v>
      </c>
      <c r="Y2407" s="4" t="s">
        <v>3563</v>
      </c>
      <c r="Z2407" s="68">
        <v>44667</v>
      </c>
    </row>
    <row r="2408" spans="1:26" ht="12.75" x14ac:dyDescent="0.35">
      <c r="A24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2408" s="181" t="str">
        <f>IF(All_Opps[[#This Row],[WeekMod]]&lt;&gt;"",CONCATENATE(All_Opps[[#This Row],[Opp Year]],"-",TEXT(All_Opps[[#This Row],[WeekMod]],"00#")),"")</f>
        <v>2023-021</v>
      </c>
      <c r="C24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2408" s="181" t="str">
        <f>CONCATENATE(All_Opps[[#This Row],[Opp Year]],"-",TEXT(All_Opps[[#This Row],[Week]],"00#"))</f>
        <v>2023-021</v>
      </c>
      <c r="E2408" s="181">
        <f>IFERROR(VALUE(RIGHT(All_Opps[[#This Row],[Opportunity Name]],2)),"")</f>
        <v>2</v>
      </c>
      <c r="F2408" s="181">
        <f>IFERROR(("20"&amp;LEFT(All_Opps[[#This Row],[Opportunity Name]],2))*1,"")</f>
        <v>2023</v>
      </c>
      <c r="G2408" s="181" t="str">
        <f>MID(All_Opps[[#This Row],[Opportunity Name]],3,2)</f>
        <v>05</v>
      </c>
      <c r="H2408" s="181" t="str">
        <f>LEFT(All_Opps[[#This Row],[Opportunity Name]],7)</f>
        <v>2305 Ca</v>
      </c>
      <c r="I2408" s="181" t="str" cm="1">
        <f t="array" ref="I24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08" s="181" t="str">
        <f>YEAR(All_Opps[[#This Row],[Close_Date]])&amp;"-"&amp;TEXT(MONTH(All_Opps[[#This Row],[Close_Date]]),"00")</f>
        <v>2022-05</v>
      </c>
      <c r="K2408" s="182">
        <f>All_Opps[[#This Row],[Created Date2]]*1</f>
        <v>44668</v>
      </c>
      <c r="L2408" s="183">
        <f>YEAR(All_Opps[[#This Row],[Created_Date]])</f>
        <v>2022</v>
      </c>
      <c r="M2408" s="184">
        <f>WEEKNUM(All_Opps[[#This Row],[Created_Date]],16)</f>
        <v>16</v>
      </c>
      <c r="N2408" s="182">
        <f>All_Opps[[#This Row],[Close Date]]*1</f>
        <v>44696</v>
      </c>
      <c r="O2408" s="185">
        <f>YEAR(All_Opps[[#This Row],[Close_Date]])</f>
        <v>2022</v>
      </c>
      <c r="P2408" s="183">
        <f>MONTH(All_Opps[[#This Row],[Close Date]])</f>
        <v>5</v>
      </c>
      <c r="Q2408" s="181">
        <f>WEEKNUM(All_Opps[[#This Row],[Close Date]],1)</f>
        <v>21</v>
      </c>
      <c r="R240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08" s="4" t="s">
        <v>5126</v>
      </c>
      <c r="T2408" s="4" t="s">
        <v>5127</v>
      </c>
      <c r="U2408" s="68">
        <v>44696</v>
      </c>
      <c r="V2408" s="347" t="s">
        <v>18</v>
      </c>
      <c r="W2408" s="9">
        <v>39561</v>
      </c>
      <c r="X2408" s="4" t="s">
        <v>5</v>
      </c>
      <c r="Y2408" s="4" t="s">
        <v>3563</v>
      </c>
      <c r="Z2408" s="68">
        <v>44668</v>
      </c>
    </row>
    <row r="2409" spans="1:26" ht="12.75" x14ac:dyDescent="0.35">
      <c r="A24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2409" s="181" t="str">
        <f>IF(All_Opps[[#This Row],[WeekMod]]&lt;&gt;"",CONCATENATE(All_Opps[[#This Row],[Opp Year]],"-",TEXT(All_Opps[[#This Row],[WeekMod]],"00#")),"")</f>
        <v>2023-017</v>
      </c>
      <c r="C24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2409" s="181" t="str">
        <f>CONCATENATE(All_Opps[[#This Row],[Opp Year]],"-",TEXT(All_Opps[[#This Row],[Week]],"00#"))</f>
        <v>2023-017</v>
      </c>
      <c r="E2409" s="181">
        <f>IFERROR(VALUE(RIGHT(All_Opps[[#This Row],[Opportunity Name]],2)),"")</f>
        <v>2</v>
      </c>
      <c r="F2409" s="181">
        <f>IFERROR(("20"&amp;LEFT(All_Opps[[#This Row],[Opportunity Name]],2))*1,"")</f>
        <v>2023</v>
      </c>
      <c r="G2409" s="181" t="str">
        <f>MID(All_Opps[[#This Row],[Opportunity Name]],3,2)</f>
        <v>09</v>
      </c>
      <c r="H2409" s="181" t="str">
        <f>LEFT(All_Opps[[#This Row],[Opportunity Name]],7)</f>
        <v>2309-07</v>
      </c>
      <c r="I2409" s="181" t="str" cm="1">
        <f t="array" ref="I24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409" s="181" t="str">
        <f>YEAR(All_Opps[[#This Row],[Close_Date]])&amp;"-"&amp;TEXT(MONTH(All_Opps[[#This Row],[Close_Date]]),"00")</f>
        <v>2022-04</v>
      </c>
      <c r="K2409" s="182">
        <f>All_Opps[[#This Row],[Created Date2]]*1</f>
        <v>44640</v>
      </c>
      <c r="L2409" s="183">
        <f>YEAR(All_Opps[[#This Row],[Created_Date]])</f>
        <v>2022</v>
      </c>
      <c r="M2409" s="184">
        <f>WEEKNUM(All_Opps[[#This Row],[Created_Date]],16)</f>
        <v>12</v>
      </c>
      <c r="N2409" s="182">
        <f>All_Opps[[#This Row],[Close Date]]*1</f>
        <v>44670</v>
      </c>
      <c r="O2409" s="185">
        <f>YEAR(All_Opps[[#This Row],[Close_Date]])</f>
        <v>2022</v>
      </c>
      <c r="P2409" s="183">
        <f>MONTH(All_Opps[[#This Row],[Close Date]])</f>
        <v>4</v>
      </c>
      <c r="Q2409" s="181">
        <f>WEEKNUM(All_Opps[[#This Row],[Close Date]],1)</f>
        <v>17</v>
      </c>
      <c r="R240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09" s="4" t="s">
        <v>5128</v>
      </c>
      <c r="T2409" s="4" t="s">
        <v>5129</v>
      </c>
      <c r="U2409" s="68">
        <v>44670</v>
      </c>
      <c r="V2409" s="347" t="s">
        <v>20</v>
      </c>
      <c r="W2409" s="9">
        <v>79363</v>
      </c>
      <c r="X2409" s="4" t="s">
        <v>11</v>
      </c>
      <c r="Y2409" s="4" t="s">
        <v>3563</v>
      </c>
      <c r="Z2409" s="68">
        <v>44640</v>
      </c>
    </row>
    <row r="2410" spans="1:26" ht="12.75" x14ac:dyDescent="0.35">
      <c r="A24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2410" s="181" t="str">
        <f>IF(All_Opps[[#This Row],[WeekMod]]&lt;&gt;"",CONCATENATE(All_Opps[[#This Row],[Opp Year]],"-",TEXT(All_Opps[[#This Row],[WeekMod]],"00#")),"")</f>
        <v>2023-016</v>
      </c>
      <c r="C24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2410" s="181" t="str">
        <f>CONCATENATE(All_Opps[[#This Row],[Opp Year]],"-",TEXT(All_Opps[[#This Row],[Week]],"00#"))</f>
        <v>2023-016</v>
      </c>
      <c r="E2410" s="181">
        <f>IFERROR(VALUE(RIGHT(All_Opps[[#This Row],[Opportunity Name]],2)),"")</f>
        <v>2</v>
      </c>
      <c r="F2410" s="181">
        <f>IFERROR(("20"&amp;LEFT(All_Opps[[#This Row],[Opportunity Name]],2))*1,"")</f>
        <v>2023</v>
      </c>
      <c r="G2410" s="181" t="str">
        <f>MID(All_Opps[[#This Row],[Opportunity Name]],3,2)</f>
        <v>07</v>
      </c>
      <c r="H2410" s="181" t="str">
        <f>LEFT(All_Opps[[#This Row],[Opportunity Name]],7)</f>
        <v>2307 La</v>
      </c>
      <c r="I2410" s="181" t="str" cm="1">
        <f t="array" ref="I24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10" s="181" t="str">
        <f>YEAR(All_Opps[[#This Row],[Close_Date]])&amp;"-"&amp;TEXT(MONTH(All_Opps[[#This Row],[Close_Date]]),"00")</f>
        <v>2022-04</v>
      </c>
      <c r="K2410" s="182">
        <f>All_Opps[[#This Row],[Created Date2]]*1</f>
        <v>44640</v>
      </c>
      <c r="L2410" s="183">
        <f>YEAR(All_Opps[[#This Row],[Created_Date]])</f>
        <v>2022</v>
      </c>
      <c r="M2410" s="184">
        <f>WEEKNUM(All_Opps[[#This Row],[Created_Date]],16)</f>
        <v>12</v>
      </c>
      <c r="N2410" s="182">
        <f>All_Opps[[#This Row],[Close Date]]*1</f>
        <v>44665</v>
      </c>
      <c r="O2410" s="185">
        <f>YEAR(All_Opps[[#This Row],[Close_Date]])</f>
        <v>2022</v>
      </c>
      <c r="P2410" s="183">
        <f>MONTH(All_Opps[[#This Row],[Close Date]])</f>
        <v>4</v>
      </c>
      <c r="Q2410" s="181">
        <f>WEEKNUM(All_Opps[[#This Row],[Close Date]],1)</f>
        <v>16</v>
      </c>
      <c r="R241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10" s="4" t="s">
        <v>5130</v>
      </c>
      <c r="T2410" s="4" t="s">
        <v>5131</v>
      </c>
      <c r="U2410" s="68">
        <v>44665</v>
      </c>
      <c r="V2410" s="347" t="s">
        <v>21</v>
      </c>
      <c r="W2410" s="9">
        <v>144119</v>
      </c>
      <c r="X2410" s="4" t="s">
        <v>181</v>
      </c>
      <c r="Y2410" s="4" t="s">
        <v>3563</v>
      </c>
      <c r="Z2410" s="68">
        <v>44640</v>
      </c>
    </row>
    <row r="2411" spans="1:26" ht="12.75" x14ac:dyDescent="0.35">
      <c r="A24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2411" s="181" t="str">
        <f>IF(All_Opps[[#This Row],[WeekMod]]&lt;&gt;"",CONCATENATE(All_Opps[[#This Row],[Opp Year]],"-",TEXT(All_Opps[[#This Row],[WeekMod]],"00#")),"")</f>
        <v>2022-070</v>
      </c>
      <c r="C24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2411" s="181" t="str">
        <f>CONCATENATE(All_Opps[[#This Row],[Opp Year]],"-",TEXT(All_Opps[[#This Row],[Week]],"00#"))</f>
        <v>2022-070</v>
      </c>
      <c r="E2411" s="181">
        <f>IFERROR(VALUE(RIGHT(All_Opps[[#This Row],[Opportunity Name]],2)),"")</f>
        <v>1</v>
      </c>
      <c r="F2411" s="181">
        <f>IFERROR(("20"&amp;LEFT(All_Opps[[#This Row],[Opportunity Name]],2))*1,"")</f>
        <v>2022</v>
      </c>
      <c r="G2411" s="181" t="str">
        <f>MID(All_Opps[[#This Row],[Opportunity Name]],3,2)</f>
        <v>05</v>
      </c>
      <c r="H2411" s="181" t="str">
        <f>LEFT(All_Opps[[#This Row],[Opportunity Name]],7)</f>
        <v>2205-13</v>
      </c>
      <c r="I2411" s="181" t="str" cm="1">
        <f t="array" ref="I24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11" s="181" t="str">
        <f>YEAR(All_Opps[[#This Row],[Close_Date]])&amp;"-"&amp;TEXT(MONTH(All_Opps[[#This Row],[Close_Date]]),"00")</f>
        <v>2022-04</v>
      </c>
      <c r="K2411" s="182">
        <f>All_Opps[[#This Row],[Created Date2]]*1</f>
        <v>44676</v>
      </c>
      <c r="L2411" s="183">
        <f>YEAR(All_Opps[[#This Row],[Created_Date]])</f>
        <v>2022</v>
      </c>
      <c r="M2411" s="184">
        <f>WEEKNUM(All_Opps[[#This Row],[Created_Date]],16)</f>
        <v>17</v>
      </c>
      <c r="N2411" s="182">
        <f>All_Opps[[#This Row],[Close Date]]*1</f>
        <v>44676</v>
      </c>
      <c r="O2411" s="185">
        <f>YEAR(All_Opps[[#This Row],[Close_Date]])</f>
        <v>2022</v>
      </c>
      <c r="P2411" s="183">
        <f>MONTH(All_Opps[[#This Row],[Close Date]])</f>
        <v>4</v>
      </c>
      <c r="Q2411" s="181">
        <f>WEEKNUM(All_Opps[[#This Row],[Close Date]],1)</f>
        <v>18</v>
      </c>
      <c r="R241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</v>
      </c>
      <c r="S2411" s="4" t="s">
        <v>5132</v>
      </c>
      <c r="T2411" s="4" t="s">
        <v>5133</v>
      </c>
      <c r="U2411" s="68">
        <v>44676</v>
      </c>
      <c r="V2411" s="347" t="s">
        <v>19</v>
      </c>
      <c r="W2411" s="341">
        <v>81</v>
      </c>
      <c r="X2411" s="4" t="s">
        <v>11</v>
      </c>
      <c r="Y2411" s="4" t="s">
        <v>328</v>
      </c>
      <c r="Z2411" s="68">
        <v>44676</v>
      </c>
    </row>
    <row r="2412" spans="1:26" ht="12.75" x14ac:dyDescent="0.35">
      <c r="A24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2412" s="181" t="str">
        <f>IF(All_Opps[[#This Row],[WeekMod]]&lt;&gt;"",CONCATENATE(All_Opps[[#This Row],[Opp Year]],"-",TEXT(All_Opps[[#This Row],[WeekMod]],"00#")),"")</f>
        <v>2022-073</v>
      </c>
      <c r="C24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2412" s="181" t="str">
        <f>CONCATENATE(All_Opps[[#This Row],[Opp Year]],"-",TEXT(All_Opps[[#This Row],[Week]],"00#"))</f>
        <v>2022-073</v>
      </c>
      <c r="E2412" s="181">
        <f>IFERROR(VALUE(RIGHT(All_Opps[[#This Row],[Opportunity Name]],2)),"")</f>
        <v>1</v>
      </c>
      <c r="F2412" s="181">
        <f>IFERROR(("20"&amp;LEFT(All_Opps[[#This Row],[Opportunity Name]],2))*1,"")</f>
        <v>2022</v>
      </c>
      <c r="G2412" s="181" t="str">
        <f>MID(All_Opps[[#This Row],[Opportunity Name]],3,2)</f>
        <v>08</v>
      </c>
      <c r="H2412" s="181" t="str">
        <f>LEFT(All_Opps[[#This Row],[Opportunity Name]],7)</f>
        <v>2208-32</v>
      </c>
      <c r="I2412" s="181" t="str" cm="1">
        <f t="array" ref="I24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12" s="181" t="str">
        <f>YEAR(All_Opps[[#This Row],[Close_Date]])&amp;"-"&amp;TEXT(MONTH(All_Opps[[#This Row],[Close_Date]]),"00")</f>
        <v>2022-05</v>
      </c>
      <c r="K2412" s="182">
        <f>All_Opps[[#This Row],[Created Date2]]*1</f>
        <v>44701</v>
      </c>
      <c r="L2412" s="183">
        <f>YEAR(All_Opps[[#This Row],[Created_Date]])</f>
        <v>2022</v>
      </c>
      <c r="M2412" s="184">
        <f>WEEKNUM(All_Opps[[#This Row],[Created_Date]],16)</f>
        <v>20</v>
      </c>
      <c r="N2412" s="182">
        <f>All_Opps[[#This Row],[Close Date]]*1</f>
        <v>44702</v>
      </c>
      <c r="O2412" s="185">
        <f>YEAR(All_Opps[[#This Row],[Close_Date]])</f>
        <v>2022</v>
      </c>
      <c r="P2412" s="183">
        <f>MONTH(All_Opps[[#This Row],[Close Date]])</f>
        <v>5</v>
      </c>
      <c r="Q2412" s="181">
        <f>WEEKNUM(All_Opps[[#This Row],[Close Date]],1)</f>
        <v>21</v>
      </c>
      <c r="R241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73</v>
      </c>
      <c r="S2412" s="4" t="s">
        <v>5134</v>
      </c>
      <c r="T2412" s="4" t="s">
        <v>5135</v>
      </c>
      <c r="U2412" s="68">
        <v>44702</v>
      </c>
      <c r="V2412" s="347" t="s">
        <v>19</v>
      </c>
      <c r="W2412" s="341">
        <v>160274</v>
      </c>
      <c r="X2412" s="4" t="s">
        <v>27</v>
      </c>
      <c r="Y2412" s="4" t="s">
        <v>328</v>
      </c>
      <c r="Z2412" s="68">
        <v>44701</v>
      </c>
    </row>
    <row r="2413" spans="1:26" ht="12.75" x14ac:dyDescent="0.35">
      <c r="A24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2413" s="181" t="str">
        <f>IF(All_Opps[[#This Row],[WeekMod]]&lt;&gt;"",CONCATENATE(All_Opps[[#This Row],[Opp Year]],"-",TEXT(All_Opps[[#This Row],[WeekMod]],"00#")),"")</f>
        <v>2023-016</v>
      </c>
      <c r="C24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2413" s="181" t="str">
        <f>CONCATENATE(All_Opps[[#This Row],[Opp Year]],"-",TEXT(All_Opps[[#This Row],[Week]],"00#"))</f>
        <v>2023-016</v>
      </c>
      <c r="E2413" s="181">
        <f>IFERROR(VALUE(RIGHT(All_Opps[[#This Row],[Opportunity Name]],2)),"")</f>
        <v>2</v>
      </c>
      <c r="F2413" s="181">
        <f>IFERROR(("20"&amp;LEFT(All_Opps[[#This Row],[Opportunity Name]],2))*1,"")</f>
        <v>2023</v>
      </c>
      <c r="G2413" s="181" t="str">
        <f>MID(All_Opps[[#This Row],[Opportunity Name]],3,2)</f>
        <v>07</v>
      </c>
      <c r="H2413" s="181" t="str">
        <f>LEFT(All_Opps[[#This Row],[Opportunity Name]],7)</f>
        <v>2307 Ya</v>
      </c>
      <c r="I2413" s="181" t="str" cm="1">
        <f t="array" ref="I24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13" s="181" t="str">
        <f>YEAR(All_Opps[[#This Row],[Close_Date]])&amp;"-"&amp;TEXT(MONTH(All_Opps[[#This Row],[Close_Date]]),"00")</f>
        <v>2022-04</v>
      </c>
      <c r="K2413" s="182">
        <f>All_Opps[[#This Row],[Created Date2]]*1</f>
        <v>44650</v>
      </c>
      <c r="L2413" s="183">
        <f>YEAR(All_Opps[[#This Row],[Created_Date]])</f>
        <v>2022</v>
      </c>
      <c r="M2413" s="184">
        <f>WEEKNUM(All_Opps[[#This Row],[Created_Date]],16)</f>
        <v>13</v>
      </c>
      <c r="N2413" s="182">
        <f>All_Opps[[#This Row],[Close Date]]*1</f>
        <v>44666</v>
      </c>
      <c r="O2413" s="185">
        <f>YEAR(All_Opps[[#This Row],[Close_Date]])</f>
        <v>2022</v>
      </c>
      <c r="P2413" s="183">
        <f>MONTH(All_Opps[[#This Row],[Close Date]])</f>
        <v>4</v>
      </c>
      <c r="Q2413" s="181">
        <f>WEEKNUM(All_Opps[[#This Row],[Close Date]],1)</f>
        <v>16</v>
      </c>
      <c r="R241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13" s="4" t="s">
        <v>5136</v>
      </c>
      <c r="T2413" s="4" t="s">
        <v>5137</v>
      </c>
      <c r="U2413" s="68">
        <v>44666</v>
      </c>
      <c r="V2413" s="347" t="s">
        <v>18</v>
      </c>
      <c r="W2413" s="9">
        <v>26658</v>
      </c>
      <c r="X2413" s="4" t="s">
        <v>27</v>
      </c>
      <c r="Y2413" s="4" t="s">
        <v>1285</v>
      </c>
      <c r="Z2413" s="68">
        <v>44650</v>
      </c>
    </row>
    <row r="2414" spans="1:26" ht="12.75" x14ac:dyDescent="0.35">
      <c r="A24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2414" s="181" t="str">
        <f>IF(All_Opps[[#This Row],[WeekMod]]&lt;&gt;"",CONCATENATE(All_Opps[[#This Row],[Opp Year]],"-",TEXT(All_Opps[[#This Row],[WeekMod]],"00#")),"")</f>
        <v>2023-024</v>
      </c>
      <c r="C24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2414" s="181" t="str">
        <f>CONCATENATE(All_Opps[[#This Row],[Opp Year]],"-",TEXT(All_Opps[[#This Row],[Week]],"00#"))</f>
        <v>2023-024</v>
      </c>
      <c r="E2414" s="181">
        <f>IFERROR(VALUE(RIGHT(All_Opps[[#This Row],[Opportunity Name]],2)),"")</f>
        <v>2</v>
      </c>
      <c r="F2414" s="181">
        <f>IFERROR(("20"&amp;LEFT(All_Opps[[#This Row],[Opportunity Name]],2))*1,"")</f>
        <v>2023</v>
      </c>
      <c r="G2414" s="181" t="str">
        <f>MID(All_Opps[[#This Row],[Opportunity Name]],3,2)</f>
        <v>10</v>
      </c>
      <c r="H2414" s="181" t="str">
        <f>LEFT(All_Opps[[#This Row],[Opportunity Name]],7)</f>
        <v>2310 Oa</v>
      </c>
      <c r="I2414" s="181" t="str" cm="1">
        <f t="array" ref="I24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14" s="181" t="str">
        <f>YEAR(All_Opps[[#This Row],[Close_Date]])&amp;"-"&amp;TEXT(MONTH(All_Opps[[#This Row],[Close_Date]]),"00")</f>
        <v>2022-06</v>
      </c>
      <c r="K2414" s="182">
        <f>All_Opps[[#This Row],[Created Date2]]*1</f>
        <v>44714</v>
      </c>
      <c r="L2414" s="183">
        <f>YEAR(All_Opps[[#This Row],[Created_Date]])</f>
        <v>2022</v>
      </c>
      <c r="M2414" s="184">
        <f>WEEKNUM(All_Opps[[#This Row],[Created_Date]],16)</f>
        <v>22</v>
      </c>
      <c r="N2414" s="182">
        <f>All_Opps[[#This Row],[Close Date]]*1</f>
        <v>44718</v>
      </c>
      <c r="O2414" s="185">
        <f>YEAR(All_Opps[[#This Row],[Close_Date]])</f>
        <v>2022</v>
      </c>
      <c r="P2414" s="183">
        <f>MONTH(All_Opps[[#This Row],[Close Date]])</f>
        <v>6</v>
      </c>
      <c r="Q2414" s="181">
        <f>WEEKNUM(All_Opps[[#This Row],[Close Date]],1)</f>
        <v>24</v>
      </c>
      <c r="R24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14" s="4" t="s">
        <v>5138</v>
      </c>
      <c r="T2414" s="4" t="s">
        <v>5139</v>
      </c>
      <c r="U2414" s="68">
        <v>44718</v>
      </c>
      <c r="V2414" s="347" t="s">
        <v>18</v>
      </c>
      <c r="W2414" s="9">
        <v>54401</v>
      </c>
      <c r="X2414" s="4" t="s">
        <v>5</v>
      </c>
      <c r="Y2414" s="4" t="s">
        <v>1285</v>
      </c>
      <c r="Z2414" s="68">
        <v>44714</v>
      </c>
    </row>
    <row r="2415" spans="1:26" ht="12.75" x14ac:dyDescent="0.35">
      <c r="A24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2415" s="181" t="str">
        <f>IF(All_Opps[[#This Row],[WeekMod]]&lt;&gt;"",CONCATENATE(All_Opps[[#This Row],[Opp Year]],"-",TEXT(All_Opps[[#This Row],[WeekMod]],"00#")),"")</f>
        <v>2022-074</v>
      </c>
      <c r="C24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2415" s="181" t="str">
        <f>CONCATENATE(All_Opps[[#This Row],[Opp Year]],"-",TEXT(All_Opps[[#This Row],[Week]],"00#"))</f>
        <v>2022-074</v>
      </c>
      <c r="E2415" s="181">
        <f>IFERROR(VALUE(RIGHT(All_Opps[[#This Row],[Opportunity Name]],2)),"")</f>
        <v>2</v>
      </c>
      <c r="F2415" s="181">
        <f>IFERROR(("20"&amp;LEFT(All_Opps[[#This Row],[Opportunity Name]],2))*1,"")</f>
        <v>2022</v>
      </c>
      <c r="G2415" s="181" t="str">
        <f>MID(All_Opps[[#This Row],[Opportunity Name]],3,2)</f>
        <v>06</v>
      </c>
      <c r="H2415" s="181" t="str">
        <f>LEFT(All_Opps[[#This Row],[Opportunity Name]],7)</f>
        <v>2206-34</v>
      </c>
      <c r="I2415" s="181" t="str" cm="1">
        <f t="array" ref="I24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15" s="181" t="str">
        <f>YEAR(All_Opps[[#This Row],[Close_Date]])&amp;"-"&amp;TEXT(MONTH(All_Opps[[#This Row],[Close_Date]]),"00")</f>
        <v>2022-05</v>
      </c>
      <c r="K2415" s="182">
        <f>All_Opps[[#This Row],[Created Date2]]*1</f>
        <v>44704</v>
      </c>
      <c r="L2415" s="183">
        <f>YEAR(All_Opps[[#This Row],[Created_Date]])</f>
        <v>2022</v>
      </c>
      <c r="M2415" s="184">
        <f>WEEKNUM(All_Opps[[#This Row],[Created_Date]],16)</f>
        <v>21</v>
      </c>
      <c r="N2415" s="182">
        <f>All_Opps[[#This Row],[Close Date]]*1</f>
        <v>44706</v>
      </c>
      <c r="O2415" s="185">
        <f>YEAR(All_Opps[[#This Row],[Close_Date]])</f>
        <v>2022</v>
      </c>
      <c r="P2415" s="183">
        <f>MONTH(All_Opps[[#This Row],[Close Date]])</f>
        <v>5</v>
      </c>
      <c r="Q2415" s="181">
        <f>WEEKNUM(All_Opps[[#This Row],[Close Date]],1)</f>
        <v>22</v>
      </c>
      <c r="R241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</v>
      </c>
      <c r="S2415" s="4" t="s">
        <v>5140</v>
      </c>
      <c r="T2415" s="4" t="s">
        <v>5141</v>
      </c>
      <c r="U2415" s="68">
        <v>44706</v>
      </c>
      <c r="V2415" s="347" t="s">
        <v>19</v>
      </c>
      <c r="W2415" s="341">
        <v>93558</v>
      </c>
      <c r="X2415" s="4" t="s">
        <v>11</v>
      </c>
      <c r="Y2415" s="4" t="s">
        <v>328</v>
      </c>
      <c r="Z2415" s="68">
        <v>44704</v>
      </c>
    </row>
    <row r="2416" spans="1:26" ht="12.75" x14ac:dyDescent="0.35">
      <c r="A24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2416" s="181" t="str">
        <f>IF(All_Opps[[#This Row],[WeekMod]]&lt;&gt;"",CONCATENATE(All_Opps[[#This Row],[Opp Year]],"-",TEXT(All_Opps[[#This Row],[WeekMod]],"00#")),"")</f>
        <v>2022-068</v>
      </c>
      <c r="C24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2416" s="181" t="str">
        <f>CONCATENATE(All_Opps[[#This Row],[Opp Year]],"-",TEXT(All_Opps[[#This Row],[Week]],"00#"))</f>
        <v>2022-068</v>
      </c>
      <c r="E2416" s="181">
        <f>IFERROR(VALUE(RIGHT(All_Opps[[#This Row],[Opportunity Name]],2)),"")</f>
        <v>2</v>
      </c>
      <c r="F2416" s="181">
        <f>IFERROR(("20"&amp;LEFT(All_Opps[[#This Row],[Opportunity Name]],2))*1,"")</f>
        <v>2022</v>
      </c>
      <c r="G2416" s="181" t="str">
        <f>MID(All_Opps[[#This Row],[Opportunity Name]],3,2)</f>
        <v>07</v>
      </c>
      <c r="H2416" s="181" t="str">
        <f>LEFT(All_Opps[[#This Row],[Opportunity Name]],7)</f>
        <v>2207 Pe</v>
      </c>
      <c r="I2416" s="181" t="str" cm="1">
        <f t="array" ref="I24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16" s="181" t="str">
        <f>YEAR(All_Opps[[#This Row],[Close_Date]])&amp;"-"&amp;TEXT(MONTH(All_Opps[[#This Row],[Close_Date]]),"00")</f>
        <v>2022-04</v>
      </c>
      <c r="K2416" s="182">
        <f>All_Opps[[#This Row],[Created Date2]]*1</f>
        <v>44664</v>
      </c>
      <c r="L2416" s="183">
        <f>YEAR(All_Opps[[#This Row],[Created_Date]])</f>
        <v>2022</v>
      </c>
      <c r="M2416" s="184">
        <f>WEEKNUM(All_Opps[[#This Row],[Created_Date]],16)</f>
        <v>15</v>
      </c>
      <c r="N2416" s="182">
        <f>All_Opps[[#This Row],[Close Date]]*1</f>
        <v>44665</v>
      </c>
      <c r="O2416" s="185">
        <f>YEAR(All_Opps[[#This Row],[Close_Date]])</f>
        <v>2022</v>
      </c>
      <c r="P2416" s="183">
        <f>MONTH(All_Opps[[#This Row],[Close Date]])</f>
        <v>4</v>
      </c>
      <c r="Q2416" s="181">
        <f>WEEKNUM(All_Opps[[#This Row],[Close Date]],1)</f>
        <v>16</v>
      </c>
      <c r="R24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16" s="4" t="s">
        <v>5142</v>
      </c>
      <c r="T2416" s="4" t="s">
        <v>5143</v>
      </c>
      <c r="U2416" s="68">
        <v>44665</v>
      </c>
      <c r="V2416" s="347" t="s">
        <v>18</v>
      </c>
      <c r="W2416" s="9">
        <v>34934</v>
      </c>
      <c r="X2416" s="4" t="s">
        <v>13</v>
      </c>
      <c r="Y2416" s="4" t="s">
        <v>1285</v>
      </c>
      <c r="Z2416" s="68">
        <v>44664</v>
      </c>
    </row>
    <row r="2417" spans="1:26" ht="12.75" x14ac:dyDescent="0.35">
      <c r="A24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2417" s="181" t="str">
        <f>IF(All_Opps[[#This Row],[WeekMod]]&lt;&gt;"",CONCATENATE(All_Opps[[#This Row],[Opp Year]],"-",TEXT(All_Opps[[#This Row],[WeekMod]],"00#")),"")</f>
        <v>2022-070</v>
      </c>
      <c r="C24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2417" s="181" t="str">
        <f>CONCATENATE(All_Opps[[#This Row],[Opp Year]],"-",TEXT(All_Opps[[#This Row],[Week]],"00#"))</f>
        <v>2022-070</v>
      </c>
      <c r="E2417" s="181">
        <f>IFERROR(VALUE(RIGHT(All_Opps[[#This Row],[Opportunity Name]],2)),"")</f>
        <v>5</v>
      </c>
      <c r="F2417" s="181">
        <f>IFERROR(("20"&amp;LEFT(All_Opps[[#This Row],[Opportunity Name]],2))*1,"")</f>
        <v>2022</v>
      </c>
      <c r="G2417" s="181" t="str">
        <f>MID(All_Opps[[#This Row],[Opportunity Name]],3,2)</f>
        <v>07</v>
      </c>
      <c r="H2417" s="181" t="str">
        <f>LEFT(All_Opps[[#This Row],[Opportunity Name]],7)</f>
        <v>2207 Je</v>
      </c>
      <c r="I2417" s="181" t="str" cm="1">
        <f t="array" ref="I24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17" s="181" t="str">
        <f>YEAR(All_Opps[[#This Row],[Close_Date]])&amp;"-"&amp;TEXT(MONTH(All_Opps[[#This Row],[Close_Date]]),"00")</f>
        <v>2022-04</v>
      </c>
      <c r="K2417" s="182">
        <f>All_Opps[[#This Row],[Created Date2]]*1</f>
        <v>44663</v>
      </c>
      <c r="L2417" s="183">
        <f>YEAR(All_Opps[[#This Row],[Created_Date]])</f>
        <v>2022</v>
      </c>
      <c r="M2417" s="184">
        <f>WEEKNUM(All_Opps[[#This Row],[Created_Date]],16)</f>
        <v>15</v>
      </c>
      <c r="N2417" s="182">
        <f>All_Opps[[#This Row],[Close Date]]*1</f>
        <v>44675</v>
      </c>
      <c r="O2417" s="185">
        <f>YEAR(All_Opps[[#This Row],[Close_Date]])</f>
        <v>2022</v>
      </c>
      <c r="P2417" s="183">
        <f>MONTH(All_Opps[[#This Row],[Close Date]])</f>
        <v>4</v>
      </c>
      <c r="Q2417" s="181">
        <f>WEEKNUM(All_Opps[[#This Row],[Close Date]],1)</f>
        <v>18</v>
      </c>
      <c r="R24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17" s="4" t="s">
        <v>5144</v>
      </c>
      <c r="T2417" s="4" t="s">
        <v>5145</v>
      </c>
      <c r="U2417" s="68">
        <v>44675</v>
      </c>
      <c r="V2417" s="347" t="s">
        <v>18</v>
      </c>
      <c r="W2417" s="9">
        <v>165286</v>
      </c>
      <c r="X2417" s="4" t="s">
        <v>13</v>
      </c>
      <c r="Y2417" s="4" t="s">
        <v>1285</v>
      </c>
      <c r="Z2417" s="68">
        <v>44663</v>
      </c>
    </row>
    <row r="2418" spans="1:26" ht="12.75" x14ac:dyDescent="0.35">
      <c r="A24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2418" s="181" t="str">
        <f>IF(All_Opps[[#This Row],[WeekMod]]&lt;&gt;"",CONCATENATE(All_Opps[[#This Row],[Opp Year]],"-",TEXT(All_Opps[[#This Row],[WeekMod]],"00#")),"")</f>
        <v>2022-076</v>
      </c>
      <c r="C24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2418" s="181" t="str">
        <f>CONCATENATE(All_Opps[[#This Row],[Opp Year]],"-",TEXT(All_Opps[[#This Row],[Week]],"00#"))</f>
        <v>2022-076</v>
      </c>
      <c r="E2418" s="181">
        <f>IFERROR(VALUE(RIGHT(All_Opps[[#This Row],[Opportunity Name]],2)),"")</f>
        <v>1</v>
      </c>
      <c r="F2418" s="181">
        <f>IFERROR(("20"&amp;LEFT(All_Opps[[#This Row],[Opportunity Name]],2))*1,"")</f>
        <v>2022</v>
      </c>
      <c r="G2418" s="181" t="str">
        <f>MID(All_Opps[[#This Row],[Opportunity Name]],3,2)</f>
        <v>10</v>
      </c>
      <c r="H2418" s="181" t="str">
        <f>LEFT(All_Opps[[#This Row],[Opportunity Name]],7)</f>
        <v>2210-10</v>
      </c>
      <c r="I2418" s="181" t="str" cm="1">
        <f t="array" ref="I24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18" s="181" t="str">
        <f>YEAR(All_Opps[[#This Row],[Close_Date]])&amp;"-"&amp;TEXT(MONTH(All_Opps[[#This Row],[Close_Date]]),"00")</f>
        <v>2022-06</v>
      </c>
      <c r="K2418" s="182">
        <f>All_Opps[[#This Row],[Created Date2]]*1</f>
        <v>44703</v>
      </c>
      <c r="L2418" s="183">
        <f>YEAR(All_Opps[[#This Row],[Created_Date]])</f>
        <v>2022</v>
      </c>
      <c r="M2418" s="184">
        <f>WEEKNUM(All_Opps[[#This Row],[Created_Date]],16)</f>
        <v>21</v>
      </c>
      <c r="N2418" s="182">
        <f>All_Opps[[#This Row],[Close Date]]*1</f>
        <v>44722</v>
      </c>
      <c r="O2418" s="185">
        <f>YEAR(All_Opps[[#This Row],[Close_Date]])</f>
        <v>2022</v>
      </c>
      <c r="P2418" s="183">
        <f>MONTH(All_Opps[[#This Row],[Close Date]])</f>
        <v>6</v>
      </c>
      <c r="Q2418" s="181">
        <f>WEEKNUM(All_Opps[[#This Row],[Close Date]],1)</f>
        <v>24</v>
      </c>
      <c r="R241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132</v>
      </c>
      <c r="S2418" s="4" t="s">
        <v>5146</v>
      </c>
      <c r="T2418" s="4" t="s">
        <v>5147</v>
      </c>
      <c r="U2418" s="68">
        <v>44722</v>
      </c>
      <c r="V2418" s="347" t="s">
        <v>19</v>
      </c>
      <c r="W2418" s="9">
        <v>28575</v>
      </c>
      <c r="X2418" s="4" t="s">
        <v>6</v>
      </c>
      <c r="Y2418" s="4" t="s">
        <v>1285</v>
      </c>
      <c r="Z2418" s="68">
        <v>44703</v>
      </c>
    </row>
    <row r="2419" spans="1:26" ht="12.75" x14ac:dyDescent="0.35">
      <c r="A24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2419" s="181" t="str">
        <f>IF(All_Opps[[#This Row],[WeekMod]]&lt;&gt;"",CONCATENATE(All_Opps[[#This Row],[Opp Year]],"-",TEXT(All_Opps[[#This Row],[WeekMod]],"00#")),"")</f>
        <v>2023-024</v>
      </c>
      <c r="C24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2419" s="181" t="str">
        <f>CONCATENATE(All_Opps[[#This Row],[Opp Year]],"-",TEXT(All_Opps[[#This Row],[Week]],"00#"))</f>
        <v>2023-024</v>
      </c>
      <c r="E2419" s="181">
        <f>IFERROR(VALUE(RIGHT(All_Opps[[#This Row],[Opportunity Name]],2)),"")</f>
        <v>2</v>
      </c>
      <c r="F2419" s="181">
        <f>IFERROR(("20"&amp;LEFT(All_Opps[[#This Row],[Opportunity Name]],2))*1,"")</f>
        <v>2023</v>
      </c>
      <c r="G2419" s="181" t="str">
        <f>MID(All_Opps[[#This Row],[Opportunity Name]],3,2)</f>
        <v>08</v>
      </c>
      <c r="H2419" s="181" t="str">
        <f>LEFT(All_Opps[[#This Row],[Opportunity Name]],7)</f>
        <v>2308-05</v>
      </c>
      <c r="I2419" s="181" t="str" cm="1">
        <f t="array" ref="I24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19" s="181" t="str">
        <f>YEAR(All_Opps[[#This Row],[Close_Date]])&amp;"-"&amp;TEXT(MONTH(All_Opps[[#This Row],[Close_Date]]),"00")</f>
        <v>2022-06</v>
      </c>
      <c r="K2419" s="182">
        <f>All_Opps[[#This Row],[Created Date2]]*1</f>
        <v>44682</v>
      </c>
      <c r="L2419" s="183">
        <f>YEAR(All_Opps[[#This Row],[Created_Date]])</f>
        <v>2022</v>
      </c>
      <c r="M2419" s="184">
        <f>WEEKNUM(All_Opps[[#This Row],[Created_Date]],16)</f>
        <v>18</v>
      </c>
      <c r="N2419" s="182">
        <f>All_Opps[[#This Row],[Close Date]]*1</f>
        <v>44722</v>
      </c>
      <c r="O2419" s="185">
        <f>YEAR(All_Opps[[#This Row],[Close_Date]])</f>
        <v>2022</v>
      </c>
      <c r="P2419" s="183">
        <f>MONTH(All_Opps[[#This Row],[Close Date]])</f>
        <v>6</v>
      </c>
      <c r="Q2419" s="181">
        <f>WEEKNUM(All_Opps[[#This Row],[Close Date]],1)</f>
        <v>24</v>
      </c>
      <c r="R241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457</v>
      </c>
      <c r="S2419" s="4" t="s">
        <v>5148</v>
      </c>
      <c r="T2419" s="4" t="s">
        <v>5149</v>
      </c>
      <c r="U2419" s="68">
        <v>44722</v>
      </c>
      <c r="V2419" s="347" t="s">
        <v>19</v>
      </c>
      <c r="W2419" s="9">
        <v>188415</v>
      </c>
      <c r="X2419" s="4" t="s">
        <v>161</v>
      </c>
      <c r="Y2419" s="4" t="s">
        <v>3563</v>
      </c>
      <c r="Z2419" s="68">
        <v>44682</v>
      </c>
    </row>
    <row r="2420" spans="1:26" ht="12.75" x14ac:dyDescent="0.35">
      <c r="A24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2420" s="181" t="str">
        <f>IF(All_Opps[[#This Row],[WeekMod]]&lt;&gt;"",CONCATENATE(All_Opps[[#This Row],[Opp Year]],"-",TEXT(All_Opps[[#This Row],[WeekMod]],"00#")),"")</f>
        <v>2023-024</v>
      </c>
      <c r="C24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2420" s="181" t="str">
        <f>CONCATENATE(All_Opps[[#This Row],[Opp Year]],"-",TEXT(All_Opps[[#This Row],[Week]],"00#"))</f>
        <v>2023-024</v>
      </c>
      <c r="E2420" s="181">
        <f>IFERROR(VALUE(RIGHT(All_Opps[[#This Row],[Opportunity Name]],2)),"")</f>
        <v>2</v>
      </c>
      <c r="F2420" s="181">
        <f>IFERROR(("20"&amp;LEFT(All_Opps[[#This Row],[Opportunity Name]],2))*1,"")</f>
        <v>2023</v>
      </c>
      <c r="G2420" s="181" t="str">
        <f>MID(All_Opps[[#This Row],[Opportunity Name]],3,2)</f>
        <v>07</v>
      </c>
      <c r="H2420" s="181" t="str">
        <f>LEFT(All_Opps[[#This Row],[Opportunity Name]],7)</f>
        <v>2307-02</v>
      </c>
      <c r="I2420" s="181" t="str" cm="1">
        <f t="array" ref="I24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420" s="181" t="str">
        <f>YEAR(All_Opps[[#This Row],[Close_Date]])&amp;"-"&amp;TEXT(MONTH(All_Opps[[#This Row],[Close_Date]]),"00")</f>
        <v>2022-06</v>
      </c>
      <c r="K2420" s="182">
        <f>All_Opps[[#This Row],[Created Date2]]*1</f>
        <v>44719</v>
      </c>
      <c r="L2420" s="183">
        <f>YEAR(All_Opps[[#This Row],[Created_Date]])</f>
        <v>2022</v>
      </c>
      <c r="M2420" s="184">
        <f>WEEKNUM(All_Opps[[#This Row],[Created_Date]],16)</f>
        <v>23</v>
      </c>
      <c r="N2420" s="182">
        <f>All_Opps[[#This Row],[Close Date]]*1</f>
        <v>44719</v>
      </c>
      <c r="O2420" s="185">
        <f>YEAR(All_Opps[[#This Row],[Close_Date]])</f>
        <v>2022</v>
      </c>
      <c r="P2420" s="183">
        <f>MONTH(All_Opps[[#This Row],[Close Date]])</f>
        <v>6</v>
      </c>
      <c r="Q2420" s="181">
        <f>WEEKNUM(All_Opps[[#This Row],[Close Date]],1)</f>
        <v>24</v>
      </c>
      <c r="R24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20" s="4" t="s">
        <v>5150</v>
      </c>
      <c r="T2420" s="4" t="s">
        <v>5151</v>
      </c>
      <c r="U2420" s="68">
        <v>44719</v>
      </c>
      <c r="V2420" s="347" t="s">
        <v>20</v>
      </c>
      <c r="W2420" s="341">
        <v>89842</v>
      </c>
      <c r="X2420" s="4" t="s">
        <v>13</v>
      </c>
      <c r="Y2420" s="4" t="s">
        <v>328</v>
      </c>
      <c r="Z2420" s="68">
        <v>44719</v>
      </c>
    </row>
    <row r="2421" spans="1:26" ht="12.75" x14ac:dyDescent="0.35">
      <c r="A24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2421" s="181" t="str">
        <f>IF(All_Opps[[#This Row],[WeekMod]]&lt;&gt;"",CONCATENATE(All_Opps[[#This Row],[Opp Year]],"-",TEXT(All_Opps[[#This Row],[WeekMod]],"00#")),"")</f>
        <v>2023-023</v>
      </c>
      <c r="C24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2421" s="181" t="str">
        <f>CONCATENATE(All_Opps[[#This Row],[Opp Year]],"-",TEXT(All_Opps[[#This Row],[Week]],"00#"))</f>
        <v>2023-023</v>
      </c>
      <c r="E2421" s="181">
        <f>IFERROR(VALUE(RIGHT(All_Opps[[#This Row],[Opportunity Name]],2)),"")</f>
        <v>6</v>
      </c>
      <c r="F2421" s="181">
        <f>IFERROR(("20"&amp;LEFT(All_Opps[[#This Row],[Opportunity Name]],2))*1,"")</f>
        <v>2023</v>
      </c>
      <c r="G2421" s="181" t="str">
        <f>MID(All_Opps[[#This Row],[Opportunity Name]],3,2)</f>
        <v>08</v>
      </c>
      <c r="H2421" s="181" t="str">
        <f>LEFT(All_Opps[[#This Row],[Opportunity Name]],7)</f>
        <v>2308 Vi</v>
      </c>
      <c r="I2421" s="181" t="str" cm="1">
        <f t="array" ref="I24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21" s="181" t="str">
        <f>YEAR(All_Opps[[#This Row],[Close_Date]])&amp;"-"&amp;TEXT(MONTH(All_Opps[[#This Row],[Close_Date]]),"00")</f>
        <v>2022-06</v>
      </c>
      <c r="K2421" s="182">
        <f>All_Opps[[#This Row],[Created Date2]]*1</f>
        <v>44709</v>
      </c>
      <c r="L2421" s="183">
        <f>YEAR(All_Opps[[#This Row],[Created_Date]])</f>
        <v>2022</v>
      </c>
      <c r="M2421" s="184">
        <f>WEEKNUM(All_Opps[[#This Row],[Created_Date]],16)</f>
        <v>22</v>
      </c>
      <c r="N2421" s="182">
        <f>All_Opps[[#This Row],[Close Date]]*1</f>
        <v>44714</v>
      </c>
      <c r="O2421" s="185">
        <f>YEAR(All_Opps[[#This Row],[Close_Date]])</f>
        <v>2022</v>
      </c>
      <c r="P2421" s="183">
        <f>MONTH(All_Opps[[#This Row],[Close Date]])</f>
        <v>6</v>
      </c>
      <c r="Q2421" s="181">
        <f>WEEKNUM(All_Opps[[#This Row],[Close Date]],1)</f>
        <v>23</v>
      </c>
      <c r="R24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21" s="4" t="s">
        <v>5152</v>
      </c>
      <c r="T2421" s="4" t="s">
        <v>5153</v>
      </c>
      <c r="U2421" s="68">
        <v>44714</v>
      </c>
      <c r="V2421" s="347" t="s">
        <v>18</v>
      </c>
      <c r="W2421" s="9">
        <v>156147</v>
      </c>
      <c r="X2421" s="4" t="s">
        <v>13</v>
      </c>
      <c r="Y2421" s="4" t="s">
        <v>1285</v>
      </c>
      <c r="Z2421" s="68">
        <v>44709</v>
      </c>
    </row>
    <row r="2422" spans="1:26" ht="12.75" x14ac:dyDescent="0.35">
      <c r="A24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2422" s="181" t="str">
        <f>IF(All_Opps[[#This Row],[WeekMod]]&lt;&gt;"",CONCATENATE(All_Opps[[#This Row],[Opp Year]],"-",TEXT(All_Opps[[#This Row],[WeekMod]],"00#")),"")</f>
        <v>2023-025</v>
      </c>
      <c r="C24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2422" s="181" t="str">
        <f>CONCATENATE(All_Opps[[#This Row],[Opp Year]],"-",TEXT(All_Opps[[#This Row],[Week]],"00#"))</f>
        <v>2023-025</v>
      </c>
      <c r="E2422" s="181">
        <f>IFERROR(VALUE(RIGHT(All_Opps[[#This Row],[Opportunity Name]],2)),"")</f>
        <v>2</v>
      </c>
      <c r="F2422" s="181">
        <f>IFERROR(("20"&amp;LEFT(All_Opps[[#This Row],[Opportunity Name]],2))*1,"")</f>
        <v>2023</v>
      </c>
      <c r="G2422" s="181" t="str">
        <f>MID(All_Opps[[#This Row],[Opportunity Name]],3,2)</f>
        <v>08</v>
      </c>
      <c r="H2422" s="181" t="str">
        <f>LEFT(All_Opps[[#This Row],[Opportunity Name]],7)</f>
        <v>2308-06</v>
      </c>
      <c r="I2422" s="181" t="str" cm="1">
        <f t="array" ref="I24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22" s="181" t="str">
        <f>YEAR(All_Opps[[#This Row],[Close_Date]])&amp;"-"&amp;TEXT(MONTH(All_Opps[[#This Row],[Close_Date]]),"00")</f>
        <v>2022-06</v>
      </c>
      <c r="K2422" s="182">
        <f>All_Opps[[#This Row],[Created Date2]]*1</f>
        <v>44712</v>
      </c>
      <c r="L2422" s="183">
        <f>YEAR(All_Opps[[#This Row],[Created_Date]])</f>
        <v>2022</v>
      </c>
      <c r="M2422" s="184">
        <f>WEEKNUM(All_Opps[[#This Row],[Created_Date]],16)</f>
        <v>22</v>
      </c>
      <c r="N2422" s="182">
        <f>All_Opps[[#This Row],[Close Date]]*1</f>
        <v>44726</v>
      </c>
      <c r="O2422" s="185">
        <f>YEAR(All_Opps[[#This Row],[Close_Date]])</f>
        <v>2022</v>
      </c>
      <c r="P2422" s="183">
        <f>MONTH(All_Opps[[#This Row],[Close Date]])</f>
        <v>6</v>
      </c>
      <c r="Q2422" s="181">
        <f>WEEKNUM(All_Opps[[#This Row],[Close Date]],1)</f>
        <v>25</v>
      </c>
      <c r="R242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427</v>
      </c>
      <c r="S2422" s="4" t="s">
        <v>5154</v>
      </c>
      <c r="T2422" s="4" t="s">
        <v>5155</v>
      </c>
      <c r="U2422" s="68">
        <v>44726</v>
      </c>
      <c r="V2422" s="347" t="s">
        <v>19</v>
      </c>
      <c r="W2422" s="9">
        <v>28546</v>
      </c>
      <c r="X2422" s="4" t="s">
        <v>14</v>
      </c>
      <c r="Y2422" s="4" t="s">
        <v>1285</v>
      </c>
      <c r="Z2422" s="68">
        <v>44712</v>
      </c>
    </row>
    <row r="2423" spans="1:26" ht="12.75" x14ac:dyDescent="0.35">
      <c r="A24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2423" s="181" t="str">
        <f>IF(All_Opps[[#This Row],[WeekMod]]&lt;&gt;"",CONCATENATE(All_Opps[[#This Row],[Opp Year]],"-",TEXT(All_Opps[[#This Row],[WeekMod]],"00#")),"")</f>
        <v>2022-070</v>
      </c>
      <c r="C24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2423" s="181" t="str">
        <f>CONCATENATE(All_Opps[[#This Row],[Opp Year]],"-",TEXT(All_Opps[[#This Row],[Week]],"00#"))</f>
        <v>2022-070</v>
      </c>
      <c r="E2423" s="181">
        <f>IFERROR(VALUE(RIGHT(All_Opps[[#This Row],[Opportunity Name]],2)),"")</f>
        <v>1</v>
      </c>
      <c r="F2423" s="181">
        <f>IFERROR(("20"&amp;LEFT(All_Opps[[#This Row],[Opportunity Name]],2))*1,"")</f>
        <v>2022</v>
      </c>
      <c r="G2423" s="181" t="str">
        <f>MID(All_Opps[[#This Row],[Opportunity Name]],3,2)</f>
        <v>06</v>
      </c>
      <c r="H2423" s="181" t="str">
        <f>LEFT(All_Opps[[#This Row],[Opportunity Name]],7)</f>
        <v>2206-36</v>
      </c>
      <c r="I2423" s="181" t="str" cm="1">
        <f t="array" ref="I24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23" s="181" t="str">
        <f>YEAR(All_Opps[[#This Row],[Close_Date]])&amp;"-"&amp;TEXT(MONTH(All_Opps[[#This Row],[Close_Date]]),"00")</f>
        <v>2022-04</v>
      </c>
      <c r="K2423" s="182">
        <f>All_Opps[[#This Row],[Created Date2]]*1</f>
        <v>44675</v>
      </c>
      <c r="L2423" s="183">
        <f>YEAR(All_Opps[[#This Row],[Created_Date]])</f>
        <v>2022</v>
      </c>
      <c r="M2423" s="184">
        <f>WEEKNUM(All_Opps[[#This Row],[Created_Date]],16)</f>
        <v>17</v>
      </c>
      <c r="N2423" s="182">
        <f>All_Opps[[#This Row],[Close Date]]*1</f>
        <v>44675</v>
      </c>
      <c r="O2423" s="185">
        <f>YEAR(All_Opps[[#This Row],[Close_Date]])</f>
        <v>2022</v>
      </c>
      <c r="P2423" s="183">
        <f>MONTH(All_Opps[[#This Row],[Close Date]])</f>
        <v>4</v>
      </c>
      <c r="Q2423" s="181">
        <f>WEEKNUM(All_Opps[[#This Row],[Close Date]],1)</f>
        <v>18</v>
      </c>
      <c r="R242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23" s="4" t="s">
        <v>5156</v>
      </c>
      <c r="T2423" s="4" t="s">
        <v>5157</v>
      </c>
      <c r="U2423" s="68">
        <v>44675</v>
      </c>
      <c r="V2423" s="347" t="s">
        <v>23</v>
      </c>
      <c r="W2423" s="9">
        <v>0</v>
      </c>
      <c r="X2423" s="4" t="s">
        <v>27</v>
      </c>
      <c r="Y2423" s="4" t="s">
        <v>3563</v>
      </c>
      <c r="Z2423" s="68">
        <v>44675</v>
      </c>
    </row>
    <row r="2424" spans="1:26" ht="12.75" x14ac:dyDescent="0.35">
      <c r="A24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2424" s="181" t="str">
        <f>IF(All_Opps[[#This Row],[WeekMod]]&lt;&gt;"",CONCATENATE(All_Opps[[#This Row],[Opp Year]],"-",TEXT(All_Opps[[#This Row],[WeekMod]],"00#")),"")</f>
        <v>2023-023</v>
      </c>
      <c r="C24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2424" s="181" t="str">
        <f>CONCATENATE(All_Opps[[#This Row],[Opp Year]],"-",TEXT(All_Opps[[#This Row],[Week]],"00#"))</f>
        <v>2023-023</v>
      </c>
      <c r="E2424" s="181">
        <f>IFERROR(VALUE(RIGHT(All_Opps[[#This Row],[Opportunity Name]],2)),"")</f>
        <v>2</v>
      </c>
      <c r="F2424" s="181">
        <f>IFERROR(("20"&amp;LEFT(All_Opps[[#This Row],[Opportunity Name]],2))*1,"")</f>
        <v>2023</v>
      </c>
      <c r="G2424" s="181" t="str">
        <f>MID(All_Opps[[#This Row],[Opportunity Name]],3,2)</f>
        <v>08</v>
      </c>
      <c r="H2424" s="181" t="str">
        <f>LEFT(All_Opps[[#This Row],[Opportunity Name]],7)</f>
        <v>2308-06</v>
      </c>
      <c r="I2424" s="181" t="str" cm="1">
        <f t="array" ref="I24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24" s="181" t="str">
        <f>YEAR(All_Opps[[#This Row],[Close_Date]])&amp;"-"&amp;TEXT(MONTH(All_Opps[[#This Row],[Close_Date]]),"00")</f>
        <v>2022-05</v>
      </c>
      <c r="K2424" s="182">
        <f>All_Opps[[#This Row],[Created Date2]]*1</f>
        <v>44711</v>
      </c>
      <c r="L2424" s="183">
        <f>YEAR(All_Opps[[#This Row],[Created_Date]])</f>
        <v>2022</v>
      </c>
      <c r="M2424" s="184">
        <f>WEEKNUM(All_Opps[[#This Row],[Created_Date]],16)</f>
        <v>22</v>
      </c>
      <c r="N2424" s="182">
        <f>All_Opps[[#This Row],[Close Date]]*1</f>
        <v>44711</v>
      </c>
      <c r="O2424" s="185">
        <f>YEAR(All_Opps[[#This Row],[Close_Date]])</f>
        <v>2022</v>
      </c>
      <c r="P2424" s="183">
        <f>MONTH(All_Opps[[#This Row],[Close Date]])</f>
        <v>5</v>
      </c>
      <c r="Q2424" s="181">
        <f>WEEKNUM(All_Opps[[#This Row],[Close Date]],1)</f>
        <v>23</v>
      </c>
      <c r="R242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428</v>
      </c>
      <c r="S2424" s="4" t="s">
        <v>5158</v>
      </c>
      <c r="T2424" s="4" t="s">
        <v>5159</v>
      </c>
      <c r="U2424" s="68">
        <v>44711</v>
      </c>
      <c r="V2424" s="347" t="s">
        <v>19</v>
      </c>
      <c r="W2424" s="9">
        <v>31930</v>
      </c>
      <c r="X2424" s="4" t="s">
        <v>5</v>
      </c>
      <c r="Y2424" s="4" t="s">
        <v>1285</v>
      </c>
      <c r="Z2424" s="68">
        <v>44711</v>
      </c>
    </row>
    <row r="2425" spans="1:26" ht="12.75" x14ac:dyDescent="0.35">
      <c r="A24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2425" s="181" t="str">
        <f>IF(All_Opps[[#This Row],[WeekMod]]&lt;&gt;"",CONCATENATE(All_Opps[[#This Row],[Opp Year]],"-",TEXT(All_Opps[[#This Row],[WeekMod]],"00#")),"")</f>
        <v>2022-071</v>
      </c>
      <c r="C24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2425" s="181" t="str">
        <f>CONCATENATE(All_Opps[[#This Row],[Opp Year]],"-",TEXT(All_Opps[[#This Row],[Week]],"00#"))</f>
        <v>2022-071</v>
      </c>
      <c r="E2425" s="181">
        <f>IFERROR(VALUE(RIGHT(All_Opps[[#This Row],[Opportunity Name]],2)),"")</f>
        <v>4</v>
      </c>
      <c r="F2425" s="181">
        <f>IFERROR(("20"&amp;LEFT(All_Opps[[#This Row],[Opportunity Name]],2))*1,"")</f>
        <v>2022</v>
      </c>
      <c r="G2425" s="181" t="str">
        <f>MID(All_Opps[[#This Row],[Opportunity Name]],3,2)</f>
        <v>12</v>
      </c>
      <c r="H2425" s="181" t="str">
        <f>LEFT(All_Opps[[#This Row],[Opportunity Name]],7)</f>
        <v>2212-11</v>
      </c>
      <c r="I2425" s="181" t="str" cm="1">
        <f t="array" ref="I24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25" s="181" t="str">
        <f>YEAR(All_Opps[[#This Row],[Close_Date]])&amp;"-"&amp;TEXT(MONTH(All_Opps[[#This Row],[Close_Date]]),"00")</f>
        <v>2022-05</v>
      </c>
      <c r="K2425" s="182">
        <f>All_Opps[[#This Row],[Created Date2]]*1</f>
        <v>44652</v>
      </c>
      <c r="L2425" s="183">
        <f>YEAR(All_Opps[[#This Row],[Created_Date]])</f>
        <v>2022</v>
      </c>
      <c r="M2425" s="184">
        <f>WEEKNUM(All_Opps[[#This Row],[Created_Date]],16)</f>
        <v>13</v>
      </c>
      <c r="N2425" s="182">
        <f>All_Opps[[#This Row],[Close Date]]*1</f>
        <v>44687</v>
      </c>
      <c r="O2425" s="185">
        <f>YEAR(All_Opps[[#This Row],[Close_Date]])</f>
        <v>2022</v>
      </c>
      <c r="P2425" s="183">
        <f>MONTH(All_Opps[[#This Row],[Close Date]])</f>
        <v>5</v>
      </c>
      <c r="Q2425" s="181">
        <f>WEEKNUM(All_Opps[[#This Row],[Close Date]],1)</f>
        <v>19</v>
      </c>
      <c r="R242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244</v>
      </c>
      <c r="S2425" s="4" t="s">
        <v>5160</v>
      </c>
      <c r="T2425" s="4" t="s">
        <v>5161</v>
      </c>
      <c r="U2425" s="68">
        <v>44687</v>
      </c>
      <c r="V2425" s="347" t="s">
        <v>19</v>
      </c>
      <c r="W2425" s="341">
        <v>74771</v>
      </c>
      <c r="X2425" s="4" t="s">
        <v>15</v>
      </c>
      <c r="Y2425" s="4" t="s">
        <v>328</v>
      </c>
      <c r="Z2425" s="68">
        <v>44652</v>
      </c>
    </row>
    <row r="2426" spans="1:26" ht="12.75" x14ac:dyDescent="0.35">
      <c r="A24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2426" s="181" t="str">
        <f>IF(All_Opps[[#This Row],[WeekMod]]&lt;&gt;"",CONCATENATE(All_Opps[[#This Row],[Opp Year]],"-",TEXT(All_Opps[[#This Row],[WeekMod]],"00#")),"")</f>
        <v>2023-017</v>
      </c>
      <c r="C24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2426" s="181" t="str">
        <f>CONCATENATE(All_Opps[[#This Row],[Opp Year]],"-",TEXT(All_Opps[[#This Row],[Week]],"00#"))</f>
        <v>2023-017</v>
      </c>
      <c r="E2426" s="181">
        <f>IFERROR(VALUE(RIGHT(All_Opps[[#This Row],[Opportunity Name]],2)),"")</f>
        <v>2</v>
      </c>
      <c r="F2426" s="181">
        <f>IFERROR(("20"&amp;LEFT(All_Opps[[#This Row],[Opportunity Name]],2))*1,"")</f>
        <v>2023</v>
      </c>
      <c r="G2426" s="181" t="str">
        <f>MID(All_Opps[[#This Row],[Opportunity Name]],3,2)</f>
        <v>01</v>
      </c>
      <c r="H2426" s="181" t="str">
        <f>LEFT(All_Opps[[#This Row],[Opportunity Name]],7)</f>
        <v>2301 Je</v>
      </c>
      <c r="I2426" s="181" t="str" cm="1">
        <f t="array" ref="I24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26" s="181" t="str">
        <f>YEAR(All_Opps[[#This Row],[Close_Date]])&amp;"-"&amp;TEXT(MONTH(All_Opps[[#This Row],[Close_Date]]),"00")</f>
        <v>2022-04</v>
      </c>
      <c r="K2426" s="182">
        <f>All_Opps[[#This Row],[Created Date2]]*1</f>
        <v>44664</v>
      </c>
      <c r="L2426" s="183">
        <f>YEAR(All_Opps[[#This Row],[Created_Date]])</f>
        <v>2022</v>
      </c>
      <c r="M2426" s="184">
        <f>WEEKNUM(All_Opps[[#This Row],[Created_Date]],16)</f>
        <v>15</v>
      </c>
      <c r="N2426" s="182">
        <f>All_Opps[[#This Row],[Close Date]]*1</f>
        <v>44672</v>
      </c>
      <c r="O2426" s="185">
        <f>YEAR(All_Opps[[#This Row],[Close_Date]])</f>
        <v>2022</v>
      </c>
      <c r="P2426" s="183">
        <f>MONTH(All_Opps[[#This Row],[Close Date]])</f>
        <v>4</v>
      </c>
      <c r="Q2426" s="181">
        <f>WEEKNUM(All_Opps[[#This Row],[Close Date]],1)</f>
        <v>17</v>
      </c>
      <c r="R242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26" s="4" t="s">
        <v>5162</v>
      </c>
      <c r="T2426" s="4" t="s">
        <v>5163</v>
      </c>
      <c r="U2426" s="68">
        <v>44672</v>
      </c>
      <c r="V2426" s="347" t="s">
        <v>18</v>
      </c>
      <c r="W2426" s="9">
        <v>40554</v>
      </c>
      <c r="X2426" s="4" t="s">
        <v>6</v>
      </c>
      <c r="Y2426" s="4" t="s">
        <v>1285</v>
      </c>
      <c r="Z2426" s="68">
        <v>44664</v>
      </c>
    </row>
    <row r="2427" spans="1:26" ht="12.75" x14ac:dyDescent="0.35">
      <c r="A24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2427" s="181" t="str">
        <f>IF(All_Opps[[#This Row],[WeekMod]]&lt;&gt;"",CONCATENATE(All_Opps[[#This Row],[Opp Year]],"-",TEXT(All_Opps[[#This Row],[WeekMod]],"00#")),"")</f>
        <v>2022-073</v>
      </c>
      <c r="C24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2427" s="181" t="str">
        <f>CONCATENATE(All_Opps[[#This Row],[Opp Year]],"-",TEXT(All_Opps[[#This Row],[Week]],"00#"))</f>
        <v>2022-073</v>
      </c>
      <c r="E2427" s="181">
        <f>IFERROR(VALUE(RIGHT(All_Opps[[#This Row],[Opportunity Name]],2)),"")</f>
        <v>2</v>
      </c>
      <c r="F2427" s="181">
        <f>IFERROR(("20"&amp;LEFT(All_Opps[[#This Row],[Opportunity Name]],2))*1,"")</f>
        <v>2022</v>
      </c>
      <c r="G2427" s="181" t="str">
        <f>MID(All_Opps[[#This Row],[Opportunity Name]],3,2)</f>
        <v>06</v>
      </c>
      <c r="H2427" s="181" t="str">
        <f>LEFT(All_Opps[[#This Row],[Opportunity Name]],7)</f>
        <v>2206-35</v>
      </c>
      <c r="I2427" s="181" t="str" cm="1">
        <f t="array" ref="I24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27" s="181" t="str">
        <f>YEAR(All_Opps[[#This Row],[Close_Date]])&amp;"-"&amp;TEXT(MONTH(All_Opps[[#This Row],[Close_Date]]),"00")</f>
        <v>2022-05</v>
      </c>
      <c r="K2427" s="182">
        <f>All_Opps[[#This Row],[Created Date2]]*1</f>
        <v>44671</v>
      </c>
      <c r="L2427" s="183">
        <f>YEAR(All_Opps[[#This Row],[Created_Date]])</f>
        <v>2022</v>
      </c>
      <c r="M2427" s="184">
        <f>WEEKNUM(All_Opps[[#This Row],[Created_Date]],16)</f>
        <v>16</v>
      </c>
      <c r="N2427" s="182">
        <f>All_Opps[[#This Row],[Close Date]]*1</f>
        <v>44699</v>
      </c>
      <c r="O2427" s="185">
        <f>YEAR(All_Opps[[#This Row],[Close_Date]])</f>
        <v>2022</v>
      </c>
      <c r="P2427" s="183">
        <f>MONTH(All_Opps[[#This Row],[Close Date]])</f>
        <v>5</v>
      </c>
      <c r="Q2427" s="181">
        <f>WEEKNUM(All_Opps[[#This Row],[Close Date]],1)</f>
        <v>21</v>
      </c>
      <c r="R242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</v>
      </c>
      <c r="S2427" s="4" t="s">
        <v>5164</v>
      </c>
      <c r="T2427" s="4" t="s">
        <v>5165</v>
      </c>
      <c r="U2427" s="68">
        <v>44699</v>
      </c>
      <c r="V2427" s="347" t="s">
        <v>19</v>
      </c>
      <c r="W2427" s="342">
        <v>117713</v>
      </c>
      <c r="X2427" s="4" t="s">
        <v>15</v>
      </c>
      <c r="Y2427" s="4" t="s">
        <v>1285</v>
      </c>
      <c r="Z2427" s="68">
        <v>44671</v>
      </c>
    </row>
    <row r="2428" spans="1:26" ht="12.75" x14ac:dyDescent="0.35">
      <c r="A24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2428" s="181" t="str">
        <f>IF(All_Opps[[#This Row],[WeekMod]]&lt;&gt;"",CONCATENATE(All_Opps[[#This Row],[Opp Year]],"-",TEXT(All_Opps[[#This Row],[WeekMod]],"00#")),"")</f>
        <v>2022-074</v>
      </c>
      <c r="C24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2428" s="181" t="str">
        <f>CONCATENATE(All_Opps[[#This Row],[Opp Year]],"-",TEXT(All_Opps[[#This Row],[Week]],"00#"))</f>
        <v>2022-074</v>
      </c>
      <c r="E2428" s="181">
        <f>IFERROR(VALUE(RIGHT(All_Opps[[#This Row],[Opportunity Name]],2)),"")</f>
        <v>2</v>
      </c>
      <c r="F2428" s="181">
        <f>IFERROR(("20"&amp;LEFT(All_Opps[[#This Row],[Opportunity Name]],2))*1,"")</f>
        <v>2022</v>
      </c>
      <c r="G2428" s="181" t="str">
        <f>MID(All_Opps[[#This Row],[Opportunity Name]],3,2)</f>
        <v>07</v>
      </c>
      <c r="H2428" s="181" t="str">
        <f>LEFT(All_Opps[[#This Row],[Opportunity Name]],7)</f>
        <v>2207 Ga</v>
      </c>
      <c r="I2428" s="181" t="str" cm="1">
        <f t="array" ref="I24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28" s="181" t="str">
        <f>YEAR(All_Opps[[#This Row],[Close_Date]])&amp;"-"&amp;TEXT(MONTH(All_Opps[[#This Row],[Close_Date]]),"00")</f>
        <v>2022-05</v>
      </c>
      <c r="K2428" s="182">
        <f>All_Opps[[#This Row],[Created Date2]]*1</f>
        <v>44702</v>
      </c>
      <c r="L2428" s="183">
        <f>YEAR(All_Opps[[#This Row],[Created_Date]])</f>
        <v>2022</v>
      </c>
      <c r="M2428" s="184">
        <f>WEEKNUM(All_Opps[[#This Row],[Created_Date]],16)</f>
        <v>21</v>
      </c>
      <c r="N2428" s="182">
        <f>All_Opps[[#This Row],[Close Date]]*1</f>
        <v>44709</v>
      </c>
      <c r="O2428" s="185">
        <f>YEAR(All_Opps[[#This Row],[Close_Date]])</f>
        <v>2022</v>
      </c>
      <c r="P2428" s="183">
        <f>MONTH(All_Opps[[#This Row],[Close Date]])</f>
        <v>5</v>
      </c>
      <c r="Q2428" s="181">
        <f>WEEKNUM(All_Opps[[#This Row],[Close Date]],1)</f>
        <v>22</v>
      </c>
      <c r="R242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28" s="4" t="s">
        <v>5166</v>
      </c>
      <c r="T2428" s="4" t="s">
        <v>5167</v>
      </c>
      <c r="U2428" s="68">
        <v>44709</v>
      </c>
      <c r="V2428" s="347" t="s">
        <v>18</v>
      </c>
      <c r="W2428" s="341">
        <v>9350</v>
      </c>
      <c r="X2428" s="4" t="s">
        <v>13</v>
      </c>
      <c r="Y2428" s="4" t="s">
        <v>328</v>
      </c>
      <c r="Z2428" s="68">
        <v>44702</v>
      </c>
    </row>
    <row r="2429" spans="1:26" ht="12.75" x14ac:dyDescent="0.35">
      <c r="A24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2429" s="181" t="str">
        <f>IF(All_Opps[[#This Row],[WeekMod]]&lt;&gt;"",CONCATENATE(All_Opps[[#This Row],[Opp Year]],"-",TEXT(All_Opps[[#This Row],[WeekMod]],"00#")),"")</f>
        <v>2023-023</v>
      </c>
      <c r="C24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2429" s="181" t="str">
        <f>CONCATENATE(All_Opps[[#This Row],[Opp Year]],"-",TEXT(All_Opps[[#This Row],[Week]],"00#"))</f>
        <v>2023-023</v>
      </c>
      <c r="E2429" s="181">
        <f>IFERROR(VALUE(RIGHT(All_Opps[[#This Row],[Opportunity Name]],2)),"")</f>
        <v>7</v>
      </c>
      <c r="F2429" s="181">
        <f>IFERROR(("20"&amp;LEFT(All_Opps[[#This Row],[Opportunity Name]],2))*1,"")</f>
        <v>2023</v>
      </c>
      <c r="G2429" s="181" t="str">
        <f>MID(All_Opps[[#This Row],[Opportunity Name]],3,2)</f>
        <v>07</v>
      </c>
      <c r="H2429" s="181" t="str">
        <f>LEFT(All_Opps[[#This Row],[Opportunity Name]],7)</f>
        <v>2307 Ra</v>
      </c>
      <c r="I2429" s="181" t="str" cm="1">
        <f t="array" ref="I24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29" s="181" t="str">
        <f>YEAR(All_Opps[[#This Row],[Close_Date]])&amp;"-"&amp;TEXT(MONTH(All_Opps[[#This Row],[Close_Date]]),"00")</f>
        <v>2022-06</v>
      </c>
      <c r="K2429" s="182">
        <f>All_Opps[[#This Row],[Created Date2]]*1</f>
        <v>44694</v>
      </c>
      <c r="L2429" s="183">
        <f>YEAR(All_Opps[[#This Row],[Created_Date]])</f>
        <v>2022</v>
      </c>
      <c r="M2429" s="184">
        <f>WEEKNUM(All_Opps[[#This Row],[Created_Date]],16)</f>
        <v>19</v>
      </c>
      <c r="N2429" s="182">
        <f>All_Opps[[#This Row],[Close Date]]*1</f>
        <v>44715</v>
      </c>
      <c r="O2429" s="185">
        <f>YEAR(All_Opps[[#This Row],[Close_Date]])</f>
        <v>2022</v>
      </c>
      <c r="P2429" s="183">
        <f>MONTH(All_Opps[[#This Row],[Close Date]])</f>
        <v>6</v>
      </c>
      <c r="Q2429" s="181">
        <f>WEEKNUM(All_Opps[[#This Row],[Close Date]],1)</f>
        <v>23</v>
      </c>
      <c r="R242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29" s="4" t="s">
        <v>5168</v>
      </c>
      <c r="T2429" s="4" t="s">
        <v>5169</v>
      </c>
      <c r="U2429" s="68">
        <v>44715</v>
      </c>
      <c r="V2429" s="347" t="s">
        <v>21</v>
      </c>
      <c r="W2429" s="341">
        <v>318461</v>
      </c>
      <c r="X2429" s="4" t="s">
        <v>15</v>
      </c>
      <c r="Y2429" s="4" t="s">
        <v>328</v>
      </c>
      <c r="Z2429" s="68">
        <v>44694</v>
      </c>
    </row>
    <row r="2430" spans="1:26" ht="12.75" x14ac:dyDescent="0.35">
      <c r="A24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2430" s="181" t="str">
        <f>IF(All_Opps[[#This Row],[WeekMod]]&lt;&gt;"",CONCATENATE(All_Opps[[#This Row],[Opp Year]],"-",TEXT(All_Opps[[#This Row],[WeekMod]],"00#")),"")</f>
        <v>2023-026</v>
      </c>
      <c r="C24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2430" s="181" t="str">
        <f>CONCATENATE(All_Opps[[#This Row],[Opp Year]],"-",TEXT(All_Opps[[#This Row],[Week]],"00#"))</f>
        <v>2023-026</v>
      </c>
      <c r="E2430" s="181">
        <f>IFERROR(VALUE(RIGHT(All_Opps[[#This Row],[Opportunity Name]],2)),"")</f>
        <v>2</v>
      </c>
      <c r="F2430" s="181">
        <f>IFERROR(("20"&amp;LEFT(All_Opps[[#This Row],[Opportunity Name]],2))*1,"")</f>
        <v>2023</v>
      </c>
      <c r="G2430" s="181" t="str">
        <f>MID(All_Opps[[#This Row],[Opportunity Name]],3,2)</f>
        <v>08</v>
      </c>
      <c r="H2430" s="181" t="str">
        <f>LEFT(All_Opps[[#This Row],[Opportunity Name]],7)</f>
        <v>2308 Ki</v>
      </c>
      <c r="I2430" s="181" t="str" cm="1">
        <f t="array" ref="I24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30" s="181" t="str">
        <f>YEAR(All_Opps[[#This Row],[Close_Date]])&amp;"-"&amp;TEXT(MONTH(All_Opps[[#This Row],[Close_Date]]),"00")</f>
        <v>2022-06</v>
      </c>
      <c r="K2430" s="182">
        <f>All_Opps[[#This Row],[Created Date2]]*1</f>
        <v>44686</v>
      </c>
      <c r="L2430" s="183">
        <f>YEAR(All_Opps[[#This Row],[Created_Date]])</f>
        <v>2022</v>
      </c>
      <c r="M2430" s="184">
        <f>WEEKNUM(All_Opps[[#This Row],[Created_Date]],16)</f>
        <v>18</v>
      </c>
      <c r="N2430" s="182">
        <f>All_Opps[[#This Row],[Close Date]]*1</f>
        <v>44731</v>
      </c>
      <c r="O2430" s="185">
        <f>YEAR(All_Opps[[#This Row],[Close_Date]])</f>
        <v>2022</v>
      </c>
      <c r="P2430" s="183">
        <f>MONTH(All_Opps[[#This Row],[Close Date]])</f>
        <v>6</v>
      </c>
      <c r="Q2430" s="181">
        <f>WEEKNUM(All_Opps[[#This Row],[Close Date]],1)</f>
        <v>26</v>
      </c>
      <c r="R243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30" s="4" t="s">
        <v>5170</v>
      </c>
      <c r="T2430" s="4" t="s">
        <v>5171</v>
      </c>
      <c r="U2430" s="68">
        <v>44731</v>
      </c>
      <c r="V2430" s="347" t="s">
        <v>21</v>
      </c>
      <c r="W2430" s="341">
        <v>207663</v>
      </c>
      <c r="X2430" s="4" t="s">
        <v>15</v>
      </c>
      <c r="Y2430" s="4" t="s">
        <v>328</v>
      </c>
      <c r="Z2430" s="68">
        <v>44686</v>
      </c>
    </row>
    <row r="2431" spans="1:26" ht="12.75" x14ac:dyDescent="0.35">
      <c r="A24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2431" s="181" t="str">
        <f>IF(All_Opps[[#This Row],[WeekMod]]&lt;&gt;"",CONCATENATE(All_Opps[[#This Row],[Opp Year]],"-",TEXT(All_Opps[[#This Row],[WeekMod]],"00#")),"")</f>
        <v>2022-074</v>
      </c>
      <c r="C24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2431" s="181" t="str">
        <f>CONCATENATE(All_Opps[[#This Row],[Opp Year]],"-",TEXT(All_Opps[[#This Row],[Week]],"00#"))</f>
        <v>2022-074</v>
      </c>
      <c r="E2431" s="181">
        <f>IFERROR(VALUE(RIGHT(All_Opps[[#This Row],[Opportunity Name]],2)),"")</f>
        <v>2</v>
      </c>
      <c r="F2431" s="181">
        <f>IFERROR(("20"&amp;LEFT(All_Opps[[#This Row],[Opportunity Name]],2))*1,"")</f>
        <v>2022</v>
      </c>
      <c r="G2431" s="181" t="str">
        <f>MID(All_Opps[[#This Row],[Opportunity Name]],3,2)</f>
        <v>06</v>
      </c>
      <c r="H2431" s="181" t="str">
        <f>LEFT(All_Opps[[#This Row],[Opportunity Name]],7)</f>
        <v>2206 Ya</v>
      </c>
      <c r="I2431" s="181" t="str" cm="1">
        <f t="array" ref="I24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31" s="181" t="str">
        <f>YEAR(All_Opps[[#This Row],[Close_Date]])&amp;"-"&amp;TEXT(MONTH(All_Opps[[#This Row],[Close_Date]]),"00")</f>
        <v>2022-05</v>
      </c>
      <c r="K2431" s="182">
        <f>All_Opps[[#This Row],[Created Date2]]*1</f>
        <v>44679</v>
      </c>
      <c r="L2431" s="183">
        <f>YEAR(All_Opps[[#This Row],[Created_Date]])</f>
        <v>2022</v>
      </c>
      <c r="M2431" s="184">
        <f>WEEKNUM(All_Opps[[#This Row],[Created_Date]],16)</f>
        <v>17</v>
      </c>
      <c r="N2431" s="182">
        <f>All_Opps[[#This Row],[Close Date]]*1</f>
        <v>44709</v>
      </c>
      <c r="O2431" s="185">
        <f>YEAR(All_Opps[[#This Row],[Close_Date]])</f>
        <v>2022</v>
      </c>
      <c r="P2431" s="183">
        <f>MONTH(All_Opps[[#This Row],[Close Date]])</f>
        <v>5</v>
      </c>
      <c r="Q2431" s="181">
        <f>WEEKNUM(All_Opps[[#This Row],[Close Date]],1)</f>
        <v>22</v>
      </c>
      <c r="R243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31" s="4" t="s">
        <v>5172</v>
      </c>
      <c r="T2431" s="4" t="s">
        <v>5173</v>
      </c>
      <c r="U2431" s="68">
        <v>44709</v>
      </c>
      <c r="V2431" s="347" t="s">
        <v>18</v>
      </c>
      <c r="W2431" s="341">
        <v>72145</v>
      </c>
      <c r="X2431" s="4" t="s">
        <v>159</v>
      </c>
      <c r="Y2431" s="4" t="s">
        <v>328</v>
      </c>
      <c r="Z2431" s="68">
        <v>44679</v>
      </c>
    </row>
    <row r="2432" spans="1:26" ht="12.75" x14ac:dyDescent="0.35">
      <c r="A24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2432" s="181" t="str">
        <f>IF(All_Opps[[#This Row],[WeekMod]]&lt;&gt;"",CONCATENATE(All_Opps[[#This Row],[Opp Year]],"-",TEXT(All_Opps[[#This Row],[WeekMod]],"00#")),"")</f>
        <v>2022-075</v>
      </c>
      <c r="C24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2432" s="181" t="str">
        <f>CONCATENATE(All_Opps[[#This Row],[Opp Year]],"-",TEXT(All_Opps[[#This Row],[Week]],"00#"))</f>
        <v>2022-075</v>
      </c>
      <c r="E2432" s="181">
        <f>IFERROR(VALUE(RIGHT(All_Opps[[#This Row],[Opportunity Name]],2)),"")</f>
        <v>1</v>
      </c>
      <c r="F2432" s="181">
        <f>IFERROR(("20"&amp;LEFT(All_Opps[[#This Row],[Opportunity Name]],2))*1,"")</f>
        <v>2022</v>
      </c>
      <c r="G2432" s="181" t="str">
        <f>MID(All_Opps[[#This Row],[Opportunity Name]],3,2)</f>
        <v>08</v>
      </c>
      <c r="H2432" s="181" t="str">
        <f>LEFT(All_Opps[[#This Row],[Opportunity Name]],7)</f>
        <v>2208 Pr</v>
      </c>
      <c r="I2432" s="181" t="str" cm="1">
        <f t="array" ref="I24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32" s="181" t="str">
        <f>YEAR(All_Opps[[#This Row],[Close_Date]])&amp;"-"&amp;TEXT(MONTH(All_Opps[[#This Row],[Close_Date]]),"00")</f>
        <v>2022-05</v>
      </c>
      <c r="K2432" s="182">
        <f>All_Opps[[#This Row],[Created Date2]]*1</f>
        <v>44691</v>
      </c>
      <c r="L2432" s="183">
        <f>YEAR(All_Opps[[#This Row],[Created_Date]])</f>
        <v>2022</v>
      </c>
      <c r="M2432" s="184">
        <f>WEEKNUM(All_Opps[[#This Row],[Created_Date]],16)</f>
        <v>19</v>
      </c>
      <c r="N2432" s="182">
        <f>All_Opps[[#This Row],[Close Date]]*1</f>
        <v>44711</v>
      </c>
      <c r="O2432" s="185">
        <f>YEAR(All_Opps[[#This Row],[Close_Date]])</f>
        <v>2022</v>
      </c>
      <c r="P2432" s="183">
        <f>MONTH(All_Opps[[#This Row],[Close Date]])</f>
        <v>5</v>
      </c>
      <c r="Q2432" s="181">
        <f>WEEKNUM(All_Opps[[#This Row],[Close Date]],1)</f>
        <v>23</v>
      </c>
      <c r="R24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32" s="4" t="s">
        <v>5174</v>
      </c>
      <c r="T2432" s="4" t="s">
        <v>5175</v>
      </c>
      <c r="U2432" s="68">
        <v>44711</v>
      </c>
      <c r="V2432" s="347" t="s">
        <v>18</v>
      </c>
      <c r="W2432" s="341">
        <v>147716</v>
      </c>
      <c r="X2432" s="4" t="s">
        <v>14</v>
      </c>
      <c r="Y2432" s="4" t="s">
        <v>328</v>
      </c>
      <c r="Z2432" s="68">
        <v>44691</v>
      </c>
    </row>
    <row r="2433" spans="1:26" ht="12.75" x14ac:dyDescent="0.35">
      <c r="A24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2433" s="181" t="str">
        <f>IF(All_Opps[[#This Row],[WeekMod]]&lt;&gt;"",CONCATENATE(All_Opps[[#This Row],[Opp Year]],"-",TEXT(All_Opps[[#This Row],[WeekMod]],"00#")),"")</f>
        <v>2022-078</v>
      </c>
      <c r="C24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2433" s="181" t="str">
        <f>CONCATENATE(All_Opps[[#This Row],[Opp Year]],"-",TEXT(All_Opps[[#This Row],[Week]],"00#"))</f>
        <v>2022-078</v>
      </c>
      <c r="E2433" s="181" t="str">
        <f>IFERROR(VALUE(RIGHT(All_Opps[[#This Row],[Opportunity Name]],2)),"")</f>
        <v/>
      </c>
      <c r="F2433" s="181">
        <f>IFERROR(("20"&amp;LEFT(All_Opps[[#This Row],[Opportunity Name]],2))*1,"")</f>
        <v>2022</v>
      </c>
      <c r="G2433" s="181" t="str">
        <f>MID(All_Opps[[#This Row],[Opportunity Name]],3,2)</f>
        <v>11</v>
      </c>
      <c r="H2433" s="181" t="str">
        <f>LEFT(All_Opps[[#This Row],[Opportunity Name]],7)</f>
        <v>2211 Gr</v>
      </c>
      <c r="I2433" s="181" t="str" cm="1">
        <f t="array" ref="I24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33" s="181" t="str">
        <f>YEAR(All_Opps[[#This Row],[Close_Date]])&amp;"-"&amp;TEXT(MONTH(All_Opps[[#This Row],[Close_Date]]),"00")</f>
        <v>2022-06</v>
      </c>
      <c r="K2433" s="182">
        <f>All_Opps[[#This Row],[Created Date2]]*1</f>
        <v>44722</v>
      </c>
      <c r="L2433" s="183">
        <f>YEAR(All_Opps[[#This Row],[Created_Date]])</f>
        <v>2022</v>
      </c>
      <c r="M2433" s="184">
        <f>WEEKNUM(All_Opps[[#This Row],[Created_Date]],16)</f>
        <v>23</v>
      </c>
      <c r="N2433" s="182">
        <f>All_Opps[[#This Row],[Close Date]]*1</f>
        <v>44731</v>
      </c>
      <c r="O2433" s="185">
        <f>YEAR(All_Opps[[#This Row],[Close_Date]])</f>
        <v>2022</v>
      </c>
      <c r="P2433" s="183">
        <f>MONTH(All_Opps[[#This Row],[Close Date]])</f>
        <v>6</v>
      </c>
      <c r="Q2433" s="181">
        <f>WEEKNUM(All_Opps[[#This Row],[Close Date]],1)</f>
        <v>26</v>
      </c>
      <c r="R24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33" s="4" t="s">
        <v>5176</v>
      </c>
      <c r="T2433" s="4" t="s">
        <v>5177</v>
      </c>
      <c r="U2433" s="68">
        <v>44731</v>
      </c>
      <c r="V2433" s="347" t="s">
        <v>18</v>
      </c>
      <c r="W2433" s="341">
        <v>126923</v>
      </c>
      <c r="X2433" s="4" t="s">
        <v>159</v>
      </c>
      <c r="Y2433" s="4" t="s">
        <v>328</v>
      </c>
      <c r="Z2433" s="68">
        <v>44722</v>
      </c>
    </row>
    <row r="2434" spans="1:26" ht="12.75" x14ac:dyDescent="0.35">
      <c r="A24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2434" s="181" t="str">
        <f>IF(All_Opps[[#This Row],[WeekMod]]&lt;&gt;"",CONCATENATE(All_Opps[[#This Row],[Opp Year]],"-",TEXT(All_Opps[[#This Row],[WeekMod]],"00#")),"")</f>
        <v>2022-078</v>
      </c>
      <c r="C24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2434" s="181" t="str">
        <f>CONCATENATE(All_Opps[[#This Row],[Opp Year]],"-",TEXT(All_Opps[[#This Row],[Week]],"00#"))</f>
        <v>2022-078</v>
      </c>
      <c r="E2434" s="181">
        <f>IFERROR(VALUE(RIGHT(All_Opps[[#This Row],[Opportunity Name]],2)),"")</f>
        <v>4</v>
      </c>
      <c r="F2434" s="181">
        <f>IFERROR(("20"&amp;LEFT(All_Opps[[#This Row],[Opportunity Name]],2))*1,"")</f>
        <v>2022</v>
      </c>
      <c r="G2434" s="181" t="str">
        <f>MID(All_Opps[[#This Row],[Opportunity Name]],3,2)</f>
        <v>07</v>
      </c>
      <c r="H2434" s="181" t="str">
        <f>LEFT(All_Opps[[#This Row],[Opportunity Name]],7)</f>
        <v>2207-36</v>
      </c>
      <c r="I2434" s="181" t="str" cm="1">
        <f t="array" ref="I24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34" s="181" t="str">
        <f>YEAR(All_Opps[[#This Row],[Close_Date]])&amp;"-"&amp;TEXT(MONTH(All_Opps[[#This Row],[Close_Date]]),"00")</f>
        <v>2022-06</v>
      </c>
      <c r="K2434" s="182">
        <f>All_Opps[[#This Row],[Created Date2]]*1</f>
        <v>44724</v>
      </c>
      <c r="L2434" s="183">
        <f>YEAR(All_Opps[[#This Row],[Created_Date]])</f>
        <v>2022</v>
      </c>
      <c r="M2434" s="184">
        <f>WEEKNUM(All_Opps[[#This Row],[Created_Date]],16)</f>
        <v>24</v>
      </c>
      <c r="N2434" s="182">
        <f>All_Opps[[#This Row],[Close Date]]*1</f>
        <v>44731</v>
      </c>
      <c r="O2434" s="185">
        <f>YEAR(All_Opps[[#This Row],[Close_Date]])</f>
        <v>2022</v>
      </c>
      <c r="P2434" s="183">
        <f>MONTH(All_Opps[[#This Row],[Close Date]])</f>
        <v>6</v>
      </c>
      <c r="Q2434" s="181">
        <f>WEEKNUM(All_Opps[[#This Row],[Close Date]],1)</f>
        <v>26</v>
      </c>
      <c r="R243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</v>
      </c>
      <c r="S2434" s="4" t="s">
        <v>5178</v>
      </c>
      <c r="T2434" s="4" t="s">
        <v>5179</v>
      </c>
      <c r="U2434" s="68">
        <v>44731</v>
      </c>
      <c r="V2434" s="347" t="s">
        <v>19</v>
      </c>
      <c r="W2434" s="9">
        <v>54945</v>
      </c>
      <c r="X2434" s="4" t="s">
        <v>10</v>
      </c>
      <c r="Y2434" s="4" t="s">
        <v>1285</v>
      </c>
      <c r="Z2434" s="68">
        <v>44724</v>
      </c>
    </row>
    <row r="2435" spans="1:26" ht="12.75" x14ac:dyDescent="0.35">
      <c r="A24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2435" s="181" t="str">
        <f>IF(All_Opps[[#This Row],[WeekMod]]&lt;&gt;"",CONCATENATE(All_Opps[[#This Row],[Opp Year]],"-",TEXT(All_Opps[[#This Row],[WeekMod]],"00#")),"")</f>
        <v>2023-024</v>
      </c>
      <c r="C24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2435" s="181" t="str">
        <f>CONCATENATE(All_Opps[[#This Row],[Opp Year]],"-",TEXT(All_Opps[[#This Row],[Week]],"00#"))</f>
        <v>2023-024</v>
      </c>
      <c r="E2435" s="181">
        <f>IFERROR(VALUE(RIGHT(All_Opps[[#This Row],[Opportunity Name]],2)),"")</f>
        <v>2</v>
      </c>
      <c r="F2435" s="181">
        <f>IFERROR(("20"&amp;LEFT(All_Opps[[#This Row],[Opportunity Name]],2))*1,"")</f>
        <v>2023</v>
      </c>
      <c r="G2435" s="181" t="str">
        <f>MID(All_Opps[[#This Row],[Opportunity Name]],3,2)</f>
        <v>04</v>
      </c>
      <c r="H2435" s="181" t="str">
        <f>LEFT(All_Opps[[#This Row],[Opportunity Name]],7)</f>
        <v>2304-05</v>
      </c>
      <c r="I2435" s="181" t="str" cm="1">
        <f t="array" ref="I24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35" s="181" t="str">
        <f>YEAR(All_Opps[[#This Row],[Close_Date]])&amp;"-"&amp;TEXT(MONTH(All_Opps[[#This Row],[Close_Date]]),"00")</f>
        <v>2022-06</v>
      </c>
      <c r="K2435" s="182">
        <f>All_Opps[[#This Row],[Created Date2]]*1</f>
        <v>44718</v>
      </c>
      <c r="L2435" s="183">
        <f>YEAR(All_Opps[[#This Row],[Created_Date]])</f>
        <v>2022</v>
      </c>
      <c r="M2435" s="184">
        <f>WEEKNUM(All_Opps[[#This Row],[Created_Date]],16)</f>
        <v>23</v>
      </c>
      <c r="N2435" s="182">
        <f>All_Opps[[#This Row],[Close Date]]*1</f>
        <v>44718</v>
      </c>
      <c r="O2435" s="185">
        <f>YEAR(All_Opps[[#This Row],[Close_Date]])</f>
        <v>2022</v>
      </c>
      <c r="P2435" s="183">
        <f>MONTH(All_Opps[[#This Row],[Close Date]])</f>
        <v>6</v>
      </c>
      <c r="Q2435" s="181">
        <f>WEEKNUM(All_Opps[[#This Row],[Close Date]],1)</f>
        <v>24</v>
      </c>
      <c r="R243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299</v>
      </c>
      <c r="S2435" s="4" t="s">
        <v>5180</v>
      </c>
      <c r="T2435" s="4" t="s">
        <v>5181</v>
      </c>
      <c r="U2435" s="68">
        <v>44718</v>
      </c>
      <c r="V2435" s="347" t="s">
        <v>19</v>
      </c>
      <c r="W2435" s="341">
        <v>56541</v>
      </c>
      <c r="X2435" s="4" t="s">
        <v>14</v>
      </c>
      <c r="Y2435" s="4" t="s">
        <v>328</v>
      </c>
      <c r="Z2435" s="68">
        <v>44718</v>
      </c>
    </row>
    <row r="2436" spans="1:26" ht="12.75" x14ac:dyDescent="0.35">
      <c r="A24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2436" s="181" t="str">
        <f>IF(All_Opps[[#This Row],[WeekMod]]&lt;&gt;"",CONCATENATE(All_Opps[[#This Row],[Opp Year]],"-",TEXT(All_Opps[[#This Row],[WeekMod]],"00#")),"")</f>
        <v>2023-018</v>
      </c>
      <c r="C24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2436" s="181" t="str">
        <f>CONCATENATE(All_Opps[[#This Row],[Opp Year]],"-",TEXT(All_Opps[[#This Row],[Week]],"00#"))</f>
        <v>2023-018</v>
      </c>
      <c r="E2436" s="181">
        <f>IFERROR(VALUE(RIGHT(All_Opps[[#This Row],[Opportunity Name]],2)),"")</f>
        <v>1</v>
      </c>
      <c r="F2436" s="181">
        <f>IFERROR(("20"&amp;LEFT(All_Opps[[#This Row],[Opportunity Name]],2))*1,"")</f>
        <v>2023</v>
      </c>
      <c r="G2436" s="181" t="str">
        <f>MID(All_Opps[[#This Row],[Opportunity Name]],3,2)</f>
        <v>12</v>
      </c>
      <c r="H2436" s="181" t="str">
        <f>LEFT(All_Opps[[#This Row],[Opportunity Name]],7)</f>
        <v>2312-04</v>
      </c>
      <c r="I2436" s="181" t="str" cm="1">
        <f t="array" ref="I24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36" s="181" t="str">
        <f>YEAR(All_Opps[[#This Row],[Close_Date]])&amp;"-"&amp;TEXT(MONTH(All_Opps[[#This Row],[Close_Date]]),"00")</f>
        <v>2022-04</v>
      </c>
      <c r="K2436" s="182">
        <f>All_Opps[[#This Row],[Created Date2]]*1</f>
        <v>44677</v>
      </c>
      <c r="L2436" s="183">
        <f>YEAR(All_Opps[[#This Row],[Created_Date]])</f>
        <v>2022</v>
      </c>
      <c r="M2436" s="184">
        <f>WEEKNUM(All_Opps[[#This Row],[Created_Date]],16)</f>
        <v>17</v>
      </c>
      <c r="N2436" s="182">
        <f>All_Opps[[#This Row],[Close Date]]*1</f>
        <v>44677</v>
      </c>
      <c r="O2436" s="185">
        <f>YEAR(All_Opps[[#This Row],[Close_Date]])</f>
        <v>2022</v>
      </c>
      <c r="P2436" s="183">
        <f>MONTH(All_Opps[[#This Row],[Close Date]])</f>
        <v>4</v>
      </c>
      <c r="Q2436" s="181">
        <f>WEEKNUM(All_Opps[[#This Row],[Close Date]],1)</f>
        <v>18</v>
      </c>
      <c r="R243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584</v>
      </c>
      <c r="S2436" s="4" t="s">
        <v>5182</v>
      </c>
      <c r="T2436" s="4" t="s">
        <v>5183</v>
      </c>
      <c r="U2436" s="68">
        <v>44677</v>
      </c>
      <c r="V2436" s="347" t="s">
        <v>19</v>
      </c>
      <c r="W2436" s="341">
        <v>45328</v>
      </c>
      <c r="X2436" s="4" t="s">
        <v>5</v>
      </c>
      <c r="Y2436" s="4" t="s">
        <v>328</v>
      </c>
      <c r="Z2436" s="68">
        <v>44677</v>
      </c>
    </row>
    <row r="2437" spans="1:26" ht="12.75" x14ac:dyDescent="0.35">
      <c r="A24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2437" s="181" t="str">
        <f>IF(All_Opps[[#This Row],[WeekMod]]&lt;&gt;"",CONCATENATE(All_Opps[[#This Row],[Opp Year]],"-",TEXT(All_Opps[[#This Row],[WeekMod]],"00#")),"")</f>
        <v>2023-021</v>
      </c>
      <c r="C24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2437" s="181" t="str">
        <f>CONCATENATE(All_Opps[[#This Row],[Opp Year]],"-",TEXT(All_Opps[[#This Row],[Week]],"00#"))</f>
        <v>2023-021</v>
      </c>
      <c r="E2437" s="181">
        <f>IFERROR(VALUE(RIGHT(All_Opps[[#This Row],[Opportunity Name]],2)),"")</f>
        <v>1</v>
      </c>
      <c r="F2437" s="181">
        <f>IFERROR(("20"&amp;LEFT(All_Opps[[#This Row],[Opportunity Name]],2))*1,"")</f>
        <v>2023</v>
      </c>
      <c r="G2437" s="181" t="str">
        <f>MID(All_Opps[[#This Row],[Opportunity Name]],3,2)</f>
        <v>12</v>
      </c>
      <c r="H2437" s="181" t="str">
        <f>LEFT(All_Opps[[#This Row],[Opportunity Name]],7)</f>
        <v>2312-04</v>
      </c>
      <c r="I2437" s="181" t="str" cm="1">
        <f t="array" ref="I24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37" s="181" t="str">
        <f>YEAR(All_Opps[[#This Row],[Close_Date]])&amp;"-"&amp;TEXT(MONTH(All_Opps[[#This Row],[Close_Date]]),"00")</f>
        <v>2022-05</v>
      </c>
      <c r="K2437" s="182">
        <f>All_Opps[[#This Row],[Created Date2]]*1</f>
        <v>44702</v>
      </c>
      <c r="L2437" s="183">
        <f>YEAR(All_Opps[[#This Row],[Created_Date]])</f>
        <v>2022</v>
      </c>
      <c r="M2437" s="184">
        <f>WEEKNUM(All_Opps[[#This Row],[Created_Date]],16)</f>
        <v>21</v>
      </c>
      <c r="N2437" s="182">
        <f>All_Opps[[#This Row],[Close Date]]*1</f>
        <v>44702</v>
      </c>
      <c r="O2437" s="185">
        <f>YEAR(All_Opps[[#This Row],[Close_Date]])</f>
        <v>2022</v>
      </c>
      <c r="P2437" s="183">
        <f>MONTH(All_Opps[[#This Row],[Close Date]])</f>
        <v>5</v>
      </c>
      <c r="Q2437" s="181">
        <f>WEEKNUM(All_Opps[[#This Row],[Close Date]],1)</f>
        <v>21</v>
      </c>
      <c r="R243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559</v>
      </c>
      <c r="S2437" s="4" t="s">
        <v>5184</v>
      </c>
      <c r="T2437" s="4" t="s">
        <v>5185</v>
      </c>
      <c r="U2437" s="68">
        <v>44702</v>
      </c>
      <c r="V2437" s="347" t="s">
        <v>19</v>
      </c>
      <c r="W2437" s="341">
        <v>39045</v>
      </c>
      <c r="X2437" s="4" t="s">
        <v>15</v>
      </c>
      <c r="Y2437" s="4" t="s">
        <v>328</v>
      </c>
      <c r="Z2437" s="68">
        <v>44702</v>
      </c>
    </row>
    <row r="2438" spans="1:26" ht="12.75" x14ac:dyDescent="0.35">
      <c r="A24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2438" s="181" t="str">
        <f>IF(All_Opps[[#This Row],[WeekMod]]&lt;&gt;"",CONCATENATE(All_Opps[[#This Row],[Opp Year]],"-",TEXT(All_Opps[[#This Row],[WeekMod]],"00#")),"")</f>
        <v>2023-026</v>
      </c>
      <c r="C24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2438" s="181" t="str">
        <f>CONCATENATE(All_Opps[[#This Row],[Opp Year]],"-",TEXT(All_Opps[[#This Row],[Week]],"00#"))</f>
        <v>2023-026</v>
      </c>
      <c r="E2438" s="181">
        <f>IFERROR(VALUE(RIGHT(All_Opps[[#This Row],[Opportunity Name]],2)),"")</f>
        <v>1</v>
      </c>
      <c r="F2438" s="181">
        <f>IFERROR(("20"&amp;LEFT(All_Opps[[#This Row],[Opportunity Name]],2))*1,"")</f>
        <v>2023</v>
      </c>
      <c r="G2438" s="181" t="str">
        <f>MID(All_Opps[[#This Row],[Opportunity Name]],3,2)</f>
        <v>04</v>
      </c>
      <c r="H2438" s="181" t="str">
        <f>LEFT(All_Opps[[#This Row],[Opportunity Name]],7)</f>
        <v>2304-04</v>
      </c>
      <c r="I2438" s="181" t="str" cm="1">
        <f t="array" ref="I24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438" s="181" t="str">
        <f>YEAR(All_Opps[[#This Row],[Close_Date]])&amp;"-"&amp;TEXT(MONTH(All_Opps[[#This Row],[Close_Date]]),"00")</f>
        <v>2022-06</v>
      </c>
      <c r="K2438" s="182">
        <f>All_Opps[[#This Row],[Created Date2]]*1</f>
        <v>44737</v>
      </c>
      <c r="L2438" s="183">
        <f>YEAR(All_Opps[[#This Row],[Created_Date]])</f>
        <v>2022</v>
      </c>
      <c r="M2438" s="184">
        <f>WEEKNUM(All_Opps[[#This Row],[Created_Date]],16)</f>
        <v>26</v>
      </c>
      <c r="N2438" s="182">
        <f>All_Opps[[#This Row],[Close Date]]*1</f>
        <v>44736</v>
      </c>
      <c r="O2438" s="185">
        <f>YEAR(All_Opps[[#This Row],[Close_Date]])</f>
        <v>2022</v>
      </c>
      <c r="P2438" s="183">
        <f>MONTH(All_Opps[[#This Row],[Close Date]])</f>
        <v>6</v>
      </c>
      <c r="Q2438" s="181">
        <f>WEEKNUM(All_Opps[[#This Row],[Close Date]],1)</f>
        <v>26</v>
      </c>
      <c r="R243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38" s="4" t="s">
        <v>5186</v>
      </c>
      <c r="T2438" s="4" t="s">
        <v>5187</v>
      </c>
      <c r="U2438" s="68">
        <v>44736</v>
      </c>
      <c r="V2438" s="347" t="s">
        <v>20</v>
      </c>
      <c r="W2438" s="341">
        <v>18951</v>
      </c>
      <c r="X2438" s="4" t="s">
        <v>13</v>
      </c>
      <c r="Y2438" s="4" t="s">
        <v>328</v>
      </c>
      <c r="Z2438" s="68">
        <v>44737</v>
      </c>
    </row>
    <row r="2439" spans="1:26" ht="12.75" x14ac:dyDescent="0.35">
      <c r="A24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2439" s="181" t="str">
        <f>IF(All_Opps[[#This Row],[WeekMod]]&lt;&gt;"",CONCATENATE(All_Opps[[#This Row],[Opp Year]],"-",TEXT(All_Opps[[#This Row],[WeekMod]],"00#")),"")</f>
        <v>2023-021</v>
      </c>
      <c r="C24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2439" s="181" t="str">
        <f>CONCATENATE(All_Opps[[#This Row],[Opp Year]],"-",TEXT(All_Opps[[#This Row],[Week]],"00#"))</f>
        <v>2023-021</v>
      </c>
      <c r="E2439" s="181">
        <f>IFERROR(VALUE(RIGHT(All_Opps[[#This Row],[Opportunity Name]],2)),"")</f>
        <v>2</v>
      </c>
      <c r="F2439" s="181">
        <f>IFERROR(("20"&amp;LEFT(All_Opps[[#This Row],[Opportunity Name]],2))*1,"")</f>
        <v>2023</v>
      </c>
      <c r="G2439" s="181" t="str">
        <f>MID(All_Opps[[#This Row],[Opportunity Name]],3,2)</f>
        <v>08</v>
      </c>
      <c r="H2439" s="181" t="str">
        <f>LEFT(All_Opps[[#This Row],[Opportunity Name]],7)</f>
        <v>2308-02</v>
      </c>
      <c r="I2439" s="181" t="str" cm="1">
        <f t="array" ref="I24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39" s="181" t="str">
        <f>YEAR(All_Opps[[#This Row],[Close_Date]])&amp;"-"&amp;TEXT(MONTH(All_Opps[[#This Row],[Close_Date]]),"00")</f>
        <v>2022-05</v>
      </c>
      <c r="K2439" s="182">
        <f>All_Opps[[#This Row],[Created Date2]]*1</f>
        <v>44696</v>
      </c>
      <c r="L2439" s="183">
        <f>YEAR(All_Opps[[#This Row],[Created_Date]])</f>
        <v>2022</v>
      </c>
      <c r="M2439" s="184">
        <f>WEEKNUM(All_Opps[[#This Row],[Created_Date]],16)</f>
        <v>20</v>
      </c>
      <c r="N2439" s="182">
        <f>All_Opps[[#This Row],[Close Date]]*1</f>
        <v>44696</v>
      </c>
      <c r="O2439" s="185">
        <f>YEAR(All_Opps[[#This Row],[Close_Date]])</f>
        <v>2022</v>
      </c>
      <c r="P2439" s="183">
        <f>MONTH(All_Opps[[#This Row],[Close Date]])</f>
        <v>5</v>
      </c>
      <c r="Q2439" s="181">
        <f>WEEKNUM(All_Opps[[#This Row],[Close Date]],1)</f>
        <v>21</v>
      </c>
      <c r="R243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443</v>
      </c>
      <c r="S2439" s="4" t="s">
        <v>5188</v>
      </c>
      <c r="T2439" s="4" t="s">
        <v>5189</v>
      </c>
      <c r="U2439" s="68">
        <v>44696</v>
      </c>
      <c r="V2439" s="347" t="s">
        <v>19</v>
      </c>
      <c r="W2439" s="341">
        <v>302147</v>
      </c>
      <c r="X2439" s="4" t="s">
        <v>13</v>
      </c>
      <c r="Y2439" s="4" t="s">
        <v>328</v>
      </c>
      <c r="Z2439" s="68">
        <v>44696</v>
      </c>
    </row>
    <row r="2440" spans="1:26" ht="12.75" x14ac:dyDescent="0.35">
      <c r="A24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2440" s="181" t="str">
        <f>IF(All_Opps[[#This Row],[WeekMod]]&lt;&gt;"",CONCATENATE(All_Opps[[#This Row],[Opp Year]],"-",TEXT(All_Opps[[#This Row],[WeekMod]],"00#")),"")</f>
        <v>2023-021</v>
      </c>
      <c r="C24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2440" s="181" t="str">
        <f>CONCATENATE(All_Opps[[#This Row],[Opp Year]],"-",TEXT(All_Opps[[#This Row],[Week]],"00#"))</f>
        <v>2023-021</v>
      </c>
      <c r="E2440" s="181">
        <f>IFERROR(VALUE(RIGHT(All_Opps[[#This Row],[Opportunity Name]],2)),"")</f>
        <v>2</v>
      </c>
      <c r="F2440" s="181">
        <f>IFERROR(("20"&amp;LEFT(All_Opps[[#This Row],[Opportunity Name]],2))*1,"")</f>
        <v>2023</v>
      </c>
      <c r="G2440" s="181" t="str">
        <f>MID(All_Opps[[#This Row],[Opportunity Name]],3,2)</f>
        <v>06</v>
      </c>
      <c r="H2440" s="181" t="str">
        <f>LEFT(All_Opps[[#This Row],[Opportunity Name]],7)</f>
        <v>2306 La</v>
      </c>
      <c r="I2440" s="181" t="str" cm="1">
        <f t="array" ref="I24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40" s="181" t="str">
        <f>YEAR(All_Opps[[#This Row],[Close_Date]])&amp;"-"&amp;TEXT(MONTH(All_Opps[[#This Row],[Close_Date]]),"00")</f>
        <v>2022-05</v>
      </c>
      <c r="K2440" s="182">
        <f>All_Opps[[#This Row],[Created Date2]]*1</f>
        <v>44696</v>
      </c>
      <c r="L2440" s="183">
        <f>YEAR(All_Opps[[#This Row],[Created_Date]])</f>
        <v>2022</v>
      </c>
      <c r="M2440" s="184">
        <f>WEEKNUM(All_Opps[[#This Row],[Created_Date]],16)</f>
        <v>20</v>
      </c>
      <c r="N2440" s="182">
        <f>All_Opps[[#This Row],[Close Date]]*1</f>
        <v>44701</v>
      </c>
      <c r="O2440" s="185">
        <f>YEAR(All_Opps[[#This Row],[Close_Date]])</f>
        <v>2022</v>
      </c>
      <c r="P2440" s="183">
        <f>MONTH(All_Opps[[#This Row],[Close Date]])</f>
        <v>5</v>
      </c>
      <c r="Q2440" s="181">
        <f>WEEKNUM(All_Opps[[#This Row],[Close Date]],1)</f>
        <v>21</v>
      </c>
      <c r="R244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40" s="4" t="s">
        <v>5190</v>
      </c>
      <c r="T2440" s="4" t="s">
        <v>5191</v>
      </c>
      <c r="U2440" s="68">
        <v>44701</v>
      </c>
      <c r="V2440" s="347" t="s">
        <v>18</v>
      </c>
      <c r="W2440" s="9">
        <v>58492</v>
      </c>
      <c r="X2440" s="4" t="s">
        <v>6</v>
      </c>
      <c r="Y2440" s="4" t="s">
        <v>1285</v>
      </c>
      <c r="Z2440" s="68">
        <v>44696</v>
      </c>
    </row>
    <row r="2441" spans="1:26" ht="12.75" x14ac:dyDescent="0.35">
      <c r="A24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2441" s="181" t="str">
        <f>IF(All_Opps[[#This Row],[WeekMod]]&lt;&gt;"",CONCATENATE(All_Opps[[#This Row],[Opp Year]],"-",TEXT(All_Opps[[#This Row],[WeekMod]],"00#")),"")</f>
        <v>2023-018</v>
      </c>
      <c r="C24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2441" s="181" t="str">
        <f>CONCATENATE(All_Opps[[#This Row],[Opp Year]],"-",TEXT(All_Opps[[#This Row],[Week]],"00#"))</f>
        <v>2023-018</v>
      </c>
      <c r="E2441" s="181">
        <f>IFERROR(VALUE(RIGHT(All_Opps[[#This Row],[Opportunity Name]],2)),"")</f>
        <v>1</v>
      </c>
      <c r="F2441" s="181">
        <f>IFERROR(("20"&amp;LEFT(All_Opps[[#This Row],[Opportunity Name]],2))*1,"")</f>
        <v>2023</v>
      </c>
      <c r="G2441" s="181" t="str">
        <f>MID(All_Opps[[#This Row],[Opportunity Name]],3,2)</f>
        <v>04</v>
      </c>
      <c r="H2441" s="181" t="str">
        <f>LEFT(All_Opps[[#This Row],[Opportunity Name]],7)</f>
        <v>2304-04</v>
      </c>
      <c r="I2441" s="181" t="str" cm="1">
        <f t="array" ref="I24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441" s="181" t="str">
        <f>YEAR(All_Opps[[#This Row],[Close_Date]])&amp;"-"&amp;TEXT(MONTH(All_Opps[[#This Row],[Close_Date]]),"00")</f>
        <v>2022-04</v>
      </c>
      <c r="K2441" s="182">
        <f>All_Opps[[#This Row],[Created Date2]]*1</f>
        <v>44679</v>
      </c>
      <c r="L2441" s="183">
        <f>YEAR(All_Opps[[#This Row],[Created_Date]])</f>
        <v>2022</v>
      </c>
      <c r="M2441" s="184">
        <f>WEEKNUM(All_Opps[[#This Row],[Created_Date]],16)</f>
        <v>17</v>
      </c>
      <c r="N2441" s="182">
        <f>All_Opps[[#This Row],[Close Date]]*1</f>
        <v>44679</v>
      </c>
      <c r="O2441" s="185">
        <f>YEAR(All_Opps[[#This Row],[Close_Date]])</f>
        <v>2022</v>
      </c>
      <c r="P2441" s="183">
        <f>MONTH(All_Opps[[#This Row],[Close Date]])</f>
        <v>4</v>
      </c>
      <c r="Q2441" s="181">
        <f>WEEKNUM(All_Opps[[#This Row],[Close Date]],1)</f>
        <v>18</v>
      </c>
      <c r="R244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41" s="4" t="s">
        <v>5192</v>
      </c>
      <c r="T2441" s="4" t="s">
        <v>5193</v>
      </c>
      <c r="U2441" s="68">
        <v>44679</v>
      </c>
      <c r="V2441" s="347" t="s">
        <v>20</v>
      </c>
      <c r="W2441" s="341">
        <v>22613</v>
      </c>
      <c r="X2441" s="4" t="s">
        <v>6</v>
      </c>
      <c r="Y2441" s="4" t="s">
        <v>328</v>
      </c>
      <c r="Z2441" s="68">
        <v>44679</v>
      </c>
    </row>
    <row r="2442" spans="1:26" ht="12.75" x14ac:dyDescent="0.35">
      <c r="A24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2442" s="181" t="str">
        <f>IF(All_Opps[[#This Row],[WeekMod]]&lt;&gt;"",CONCATENATE(All_Opps[[#This Row],[Opp Year]],"-",TEXT(All_Opps[[#This Row],[WeekMod]],"00#")),"")</f>
        <v>2022-071</v>
      </c>
      <c r="C24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2442" s="181" t="str">
        <f>CONCATENATE(All_Opps[[#This Row],[Opp Year]],"-",TEXT(All_Opps[[#This Row],[Week]],"00#"))</f>
        <v>2022-071</v>
      </c>
      <c r="E2442" s="181">
        <f>IFERROR(VALUE(RIGHT(All_Opps[[#This Row],[Opportunity Name]],2)),"")</f>
        <v>1</v>
      </c>
      <c r="F2442" s="181">
        <f>IFERROR(("20"&amp;LEFT(All_Opps[[#This Row],[Opportunity Name]],2))*1,"")</f>
        <v>2022</v>
      </c>
      <c r="G2442" s="181" t="str">
        <f>MID(All_Opps[[#This Row],[Opportunity Name]],3,2)</f>
        <v>08</v>
      </c>
      <c r="H2442" s="181" t="str">
        <f>LEFT(All_Opps[[#This Row],[Opportunity Name]],7)</f>
        <v>2208 Za</v>
      </c>
      <c r="I2442" s="181" t="str" cm="1">
        <f t="array" ref="I24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42" s="181" t="str">
        <f>YEAR(All_Opps[[#This Row],[Close_Date]])&amp;"-"&amp;TEXT(MONTH(All_Opps[[#This Row],[Close_Date]]),"00")</f>
        <v>2022-05</v>
      </c>
      <c r="K2442" s="182">
        <f>All_Opps[[#This Row],[Created Date2]]*1</f>
        <v>44683</v>
      </c>
      <c r="L2442" s="183">
        <f>YEAR(All_Opps[[#This Row],[Created_Date]])</f>
        <v>2022</v>
      </c>
      <c r="M2442" s="184">
        <f>WEEKNUM(All_Opps[[#This Row],[Created_Date]],16)</f>
        <v>18</v>
      </c>
      <c r="N2442" s="182">
        <f>All_Opps[[#This Row],[Close Date]]*1</f>
        <v>44687</v>
      </c>
      <c r="O2442" s="185">
        <f>YEAR(All_Opps[[#This Row],[Close_Date]])</f>
        <v>2022</v>
      </c>
      <c r="P2442" s="183">
        <f>MONTH(All_Opps[[#This Row],[Close Date]])</f>
        <v>5</v>
      </c>
      <c r="Q2442" s="181">
        <f>WEEKNUM(All_Opps[[#This Row],[Close Date]],1)</f>
        <v>19</v>
      </c>
      <c r="R244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42" s="4" t="s">
        <v>5194</v>
      </c>
      <c r="T2442" s="4" t="s">
        <v>5195</v>
      </c>
      <c r="U2442" s="68">
        <v>44687</v>
      </c>
      <c r="V2442" s="347" t="s">
        <v>18</v>
      </c>
      <c r="W2442" s="341">
        <v>130124</v>
      </c>
      <c r="X2442" s="4" t="s">
        <v>13</v>
      </c>
      <c r="Y2442" s="4" t="s">
        <v>328</v>
      </c>
      <c r="Z2442" s="68">
        <v>44683</v>
      </c>
    </row>
    <row r="2443" spans="1:26" ht="12.75" x14ac:dyDescent="0.35">
      <c r="A24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2443" s="181" t="str">
        <f>IF(All_Opps[[#This Row],[WeekMod]]&lt;&gt;"",CONCATENATE(All_Opps[[#This Row],[Opp Year]],"-",TEXT(All_Opps[[#This Row],[WeekMod]],"00#")),"")</f>
        <v>2023-027</v>
      </c>
      <c r="C24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2443" s="181" t="str">
        <f>CONCATENATE(All_Opps[[#This Row],[Opp Year]],"-",TEXT(All_Opps[[#This Row],[Week]],"00#"))</f>
        <v>2023-027</v>
      </c>
      <c r="E2443" s="181">
        <f>IFERROR(VALUE(RIGHT(All_Opps[[#This Row],[Opportunity Name]],2)),"")</f>
        <v>2</v>
      </c>
      <c r="F2443" s="181">
        <f>IFERROR(("20"&amp;LEFT(All_Opps[[#This Row],[Opportunity Name]],2))*1,"")</f>
        <v>2023</v>
      </c>
      <c r="G2443" s="181" t="str">
        <f>MID(All_Opps[[#This Row],[Opportunity Name]],3,2)</f>
        <v>09</v>
      </c>
      <c r="H2443" s="181" t="str">
        <f>LEFT(All_Opps[[#This Row],[Opportunity Name]],7)</f>
        <v>2309-04</v>
      </c>
      <c r="I2443" s="181" t="str" cm="1">
        <f t="array" ref="I24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43" s="181" t="str">
        <f>YEAR(All_Opps[[#This Row],[Close_Date]])&amp;"-"&amp;TEXT(MONTH(All_Opps[[#This Row],[Close_Date]]),"00")</f>
        <v>2022-06</v>
      </c>
      <c r="K2443" s="182">
        <f>All_Opps[[#This Row],[Created Date2]]*1</f>
        <v>44728</v>
      </c>
      <c r="L2443" s="183">
        <f>YEAR(All_Opps[[#This Row],[Created_Date]])</f>
        <v>2022</v>
      </c>
      <c r="M2443" s="184">
        <f>WEEKNUM(All_Opps[[#This Row],[Created_Date]],16)</f>
        <v>24</v>
      </c>
      <c r="N2443" s="182">
        <f>All_Opps[[#This Row],[Close Date]]*1</f>
        <v>44740</v>
      </c>
      <c r="O2443" s="185">
        <f>YEAR(All_Opps[[#This Row],[Close_Date]])</f>
        <v>2022</v>
      </c>
      <c r="P2443" s="183">
        <f>MONTH(All_Opps[[#This Row],[Close Date]])</f>
        <v>6</v>
      </c>
      <c r="Q2443" s="181">
        <f>WEEKNUM(All_Opps[[#This Row],[Close Date]],1)</f>
        <v>27</v>
      </c>
      <c r="R244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442</v>
      </c>
      <c r="S2443" s="4" t="s">
        <v>5196</v>
      </c>
      <c r="T2443" s="4" t="s">
        <v>5197</v>
      </c>
      <c r="U2443" s="68">
        <v>44740</v>
      </c>
      <c r="V2443" s="347" t="s">
        <v>19</v>
      </c>
      <c r="W2443" s="9">
        <v>51746</v>
      </c>
      <c r="X2443" s="4" t="s">
        <v>6</v>
      </c>
      <c r="Y2443" s="4" t="s">
        <v>1285</v>
      </c>
      <c r="Z2443" s="68">
        <v>44728</v>
      </c>
    </row>
    <row r="2444" spans="1:26" ht="12.75" x14ac:dyDescent="0.35">
      <c r="A24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2444" s="181" t="str">
        <f>IF(All_Opps[[#This Row],[WeekMod]]&lt;&gt;"",CONCATENATE(All_Opps[[#This Row],[Opp Year]],"-",TEXT(All_Opps[[#This Row],[WeekMod]],"00#")),"")</f>
        <v>2023-027</v>
      </c>
      <c r="C24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2444" s="181" t="str">
        <f>CONCATENATE(All_Opps[[#This Row],[Opp Year]],"-",TEXT(All_Opps[[#This Row],[Week]],"00#"))</f>
        <v>2023-027</v>
      </c>
      <c r="E2444" s="181">
        <f>IFERROR(VALUE(RIGHT(All_Opps[[#This Row],[Opportunity Name]],2)),"")</f>
        <v>19</v>
      </c>
      <c r="F2444" s="181">
        <f>IFERROR(("20"&amp;LEFT(All_Opps[[#This Row],[Opportunity Name]],2))*1,"")</f>
        <v>2023</v>
      </c>
      <c r="G2444" s="181" t="str">
        <f>MID(All_Opps[[#This Row],[Opportunity Name]],3,2)</f>
        <v>11</v>
      </c>
      <c r="H2444" s="181" t="str">
        <f>LEFT(All_Opps[[#This Row],[Opportunity Name]],7)</f>
        <v>2311-02</v>
      </c>
      <c r="I2444" s="181" t="str" cm="1">
        <f t="array" ref="I24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44" s="181" t="str">
        <f>YEAR(All_Opps[[#This Row],[Close_Date]])&amp;"-"&amp;TEXT(MONTH(All_Opps[[#This Row],[Close_Date]]),"00")</f>
        <v>2022-06</v>
      </c>
      <c r="K2444" s="182">
        <f>All_Opps[[#This Row],[Created Date2]]*1</f>
        <v>44737</v>
      </c>
      <c r="L2444" s="183">
        <f>YEAR(All_Opps[[#This Row],[Created_Date]])</f>
        <v>2022</v>
      </c>
      <c r="M2444" s="184">
        <f>WEEKNUM(All_Opps[[#This Row],[Created_Date]],16)</f>
        <v>26</v>
      </c>
      <c r="N2444" s="182">
        <f>All_Opps[[#This Row],[Close Date]]*1</f>
        <v>44740</v>
      </c>
      <c r="O2444" s="185">
        <f>YEAR(All_Opps[[#This Row],[Close_Date]])</f>
        <v>2022</v>
      </c>
      <c r="P2444" s="183">
        <f>MONTH(All_Opps[[#This Row],[Close Date]])</f>
        <v>6</v>
      </c>
      <c r="Q2444" s="181">
        <f>WEEKNUM(All_Opps[[#This Row],[Close Date]],1)</f>
        <v>27</v>
      </c>
      <c r="R244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494</v>
      </c>
      <c r="S2444" s="4" t="s">
        <v>5198</v>
      </c>
      <c r="T2444" s="4" t="s">
        <v>5199</v>
      </c>
      <c r="U2444" s="68">
        <v>44740</v>
      </c>
      <c r="V2444" s="347" t="s">
        <v>19</v>
      </c>
      <c r="W2444" s="341">
        <v>408894</v>
      </c>
      <c r="X2444" s="4" t="s">
        <v>14</v>
      </c>
      <c r="Y2444" s="4" t="s">
        <v>328</v>
      </c>
      <c r="Z2444" s="68">
        <v>44737</v>
      </c>
    </row>
    <row r="2445" spans="1:26" ht="12.75" x14ac:dyDescent="0.35">
      <c r="A24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2445" s="181" t="str">
        <f>IF(All_Opps[[#This Row],[WeekMod]]&lt;&gt;"",CONCATENATE(All_Opps[[#This Row],[Opp Year]],"-",TEXT(All_Opps[[#This Row],[WeekMod]],"00#")),"")</f>
        <v>2022-073</v>
      </c>
      <c r="C24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2445" s="181" t="str">
        <f>CONCATENATE(All_Opps[[#This Row],[Opp Year]],"-",TEXT(All_Opps[[#This Row],[Week]],"00#"))</f>
        <v>2022-073</v>
      </c>
      <c r="E2445" s="181">
        <f>IFERROR(VALUE(RIGHT(All_Opps[[#This Row],[Opportunity Name]],2)),"")</f>
        <v>6</v>
      </c>
      <c r="F2445" s="181">
        <f>IFERROR(("20"&amp;LEFT(All_Opps[[#This Row],[Opportunity Name]],2))*1,"")</f>
        <v>2022</v>
      </c>
      <c r="G2445" s="181" t="str">
        <f>MID(All_Opps[[#This Row],[Opportunity Name]],3,2)</f>
        <v>07</v>
      </c>
      <c r="H2445" s="181" t="str">
        <f>LEFT(All_Opps[[#This Row],[Opportunity Name]],7)</f>
        <v>2207-37</v>
      </c>
      <c r="I2445" s="181" t="str" cm="1">
        <f t="array" ref="I24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45" s="181" t="str">
        <f>YEAR(All_Opps[[#This Row],[Close_Date]])&amp;"-"&amp;TEXT(MONTH(All_Opps[[#This Row],[Close_Date]]),"00")</f>
        <v>2022-05</v>
      </c>
      <c r="K2445" s="182">
        <f>All_Opps[[#This Row],[Created Date2]]*1</f>
        <v>44691</v>
      </c>
      <c r="L2445" s="183">
        <f>YEAR(All_Opps[[#This Row],[Created_Date]])</f>
        <v>2022</v>
      </c>
      <c r="M2445" s="184">
        <f>WEEKNUM(All_Opps[[#This Row],[Created_Date]],16)</f>
        <v>19</v>
      </c>
      <c r="N2445" s="182">
        <f>All_Opps[[#This Row],[Close Date]]*1</f>
        <v>44696</v>
      </c>
      <c r="O2445" s="185">
        <f>YEAR(All_Opps[[#This Row],[Close_Date]])</f>
        <v>2022</v>
      </c>
      <c r="P2445" s="183">
        <f>MONTH(All_Opps[[#This Row],[Close Date]])</f>
        <v>5</v>
      </c>
      <c r="Q2445" s="181">
        <f>WEEKNUM(All_Opps[[#This Row],[Close Date]],1)</f>
        <v>21</v>
      </c>
      <c r="R244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52</v>
      </c>
      <c r="S2445" s="4" t="s">
        <v>5200</v>
      </c>
      <c r="T2445" s="4" t="s">
        <v>5201</v>
      </c>
      <c r="U2445" s="68">
        <v>44696</v>
      </c>
      <c r="V2445" s="347" t="s">
        <v>19</v>
      </c>
      <c r="W2445" s="341">
        <v>204449</v>
      </c>
      <c r="X2445" s="4" t="s">
        <v>27</v>
      </c>
      <c r="Y2445" s="4" t="s">
        <v>328</v>
      </c>
      <c r="Z2445" s="68">
        <v>44691</v>
      </c>
    </row>
    <row r="2446" spans="1:26" ht="12.75" x14ac:dyDescent="0.35">
      <c r="A24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22</v>
      </c>
      <c r="B2446" s="181" t="str">
        <f>IF(All_Opps[[#This Row],[WeekMod]]&lt;&gt;"",CONCATENATE(All_Opps[[#This Row],[Opp Year]],"-",TEXT(All_Opps[[#This Row],[WeekMod]],"00#")),"")</f>
        <v>2023-022</v>
      </c>
      <c r="C24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22</v>
      </c>
      <c r="D2446" s="181" t="str">
        <f>CONCATENATE(All_Opps[[#This Row],[Opp Year]],"-",TEXT(All_Opps[[#This Row],[Week]],"00#"))</f>
        <v>2023-022</v>
      </c>
      <c r="E2446" s="181">
        <f>IFERROR(VALUE(RIGHT(All_Opps[[#This Row],[Opportunity Name]],2)),"")</f>
        <v>7</v>
      </c>
      <c r="F2446" s="181">
        <f>IFERROR(("20"&amp;LEFT(All_Opps[[#This Row],[Opportunity Name]],2))*1,"")</f>
        <v>2023</v>
      </c>
      <c r="G2446" s="181" t="str">
        <f>MID(All_Opps[[#This Row],[Opportunity Name]],3,2)</f>
        <v>07</v>
      </c>
      <c r="H2446" s="181" t="str">
        <f>LEFT(All_Opps[[#This Row],[Opportunity Name]],7)</f>
        <v>2307-09</v>
      </c>
      <c r="I2446" s="181" t="str" cm="1">
        <f t="array" ref="I24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46" s="181" t="str">
        <f>YEAR(All_Opps[[#This Row],[Close_Date]])&amp;"-"&amp;TEXT(MONTH(All_Opps[[#This Row],[Close_Date]]),"00")</f>
        <v>2022-05</v>
      </c>
      <c r="K2446" s="182">
        <f>All_Opps[[#This Row],[Created Date2]]*1</f>
        <v>44703</v>
      </c>
      <c r="L2446" s="183">
        <f>YEAR(All_Opps[[#This Row],[Created_Date]])</f>
        <v>2022</v>
      </c>
      <c r="M2446" s="184">
        <f>WEEKNUM(All_Opps[[#This Row],[Created_Date]],16)</f>
        <v>21</v>
      </c>
      <c r="N2446" s="182">
        <f>All_Opps[[#This Row],[Close Date]]*1</f>
        <v>44707</v>
      </c>
      <c r="O2446" s="185">
        <f>YEAR(All_Opps[[#This Row],[Close_Date]])</f>
        <v>2022</v>
      </c>
      <c r="P2446" s="183">
        <f>MONTH(All_Opps[[#This Row],[Close Date]])</f>
        <v>5</v>
      </c>
      <c r="Q2446" s="181">
        <f>WEEKNUM(All_Opps[[#This Row],[Close Date]],1)</f>
        <v>22</v>
      </c>
      <c r="R244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405</v>
      </c>
      <c r="S2446" s="4" t="s">
        <v>5202</v>
      </c>
      <c r="T2446" s="4" t="s">
        <v>5203</v>
      </c>
      <c r="U2446" s="68">
        <v>44707</v>
      </c>
      <c r="V2446" s="347" t="s">
        <v>19</v>
      </c>
      <c r="W2446" s="341">
        <v>230858</v>
      </c>
      <c r="X2446" s="4" t="s">
        <v>15</v>
      </c>
      <c r="Y2446" s="4" t="s">
        <v>328</v>
      </c>
      <c r="Z2446" s="68">
        <v>44703</v>
      </c>
    </row>
    <row r="2447" spans="1:26" ht="12.75" x14ac:dyDescent="0.35">
      <c r="A24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2447" s="181" t="str">
        <f>IF(All_Opps[[#This Row],[WeekMod]]&lt;&gt;"",CONCATENATE(All_Opps[[#This Row],[Opp Year]],"-",TEXT(All_Opps[[#This Row],[WeekMod]],"00#")),"")</f>
        <v>2023-020</v>
      </c>
      <c r="C24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2447" s="181" t="str">
        <f>CONCATENATE(All_Opps[[#This Row],[Opp Year]],"-",TEXT(All_Opps[[#This Row],[Week]],"00#"))</f>
        <v>2023-020</v>
      </c>
      <c r="E2447" s="181">
        <f>IFERROR(VALUE(RIGHT(All_Opps[[#This Row],[Opportunity Name]],2)),"")</f>
        <v>1</v>
      </c>
      <c r="F2447" s="181">
        <f>IFERROR(("20"&amp;LEFT(All_Opps[[#This Row],[Opportunity Name]],2))*1,"")</f>
        <v>2023</v>
      </c>
      <c r="G2447" s="181" t="str">
        <f>MID(All_Opps[[#This Row],[Opportunity Name]],3,2)</f>
        <v>12</v>
      </c>
      <c r="H2447" s="181" t="str">
        <f>LEFT(All_Opps[[#This Row],[Opportunity Name]],7)</f>
        <v>2312-05</v>
      </c>
      <c r="I2447" s="181" t="str" cm="1">
        <f t="array" ref="I24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447" s="181" t="str">
        <f>YEAR(All_Opps[[#This Row],[Close_Date]])&amp;"-"&amp;TEXT(MONTH(All_Opps[[#This Row],[Close_Date]]),"00")</f>
        <v>2022-05</v>
      </c>
      <c r="K2447" s="182">
        <f>All_Opps[[#This Row],[Created Date2]]*1</f>
        <v>44689</v>
      </c>
      <c r="L2447" s="183">
        <f>YEAR(All_Opps[[#This Row],[Created_Date]])</f>
        <v>2022</v>
      </c>
      <c r="M2447" s="184">
        <f>WEEKNUM(All_Opps[[#This Row],[Created_Date]],16)</f>
        <v>19</v>
      </c>
      <c r="N2447" s="182">
        <f>All_Opps[[#This Row],[Close Date]]*1</f>
        <v>44689</v>
      </c>
      <c r="O2447" s="185">
        <f>YEAR(All_Opps[[#This Row],[Close_Date]])</f>
        <v>2022</v>
      </c>
      <c r="P2447" s="183">
        <f>MONTH(All_Opps[[#This Row],[Close Date]])</f>
        <v>5</v>
      </c>
      <c r="Q2447" s="181">
        <f>WEEKNUM(All_Opps[[#This Row],[Close Date]],1)</f>
        <v>20</v>
      </c>
      <c r="R244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47" s="4" t="s">
        <v>5204</v>
      </c>
      <c r="T2447" s="4" t="s">
        <v>5205</v>
      </c>
      <c r="U2447" s="68">
        <v>44689</v>
      </c>
      <c r="V2447" s="347" t="s">
        <v>20</v>
      </c>
      <c r="W2447" s="341">
        <v>6832</v>
      </c>
      <c r="X2447" s="4" t="s">
        <v>29</v>
      </c>
      <c r="Y2447" s="4" t="s">
        <v>328</v>
      </c>
      <c r="Z2447" s="68">
        <v>44689</v>
      </c>
    </row>
    <row r="2448" spans="1:26" ht="12.75" x14ac:dyDescent="0.35">
      <c r="A24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22</v>
      </c>
      <c r="B2448" s="181" t="str">
        <f>IF(All_Opps[[#This Row],[WeekMod]]&lt;&gt;"",CONCATENATE(All_Opps[[#This Row],[Opp Year]],"-",TEXT(All_Opps[[#This Row],[WeekMod]],"00#")),"")</f>
        <v>2023-022</v>
      </c>
      <c r="C24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22</v>
      </c>
      <c r="D2448" s="181" t="str">
        <f>CONCATENATE(All_Opps[[#This Row],[Opp Year]],"-",TEXT(All_Opps[[#This Row],[Week]],"00#"))</f>
        <v>2023-022</v>
      </c>
      <c r="E2448" s="181">
        <f>IFERROR(VALUE(RIGHT(All_Opps[[#This Row],[Opportunity Name]],2)),"")</f>
        <v>1</v>
      </c>
      <c r="F2448" s="181">
        <f>IFERROR(("20"&amp;LEFT(All_Opps[[#This Row],[Opportunity Name]],2))*1,"")</f>
        <v>2023</v>
      </c>
      <c r="G2448" s="181" t="str">
        <f>MID(All_Opps[[#This Row],[Opportunity Name]],3,2)</f>
        <v>04</v>
      </c>
      <c r="H2448" s="181" t="str">
        <f>LEFT(All_Opps[[#This Row],[Opportunity Name]],7)</f>
        <v>2304-04</v>
      </c>
      <c r="I2448" s="181" t="str" cm="1">
        <f t="array" ref="I24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448" s="181" t="str">
        <f>YEAR(All_Opps[[#This Row],[Close_Date]])&amp;"-"&amp;TEXT(MONTH(All_Opps[[#This Row],[Close_Date]]),"00")</f>
        <v>2022-05</v>
      </c>
      <c r="K2448" s="182">
        <f>All_Opps[[#This Row],[Created Date2]]*1</f>
        <v>44707</v>
      </c>
      <c r="L2448" s="183">
        <f>YEAR(All_Opps[[#This Row],[Created_Date]])</f>
        <v>2022</v>
      </c>
      <c r="M2448" s="184">
        <f>WEEKNUM(All_Opps[[#This Row],[Created_Date]],16)</f>
        <v>21</v>
      </c>
      <c r="N2448" s="182">
        <f>All_Opps[[#This Row],[Close Date]]*1</f>
        <v>44706</v>
      </c>
      <c r="O2448" s="185">
        <f>YEAR(All_Opps[[#This Row],[Close_Date]])</f>
        <v>2022</v>
      </c>
      <c r="P2448" s="183">
        <f>MONTH(All_Opps[[#This Row],[Close Date]])</f>
        <v>5</v>
      </c>
      <c r="Q2448" s="181">
        <f>WEEKNUM(All_Opps[[#This Row],[Close Date]],1)</f>
        <v>22</v>
      </c>
      <c r="R244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48" s="4" t="s">
        <v>5206</v>
      </c>
      <c r="T2448" s="4" t="s">
        <v>5207</v>
      </c>
      <c r="U2448" s="68">
        <v>44706</v>
      </c>
      <c r="V2448" s="347" t="s">
        <v>20</v>
      </c>
      <c r="W2448" s="341">
        <v>17552</v>
      </c>
      <c r="X2448" s="4" t="s">
        <v>5</v>
      </c>
      <c r="Y2448" s="4" t="s">
        <v>328</v>
      </c>
      <c r="Z2448" s="68">
        <v>44707</v>
      </c>
    </row>
    <row r="2449" spans="1:26" ht="12.75" x14ac:dyDescent="0.35">
      <c r="A24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2449" s="181" t="str">
        <f>IF(All_Opps[[#This Row],[WeekMod]]&lt;&gt;"",CONCATENATE(All_Opps[[#This Row],[Opp Year]],"-",TEXT(All_Opps[[#This Row],[WeekMod]],"00#")),"")</f>
        <v>2022-073</v>
      </c>
      <c r="C24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2449" s="181" t="str">
        <f>CONCATENATE(All_Opps[[#This Row],[Opp Year]],"-",TEXT(All_Opps[[#This Row],[Week]],"00#"))</f>
        <v>2022-073</v>
      </c>
      <c r="E2449" s="181">
        <f>IFERROR(VALUE(RIGHT(All_Opps[[#This Row],[Opportunity Name]],2)),"")</f>
        <v>12</v>
      </c>
      <c r="F2449" s="181">
        <f>IFERROR(("20"&amp;LEFT(All_Opps[[#This Row],[Opportunity Name]],2))*1,"")</f>
        <v>2022</v>
      </c>
      <c r="G2449" s="181" t="str">
        <f>MID(All_Opps[[#This Row],[Opportunity Name]],3,2)</f>
        <v>05</v>
      </c>
      <c r="H2449" s="181" t="str">
        <f>LEFT(All_Opps[[#This Row],[Opportunity Name]],7)</f>
        <v>2205 Vi</v>
      </c>
      <c r="I2449" s="181" t="str" cm="1">
        <f t="array" ref="I24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49" s="181" t="str">
        <f>YEAR(All_Opps[[#This Row],[Close_Date]])&amp;"-"&amp;TEXT(MONTH(All_Opps[[#This Row],[Close_Date]]),"00")</f>
        <v>2022-05</v>
      </c>
      <c r="K2449" s="182">
        <f>All_Opps[[#This Row],[Created Date2]]*1</f>
        <v>44518</v>
      </c>
      <c r="L2449" s="183">
        <f>YEAR(All_Opps[[#This Row],[Created_Date]])</f>
        <v>2021</v>
      </c>
      <c r="M2449" s="184">
        <f>WEEKNUM(All_Opps[[#This Row],[Created_Date]],16)</f>
        <v>47</v>
      </c>
      <c r="N2449" s="182">
        <f>All_Opps[[#This Row],[Close Date]]*1</f>
        <v>44701</v>
      </c>
      <c r="O2449" s="185">
        <f>YEAR(All_Opps[[#This Row],[Close_Date]])</f>
        <v>2022</v>
      </c>
      <c r="P2449" s="183">
        <f>MONTH(All_Opps[[#This Row],[Close Date]])</f>
        <v>5</v>
      </c>
      <c r="Q2449" s="181">
        <f>WEEKNUM(All_Opps[[#This Row],[Close Date]],1)</f>
        <v>21</v>
      </c>
      <c r="R244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49" s="4" t="s">
        <v>5208</v>
      </c>
      <c r="T2449" s="4" t="s">
        <v>5209</v>
      </c>
      <c r="U2449" s="68">
        <v>44701</v>
      </c>
      <c r="V2449" s="347" t="s">
        <v>21</v>
      </c>
      <c r="W2449" s="341">
        <v>217353</v>
      </c>
      <c r="X2449" s="4" t="s">
        <v>24</v>
      </c>
      <c r="Y2449" s="4" t="s">
        <v>328</v>
      </c>
      <c r="Z2449" s="68">
        <v>44518</v>
      </c>
    </row>
    <row r="2450" spans="1:26" ht="12.75" x14ac:dyDescent="0.35">
      <c r="A24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22</v>
      </c>
      <c r="B2450" s="181" t="str">
        <f>IF(All_Opps[[#This Row],[WeekMod]]&lt;&gt;"",CONCATENATE(All_Opps[[#This Row],[Opp Year]],"-",TEXT(All_Opps[[#This Row],[WeekMod]],"00#")),"")</f>
        <v>2023-022</v>
      </c>
      <c r="C24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22</v>
      </c>
      <c r="D2450" s="181" t="str">
        <f>CONCATENATE(All_Opps[[#This Row],[Opp Year]],"-",TEXT(All_Opps[[#This Row],[Week]],"00#"))</f>
        <v>2023-022</v>
      </c>
      <c r="E2450" s="181">
        <f>IFERROR(VALUE(RIGHT(All_Opps[[#This Row],[Opportunity Name]],2)),"")</f>
        <v>2</v>
      </c>
      <c r="F2450" s="181">
        <f>IFERROR(("20"&amp;LEFT(All_Opps[[#This Row],[Opportunity Name]],2))*1,"")</f>
        <v>2023</v>
      </c>
      <c r="G2450" s="181" t="str">
        <f>MID(All_Opps[[#This Row],[Opportunity Name]],3,2)</f>
        <v>12</v>
      </c>
      <c r="H2450" s="181" t="str">
        <f>LEFT(All_Opps[[#This Row],[Opportunity Name]],7)</f>
        <v>2312-04</v>
      </c>
      <c r="I2450" s="181" t="str" cm="1">
        <f t="array" ref="I24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50" s="181" t="str">
        <f>YEAR(All_Opps[[#This Row],[Close_Date]])&amp;"-"&amp;TEXT(MONTH(All_Opps[[#This Row],[Close_Date]]),"00")</f>
        <v>2022-05</v>
      </c>
      <c r="K2450" s="182">
        <f>All_Opps[[#This Row],[Created Date2]]*1</f>
        <v>44691</v>
      </c>
      <c r="L2450" s="183">
        <f>YEAR(All_Opps[[#This Row],[Created_Date]])</f>
        <v>2022</v>
      </c>
      <c r="M2450" s="184">
        <f>WEEKNUM(All_Opps[[#This Row],[Created_Date]],16)</f>
        <v>19</v>
      </c>
      <c r="N2450" s="182">
        <f>All_Opps[[#This Row],[Close Date]]*1</f>
        <v>44707</v>
      </c>
      <c r="O2450" s="185">
        <f>YEAR(All_Opps[[#This Row],[Close_Date]])</f>
        <v>2022</v>
      </c>
      <c r="P2450" s="183">
        <f>MONTH(All_Opps[[#This Row],[Close Date]])</f>
        <v>5</v>
      </c>
      <c r="Q2450" s="181">
        <f>WEEKNUM(All_Opps[[#This Row],[Close Date]],1)</f>
        <v>22</v>
      </c>
      <c r="R245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570</v>
      </c>
      <c r="S2450" s="4" t="s">
        <v>5210</v>
      </c>
      <c r="T2450" s="4" t="s">
        <v>5211</v>
      </c>
      <c r="U2450" s="68">
        <v>44707</v>
      </c>
      <c r="V2450" s="347" t="s">
        <v>19</v>
      </c>
      <c r="W2450" s="341">
        <v>60036</v>
      </c>
      <c r="X2450" s="4" t="s">
        <v>11</v>
      </c>
      <c r="Y2450" s="4" t="s">
        <v>328</v>
      </c>
      <c r="Z2450" s="68">
        <v>44691</v>
      </c>
    </row>
    <row r="2451" spans="1:26" ht="12.75" x14ac:dyDescent="0.35">
      <c r="A24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2451" s="181" t="str">
        <f>IF(All_Opps[[#This Row],[WeekMod]]&lt;&gt;"",CONCATENATE(All_Opps[[#This Row],[Opp Year]],"-",TEXT(All_Opps[[#This Row],[WeekMod]],"00#")),"")</f>
        <v>2022-074</v>
      </c>
      <c r="C24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2451" s="181" t="str">
        <f>CONCATENATE(All_Opps[[#This Row],[Opp Year]],"-",TEXT(All_Opps[[#This Row],[Week]],"00#"))</f>
        <v>2022-074</v>
      </c>
      <c r="E2451" s="181">
        <f>IFERROR(VALUE(RIGHT(All_Opps[[#This Row],[Opportunity Name]],2)),"")</f>
        <v>2</v>
      </c>
      <c r="F2451" s="181">
        <f>IFERROR(("20"&amp;LEFT(All_Opps[[#This Row],[Opportunity Name]],2))*1,"")</f>
        <v>2022</v>
      </c>
      <c r="G2451" s="181" t="str">
        <f>MID(All_Opps[[#This Row],[Opportunity Name]],3,2)</f>
        <v>11</v>
      </c>
      <c r="H2451" s="181" t="str">
        <f>LEFT(All_Opps[[#This Row],[Opportunity Name]],7)</f>
        <v>2211-07</v>
      </c>
      <c r="I2451" s="181" t="str" cm="1">
        <f t="array" ref="I24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51" s="181" t="str">
        <f>YEAR(All_Opps[[#This Row],[Close_Date]])&amp;"-"&amp;TEXT(MONTH(All_Opps[[#This Row],[Close_Date]]),"00")</f>
        <v>2022-05</v>
      </c>
      <c r="K2451" s="182">
        <f>All_Opps[[#This Row],[Created Date2]]*1</f>
        <v>44694</v>
      </c>
      <c r="L2451" s="183">
        <f>YEAR(All_Opps[[#This Row],[Created_Date]])</f>
        <v>2022</v>
      </c>
      <c r="M2451" s="184">
        <f>WEEKNUM(All_Opps[[#This Row],[Created_Date]],16)</f>
        <v>19</v>
      </c>
      <c r="N2451" s="182">
        <f>All_Opps[[#This Row],[Close Date]]*1</f>
        <v>44709</v>
      </c>
      <c r="O2451" s="185">
        <f>YEAR(All_Opps[[#This Row],[Close_Date]])</f>
        <v>2022</v>
      </c>
      <c r="P2451" s="183">
        <f>MONTH(All_Opps[[#This Row],[Close Date]])</f>
        <v>5</v>
      </c>
      <c r="Q2451" s="181">
        <f>WEEKNUM(All_Opps[[#This Row],[Close Date]],1)</f>
        <v>22</v>
      </c>
      <c r="R245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172</v>
      </c>
      <c r="S2451" s="4" t="s">
        <v>5212</v>
      </c>
      <c r="T2451" s="4" t="s">
        <v>5213</v>
      </c>
      <c r="U2451" s="68">
        <v>44709</v>
      </c>
      <c r="V2451" s="347" t="s">
        <v>19</v>
      </c>
      <c r="W2451" s="9">
        <v>80674</v>
      </c>
      <c r="X2451" s="4" t="s">
        <v>11</v>
      </c>
      <c r="Y2451" s="4" t="s">
        <v>3563</v>
      </c>
      <c r="Z2451" s="68">
        <v>44694</v>
      </c>
    </row>
    <row r="2452" spans="1:26" ht="12.75" x14ac:dyDescent="0.35">
      <c r="A24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2452" s="181" t="str">
        <f>IF(All_Opps[[#This Row],[WeekMod]]&lt;&gt;"",CONCATENATE(All_Opps[[#This Row],[Opp Year]],"-",TEXT(All_Opps[[#This Row],[WeekMod]],"00#")),"")</f>
        <v>2022-073</v>
      </c>
      <c r="C24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2452" s="181" t="str">
        <f>CONCATENATE(All_Opps[[#This Row],[Opp Year]],"-",TEXT(All_Opps[[#This Row],[Week]],"00#"))</f>
        <v>2022-073</v>
      </c>
      <c r="E2452" s="181">
        <f>IFERROR(VALUE(RIGHT(All_Opps[[#This Row],[Opportunity Name]],2)),"")</f>
        <v>2</v>
      </c>
      <c r="F2452" s="181">
        <f>IFERROR(("20"&amp;LEFT(All_Opps[[#This Row],[Opportunity Name]],2))*1,"")</f>
        <v>2022</v>
      </c>
      <c r="G2452" s="181" t="str">
        <f>MID(All_Opps[[#This Row],[Opportunity Name]],3,2)</f>
        <v>06</v>
      </c>
      <c r="H2452" s="181" t="str">
        <f>LEFT(All_Opps[[#This Row],[Opportunity Name]],7)</f>
        <v>2206 Qu</v>
      </c>
      <c r="I2452" s="181" t="str" cm="1">
        <f t="array" ref="I24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52" s="181" t="str">
        <f>YEAR(All_Opps[[#This Row],[Close_Date]])&amp;"-"&amp;TEXT(MONTH(All_Opps[[#This Row],[Close_Date]]),"00")</f>
        <v>2022-05</v>
      </c>
      <c r="K2452" s="182">
        <f>All_Opps[[#This Row],[Created Date2]]*1</f>
        <v>44693</v>
      </c>
      <c r="L2452" s="183">
        <f>YEAR(All_Opps[[#This Row],[Created_Date]])</f>
        <v>2022</v>
      </c>
      <c r="M2452" s="184">
        <f>WEEKNUM(All_Opps[[#This Row],[Created_Date]],16)</f>
        <v>19</v>
      </c>
      <c r="N2452" s="182">
        <f>All_Opps[[#This Row],[Close Date]]*1</f>
        <v>44699</v>
      </c>
      <c r="O2452" s="185">
        <f>YEAR(All_Opps[[#This Row],[Close_Date]])</f>
        <v>2022</v>
      </c>
      <c r="P2452" s="183">
        <f>MONTH(All_Opps[[#This Row],[Close Date]])</f>
        <v>5</v>
      </c>
      <c r="Q2452" s="181">
        <f>WEEKNUM(All_Opps[[#This Row],[Close Date]],1)</f>
        <v>21</v>
      </c>
      <c r="R245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52" s="4" t="s">
        <v>5214</v>
      </c>
      <c r="T2452" s="4" t="s">
        <v>5215</v>
      </c>
      <c r="U2452" s="68">
        <v>44699</v>
      </c>
      <c r="V2452" s="347" t="s">
        <v>18</v>
      </c>
      <c r="W2452" s="9">
        <v>32858</v>
      </c>
      <c r="X2452" s="4" t="s">
        <v>13</v>
      </c>
      <c r="Y2452" s="4" t="s">
        <v>1285</v>
      </c>
      <c r="Z2452" s="68">
        <v>44693</v>
      </c>
    </row>
    <row r="2453" spans="1:26" ht="12.75" x14ac:dyDescent="0.35">
      <c r="A24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2453" s="181" t="str">
        <f>IF(All_Opps[[#This Row],[WeekMod]]&lt;&gt;"",CONCATENATE(All_Opps[[#This Row],[Opp Year]],"-",TEXT(All_Opps[[#This Row],[WeekMod]],"00#")),"")</f>
        <v>2023-028</v>
      </c>
      <c r="C24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2453" s="181" t="str">
        <f>CONCATENATE(All_Opps[[#This Row],[Opp Year]],"-",TEXT(All_Opps[[#This Row],[Week]],"00#"))</f>
        <v>2023-028</v>
      </c>
      <c r="E2453" s="181">
        <f>IFERROR(VALUE(RIGHT(All_Opps[[#This Row],[Opportunity Name]],2)),"")</f>
        <v>2</v>
      </c>
      <c r="F2453" s="181">
        <f>IFERROR(("20"&amp;LEFT(All_Opps[[#This Row],[Opportunity Name]],2))*1,"")</f>
        <v>2023</v>
      </c>
      <c r="G2453" s="181" t="str">
        <f>MID(All_Opps[[#This Row],[Opportunity Name]],3,2)</f>
        <v>03</v>
      </c>
      <c r="H2453" s="181" t="str">
        <f>LEFT(All_Opps[[#This Row],[Opportunity Name]],7)</f>
        <v>2303-04</v>
      </c>
      <c r="I2453" s="181" t="str" cm="1">
        <f t="array" ref="I24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53" s="181" t="str">
        <f>YEAR(All_Opps[[#This Row],[Close_Date]])&amp;"-"&amp;TEXT(MONTH(All_Opps[[#This Row],[Close_Date]]),"00")</f>
        <v>2022-07</v>
      </c>
      <c r="K2453" s="182">
        <f>All_Opps[[#This Row],[Created Date2]]*1</f>
        <v>44745</v>
      </c>
      <c r="L2453" s="183">
        <f>YEAR(All_Opps[[#This Row],[Created_Date]])</f>
        <v>2022</v>
      </c>
      <c r="M2453" s="184">
        <f>WEEKNUM(All_Opps[[#This Row],[Created_Date]],16)</f>
        <v>27</v>
      </c>
      <c r="N2453" s="182">
        <f>All_Opps[[#This Row],[Close Date]]*1</f>
        <v>44745</v>
      </c>
      <c r="O2453" s="185">
        <f>YEAR(All_Opps[[#This Row],[Close_Date]])</f>
        <v>2022</v>
      </c>
      <c r="P2453" s="183">
        <f>MONTH(All_Opps[[#This Row],[Close Date]])</f>
        <v>7</v>
      </c>
      <c r="Q2453" s="181">
        <f>WEEKNUM(All_Opps[[#This Row],[Close Date]],1)</f>
        <v>28</v>
      </c>
      <c r="R245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241</v>
      </c>
      <c r="S2453" s="4" t="s">
        <v>5216</v>
      </c>
      <c r="T2453" s="4" t="s">
        <v>5217</v>
      </c>
      <c r="U2453" s="68">
        <v>44745</v>
      </c>
      <c r="V2453" s="347" t="s">
        <v>19</v>
      </c>
      <c r="W2453" s="341">
        <v>65981</v>
      </c>
      <c r="X2453" s="4" t="s">
        <v>13</v>
      </c>
      <c r="Y2453" s="4" t="s">
        <v>328</v>
      </c>
      <c r="Z2453" s="68">
        <v>44745</v>
      </c>
    </row>
    <row r="2454" spans="1:26" ht="12.75" x14ac:dyDescent="0.35">
      <c r="A24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2454" s="181" t="str">
        <f>IF(All_Opps[[#This Row],[WeekMod]]&lt;&gt;"",CONCATENATE(All_Opps[[#This Row],[Opp Year]],"-",TEXT(All_Opps[[#This Row],[WeekMod]],"00#")),"")</f>
        <v>2023-021</v>
      </c>
      <c r="C24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2454" s="181" t="str">
        <f>CONCATENATE(All_Opps[[#This Row],[Opp Year]],"-",TEXT(All_Opps[[#This Row],[Week]],"00#"))</f>
        <v>2023-021</v>
      </c>
      <c r="E2454" s="181">
        <f>IFERROR(VALUE(RIGHT(All_Opps[[#This Row],[Opportunity Name]],2)),"")</f>
        <v>8</v>
      </c>
      <c r="F2454" s="181">
        <f>IFERROR(("20"&amp;LEFT(All_Opps[[#This Row],[Opportunity Name]],2))*1,"")</f>
        <v>2023</v>
      </c>
      <c r="G2454" s="181" t="str">
        <f>MID(All_Opps[[#This Row],[Opportunity Name]],3,2)</f>
        <v>07</v>
      </c>
      <c r="H2454" s="181" t="str">
        <f>LEFT(All_Opps[[#This Row],[Opportunity Name]],7)</f>
        <v>2307 Mo</v>
      </c>
      <c r="I2454" s="181" t="str" cm="1">
        <f t="array" ref="I24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54" s="181" t="str">
        <f>YEAR(All_Opps[[#This Row],[Close_Date]])&amp;"-"&amp;TEXT(MONTH(All_Opps[[#This Row],[Close_Date]]),"00")</f>
        <v>2022-05</v>
      </c>
      <c r="K2454" s="182">
        <f>All_Opps[[#This Row],[Created Date2]]*1</f>
        <v>44681</v>
      </c>
      <c r="L2454" s="183">
        <f>YEAR(All_Opps[[#This Row],[Created_Date]])</f>
        <v>2022</v>
      </c>
      <c r="M2454" s="184">
        <f>WEEKNUM(All_Opps[[#This Row],[Created_Date]],16)</f>
        <v>18</v>
      </c>
      <c r="N2454" s="182">
        <f>All_Opps[[#This Row],[Close Date]]*1</f>
        <v>44699</v>
      </c>
      <c r="O2454" s="185">
        <f>YEAR(All_Opps[[#This Row],[Close_Date]])</f>
        <v>2022</v>
      </c>
      <c r="P2454" s="183">
        <f>MONTH(All_Opps[[#This Row],[Close Date]])</f>
        <v>5</v>
      </c>
      <c r="Q2454" s="181">
        <f>WEEKNUM(All_Opps[[#This Row],[Close Date]],1)</f>
        <v>21</v>
      </c>
      <c r="R245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54" s="4" t="s">
        <v>5218</v>
      </c>
      <c r="T2454" s="4" t="s">
        <v>5219</v>
      </c>
      <c r="U2454" s="68">
        <v>44699</v>
      </c>
      <c r="V2454" s="347" t="s">
        <v>18</v>
      </c>
      <c r="W2454" s="9">
        <v>123599</v>
      </c>
      <c r="X2454" s="4" t="s">
        <v>24</v>
      </c>
      <c r="Y2454" s="4" t="s">
        <v>1285</v>
      </c>
      <c r="Z2454" s="68">
        <v>44681</v>
      </c>
    </row>
    <row r="2455" spans="1:26" ht="12.75" x14ac:dyDescent="0.35">
      <c r="A24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2455" s="181" t="str">
        <f>IF(All_Opps[[#This Row],[WeekMod]]&lt;&gt;"",CONCATENATE(All_Opps[[#This Row],[Opp Year]],"-",TEXT(All_Opps[[#This Row],[WeekMod]],"00#")),"")</f>
        <v>2023-020</v>
      </c>
      <c r="C24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2455" s="181" t="str">
        <f>CONCATENATE(All_Opps[[#This Row],[Opp Year]],"-",TEXT(All_Opps[[#This Row],[Week]],"00#"))</f>
        <v>2023-020</v>
      </c>
      <c r="E2455" s="181">
        <f>IFERROR(VALUE(RIGHT(All_Opps[[#This Row],[Opportunity Name]],2)),"")</f>
        <v>2</v>
      </c>
      <c r="F2455" s="181">
        <f>IFERROR(("20"&amp;LEFT(All_Opps[[#This Row],[Opportunity Name]],2))*1,"")</f>
        <v>2023</v>
      </c>
      <c r="G2455" s="181" t="str">
        <f>MID(All_Opps[[#This Row],[Opportunity Name]],3,2)</f>
        <v>12</v>
      </c>
      <c r="H2455" s="181" t="str">
        <f>LEFT(All_Opps[[#This Row],[Opportunity Name]],7)</f>
        <v>2312-04</v>
      </c>
      <c r="I2455" s="181" t="str" cm="1">
        <f t="array" ref="I24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455" s="181" t="str">
        <f>YEAR(All_Opps[[#This Row],[Close_Date]])&amp;"-"&amp;TEXT(MONTH(All_Opps[[#This Row],[Close_Date]]),"00")</f>
        <v>2022-05</v>
      </c>
      <c r="K2455" s="182">
        <f>All_Opps[[#This Row],[Created Date2]]*1</f>
        <v>44681</v>
      </c>
      <c r="L2455" s="183">
        <f>YEAR(All_Opps[[#This Row],[Created_Date]])</f>
        <v>2022</v>
      </c>
      <c r="M2455" s="184">
        <f>WEEKNUM(All_Opps[[#This Row],[Created_Date]],16)</f>
        <v>18</v>
      </c>
      <c r="N2455" s="182">
        <f>All_Opps[[#This Row],[Close Date]]*1</f>
        <v>44691</v>
      </c>
      <c r="O2455" s="185">
        <f>YEAR(All_Opps[[#This Row],[Close_Date]])</f>
        <v>2022</v>
      </c>
      <c r="P2455" s="183">
        <f>MONTH(All_Opps[[#This Row],[Close Date]])</f>
        <v>5</v>
      </c>
      <c r="Q2455" s="181">
        <f>WEEKNUM(All_Opps[[#This Row],[Close Date]],1)</f>
        <v>20</v>
      </c>
      <c r="R245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55" s="4" t="s">
        <v>5220</v>
      </c>
      <c r="T2455" s="4" t="s">
        <v>5221</v>
      </c>
      <c r="U2455" s="68">
        <v>44691</v>
      </c>
      <c r="V2455" s="347" t="s">
        <v>20</v>
      </c>
      <c r="W2455" s="341">
        <v>11324</v>
      </c>
      <c r="X2455" s="4" t="s">
        <v>26</v>
      </c>
      <c r="Y2455" s="4" t="s">
        <v>328</v>
      </c>
      <c r="Z2455" s="68">
        <v>44681</v>
      </c>
    </row>
    <row r="2456" spans="1:26" ht="12.75" x14ac:dyDescent="0.35">
      <c r="A24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2456" s="181" t="str">
        <f>IF(All_Opps[[#This Row],[WeekMod]]&lt;&gt;"",CONCATENATE(All_Opps[[#This Row],[Opp Year]],"-",TEXT(All_Opps[[#This Row],[WeekMod]],"00#")),"")</f>
        <v>2022-080</v>
      </c>
      <c r="C24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2456" s="181" t="str">
        <f>CONCATENATE(All_Opps[[#This Row],[Opp Year]],"-",TEXT(All_Opps[[#This Row],[Week]],"00#"))</f>
        <v>2022-080</v>
      </c>
      <c r="E2456" s="181">
        <f>IFERROR(VALUE(RIGHT(All_Opps[[#This Row],[Opportunity Name]],2)),"")</f>
        <v>4</v>
      </c>
      <c r="F2456" s="181">
        <f>IFERROR(("20"&amp;LEFT(All_Opps[[#This Row],[Opportunity Name]],2))*1,"")</f>
        <v>2022</v>
      </c>
      <c r="G2456" s="181" t="str">
        <f>MID(All_Opps[[#This Row],[Opportunity Name]],3,2)</f>
        <v>07</v>
      </c>
      <c r="H2456" s="181" t="str">
        <f>LEFT(All_Opps[[#This Row],[Opportunity Name]],7)</f>
        <v>2207 Va</v>
      </c>
      <c r="I2456" s="181" t="str" cm="1">
        <f t="array" ref="I24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56" s="181" t="str">
        <f>YEAR(All_Opps[[#This Row],[Close_Date]])&amp;"-"&amp;TEXT(MONTH(All_Opps[[#This Row],[Close_Date]]),"00")</f>
        <v>2022-07</v>
      </c>
      <c r="K2456" s="182">
        <f>All_Opps[[#This Row],[Created Date2]]*1</f>
        <v>44744</v>
      </c>
      <c r="L2456" s="183">
        <f>YEAR(All_Opps[[#This Row],[Created_Date]])</f>
        <v>2022</v>
      </c>
      <c r="M2456" s="184">
        <f>WEEKNUM(All_Opps[[#This Row],[Created_Date]],16)</f>
        <v>27</v>
      </c>
      <c r="N2456" s="182">
        <f>All_Opps[[#This Row],[Close Date]]*1</f>
        <v>44747</v>
      </c>
      <c r="O2456" s="185">
        <f>YEAR(All_Opps[[#This Row],[Close_Date]])</f>
        <v>2022</v>
      </c>
      <c r="P2456" s="183">
        <f>MONTH(All_Opps[[#This Row],[Close Date]])</f>
        <v>7</v>
      </c>
      <c r="Q2456" s="181">
        <f>WEEKNUM(All_Opps[[#This Row],[Close Date]],1)</f>
        <v>28</v>
      </c>
      <c r="R245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56" s="4" t="s">
        <v>5222</v>
      </c>
      <c r="T2456" s="4" t="s">
        <v>5223</v>
      </c>
      <c r="U2456" s="68">
        <v>44747</v>
      </c>
      <c r="V2456" s="347" t="s">
        <v>18</v>
      </c>
      <c r="W2456" s="9">
        <v>89499</v>
      </c>
      <c r="X2456" s="4" t="s">
        <v>12</v>
      </c>
      <c r="Y2456" s="4" t="s">
        <v>1285</v>
      </c>
      <c r="Z2456" s="68">
        <v>44744</v>
      </c>
    </row>
    <row r="2457" spans="1:26" ht="12.75" x14ac:dyDescent="0.35">
      <c r="A24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2457" s="181" t="str">
        <f>IF(All_Opps[[#This Row],[WeekMod]]&lt;&gt;"",CONCATENATE(All_Opps[[#This Row],[Opp Year]],"-",TEXT(All_Opps[[#This Row],[WeekMod]],"00#")),"")</f>
        <v>2022-076</v>
      </c>
      <c r="C24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2457" s="181" t="str">
        <f>CONCATENATE(All_Opps[[#This Row],[Opp Year]],"-",TEXT(All_Opps[[#This Row],[Week]],"00#"))</f>
        <v>2022-076</v>
      </c>
      <c r="E2457" s="181">
        <f>IFERROR(VALUE(RIGHT(All_Opps[[#This Row],[Opportunity Name]],2)),"")</f>
        <v>1</v>
      </c>
      <c r="F2457" s="181">
        <f>IFERROR(("20"&amp;LEFT(All_Opps[[#This Row],[Opportunity Name]],2))*1,"")</f>
        <v>2022</v>
      </c>
      <c r="G2457" s="181" t="str">
        <f>MID(All_Opps[[#This Row],[Opportunity Name]],3,2)</f>
        <v>07</v>
      </c>
      <c r="H2457" s="181" t="str">
        <f>LEFT(All_Opps[[#This Row],[Opportunity Name]],7)</f>
        <v>2207-38</v>
      </c>
      <c r="I2457" s="181" t="str" cm="1">
        <f t="array" ref="I24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457" s="181" t="str">
        <f>YEAR(All_Opps[[#This Row],[Close_Date]])&amp;"-"&amp;TEXT(MONTH(All_Opps[[#This Row],[Close_Date]]),"00")</f>
        <v>2022-06</v>
      </c>
      <c r="K2457" s="182">
        <f>All_Opps[[#This Row],[Created Date2]]*1</f>
        <v>44716</v>
      </c>
      <c r="L2457" s="183">
        <f>YEAR(All_Opps[[#This Row],[Created_Date]])</f>
        <v>2022</v>
      </c>
      <c r="M2457" s="184">
        <f>WEEKNUM(All_Opps[[#This Row],[Created_Date]],16)</f>
        <v>23</v>
      </c>
      <c r="N2457" s="182">
        <f>All_Opps[[#This Row],[Close Date]]*1</f>
        <v>44723</v>
      </c>
      <c r="O2457" s="185">
        <f>YEAR(All_Opps[[#This Row],[Close_Date]])</f>
        <v>2022</v>
      </c>
      <c r="P2457" s="183">
        <f>MONTH(All_Opps[[#This Row],[Close Date]])</f>
        <v>6</v>
      </c>
      <c r="Q2457" s="181">
        <f>WEEKNUM(All_Opps[[#This Row],[Close Date]],1)</f>
        <v>24</v>
      </c>
      <c r="R245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57" s="4" t="s">
        <v>5224</v>
      </c>
      <c r="T2457" s="4" t="s">
        <v>5225</v>
      </c>
      <c r="U2457" s="68">
        <v>44723</v>
      </c>
      <c r="V2457" s="347" t="s">
        <v>20</v>
      </c>
      <c r="W2457" s="341">
        <v>12634</v>
      </c>
      <c r="X2457" s="4" t="s">
        <v>11</v>
      </c>
      <c r="Y2457" s="4" t="s">
        <v>328</v>
      </c>
      <c r="Z2457" s="68">
        <v>44716</v>
      </c>
    </row>
    <row r="2458" spans="1:26" ht="12.75" x14ac:dyDescent="0.35">
      <c r="A24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2458" s="181" t="str">
        <f>IF(All_Opps[[#This Row],[WeekMod]]&lt;&gt;"",CONCATENATE(All_Opps[[#This Row],[Opp Year]],"-",TEXT(All_Opps[[#This Row],[WeekMod]],"00#")),"")</f>
        <v>2022-072</v>
      </c>
      <c r="C24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2458" s="181" t="str">
        <f>CONCATENATE(All_Opps[[#This Row],[Opp Year]],"-",TEXT(All_Opps[[#This Row],[Week]],"00#"))</f>
        <v>2022-072</v>
      </c>
      <c r="E2458" s="181">
        <f>IFERROR(VALUE(RIGHT(All_Opps[[#This Row],[Opportunity Name]],2)),"")</f>
        <v>8</v>
      </c>
      <c r="F2458" s="181">
        <f>IFERROR(("20"&amp;LEFT(All_Opps[[#This Row],[Opportunity Name]],2))*1,"")</f>
        <v>2022</v>
      </c>
      <c r="G2458" s="181" t="str">
        <f>MID(All_Opps[[#This Row],[Opportunity Name]],3,2)</f>
        <v>09</v>
      </c>
      <c r="H2458" s="181" t="str">
        <f>LEFT(All_Opps[[#This Row],[Opportunity Name]],7)</f>
        <v>2209 Ro</v>
      </c>
      <c r="I2458" s="181" t="str" cm="1">
        <f t="array" ref="I24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58" s="181" t="str">
        <f>YEAR(All_Opps[[#This Row],[Close_Date]])&amp;"-"&amp;TEXT(MONTH(All_Opps[[#This Row],[Close_Date]]),"00")</f>
        <v>2022-05</v>
      </c>
      <c r="K2458" s="182">
        <f>All_Opps[[#This Row],[Created Date2]]*1</f>
        <v>44692</v>
      </c>
      <c r="L2458" s="183">
        <f>YEAR(All_Opps[[#This Row],[Created_Date]])</f>
        <v>2022</v>
      </c>
      <c r="M2458" s="184">
        <f>WEEKNUM(All_Opps[[#This Row],[Created_Date]],16)</f>
        <v>19</v>
      </c>
      <c r="N2458" s="182">
        <f>All_Opps[[#This Row],[Close Date]]*1</f>
        <v>44693</v>
      </c>
      <c r="O2458" s="185">
        <f>YEAR(All_Opps[[#This Row],[Close_Date]])</f>
        <v>2022</v>
      </c>
      <c r="P2458" s="183">
        <f>MONTH(All_Opps[[#This Row],[Close Date]])</f>
        <v>5</v>
      </c>
      <c r="Q2458" s="181">
        <f>WEEKNUM(All_Opps[[#This Row],[Close Date]],1)</f>
        <v>20</v>
      </c>
      <c r="R24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58" s="4" t="s">
        <v>5226</v>
      </c>
      <c r="T2458" s="4" t="s">
        <v>5227</v>
      </c>
      <c r="U2458" s="68">
        <v>44693</v>
      </c>
      <c r="V2458" s="347" t="s">
        <v>18</v>
      </c>
      <c r="W2458" s="9">
        <v>139649</v>
      </c>
      <c r="X2458" s="4" t="s">
        <v>11</v>
      </c>
      <c r="Y2458" s="4" t="s">
        <v>1285</v>
      </c>
      <c r="Z2458" s="68">
        <v>44692</v>
      </c>
    </row>
    <row r="2459" spans="1:26" ht="12.75" x14ac:dyDescent="0.35">
      <c r="A24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2459" s="181" t="str">
        <f>IF(All_Opps[[#This Row],[WeekMod]]&lt;&gt;"",CONCATENATE(All_Opps[[#This Row],[Opp Year]],"-",TEXT(All_Opps[[#This Row],[WeekMod]],"00#")),"")</f>
        <v>2022-073</v>
      </c>
      <c r="C24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2459" s="181" t="str">
        <f>CONCATENATE(All_Opps[[#This Row],[Opp Year]],"-",TEXT(All_Opps[[#This Row],[Week]],"00#"))</f>
        <v>2022-073</v>
      </c>
      <c r="E2459" s="181">
        <f>IFERROR(VALUE(RIGHT(All_Opps[[#This Row],[Opportunity Name]],2)),"")</f>
        <v>2</v>
      </c>
      <c r="F2459" s="181">
        <f>IFERROR(("20"&amp;LEFT(All_Opps[[#This Row],[Opportunity Name]],2))*1,"")</f>
        <v>2022</v>
      </c>
      <c r="G2459" s="181" t="str">
        <f>MID(All_Opps[[#This Row],[Opportunity Name]],3,2)</f>
        <v>06</v>
      </c>
      <c r="H2459" s="181" t="str">
        <f>LEFT(All_Opps[[#This Row],[Opportunity Name]],7)</f>
        <v>2206-37</v>
      </c>
      <c r="I2459" s="181" t="str" cm="1">
        <f t="array" ref="I24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59" s="181" t="str">
        <f>YEAR(All_Opps[[#This Row],[Close_Date]])&amp;"-"&amp;TEXT(MONTH(All_Opps[[#This Row],[Close_Date]]),"00")</f>
        <v>2022-05</v>
      </c>
      <c r="K2459" s="182">
        <f>All_Opps[[#This Row],[Created Date2]]*1</f>
        <v>44697</v>
      </c>
      <c r="L2459" s="183">
        <f>YEAR(All_Opps[[#This Row],[Created_Date]])</f>
        <v>2022</v>
      </c>
      <c r="M2459" s="184">
        <f>WEEKNUM(All_Opps[[#This Row],[Created_Date]],16)</f>
        <v>20</v>
      </c>
      <c r="N2459" s="182">
        <f>All_Opps[[#This Row],[Close Date]]*1</f>
        <v>44697</v>
      </c>
      <c r="O2459" s="185">
        <f>YEAR(All_Opps[[#This Row],[Close_Date]])</f>
        <v>2022</v>
      </c>
      <c r="P2459" s="183">
        <f>MONTH(All_Opps[[#This Row],[Close Date]])</f>
        <v>5</v>
      </c>
      <c r="Q2459" s="181">
        <f>WEEKNUM(All_Opps[[#This Row],[Close Date]],1)</f>
        <v>21</v>
      </c>
      <c r="R24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59" s="4" t="s">
        <v>5228</v>
      </c>
      <c r="T2459" s="4" t="s">
        <v>5229</v>
      </c>
      <c r="U2459" s="68">
        <v>44697</v>
      </c>
      <c r="V2459" s="347" t="s">
        <v>23</v>
      </c>
      <c r="W2459" s="9">
        <v>0</v>
      </c>
      <c r="Y2459" s="4" t="s">
        <v>3685</v>
      </c>
      <c r="Z2459" s="68">
        <v>44697</v>
      </c>
    </row>
    <row r="2460" spans="1:26" ht="12.75" x14ac:dyDescent="0.35">
      <c r="A24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2460" s="181" t="str">
        <f>IF(All_Opps[[#This Row],[WeekMod]]&lt;&gt;"",CONCATENATE(All_Opps[[#This Row],[Opp Year]],"-",TEXT(All_Opps[[#This Row],[WeekMod]],"00#")),"")</f>
        <v>2022-077</v>
      </c>
      <c r="C24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2460" s="181" t="str">
        <f>CONCATENATE(All_Opps[[#This Row],[Opp Year]],"-",TEXT(All_Opps[[#This Row],[Week]],"00#"))</f>
        <v>2022-077</v>
      </c>
      <c r="E2460" s="181" t="str">
        <f>IFERROR(VALUE(RIGHT(All_Opps[[#This Row],[Opportunity Name]],2)),"")</f>
        <v/>
      </c>
      <c r="F2460" s="181">
        <f>IFERROR(("20"&amp;LEFT(All_Opps[[#This Row],[Opportunity Name]],2))*1,"")</f>
        <v>2022</v>
      </c>
      <c r="G2460" s="181" t="str">
        <f>MID(All_Opps[[#This Row],[Opportunity Name]],3,2)</f>
        <v>06</v>
      </c>
      <c r="H2460" s="181" t="str">
        <f>LEFT(All_Opps[[#This Row],[Opportunity Name]],7)</f>
        <v>2206-38</v>
      </c>
      <c r="I2460" s="181" t="str" cm="1">
        <f t="array" ref="I24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60" s="181" t="str">
        <f>YEAR(All_Opps[[#This Row],[Close_Date]])&amp;"-"&amp;TEXT(MONTH(All_Opps[[#This Row],[Close_Date]]),"00")</f>
        <v>2022-06</v>
      </c>
      <c r="K2460" s="182">
        <f>All_Opps[[#This Row],[Created Date2]]*1</f>
        <v>44725</v>
      </c>
      <c r="L2460" s="183">
        <f>YEAR(All_Opps[[#This Row],[Created_Date]])</f>
        <v>2022</v>
      </c>
      <c r="M2460" s="184">
        <f>WEEKNUM(All_Opps[[#This Row],[Created_Date]],16)</f>
        <v>24</v>
      </c>
      <c r="N2460" s="182">
        <f>All_Opps[[#This Row],[Close Date]]*1</f>
        <v>44725</v>
      </c>
      <c r="O2460" s="185">
        <f>YEAR(All_Opps[[#This Row],[Close_Date]])</f>
        <v>2022</v>
      </c>
      <c r="P2460" s="183">
        <f>MONTH(All_Opps[[#This Row],[Close Date]])</f>
        <v>6</v>
      </c>
      <c r="Q2460" s="181">
        <f>WEEKNUM(All_Opps[[#This Row],[Close Date]],1)</f>
        <v>25</v>
      </c>
      <c r="R24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60" s="4" t="s">
        <v>5230</v>
      </c>
      <c r="T2460" s="4" t="s">
        <v>5231</v>
      </c>
      <c r="U2460" s="68">
        <v>44725</v>
      </c>
      <c r="V2460" s="347" t="s">
        <v>23</v>
      </c>
      <c r="W2460" s="9">
        <v>0</v>
      </c>
      <c r="X2460" s="4" t="s">
        <v>16</v>
      </c>
      <c r="Y2460" s="4" t="s">
        <v>3685</v>
      </c>
      <c r="Z2460" s="68">
        <v>44725</v>
      </c>
    </row>
    <row r="2461" spans="1:26" ht="12.75" x14ac:dyDescent="0.35">
      <c r="A24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2461" s="181" t="str">
        <f>IF(All_Opps[[#This Row],[WeekMod]]&lt;&gt;"",CONCATENATE(All_Opps[[#This Row],[Opp Year]],"-",TEXT(All_Opps[[#This Row],[WeekMod]],"00#")),"")</f>
        <v>2023-023</v>
      </c>
      <c r="C24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2461" s="181" t="str">
        <f>CONCATENATE(All_Opps[[#This Row],[Opp Year]],"-",TEXT(All_Opps[[#This Row],[Week]],"00#"))</f>
        <v>2023-023</v>
      </c>
      <c r="E2461" s="181">
        <f>IFERROR(VALUE(RIGHT(All_Opps[[#This Row],[Opportunity Name]],2)),"")</f>
        <v>2</v>
      </c>
      <c r="F2461" s="181">
        <f>IFERROR(("20"&amp;LEFT(All_Opps[[#This Row],[Opportunity Name]],2))*1,"")</f>
        <v>2023</v>
      </c>
      <c r="G2461" s="181" t="str">
        <f>MID(All_Opps[[#This Row],[Opportunity Name]],3,2)</f>
        <v>06</v>
      </c>
      <c r="H2461" s="181" t="str">
        <f>LEFT(All_Opps[[#This Row],[Opportunity Name]],7)</f>
        <v>2306-07</v>
      </c>
      <c r="I2461" s="181" t="str" cm="1">
        <f t="array" ref="I24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61" s="181" t="str">
        <f>YEAR(All_Opps[[#This Row],[Close_Date]])&amp;"-"&amp;TEXT(MONTH(All_Opps[[#This Row],[Close_Date]]),"00")</f>
        <v>2022-05</v>
      </c>
      <c r="K2461" s="182">
        <f>All_Opps[[#This Row],[Created Date2]]*1</f>
        <v>44665</v>
      </c>
      <c r="L2461" s="183">
        <f>YEAR(All_Opps[[#This Row],[Created_Date]])</f>
        <v>2022</v>
      </c>
      <c r="M2461" s="184">
        <f>WEEKNUM(All_Opps[[#This Row],[Created_Date]],16)</f>
        <v>15</v>
      </c>
      <c r="N2461" s="182">
        <f>All_Opps[[#This Row],[Close Date]]*1</f>
        <v>44710</v>
      </c>
      <c r="O2461" s="185">
        <f>YEAR(All_Opps[[#This Row],[Close_Date]])</f>
        <v>2022</v>
      </c>
      <c r="P2461" s="183">
        <f>MONTH(All_Opps[[#This Row],[Close Date]])</f>
        <v>5</v>
      </c>
      <c r="Q2461" s="181">
        <f>WEEKNUM(All_Opps[[#This Row],[Close Date]],1)</f>
        <v>23</v>
      </c>
      <c r="R246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413</v>
      </c>
      <c r="S2461" s="4" t="s">
        <v>5232</v>
      </c>
      <c r="T2461" s="4" t="s">
        <v>5233</v>
      </c>
      <c r="U2461" s="68">
        <v>44710</v>
      </c>
      <c r="V2461" s="347" t="s">
        <v>19</v>
      </c>
      <c r="W2461" s="9">
        <v>99961</v>
      </c>
      <c r="X2461" s="4" t="s">
        <v>6</v>
      </c>
      <c r="Y2461" s="4" t="s">
        <v>3563</v>
      </c>
      <c r="Z2461" s="68">
        <v>44665</v>
      </c>
    </row>
    <row r="2462" spans="1:26" ht="12.75" x14ac:dyDescent="0.35">
      <c r="A24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2462" s="181" t="str">
        <f>IF(All_Opps[[#This Row],[WeekMod]]&lt;&gt;"",CONCATENATE(All_Opps[[#This Row],[Opp Year]],"-",TEXT(All_Opps[[#This Row],[WeekMod]],"00#")),"")</f>
        <v>2023-021</v>
      </c>
      <c r="C24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2462" s="181" t="str">
        <f>CONCATENATE(All_Opps[[#This Row],[Opp Year]],"-",TEXT(All_Opps[[#This Row],[Week]],"00#"))</f>
        <v>2023-021</v>
      </c>
      <c r="E2462" s="181">
        <f>IFERROR(VALUE(RIGHT(All_Opps[[#This Row],[Opportunity Name]],2)),"")</f>
        <v>2</v>
      </c>
      <c r="F2462" s="181">
        <f>IFERROR(("20"&amp;LEFT(All_Opps[[#This Row],[Opportunity Name]],2))*1,"")</f>
        <v>2023</v>
      </c>
      <c r="G2462" s="181" t="str">
        <f>MID(All_Opps[[#This Row],[Opportunity Name]],3,2)</f>
        <v>10</v>
      </c>
      <c r="H2462" s="181" t="str">
        <f>LEFT(All_Opps[[#This Row],[Opportunity Name]],7)</f>
        <v>2310 Ra</v>
      </c>
      <c r="I2462" s="181" t="str" cm="1">
        <f t="array" ref="I24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62" s="181" t="str">
        <f>YEAR(All_Opps[[#This Row],[Close_Date]])&amp;"-"&amp;TEXT(MONTH(All_Opps[[#This Row],[Close_Date]]),"00")</f>
        <v>2022-05</v>
      </c>
      <c r="K2462" s="182">
        <f>All_Opps[[#This Row],[Created Date2]]*1</f>
        <v>44650</v>
      </c>
      <c r="L2462" s="183">
        <f>YEAR(All_Opps[[#This Row],[Created_Date]])</f>
        <v>2022</v>
      </c>
      <c r="M2462" s="184">
        <f>WEEKNUM(All_Opps[[#This Row],[Created_Date]],16)</f>
        <v>13</v>
      </c>
      <c r="N2462" s="182">
        <f>All_Opps[[#This Row],[Close Date]]*1</f>
        <v>44696</v>
      </c>
      <c r="O2462" s="185">
        <f>YEAR(All_Opps[[#This Row],[Close_Date]])</f>
        <v>2022</v>
      </c>
      <c r="P2462" s="183">
        <f>MONTH(All_Opps[[#This Row],[Close Date]])</f>
        <v>5</v>
      </c>
      <c r="Q2462" s="181">
        <f>WEEKNUM(All_Opps[[#This Row],[Close Date]],1)</f>
        <v>21</v>
      </c>
      <c r="R246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62" s="4" t="s">
        <v>5234</v>
      </c>
      <c r="T2462" s="4" t="s">
        <v>5235</v>
      </c>
      <c r="U2462" s="68">
        <v>44696</v>
      </c>
      <c r="V2462" s="347" t="s">
        <v>18</v>
      </c>
      <c r="W2462" s="9">
        <v>46707</v>
      </c>
      <c r="X2462" s="4" t="s">
        <v>159</v>
      </c>
      <c r="Y2462" s="4" t="s">
        <v>3563</v>
      </c>
      <c r="Z2462" s="68">
        <v>44650</v>
      </c>
    </row>
    <row r="2463" spans="1:26" ht="12.75" x14ac:dyDescent="0.35">
      <c r="A24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2463" s="181" t="str">
        <f>IF(All_Opps[[#This Row],[WeekMod]]&lt;&gt;"",CONCATENATE(All_Opps[[#This Row],[Opp Year]],"-",TEXT(All_Opps[[#This Row],[WeekMod]],"00#")),"")</f>
        <v>2022-073</v>
      </c>
      <c r="C24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2463" s="181" t="str">
        <f>CONCATENATE(All_Opps[[#This Row],[Opp Year]],"-",TEXT(All_Opps[[#This Row],[Week]],"00#"))</f>
        <v>2022-073</v>
      </c>
      <c r="E2463" s="181">
        <f>IFERROR(VALUE(RIGHT(All_Opps[[#This Row],[Opportunity Name]],2)),"")</f>
        <v>1</v>
      </c>
      <c r="F2463" s="181">
        <f>IFERROR(("20"&amp;LEFT(All_Opps[[#This Row],[Opportunity Name]],2))*1,"")</f>
        <v>2022</v>
      </c>
      <c r="G2463" s="181" t="str">
        <f>MID(All_Opps[[#This Row],[Opportunity Name]],3,2)</f>
        <v>12</v>
      </c>
      <c r="H2463" s="181" t="str">
        <f>LEFT(All_Opps[[#This Row],[Opportunity Name]],7)</f>
        <v>2212-12</v>
      </c>
      <c r="I2463" s="181" t="str" cm="1">
        <f t="array" ref="I24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63" s="181" t="str">
        <f>YEAR(All_Opps[[#This Row],[Close_Date]])&amp;"-"&amp;TEXT(MONTH(All_Opps[[#This Row],[Close_Date]]),"00")</f>
        <v>2022-05</v>
      </c>
      <c r="K2463" s="182">
        <f>All_Opps[[#This Row],[Created Date2]]*1</f>
        <v>44690</v>
      </c>
      <c r="L2463" s="183">
        <f>YEAR(All_Opps[[#This Row],[Created_Date]])</f>
        <v>2022</v>
      </c>
      <c r="M2463" s="184">
        <f>WEEKNUM(All_Opps[[#This Row],[Created_Date]],16)</f>
        <v>19</v>
      </c>
      <c r="N2463" s="182">
        <f>All_Opps[[#This Row],[Close Date]]*1</f>
        <v>44696</v>
      </c>
      <c r="O2463" s="185">
        <f>YEAR(All_Opps[[#This Row],[Close_Date]])</f>
        <v>2022</v>
      </c>
      <c r="P2463" s="183">
        <f>MONTH(All_Opps[[#This Row],[Close Date]])</f>
        <v>5</v>
      </c>
      <c r="Q2463" s="181">
        <f>WEEKNUM(All_Opps[[#This Row],[Close Date]],1)</f>
        <v>21</v>
      </c>
      <c r="R246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206</v>
      </c>
      <c r="S2463" s="4" t="s">
        <v>5236</v>
      </c>
      <c r="T2463" s="4" t="s">
        <v>5237</v>
      </c>
      <c r="U2463" s="68">
        <v>44696</v>
      </c>
      <c r="V2463" s="347" t="s">
        <v>19</v>
      </c>
      <c r="W2463" s="9">
        <v>33871</v>
      </c>
      <c r="X2463" s="4" t="s">
        <v>11</v>
      </c>
      <c r="Y2463" s="4" t="s">
        <v>1285</v>
      </c>
      <c r="Z2463" s="68">
        <v>44690</v>
      </c>
    </row>
    <row r="2464" spans="1:26" ht="12.75" x14ac:dyDescent="0.35">
      <c r="A24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2464" s="181" t="str">
        <f>IF(All_Opps[[#This Row],[WeekMod]]&lt;&gt;"",CONCATENATE(All_Opps[[#This Row],[Opp Year]],"-",TEXT(All_Opps[[#This Row],[WeekMod]],"00#")),"")</f>
        <v>2022-081</v>
      </c>
      <c r="C24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2464" s="181" t="str">
        <f>CONCATENATE(All_Opps[[#This Row],[Opp Year]],"-",TEXT(All_Opps[[#This Row],[Week]],"00#"))</f>
        <v>2022-081</v>
      </c>
      <c r="E2464" s="181">
        <f>IFERROR(VALUE(RIGHT(All_Opps[[#This Row],[Opportunity Name]],2)),"")</f>
        <v>6</v>
      </c>
      <c r="F2464" s="181">
        <f>IFERROR(("20"&amp;LEFT(All_Opps[[#This Row],[Opportunity Name]],2))*1,"")</f>
        <v>2022</v>
      </c>
      <c r="G2464" s="181" t="str">
        <f>MID(All_Opps[[#This Row],[Opportunity Name]],3,2)</f>
        <v>12</v>
      </c>
      <c r="H2464" s="181" t="str">
        <f>LEFT(All_Opps[[#This Row],[Opportunity Name]],7)</f>
        <v>2212 Ko</v>
      </c>
      <c r="I2464" s="181" t="str" cm="1">
        <f t="array" ref="I24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64" s="181" t="str">
        <f>YEAR(All_Opps[[#This Row],[Close_Date]])&amp;"-"&amp;TEXT(MONTH(All_Opps[[#This Row],[Close_Date]]),"00")</f>
        <v>2022-07</v>
      </c>
      <c r="K2464" s="182">
        <f>All_Opps[[#This Row],[Created Date2]]*1</f>
        <v>44751</v>
      </c>
      <c r="L2464" s="183">
        <f>YEAR(All_Opps[[#This Row],[Created_Date]])</f>
        <v>2022</v>
      </c>
      <c r="M2464" s="184">
        <f>WEEKNUM(All_Opps[[#This Row],[Created_Date]],16)</f>
        <v>28</v>
      </c>
      <c r="N2464" s="182">
        <f>All_Opps[[#This Row],[Close Date]]*1</f>
        <v>44754</v>
      </c>
      <c r="O2464" s="185">
        <f>YEAR(All_Opps[[#This Row],[Close_Date]])</f>
        <v>2022</v>
      </c>
      <c r="P2464" s="183">
        <f>MONTH(All_Opps[[#This Row],[Close Date]])</f>
        <v>7</v>
      </c>
      <c r="Q2464" s="181">
        <f>WEEKNUM(All_Opps[[#This Row],[Close Date]],1)</f>
        <v>29</v>
      </c>
      <c r="R246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64" s="4" t="s">
        <v>5238</v>
      </c>
      <c r="T2464" s="4" t="s">
        <v>5239</v>
      </c>
      <c r="U2464" s="68">
        <v>44754</v>
      </c>
      <c r="V2464" s="347" t="s">
        <v>18</v>
      </c>
      <c r="W2464" s="9">
        <v>160222</v>
      </c>
      <c r="X2464" s="4" t="s">
        <v>11</v>
      </c>
      <c r="Y2464" s="4" t="s">
        <v>3563</v>
      </c>
      <c r="Z2464" s="68">
        <v>44751</v>
      </c>
    </row>
    <row r="2465" spans="1:26" ht="12.75" x14ac:dyDescent="0.35">
      <c r="A24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2465" s="181" t="str">
        <f>IF(All_Opps[[#This Row],[WeekMod]]&lt;&gt;"",CONCATENATE(All_Opps[[#This Row],[Opp Year]],"-",TEXT(All_Opps[[#This Row],[WeekMod]],"00#")),"")</f>
        <v>2023-026</v>
      </c>
      <c r="C24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2465" s="181" t="str">
        <f>CONCATENATE(All_Opps[[#This Row],[Opp Year]],"-",TEXT(All_Opps[[#This Row],[Week]],"00#"))</f>
        <v>2023-026</v>
      </c>
      <c r="E2465" s="181">
        <f>IFERROR(VALUE(RIGHT(All_Opps[[#This Row],[Opportunity Name]],2)),"")</f>
        <v>2</v>
      </c>
      <c r="F2465" s="181">
        <f>IFERROR(("20"&amp;LEFT(All_Opps[[#This Row],[Opportunity Name]],2))*1,"")</f>
        <v>2023</v>
      </c>
      <c r="G2465" s="181" t="str">
        <f>MID(All_Opps[[#This Row],[Opportunity Name]],3,2)</f>
        <v>02</v>
      </c>
      <c r="H2465" s="181" t="str">
        <f>LEFT(All_Opps[[#This Row],[Opportunity Name]],7)</f>
        <v>2302-08</v>
      </c>
      <c r="I2465" s="181" t="str" cm="1">
        <f t="array" ref="I24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65" s="181" t="str">
        <f>YEAR(All_Opps[[#This Row],[Close_Date]])&amp;"-"&amp;TEXT(MONTH(All_Opps[[#This Row],[Close_Date]]),"00")</f>
        <v>2022-06</v>
      </c>
      <c r="K2465" s="182">
        <f>All_Opps[[#This Row],[Created Date2]]*1</f>
        <v>44736</v>
      </c>
      <c r="L2465" s="183">
        <f>YEAR(All_Opps[[#This Row],[Created_Date]])</f>
        <v>2022</v>
      </c>
      <c r="M2465" s="184">
        <f>WEEKNUM(All_Opps[[#This Row],[Created_Date]],16)</f>
        <v>25</v>
      </c>
      <c r="N2465" s="182">
        <f>All_Opps[[#This Row],[Close Date]]*1</f>
        <v>44736</v>
      </c>
      <c r="O2465" s="185">
        <f>YEAR(All_Opps[[#This Row],[Close_Date]])</f>
        <v>2022</v>
      </c>
      <c r="P2465" s="183">
        <f>MONTH(All_Opps[[#This Row],[Close Date]])</f>
        <v>6</v>
      </c>
      <c r="Q2465" s="181">
        <f>WEEKNUM(All_Opps[[#This Row],[Close Date]],1)</f>
        <v>26</v>
      </c>
      <c r="R246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222</v>
      </c>
      <c r="S2465" s="4" t="s">
        <v>5240</v>
      </c>
      <c r="T2465" s="4" t="s">
        <v>5241</v>
      </c>
      <c r="U2465" s="68">
        <v>44736</v>
      </c>
      <c r="V2465" s="347" t="s">
        <v>19</v>
      </c>
      <c r="W2465" s="341">
        <v>38912</v>
      </c>
      <c r="X2465" s="4" t="s">
        <v>11</v>
      </c>
      <c r="Y2465" s="4" t="s">
        <v>328</v>
      </c>
      <c r="Z2465" s="68">
        <v>44736</v>
      </c>
    </row>
    <row r="2466" spans="1:26" ht="12.75" x14ac:dyDescent="0.35">
      <c r="A24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2466" s="181" t="str">
        <f>IF(All_Opps[[#This Row],[WeekMod]]&lt;&gt;"",CONCATENATE(All_Opps[[#This Row],[Opp Year]],"-",TEXT(All_Opps[[#This Row],[WeekMod]],"00#")),"")</f>
        <v>2022-081</v>
      </c>
      <c r="C24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2466" s="181" t="str">
        <f>CONCATENATE(All_Opps[[#This Row],[Opp Year]],"-",TEXT(All_Opps[[#This Row],[Week]],"00#"))</f>
        <v>2022-081</v>
      </c>
      <c r="E2466" s="181">
        <f>IFERROR(VALUE(RIGHT(All_Opps[[#This Row],[Opportunity Name]],2)),"")</f>
        <v>6</v>
      </c>
      <c r="F2466" s="181">
        <f>IFERROR(("20"&amp;LEFT(All_Opps[[#This Row],[Opportunity Name]],2))*1,"")</f>
        <v>2022</v>
      </c>
      <c r="G2466" s="181" t="str">
        <f>MID(All_Opps[[#This Row],[Opportunity Name]],3,2)</f>
        <v>12</v>
      </c>
      <c r="H2466" s="181" t="str">
        <f>LEFT(All_Opps[[#This Row],[Opportunity Name]],7)</f>
        <v>2212 Je</v>
      </c>
      <c r="I2466" s="181" t="str" cm="1">
        <f t="array" ref="I24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66" s="181" t="str">
        <f>YEAR(All_Opps[[#This Row],[Close_Date]])&amp;"-"&amp;TEXT(MONTH(All_Opps[[#This Row],[Close_Date]]),"00")</f>
        <v>2022-07</v>
      </c>
      <c r="K2466" s="182">
        <f>All_Opps[[#This Row],[Created Date2]]*1</f>
        <v>44745</v>
      </c>
      <c r="L2466" s="183">
        <f>YEAR(All_Opps[[#This Row],[Created_Date]])</f>
        <v>2022</v>
      </c>
      <c r="M2466" s="184">
        <f>WEEKNUM(All_Opps[[#This Row],[Created_Date]],16)</f>
        <v>27</v>
      </c>
      <c r="N2466" s="182">
        <f>All_Opps[[#This Row],[Close Date]]*1</f>
        <v>44753</v>
      </c>
      <c r="O2466" s="185">
        <f>YEAR(All_Opps[[#This Row],[Close_Date]])</f>
        <v>2022</v>
      </c>
      <c r="P2466" s="183">
        <f>MONTH(All_Opps[[#This Row],[Close Date]])</f>
        <v>7</v>
      </c>
      <c r="Q2466" s="181">
        <f>WEEKNUM(All_Opps[[#This Row],[Close Date]],1)</f>
        <v>29</v>
      </c>
      <c r="R246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66" s="4" t="s">
        <v>5242</v>
      </c>
      <c r="T2466" s="4" t="s">
        <v>5243</v>
      </c>
      <c r="U2466" s="68">
        <v>44753</v>
      </c>
      <c r="V2466" s="347" t="s">
        <v>18</v>
      </c>
      <c r="W2466" s="9">
        <v>64715</v>
      </c>
      <c r="X2466" s="4" t="s">
        <v>13</v>
      </c>
      <c r="Y2466" s="4" t="s">
        <v>1285</v>
      </c>
      <c r="Z2466" s="68">
        <v>44745</v>
      </c>
    </row>
    <row r="2467" spans="1:26" ht="12.75" x14ac:dyDescent="0.35">
      <c r="A24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2467" s="181" t="str">
        <f>IF(All_Opps[[#This Row],[WeekMod]]&lt;&gt;"",CONCATENATE(All_Opps[[#This Row],[Opp Year]],"-",TEXT(All_Opps[[#This Row],[WeekMod]],"00#")),"")</f>
        <v>2023-029</v>
      </c>
      <c r="C24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2467" s="181" t="str">
        <f>CONCATENATE(All_Opps[[#This Row],[Opp Year]],"-",TEXT(All_Opps[[#This Row],[Week]],"00#"))</f>
        <v>2023-029</v>
      </c>
      <c r="E2467" s="181">
        <f>IFERROR(VALUE(RIGHT(All_Opps[[#This Row],[Opportunity Name]],2)),"")</f>
        <v>2</v>
      </c>
      <c r="F2467" s="181">
        <f>IFERROR(("20"&amp;LEFT(All_Opps[[#This Row],[Opportunity Name]],2))*1,"")</f>
        <v>2023</v>
      </c>
      <c r="G2467" s="181" t="str">
        <f>MID(All_Opps[[#This Row],[Opportunity Name]],3,2)</f>
        <v>03</v>
      </c>
      <c r="H2467" s="181" t="str">
        <f>LEFT(All_Opps[[#This Row],[Opportunity Name]],7)</f>
        <v>2303 Li</v>
      </c>
      <c r="I2467" s="181" t="str" cm="1">
        <f t="array" ref="I24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67" s="181" t="str">
        <f>YEAR(All_Opps[[#This Row],[Close_Date]])&amp;"-"&amp;TEXT(MONTH(All_Opps[[#This Row],[Close_Date]]),"00")</f>
        <v>2022-07</v>
      </c>
      <c r="K2467" s="182">
        <f>All_Opps[[#This Row],[Created Date2]]*1</f>
        <v>44754</v>
      </c>
      <c r="L2467" s="183">
        <f>YEAR(All_Opps[[#This Row],[Created_Date]])</f>
        <v>2022</v>
      </c>
      <c r="M2467" s="184">
        <f>WEEKNUM(All_Opps[[#This Row],[Created_Date]],16)</f>
        <v>28</v>
      </c>
      <c r="N2467" s="182">
        <f>All_Opps[[#This Row],[Close Date]]*1</f>
        <v>44755</v>
      </c>
      <c r="O2467" s="185">
        <f>YEAR(All_Opps[[#This Row],[Close_Date]])</f>
        <v>2022</v>
      </c>
      <c r="P2467" s="183">
        <f>MONTH(All_Opps[[#This Row],[Close Date]])</f>
        <v>7</v>
      </c>
      <c r="Q2467" s="181">
        <f>WEEKNUM(All_Opps[[#This Row],[Close Date]],1)</f>
        <v>29</v>
      </c>
      <c r="R246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67" s="4" t="s">
        <v>5244</v>
      </c>
      <c r="T2467" s="4" t="s">
        <v>5245</v>
      </c>
      <c r="U2467" s="68">
        <v>44755</v>
      </c>
      <c r="V2467" s="347" t="s">
        <v>18</v>
      </c>
      <c r="W2467" s="9">
        <v>39793</v>
      </c>
      <c r="X2467" s="4" t="s">
        <v>15</v>
      </c>
      <c r="Y2467" s="4" t="s">
        <v>1285</v>
      </c>
      <c r="Z2467" s="68">
        <v>44754</v>
      </c>
    </row>
    <row r="2468" spans="1:26" ht="12.75" x14ac:dyDescent="0.35">
      <c r="A24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2468" s="181" t="str">
        <f>IF(All_Opps[[#This Row],[WeekMod]]&lt;&gt;"",CONCATENATE(All_Opps[[#This Row],[Opp Year]],"-",TEXT(All_Opps[[#This Row],[WeekMod]],"00#")),"")</f>
        <v>2023-029</v>
      </c>
      <c r="C24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2468" s="181" t="str">
        <f>CONCATENATE(All_Opps[[#This Row],[Opp Year]],"-",TEXT(All_Opps[[#This Row],[Week]],"00#"))</f>
        <v>2023-029</v>
      </c>
      <c r="E2468" s="181">
        <f>IFERROR(VALUE(RIGHT(All_Opps[[#This Row],[Opportunity Name]],2)),"")</f>
        <v>10</v>
      </c>
      <c r="F2468" s="181">
        <f>IFERROR(("20"&amp;LEFT(All_Opps[[#This Row],[Opportunity Name]],2))*1,"")</f>
        <v>2023</v>
      </c>
      <c r="G2468" s="181" t="str">
        <f>MID(All_Opps[[#This Row],[Opportunity Name]],3,2)</f>
        <v>07</v>
      </c>
      <c r="H2468" s="181" t="str">
        <f>LEFT(All_Opps[[#This Row],[Opportunity Name]],7)</f>
        <v>2307-10</v>
      </c>
      <c r="I2468" s="181" t="str" cm="1">
        <f t="array" ref="I24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68" s="181" t="str">
        <f>YEAR(All_Opps[[#This Row],[Close_Date]])&amp;"-"&amp;TEXT(MONTH(All_Opps[[#This Row],[Close_Date]]),"00")</f>
        <v>2022-07</v>
      </c>
      <c r="K2468" s="182">
        <f>All_Opps[[#This Row],[Created Date2]]*1</f>
        <v>44728</v>
      </c>
      <c r="L2468" s="183">
        <f>YEAR(All_Opps[[#This Row],[Created_Date]])</f>
        <v>2022</v>
      </c>
      <c r="M2468" s="184">
        <f>WEEKNUM(All_Opps[[#This Row],[Created_Date]],16)</f>
        <v>24</v>
      </c>
      <c r="N2468" s="182">
        <f>All_Opps[[#This Row],[Close Date]]*1</f>
        <v>44758</v>
      </c>
      <c r="O2468" s="185">
        <f>YEAR(All_Opps[[#This Row],[Close_Date]])</f>
        <v>2022</v>
      </c>
      <c r="P2468" s="183">
        <f>MONTH(All_Opps[[#This Row],[Close Date]])</f>
        <v>7</v>
      </c>
      <c r="Q2468" s="181">
        <f>WEEKNUM(All_Opps[[#This Row],[Close Date]],1)</f>
        <v>29</v>
      </c>
      <c r="R246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380</v>
      </c>
      <c r="S2468" s="4" t="s">
        <v>5246</v>
      </c>
      <c r="T2468" s="4" t="s">
        <v>5247</v>
      </c>
      <c r="U2468" s="68">
        <v>44758</v>
      </c>
      <c r="V2468" s="347" t="s">
        <v>19</v>
      </c>
      <c r="W2468" s="9">
        <v>274452</v>
      </c>
      <c r="X2468" s="4" t="s">
        <v>5</v>
      </c>
      <c r="Y2468" s="4" t="s">
        <v>3563</v>
      </c>
      <c r="Z2468" s="68">
        <v>44728</v>
      </c>
    </row>
    <row r="2469" spans="1:26" ht="12.75" x14ac:dyDescent="0.35">
      <c r="A24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2469" s="181" t="str">
        <f>IF(All_Opps[[#This Row],[WeekMod]]&lt;&gt;"",CONCATENATE(All_Opps[[#This Row],[Opp Year]],"-",TEXT(All_Opps[[#This Row],[WeekMod]],"00#")),"")</f>
        <v>2023-029</v>
      </c>
      <c r="C24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2469" s="181" t="str">
        <f>CONCATENATE(All_Opps[[#This Row],[Opp Year]],"-",TEXT(All_Opps[[#This Row],[Week]],"00#"))</f>
        <v>2023-029</v>
      </c>
      <c r="E2469" s="181">
        <f>IFERROR(VALUE(RIGHT(All_Opps[[#This Row],[Opportunity Name]],2)),"")</f>
        <v>1</v>
      </c>
      <c r="F2469" s="181">
        <f>IFERROR(("20"&amp;LEFT(All_Opps[[#This Row],[Opportunity Name]],2))*1,"")</f>
        <v>2023</v>
      </c>
      <c r="G2469" s="181" t="str">
        <f>MID(All_Opps[[#This Row],[Opportunity Name]],3,2)</f>
        <v>07</v>
      </c>
      <c r="H2469" s="181" t="str">
        <f>LEFT(All_Opps[[#This Row],[Opportunity Name]],7)</f>
        <v>2307-11</v>
      </c>
      <c r="I2469" s="181" t="str" cm="1">
        <f t="array" ref="I24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69" s="181" t="str">
        <f>YEAR(All_Opps[[#This Row],[Close_Date]])&amp;"-"&amp;TEXT(MONTH(All_Opps[[#This Row],[Close_Date]]),"00")</f>
        <v>2022-07</v>
      </c>
      <c r="K2469" s="182">
        <f>All_Opps[[#This Row],[Created Date2]]*1</f>
        <v>44740</v>
      </c>
      <c r="L2469" s="183">
        <f>YEAR(All_Opps[[#This Row],[Created_Date]])</f>
        <v>2022</v>
      </c>
      <c r="M2469" s="184">
        <f>WEEKNUM(All_Opps[[#This Row],[Created_Date]],16)</f>
        <v>26</v>
      </c>
      <c r="N2469" s="182">
        <f>All_Opps[[#This Row],[Close Date]]*1</f>
        <v>44754</v>
      </c>
      <c r="O2469" s="185">
        <f>YEAR(All_Opps[[#This Row],[Close_Date]])</f>
        <v>2022</v>
      </c>
      <c r="P2469" s="183">
        <f>MONTH(All_Opps[[#This Row],[Close Date]])</f>
        <v>7</v>
      </c>
      <c r="Q2469" s="181">
        <f>WEEKNUM(All_Opps[[#This Row],[Close Date]],1)</f>
        <v>29</v>
      </c>
      <c r="R246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368</v>
      </c>
      <c r="S2469" s="4" t="s">
        <v>5248</v>
      </c>
      <c r="T2469" s="4" t="s">
        <v>5249</v>
      </c>
      <c r="U2469" s="68">
        <v>44754</v>
      </c>
      <c r="V2469" s="347" t="s">
        <v>19</v>
      </c>
      <c r="W2469" s="9">
        <v>25824</v>
      </c>
      <c r="X2469" s="4" t="s">
        <v>13</v>
      </c>
      <c r="Y2469" s="4" t="s">
        <v>1285</v>
      </c>
      <c r="Z2469" s="68">
        <v>44740</v>
      </c>
    </row>
    <row r="2470" spans="1:26" ht="12.75" x14ac:dyDescent="0.35">
      <c r="A24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2470" s="181" t="str">
        <f>IF(All_Opps[[#This Row],[WeekMod]]&lt;&gt;"",CONCATENATE(All_Opps[[#This Row],[Opp Year]],"-",TEXT(All_Opps[[#This Row],[WeekMod]],"00#")),"")</f>
        <v>2023-027</v>
      </c>
      <c r="C24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2470" s="181" t="str">
        <f>CONCATENATE(All_Opps[[#This Row],[Opp Year]],"-",TEXT(All_Opps[[#This Row],[Week]],"00#"))</f>
        <v>2023-027</v>
      </c>
      <c r="E2470" s="181">
        <f>IFERROR(VALUE(RIGHT(All_Opps[[#This Row],[Opportunity Name]],2)),"")</f>
        <v>1</v>
      </c>
      <c r="F2470" s="181">
        <f>IFERROR(("20"&amp;LEFT(All_Opps[[#This Row],[Opportunity Name]],2))*1,"")</f>
        <v>2023</v>
      </c>
      <c r="G2470" s="181" t="str">
        <f>MID(All_Opps[[#This Row],[Opportunity Name]],3,2)</f>
        <v>04</v>
      </c>
      <c r="H2470" s="181" t="str">
        <f>LEFT(All_Opps[[#This Row],[Opportunity Name]],7)</f>
        <v>2304-04</v>
      </c>
      <c r="I2470" s="181" t="str" cm="1">
        <f t="array" ref="I24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70" s="181" t="str">
        <f>YEAR(All_Opps[[#This Row],[Close_Date]])&amp;"-"&amp;TEXT(MONTH(All_Opps[[#This Row],[Close_Date]]),"00")</f>
        <v>2022-06</v>
      </c>
      <c r="K2470" s="182">
        <f>All_Opps[[#This Row],[Created Date2]]*1</f>
        <v>44737</v>
      </c>
      <c r="L2470" s="183">
        <f>YEAR(All_Opps[[#This Row],[Created_Date]])</f>
        <v>2022</v>
      </c>
      <c r="M2470" s="184">
        <f>WEEKNUM(All_Opps[[#This Row],[Created_Date]],16)</f>
        <v>26</v>
      </c>
      <c r="N2470" s="182">
        <f>All_Opps[[#This Row],[Close Date]]*1</f>
        <v>44740</v>
      </c>
      <c r="O2470" s="185">
        <f>YEAR(All_Opps[[#This Row],[Close_Date]])</f>
        <v>2022</v>
      </c>
      <c r="P2470" s="183">
        <f>MONTH(All_Opps[[#This Row],[Close Date]])</f>
        <v>6</v>
      </c>
      <c r="Q2470" s="181">
        <f>WEEKNUM(All_Opps[[#This Row],[Close Date]],1)</f>
        <v>27</v>
      </c>
      <c r="R247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280</v>
      </c>
      <c r="S2470" s="4" t="s">
        <v>5250</v>
      </c>
      <c r="T2470" s="4" t="s">
        <v>5251</v>
      </c>
      <c r="U2470" s="68">
        <v>44740</v>
      </c>
      <c r="V2470" s="347" t="s">
        <v>19</v>
      </c>
      <c r="W2470" s="341">
        <v>15913</v>
      </c>
      <c r="X2470" s="4" t="s">
        <v>5</v>
      </c>
      <c r="Y2470" s="4" t="s">
        <v>328</v>
      </c>
      <c r="Z2470" s="68">
        <v>44737</v>
      </c>
    </row>
    <row r="2471" spans="1:26" ht="12.75" x14ac:dyDescent="0.35">
      <c r="A24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22</v>
      </c>
      <c r="B2471" s="181" t="str">
        <f>IF(All_Opps[[#This Row],[WeekMod]]&lt;&gt;"",CONCATENATE(All_Opps[[#This Row],[Opp Year]],"-",TEXT(All_Opps[[#This Row],[WeekMod]],"00#")),"")</f>
        <v>2023-022</v>
      </c>
      <c r="C24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22</v>
      </c>
      <c r="D2471" s="181" t="str">
        <f>CONCATENATE(All_Opps[[#This Row],[Opp Year]],"-",TEXT(All_Opps[[#This Row],[Week]],"00#"))</f>
        <v>2023-022</v>
      </c>
      <c r="E2471" s="181">
        <f>IFERROR(VALUE(RIGHT(All_Opps[[#This Row],[Opportunity Name]],2)),"")</f>
        <v>4</v>
      </c>
      <c r="F2471" s="181">
        <f>IFERROR(("20"&amp;LEFT(All_Opps[[#This Row],[Opportunity Name]],2))*1,"")</f>
        <v>2023</v>
      </c>
      <c r="G2471" s="181" t="str">
        <f>MID(All_Opps[[#This Row],[Opportunity Name]],3,2)</f>
        <v>07</v>
      </c>
      <c r="H2471" s="181" t="str">
        <f>LEFT(All_Opps[[#This Row],[Opportunity Name]],7)</f>
        <v>2307 Qu</v>
      </c>
      <c r="I2471" s="181" t="str" cm="1">
        <f t="array" ref="I24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71" s="181" t="str">
        <f>YEAR(All_Opps[[#This Row],[Close_Date]])&amp;"-"&amp;TEXT(MONTH(All_Opps[[#This Row],[Close_Date]]),"00")</f>
        <v>2022-05</v>
      </c>
      <c r="K2471" s="182">
        <f>All_Opps[[#This Row],[Created Date2]]*1</f>
        <v>44677</v>
      </c>
      <c r="L2471" s="183">
        <f>YEAR(All_Opps[[#This Row],[Created_Date]])</f>
        <v>2022</v>
      </c>
      <c r="M2471" s="184">
        <f>WEEKNUM(All_Opps[[#This Row],[Created_Date]],16)</f>
        <v>17</v>
      </c>
      <c r="N2471" s="182">
        <f>All_Opps[[#This Row],[Close Date]]*1</f>
        <v>44708</v>
      </c>
      <c r="O2471" s="185">
        <f>YEAR(All_Opps[[#This Row],[Close_Date]])</f>
        <v>2022</v>
      </c>
      <c r="P2471" s="183">
        <f>MONTH(All_Opps[[#This Row],[Close Date]])</f>
        <v>5</v>
      </c>
      <c r="Q2471" s="181">
        <f>WEEKNUM(All_Opps[[#This Row],[Close Date]],1)</f>
        <v>22</v>
      </c>
      <c r="R247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71" s="4" t="s">
        <v>5252</v>
      </c>
      <c r="T2471" s="4" t="s">
        <v>5253</v>
      </c>
      <c r="U2471" s="68">
        <v>44708</v>
      </c>
      <c r="V2471" s="347" t="s">
        <v>18</v>
      </c>
      <c r="W2471" s="9">
        <v>231820</v>
      </c>
      <c r="X2471" s="4" t="s">
        <v>13</v>
      </c>
      <c r="Y2471" s="4" t="s">
        <v>1285</v>
      </c>
      <c r="Z2471" s="68">
        <v>44677</v>
      </c>
    </row>
    <row r="2472" spans="1:26" ht="12.75" x14ac:dyDescent="0.35">
      <c r="A24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2472" s="181" t="str">
        <f>IF(All_Opps[[#This Row],[WeekMod]]&lt;&gt;"",CONCATENATE(All_Opps[[#This Row],[Opp Year]],"-",TEXT(All_Opps[[#This Row],[WeekMod]],"00#")),"")</f>
        <v>2022-076</v>
      </c>
      <c r="C24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2472" s="181" t="str">
        <f>CONCATENATE(All_Opps[[#This Row],[Opp Year]],"-",TEXT(All_Opps[[#This Row],[Week]],"00#"))</f>
        <v>2022-076</v>
      </c>
      <c r="E2472" s="181">
        <f>IFERROR(VALUE(RIGHT(All_Opps[[#This Row],[Opportunity Name]],2)),"")</f>
        <v>1</v>
      </c>
      <c r="F2472" s="181">
        <f>IFERROR(("20"&amp;LEFT(All_Opps[[#This Row],[Opportunity Name]],2))*1,"")</f>
        <v>2022</v>
      </c>
      <c r="G2472" s="181" t="str">
        <f>MID(All_Opps[[#This Row],[Opportunity Name]],3,2)</f>
        <v>10</v>
      </c>
      <c r="H2472" s="181" t="str">
        <f>LEFT(All_Opps[[#This Row],[Opportunity Name]],7)</f>
        <v>2210Mac</v>
      </c>
      <c r="I2472" s="181" t="str" cm="1">
        <f t="array" ref="I24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72" s="181" t="str">
        <f>YEAR(All_Opps[[#This Row],[Close_Date]])&amp;"-"&amp;TEXT(MONTH(All_Opps[[#This Row],[Close_Date]]),"00")</f>
        <v>2022-06</v>
      </c>
      <c r="K2472" s="182">
        <f>All_Opps[[#This Row],[Created Date2]]*1</f>
        <v>44712</v>
      </c>
      <c r="L2472" s="183">
        <f>YEAR(All_Opps[[#This Row],[Created_Date]])</f>
        <v>2022</v>
      </c>
      <c r="M2472" s="184">
        <f>WEEKNUM(All_Opps[[#This Row],[Created_Date]],16)</f>
        <v>22</v>
      </c>
      <c r="N2472" s="182">
        <f>All_Opps[[#This Row],[Close Date]]*1</f>
        <v>44718</v>
      </c>
      <c r="O2472" s="185">
        <f>YEAR(All_Opps[[#This Row],[Close_Date]])</f>
        <v>2022</v>
      </c>
      <c r="P2472" s="183">
        <f>MONTH(All_Opps[[#This Row],[Close Date]])</f>
        <v>6</v>
      </c>
      <c r="Q2472" s="181">
        <f>WEEKNUM(All_Opps[[#This Row],[Close Date]],1)</f>
        <v>24</v>
      </c>
      <c r="R247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72" s="4" t="s">
        <v>5254</v>
      </c>
      <c r="T2472" s="4" t="s">
        <v>5255</v>
      </c>
      <c r="U2472" s="68">
        <v>44718</v>
      </c>
      <c r="V2472" s="347" t="s">
        <v>18</v>
      </c>
      <c r="W2472" s="9">
        <v>17923</v>
      </c>
      <c r="X2472" s="4" t="s">
        <v>11</v>
      </c>
      <c r="Y2472" s="4" t="s">
        <v>1285</v>
      </c>
      <c r="Z2472" s="68">
        <v>44712</v>
      </c>
    </row>
    <row r="2473" spans="1:26" ht="12.75" x14ac:dyDescent="0.35">
      <c r="A24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2473" s="181" t="str">
        <f>IF(All_Opps[[#This Row],[WeekMod]]&lt;&gt;"",CONCATENATE(All_Opps[[#This Row],[Opp Year]],"-",TEXT(All_Opps[[#This Row],[WeekMod]],"00#")),"")</f>
        <v>2023-030</v>
      </c>
      <c r="C24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2473" s="181" t="str">
        <f>CONCATENATE(All_Opps[[#This Row],[Opp Year]],"-",TEXT(All_Opps[[#This Row],[Week]],"00#"))</f>
        <v>2023-030</v>
      </c>
      <c r="E2473" s="181">
        <f>IFERROR(VALUE(RIGHT(All_Opps[[#This Row],[Opportunity Name]],2)),"")</f>
        <v>2</v>
      </c>
      <c r="F2473" s="181">
        <f>IFERROR(("20"&amp;LEFT(All_Opps[[#This Row],[Opportunity Name]],2))*1,"")</f>
        <v>2023</v>
      </c>
      <c r="G2473" s="181" t="str">
        <f>MID(All_Opps[[#This Row],[Opportunity Name]],3,2)</f>
        <v>07</v>
      </c>
      <c r="H2473" s="181" t="str">
        <f>LEFT(All_Opps[[#This Row],[Opportunity Name]],7)</f>
        <v>2307-11</v>
      </c>
      <c r="I2473" s="181" t="str" cm="1">
        <f t="array" ref="I24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73" s="181" t="str">
        <f>YEAR(All_Opps[[#This Row],[Close_Date]])&amp;"-"&amp;TEXT(MONTH(All_Opps[[#This Row],[Close_Date]]),"00")</f>
        <v>2022-07</v>
      </c>
      <c r="K2473" s="182">
        <f>All_Opps[[#This Row],[Created Date2]]*1</f>
        <v>44762</v>
      </c>
      <c r="L2473" s="183">
        <f>YEAR(All_Opps[[#This Row],[Created_Date]])</f>
        <v>2022</v>
      </c>
      <c r="M2473" s="184">
        <f>WEEKNUM(All_Opps[[#This Row],[Created_Date]],16)</f>
        <v>29</v>
      </c>
      <c r="N2473" s="182">
        <f>All_Opps[[#This Row],[Close Date]]*1</f>
        <v>44762</v>
      </c>
      <c r="O2473" s="185">
        <f>YEAR(All_Opps[[#This Row],[Close_Date]])</f>
        <v>2022</v>
      </c>
      <c r="P2473" s="183">
        <f>MONTH(All_Opps[[#This Row],[Close Date]])</f>
        <v>7</v>
      </c>
      <c r="Q2473" s="181">
        <f>WEEKNUM(All_Opps[[#This Row],[Close Date]],1)</f>
        <v>30</v>
      </c>
      <c r="R247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346</v>
      </c>
      <c r="S2473" s="4" t="s">
        <v>5256</v>
      </c>
      <c r="T2473" s="4" t="s">
        <v>5257</v>
      </c>
      <c r="U2473" s="68">
        <v>44762</v>
      </c>
      <c r="V2473" s="347" t="s">
        <v>19</v>
      </c>
      <c r="W2473" s="9">
        <v>34420</v>
      </c>
      <c r="X2473" s="4" t="s">
        <v>6</v>
      </c>
      <c r="Y2473" s="4" t="s">
        <v>1285</v>
      </c>
      <c r="Z2473" s="68">
        <v>44762</v>
      </c>
    </row>
    <row r="2474" spans="1:26" ht="12.75" x14ac:dyDescent="0.35">
      <c r="A24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2474" s="181" t="str">
        <f>IF(All_Opps[[#This Row],[WeekMod]]&lt;&gt;"",CONCATENATE(All_Opps[[#This Row],[Opp Year]],"-",TEXT(All_Opps[[#This Row],[WeekMod]],"00#")),"")</f>
        <v>2023-027</v>
      </c>
      <c r="C24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2474" s="181" t="str">
        <f>CONCATENATE(All_Opps[[#This Row],[Opp Year]],"-",TEXT(All_Opps[[#This Row],[Week]],"00#"))</f>
        <v>2023-027</v>
      </c>
      <c r="E2474" s="181">
        <f>IFERROR(VALUE(RIGHT(All_Opps[[#This Row],[Opportunity Name]],2)),"")</f>
        <v>1</v>
      </c>
      <c r="F2474" s="181">
        <f>IFERROR(("20"&amp;LEFT(All_Opps[[#This Row],[Opportunity Name]],2))*1,"")</f>
        <v>2023</v>
      </c>
      <c r="G2474" s="181" t="str">
        <f>MID(All_Opps[[#This Row],[Opportunity Name]],3,2)</f>
        <v>07</v>
      </c>
      <c r="H2474" s="181" t="str">
        <f>LEFT(All_Opps[[#This Row],[Opportunity Name]],7)</f>
        <v>2307-11</v>
      </c>
      <c r="I2474" s="181" t="str" cm="1">
        <f t="array" ref="I24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74" s="181" t="str">
        <f>YEAR(All_Opps[[#This Row],[Close_Date]])&amp;"-"&amp;TEXT(MONTH(All_Opps[[#This Row],[Close_Date]]),"00")</f>
        <v>2022-06</v>
      </c>
      <c r="K2474" s="182">
        <f>All_Opps[[#This Row],[Created Date2]]*1</f>
        <v>44738</v>
      </c>
      <c r="L2474" s="183">
        <f>YEAR(All_Opps[[#This Row],[Created_Date]])</f>
        <v>2022</v>
      </c>
      <c r="M2474" s="184">
        <f>WEEKNUM(All_Opps[[#This Row],[Created_Date]],16)</f>
        <v>26</v>
      </c>
      <c r="N2474" s="182">
        <f>All_Opps[[#This Row],[Close Date]]*1</f>
        <v>44738</v>
      </c>
      <c r="O2474" s="185">
        <f>YEAR(All_Opps[[#This Row],[Close_Date]])</f>
        <v>2022</v>
      </c>
      <c r="P2474" s="183">
        <f>MONTH(All_Opps[[#This Row],[Close Date]])</f>
        <v>6</v>
      </c>
      <c r="Q2474" s="181">
        <f>WEEKNUM(All_Opps[[#This Row],[Close Date]],1)</f>
        <v>27</v>
      </c>
      <c r="R247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370</v>
      </c>
      <c r="S2474" s="4" t="s">
        <v>5258</v>
      </c>
      <c r="T2474" s="4" t="s">
        <v>5259</v>
      </c>
      <c r="U2474" s="68">
        <v>44738</v>
      </c>
      <c r="V2474" s="347" t="s">
        <v>19</v>
      </c>
      <c r="W2474" s="9">
        <v>18045</v>
      </c>
      <c r="X2474" s="4" t="s">
        <v>13</v>
      </c>
      <c r="Y2474" s="4" t="s">
        <v>1285</v>
      </c>
      <c r="Z2474" s="68">
        <v>44738</v>
      </c>
    </row>
    <row r="2475" spans="1:26" ht="12.75" x14ac:dyDescent="0.35">
      <c r="A24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2475" s="181" t="str">
        <f>IF(All_Opps[[#This Row],[WeekMod]]&lt;&gt;"",CONCATENATE(All_Opps[[#This Row],[Opp Year]],"-",TEXT(All_Opps[[#This Row],[WeekMod]],"00#")),"")</f>
        <v>2023-023</v>
      </c>
      <c r="C24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2475" s="181" t="str">
        <f>CONCATENATE(All_Opps[[#This Row],[Opp Year]],"-",TEXT(All_Opps[[#This Row],[Week]],"00#"))</f>
        <v>2023-023</v>
      </c>
      <c r="E2475" s="181">
        <f>IFERROR(VALUE(RIGHT(All_Opps[[#This Row],[Opportunity Name]],2)),"")</f>
        <v>2</v>
      </c>
      <c r="F2475" s="181">
        <f>IFERROR(("20"&amp;LEFT(All_Opps[[#This Row],[Opportunity Name]],2))*1,"")</f>
        <v>2023</v>
      </c>
      <c r="G2475" s="181" t="str">
        <f>MID(All_Opps[[#This Row],[Opportunity Name]],3,2)</f>
        <v>01</v>
      </c>
      <c r="H2475" s="181" t="str">
        <f>LEFT(All_Opps[[#This Row],[Opportunity Name]],7)</f>
        <v>2301-04</v>
      </c>
      <c r="I2475" s="181" t="str" cm="1">
        <f t="array" ref="I24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75" s="181" t="str">
        <f>YEAR(All_Opps[[#This Row],[Close_Date]])&amp;"-"&amp;TEXT(MONTH(All_Opps[[#This Row],[Close_Date]]),"00")</f>
        <v>2022-06</v>
      </c>
      <c r="K2475" s="182">
        <f>All_Opps[[#This Row],[Created Date2]]*1</f>
        <v>44697</v>
      </c>
      <c r="L2475" s="183">
        <f>YEAR(All_Opps[[#This Row],[Created_Date]])</f>
        <v>2022</v>
      </c>
      <c r="M2475" s="184">
        <f>WEEKNUM(All_Opps[[#This Row],[Created_Date]],16)</f>
        <v>20</v>
      </c>
      <c r="N2475" s="182">
        <f>All_Opps[[#This Row],[Close Date]]*1</f>
        <v>44716</v>
      </c>
      <c r="O2475" s="185">
        <f>YEAR(All_Opps[[#This Row],[Close_Date]])</f>
        <v>2022</v>
      </c>
      <c r="P2475" s="183">
        <f>MONTH(All_Opps[[#This Row],[Close Date]])</f>
        <v>6</v>
      </c>
      <c r="Q2475" s="181">
        <f>WEEKNUM(All_Opps[[#This Row],[Close Date]],1)</f>
        <v>23</v>
      </c>
      <c r="R247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230</v>
      </c>
      <c r="S2475" s="4" t="s">
        <v>5260</v>
      </c>
      <c r="T2475" s="4" t="s">
        <v>5261</v>
      </c>
      <c r="U2475" s="68">
        <v>44716</v>
      </c>
      <c r="V2475" s="347" t="s">
        <v>19</v>
      </c>
      <c r="W2475" s="341">
        <v>428449</v>
      </c>
      <c r="X2475" s="4" t="s">
        <v>159</v>
      </c>
      <c r="Y2475" s="4" t="s">
        <v>328</v>
      </c>
      <c r="Z2475" s="68">
        <v>44697</v>
      </c>
    </row>
    <row r="2476" spans="1:26" ht="12.75" x14ac:dyDescent="0.35">
      <c r="A24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2476" s="181" t="str">
        <f>IF(All_Opps[[#This Row],[WeekMod]]&lt;&gt;"",CONCATENATE(All_Opps[[#This Row],[Opp Year]],"-",TEXT(All_Opps[[#This Row],[WeekMod]],"00#")),"")</f>
        <v>2023-026</v>
      </c>
      <c r="C24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2476" s="181" t="str">
        <f>CONCATENATE(All_Opps[[#This Row],[Opp Year]],"-",TEXT(All_Opps[[#This Row],[Week]],"00#"))</f>
        <v>2023-026</v>
      </c>
      <c r="E2476" s="181">
        <f>IFERROR(VALUE(RIGHT(All_Opps[[#This Row],[Opportunity Name]],2)),"")</f>
        <v>2</v>
      </c>
      <c r="F2476" s="181">
        <f>IFERROR(("20"&amp;LEFT(All_Opps[[#This Row],[Opportunity Name]],2))*1,"")</f>
        <v>2023</v>
      </c>
      <c r="G2476" s="181" t="str">
        <f>MID(All_Opps[[#This Row],[Opportunity Name]],3,2)</f>
        <v>01</v>
      </c>
      <c r="H2476" s="181" t="str">
        <f>LEFT(All_Opps[[#This Row],[Opportunity Name]],7)</f>
        <v>2301 Ha</v>
      </c>
      <c r="I2476" s="181" t="str" cm="1">
        <f t="array" ref="I24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76" s="181" t="str">
        <f>YEAR(All_Opps[[#This Row],[Close_Date]])&amp;"-"&amp;TEXT(MONTH(All_Opps[[#This Row],[Close_Date]]),"00")</f>
        <v>2022-06</v>
      </c>
      <c r="K2476" s="182">
        <f>All_Opps[[#This Row],[Created Date2]]*1</f>
        <v>44731</v>
      </c>
      <c r="L2476" s="183">
        <f>YEAR(All_Opps[[#This Row],[Created_Date]])</f>
        <v>2022</v>
      </c>
      <c r="M2476" s="184">
        <f>WEEKNUM(All_Opps[[#This Row],[Created_Date]],16)</f>
        <v>25</v>
      </c>
      <c r="N2476" s="182">
        <f>All_Opps[[#This Row],[Close Date]]*1</f>
        <v>44731</v>
      </c>
      <c r="O2476" s="185">
        <f>YEAR(All_Opps[[#This Row],[Close_Date]])</f>
        <v>2022</v>
      </c>
      <c r="P2476" s="183">
        <f>MONTH(All_Opps[[#This Row],[Close Date]])</f>
        <v>6</v>
      </c>
      <c r="Q2476" s="181">
        <f>WEEKNUM(All_Opps[[#This Row],[Close Date]],1)</f>
        <v>26</v>
      </c>
      <c r="R24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76" s="4" t="s">
        <v>5262</v>
      </c>
      <c r="T2476" s="4" t="s">
        <v>5263</v>
      </c>
      <c r="U2476" s="68">
        <v>44731</v>
      </c>
      <c r="V2476" s="347" t="s">
        <v>18</v>
      </c>
      <c r="W2476" s="9">
        <v>22888</v>
      </c>
      <c r="X2476" s="4" t="s">
        <v>15</v>
      </c>
      <c r="Y2476" s="4" t="s">
        <v>1285</v>
      </c>
      <c r="Z2476" s="68">
        <v>44731</v>
      </c>
    </row>
    <row r="2477" spans="1:26" ht="12.75" x14ac:dyDescent="0.35">
      <c r="A24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2477" s="181" t="str">
        <f>IF(All_Opps[[#This Row],[WeekMod]]&lt;&gt;"",CONCATENATE(All_Opps[[#This Row],[Opp Year]],"-",TEXT(All_Opps[[#This Row],[WeekMod]],"00#")),"")</f>
        <v>2023-030</v>
      </c>
      <c r="C24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2477" s="181" t="str">
        <f>CONCATENATE(All_Opps[[#This Row],[Opp Year]],"-",TEXT(All_Opps[[#This Row],[Week]],"00#"))</f>
        <v>2023-030</v>
      </c>
      <c r="E2477" s="181">
        <f>IFERROR(VALUE(RIGHT(All_Opps[[#This Row],[Opportunity Name]],2)),"")</f>
        <v>3</v>
      </c>
      <c r="F2477" s="181">
        <f>IFERROR(("20"&amp;LEFT(All_Opps[[#This Row],[Opportunity Name]],2))*1,"")</f>
        <v>2023</v>
      </c>
      <c r="G2477" s="181" t="str">
        <f>MID(All_Opps[[#This Row],[Opportunity Name]],3,2)</f>
        <v>07</v>
      </c>
      <c r="H2477" s="181" t="str">
        <f>LEFT(All_Opps[[#This Row],[Opportunity Name]],7)</f>
        <v>2307-26</v>
      </c>
      <c r="I2477" s="181" t="str" cm="1">
        <f t="array" ref="I24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77" s="181" t="str">
        <f>YEAR(All_Opps[[#This Row],[Close_Date]])&amp;"-"&amp;TEXT(MONTH(All_Opps[[#This Row],[Close_Date]]),"00")</f>
        <v>2022-07</v>
      </c>
      <c r="K2477" s="182">
        <f>All_Opps[[#This Row],[Created Date2]]*1</f>
        <v>44711</v>
      </c>
      <c r="L2477" s="183">
        <f>YEAR(All_Opps[[#This Row],[Created_Date]])</f>
        <v>2022</v>
      </c>
      <c r="M2477" s="184">
        <f>WEEKNUM(All_Opps[[#This Row],[Created_Date]],16)</f>
        <v>22</v>
      </c>
      <c r="N2477" s="182">
        <f>All_Opps[[#This Row],[Close Date]]*1</f>
        <v>44760</v>
      </c>
      <c r="O2477" s="185">
        <f>YEAR(All_Opps[[#This Row],[Close_Date]])</f>
        <v>2022</v>
      </c>
      <c r="P2477" s="183">
        <f>MONTH(All_Opps[[#This Row],[Close Date]])</f>
        <v>7</v>
      </c>
      <c r="Q2477" s="181">
        <f>WEEKNUM(All_Opps[[#This Row],[Close Date]],1)</f>
        <v>30</v>
      </c>
      <c r="R247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397</v>
      </c>
      <c r="S2477" s="4" t="s">
        <v>5264</v>
      </c>
      <c r="T2477" s="4" t="s">
        <v>5265</v>
      </c>
      <c r="U2477" s="68">
        <v>44760</v>
      </c>
      <c r="V2477" s="347" t="s">
        <v>19</v>
      </c>
      <c r="W2477" s="341">
        <v>51765</v>
      </c>
      <c r="X2477" s="4" t="s">
        <v>15</v>
      </c>
      <c r="Y2477" s="4" t="s">
        <v>328</v>
      </c>
      <c r="Z2477" s="68">
        <v>44711</v>
      </c>
    </row>
    <row r="2478" spans="1:26" ht="12.75" x14ac:dyDescent="0.35">
      <c r="A24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2478" s="181" t="str">
        <f>IF(All_Opps[[#This Row],[WeekMod]]&lt;&gt;"",CONCATENATE(All_Opps[[#This Row],[Opp Year]],"-",TEXT(All_Opps[[#This Row],[WeekMod]],"00#")),"")</f>
        <v>2022-075</v>
      </c>
      <c r="C24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2478" s="181" t="str">
        <f>CONCATENATE(All_Opps[[#This Row],[Opp Year]],"-",TEXT(All_Opps[[#This Row],[Week]],"00#"))</f>
        <v>2022-075</v>
      </c>
      <c r="E2478" s="181">
        <f>IFERROR(VALUE(RIGHT(All_Opps[[#This Row],[Opportunity Name]],2)),"")</f>
        <v>5</v>
      </c>
      <c r="F2478" s="181">
        <f>IFERROR(("20"&amp;LEFT(All_Opps[[#This Row],[Opportunity Name]],2))*1,"")</f>
        <v>2022</v>
      </c>
      <c r="G2478" s="181" t="str">
        <f>MID(All_Opps[[#This Row],[Opportunity Name]],3,2)</f>
        <v>12</v>
      </c>
      <c r="H2478" s="181" t="str">
        <f>LEFT(All_Opps[[#This Row],[Opportunity Name]],7)</f>
        <v>2212 Ra</v>
      </c>
      <c r="I2478" s="181" t="str" cm="1">
        <f t="array" ref="I24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78" s="181" t="str">
        <f>YEAR(All_Opps[[#This Row],[Close_Date]])&amp;"-"&amp;TEXT(MONTH(All_Opps[[#This Row],[Close_Date]]),"00")</f>
        <v>2022-06</v>
      </c>
      <c r="K2478" s="182">
        <f>All_Opps[[#This Row],[Created Date2]]*1</f>
        <v>44670</v>
      </c>
      <c r="L2478" s="183">
        <f>YEAR(All_Opps[[#This Row],[Created_Date]])</f>
        <v>2022</v>
      </c>
      <c r="M2478" s="184">
        <f>WEEKNUM(All_Opps[[#This Row],[Created_Date]],16)</f>
        <v>16</v>
      </c>
      <c r="N2478" s="182">
        <f>All_Opps[[#This Row],[Close Date]]*1</f>
        <v>44714</v>
      </c>
      <c r="O2478" s="185">
        <f>YEAR(All_Opps[[#This Row],[Close_Date]])</f>
        <v>2022</v>
      </c>
      <c r="P2478" s="183">
        <f>MONTH(All_Opps[[#This Row],[Close Date]])</f>
        <v>6</v>
      </c>
      <c r="Q2478" s="181">
        <f>WEEKNUM(All_Opps[[#This Row],[Close Date]],1)</f>
        <v>23</v>
      </c>
      <c r="R247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78" s="4" t="s">
        <v>5266</v>
      </c>
      <c r="T2478" s="4" t="s">
        <v>5267</v>
      </c>
      <c r="U2478" s="68">
        <v>44714</v>
      </c>
      <c r="V2478" s="347" t="s">
        <v>18</v>
      </c>
      <c r="W2478" s="341">
        <v>127990</v>
      </c>
      <c r="X2478" s="4" t="s">
        <v>11</v>
      </c>
      <c r="Y2478" s="4" t="s">
        <v>328</v>
      </c>
      <c r="Z2478" s="68">
        <v>44670</v>
      </c>
    </row>
    <row r="2479" spans="1:26" ht="12.75" x14ac:dyDescent="0.35">
      <c r="A24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2479" s="181" t="str">
        <f>IF(All_Opps[[#This Row],[WeekMod]]&lt;&gt;"",CONCATENATE(All_Opps[[#This Row],[Opp Year]],"-",TEXT(All_Opps[[#This Row],[WeekMod]],"00#")),"")</f>
        <v>2023-030</v>
      </c>
      <c r="C24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2479" s="181" t="str">
        <f>CONCATENATE(All_Opps[[#This Row],[Opp Year]],"-",TEXT(All_Opps[[#This Row],[Week]],"00#"))</f>
        <v>2023-030</v>
      </c>
      <c r="E2479" s="181">
        <f>IFERROR(VALUE(RIGHT(All_Opps[[#This Row],[Opportunity Name]],2)),"")</f>
        <v>1</v>
      </c>
      <c r="F2479" s="181">
        <f>IFERROR(("20"&amp;LEFT(All_Opps[[#This Row],[Opportunity Name]],2))*1,"")</f>
        <v>2023</v>
      </c>
      <c r="G2479" s="181" t="str">
        <f>MID(All_Opps[[#This Row],[Opportunity Name]],3,2)</f>
        <v>04</v>
      </c>
      <c r="H2479" s="181" t="str">
        <f>LEFT(All_Opps[[#This Row],[Opportunity Name]],7)</f>
        <v>2304-04</v>
      </c>
      <c r="I2479" s="181" t="str" cm="1">
        <f t="array" ref="I24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479" s="181" t="str">
        <f>YEAR(All_Opps[[#This Row],[Close_Date]])&amp;"-"&amp;TEXT(MONTH(All_Opps[[#This Row],[Close_Date]]),"00")</f>
        <v>2022-07</v>
      </c>
      <c r="K2479" s="182">
        <f>All_Opps[[#This Row],[Created Date2]]*1</f>
        <v>44759</v>
      </c>
      <c r="L2479" s="183">
        <f>YEAR(All_Opps[[#This Row],[Created_Date]])</f>
        <v>2022</v>
      </c>
      <c r="M2479" s="184">
        <f>WEEKNUM(All_Opps[[#This Row],[Created_Date]],16)</f>
        <v>29</v>
      </c>
      <c r="N2479" s="182">
        <f>All_Opps[[#This Row],[Close Date]]*1</f>
        <v>44759</v>
      </c>
      <c r="O2479" s="185">
        <f>YEAR(All_Opps[[#This Row],[Close_Date]])</f>
        <v>2022</v>
      </c>
      <c r="P2479" s="183">
        <f>MONTH(All_Opps[[#This Row],[Close Date]])</f>
        <v>7</v>
      </c>
      <c r="Q2479" s="181">
        <f>WEEKNUM(All_Opps[[#This Row],[Close Date]],1)</f>
        <v>30</v>
      </c>
      <c r="R247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79" s="4" t="s">
        <v>5268</v>
      </c>
      <c r="T2479" s="4" t="s">
        <v>5269</v>
      </c>
      <c r="U2479" s="68">
        <v>44759</v>
      </c>
      <c r="V2479" s="347" t="s">
        <v>20</v>
      </c>
      <c r="W2479" s="341">
        <v>4796</v>
      </c>
      <c r="X2479" s="4" t="s">
        <v>176</v>
      </c>
      <c r="Y2479" s="4" t="s">
        <v>328</v>
      </c>
      <c r="Z2479" s="68">
        <v>44759</v>
      </c>
    </row>
    <row r="2480" spans="1:26" ht="12.75" x14ac:dyDescent="0.35">
      <c r="A24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2480" s="181" t="str">
        <f>IF(All_Opps[[#This Row],[WeekMod]]&lt;&gt;"",CONCATENATE(All_Opps[[#This Row],[Opp Year]],"-",TEXT(All_Opps[[#This Row],[WeekMod]],"00#")),"")</f>
        <v>2023-029</v>
      </c>
      <c r="C24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2480" s="181" t="str">
        <f>CONCATENATE(All_Opps[[#This Row],[Opp Year]],"-",TEXT(All_Opps[[#This Row],[Week]],"00#"))</f>
        <v>2023-029</v>
      </c>
      <c r="E2480" s="181">
        <f>IFERROR(VALUE(RIGHT(All_Opps[[#This Row],[Opportunity Name]],2)),"")</f>
        <v>1</v>
      </c>
      <c r="F2480" s="181">
        <f>IFERROR(("20"&amp;LEFT(All_Opps[[#This Row],[Opportunity Name]],2))*1,"")</f>
        <v>2023</v>
      </c>
      <c r="G2480" s="181" t="str">
        <f>MID(All_Opps[[#This Row],[Opportunity Name]],3,2)</f>
        <v>04</v>
      </c>
      <c r="H2480" s="181" t="str">
        <f>LEFT(All_Opps[[#This Row],[Opportunity Name]],7)</f>
        <v>2304-04</v>
      </c>
      <c r="I2480" s="181" t="str" cm="1">
        <f t="array" ref="I24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80" s="181" t="str">
        <f>YEAR(All_Opps[[#This Row],[Close_Date]])&amp;"-"&amp;TEXT(MONTH(All_Opps[[#This Row],[Close_Date]]),"00")</f>
        <v>2022-07</v>
      </c>
      <c r="K2480" s="182">
        <f>All_Opps[[#This Row],[Created Date2]]*1</f>
        <v>44726</v>
      </c>
      <c r="L2480" s="183">
        <f>YEAR(All_Opps[[#This Row],[Created_Date]])</f>
        <v>2022</v>
      </c>
      <c r="M2480" s="184">
        <f>WEEKNUM(All_Opps[[#This Row],[Created_Date]],16)</f>
        <v>24</v>
      </c>
      <c r="N2480" s="182">
        <f>All_Opps[[#This Row],[Close Date]]*1</f>
        <v>44755</v>
      </c>
      <c r="O2480" s="185">
        <f>YEAR(All_Opps[[#This Row],[Close_Date]])</f>
        <v>2022</v>
      </c>
      <c r="P2480" s="183">
        <f>MONTH(All_Opps[[#This Row],[Close Date]])</f>
        <v>7</v>
      </c>
      <c r="Q2480" s="181">
        <f>WEEKNUM(All_Opps[[#This Row],[Close Date]],1)</f>
        <v>29</v>
      </c>
      <c r="R248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291</v>
      </c>
      <c r="S2480" s="4" t="s">
        <v>5270</v>
      </c>
      <c r="T2480" s="4" t="s">
        <v>5271</v>
      </c>
      <c r="U2480" s="68">
        <v>44755</v>
      </c>
      <c r="V2480" s="347" t="s">
        <v>19</v>
      </c>
      <c r="W2480" s="341">
        <v>15842</v>
      </c>
      <c r="X2480" s="4" t="s">
        <v>14</v>
      </c>
      <c r="Y2480" s="4" t="s">
        <v>328</v>
      </c>
      <c r="Z2480" s="68">
        <v>44726</v>
      </c>
    </row>
    <row r="2481" spans="1:26" ht="12.75" x14ac:dyDescent="0.35">
      <c r="A24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2481" s="181" t="str">
        <f>IF(All_Opps[[#This Row],[WeekMod]]&lt;&gt;"",CONCATENATE(All_Opps[[#This Row],[Opp Year]],"-",TEXT(All_Opps[[#This Row],[WeekMod]],"00#")),"")</f>
        <v>2022-081</v>
      </c>
      <c r="C24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2481" s="181" t="str">
        <f>CONCATENATE(All_Opps[[#This Row],[Opp Year]],"-",TEXT(All_Opps[[#This Row],[Week]],"00#"))</f>
        <v>2022-081</v>
      </c>
      <c r="E2481" s="181">
        <f>IFERROR(VALUE(RIGHT(All_Opps[[#This Row],[Opportunity Name]],2)),"")</f>
        <v>2</v>
      </c>
      <c r="F2481" s="181">
        <f>IFERROR(("20"&amp;LEFT(All_Opps[[#This Row],[Opportunity Name]],2))*1,"")</f>
        <v>2022</v>
      </c>
      <c r="G2481" s="181" t="str">
        <f>MID(All_Opps[[#This Row],[Opportunity Name]],3,2)</f>
        <v>07</v>
      </c>
      <c r="H2481" s="181" t="str">
        <f>LEFT(All_Opps[[#This Row],[Opportunity Name]],7)</f>
        <v>2207 Ya</v>
      </c>
      <c r="I2481" s="181" t="str" cm="1">
        <f t="array" ref="I24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81" s="181" t="str">
        <f>YEAR(All_Opps[[#This Row],[Close_Date]])&amp;"-"&amp;TEXT(MONTH(All_Opps[[#This Row],[Close_Date]]),"00")</f>
        <v>2022-07</v>
      </c>
      <c r="K2481" s="182">
        <f>All_Opps[[#This Row],[Created Date2]]*1</f>
        <v>44754</v>
      </c>
      <c r="L2481" s="183">
        <f>YEAR(All_Opps[[#This Row],[Created_Date]])</f>
        <v>2022</v>
      </c>
      <c r="M2481" s="184">
        <f>WEEKNUM(All_Opps[[#This Row],[Created_Date]],16)</f>
        <v>28</v>
      </c>
      <c r="N2481" s="182">
        <f>All_Opps[[#This Row],[Close Date]]*1</f>
        <v>44758</v>
      </c>
      <c r="O2481" s="185">
        <f>YEAR(All_Opps[[#This Row],[Close_Date]])</f>
        <v>2022</v>
      </c>
      <c r="P2481" s="183">
        <f>MONTH(All_Opps[[#This Row],[Close Date]])</f>
        <v>7</v>
      </c>
      <c r="Q2481" s="181">
        <f>WEEKNUM(All_Opps[[#This Row],[Close Date]],1)</f>
        <v>29</v>
      </c>
      <c r="R248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81" s="4" t="s">
        <v>5272</v>
      </c>
      <c r="T2481" s="4" t="s">
        <v>5273</v>
      </c>
      <c r="U2481" s="68">
        <v>44758</v>
      </c>
      <c r="V2481" s="347" t="s">
        <v>18</v>
      </c>
      <c r="W2481" s="9">
        <v>46516</v>
      </c>
      <c r="X2481" s="4" t="s">
        <v>11</v>
      </c>
      <c r="Y2481" s="4" t="s">
        <v>1285</v>
      </c>
      <c r="Z2481" s="68">
        <v>44754</v>
      </c>
    </row>
    <row r="2482" spans="1:26" ht="12.75" x14ac:dyDescent="0.35">
      <c r="A24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2482" s="181" t="str">
        <f>IF(All_Opps[[#This Row],[WeekMod]]&lt;&gt;"",CONCATENATE(All_Opps[[#This Row],[Opp Year]],"-",TEXT(All_Opps[[#This Row],[WeekMod]],"00#")),"")</f>
        <v>2022-076</v>
      </c>
      <c r="C24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2482" s="181" t="str">
        <f>CONCATENATE(All_Opps[[#This Row],[Opp Year]],"-",TEXT(All_Opps[[#This Row],[Week]],"00#"))</f>
        <v>2022-076</v>
      </c>
      <c r="E2482" s="181">
        <f>IFERROR(VALUE(RIGHT(All_Opps[[#This Row],[Opportunity Name]],2)),"")</f>
        <v>3</v>
      </c>
      <c r="F2482" s="181">
        <f>IFERROR(("20"&amp;LEFT(All_Opps[[#This Row],[Opportunity Name]],2))*1,"")</f>
        <v>2022</v>
      </c>
      <c r="G2482" s="181" t="str">
        <f>MID(All_Opps[[#This Row],[Opportunity Name]],3,2)</f>
        <v>07</v>
      </c>
      <c r="H2482" s="181" t="str">
        <f>LEFT(All_Opps[[#This Row],[Opportunity Name]],7)</f>
        <v>2207-39</v>
      </c>
      <c r="I2482" s="181" t="str" cm="1">
        <f t="array" ref="I24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82" s="181" t="str">
        <f>YEAR(All_Opps[[#This Row],[Close_Date]])&amp;"-"&amp;TEXT(MONTH(All_Opps[[#This Row],[Close_Date]]),"00")</f>
        <v>2022-06</v>
      </c>
      <c r="K2482" s="182">
        <f>All_Opps[[#This Row],[Created Date2]]*1</f>
        <v>44711</v>
      </c>
      <c r="L2482" s="183">
        <f>YEAR(All_Opps[[#This Row],[Created_Date]])</f>
        <v>2022</v>
      </c>
      <c r="M2482" s="184">
        <f>WEEKNUM(All_Opps[[#This Row],[Created_Date]],16)</f>
        <v>22</v>
      </c>
      <c r="N2482" s="182">
        <f>All_Opps[[#This Row],[Close Date]]*1</f>
        <v>44720</v>
      </c>
      <c r="O2482" s="185">
        <f>YEAR(All_Opps[[#This Row],[Close_Date]])</f>
        <v>2022</v>
      </c>
      <c r="P2482" s="183">
        <f>MONTH(All_Opps[[#This Row],[Close Date]])</f>
        <v>6</v>
      </c>
      <c r="Q2482" s="181">
        <f>WEEKNUM(All_Opps[[#This Row],[Close Date]],1)</f>
        <v>24</v>
      </c>
      <c r="R248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</v>
      </c>
      <c r="S2482" s="4" t="s">
        <v>5274</v>
      </c>
      <c r="T2482" s="4" t="s">
        <v>5275</v>
      </c>
      <c r="U2482" s="68">
        <v>44720</v>
      </c>
      <c r="V2482" s="347" t="s">
        <v>19</v>
      </c>
      <c r="W2482" s="9">
        <v>113460</v>
      </c>
      <c r="X2482" s="4" t="s">
        <v>13</v>
      </c>
      <c r="Y2482" s="4" t="s">
        <v>3563</v>
      </c>
      <c r="Z2482" s="68">
        <v>44711</v>
      </c>
    </row>
    <row r="2483" spans="1:26" ht="12.75" x14ac:dyDescent="0.35">
      <c r="A24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2483" s="181" t="str">
        <f>IF(All_Opps[[#This Row],[WeekMod]]&lt;&gt;"",CONCATENATE(All_Opps[[#This Row],[Opp Year]],"-",TEXT(All_Opps[[#This Row],[WeekMod]],"00#")),"")</f>
        <v>2023-031</v>
      </c>
      <c r="C24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2483" s="181" t="str">
        <f>CONCATENATE(All_Opps[[#This Row],[Opp Year]],"-",TEXT(All_Opps[[#This Row],[Week]],"00#"))</f>
        <v>2023-031</v>
      </c>
      <c r="E2483" s="181">
        <f>IFERROR(VALUE(RIGHT(All_Opps[[#This Row],[Opportunity Name]],2)),"")</f>
        <v>2</v>
      </c>
      <c r="F2483" s="181">
        <f>IFERROR(("20"&amp;LEFT(All_Opps[[#This Row],[Opportunity Name]],2))*1,"")</f>
        <v>2023</v>
      </c>
      <c r="G2483" s="181" t="str">
        <f>MID(All_Opps[[#This Row],[Opportunity Name]],3,2)</f>
        <v>06</v>
      </c>
      <c r="H2483" s="181" t="str">
        <f>LEFT(All_Opps[[#This Row],[Opportunity Name]],7)</f>
        <v>2306-08</v>
      </c>
      <c r="I2483" s="181" t="str" cm="1">
        <f t="array" ref="I24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83" s="181" t="str">
        <f>YEAR(All_Opps[[#This Row],[Close_Date]])&amp;"-"&amp;TEXT(MONTH(All_Opps[[#This Row],[Close_Date]]),"00")</f>
        <v>2022-07</v>
      </c>
      <c r="K2483" s="182">
        <f>All_Opps[[#This Row],[Created Date2]]*1</f>
        <v>44769</v>
      </c>
      <c r="L2483" s="183">
        <f>YEAR(All_Opps[[#This Row],[Created_Date]])</f>
        <v>2022</v>
      </c>
      <c r="M2483" s="184">
        <f>WEEKNUM(All_Opps[[#This Row],[Created_Date]],16)</f>
        <v>30</v>
      </c>
      <c r="N2483" s="182">
        <f>All_Opps[[#This Row],[Close Date]]*1</f>
        <v>44769</v>
      </c>
      <c r="O2483" s="185">
        <f>YEAR(All_Opps[[#This Row],[Close_Date]])</f>
        <v>2022</v>
      </c>
      <c r="P2483" s="183">
        <f>MONTH(All_Opps[[#This Row],[Close Date]])</f>
        <v>7</v>
      </c>
      <c r="Q2483" s="181">
        <f>WEEKNUM(All_Opps[[#This Row],[Close Date]],1)</f>
        <v>31</v>
      </c>
      <c r="R248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309</v>
      </c>
      <c r="S2483" s="4" t="s">
        <v>5276</v>
      </c>
      <c r="T2483" s="4" t="s">
        <v>5277</v>
      </c>
      <c r="U2483" s="68">
        <v>44769</v>
      </c>
      <c r="V2483" s="347" t="s">
        <v>19</v>
      </c>
      <c r="W2483" s="9">
        <v>84528</v>
      </c>
      <c r="X2483" s="4" t="s">
        <v>13</v>
      </c>
      <c r="Y2483" s="4" t="s">
        <v>3563</v>
      </c>
      <c r="Z2483" s="68">
        <v>44769</v>
      </c>
    </row>
    <row r="2484" spans="1:26" ht="12.75" x14ac:dyDescent="0.35">
      <c r="A24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2484" s="181" t="str">
        <f>IF(All_Opps[[#This Row],[WeekMod]]&lt;&gt;"",CONCATENATE(All_Opps[[#This Row],[Opp Year]],"-",TEXT(All_Opps[[#This Row],[WeekMod]],"00#")),"")</f>
        <v>2022-079</v>
      </c>
      <c r="C24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2484" s="181" t="str">
        <f>CONCATENATE(All_Opps[[#This Row],[Opp Year]],"-",TEXT(All_Opps[[#This Row],[Week]],"00#"))</f>
        <v>2022-079</v>
      </c>
      <c r="E2484" s="181">
        <f>IFERROR(VALUE(RIGHT(All_Opps[[#This Row],[Opportunity Name]],2)),"")</f>
        <v>6</v>
      </c>
      <c r="F2484" s="181">
        <f>IFERROR(("20"&amp;LEFT(All_Opps[[#This Row],[Opportunity Name]],2))*1,"")</f>
        <v>2022</v>
      </c>
      <c r="G2484" s="181" t="str">
        <f>MID(All_Opps[[#This Row],[Opportunity Name]],3,2)</f>
        <v>12</v>
      </c>
      <c r="H2484" s="181" t="str">
        <f>LEFT(All_Opps[[#This Row],[Opportunity Name]],7)</f>
        <v>2212 Ko</v>
      </c>
      <c r="I2484" s="181" t="str" cm="1">
        <f t="array" ref="I24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84" s="181" t="str">
        <f>YEAR(All_Opps[[#This Row],[Close_Date]])&amp;"-"&amp;TEXT(MONTH(All_Opps[[#This Row],[Close_Date]]),"00")</f>
        <v>2022-07</v>
      </c>
      <c r="K2484" s="182">
        <f>All_Opps[[#This Row],[Created Date2]]*1</f>
        <v>44713</v>
      </c>
      <c r="L2484" s="183">
        <f>YEAR(All_Opps[[#This Row],[Created_Date]])</f>
        <v>2022</v>
      </c>
      <c r="M2484" s="184">
        <f>WEEKNUM(All_Opps[[#This Row],[Created_Date]],16)</f>
        <v>22</v>
      </c>
      <c r="N2484" s="182">
        <f>All_Opps[[#This Row],[Close Date]]*1</f>
        <v>44744</v>
      </c>
      <c r="O2484" s="185">
        <f>YEAR(All_Opps[[#This Row],[Close_Date]])</f>
        <v>2022</v>
      </c>
      <c r="P2484" s="183">
        <f>MONTH(All_Opps[[#This Row],[Close Date]])</f>
        <v>7</v>
      </c>
      <c r="Q2484" s="181">
        <f>WEEKNUM(All_Opps[[#This Row],[Close Date]],1)</f>
        <v>27</v>
      </c>
      <c r="R248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84" s="4" t="s">
        <v>5278</v>
      </c>
      <c r="T2484" s="4" t="s">
        <v>5279</v>
      </c>
      <c r="U2484" s="68">
        <v>44744</v>
      </c>
      <c r="V2484" s="347" t="s">
        <v>21</v>
      </c>
      <c r="W2484" s="341">
        <v>0</v>
      </c>
      <c r="X2484" s="4" t="s">
        <v>12</v>
      </c>
      <c r="Y2484" s="4" t="s">
        <v>328</v>
      </c>
      <c r="Z2484" s="68">
        <v>44713</v>
      </c>
    </row>
    <row r="2485" spans="1:26" ht="12.75" x14ac:dyDescent="0.35">
      <c r="A24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2485" s="181" t="str">
        <f>IF(All_Opps[[#This Row],[WeekMod]]&lt;&gt;"",CONCATENATE(All_Opps[[#This Row],[Opp Year]],"-",TEXT(All_Opps[[#This Row],[WeekMod]],"00#")),"")</f>
        <v>2023-028</v>
      </c>
      <c r="C24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2485" s="181" t="str">
        <f>CONCATENATE(All_Opps[[#This Row],[Opp Year]],"-",TEXT(All_Opps[[#This Row],[Week]],"00#"))</f>
        <v>2023-028</v>
      </c>
      <c r="E2485" s="181">
        <f>IFERROR(VALUE(RIGHT(All_Opps[[#This Row],[Opportunity Name]],2)),"")</f>
        <v>2</v>
      </c>
      <c r="F2485" s="181">
        <f>IFERROR(("20"&amp;LEFT(All_Opps[[#This Row],[Opportunity Name]],2))*1,"")</f>
        <v>2023</v>
      </c>
      <c r="G2485" s="181" t="str">
        <f>MID(All_Opps[[#This Row],[Opportunity Name]],3,2)</f>
        <v>05</v>
      </c>
      <c r="H2485" s="181" t="str">
        <f>LEFT(All_Opps[[#This Row],[Opportunity Name]],7)</f>
        <v>2305 Za</v>
      </c>
      <c r="I2485" s="181" t="str" cm="1">
        <f t="array" ref="I24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85" s="181" t="str">
        <f>YEAR(All_Opps[[#This Row],[Close_Date]])&amp;"-"&amp;TEXT(MONTH(All_Opps[[#This Row],[Close_Date]]),"00")</f>
        <v>2022-07</v>
      </c>
      <c r="K2485" s="182">
        <f>All_Opps[[#This Row],[Created Date2]]*1</f>
        <v>44730</v>
      </c>
      <c r="L2485" s="183">
        <f>YEAR(All_Opps[[#This Row],[Created_Date]])</f>
        <v>2022</v>
      </c>
      <c r="M2485" s="184">
        <f>WEEKNUM(All_Opps[[#This Row],[Created_Date]],16)</f>
        <v>25</v>
      </c>
      <c r="N2485" s="182">
        <f>All_Opps[[#This Row],[Close Date]]*1</f>
        <v>44745</v>
      </c>
      <c r="O2485" s="185">
        <f>YEAR(All_Opps[[#This Row],[Close_Date]])</f>
        <v>2022</v>
      </c>
      <c r="P2485" s="183">
        <f>MONTH(All_Opps[[#This Row],[Close Date]])</f>
        <v>7</v>
      </c>
      <c r="Q2485" s="181">
        <f>WEEKNUM(All_Opps[[#This Row],[Close Date]],1)</f>
        <v>28</v>
      </c>
      <c r="R248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85" s="4" t="s">
        <v>5280</v>
      </c>
      <c r="T2485" s="4" t="s">
        <v>5281</v>
      </c>
      <c r="U2485" s="68">
        <v>44745</v>
      </c>
      <c r="V2485" s="347" t="s">
        <v>18</v>
      </c>
      <c r="W2485" s="9">
        <v>27381</v>
      </c>
      <c r="X2485" s="4" t="s">
        <v>11</v>
      </c>
      <c r="Y2485" s="4" t="s">
        <v>1285</v>
      </c>
      <c r="Z2485" s="68">
        <v>44730</v>
      </c>
    </row>
    <row r="2486" spans="1:26" ht="12.75" x14ac:dyDescent="0.35">
      <c r="A24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2486" s="181" t="str">
        <f>IF(All_Opps[[#This Row],[WeekMod]]&lt;&gt;"",CONCATENATE(All_Opps[[#This Row],[Opp Year]],"-",TEXT(All_Opps[[#This Row],[WeekMod]],"00#")),"")</f>
        <v>2023-025</v>
      </c>
      <c r="C24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2486" s="181" t="str">
        <f>CONCATENATE(All_Opps[[#This Row],[Opp Year]],"-",TEXT(All_Opps[[#This Row],[Week]],"00#"))</f>
        <v>2023-025</v>
      </c>
      <c r="E2486" s="181">
        <f>IFERROR(VALUE(RIGHT(All_Opps[[#This Row],[Opportunity Name]],2)),"")</f>
        <v>1</v>
      </c>
      <c r="F2486" s="181">
        <f>IFERROR(("20"&amp;LEFT(All_Opps[[#This Row],[Opportunity Name]],2))*1,"")</f>
        <v>2023</v>
      </c>
      <c r="G2486" s="181" t="str">
        <f>MID(All_Opps[[#This Row],[Opportunity Name]],3,2)</f>
        <v>02</v>
      </c>
      <c r="H2486" s="181" t="str">
        <f>LEFT(All_Opps[[#This Row],[Opportunity Name]],7)</f>
        <v>2302 Mo</v>
      </c>
      <c r="I2486" s="181" t="str" cm="1">
        <f t="array" ref="I24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86" s="181" t="str">
        <f>YEAR(All_Opps[[#This Row],[Close_Date]])&amp;"-"&amp;TEXT(MONTH(All_Opps[[#This Row],[Close_Date]]),"00")</f>
        <v>2022-06</v>
      </c>
      <c r="K2486" s="182">
        <f>All_Opps[[#This Row],[Created Date2]]*1</f>
        <v>44713</v>
      </c>
      <c r="L2486" s="183">
        <f>YEAR(All_Opps[[#This Row],[Created_Date]])</f>
        <v>2022</v>
      </c>
      <c r="M2486" s="184">
        <f>WEEKNUM(All_Opps[[#This Row],[Created_Date]],16)</f>
        <v>22</v>
      </c>
      <c r="N2486" s="182">
        <f>All_Opps[[#This Row],[Close Date]]*1</f>
        <v>44724</v>
      </c>
      <c r="O2486" s="185">
        <f>YEAR(All_Opps[[#This Row],[Close_Date]])</f>
        <v>2022</v>
      </c>
      <c r="P2486" s="183">
        <f>MONTH(All_Opps[[#This Row],[Close Date]])</f>
        <v>6</v>
      </c>
      <c r="Q2486" s="181">
        <f>WEEKNUM(All_Opps[[#This Row],[Close Date]],1)</f>
        <v>25</v>
      </c>
      <c r="R248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86" s="4" t="s">
        <v>5282</v>
      </c>
      <c r="T2486" s="4" t="s">
        <v>5283</v>
      </c>
      <c r="U2486" s="68">
        <v>44724</v>
      </c>
      <c r="V2486" s="347" t="s">
        <v>18</v>
      </c>
      <c r="W2486" s="341">
        <v>22589</v>
      </c>
      <c r="X2486" s="4" t="s">
        <v>10</v>
      </c>
      <c r="Y2486" s="4" t="s">
        <v>328</v>
      </c>
      <c r="Z2486" s="68">
        <v>44713</v>
      </c>
    </row>
    <row r="2487" spans="1:26" ht="12.75" x14ac:dyDescent="0.35">
      <c r="A24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2487" s="181" t="str">
        <f>IF(All_Opps[[#This Row],[WeekMod]]&lt;&gt;"",CONCATENATE(All_Opps[[#This Row],[Opp Year]],"-",TEXT(All_Opps[[#This Row],[WeekMod]],"00#")),"")</f>
        <v>2022-081</v>
      </c>
      <c r="C24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2487" s="181" t="str">
        <f>CONCATENATE(All_Opps[[#This Row],[Opp Year]],"-",TEXT(All_Opps[[#This Row],[Week]],"00#"))</f>
        <v>2022-081</v>
      </c>
      <c r="E2487" s="181">
        <f>IFERROR(VALUE(RIGHT(All_Opps[[#This Row],[Opportunity Name]],2)),"")</f>
        <v>4</v>
      </c>
      <c r="F2487" s="181">
        <f>IFERROR(("20"&amp;LEFT(All_Opps[[#This Row],[Opportunity Name]],2))*1,"")</f>
        <v>2022</v>
      </c>
      <c r="G2487" s="181" t="str">
        <f>MID(All_Opps[[#This Row],[Opportunity Name]],3,2)</f>
        <v>10</v>
      </c>
      <c r="H2487" s="181" t="str">
        <f>LEFT(All_Opps[[#This Row],[Opportunity Name]],7)</f>
        <v>2210 Be</v>
      </c>
      <c r="I2487" s="181" t="str" cm="1">
        <f t="array" ref="I24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87" s="181" t="str">
        <f>YEAR(All_Opps[[#This Row],[Close_Date]])&amp;"-"&amp;TEXT(MONTH(All_Opps[[#This Row],[Close_Date]]),"00")</f>
        <v>2022-07</v>
      </c>
      <c r="K2487" s="182">
        <f>All_Opps[[#This Row],[Created Date2]]*1</f>
        <v>44740</v>
      </c>
      <c r="L2487" s="183">
        <f>YEAR(All_Opps[[#This Row],[Created_Date]])</f>
        <v>2022</v>
      </c>
      <c r="M2487" s="184">
        <f>WEEKNUM(All_Opps[[#This Row],[Created_Date]],16)</f>
        <v>26</v>
      </c>
      <c r="N2487" s="182">
        <f>All_Opps[[#This Row],[Close Date]]*1</f>
        <v>44753</v>
      </c>
      <c r="O2487" s="185">
        <f>YEAR(All_Opps[[#This Row],[Close_Date]])</f>
        <v>2022</v>
      </c>
      <c r="P2487" s="183">
        <f>MONTH(All_Opps[[#This Row],[Close Date]])</f>
        <v>7</v>
      </c>
      <c r="Q2487" s="181">
        <f>WEEKNUM(All_Opps[[#This Row],[Close Date]],1)</f>
        <v>29</v>
      </c>
      <c r="R248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87" s="4" t="s">
        <v>5284</v>
      </c>
      <c r="T2487" s="4" t="s">
        <v>5285</v>
      </c>
      <c r="U2487" s="68">
        <v>44753</v>
      </c>
      <c r="V2487" s="347" t="s">
        <v>18</v>
      </c>
      <c r="W2487" s="9">
        <v>67846</v>
      </c>
      <c r="X2487" s="4" t="s">
        <v>13</v>
      </c>
      <c r="Y2487" s="4" t="s">
        <v>3563</v>
      </c>
      <c r="Z2487" s="68">
        <v>44740</v>
      </c>
    </row>
    <row r="2488" spans="1:26" ht="12.75" x14ac:dyDescent="0.35">
      <c r="A24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84</v>
      </c>
      <c r="B2488" s="181" t="str">
        <f>IF(All_Opps[[#This Row],[WeekMod]]&lt;&gt;"",CONCATENATE(All_Opps[[#This Row],[Opp Year]],"-",TEXT(All_Opps[[#This Row],[WeekMod]],"00#")),"")</f>
        <v>2022-084</v>
      </c>
      <c r="C24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84</v>
      </c>
      <c r="D2488" s="181" t="str">
        <f>CONCATENATE(All_Opps[[#This Row],[Opp Year]],"-",TEXT(All_Opps[[#This Row],[Week]],"00#"))</f>
        <v>2022-084</v>
      </c>
      <c r="E2488" s="181">
        <f>IFERROR(VALUE(RIGHT(All_Opps[[#This Row],[Opportunity Name]],2)),"")</f>
        <v>1</v>
      </c>
      <c r="F2488" s="181">
        <f>IFERROR(("20"&amp;LEFT(All_Opps[[#This Row],[Opportunity Name]],2))*1,"")</f>
        <v>2022</v>
      </c>
      <c r="G2488" s="181" t="str">
        <f>MID(All_Opps[[#This Row],[Opportunity Name]],3,2)</f>
        <v>08</v>
      </c>
      <c r="H2488" s="181" t="str">
        <f>LEFT(All_Opps[[#This Row],[Opportunity Name]],7)</f>
        <v>2208-32</v>
      </c>
      <c r="I2488" s="181" t="str" cm="1">
        <f t="array" ref="I24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88" s="181" t="str">
        <f>YEAR(All_Opps[[#This Row],[Close_Date]])&amp;"-"&amp;TEXT(MONTH(All_Opps[[#This Row],[Close_Date]]),"00")</f>
        <v>2022-08</v>
      </c>
      <c r="K2488" s="182">
        <f>All_Opps[[#This Row],[Created Date2]]*1</f>
        <v>44771</v>
      </c>
      <c r="L2488" s="183">
        <f>YEAR(All_Opps[[#This Row],[Created_Date]])</f>
        <v>2022</v>
      </c>
      <c r="M2488" s="184">
        <f>WEEKNUM(All_Opps[[#This Row],[Created_Date]],16)</f>
        <v>30</v>
      </c>
      <c r="N2488" s="182">
        <f>All_Opps[[#This Row],[Close Date]]*1</f>
        <v>44776</v>
      </c>
      <c r="O2488" s="185">
        <f>YEAR(All_Opps[[#This Row],[Close_Date]])</f>
        <v>2022</v>
      </c>
      <c r="P2488" s="183">
        <f>MONTH(All_Opps[[#This Row],[Close Date]])</f>
        <v>8</v>
      </c>
      <c r="Q2488" s="181">
        <f>WEEKNUM(All_Opps[[#This Row],[Close Date]],1)</f>
        <v>32</v>
      </c>
      <c r="R248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</v>
      </c>
      <c r="S2488" s="4" t="s">
        <v>5286</v>
      </c>
      <c r="T2488" s="4" t="s">
        <v>5287</v>
      </c>
      <c r="U2488" s="68">
        <v>44776</v>
      </c>
      <c r="V2488" s="347" t="s">
        <v>19</v>
      </c>
      <c r="W2488" s="341">
        <v>91466</v>
      </c>
      <c r="X2488" s="4" t="s">
        <v>15</v>
      </c>
      <c r="Y2488" s="4" t="s">
        <v>328</v>
      </c>
      <c r="Z2488" s="68">
        <v>44771</v>
      </c>
    </row>
    <row r="2489" spans="1:26" ht="12.75" x14ac:dyDescent="0.35">
      <c r="A24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2489" s="181" t="str">
        <f>IF(All_Opps[[#This Row],[WeekMod]]&lt;&gt;"",CONCATENATE(All_Opps[[#This Row],[Opp Year]],"-",TEXT(All_Opps[[#This Row],[WeekMod]],"00#")),"")</f>
        <v>2022-080</v>
      </c>
      <c r="C24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2489" s="181" t="str">
        <f>CONCATENATE(All_Opps[[#This Row],[Opp Year]],"-",TEXT(All_Opps[[#This Row],[Week]],"00#"))</f>
        <v>2022-080</v>
      </c>
      <c r="E2489" s="181">
        <f>IFERROR(VALUE(RIGHT(All_Opps[[#This Row],[Opportunity Name]],2)),"")</f>
        <v>2</v>
      </c>
      <c r="F2489" s="181">
        <f>IFERROR(("20"&amp;LEFT(All_Opps[[#This Row],[Opportunity Name]],2))*1,"")</f>
        <v>2022</v>
      </c>
      <c r="G2489" s="181" t="str">
        <f>MID(All_Opps[[#This Row],[Opportunity Name]],3,2)</f>
        <v>10</v>
      </c>
      <c r="H2489" s="181" t="str">
        <f>LEFT(All_Opps[[#This Row],[Opportunity Name]],7)</f>
        <v>2210-11</v>
      </c>
      <c r="I2489" s="181" t="str" cm="1">
        <f t="array" ref="I24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89" s="181" t="str">
        <f>YEAR(All_Opps[[#This Row],[Close_Date]])&amp;"-"&amp;TEXT(MONTH(All_Opps[[#This Row],[Close_Date]]),"00")</f>
        <v>2022-07</v>
      </c>
      <c r="K2489" s="182">
        <f>All_Opps[[#This Row],[Created Date2]]*1</f>
        <v>44741</v>
      </c>
      <c r="L2489" s="183">
        <f>YEAR(All_Opps[[#This Row],[Created_Date]])</f>
        <v>2022</v>
      </c>
      <c r="M2489" s="184">
        <f>WEEKNUM(All_Opps[[#This Row],[Created_Date]],16)</f>
        <v>26</v>
      </c>
      <c r="N2489" s="182">
        <f>All_Opps[[#This Row],[Close Date]]*1</f>
        <v>44745</v>
      </c>
      <c r="O2489" s="185">
        <f>YEAR(All_Opps[[#This Row],[Close_Date]])</f>
        <v>2022</v>
      </c>
      <c r="P2489" s="183">
        <f>MONTH(All_Opps[[#This Row],[Close Date]])</f>
        <v>7</v>
      </c>
      <c r="Q2489" s="181">
        <f>WEEKNUM(All_Opps[[#This Row],[Close Date]],1)</f>
        <v>28</v>
      </c>
      <c r="R248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94</v>
      </c>
      <c r="S2489" s="4" t="s">
        <v>5288</v>
      </c>
      <c r="T2489" s="4" t="s">
        <v>5289</v>
      </c>
      <c r="U2489" s="68">
        <v>44745</v>
      </c>
      <c r="V2489" s="347" t="s">
        <v>19</v>
      </c>
      <c r="W2489" s="9">
        <v>122398</v>
      </c>
      <c r="X2489" s="4" t="s">
        <v>11</v>
      </c>
      <c r="Y2489" s="4" t="s">
        <v>1285</v>
      </c>
      <c r="Z2489" s="68">
        <v>44741</v>
      </c>
    </row>
    <row r="2490" spans="1:26" ht="12.75" x14ac:dyDescent="0.35">
      <c r="A24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2490" s="181" t="str">
        <f>IF(All_Opps[[#This Row],[WeekMod]]&lt;&gt;"",CONCATENATE(All_Opps[[#This Row],[Opp Year]],"-",TEXT(All_Opps[[#This Row],[WeekMod]],"00#")),"")</f>
        <v>2022-080</v>
      </c>
      <c r="C24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2490" s="181" t="str">
        <f>CONCATENATE(All_Opps[[#This Row],[Opp Year]],"-",TEXT(All_Opps[[#This Row],[Week]],"00#"))</f>
        <v>2022-080</v>
      </c>
      <c r="E2490" s="181">
        <f>IFERROR(VALUE(RIGHT(All_Opps[[#This Row],[Opportunity Name]],2)),"")</f>
        <v>2</v>
      </c>
      <c r="F2490" s="181">
        <f>IFERROR(("20"&amp;LEFT(All_Opps[[#This Row],[Opportunity Name]],2))*1,"")</f>
        <v>2022</v>
      </c>
      <c r="G2490" s="181" t="str">
        <f>MID(All_Opps[[#This Row],[Opportunity Name]],3,2)</f>
        <v>07</v>
      </c>
      <c r="H2490" s="181" t="str">
        <f>LEFT(All_Opps[[#This Row],[Opportunity Name]],7)</f>
        <v>2207 Ro</v>
      </c>
      <c r="I2490" s="181" t="str" cm="1">
        <f t="array" ref="I24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90" s="181" t="str">
        <f>YEAR(All_Opps[[#This Row],[Close_Date]])&amp;"-"&amp;TEXT(MONTH(All_Opps[[#This Row],[Close_Date]]),"00")</f>
        <v>2022-07</v>
      </c>
      <c r="K2490" s="182">
        <f>All_Opps[[#This Row],[Created Date2]]*1</f>
        <v>44747</v>
      </c>
      <c r="L2490" s="183">
        <f>YEAR(All_Opps[[#This Row],[Created_Date]])</f>
        <v>2022</v>
      </c>
      <c r="M2490" s="184">
        <f>WEEKNUM(All_Opps[[#This Row],[Created_Date]],16)</f>
        <v>27</v>
      </c>
      <c r="N2490" s="182">
        <f>All_Opps[[#This Row],[Close Date]]*1</f>
        <v>44748</v>
      </c>
      <c r="O2490" s="185">
        <f>YEAR(All_Opps[[#This Row],[Close_Date]])</f>
        <v>2022</v>
      </c>
      <c r="P2490" s="183">
        <f>MONTH(All_Opps[[#This Row],[Close Date]])</f>
        <v>7</v>
      </c>
      <c r="Q2490" s="181">
        <f>WEEKNUM(All_Opps[[#This Row],[Close Date]],1)</f>
        <v>28</v>
      </c>
      <c r="R24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90" s="4" t="s">
        <v>5290</v>
      </c>
      <c r="T2490" s="4" t="s">
        <v>5291</v>
      </c>
      <c r="U2490" s="68">
        <v>44748</v>
      </c>
      <c r="V2490" s="347" t="s">
        <v>18</v>
      </c>
      <c r="W2490" s="9">
        <v>30215</v>
      </c>
      <c r="X2490" s="4" t="s">
        <v>12</v>
      </c>
      <c r="Y2490" s="4" t="s">
        <v>1285</v>
      </c>
      <c r="Z2490" s="68">
        <v>44747</v>
      </c>
    </row>
    <row r="2491" spans="1:26" ht="12.75" x14ac:dyDescent="0.35">
      <c r="A24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83</v>
      </c>
      <c r="B2491" s="181" t="str">
        <f>IF(All_Opps[[#This Row],[WeekMod]]&lt;&gt;"",CONCATENATE(All_Opps[[#This Row],[Opp Year]],"-",TEXT(All_Opps[[#This Row],[WeekMod]],"00#")),"")</f>
        <v>2022-083</v>
      </c>
      <c r="C24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83</v>
      </c>
      <c r="D2491" s="181" t="str">
        <f>CONCATENATE(All_Opps[[#This Row],[Opp Year]],"-",TEXT(All_Opps[[#This Row],[Week]],"00#"))</f>
        <v>2022-083</v>
      </c>
      <c r="E2491" s="181">
        <f>IFERROR(VALUE(RIGHT(All_Opps[[#This Row],[Opportunity Name]],2)),"")</f>
        <v>2</v>
      </c>
      <c r="F2491" s="181">
        <f>IFERROR(("20"&amp;LEFT(All_Opps[[#This Row],[Opportunity Name]],2))*1,"")</f>
        <v>2022</v>
      </c>
      <c r="G2491" s="181" t="str">
        <f>MID(All_Opps[[#This Row],[Opportunity Name]],3,2)</f>
        <v>10</v>
      </c>
      <c r="H2491" s="181" t="str">
        <f>LEFT(All_Opps[[#This Row],[Opportunity Name]],7)</f>
        <v>2210-12</v>
      </c>
      <c r="I2491" s="181" t="str" cm="1">
        <f t="array" ref="I24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91" s="181" t="str">
        <f>YEAR(All_Opps[[#This Row],[Close_Date]])&amp;"-"&amp;TEXT(MONTH(All_Opps[[#This Row],[Close_Date]]),"00")</f>
        <v>2022-07</v>
      </c>
      <c r="K2491" s="182">
        <f>All_Opps[[#This Row],[Created Date2]]*1</f>
        <v>44756</v>
      </c>
      <c r="L2491" s="183">
        <f>YEAR(All_Opps[[#This Row],[Created_Date]])</f>
        <v>2022</v>
      </c>
      <c r="M2491" s="184">
        <f>WEEKNUM(All_Opps[[#This Row],[Created_Date]],16)</f>
        <v>28</v>
      </c>
      <c r="N2491" s="182">
        <f>All_Opps[[#This Row],[Close Date]]*1</f>
        <v>44770</v>
      </c>
      <c r="O2491" s="185">
        <f>YEAR(All_Opps[[#This Row],[Close_Date]])</f>
        <v>2022</v>
      </c>
      <c r="P2491" s="183">
        <f>MONTH(All_Opps[[#This Row],[Close Date]])</f>
        <v>7</v>
      </c>
      <c r="Q2491" s="181">
        <f>WEEKNUM(All_Opps[[#This Row],[Close Date]],1)</f>
        <v>31</v>
      </c>
      <c r="R249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79</v>
      </c>
      <c r="S2491" s="4" t="s">
        <v>5292</v>
      </c>
      <c r="T2491" s="4" t="s">
        <v>5293</v>
      </c>
      <c r="U2491" s="68">
        <v>44770</v>
      </c>
      <c r="V2491" s="347" t="s">
        <v>19</v>
      </c>
      <c r="W2491" s="9">
        <v>57543</v>
      </c>
      <c r="X2491" s="4" t="s">
        <v>24</v>
      </c>
      <c r="Y2491" s="4" t="s">
        <v>1285</v>
      </c>
      <c r="Z2491" s="68">
        <v>44756</v>
      </c>
    </row>
    <row r="2492" spans="1:26" ht="12.75" x14ac:dyDescent="0.35">
      <c r="A24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2492" s="181" t="str">
        <f>IF(All_Opps[[#This Row],[WeekMod]]&lt;&gt;"",CONCATENATE(All_Opps[[#This Row],[Opp Year]],"-",TEXT(All_Opps[[#This Row],[WeekMod]],"00#")),"")</f>
        <v>2023-029</v>
      </c>
      <c r="C24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2492" s="181" t="str">
        <f>CONCATENATE(All_Opps[[#This Row],[Opp Year]],"-",TEXT(All_Opps[[#This Row],[Week]],"00#"))</f>
        <v>2023-029</v>
      </c>
      <c r="E2492" s="181">
        <f>IFERROR(VALUE(RIGHT(All_Opps[[#This Row],[Opportunity Name]],2)),"")</f>
        <v>2</v>
      </c>
      <c r="F2492" s="181">
        <f>IFERROR(("20"&amp;LEFT(All_Opps[[#This Row],[Opportunity Name]],2))*1,"")</f>
        <v>2023</v>
      </c>
      <c r="G2492" s="181" t="str">
        <f>MID(All_Opps[[#This Row],[Opportunity Name]],3,2)</f>
        <v>06</v>
      </c>
      <c r="H2492" s="181" t="str">
        <f>LEFT(All_Opps[[#This Row],[Opportunity Name]],7)</f>
        <v>2306 Gr</v>
      </c>
      <c r="I2492" s="181" t="str" cm="1">
        <f t="array" ref="I24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92" s="181" t="str">
        <f>YEAR(All_Opps[[#This Row],[Close_Date]])&amp;"-"&amp;TEXT(MONTH(All_Opps[[#This Row],[Close_Date]]),"00")</f>
        <v>2022-07</v>
      </c>
      <c r="K2492" s="182">
        <f>All_Opps[[#This Row],[Created Date2]]*1</f>
        <v>44746</v>
      </c>
      <c r="L2492" s="183">
        <f>YEAR(All_Opps[[#This Row],[Created_Date]])</f>
        <v>2022</v>
      </c>
      <c r="M2492" s="184">
        <f>WEEKNUM(All_Opps[[#This Row],[Created_Date]],16)</f>
        <v>27</v>
      </c>
      <c r="N2492" s="182">
        <f>All_Opps[[#This Row],[Close Date]]*1</f>
        <v>44758</v>
      </c>
      <c r="O2492" s="185">
        <f>YEAR(All_Opps[[#This Row],[Close_Date]])</f>
        <v>2022</v>
      </c>
      <c r="P2492" s="183">
        <f>MONTH(All_Opps[[#This Row],[Close Date]])</f>
        <v>7</v>
      </c>
      <c r="Q2492" s="181">
        <f>WEEKNUM(All_Opps[[#This Row],[Close Date]],1)</f>
        <v>29</v>
      </c>
      <c r="R249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92" s="4" t="s">
        <v>5294</v>
      </c>
      <c r="T2492" s="4" t="s">
        <v>5295</v>
      </c>
      <c r="U2492" s="68">
        <v>44758</v>
      </c>
      <c r="V2492" s="347" t="s">
        <v>18</v>
      </c>
      <c r="W2492" s="9">
        <v>35585</v>
      </c>
      <c r="X2492" s="4" t="s">
        <v>181</v>
      </c>
      <c r="Y2492" s="4" t="s">
        <v>3563</v>
      </c>
      <c r="Z2492" s="68">
        <v>44746</v>
      </c>
    </row>
    <row r="2493" spans="1:26" ht="12.75" x14ac:dyDescent="0.35">
      <c r="A24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2493" s="181" t="str">
        <f>IF(All_Opps[[#This Row],[WeekMod]]&lt;&gt;"",CONCATENATE(All_Opps[[#This Row],[Opp Year]],"-",TEXT(All_Opps[[#This Row],[WeekMod]],"00#")),"")</f>
        <v>2022-079</v>
      </c>
      <c r="C24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2493" s="181" t="str">
        <f>CONCATENATE(All_Opps[[#This Row],[Opp Year]],"-",TEXT(All_Opps[[#This Row],[Week]],"00#"))</f>
        <v>2022-079</v>
      </c>
      <c r="E2493" s="181">
        <f>IFERROR(VALUE(RIGHT(All_Opps[[#This Row],[Opportunity Name]],2)),"")</f>
        <v>5</v>
      </c>
      <c r="F2493" s="181">
        <f>IFERROR(("20"&amp;LEFT(All_Opps[[#This Row],[Opportunity Name]],2))*1,"")</f>
        <v>2022</v>
      </c>
      <c r="G2493" s="181" t="str">
        <f>MID(All_Opps[[#This Row],[Opportunity Name]],3,2)</f>
        <v>12</v>
      </c>
      <c r="H2493" s="181" t="str">
        <f>LEFT(All_Opps[[#This Row],[Opportunity Name]],7)</f>
        <v>2212 Vi</v>
      </c>
      <c r="I2493" s="181" t="str" cm="1">
        <f t="array" ref="I24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93" s="181" t="str">
        <f>YEAR(All_Opps[[#This Row],[Close_Date]])&amp;"-"&amp;TEXT(MONTH(All_Opps[[#This Row],[Close_Date]]),"00")</f>
        <v>2022-06</v>
      </c>
      <c r="K2493" s="182">
        <f>All_Opps[[#This Row],[Created Date2]]*1</f>
        <v>44736</v>
      </c>
      <c r="L2493" s="183">
        <f>YEAR(All_Opps[[#This Row],[Created_Date]])</f>
        <v>2022</v>
      </c>
      <c r="M2493" s="184">
        <f>WEEKNUM(All_Opps[[#This Row],[Created_Date]],16)</f>
        <v>25</v>
      </c>
      <c r="N2493" s="182">
        <f>All_Opps[[#This Row],[Close Date]]*1</f>
        <v>44742</v>
      </c>
      <c r="O2493" s="185">
        <f>YEAR(All_Opps[[#This Row],[Close_Date]])</f>
        <v>2022</v>
      </c>
      <c r="P2493" s="183">
        <f>MONTH(All_Opps[[#This Row],[Close Date]])</f>
        <v>6</v>
      </c>
      <c r="Q2493" s="181">
        <f>WEEKNUM(All_Opps[[#This Row],[Close Date]],1)</f>
        <v>27</v>
      </c>
      <c r="R24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93" s="4" t="s">
        <v>5296</v>
      </c>
      <c r="T2493" s="4" t="s">
        <v>5297</v>
      </c>
      <c r="U2493" s="68">
        <v>44742</v>
      </c>
      <c r="V2493" s="347" t="s">
        <v>18</v>
      </c>
      <c r="W2493" s="341">
        <v>40076</v>
      </c>
      <c r="X2493" s="4" t="s">
        <v>15</v>
      </c>
      <c r="Y2493" s="4" t="s">
        <v>328</v>
      </c>
      <c r="Z2493" s="68">
        <v>44736</v>
      </c>
    </row>
    <row r="2494" spans="1:26" ht="12.75" x14ac:dyDescent="0.35">
      <c r="A24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2494" s="181" t="str">
        <f>IF(All_Opps[[#This Row],[WeekMod]]&lt;&gt;"",CONCATENATE(All_Opps[[#This Row],[Opp Year]],"-",TEXT(All_Opps[[#This Row],[WeekMod]],"00#")),"")</f>
        <v>2023-032</v>
      </c>
      <c r="C24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2494" s="181" t="str">
        <f>CONCATENATE(All_Opps[[#This Row],[Opp Year]],"-",TEXT(All_Opps[[#This Row],[Week]],"00#"))</f>
        <v>2023-032</v>
      </c>
      <c r="E2494" s="181">
        <f>IFERROR(VALUE(RIGHT(All_Opps[[#This Row],[Opportunity Name]],2)),"")</f>
        <v>3</v>
      </c>
      <c r="F2494" s="181">
        <f>IFERROR(("20"&amp;LEFT(All_Opps[[#This Row],[Opportunity Name]],2))*1,"")</f>
        <v>2023</v>
      </c>
      <c r="G2494" s="181" t="str">
        <f>MID(All_Opps[[#This Row],[Opportunity Name]],3,2)</f>
        <v>09</v>
      </c>
      <c r="H2494" s="181" t="str">
        <f>LEFT(All_Opps[[#This Row],[Opportunity Name]],7)</f>
        <v>2309 We</v>
      </c>
      <c r="I2494" s="181" t="str" cm="1">
        <f t="array" ref="I24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94" s="181" t="str">
        <f>YEAR(All_Opps[[#This Row],[Close_Date]])&amp;"-"&amp;TEXT(MONTH(All_Opps[[#This Row],[Close_Date]]),"00")</f>
        <v>2022-08</v>
      </c>
      <c r="K2494" s="182">
        <f>All_Opps[[#This Row],[Created Date2]]*1</f>
        <v>44760</v>
      </c>
      <c r="L2494" s="183">
        <f>YEAR(All_Opps[[#This Row],[Created_Date]])</f>
        <v>2022</v>
      </c>
      <c r="M2494" s="184">
        <f>WEEKNUM(All_Opps[[#This Row],[Created_Date]],16)</f>
        <v>29</v>
      </c>
      <c r="N2494" s="182">
        <f>All_Opps[[#This Row],[Close Date]]*1</f>
        <v>44777</v>
      </c>
      <c r="O2494" s="185">
        <f>YEAR(All_Opps[[#This Row],[Close_Date]])</f>
        <v>2022</v>
      </c>
      <c r="P2494" s="183">
        <f>MONTH(All_Opps[[#This Row],[Close Date]])</f>
        <v>8</v>
      </c>
      <c r="Q2494" s="181">
        <f>WEEKNUM(All_Opps[[#This Row],[Close Date]],1)</f>
        <v>32</v>
      </c>
      <c r="R249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94" s="4" t="s">
        <v>5298</v>
      </c>
      <c r="T2494" s="4" t="s">
        <v>5299</v>
      </c>
      <c r="U2494" s="68">
        <v>44777</v>
      </c>
      <c r="V2494" s="347" t="s">
        <v>18</v>
      </c>
      <c r="W2494" s="9">
        <v>55314</v>
      </c>
      <c r="X2494" s="4" t="s">
        <v>5</v>
      </c>
      <c r="Y2494" s="4" t="s">
        <v>1285</v>
      </c>
      <c r="Z2494" s="68">
        <v>44760</v>
      </c>
    </row>
    <row r="2495" spans="1:26" ht="12.75" x14ac:dyDescent="0.35">
      <c r="A24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2495" s="181" t="str">
        <f>IF(All_Opps[[#This Row],[WeekMod]]&lt;&gt;"",CONCATENATE(All_Opps[[#This Row],[Opp Year]],"-",TEXT(All_Opps[[#This Row],[WeekMod]],"00#")),"")</f>
        <v>2023-033</v>
      </c>
      <c r="C24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2495" s="181" t="str">
        <f>CONCATENATE(All_Opps[[#This Row],[Opp Year]],"-",TEXT(All_Opps[[#This Row],[Week]],"00#"))</f>
        <v>2023-033</v>
      </c>
      <c r="E2495" s="181">
        <f>IFERROR(VALUE(RIGHT(All_Opps[[#This Row],[Opportunity Name]],2)),"")</f>
        <v>2</v>
      </c>
      <c r="F2495" s="181">
        <f>IFERROR(("20"&amp;LEFT(All_Opps[[#This Row],[Opportunity Name]],2))*1,"")</f>
        <v>2023</v>
      </c>
      <c r="G2495" s="181" t="str">
        <f>MID(All_Opps[[#This Row],[Opportunity Name]],3,2)</f>
        <v>07</v>
      </c>
      <c r="H2495" s="181" t="str">
        <f>LEFT(All_Opps[[#This Row],[Opportunity Name]],7)</f>
        <v>2307 Ma</v>
      </c>
      <c r="I2495" s="181" t="str" cm="1">
        <f t="array" ref="I24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95" s="181" t="str">
        <f>YEAR(All_Opps[[#This Row],[Close_Date]])&amp;"-"&amp;TEXT(MONTH(All_Opps[[#This Row],[Close_Date]]),"00")</f>
        <v>2022-08</v>
      </c>
      <c r="K2495" s="182">
        <f>All_Opps[[#This Row],[Created Date2]]*1</f>
        <v>44765</v>
      </c>
      <c r="L2495" s="183">
        <f>YEAR(All_Opps[[#This Row],[Created_Date]])</f>
        <v>2022</v>
      </c>
      <c r="M2495" s="184">
        <f>WEEKNUM(All_Opps[[#This Row],[Created_Date]],16)</f>
        <v>30</v>
      </c>
      <c r="N2495" s="182">
        <f>All_Opps[[#This Row],[Close Date]]*1</f>
        <v>44780</v>
      </c>
      <c r="O2495" s="185">
        <f>YEAR(All_Opps[[#This Row],[Close_Date]])</f>
        <v>2022</v>
      </c>
      <c r="P2495" s="183">
        <f>MONTH(All_Opps[[#This Row],[Close Date]])</f>
        <v>8</v>
      </c>
      <c r="Q2495" s="181">
        <f>WEEKNUM(All_Opps[[#This Row],[Close Date]],1)</f>
        <v>33</v>
      </c>
      <c r="R249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95" s="4" t="s">
        <v>5300</v>
      </c>
      <c r="T2495" s="4" t="s">
        <v>5301</v>
      </c>
      <c r="U2495" s="68">
        <v>44780</v>
      </c>
      <c r="V2495" s="347" t="s">
        <v>18</v>
      </c>
      <c r="W2495" s="9">
        <v>29708</v>
      </c>
      <c r="X2495" s="4" t="s">
        <v>13</v>
      </c>
      <c r="Y2495" s="4" t="s">
        <v>1285</v>
      </c>
      <c r="Z2495" s="68">
        <v>44765</v>
      </c>
    </row>
    <row r="2496" spans="1:26" ht="12.75" x14ac:dyDescent="0.35">
      <c r="A24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2496" s="181" t="str">
        <f>IF(All_Opps[[#This Row],[WeekMod]]&lt;&gt;"",CONCATENATE(All_Opps[[#This Row],[Opp Year]],"-",TEXT(All_Opps[[#This Row],[WeekMod]],"00#")),"")</f>
        <v>2023-028</v>
      </c>
      <c r="C24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2496" s="181" t="str">
        <f>CONCATENATE(All_Opps[[#This Row],[Opp Year]],"-",TEXT(All_Opps[[#This Row],[Week]],"00#"))</f>
        <v>2023-028</v>
      </c>
      <c r="E2496" s="181">
        <f>IFERROR(VALUE(RIGHT(All_Opps[[#This Row],[Opportunity Name]],2)),"")</f>
        <v>2</v>
      </c>
      <c r="F2496" s="181">
        <f>IFERROR(("20"&amp;LEFT(All_Opps[[#This Row],[Opportunity Name]],2))*1,"")</f>
        <v>2023</v>
      </c>
      <c r="G2496" s="181" t="str">
        <f>MID(All_Opps[[#This Row],[Opportunity Name]],3,2)</f>
        <v>11</v>
      </c>
      <c r="H2496" s="181" t="str">
        <f>LEFT(All_Opps[[#This Row],[Opportunity Name]],7)</f>
        <v>2311-01</v>
      </c>
      <c r="I2496" s="181" t="str" cm="1">
        <f t="array" ref="I24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96" s="181" t="str">
        <f>YEAR(All_Opps[[#This Row],[Close_Date]])&amp;"-"&amp;TEXT(MONTH(All_Opps[[#This Row],[Close_Date]]),"00")</f>
        <v>2022-07</v>
      </c>
      <c r="K2496" s="182">
        <f>All_Opps[[#This Row],[Created Date2]]*1</f>
        <v>44681</v>
      </c>
      <c r="L2496" s="183">
        <f>YEAR(All_Opps[[#This Row],[Created_Date]])</f>
        <v>2022</v>
      </c>
      <c r="M2496" s="184">
        <f>WEEKNUM(All_Opps[[#This Row],[Created_Date]],16)</f>
        <v>18</v>
      </c>
      <c r="N2496" s="182">
        <f>All_Opps[[#This Row],[Close Date]]*1</f>
        <v>44746</v>
      </c>
      <c r="O2496" s="185">
        <f>YEAR(All_Opps[[#This Row],[Close_Date]])</f>
        <v>2022</v>
      </c>
      <c r="P2496" s="183">
        <f>MONTH(All_Opps[[#This Row],[Close Date]])</f>
        <v>7</v>
      </c>
      <c r="Q2496" s="181">
        <f>WEEKNUM(All_Opps[[#This Row],[Close Date]],1)</f>
        <v>28</v>
      </c>
      <c r="R249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550</v>
      </c>
      <c r="S2496" s="4" t="s">
        <v>5302</v>
      </c>
      <c r="T2496" s="4" t="s">
        <v>5303</v>
      </c>
      <c r="U2496" s="68">
        <v>44746</v>
      </c>
      <c r="V2496" s="347" t="s">
        <v>19</v>
      </c>
      <c r="W2496" s="341">
        <v>177455</v>
      </c>
      <c r="X2496" s="4" t="s">
        <v>11</v>
      </c>
      <c r="Y2496" s="4" t="s">
        <v>328</v>
      </c>
      <c r="Z2496" s="68">
        <v>44681</v>
      </c>
    </row>
    <row r="2497" spans="1:26" ht="12.75" x14ac:dyDescent="0.35">
      <c r="A24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2497" s="181" t="str">
        <f>IF(All_Opps[[#This Row],[WeekMod]]&lt;&gt;"",CONCATENATE(All_Opps[[#This Row],[Opp Year]],"-",TEXT(All_Opps[[#This Row],[WeekMod]],"00#")),"")</f>
        <v>2023-026</v>
      </c>
      <c r="C24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2497" s="181" t="str">
        <f>CONCATENATE(All_Opps[[#This Row],[Opp Year]],"-",TEXT(All_Opps[[#This Row],[Week]],"00#"))</f>
        <v>2023-026</v>
      </c>
      <c r="E2497" s="181">
        <f>IFERROR(VALUE(RIGHT(All_Opps[[#This Row],[Opportunity Name]],2)),"")</f>
        <v>2</v>
      </c>
      <c r="F2497" s="181">
        <f>IFERROR(("20"&amp;LEFT(All_Opps[[#This Row],[Opportunity Name]],2))*1,"")</f>
        <v>2023</v>
      </c>
      <c r="G2497" s="181" t="str">
        <f>MID(All_Opps[[#This Row],[Opportunity Name]],3,2)</f>
        <v>02</v>
      </c>
      <c r="H2497" s="181" t="str">
        <f>LEFT(All_Opps[[#This Row],[Opportunity Name]],7)</f>
        <v>2302-09</v>
      </c>
      <c r="I2497" s="181" t="str" cm="1">
        <f t="array" ref="I24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97" s="181" t="str">
        <f>YEAR(All_Opps[[#This Row],[Close_Date]])&amp;"-"&amp;TEXT(MONTH(All_Opps[[#This Row],[Close_Date]]),"00")</f>
        <v>2022-06</v>
      </c>
      <c r="K2497" s="182">
        <f>All_Opps[[#This Row],[Created Date2]]*1</f>
        <v>44703</v>
      </c>
      <c r="L2497" s="183">
        <f>YEAR(All_Opps[[#This Row],[Created_Date]])</f>
        <v>2022</v>
      </c>
      <c r="M2497" s="184">
        <f>WEEKNUM(All_Opps[[#This Row],[Created_Date]],16)</f>
        <v>21</v>
      </c>
      <c r="N2497" s="182">
        <f>All_Opps[[#This Row],[Close Date]]*1</f>
        <v>44732</v>
      </c>
      <c r="O2497" s="185">
        <f>YEAR(All_Opps[[#This Row],[Close_Date]])</f>
        <v>2022</v>
      </c>
      <c r="P2497" s="183">
        <f>MONTH(All_Opps[[#This Row],[Close Date]])</f>
        <v>6</v>
      </c>
      <c r="Q2497" s="181">
        <f>WEEKNUM(All_Opps[[#This Row],[Close Date]],1)</f>
        <v>26</v>
      </c>
      <c r="R249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255</v>
      </c>
      <c r="S2497" s="4" t="s">
        <v>5304</v>
      </c>
      <c r="T2497" s="4" t="s">
        <v>5305</v>
      </c>
      <c r="U2497" s="68">
        <v>44732</v>
      </c>
      <c r="V2497" s="347" t="s">
        <v>19</v>
      </c>
      <c r="W2497" s="9">
        <v>92157</v>
      </c>
      <c r="X2497" s="4" t="s">
        <v>13</v>
      </c>
      <c r="Y2497" s="4" t="s">
        <v>3563</v>
      </c>
      <c r="Z2497" s="68">
        <v>44703</v>
      </c>
    </row>
    <row r="2498" spans="1:26" ht="12.75" x14ac:dyDescent="0.35">
      <c r="A249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498" s="181" t="str">
        <f>IF(All_Opps[[#This Row],[WeekMod]]&lt;&gt;"",CONCATENATE(All_Opps[[#This Row],[Opp Year]],"-",TEXT(All_Opps[[#This Row],[WeekMod]],"00#")),"")</f>
        <v/>
      </c>
      <c r="C24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498" s="181" t="str">
        <f>CONCATENATE(All_Opps[[#This Row],[Opp Year]],"-",TEXT(All_Opps[[#This Row],[Week]],"00#"))</f>
        <v>2024-001</v>
      </c>
      <c r="E2498" s="181">
        <f>IFERROR(VALUE(RIGHT(All_Opps[[#This Row],[Opportunity Name]],2)),"")</f>
        <v>10</v>
      </c>
      <c r="F2498" s="181">
        <f>IFERROR(("20"&amp;LEFT(All_Opps[[#This Row],[Opportunity Name]],2))*1,"")</f>
        <v>2024</v>
      </c>
      <c r="G2498" s="181" t="str">
        <f>MID(All_Opps[[#This Row],[Opportunity Name]],3,2)</f>
        <v>06</v>
      </c>
      <c r="H2498" s="181" t="str">
        <f>LEFT(All_Opps[[#This Row],[Opportunity Name]],7)</f>
        <v>2406 Wi</v>
      </c>
      <c r="I2498" s="181" t="str" cm="1">
        <f t="array" ref="I24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498" s="181" t="str">
        <f>YEAR(All_Opps[[#This Row],[Close_Date]])&amp;"-"&amp;TEXT(MONTH(All_Opps[[#This Row],[Close_Date]]),"00")</f>
        <v>2022-06</v>
      </c>
      <c r="K2498" s="182">
        <f>All_Opps[[#This Row],[Created Date2]]*1</f>
        <v>44690</v>
      </c>
      <c r="L2498" s="183">
        <f>YEAR(All_Opps[[#This Row],[Created_Date]])</f>
        <v>2022</v>
      </c>
      <c r="M2498" s="184">
        <f>WEEKNUM(All_Opps[[#This Row],[Created_Date]],16)</f>
        <v>19</v>
      </c>
      <c r="N2498" s="182">
        <f>All_Opps[[#This Row],[Close Date]]*1</f>
        <v>44742</v>
      </c>
      <c r="O2498" s="185">
        <f>YEAR(All_Opps[[#This Row],[Close_Date]])</f>
        <v>2022</v>
      </c>
      <c r="P2498" s="183">
        <f>MONTH(All_Opps[[#This Row],[Close Date]])</f>
        <v>6</v>
      </c>
      <c r="Q2498" s="181">
        <f>WEEKNUM(All_Opps[[#This Row],[Close Date]],1)</f>
        <v>27</v>
      </c>
      <c r="R24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498" s="4" t="s">
        <v>5306</v>
      </c>
      <c r="T2498" s="4" t="s">
        <v>5307</v>
      </c>
      <c r="U2498" s="68">
        <v>44742</v>
      </c>
      <c r="V2498" s="347" t="s">
        <v>18</v>
      </c>
      <c r="W2498" s="9">
        <v>190044</v>
      </c>
      <c r="X2498" s="4" t="s">
        <v>6</v>
      </c>
      <c r="Y2498" s="4" t="s">
        <v>1285</v>
      </c>
      <c r="Z2498" s="68">
        <v>44690</v>
      </c>
    </row>
    <row r="2499" spans="1:26" ht="12.75" x14ac:dyDescent="0.35">
      <c r="A24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2499" s="181" t="str">
        <f>IF(All_Opps[[#This Row],[WeekMod]]&lt;&gt;"",CONCATENATE(All_Opps[[#This Row],[Opp Year]],"-",TEXT(All_Opps[[#This Row],[WeekMod]],"00#")),"")</f>
        <v>2023-025</v>
      </c>
      <c r="C24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2499" s="181" t="str">
        <f>CONCATENATE(All_Opps[[#This Row],[Opp Year]],"-",TEXT(All_Opps[[#This Row],[Week]],"00#"))</f>
        <v>2023-025</v>
      </c>
      <c r="E2499" s="181">
        <f>IFERROR(VALUE(RIGHT(All_Opps[[#This Row],[Opportunity Name]],2)),"")</f>
        <v>2</v>
      </c>
      <c r="F2499" s="181">
        <f>IFERROR(("20"&amp;LEFT(All_Opps[[#This Row],[Opportunity Name]],2))*1,"")</f>
        <v>2023</v>
      </c>
      <c r="G2499" s="181" t="str">
        <f>MID(All_Opps[[#This Row],[Opportunity Name]],3,2)</f>
        <v>03</v>
      </c>
      <c r="H2499" s="181" t="str">
        <f>LEFT(All_Opps[[#This Row],[Opportunity Name]],7)</f>
        <v>2303-05</v>
      </c>
      <c r="I2499" s="181" t="str" cm="1">
        <f t="array" ref="I24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499" s="181" t="str">
        <f>YEAR(All_Opps[[#This Row],[Close_Date]])&amp;"-"&amp;TEXT(MONTH(All_Opps[[#This Row],[Close_Date]]),"00")</f>
        <v>2022-06</v>
      </c>
      <c r="K2499" s="182">
        <f>All_Opps[[#This Row],[Created Date2]]*1</f>
        <v>44723</v>
      </c>
      <c r="L2499" s="183">
        <f>YEAR(All_Opps[[#This Row],[Created_Date]])</f>
        <v>2022</v>
      </c>
      <c r="M2499" s="184">
        <f>WEEKNUM(All_Opps[[#This Row],[Created_Date]],16)</f>
        <v>24</v>
      </c>
      <c r="N2499" s="182">
        <f>All_Opps[[#This Row],[Close Date]]*1</f>
        <v>44729</v>
      </c>
      <c r="O2499" s="185">
        <f>YEAR(All_Opps[[#This Row],[Close_Date]])</f>
        <v>2022</v>
      </c>
      <c r="P2499" s="183">
        <f>MONTH(All_Opps[[#This Row],[Close Date]])</f>
        <v>6</v>
      </c>
      <c r="Q2499" s="181">
        <f>WEEKNUM(All_Opps[[#This Row],[Close Date]],1)</f>
        <v>25</v>
      </c>
      <c r="R249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263</v>
      </c>
      <c r="S2499" s="4" t="s">
        <v>5308</v>
      </c>
      <c r="T2499" s="4" t="s">
        <v>5309</v>
      </c>
      <c r="U2499" s="68">
        <v>44729</v>
      </c>
      <c r="V2499" s="347" t="s">
        <v>19</v>
      </c>
      <c r="W2499" s="341">
        <v>63033</v>
      </c>
      <c r="X2499" s="4" t="s">
        <v>5</v>
      </c>
      <c r="Y2499" s="4" t="s">
        <v>328</v>
      </c>
      <c r="Z2499" s="68">
        <v>44723</v>
      </c>
    </row>
    <row r="2500" spans="1:26" ht="12.75" x14ac:dyDescent="0.35">
      <c r="A2500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500" s="181" t="str">
        <f>IF(All_Opps[[#This Row],[WeekMod]]&lt;&gt;"",CONCATENATE(All_Opps[[#This Row],[Opp Year]],"-",TEXT(All_Opps[[#This Row],[WeekMod]],"00#")),"")</f>
        <v/>
      </c>
      <c r="C25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500" s="181" t="str">
        <f>CONCATENATE(All_Opps[[#This Row],[Opp Year]],"-",TEXT(All_Opps[[#This Row],[Week]],"00#"))</f>
        <v>2024-001</v>
      </c>
      <c r="E2500" s="181">
        <f>IFERROR(VALUE(RIGHT(All_Opps[[#This Row],[Opportunity Name]],2)),"")</f>
        <v>1</v>
      </c>
      <c r="F2500" s="181">
        <f>IFERROR(("20"&amp;LEFT(All_Opps[[#This Row],[Opportunity Name]],2))*1,"")</f>
        <v>2024</v>
      </c>
      <c r="G2500" s="181" t="str">
        <f>MID(All_Opps[[#This Row],[Opportunity Name]],3,2)</f>
        <v>06</v>
      </c>
      <c r="H2500" s="181" t="str">
        <f>LEFT(All_Opps[[#This Row],[Opportunity Name]],7)</f>
        <v>2406 Ev</v>
      </c>
      <c r="I2500" s="181" t="str" cm="1">
        <f t="array" ref="I25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00" s="181" t="str">
        <f>YEAR(All_Opps[[#This Row],[Close_Date]])&amp;"-"&amp;TEXT(MONTH(All_Opps[[#This Row],[Close_Date]]),"00")</f>
        <v>2022-08</v>
      </c>
      <c r="K2500" s="182">
        <f>All_Opps[[#This Row],[Created Date2]]*1</f>
        <v>44769</v>
      </c>
      <c r="L2500" s="183">
        <f>YEAR(All_Opps[[#This Row],[Created_Date]])</f>
        <v>2022</v>
      </c>
      <c r="M2500" s="184">
        <f>WEEKNUM(All_Opps[[#This Row],[Created_Date]],16)</f>
        <v>30</v>
      </c>
      <c r="N2500" s="182">
        <f>All_Opps[[#This Row],[Close Date]]*1</f>
        <v>44780</v>
      </c>
      <c r="O2500" s="185">
        <f>YEAR(All_Opps[[#This Row],[Close_Date]])</f>
        <v>2022</v>
      </c>
      <c r="P2500" s="183">
        <f>MONTH(All_Opps[[#This Row],[Close Date]])</f>
        <v>8</v>
      </c>
      <c r="Q2500" s="181">
        <f>WEEKNUM(All_Opps[[#This Row],[Close Date]],1)</f>
        <v>33</v>
      </c>
      <c r="R250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00" s="4" t="s">
        <v>5310</v>
      </c>
      <c r="T2500" s="4" t="s">
        <v>5311</v>
      </c>
      <c r="U2500" s="68">
        <v>44780</v>
      </c>
      <c r="V2500" s="347" t="s">
        <v>18</v>
      </c>
      <c r="W2500" s="9">
        <v>38820</v>
      </c>
      <c r="X2500" s="4" t="s">
        <v>159</v>
      </c>
      <c r="Y2500" s="4" t="s">
        <v>1285</v>
      </c>
      <c r="Z2500" s="68">
        <v>44769</v>
      </c>
    </row>
    <row r="2501" spans="1:26" ht="12.75" x14ac:dyDescent="0.35">
      <c r="A25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83</v>
      </c>
      <c r="B2501" s="181" t="str">
        <f>IF(All_Opps[[#This Row],[WeekMod]]&lt;&gt;"",CONCATENATE(All_Opps[[#This Row],[Opp Year]],"-",TEXT(All_Opps[[#This Row],[WeekMod]],"00#")),"")</f>
        <v>2022-083</v>
      </c>
      <c r="C25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83</v>
      </c>
      <c r="D2501" s="181" t="str">
        <f>CONCATENATE(All_Opps[[#This Row],[Opp Year]],"-",TEXT(All_Opps[[#This Row],[Week]],"00#"))</f>
        <v>2022-083</v>
      </c>
      <c r="E2501" s="181">
        <f>IFERROR(VALUE(RIGHT(All_Opps[[#This Row],[Opportunity Name]],2)),"")</f>
        <v>1</v>
      </c>
      <c r="F2501" s="181">
        <f>IFERROR(("20"&amp;LEFT(All_Opps[[#This Row],[Opportunity Name]],2))*1,"")</f>
        <v>2022</v>
      </c>
      <c r="G2501" s="181" t="str">
        <f>MID(All_Opps[[#This Row],[Opportunity Name]],3,2)</f>
        <v>06</v>
      </c>
      <c r="H2501" s="181" t="str">
        <f>LEFT(All_Opps[[#This Row],[Opportunity Name]],7)</f>
        <v>2206 Ze</v>
      </c>
      <c r="I2501" s="181" t="str" cm="1">
        <f t="array" ref="I25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01" s="181" t="str">
        <f>YEAR(All_Opps[[#This Row],[Close_Date]])&amp;"-"&amp;TEXT(MONTH(All_Opps[[#This Row],[Close_Date]]),"00")</f>
        <v>2022-07</v>
      </c>
      <c r="K2501" s="182">
        <f>All_Opps[[#This Row],[Created Date2]]*1</f>
        <v>44673</v>
      </c>
      <c r="L2501" s="183">
        <f>YEAR(All_Opps[[#This Row],[Created_Date]])</f>
        <v>2022</v>
      </c>
      <c r="M2501" s="184">
        <f>WEEKNUM(All_Opps[[#This Row],[Created_Date]],16)</f>
        <v>16</v>
      </c>
      <c r="N2501" s="182">
        <f>All_Opps[[#This Row],[Close Date]]*1</f>
        <v>44768</v>
      </c>
      <c r="O2501" s="185">
        <f>YEAR(All_Opps[[#This Row],[Close_Date]])</f>
        <v>2022</v>
      </c>
      <c r="P2501" s="183">
        <f>MONTH(All_Opps[[#This Row],[Close Date]])</f>
        <v>7</v>
      </c>
      <c r="Q2501" s="181">
        <f>WEEKNUM(All_Opps[[#This Row],[Close Date]],1)</f>
        <v>31</v>
      </c>
      <c r="R25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01" s="4" t="s">
        <v>5312</v>
      </c>
      <c r="T2501" s="4" t="s">
        <v>5313</v>
      </c>
      <c r="U2501" s="68">
        <v>44768</v>
      </c>
      <c r="V2501" s="347" t="s">
        <v>18</v>
      </c>
      <c r="W2501" s="341">
        <v>19421</v>
      </c>
      <c r="X2501" s="4" t="s">
        <v>159</v>
      </c>
      <c r="Y2501" s="4" t="s">
        <v>328</v>
      </c>
      <c r="Z2501" s="68">
        <v>44673</v>
      </c>
    </row>
    <row r="2502" spans="1:26" ht="12.75" x14ac:dyDescent="0.35">
      <c r="A25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2502" s="181" t="str">
        <f>IF(All_Opps[[#This Row],[WeekMod]]&lt;&gt;"",CONCATENATE(All_Opps[[#This Row],[Opp Year]],"-",TEXT(All_Opps[[#This Row],[WeekMod]],"00#")),"")</f>
        <v>2023-033</v>
      </c>
      <c r="C25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2502" s="181" t="str">
        <f>CONCATENATE(All_Opps[[#This Row],[Opp Year]],"-",TEXT(All_Opps[[#This Row],[Week]],"00#"))</f>
        <v>2023-033</v>
      </c>
      <c r="E2502" s="181">
        <f>IFERROR(VALUE(RIGHT(All_Opps[[#This Row],[Opportunity Name]],2)),"")</f>
        <v>2</v>
      </c>
      <c r="F2502" s="181">
        <f>IFERROR(("20"&amp;LEFT(All_Opps[[#This Row],[Opportunity Name]],2))*1,"")</f>
        <v>2023</v>
      </c>
      <c r="G2502" s="181" t="str">
        <f>MID(All_Opps[[#This Row],[Opportunity Name]],3,2)</f>
        <v>10</v>
      </c>
      <c r="H2502" s="181" t="str">
        <f>LEFT(All_Opps[[#This Row],[Opportunity Name]],7)</f>
        <v>2310 Je</v>
      </c>
      <c r="I2502" s="181" t="str" cm="1">
        <f t="array" ref="I25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02" s="181" t="str">
        <f>YEAR(All_Opps[[#This Row],[Close_Date]])&amp;"-"&amp;TEXT(MONTH(All_Opps[[#This Row],[Close_Date]]),"00")</f>
        <v>2022-08</v>
      </c>
      <c r="K2502" s="182">
        <f>All_Opps[[#This Row],[Created Date2]]*1</f>
        <v>44768</v>
      </c>
      <c r="L2502" s="183">
        <f>YEAR(All_Opps[[#This Row],[Created_Date]])</f>
        <v>2022</v>
      </c>
      <c r="M2502" s="184">
        <f>WEEKNUM(All_Opps[[#This Row],[Created_Date]],16)</f>
        <v>30</v>
      </c>
      <c r="N2502" s="182">
        <f>All_Opps[[#This Row],[Close Date]]*1</f>
        <v>44782</v>
      </c>
      <c r="O2502" s="185">
        <f>YEAR(All_Opps[[#This Row],[Close_Date]])</f>
        <v>2022</v>
      </c>
      <c r="P2502" s="183">
        <f>MONTH(All_Opps[[#This Row],[Close Date]])</f>
        <v>8</v>
      </c>
      <c r="Q2502" s="181">
        <f>WEEKNUM(All_Opps[[#This Row],[Close Date]],1)</f>
        <v>33</v>
      </c>
      <c r="R250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02" s="4" t="s">
        <v>5314</v>
      </c>
      <c r="T2502" s="4" t="s">
        <v>5315</v>
      </c>
      <c r="U2502" s="68">
        <v>44782</v>
      </c>
      <c r="V2502" s="347" t="s">
        <v>18</v>
      </c>
      <c r="W2502" s="9">
        <v>30163</v>
      </c>
      <c r="X2502" s="4" t="s">
        <v>13</v>
      </c>
      <c r="Y2502" s="4" t="s">
        <v>1285</v>
      </c>
      <c r="Z2502" s="68">
        <v>44768</v>
      </c>
    </row>
    <row r="2503" spans="1:26" ht="12.75" x14ac:dyDescent="0.35">
      <c r="A25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83</v>
      </c>
      <c r="B2503" s="181" t="str">
        <f>IF(All_Opps[[#This Row],[WeekMod]]&lt;&gt;"",CONCATENATE(All_Opps[[#This Row],[Opp Year]],"-",TEXT(All_Opps[[#This Row],[WeekMod]],"00#")),"")</f>
        <v>2022-083</v>
      </c>
      <c r="C25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83</v>
      </c>
      <c r="D2503" s="181" t="str">
        <f>CONCATENATE(All_Opps[[#This Row],[Opp Year]],"-",TEXT(All_Opps[[#This Row],[Week]],"00#"))</f>
        <v>2022-083</v>
      </c>
      <c r="E2503" s="181">
        <f>IFERROR(VALUE(RIGHT(All_Opps[[#This Row],[Opportunity Name]],2)),"")</f>
        <v>4</v>
      </c>
      <c r="F2503" s="181">
        <f>IFERROR(("20"&amp;LEFT(All_Opps[[#This Row],[Opportunity Name]],2))*1,"")</f>
        <v>2022</v>
      </c>
      <c r="G2503" s="181" t="str">
        <f>MID(All_Opps[[#This Row],[Opportunity Name]],3,2)</f>
        <v>12</v>
      </c>
      <c r="H2503" s="181" t="str">
        <f>LEFT(All_Opps[[#This Row],[Opportunity Name]],7)</f>
        <v>2212 Du</v>
      </c>
      <c r="I2503" s="181" t="str" cm="1">
        <f t="array" ref="I25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03" s="181" t="str">
        <f>YEAR(All_Opps[[#This Row],[Close_Date]])&amp;"-"&amp;TEXT(MONTH(All_Opps[[#This Row],[Close_Date]]),"00")</f>
        <v>2022-07</v>
      </c>
      <c r="K2503" s="182">
        <f>All_Opps[[#This Row],[Created Date2]]*1</f>
        <v>44768</v>
      </c>
      <c r="L2503" s="183">
        <f>YEAR(All_Opps[[#This Row],[Created_Date]])</f>
        <v>2022</v>
      </c>
      <c r="M2503" s="184">
        <f>WEEKNUM(All_Opps[[#This Row],[Created_Date]],16)</f>
        <v>30</v>
      </c>
      <c r="N2503" s="182">
        <f>All_Opps[[#This Row],[Close Date]]*1</f>
        <v>44771</v>
      </c>
      <c r="O2503" s="185">
        <f>YEAR(All_Opps[[#This Row],[Close_Date]])</f>
        <v>2022</v>
      </c>
      <c r="P2503" s="183">
        <f>MONTH(All_Opps[[#This Row],[Close Date]])</f>
        <v>7</v>
      </c>
      <c r="Q2503" s="181">
        <f>WEEKNUM(All_Opps[[#This Row],[Close Date]],1)</f>
        <v>31</v>
      </c>
      <c r="R25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03" s="4" t="s">
        <v>5316</v>
      </c>
      <c r="T2503" s="4" t="s">
        <v>5317</v>
      </c>
      <c r="U2503" s="68">
        <v>44771</v>
      </c>
      <c r="V2503" s="347" t="s">
        <v>18</v>
      </c>
      <c r="W2503" s="9">
        <v>55070</v>
      </c>
      <c r="X2503" s="4" t="s">
        <v>13</v>
      </c>
      <c r="Y2503" s="4" t="s">
        <v>1285</v>
      </c>
      <c r="Z2503" s="68">
        <v>44768</v>
      </c>
    </row>
    <row r="2504" spans="1:26" ht="12.75" x14ac:dyDescent="0.35">
      <c r="A25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83</v>
      </c>
      <c r="B2504" s="181" t="str">
        <f>IF(All_Opps[[#This Row],[WeekMod]]&lt;&gt;"",CONCATENATE(All_Opps[[#This Row],[Opp Year]],"-",TEXT(All_Opps[[#This Row],[WeekMod]],"00#")),"")</f>
        <v>2022-083</v>
      </c>
      <c r="C25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83</v>
      </c>
      <c r="D2504" s="181" t="str">
        <f>CONCATENATE(All_Opps[[#This Row],[Opp Year]],"-",TEXT(All_Opps[[#This Row],[Week]],"00#"))</f>
        <v>2022-083</v>
      </c>
      <c r="E2504" s="181">
        <f>IFERROR(VALUE(RIGHT(All_Opps[[#This Row],[Opportunity Name]],2)),"")</f>
        <v>2</v>
      </c>
      <c r="F2504" s="181">
        <f>IFERROR(("20"&amp;LEFT(All_Opps[[#This Row],[Opportunity Name]],2))*1,"")</f>
        <v>2022</v>
      </c>
      <c r="G2504" s="181" t="str">
        <f>MID(All_Opps[[#This Row],[Opportunity Name]],3,2)</f>
        <v>09</v>
      </c>
      <c r="H2504" s="181" t="str">
        <f>LEFT(All_Opps[[#This Row],[Opportunity Name]],7)</f>
        <v>2209-40</v>
      </c>
      <c r="I2504" s="181" t="str" cm="1">
        <f t="array" ref="I25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04" s="181" t="str">
        <f>YEAR(All_Opps[[#This Row],[Close_Date]])&amp;"-"&amp;TEXT(MONTH(All_Opps[[#This Row],[Close_Date]]),"00")</f>
        <v>2022-07</v>
      </c>
      <c r="K2504" s="182">
        <f>All_Opps[[#This Row],[Created Date2]]*1</f>
        <v>44763</v>
      </c>
      <c r="L2504" s="183">
        <f>YEAR(All_Opps[[#This Row],[Created_Date]])</f>
        <v>2022</v>
      </c>
      <c r="M2504" s="184">
        <f>WEEKNUM(All_Opps[[#This Row],[Created_Date]],16)</f>
        <v>29</v>
      </c>
      <c r="N2504" s="182">
        <f>All_Opps[[#This Row],[Close Date]]*1</f>
        <v>44769</v>
      </c>
      <c r="O2504" s="185">
        <f>YEAR(All_Opps[[#This Row],[Close_Date]])</f>
        <v>2022</v>
      </c>
      <c r="P2504" s="183">
        <f>MONTH(All_Opps[[#This Row],[Close Date]])</f>
        <v>7</v>
      </c>
      <c r="Q2504" s="181">
        <f>WEEKNUM(All_Opps[[#This Row],[Close Date]],1)</f>
        <v>31</v>
      </c>
      <c r="R250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</v>
      </c>
      <c r="S2504" s="4" t="s">
        <v>5318</v>
      </c>
      <c r="T2504" s="4" t="s">
        <v>5319</v>
      </c>
      <c r="U2504" s="68">
        <v>44769</v>
      </c>
      <c r="V2504" s="347" t="s">
        <v>19</v>
      </c>
      <c r="W2504" s="9">
        <v>43761</v>
      </c>
      <c r="X2504" s="4" t="s">
        <v>15</v>
      </c>
      <c r="Y2504" s="4" t="s">
        <v>5320</v>
      </c>
      <c r="Z2504" s="68">
        <v>44763</v>
      </c>
    </row>
    <row r="2505" spans="1:26" ht="12.75" x14ac:dyDescent="0.35">
      <c r="A25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84</v>
      </c>
      <c r="B2505" s="181" t="str">
        <f>IF(All_Opps[[#This Row],[WeekMod]]&lt;&gt;"",CONCATENATE(All_Opps[[#This Row],[Opp Year]],"-",TEXT(All_Opps[[#This Row],[WeekMod]],"00#")),"")</f>
        <v>2022-084</v>
      </c>
      <c r="C25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84</v>
      </c>
      <c r="D2505" s="181" t="str">
        <f>CONCATENATE(All_Opps[[#This Row],[Opp Year]],"-",TEXT(All_Opps[[#This Row],[Week]],"00#"))</f>
        <v>2022-084</v>
      </c>
      <c r="E2505" s="181">
        <f>IFERROR(VALUE(RIGHT(All_Opps[[#This Row],[Opportunity Name]],2)),"")</f>
        <v>2</v>
      </c>
      <c r="F2505" s="181">
        <f>IFERROR(("20"&amp;LEFT(All_Opps[[#This Row],[Opportunity Name]],2))*1,"")</f>
        <v>2022</v>
      </c>
      <c r="G2505" s="181" t="str">
        <f>MID(All_Opps[[#This Row],[Opportunity Name]],3,2)</f>
        <v>11</v>
      </c>
      <c r="H2505" s="181" t="str">
        <f>LEFT(All_Opps[[#This Row],[Opportunity Name]],7)</f>
        <v>2211 Sa</v>
      </c>
      <c r="I2505" s="181" t="str" cm="1">
        <f t="array" ref="I25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05" s="181" t="str">
        <f>YEAR(All_Opps[[#This Row],[Close_Date]])&amp;"-"&amp;TEXT(MONTH(All_Opps[[#This Row],[Close_Date]]),"00")</f>
        <v>2022-08</v>
      </c>
      <c r="K2505" s="182">
        <f>All_Opps[[#This Row],[Created Date2]]*1</f>
        <v>44774</v>
      </c>
      <c r="L2505" s="183">
        <f>YEAR(All_Opps[[#This Row],[Created_Date]])</f>
        <v>2022</v>
      </c>
      <c r="M2505" s="184">
        <f>WEEKNUM(All_Opps[[#This Row],[Created_Date]],16)</f>
        <v>31</v>
      </c>
      <c r="N2505" s="182">
        <f>All_Opps[[#This Row],[Close Date]]*1</f>
        <v>44778</v>
      </c>
      <c r="O2505" s="185">
        <f>YEAR(All_Opps[[#This Row],[Close_Date]])</f>
        <v>2022</v>
      </c>
      <c r="P2505" s="183">
        <f>MONTH(All_Opps[[#This Row],[Close Date]])</f>
        <v>8</v>
      </c>
      <c r="Q2505" s="181">
        <f>WEEKNUM(All_Opps[[#This Row],[Close Date]],1)</f>
        <v>32</v>
      </c>
      <c r="R250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05" s="4" t="s">
        <v>5321</v>
      </c>
      <c r="T2505" s="4" t="s">
        <v>5322</v>
      </c>
      <c r="U2505" s="68">
        <v>44778</v>
      </c>
      <c r="V2505" s="347" t="s">
        <v>18</v>
      </c>
      <c r="W2505" s="9">
        <v>52046</v>
      </c>
      <c r="X2505" s="4" t="s">
        <v>159</v>
      </c>
      <c r="Y2505" s="4" t="s">
        <v>5320</v>
      </c>
      <c r="Z2505" s="68">
        <v>44774</v>
      </c>
    </row>
    <row r="2506" spans="1:26" ht="12.75" x14ac:dyDescent="0.35">
      <c r="A25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2506" s="181" t="str">
        <f>IF(All_Opps[[#This Row],[WeekMod]]&lt;&gt;"",CONCATENATE(All_Opps[[#This Row],[Opp Year]],"-",TEXT(All_Opps[[#This Row],[WeekMod]],"00#")),"")</f>
        <v>2023-031</v>
      </c>
      <c r="C25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2506" s="181" t="str">
        <f>CONCATENATE(All_Opps[[#This Row],[Opp Year]],"-",TEXT(All_Opps[[#This Row],[Week]],"00#"))</f>
        <v>2023-031</v>
      </c>
      <c r="E2506" s="181">
        <f>IFERROR(VALUE(RIGHT(All_Opps[[#This Row],[Opportunity Name]],2)),"")</f>
        <v>6</v>
      </c>
      <c r="F2506" s="181">
        <f>IFERROR(("20"&amp;LEFT(All_Opps[[#This Row],[Opportunity Name]],2))*1,"")</f>
        <v>2023</v>
      </c>
      <c r="G2506" s="181" t="str">
        <f>MID(All_Opps[[#This Row],[Opportunity Name]],3,2)</f>
        <v>06</v>
      </c>
      <c r="H2506" s="181" t="str">
        <f>LEFT(All_Opps[[#This Row],[Opportunity Name]],7)</f>
        <v>2306 Th</v>
      </c>
      <c r="I2506" s="181" t="str" cm="1">
        <f t="array" ref="I25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06" s="181" t="str">
        <f>YEAR(All_Opps[[#This Row],[Close_Date]])&amp;"-"&amp;TEXT(MONTH(All_Opps[[#This Row],[Close_Date]]),"00")</f>
        <v>2022-07</v>
      </c>
      <c r="K2506" s="182">
        <f>All_Opps[[#This Row],[Created Date2]]*1</f>
        <v>44752</v>
      </c>
      <c r="L2506" s="183">
        <f>YEAR(All_Opps[[#This Row],[Created_Date]])</f>
        <v>2022</v>
      </c>
      <c r="M2506" s="184">
        <f>WEEKNUM(All_Opps[[#This Row],[Created_Date]],16)</f>
        <v>28</v>
      </c>
      <c r="N2506" s="182">
        <f>All_Opps[[#This Row],[Close Date]]*1</f>
        <v>44772</v>
      </c>
      <c r="O2506" s="185">
        <f>YEAR(All_Opps[[#This Row],[Close_Date]])</f>
        <v>2022</v>
      </c>
      <c r="P2506" s="183">
        <f>MONTH(All_Opps[[#This Row],[Close Date]])</f>
        <v>7</v>
      </c>
      <c r="Q2506" s="181">
        <f>WEEKNUM(All_Opps[[#This Row],[Close Date]],1)</f>
        <v>31</v>
      </c>
      <c r="R25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06" s="4" t="s">
        <v>5323</v>
      </c>
      <c r="T2506" s="4" t="s">
        <v>5324</v>
      </c>
      <c r="U2506" s="68">
        <v>44772</v>
      </c>
      <c r="V2506" s="347" t="s">
        <v>18</v>
      </c>
      <c r="W2506" s="9">
        <v>111582</v>
      </c>
      <c r="X2506" s="4" t="s">
        <v>24</v>
      </c>
      <c r="Y2506" s="4" t="s">
        <v>1285</v>
      </c>
      <c r="Z2506" s="68">
        <v>44752</v>
      </c>
    </row>
    <row r="2507" spans="1:26" ht="12.75" x14ac:dyDescent="0.35">
      <c r="A25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2507" s="181" t="str">
        <f>IF(All_Opps[[#This Row],[WeekMod]]&lt;&gt;"",CONCATENATE(All_Opps[[#This Row],[Opp Year]],"-",TEXT(All_Opps[[#This Row],[WeekMod]],"00#")),"")</f>
        <v>2023-034</v>
      </c>
      <c r="C25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2507" s="181" t="str">
        <f>CONCATENATE(All_Opps[[#This Row],[Opp Year]],"-",TEXT(All_Opps[[#This Row],[Week]],"00#"))</f>
        <v>2023-034</v>
      </c>
      <c r="E2507" s="181">
        <f>IFERROR(VALUE(RIGHT(All_Opps[[#This Row],[Opportunity Name]],2)),"")</f>
        <v>8</v>
      </c>
      <c r="F2507" s="181">
        <f>IFERROR(("20"&amp;LEFT(All_Opps[[#This Row],[Opportunity Name]],2))*1,"")</f>
        <v>2023</v>
      </c>
      <c r="G2507" s="181" t="str">
        <f>MID(All_Opps[[#This Row],[Opportunity Name]],3,2)</f>
        <v>07</v>
      </c>
      <c r="H2507" s="181" t="str">
        <f>LEFT(All_Opps[[#This Row],[Opportunity Name]],7)</f>
        <v>2307-12</v>
      </c>
      <c r="I2507" s="181" t="str" cm="1">
        <f t="array" ref="I25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07" s="181" t="str">
        <f>YEAR(All_Opps[[#This Row],[Close_Date]])&amp;"-"&amp;TEXT(MONTH(All_Opps[[#This Row],[Close_Date]]),"00")</f>
        <v>2022-08</v>
      </c>
      <c r="K2507" s="182">
        <f>All_Opps[[#This Row],[Created Date2]]*1</f>
        <v>44682</v>
      </c>
      <c r="L2507" s="183">
        <f>YEAR(All_Opps[[#This Row],[Created_Date]])</f>
        <v>2022</v>
      </c>
      <c r="M2507" s="184">
        <f>WEEKNUM(All_Opps[[#This Row],[Created_Date]],16)</f>
        <v>18</v>
      </c>
      <c r="N2507" s="182">
        <f>All_Opps[[#This Row],[Close Date]]*1</f>
        <v>44789</v>
      </c>
      <c r="O2507" s="185">
        <f>YEAR(All_Opps[[#This Row],[Close_Date]])</f>
        <v>2022</v>
      </c>
      <c r="P2507" s="183">
        <f>MONTH(All_Opps[[#This Row],[Close Date]])</f>
        <v>8</v>
      </c>
      <c r="Q2507" s="181">
        <f>WEEKNUM(All_Opps[[#This Row],[Close Date]],1)</f>
        <v>34</v>
      </c>
      <c r="R250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426</v>
      </c>
      <c r="S2507" s="4" t="s">
        <v>5325</v>
      </c>
      <c r="T2507" s="4" t="s">
        <v>5326</v>
      </c>
      <c r="U2507" s="68">
        <v>44789</v>
      </c>
      <c r="V2507" s="347" t="s">
        <v>19</v>
      </c>
      <c r="W2507" s="9">
        <v>221177</v>
      </c>
      <c r="X2507" s="4" t="s">
        <v>11</v>
      </c>
      <c r="Y2507" s="4" t="s">
        <v>3563</v>
      </c>
      <c r="Z2507" s="68">
        <v>44682</v>
      </c>
    </row>
    <row r="2508" spans="1:26" ht="12.75" x14ac:dyDescent="0.35">
      <c r="A25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2508" s="181" t="str">
        <f>IF(All_Opps[[#This Row],[WeekMod]]&lt;&gt;"",CONCATENATE(All_Opps[[#This Row],[Opp Year]],"-",TEXT(All_Opps[[#This Row],[WeekMod]],"00#")),"")</f>
        <v>2023-031</v>
      </c>
      <c r="C25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2508" s="181" t="str">
        <f>CONCATENATE(All_Opps[[#This Row],[Opp Year]],"-",TEXT(All_Opps[[#This Row],[Week]],"00#"))</f>
        <v>2023-031</v>
      </c>
      <c r="E2508" s="181">
        <f>IFERROR(VALUE(RIGHT(All_Opps[[#This Row],[Opportunity Name]],2)),"")</f>
        <v>4</v>
      </c>
      <c r="F2508" s="181">
        <f>IFERROR(("20"&amp;LEFT(All_Opps[[#This Row],[Opportunity Name]],2))*1,"")</f>
        <v>2023</v>
      </c>
      <c r="G2508" s="181" t="str">
        <f>MID(All_Opps[[#This Row],[Opportunity Name]],3,2)</f>
        <v>08</v>
      </c>
      <c r="H2508" s="181" t="str">
        <f>LEFT(All_Opps[[#This Row],[Opportunity Name]],7)</f>
        <v>2308-10</v>
      </c>
      <c r="I2508" s="181" t="str" cm="1">
        <f t="array" ref="I25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08" s="181" t="str">
        <f>YEAR(All_Opps[[#This Row],[Close_Date]])&amp;"-"&amp;TEXT(MONTH(All_Opps[[#This Row],[Close_Date]]),"00")</f>
        <v>2022-07</v>
      </c>
      <c r="K2508" s="182">
        <f>All_Opps[[#This Row],[Created Date2]]*1</f>
        <v>44753</v>
      </c>
      <c r="L2508" s="183">
        <f>YEAR(All_Opps[[#This Row],[Created_Date]])</f>
        <v>2022</v>
      </c>
      <c r="M2508" s="184">
        <f>WEEKNUM(All_Opps[[#This Row],[Created_Date]],16)</f>
        <v>28</v>
      </c>
      <c r="N2508" s="182">
        <f>All_Opps[[#This Row],[Close Date]]*1</f>
        <v>44767</v>
      </c>
      <c r="O2508" s="185">
        <f>YEAR(All_Opps[[#This Row],[Close_Date]])</f>
        <v>2022</v>
      </c>
      <c r="P2508" s="183">
        <f>MONTH(All_Opps[[#This Row],[Close Date]])</f>
        <v>7</v>
      </c>
      <c r="Q2508" s="181">
        <f>WEEKNUM(All_Opps[[#This Row],[Close Date]],1)</f>
        <v>31</v>
      </c>
      <c r="R250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386</v>
      </c>
      <c r="S2508" s="4" t="s">
        <v>5327</v>
      </c>
      <c r="T2508" s="4" t="s">
        <v>5328</v>
      </c>
      <c r="U2508" s="68">
        <v>44767</v>
      </c>
      <c r="V2508" s="347" t="s">
        <v>19</v>
      </c>
      <c r="W2508" s="341">
        <v>581491</v>
      </c>
      <c r="X2508" s="4" t="s">
        <v>13</v>
      </c>
      <c r="Y2508" s="4" t="s">
        <v>328</v>
      </c>
      <c r="Z2508" s="68">
        <v>44753</v>
      </c>
    </row>
    <row r="2509" spans="1:26" ht="12.75" x14ac:dyDescent="0.35">
      <c r="A25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2509" s="181" t="str">
        <f>IF(All_Opps[[#This Row],[WeekMod]]&lt;&gt;"",CONCATENATE(All_Opps[[#This Row],[Opp Year]],"-",TEXT(All_Opps[[#This Row],[WeekMod]],"00#")),"")</f>
        <v>2023-031</v>
      </c>
      <c r="C25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2509" s="181" t="str">
        <f>CONCATENATE(All_Opps[[#This Row],[Opp Year]],"-",TEXT(All_Opps[[#This Row],[Week]],"00#"))</f>
        <v>2023-031</v>
      </c>
      <c r="E2509" s="181">
        <f>IFERROR(VALUE(RIGHT(All_Opps[[#This Row],[Opportunity Name]],2)),"")</f>
        <v>1</v>
      </c>
      <c r="F2509" s="181">
        <f>IFERROR(("20"&amp;LEFT(All_Opps[[#This Row],[Opportunity Name]],2))*1,"")</f>
        <v>2023</v>
      </c>
      <c r="G2509" s="181" t="str">
        <f>MID(All_Opps[[#This Row],[Opportunity Name]],3,2)</f>
        <v>09</v>
      </c>
      <c r="H2509" s="181" t="str">
        <f>LEFT(All_Opps[[#This Row],[Opportunity Name]],7)</f>
        <v>2309-06</v>
      </c>
      <c r="I2509" s="181" t="str" cm="1">
        <f t="array" ref="I25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09" s="181" t="str">
        <f>YEAR(All_Opps[[#This Row],[Close_Date]])&amp;"-"&amp;TEXT(MONTH(All_Opps[[#This Row],[Close_Date]]),"00")</f>
        <v>2022-07</v>
      </c>
      <c r="K2509" s="182">
        <f>All_Opps[[#This Row],[Created Date2]]*1</f>
        <v>44761</v>
      </c>
      <c r="L2509" s="183">
        <f>YEAR(All_Opps[[#This Row],[Created_Date]])</f>
        <v>2022</v>
      </c>
      <c r="M2509" s="184">
        <f>WEEKNUM(All_Opps[[#This Row],[Created_Date]],16)</f>
        <v>29</v>
      </c>
      <c r="N2509" s="182">
        <f>All_Opps[[#This Row],[Close Date]]*1</f>
        <v>44770</v>
      </c>
      <c r="O2509" s="185">
        <f>YEAR(All_Opps[[#This Row],[Close_Date]])</f>
        <v>2022</v>
      </c>
      <c r="P2509" s="183">
        <f>MONTH(All_Opps[[#This Row],[Close Date]])</f>
        <v>7</v>
      </c>
      <c r="Q2509" s="181">
        <f>WEEKNUM(All_Opps[[#This Row],[Close Date]],1)</f>
        <v>31</v>
      </c>
      <c r="R250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409</v>
      </c>
      <c r="S2509" s="4" t="s">
        <v>5329</v>
      </c>
      <c r="T2509" s="4" t="s">
        <v>5330</v>
      </c>
      <c r="U2509" s="68">
        <v>44770</v>
      </c>
      <c r="V2509" s="347" t="s">
        <v>19</v>
      </c>
      <c r="W2509" s="341">
        <v>37915</v>
      </c>
      <c r="X2509" s="4" t="s">
        <v>11</v>
      </c>
      <c r="Y2509" s="4" t="s">
        <v>328</v>
      </c>
      <c r="Z2509" s="68">
        <v>44761</v>
      </c>
    </row>
    <row r="2510" spans="1:26" ht="12.75" x14ac:dyDescent="0.35">
      <c r="A25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2510" s="181" t="str">
        <f>IF(All_Opps[[#This Row],[WeekMod]]&lt;&gt;"",CONCATENATE(All_Opps[[#This Row],[Opp Year]],"-",TEXT(All_Opps[[#This Row],[WeekMod]],"00#")),"")</f>
        <v>2023-033</v>
      </c>
      <c r="C25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2510" s="181" t="str">
        <f>CONCATENATE(All_Opps[[#This Row],[Opp Year]],"-",TEXT(All_Opps[[#This Row],[Week]],"00#"))</f>
        <v>2023-033</v>
      </c>
      <c r="E2510" s="181">
        <f>IFERROR(VALUE(RIGHT(All_Opps[[#This Row],[Opportunity Name]],2)),"")</f>
        <v>2</v>
      </c>
      <c r="F2510" s="181">
        <f>IFERROR(("20"&amp;LEFT(All_Opps[[#This Row],[Opportunity Name]],2))*1,"")</f>
        <v>2023</v>
      </c>
      <c r="G2510" s="181" t="str">
        <f>MID(All_Opps[[#This Row],[Opportunity Name]],3,2)</f>
        <v>09</v>
      </c>
      <c r="H2510" s="181" t="str">
        <f>LEFT(All_Opps[[#This Row],[Opportunity Name]],7)</f>
        <v>2309-06</v>
      </c>
      <c r="I2510" s="181" t="str" cm="1">
        <f t="array" ref="I25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10" s="181" t="str">
        <f>YEAR(All_Opps[[#This Row],[Close_Date]])&amp;"-"&amp;TEXT(MONTH(All_Opps[[#This Row],[Close_Date]]),"00")</f>
        <v>2022-08</v>
      </c>
      <c r="K2510" s="182">
        <f>All_Opps[[#This Row],[Created Date2]]*1</f>
        <v>44777</v>
      </c>
      <c r="L2510" s="183">
        <f>YEAR(All_Opps[[#This Row],[Created_Date]])</f>
        <v>2022</v>
      </c>
      <c r="M2510" s="184">
        <f>WEEKNUM(All_Opps[[#This Row],[Created_Date]],16)</f>
        <v>31</v>
      </c>
      <c r="N2510" s="182">
        <f>All_Opps[[#This Row],[Close Date]]*1</f>
        <v>44781</v>
      </c>
      <c r="O2510" s="185">
        <f>YEAR(All_Opps[[#This Row],[Close_Date]])</f>
        <v>2022</v>
      </c>
      <c r="P2510" s="183">
        <f>MONTH(All_Opps[[#This Row],[Close Date]])</f>
        <v>8</v>
      </c>
      <c r="Q2510" s="181">
        <f>WEEKNUM(All_Opps[[#This Row],[Close Date]],1)</f>
        <v>33</v>
      </c>
      <c r="R251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393</v>
      </c>
      <c r="S2510" s="4" t="s">
        <v>5331</v>
      </c>
      <c r="T2510" s="4" t="s">
        <v>5332</v>
      </c>
      <c r="U2510" s="68">
        <v>44781</v>
      </c>
      <c r="V2510" s="347" t="s">
        <v>19</v>
      </c>
      <c r="W2510" s="341">
        <v>87357</v>
      </c>
      <c r="X2510" s="4" t="s">
        <v>15</v>
      </c>
      <c r="Y2510" s="4" t="s">
        <v>328</v>
      </c>
      <c r="Z2510" s="68">
        <v>44777</v>
      </c>
    </row>
    <row r="2511" spans="1:26" ht="12.75" x14ac:dyDescent="0.35">
      <c r="A251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511" s="181" t="str">
        <f>IF(All_Opps[[#This Row],[WeekMod]]&lt;&gt;"",CONCATENATE(All_Opps[[#This Row],[Opp Year]],"-",TEXT(All_Opps[[#This Row],[WeekMod]],"00#")),"")</f>
        <v/>
      </c>
      <c r="C25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511" s="181" t="str">
        <f>CONCATENATE(All_Opps[[#This Row],[Opp Year]],"-",TEXT(All_Opps[[#This Row],[Week]],"00#"))</f>
        <v>2024-001</v>
      </c>
      <c r="E2511" s="181">
        <f>IFERROR(VALUE(RIGHT(All_Opps[[#This Row],[Opportunity Name]],2)),"")</f>
        <v>1</v>
      </c>
      <c r="F2511" s="181">
        <f>IFERROR(("20"&amp;LEFT(All_Opps[[#This Row],[Opportunity Name]],2))*1,"")</f>
        <v>2024</v>
      </c>
      <c r="G2511" s="181" t="str">
        <f>MID(All_Opps[[#This Row],[Opportunity Name]],3,2)</f>
        <v>06</v>
      </c>
      <c r="H2511" s="181" t="str">
        <f>LEFT(All_Opps[[#This Row],[Opportunity Name]],7)</f>
        <v>2406 Ro</v>
      </c>
      <c r="I2511" s="181" t="str" cm="1">
        <f t="array" ref="I25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11" s="181" t="str">
        <f>YEAR(All_Opps[[#This Row],[Close_Date]])&amp;"-"&amp;TEXT(MONTH(All_Opps[[#This Row],[Close_Date]]),"00")</f>
        <v>2022-08</v>
      </c>
      <c r="K2511" s="182">
        <f>All_Opps[[#This Row],[Created Date2]]*1</f>
        <v>44763</v>
      </c>
      <c r="L2511" s="183">
        <f>YEAR(All_Opps[[#This Row],[Created_Date]])</f>
        <v>2022</v>
      </c>
      <c r="M2511" s="184">
        <f>WEEKNUM(All_Opps[[#This Row],[Created_Date]],16)</f>
        <v>29</v>
      </c>
      <c r="N2511" s="182">
        <f>All_Opps[[#This Row],[Close Date]]*1</f>
        <v>44784</v>
      </c>
      <c r="O2511" s="185">
        <f>YEAR(All_Opps[[#This Row],[Close_Date]])</f>
        <v>2022</v>
      </c>
      <c r="P2511" s="183">
        <f>MONTH(All_Opps[[#This Row],[Close Date]])</f>
        <v>8</v>
      </c>
      <c r="Q2511" s="181">
        <f>WEEKNUM(All_Opps[[#This Row],[Close Date]],1)</f>
        <v>33</v>
      </c>
      <c r="R251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11" s="4" t="s">
        <v>5333</v>
      </c>
      <c r="T2511" s="4" t="s">
        <v>5334</v>
      </c>
      <c r="U2511" s="68">
        <v>44784</v>
      </c>
      <c r="V2511" s="347" t="s">
        <v>18</v>
      </c>
      <c r="W2511" s="9">
        <v>36803</v>
      </c>
      <c r="X2511" s="4" t="s">
        <v>5</v>
      </c>
      <c r="Y2511" s="4" t="s">
        <v>1285</v>
      </c>
      <c r="Z2511" s="68">
        <v>44763</v>
      </c>
    </row>
    <row r="2512" spans="1:26" ht="12.75" x14ac:dyDescent="0.35">
      <c r="A251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512" s="181" t="str">
        <f>IF(All_Opps[[#This Row],[WeekMod]]&lt;&gt;"",CONCATENATE(All_Opps[[#This Row],[Opp Year]],"-",TEXT(All_Opps[[#This Row],[WeekMod]],"00#")),"")</f>
        <v/>
      </c>
      <c r="C25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512" s="181" t="str">
        <f>CONCATENATE(All_Opps[[#This Row],[Opp Year]],"-",TEXT(All_Opps[[#This Row],[Week]],"00#"))</f>
        <v>2024-001</v>
      </c>
      <c r="E2512" s="181">
        <f>IFERROR(VALUE(RIGHT(All_Opps[[#This Row],[Opportunity Name]],2)),"")</f>
        <v>1</v>
      </c>
      <c r="F2512" s="181">
        <f>IFERROR(("20"&amp;LEFT(All_Opps[[#This Row],[Opportunity Name]],2))*1,"")</f>
        <v>2024</v>
      </c>
      <c r="G2512" s="181" t="str">
        <f>MID(All_Opps[[#This Row],[Opportunity Name]],3,2)</f>
        <v>06</v>
      </c>
      <c r="H2512" s="181" t="str">
        <f>LEFT(All_Opps[[#This Row],[Opportunity Name]],7)</f>
        <v>2406 Ko</v>
      </c>
      <c r="I2512" s="181" t="str" cm="1">
        <f t="array" ref="I25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12" s="181" t="str">
        <f>YEAR(All_Opps[[#This Row],[Close_Date]])&amp;"-"&amp;TEXT(MONTH(All_Opps[[#This Row],[Close_Date]]),"00")</f>
        <v>2022-07</v>
      </c>
      <c r="K2512" s="182">
        <f>All_Opps[[#This Row],[Created Date2]]*1</f>
        <v>44726</v>
      </c>
      <c r="L2512" s="183">
        <f>YEAR(All_Opps[[#This Row],[Created_Date]])</f>
        <v>2022</v>
      </c>
      <c r="M2512" s="184">
        <f>WEEKNUM(All_Opps[[#This Row],[Created_Date]],16)</f>
        <v>24</v>
      </c>
      <c r="N2512" s="182">
        <f>All_Opps[[#This Row],[Close Date]]*1</f>
        <v>44747</v>
      </c>
      <c r="O2512" s="185">
        <f>YEAR(All_Opps[[#This Row],[Close_Date]])</f>
        <v>2022</v>
      </c>
      <c r="P2512" s="183">
        <f>MONTH(All_Opps[[#This Row],[Close Date]])</f>
        <v>7</v>
      </c>
      <c r="Q2512" s="181">
        <f>WEEKNUM(All_Opps[[#This Row],[Close Date]],1)</f>
        <v>28</v>
      </c>
      <c r="R25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12" s="4" t="s">
        <v>5335</v>
      </c>
      <c r="T2512" s="4" t="s">
        <v>5336</v>
      </c>
      <c r="U2512" s="68">
        <v>44747</v>
      </c>
      <c r="V2512" s="347" t="s">
        <v>18</v>
      </c>
      <c r="W2512" s="9">
        <v>39443</v>
      </c>
      <c r="X2512" s="4" t="s">
        <v>11</v>
      </c>
      <c r="Y2512" s="4" t="s">
        <v>1285</v>
      </c>
      <c r="Z2512" s="68">
        <v>44726</v>
      </c>
    </row>
    <row r="2513" spans="1:26" ht="12.75" x14ac:dyDescent="0.35">
      <c r="A251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513" s="181" t="str">
        <f>IF(All_Opps[[#This Row],[WeekMod]]&lt;&gt;"",CONCATENATE(All_Opps[[#This Row],[Opp Year]],"-",TEXT(All_Opps[[#This Row],[WeekMod]],"00#")),"")</f>
        <v/>
      </c>
      <c r="C25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513" s="181" t="str">
        <f>CONCATENATE(All_Opps[[#This Row],[Opp Year]],"-",TEXT(All_Opps[[#This Row],[Week]],"00#"))</f>
        <v>2024-001</v>
      </c>
      <c r="E2513" s="181">
        <f>IFERROR(VALUE(RIGHT(All_Opps[[#This Row],[Opportunity Name]],2)),"")</f>
        <v>1</v>
      </c>
      <c r="F2513" s="181">
        <f>IFERROR(("20"&amp;LEFT(All_Opps[[#This Row],[Opportunity Name]],2))*1,"")</f>
        <v>2024</v>
      </c>
      <c r="G2513" s="181" t="str">
        <f>MID(All_Opps[[#This Row],[Opportunity Name]],3,2)</f>
        <v>06</v>
      </c>
      <c r="H2513" s="181" t="str">
        <f>LEFT(All_Opps[[#This Row],[Opportunity Name]],7)</f>
        <v>2406 Oa</v>
      </c>
      <c r="I2513" s="181" t="str" cm="1">
        <f t="array" ref="I25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13" s="181" t="str">
        <f>YEAR(All_Opps[[#This Row],[Close_Date]])&amp;"-"&amp;TEXT(MONTH(All_Opps[[#This Row],[Close_Date]]),"00")</f>
        <v>2022-08</v>
      </c>
      <c r="K2513" s="182">
        <f>All_Opps[[#This Row],[Created Date2]]*1</f>
        <v>44761</v>
      </c>
      <c r="L2513" s="183">
        <f>YEAR(All_Opps[[#This Row],[Created_Date]])</f>
        <v>2022</v>
      </c>
      <c r="M2513" s="184">
        <f>WEEKNUM(All_Opps[[#This Row],[Created_Date]],16)</f>
        <v>29</v>
      </c>
      <c r="N2513" s="182">
        <f>All_Opps[[#This Row],[Close Date]]*1</f>
        <v>44782</v>
      </c>
      <c r="O2513" s="185">
        <f>YEAR(All_Opps[[#This Row],[Close_Date]])</f>
        <v>2022</v>
      </c>
      <c r="P2513" s="183">
        <f>MONTH(All_Opps[[#This Row],[Close Date]])</f>
        <v>8</v>
      </c>
      <c r="Q2513" s="181">
        <f>WEEKNUM(All_Opps[[#This Row],[Close Date]],1)</f>
        <v>33</v>
      </c>
      <c r="R251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13" s="4" t="s">
        <v>5337</v>
      </c>
      <c r="T2513" s="4" t="s">
        <v>5338</v>
      </c>
      <c r="U2513" s="68">
        <v>44782</v>
      </c>
      <c r="V2513" s="347" t="s">
        <v>18</v>
      </c>
      <c r="W2513" s="9">
        <v>25474</v>
      </c>
      <c r="X2513" s="4" t="s">
        <v>13</v>
      </c>
      <c r="Y2513" s="4" t="s">
        <v>1285</v>
      </c>
      <c r="Z2513" s="68">
        <v>44761</v>
      </c>
    </row>
    <row r="2514" spans="1:26" ht="12.75" x14ac:dyDescent="0.35">
      <c r="A251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514" s="181" t="str">
        <f>IF(All_Opps[[#This Row],[WeekMod]]&lt;&gt;"",CONCATENATE(All_Opps[[#This Row],[Opp Year]],"-",TEXT(All_Opps[[#This Row],[WeekMod]],"00#")),"")</f>
        <v/>
      </c>
      <c r="C25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514" s="181" t="str">
        <f>CONCATENATE(All_Opps[[#This Row],[Opp Year]],"-",TEXT(All_Opps[[#This Row],[Week]],"00#"))</f>
        <v>2024-001</v>
      </c>
      <c r="E2514" s="181">
        <f>IFERROR(VALUE(RIGHT(All_Opps[[#This Row],[Opportunity Name]],2)),"")</f>
        <v>1</v>
      </c>
      <c r="F2514" s="181">
        <f>IFERROR(("20"&amp;LEFT(All_Opps[[#This Row],[Opportunity Name]],2))*1,"")</f>
        <v>2024</v>
      </c>
      <c r="G2514" s="181" t="str">
        <f>MID(All_Opps[[#This Row],[Opportunity Name]],3,2)</f>
        <v>06</v>
      </c>
      <c r="H2514" s="181" t="str">
        <f>LEFT(All_Opps[[#This Row],[Opportunity Name]],7)</f>
        <v>2406 As</v>
      </c>
      <c r="I2514" s="181" t="str" cm="1">
        <f t="array" ref="I25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14" s="181" t="str">
        <f>YEAR(All_Opps[[#This Row],[Close_Date]])&amp;"-"&amp;TEXT(MONTH(All_Opps[[#This Row],[Close_Date]]),"00")</f>
        <v>2022-08</v>
      </c>
      <c r="K2514" s="182">
        <f>All_Opps[[#This Row],[Created Date2]]*1</f>
        <v>44757</v>
      </c>
      <c r="L2514" s="183">
        <f>YEAR(All_Opps[[#This Row],[Created_Date]])</f>
        <v>2022</v>
      </c>
      <c r="M2514" s="184">
        <f>WEEKNUM(All_Opps[[#This Row],[Created_Date]],16)</f>
        <v>28</v>
      </c>
      <c r="N2514" s="182">
        <f>All_Opps[[#This Row],[Close Date]]*1</f>
        <v>44778</v>
      </c>
      <c r="O2514" s="185">
        <f>YEAR(All_Opps[[#This Row],[Close_Date]])</f>
        <v>2022</v>
      </c>
      <c r="P2514" s="183">
        <f>MONTH(All_Opps[[#This Row],[Close Date]])</f>
        <v>8</v>
      </c>
      <c r="Q2514" s="181">
        <f>WEEKNUM(All_Opps[[#This Row],[Close Date]],1)</f>
        <v>32</v>
      </c>
      <c r="R25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14" s="4" t="s">
        <v>5339</v>
      </c>
      <c r="T2514" s="4" t="s">
        <v>5340</v>
      </c>
      <c r="U2514" s="68">
        <v>44778</v>
      </c>
      <c r="V2514" s="347" t="s">
        <v>18</v>
      </c>
      <c r="W2514" s="9">
        <v>32361</v>
      </c>
      <c r="X2514" s="4" t="s">
        <v>11</v>
      </c>
      <c r="Y2514" s="4" t="s">
        <v>1285</v>
      </c>
      <c r="Z2514" s="68">
        <v>44757</v>
      </c>
    </row>
    <row r="2515" spans="1:26" ht="12.75" x14ac:dyDescent="0.35">
      <c r="A251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515" s="181" t="str">
        <f>IF(All_Opps[[#This Row],[WeekMod]]&lt;&gt;"",CONCATENATE(All_Opps[[#This Row],[Opp Year]],"-",TEXT(All_Opps[[#This Row],[WeekMod]],"00#")),"")</f>
        <v/>
      </c>
      <c r="C25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515" s="181" t="str">
        <f>CONCATENATE(All_Opps[[#This Row],[Opp Year]],"-",TEXT(All_Opps[[#This Row],[Week]],"00#"))</f>
        <v>2024-001</v>
      </c>
      <c r="E2515" s="181">
        <f>IFERROR(VALUE(RIGHT(All_Opps[[#This Row],[Opportunity Name]],2)),"")</f>
        <v>2</v>
      </c>
      <c r="F2515" s="181">
        <f>IFERROR(("20"&amp;LEFT(All_Opps[[#This Row],[Opportunity Name]],2))*1,"")</f>
        <v>2024</v>
      </c>
      <c r="G2515" s="181" t="str">
        <f>MID(All_Opps[[#This Row],[Opportunity Name]],3,2)</f>
        <v>06</v>
      </c>
      <c r="H2515" s="181" t="str">
        <f>LEFT(All_Opps[[#This Row],[Opportunity Name]],7)</f>
        <v>2406 Ki</v>
      </c>
      <c r="I2515" s="181" t="str" cm="1">
        <f t="array" ref="I25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15" s="181" t="str">
        <f>YEAR(All_Opps[[#This Row],[Close_Date]])&amp;"-"&amp;TEXT(MONTH(All_Opps[[#This Row],[Close_Date]]),"00")</f>
        <v>2022-07</v>
      </c>
      <c r="K2515" s="182">
        <f>All_Opps[[#This Row],[Created Date2]]*1</f>
        <v>44720</v>
      </c>
      <c r="L2515" s="183">
        <f>YEAR(All_Opps[[#This Row],[Created_Date]])</f>
        <v>2022</v>
      </c>
      <c r="M2515" s="184">
        <f>WEEKNUM(All_Opps[[#This Row],[Created_Date]],16)</f>
        <v>23</v>
      </c>
      <c r="N2515" s="182">
        <f>All_Opps[[#This Row],[Close Date]]*1</f>
        <v>44762</v>
      </c>
      <c r="O2515" s="185">
        <f>YEAR(All_Opps[[#This Row],[Close_Date]])</f>
        <v>2022</v>
      </c>
      <c r="P2515" s="183">
        <f>MONTH(All_Opps[[#This Row],[Close Date]])</f>
        <v>7</v>
      </c>
      <c r="Q2515" s="181">
        <f>WEEKNUM(All_Opps[[#This Row],[Close Date]],1)</f>
        <v>30</v>
      </c>
      <c r="R251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15" s="4" t="s">
        <v>5341</v>
      </c>
      <c r="T2515" s="4" t="s">
        <v>5342</v>
      </c>
      <c r="U2515" s="68">
        <v>44762</v>
      </c>
      <c r="V2515" s="347" t="s">
        <v>18</v>
      </c>
      <c r="W2515" s="9">
        <v>76708</v>
      </c>
      <c r="X2515" s="4" t="s">
        <v>181</v>
      </c>
      <c r="Y2515" s="4" t="s">
        <v>3563</v>
      </c>
      <c r="Z2515" s="68">
        <v>44720</v>
      </c>
    </row>
    <row r="2516" spans="1:26" ht="12.75" x14ac:dyDescent="0.35">
      <c r="A251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516" s="181" t="str">
        <f>IF(All_Opps[[#This Row],[WeekMod]]&lt;&gt;"",CONCATENATE(All_Opps[[#This Row],[Opp Year]],"-",TEXT(All_Opps[[#This Row],[WeekMod]],"00#")),"")</f>
        <v/>
      </c>
      <c r="C25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516" s="181" t="str">
        <f>CONCATENATE(All_Opps[[#This Row],[Opp Year]],"-",TEXT(All_Opps[[#This Row],[Week]],"00#"))</f>
        <v>2024-001</v>
      </c>
      <c r="E2516" s="181">
        <f>IFERROR(VALUE(RIGHT(All_Opps[[#This Row],[Opportunity Name]],2)),"")</f>
        <v>1</v>
      </c>
      <c r="F2516" s="181">
        <f>IFERROR(("20"&amp;LEFT(All_Opps[[#This Row],[Opportunity Name]],2))*1,"")</f>
        <v>2024</v>
      </c>
      <c r="G2516" s="181" t="str">
        <f>MID(All_Opps[[#This Row],[Opportunity Name]],3,2)</f>
        <v>06</v>
      </c>
      <c r="H2516" s="181" t="str">
        <f>LEFT(All_Opps[[#This Row],[Opportunity Name]],7)</f>
        <v>2406 Oa</v>
      </c>
      <c r="I2516" s="181" t="str" cm="1">
        <f t="array" ref="I25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16" s="181" t="str">
        <f>YEAR(All_Opps[[#This Row],[Close_Date]])&amp;"-"&amp;TEXT(MONTH(All_Opps[[#This Row],[Close_Date]]),"00")</f>
        <v>2022-07</v>
      </c>
      <c r="K2516" s="182">
        <f>All_Opps[[#This Row],[Created Date2]]*1</f>
        <v>44762</v>
      </c>
      <c r="L2516" s="183">
        <f>YEAR(All_Opps[[#This Row],[Created_Date]])</f>
        <v>2022</v>
      </c>
      <c r="M2516" s="184">
        <f>WEEKNUM(All_Opps[[#This Row],[Created_Date]],16)</f>
        <v>29</v>
      </c>
      <c r="N2516" s="182">
        <f>All_Opps[[#This Row],[Close Date]]*1</f>
        <v>44772</v>
      </c>
      <c r="O2516" s="185">
        <f>YEAR(All_Opps[[#This Row],[Close_Date]])</f>
        <v>2022</v>
      </c>
      <c r="P2516" s="183">
        <f>MONTH(All_Opps[[#This Row],[Close Date]])</f>
        <v>7</v>
      </c>
      <c r="Q2516" s="181">
        <f>WEEKNUM(All_Opps[[#This Row],[Close Date]],1)</f>
        <v>31</v>
      </c>
      <c r="R25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16" s="4" t="s">
        <v>5343</v>
      </c>
      <c r="T2516" s="4" t="s">
        <v>5344</v>
      </c>
      <c r="U2516" s="68">
        <v>44772</v>
      </c>
      <c r="V2516" s="347" t="s">
        <v>18</v>
      </c>
      <c r="W2516" s="9">
        <v>27771</v>
      </c>
      <c r="X2516" s="4" t="s">
        <v>5</v>
      </c>
      <c r="Y2516" s="4" t="s">
        <v>1285</v>
      </c>
      <c r="Z2516" s="68">
        <v>44762</v>
      </c>
    </row>
    <row r="2517" spans="1:26" ht="12.75" x14ac:dyDescent="0.35">
      <c r="A25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2517" s="181" t="str">
        <f>IF(All_Opps[[#This Row],[WeekMod]]&lt;&gt;"",CONCATENATE(All_Opps[[#This Row],[Opp Year]],"-",TEXT(All_Opps[[#This Row],[WeekMod]],"00#")),"")</f>
        <v>2022-079</v>
      </c>
      <c r="C25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2517" s="181" t="str">
        <f>CONCATENATE(All_Opps[[#This Row],[Opp Year]],"-",TEXT(All_Opps[[#This Row],[Week]],"00#"))</f>
        <v>2022-079</v>
      </c>
      <c r="E2517" s="181">
        <f>IFERROR(VALUE(RIGHT(All_Opps[[#This Row],[Opportunity Name]],2)),"")</f>
        <v>2</v>
      </c>
      <c r="F2517" s="181">
        <f>IFERROR(("20"&amp;LEFT(All_Opps[[#This Row],[Opportunity Name]],2))*1,"")</f>
        <v>2022</v>
      </c>
      <c r="G2517" s="181" t="str">
        <f>MID(All_Opps[[#This Row],[Opportunity Name]],3,2)</f>
        <v>10</v>
      </c>
      <c r="H2517" s="181" t="str">
        <f>LEFT(All_Opps[[#This Row],[Opportunity Name]],7)</f>
        <v>2210 Mo</v>
      </c>
      <c r="I2517" s="181" t="str" cm="1">
        <f t="array" ref="I25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17" s="181" t="str">
        <f>YEAR(All_Opps[[#This Row],[Close_Date]])&amp;"-"&amp;TEXT(MONTH(All_Opps[[#This Row],[Close_Date]]),"00")</f>
        <v>2022-06</v>
      </c>
      <c r="K2517" s="182">
        <f>All_Opps[[#This Row],[Created Date2]]*1</f>
        <v>44734</v>
      </c>
      <c r="L2517" s="183">
        <f>YEAR(All_Opps[[#This Row],[Created_Date]])</f>
        <v>2022</v>
      </c>
      <c r="M2517" s="184">
        <f>WEEKNUM(All_Opps[[#This Row],[Created_Date]],16)</f>
        <v>25</v>
      </c>
      <c r="N2517" s="182">
        <f>All_Opps[[#This Row],[Close Date]]*1</f>
        <v>44741</v>
      </c>
      <c r="O2517" s="185">
        <f>YEAR(All_Opps[[#This Row],[Close_Date]])</f>
        <v>2022</v>
      </c>
      <c r="P2517" s="183">
        <f>MONTH(All_Opps[[#This Row],[Close Date]])</f>
        <v>6</v>
      </c>
      <c r="Q2517" s="181">
        <f>WEEKNUM(All_Opps[[#This Row],[Close Date]],1)</f>
        <v>27</v>
      </c>
      <c r="R25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17" s="4" t="s">
        <v>5345</v>
      </c>
      <c r="T2517" s="4" t="s">
        <v>5346</v>
      </c>
      <c r="U2517" s="68">
        <v>44741</v>
      </c>
      <c r="V2517" s="347" t="s">
        <v>18</v>
      </c>
      <c r="W2517" s="9">
        <v>30744</v>
      </c>
      <c r="X2517" s="4" t="s">
        <v>161</v>
      </c>
      <c r="Y2517" s="4" t="s">
        <v>1285</v>
      </c>
      <c r="Z2517" s="68">
        <v>44734</v>
      </c>
    </row>
    <row r="2518" spans="1:26" ht="12.75" x14ac:dyDescent="0.35">
      <c r="A25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2518" s="181" t="str">
        <f>IF(All_Opps[[#This Row],[WeekMod]]&lt;&gt;"",CONCATENATE(All_Opps[[#This Row],[Opp Year]],"-",TEXT(All_Opps[[#This Row],[WeekMod]],"00#")),"")</f>
        <v>2023-032</v>
      </c>
      <c r="C25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2518" s="181" t="str">
        <f>CONCATENATE(All_Opps[[#This Row],[Opp Year]],"-",TEXT(All_Opps[[#This Row],[Week]],"00#"))</f>
        <v>2023-032</v>
      </c>
      <c r="E2518" s="181">
        <f>IFERROR(VALUE(RIGHT(All_Opps[[#This Row],[Opportunity Name]],2)),"")</f>
        <v>2</v>
      </c>
      <c r="F2518" s="181">
        <f>IFERROR(("20"&amp;LEFT(All_Opps[[#This Row],[Opportunity Name]],2))*1,"")</f>
        <v>2023</v>
      </c>
      <c r="G2518" s="181" t="str">
        <f>MID(All_Opps[[#This Row],[Opportunity Name]],3,2)</f>
        <v>01</v>
      </c>
      <c r="H2518" s="181" t="str">
        <f>LEFT(All_Opps[[#This Row],[Opportunity Name]],7)</f>
        <v>2301-05</v>
      </c>
      <c r="I2518" s="181" t="str" cm="1">
        <f t="array" ref="I25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18" s="181" t="str">
        <f>YEAR(All_Opps[[#This Row],[Close_Date]])&amp;"-"&amp;TEXT(MONTH(All_Opps[[#This Row],[Close_Date]]),"00")</f>
        <v>2022-08</v>
      </c>
      <c r="K2518" s="182">
        <f>All_Opps[[#This Row],[Created Date2]]*1</f>
        <v>44744</v>
      </c>
      <c r="L2518" s="183">
        <f>YEAR(All_Opps[[#This Row],[Created_Date]])</f>
        <v>2022</v>
      </c>
      <c r="M2518" s="184">
        <f>WEEKNUM(All_Opps[[#This Row],[Created_Date]],16)</f>
        <v>27</v>
      </c>
      <c r="N2518" s="182">
        <f>All_Opps[[#This Row],[Close Date]]*1</f>
        <v>44779</v>
      </c>
      <c r="O2518" s="185">
        <f>YEAR(All_Opps[[#This Row],[Close_Date]])</f>
        <v>2022</v>
      </c>
      <c r="P2518" s="183">
        <f>MONTH(All_Opps[[#This Row],[Close Date]])</f>
        <v>8</v>
      </c>
      <c r="Q2518" s="181">
        <f>WEEKNUM(All_Opps[[#This Row],[Close Date]],1)</f>
        <v>32</v>
      </c>
      <c r="R251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183</v>
      </c>
      <c r="S2518" s="4" t="s">
        <v>5347</v>
      </c>
      <c r="T2518" s="4" t="s">
        <v>5348</v>
      </c>
      <c r="U2518" s="68">
        <v>44779</v>
      </c>
      <c r="V2518" s="347" t="s">
        <v>19</v>
      </c>
      <c r="W2518" s="9">
        <v>67694</v>
      </c>
      <c r="X2518" s="4" t="s">
        <v>5</v>
      </c>
      <c r="Y2518" s="4" t="s">
        <v>1285</v>
      </c>
      <c r="Z2518" s="68">
        <v>44744</v>
      </c>
    </row>
    <row r="2519" spans="1:26" ht="12.75" x14ac:dyDescent="0.35">
      <c r="A251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519" s="181" t="str">
        <f>IF(All_Opps[[#This Row],[WeekMod]]&lt;&gt;"",CONCATENATE(All_Opps[[#This Row],[Opp Year]],"-",TEXT(All_Opps[[#This Row],[WeekMod]],"00#")),"")</f>
        <v/>
      </c>
      <c r="C25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519" s="181" t="str">
        <f>CONCATENATE(All_Opps[[#This Row],[Opp Year]],"-",TEXT(All_Opps[[#This Row],[Week]],"00#"))</f>
        <v>2024-001</v>
      </c>
      <c r="E2519" s="181">
        <f>IFERROR(VALUE(RIGHT(All_Opps[[#This Row],[Opportunity Name]],2)),"")</f>
        <v>4</v>
      </c>
      <c r="F2519" s="181">
        <f>IFERROR(("20"&amp;LEFT(All_Opps[[#This Row],[Opportunity Name]],2))*1,"")</f>
        <v>2024</v>
      </c>
      <c r="G2519" s="181" t="str">
        <f>MID(All_Opps[[#This Row],[Opportunity Name]],3,2)</f>
        <v>12</v>
      </c>
      <c r="H2519" s="181" t="str">
        <f>LEFT(All_Opps[[#This Row],[Opportunity Name]],7)</f>
        <v>2412 Ko</v>
      </c>
      <c r="I2519" s="181" t="str" cm="1">
        <f t="array" ref="I25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19" s="181" t="str">
        <f>YEAR(All_Opps[[#This Row],[Close_Date]])&amp;"-"&amp;TEXT(MONTH(All_Opps[[#This Row],[Close_Date]]),"00")</f>
        <v>2022-06</v>
      </c>
      <c r="K2519" s="182">
        <f>All_Opps[[#This Row],[Created Date2]]*1</f>
        <v>44731</v>
      </c>
      <c r="L2519" s="183">
        <f>YEAR(All_Opps[[#This Row],[Created_Date]])</f>
        <v>2022</v>
      </c>
      <c r="M2519" s="184">
        <f>WEEKNUM(All_Opps[[#This Row],[Created_Date]],16)</f>
        <v>25</v>
      </c>
      <c r="N2519" s="182">
        <f>All_Opps[[#This Row],[Close Date]]*1</f>
        <v>44742</v>
      </c>
      <c r="O2519" s="185">
        <f>YEAR(All_Opps[[#This Row],[Close_Date]])</f>
        <v>2022</v>
      </c>
      <c r="P2519" s="183">
        <f>MONTH(All_Opps[[#This Row],[Close Date]])</f>
        <v>6</v>
      </c>
      <c r="Q2519" s="181">
        <f>WEEKNUM(All_Opps[[#This Row],[Close Date]],1)</f>
        <v>27</v>
      </c>
      <c r="R25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19" s="4" t="s">
        <v>5349</v>
      </c>
      <c r="T2519" s="4" t="s">
        <v>5350</v>
      </c>
      <c r="U2519" s="68">
        <v>44742</v>
      </c>
      <c r="V2519" s="347" t="s">
        <v>18</v>
      </c>
      <c r="W2519" s="9">
        <v>80670</v>
      </c>
      <c r="X2519" s="4" t="s">
        <v>161</v>
      </c>
      <c r="Y2519" s="4" t="s">
        <v>1285</v>
      </c>
      <c r="Z2519" s="68">
        <v>44731</v>
      </c>
    </row>
    <row r="2520" spans="1:26" ht="12.75" x14ac:dyDescent="0.35">
      <c r="A25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2520" s="181" t="str">
        <f>IF(All_Opps[[#This Row],[WeekMod]]&lt;&gt;"",CONCATENATE(All_Opps[[#This Row],[Opp Year]],"-",TEXT(All_Opps[[#This Row],[WeekMod]],"00#")),"")</f>
        <v>2023-031</v>
      </c>
      <c r="C25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2520" s="181" t="str">
        <f>CONCATENATE(All_Opps[[#This Row],[Opp Year]],"-",TEXT(All_Opps[[#This Row],[Week]],"00#"))</f>
        <v>2023-031</v>
      </c>
      <c r="E2520" s="181">
        <f>IFERROR(VALUE(RIGHT(All_Opps[[#This Row],[Opportunity Name]],2)),"")</f>
        <v>5</v>
      </c>
      <c r="F2520" s="181">
        <f>IFERROR(("20"&amp;LEFT(All_Opps[[#This Row],[Opportunity Name]],2))*1,"")</f>
        <v>2023</v>
      </c>
      <c r="G2520" s="181" t="str">
        <f>MID(All_Opps[[#This Row],[Opportunity Name]],3,2)</f>
        <v>07</v>
      </c>
      <c r="H2520" s="181" t="str">
        <f>LEFT(All_Opps[[#This Row],[Opportunity Name]],7)</f>
        <v>2307 Ur</v>
      </c>
      <c r="I2520" s="181" t="str" cm="1">
        <f t="array" ref="I25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20" s="181" t="str">
        <f>YEAR(All_Opps[[#This Row],[Close_Date]])&amp;"-"&amp;TEXT(MONTH(All_Opps[[#This Row],[Close_Date]]),"00")</f>
        <v>2022-07</v>
      </c>
      <c r="K2520" s="182">
        <f>All_Opps[[#This Row],[Created Date2]]*1</f>
        <v>44760</v>
      </c>
      <c r="L2520" s="183">
        <f>YEAR(All_Opps[[#This Row],[Created_Date]])</f>
        <v>2022</v>
      </c>
      <c r="M2520" s="184">
        <f>WEEKNUM(All_Opps[[#This Row],[Created_Date]],16)</f>
        <v>29</v>
      </c>
      <c r="N2520" s="182">
        <f>All_Opps[[#This Row],[Close Date]]*1</f>
        <v>44767</v>
      </c>
      <c r="O2520" s="185">
        <f>YEAR(All_Opps[[#This Row],[Close_Date]])</f>
        <v>2022</v>
      </c>
      <c r="P2520" s="183">
        <f>MONTH(All_Opps[[#This Row],[Close Date]])</f>
        <v>7</v>
      </c>
      <c r="Q2520" s="181">
        <f>WEEKNUM(All_Opps[[#This Row],[Close Date]],1)</f>
        <v>31</v>
      </c>
      <c r="R25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20" s="4" t="s">
        <v>5351</v>
      </c>
      <c r="T2520" s="4" t="s">
        <v>5352</v>
      </c>
      <c r="U2520" s="68">
        <v>44767</v>
      </c>
      <c r="V2520" s="347" t="s">
        <v>18</v>
      </c>
      <c r="W2520" s="9">
        <v>202033</v>
      </c>
      <c r="X2520" s="4" t="s">
        <v>161</v>
      </c>
      <c r="Y2520" s="4" t="s">
        <v>3563</v>
      </c>
      <c r="Z2520" s="68">
        <v>44760</v>
      </c>
    </row>
    <row r="2521" spans="1:26" ht="12.75" x14ac:dyDescent="0.35">
      <c r="A25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2521" s="181" t="str">
        <f>IF(All_Opps[[#This Row],[WeekMod]]&lt;&gt;"",CONCATENATE(All_Opps[[#This Row],[Opp Year]],"-",TEXT(All_Opps[[#This Row],[WeekMod]],"00#")),"")</f>
        <v>2023-035</v>
      </c>
      <c r="C25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2521" s="181" t="str">
        <f>CONCATENATE(All_Opps[[#This Row],[Opp Year]],"-",TEXT(All_Opps[[#This Row],[Week]],"00#"))</f>
        <v>2023-035</v>
      </c>
      <c r="E2521" s="181">
        <f>IFERROR(VALUE(RIGHT(All_Opps[[#This Row],[Opportunity Name]],2)),"")</f>
        <v>1</v>
      </c>
      <c r="F2521" s="181">
        <f>IFERROR(("20"&amp;LEFT(All_Opps[[#This Row],[Opportunity Name]],2))*1,"")</f>
        <v>2023</v>
      </c>
      <c r="G2521" s="181" t="str">
        <f>MID(All_Opps[[#This Row],[Opportunity Name]],3,2)</f>
        <v>04</v>
      </c>
      <c r="H2521" s="181" t="str">
        <f>LEFT(All_Opps[[#This Row],[Opportunity Name]],7)</f>
        <v>2304-04</v>
      </c>
      <c r="I2521" s="181" t="str" cm="1">
        <f t="array" ref="I25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521" s="181" t="str">
        <f>YEAR(All_Opps[[#This Row],[Close_Date]])&amp;"-"&amp;TEXT(MONTH(All_Opps[[#This Row],[Close_Date]]),"00")</f>
        <v>2022-08</v>
      </c>
      <c r="K2521" s="182">
        <f>All_Opps[[#This Row],[Created Date2]]*1</f>
        <v>44799</v>
      </c>
      <c r="L2521" s="183">
        <f>YEAR(All_Opps[[#This Row],[Created_Date]])</f>
        <v>2022</v>
      </c>
      <c r="M2521" s="184">
        <f>WEEKNUM(All_Opps[[#This Row],[Created_Date]],16)</f>
        <v>34</v>
      </c>
      <c r="N2521" s="182">
        <f>All_Opps[[#This Row],[Close Date]]*1</f>
        <v>44799</v>
      </c>
      <c r="O2521" s="185">
        <f>YEAR(All_Opps[[#This Row],[Close_Date]])</f>
        <v>2022</v>
      </c>
      <c r="P2521" s="183">
        <f>MONTH(All_Opps[[#This Row],[Close Date]])</f>
        <v>8</v>
      </c>
      <c r="Q2521" s="181">
        <f>WEEKNUM(All_Opps[[#This Row],[Close Date]],1)</f>
        <v>35</v>
      </c>
      <c r="R25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21" s="4" t="s">
        <v>5353</v>
      </c>
      <c r="T2521" s="4" t="s">
        <v>5354</v>
      </c>
      <c r="U2521" s="68">
        <v>44799</v>
      </c>
      <c r="V2521" s="347" t="s">
        <v>20</v>
      </c>
      <c r="W2521" s="341">
        <v>5411</v>
      </c>
      <c r="X2521" s="4" t="s">
        <v>6</v>
      </c>
      <c r="Y2521" s="4" t="s">
        <v>328</v>
      </c>
      <c r="Z2521" s="68">
        <v>44799</v>
      </c>
    </row>
    <row r="2522" spans="1:26" ht="12.75" x14ac:dyDescent="0.35">
      <c r="A25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2522" s="181" t="str">
        <f>IF(All_Opps[[#This Row],[WeekMod]]&lt;&gt;"",CONCATENATE(All_Opps[[#This Row],[Opp Year]],"-",TEXT(All_Opps[[#This Row],[WeekMod]],"00#")),"")</f>
        <v>2023-028</v>
      </c>
      <c r="C25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2522" s="181" t="str">
        <f>CONCATENATE(All_Opps[[#This Row],[Opp Year]],"-",TEXT(All_Opps[[#This Row],[Week]],"00#"))</f>
        <v>2023-028</v>
      </c>
      <c r="E2522" s="181">
        <f>IFERROR(VALUE(RIGHT(All_Opps[[#This Row],[Opportunity Name]],2)),"")</f>
        <v>4</v>
      </c>
      <c r="F2522" s="181">
        <f>IFERROR(("20"&amp;LEFT(All_Opps[[#This Row],[Opportunity Name]],2))*1,"")</f>
        <v>2023</v>
      </c>
      <c r="G2522" s="181" t="str">
        <f>MID(All_Opps[[#This Row],[Opportunity Name]],3,2)</f>
        <v>02</v>
      </c>
      <c r="H2522" s="181" t="str">
        <f>LEFT(All_Opps[[#This Row],[Opportunity Name]],7)</f>
        <v>2302 Li</v>
      </c>
      <c r="I2522" s="181" t="str" cm="1">
        <f t="array" ref="I25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22" s="181" t="str">
        <f>YEAR(All_Opps[[#This Row],[Close_Date]])&amp;"-"&amp;TEXT(MONTH(All_Opps[[#This Row],[Close_Date]]),"00")</f>
        <v>2022-07</v>
      </c>
      <c r="K2522" s="182">
        <f>All_Opps[[#This Row],[Created Date2]]*1</f>
        <v>44701</v>
      </c>
      <c r="L2522" s="183">
        <f>YEAR(All_Opps[[#This Row],[Created_Date]])</f>
        <v>2022</v>
      </c>
      <c r="M2522" s="184">
        <f>WEEKNUM(All_Opps[[#This Row],[Created_Date]],16)</f>
        <v>20</v>
      </c>
      <c r="N2522" s="182">
        <f>All_Opps[[#This Row],[Close Date]]*1</f>
        <v>44746</v>
      </c>
      <c r="O2522" s="185">
        <f>YEAR(All_Opps[[#This Row],[Close_Date]])</f>
        <v>2022</v>
      </c>
      <c r="P2522" s="183">
        <f>MONTH(All_Opps[[#This Row],[Close Date]])</f>
        <v>7</v>
      </c>
      <c r="Q2522" s="181">
        <f>WEEKNUM(All_Opps[[#This Row],[Close Date]],1)</f>
        <v>28</v>
      </c>
      <c r="R25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22" s="4" t="s">
        <v>5355</v>
      </c>
      <c r="T2522" s="4" t="s">
        <v>5356</v>
      </c>
      <c r="U2522" s="68">
        <v>44746</v>
      </c>
      <c r="V2522" s="347" t="s">
        <v>18</v>
      </c>
      <c r="W2522" s="9">
        <v>144226</v>
      </c>
      <c r="X2522" s="4" t="s">
        <v>161</v>
      </c>
      <c r="Y2522" s="4" t="s">
        <v>3563</v>
      </c>
      <c r="Z2522" s="68">
        <v>44701</v>
      </c>
    </row>
    <row r="2523" spans="1:26" ht="12.75" x14ac:dyDescent="0.35">
      <c r="A25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2523" s="181" t="str">
        <f>IF(All_Opps[[#This Row],[WeekMod]]&lt;&gt;"",CONCATENATE(All_Opps[[#This Row],[Opp Year]],"-",TEXT(All_Opps[[#This Row],[WeekMod]],"00#")),"")</f>
        <v>2023-030</v>
      </c>
      <c r="C25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2523" s="181" t="str">
        <f>CONCATENATE(All_Opps[[#This Row],[Opp Year]],"-",TEXT(All_Opps[[#This Row],[Week]],"00#"))</f>
        <v>2023-030</v>
      </c>
      <c r="E2523" s="181">
        <f>IFERROR(VALUE(RIGHT(All_Opps[[#This Row],[Opportunity Name]],2)),"")</f>
        <v>2</v>
      </c>
      <c r="F2523" s="181">
        <f>IFERROR(("20"&amp;LEFT(All_Opps[[#This Row],[Opportunity Name]],2))*1,"")</f>
        <v>2023</v>
      </c>
      <c r="G2523" s="181" t="str">
        <f>MID(All_Opps[[#This Row],[Opportunity Name]],3,2)</f>
        <v>06</v>
      </c>
      <c r="H2523" s="181" t="str">
        <f>LEFT(All_Opps[[#This Row],[Opportunity Name]],7)</f>
        <v>2306 Oa</v>
      </c>
      <c r="I2523" s="181" t="str" cm="1">
        <f t="array" ref="I25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23" s="181" t="str">
        <f>YEAR(All_Opps[[#This Row],[Close_Date]])&amp;"-"&amp;TEXT(MONTH(All_Opps[[#This Row],[Close_Date]]),"00")</f>
        <v>2022-07</v>
      </c>
      <c r="K2523" s="182">
        <f>All_Opps[[#This Row],[Created Date2]]*1</f>
        <v>44749</v>
      </c>
      <c r="L2523" s="183">
        <f>YEAR(All_Opps[[#This Row],[Created_Date]])</f>
        <v>2022</v>
      </c>
      <c r="M2523" s="184">
        <f>WEEKNUM(All_Opps[[#This Row],[Created_Date]],16)</f>
        <v>27</v>
      </c>
      <c r="N2523" s="182">
        <f>All_Opps[[#This Row],[Close Date]]*1</f>
        <v>44762</v>
      </c>
      <c r="O2523" s="185">
        <f>YEAR(All_Opps[[#This Row],[Close_Date]])</f>
        <v>2022</v>
      </c>
      <c r="P2523" s="183">
        <f>MONTH(All_Opps[[#This Row],[Close Date]])</f>
        <v>7</v>
      </c>
      <c r="Q2523" s="181">
        <f>WEEKNUM(All_Opps[[#This Row],[Close Date]],1)</f>
        <v>30</v>
      </c>
      <c r="R252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23" s="4" t="s">
        <v>5357</v>
      </c>
      <c r="T2523" s="4" t="s">
        <v>5358</v>
      </c>
      <c r="U2523" s="68">
        <v>44762</v>
      </c>
      <c r="V2523" s="347" t="s">
        <v>18</v>
      </c>
      <c r="W2523" s="9">
        <v>95906</v>
      </c>
      <c r="X2523" s="4" t="s">
        <v>13</v>
      </c>
      <c r="Y2523" s="4" t="s">
        <v>1285</v>
      </c>
      <c r="Z2523" s="68">
        <v>44749</v>
      </c>
    </row>
    <row r="2524" spans="1:26" ht="12.75" x14ac:dyDescent="0.35">
      <c r="A25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2524" s="181" t="str">
        <f>IF(All_Opps[[#This Row],[WeekMod]]&lt;&gt;"",CONCATENATE(All_Opps[[#This Row],[Opp Year]],"-",TEXT(All_Opps[[#This Row],[WeekMod]],"00#")),"")</f>
        <v>2023-030</v>
      </c>
      <c r="C25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2524" s="181" t="str">
        <f>CONCATENATE(All_Opps[[#This Row],[Opp Year]],"-",TEXT(All_Opps[[#This Row],[Week]],"00#"))</f>
        <v>2023-030</v>
      </c>
      <c r="E2524" s="181">
        <f>IFERROR(VALUE(RIGHT(All_Opps[[#This Row],[Opportunity Name]],2)),"")</f>
        <v>2</v>
      </c>
      <c r="F2524" s="181">
        <f>IFERROR(("20"&amp;LEFT(All_Opps[[#This Row],[Opportunity Name]],2))*1,"")</f>
        <v>2023</v>
      </c>
      <c r="G2524" s="181" t="str">
        <f>MID(All_Opps[[#This Row],[Opportunity Name]],3,2)</f>
        <v>01</v>
      </c>
      <c r="H2524" s="181" t="str">
        <f>LEFT(All_Opps[[#This Row],[Opportunity Name]],7)</f>
        <v>2301-06</v>
      </c>
      <c r="I2524" s="181" t="str" cm="1">
        <f t="array" ref="I25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24" s="181" t="str">
        <f>YEAR(All_Opps[[#This Row],[Close_Date]])&amp;"-"&amp;TEXT(MONTH(All_Opps[[#This Row],[Close_Date]]),"00")</f>
        <v>2022-07</v>
      </c>
      <c r="K2524" s="182">
        <f>All_Opps[[#This Row],[Created Date2]]*1</f>
        <v>44762</v>
      </c>
      <c r="L2524" s="183">
        <f>YEAR(All_Opps[[#This Row],[Created_Date]])</f>
        <v>2022</v>
      </c>
      <c r="M2524" s="184">
        <f>WEEKNUM(All_Opps[[#This Row],[Created_Date]],16)</f>
        <v>29</v>
      </c>
      <c r="N2524" s="182">
        <f>All_Opps[[#This Row],[Close Date]]*1</f>
        <v>44763</v>
      </c>
      <c r="O2524" s="185">
        <f>YEAR(All_Opps[[#This Row],[Close_Date]])</f>
        <v>2022</v>
      </c>
      <c r="P2524" s="183">
        <f>MONTH(All_Opps[[#This Row],[Close Date]])</f>
        <v>7</v>
      </c>
      <c r="Q2524" s="181">
        <f>WEEKNUM(All_Opps[[#This Row],[Close Date]],1)</f>
        <v>30</v>
      </c>
      <c r="R252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165</v>
      </c>
      <c r="S2524" s="4" t="s">
        <v>5359</v>
      </c>
      <c r="T2524" s="4" t="s">
        <v>5360</v>
      </c>
      <c r="U2524" s="68">
        <v>44763</v>
      </c>
      <c r="V2524" s="347" t="s">
        <v>19</v>
      </c>
      <c r="W2524" s="9">
        <v>41205</v>
      </c>
      <c r="X2524" s="4" t="s">
        <v>13</v>
      </c>
      <c r="Y2524" s="4" t="s">
        <v>3563</v>
      </c>
      <c r="Z2524" s="68">
        <v>44762</v>
      </c>
    </row>
    <row r="2525" spans="1:26" ht="12.75" x14ac:dyDescent="0.35">
      <c r="A25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2525" s="181" t="str">
        <f>IF(All_Opps[[#This Row],[WeekMod]]&lt;&gt;"",CONCATENATE(All_Opps[[#This Row],[Opp Year]],"-",TEXT(All_Opps[[#This Row],[WeekMod]],"00#")),"")</f>
        <v>2023-029</v>
      </c>
      <c r="C25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2525" s="181" t="str">
        <f>CONCATENATE(All_Opps[[#This Row],[Opp Year]],"-",TEXT(All_Opps[[#This Row],[Week]],"00#"))</f>
        <v>2023-029</v>
      </c>
      <c r="E2525" s="181">
        <f>IFERROR(VALUE(RIGHT(All_Opps[[#This Row],[Opportunity Name]],2)),"")</f>
        <v>2</v>
      </c>
      <c r="F2525" s="181">
        <f>IFERROR(("20"&amp;LEFT(All_Opps[[#This Row],[Opportunity Name]],2))*1,"")</f>
        <v>2023</v>
      </c>
      <c r="G2525" s="181" t="str">
        <f>MID(All_Opps[[#This Row],[Opportunity Name]],3,2)</f>
        <v>08</v>
      </c>
      <c r="H2525" s="181" t="str">
        <f>LEFT(All_Opps[[#This Row],[Opportunity Name]],7)</f>
        <v>2308-11</v>
      </c>
      <c r="I2525" s="181" t="str" cm="1">
        <f t="array" ref="I25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25" s="181" t="str">
        <f>YEAR(All_Opps[[#This Row],[Close_Date]])&amp;"-"&amp;TEXT(MONTH(All_Opps[[#This Row],[Close_Date]]),"00")</f>
        <v>2022-07</v>
      </c>
      <c r="K2525" s="182">
        <f>All_Opps[[#This Row],[Created Date2]]*1</f>
        <v>44750</v>
      </c>
      <c r="L2525" s="183">
        <f>YEAR(All_Opps[[#This Row],[Created_Date]])</f>
        <v>2022</v>
      </c>
      <c r="M2525" s="184">
        <f>WEEKNUM(All_Opps[[#This Row],[Created_Date]],16)</f>
        <v>27</v>
      </c>
      <c r="N2525" s="182">
        <f>All_Opps[[#This Row],[Close Date]]*1</f>
        <v>44754</v>
      </c>
      <c r="O2525" s="185">
        <f>YEAR(All_Opps[[#This Row],[Close_Date]])</f>
        <v>2022</v>
      </c>
      <c r="P2525" s="183">
        <f>MONTH(All_Opps[[#This Row],[Close Date]])</f>
        <v>7</v>
      </c>
      <c r="Q2525" s="181">
        <f>WEEKNUM(All_Opps[[#This Row],[Close Date]],1)</f>
        <v>29</v>
      </c>
      <c r="R252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389</v>
      </c>
      <c r="S2525" s="4" t="s">
        <v>5361</v>
      </c>
      <c r="T2525" s="4" t="s">
        <v>5362</v>
      </c>
      <c r="U2525" s="68">
        <v>44754</v>
      </c>
      <c r="V2525" s="347" t="s">
        <v>19</v>
      </c>
      <c r="W2525" s="341">
        <v>172446</v>
      </c>
      <c r="X2525" s="4" t="s">
        <v>11</v>
      </c>
      <c r="Y2525" s="4" t="s">
        <v>328</v>
      </c>
      <c r="Z2525" s="68">
        <v>44750</v>
      </c>
    </row>
    <row r="2526" spans="1:26" ht="12.75" x14ac:dyDescent="0.35">
      <c r="A25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83</v>
      </c>
      <c r="B2526" s="181" t="str">
        <f>IF(All_Opps[[#This Row],[WeekMod]]&lt;&gt;"",CONCATENATE(All_Opps[[#This Row],[Opp Year]],"-",TEXT(All_Opps[[#This Row],[WeekMod]],"00#")),"")</f>
        <v>2022-083</v>
      </c>
      <c r="C25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83</v>
      </c>
      <c r="D2526" s="181" t="str">
        <f>CONCATENATE(All_Opps[[#This Row],[Opp Year]],"-",TEXT(All_Opps[[#This Row],[Week]],"00#"))</f>
        <v>2022-083</v>
      </c>
      <c r="E2526" s="181">
        <f>IFERROR(VALUE(RIGHT(All_Opps[[#This Row],[Opportunity Name]],2)),"")</f>
        <v>1</v>
      </c>
      <c r="F2526" s="181">
        <f>IFERROR(("20"&amp;LEFT(All_Opps[[#This Row],[Opportunity Name]],2))*1,"")</f>
        <v>2022</v>
      </c>
      <c r="G2526" s="181" t="str">
        <f>MID(All_Opps[[#This Row],[Opportunity Name]],3,2)</f>
        <v>10</v>
      </c>
      <c r="H2526" s="181" t="str">
        <f>LEFT(All_Opps[[#This Row],[Opportunity Name]],7)</f>
        <v>2210-13</v>
      </c>
      <c r="I2526" s="181" t="str" cm="1">
        <f t="array" ref="I25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26" s="181" t="str">
        <f>YEAR(All_Opps[[#This Row],[Close_Date]])&amp;"-"&amp;TEXT(MONTH(All_Opps[[#This Row],[Close_Date]]),"00")</f>
        <v>2022-07</v>
      </c>
      <c r="K2526" s="182">
        <f>All_Opps[[#This Row],[Created Date2]]*1</f>
        <v>44759</v>
      </c>
      <c r="L2526" s="183">
        <f>YEAR(All_Opps[[#This Row],[Created_Date]])</f>
        <v>2022</v>
      </c>
      <c r="M2526" s="184">
        <f>WEEKNUM(All_Opps[[#This Row],[Created_Date]],16)</f>
        <v>29</v>
      </c>
      <c r="N2526" s="182">
        <f>All_Opps[[#This Row],[Close Date]]*1</f>
        <v>44767</v>
      </c>
      <c r="O2526" s="185">
        <f>YEAR(All_Opps[[#This Row],[Close_Date]])</f>
        <v>2022</v>
      </c>
      <c r="P2526" s="183">
        <f>MONTH(All_Opps[[#This Row],[Close Date]])</f>
        <v>7</v>
      </c>
      <c r="Q2526" s="181">
        <f>WEEKNUM(All_Opps[[#This Row],[Close Date]],1)</f>
        <v>31</v>
      </c>
      <c r="R252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76</v>
      </c>
      <c r="S2526" s="4" t="s">
        <v>5363</v>
      </c>
      <c r="T2526" s="4" t="s">
        <v>5364</v>
      </c>
      <c r="U2526" s="68">
        <v>44767</v>
      </c>
      <c r="V2526" s="347" t="s">
        <v>19</v>
      </c>
      <c r="W2526" s="9">
        <v>48783</v>
      </c>
      <c r="X2526" s="4" t="s">
        <v>6</v>
      </c>
      <c r="Y2526" s="4" t="s">
        <v>1285</v>
      </c>
      <c r="Z2526" s="68">
        <v>44759</v>
      </c>
    </row>
    <row r="2527" spans="1:26" ht="12.75" x14ac:dyDescent="0.35">
      <c r="A25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2527" s="181" t="str">
        <f>IF(All_Opps[[#This Row],[WeekMod]]&lt;&gt;"",CONCATENATE(All_Opps[[#This Row],[Opp Year]],"-",TEXT(All_Opps[[#This Row],[WeekMod]],"00#")),"")</f>
        <v>2023-035</v>
      </c>
      <c r="C25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2527" s="181" t="str">
        <f>CONCATENATE(All_Opps[[#This Row],[Opp Year]],"-",TEXT(All_Opps[[#This Row],[Week]],"00#"))</f>
        <v>2023-035</v>
      </c>
      <c r="E2527" s="181">
        <f>IFERROR(VALUE(RIGHT(All_Opps[[#This Row],[Opportunity Name]],2)),"")</f>
        <v>2</v>
      </c>
      <c r="F2527" s="181">
        <f>IFERROR(("20"&amp;LEFT(All_Opps[[#This Row],[Opportunity Name]],2))*1,"")</f>
        <v>2023</v>
      </c>
      <c r="G2527" s="181" t="str">
        <f>MID(All_Opps[[#This Row],[Opportunity Name]],3,2)</f>
        <v>04</v>
      </c>
      <c r="H2527" s="181" t="str">
        <f>LEFT(All_Opps[[#This Row],[Opportunity Name]],7)</f>
        <v>2304 Vi</v>
      </c>
      <c r="I2527" s="181" t="str" cm="1">
        <f t="array" ref="I25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27" s="181" t="str">
        <f>YEAR(All_Opps[[#This Row],[Close_Date]])&amp;"-"&amp;TEXT(MONTH(All_Opps[[#This Row],[Close_Date]]),"00")</f>
        <v>2022-08</v>
      </c>
      <c r="K2527" s="182">
        <f>All_Opps[[#This Row],[Created Date2]]*1</f>
        <v>44789</v>
      </c>
      <c r="L2527" s="183">
        <f>YEAR(All_Opps[[#This Row],[Created_Date]])</f>
        <v>2022</v>
      </c>
      <c r="M2527" s="184">
        <f>WEEKNUM(All_Opps[[#This Row],[Created_Date]],16)</f>
        <v>33</v>
      </c>
      <c r="N2527" s="182">
        <f>All_Opps[[#This Row],[Close Date]]*1</f>
        <v>44797</v>
      </c>
      <c r="O2527" s="185">
        <f>YEAR(All_Opps[[#This Row],[Close_Date]])</f>
        <v>2022</v>
      </c>
      <c r="P2527" s="183">
        <f>MONTH(All_Opps[[#This Row],[Close Date]])</f>
        <v>8</v>
      </c>
      <c r="Q2527" s="181">
        <f>WEEKNUM(All_Opps[[#This Row],[Close Date]],1)</f>
        <v>35</v>
      </c>
      <c r="R252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27" s="4" t="s">
        <v>5365</v>
      </c>
      <c r="T2527" s="4" t="s">
        <v>5366</v>
      </c>
      <c r="U2527" s="68">
        <v>44797</v>
      </c>
      <c r="V2527" s="347" t="s">
        <v>18</v>
      </c>
      <c r="W2527" s="9">
        <v>78055</v>
      </c>
      <c r="X2527" s="4" t="s">
        <v>13</v>
      </c>
      <c r="Y2527" s="4" t="s">
        <v>1285</v>
      </c>
      <c r="Z2527" s="68">
        <v>44789</v>
      </c>
    </row>
    <row r="2528" spans="1:26" ht="12.75" x14ac:dyDescent="0.35">
      <c r="A25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2528" s="181" t="str">
        <f>IF(All_Opps[[#This Row],[WeekMod]]&lt;&gt;"",CONCATENATE(All_Opps[[#This Row],[Opp Year]],"-",TEXT(All_Opps[[#This Row],[WeekMod]],"00#")),"")</f>
        <v>2023-028</v>
      </c>
      <c r="C25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2528" s="181" t="str">
        <f>CONCATENATE(All_Opps[[#This Row],[Opp Year]],"-",TEXT(All_Opps[[#This Row],[Week]],"00#"))</f>
        <v>2023-028</v>
      </c>
      <c r="E2528" s="181">
        <f>IFERROR(VALUE(RIGHT(All_Opps[[#This Row],[Opportunity Name]],2)),"")</f>
        <v>7</v>
      </c>
      <c r="F2528" s="181">
        <f>IFERROR(("20"&amp;LEFT(All_Opps[[#This Row],[Opportunity Name]],2))*1,"")</f>
        <v>2023</v>
      </c>
      <c r="G2528" s="181" t="str">
        <f>MID(All_Opps[[#This Row],[Opportunity Name]],3,2)</f>
        <v>07</v>
      </c>
      <c r="H2528" s="181" t="str">
        <f>LEFT(All_Opps[[#This Row],[Opportunity Name]],7)</f>
        <v>2307 Wi</v>
      </c>
      <c r="I2528" s="181" t="str" cm="1">
        <f t="array" ref="I25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28" s="181" t="str">
        <f>YEAR(All_Opps[[#This Row],[Close_Date]])&amp;"-"&amp;TEXT(MONTH(All_Opps[[#This Row],[Close_Date]]),"00")</f>
        <v>2022-07</v>
      </c>
      <c r="K2528" s="182">
        <f>All_Opps[[#This Row],[Created Date2]]*1</f>
        <v>44724</v>
      </c>
      <c r="L2528" s="183">
        <f>YEAR(All_Opps[[#This Row],[Created_Date]])</f>
        <v>2022</v>
      </c>
      <c r="M2528" s="184">
        <f>WEEKNUM(All_Opps[[#This Row],[Created_Date]],16)</f>
        <v>24</v>
      </c>
      <c r="N2528" s="182">
        <f>All_Opps[[#This Row],[Close Date]]*1</f>
        <v>44746</v>
      </c>
      <c r="O2528" s="185">
        <f>YEAR(All_Opps[[#This Row],[Close_Date]])</f>
        <v>2022</v>
      </c>
      <c r="P2528" s="183">
        <f>MONTH(All_Opps[[#This Row],[Close Date]])</f>
        <v>7</v>
      </c>
      <c r="Q2528" s="181">
        <f>WEEKNUM(All_Opps[[#This Row],[Close Date]],1)</f>
        <v>28</v>
      </c>
      <c r="R252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28" s="4" t="s">
        <v>5367</v>
      </c>
      <c r="T2528" s="4" t="s">
        <v>5368</v>
      </c>
      <c r="U2528" s="68">
        <v>44746</v>
      </c>
      <c r="V2528" s="347" t="s">
        <v>18</v>
      </c>
      <c r="W2528" s="341">
        <v>268749</v>
      </c>
      <c r="X2528" s="4" t="s">
        <v>13</v>
      </c>
      <c r="Y2528" s="4" t="s">
        <v>328</v>
      </c>
      <c r="Z2528" s="68">
        <v>44724</v>
      </c>
    </row>
    <row r="2529" spans="1:26" ht="12.75" x14ac:dyDescent="0.35">
      <c r="A25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83</v>
      </c>
      <c r="B2529" s="181" t="str">
        <f>IF(All_Opps[[#This Row],[WeekMod]]&lt;&gt;"",CONCATENATE(All_Opps[[#This Row],[Opp Year]],"-",TEXT(All_Opps[[#This Row],[WeekMod]],"00#")),"")</f>
        <v>2022-083</v>
      </c>
      <c r="C25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83</v>
      </c>
      <c r="D2529" s="181" t="str">
        <f>CONCATENATE(All_Opps[[#This Row],[Opp Year]],"-",TEXT(All_Opps[[#This Row],[Week]],"00#"))</f>
        <v>2022-083</v>
      </c>
      <c r="E2529" s="181">
        <f>IFERROR(VALUE(RIGHT(All_Opps[[#This Row],[Opportunity Name]],2)),"")</f>
        <v>4</v>
      </c>
      <c r="F2529" s="181">
        <f>IFERROR(("20"&amp;LEFT(All_Opps[[#This Row],[Opportunity Name]],2))*1,"")</f>
        <v>2022</v>
      </c>
      <c r="G2529" s="181" t="str">
        <f>MID(All_Opps[[#This Row],[Opportunity Name]],3,2)</f>
        <v>09</v>
      </c>
      <c r="H2529" s="181" t="str">
        <f>LEFT(All_Opps[[#This Row],[Opportunity Name]],7)</f>
        <v>2209 Qu</v>
      </c>
      <c r="I2529" s="181" t="str" cm="1">
        <f t="array" ref="I25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29" s="181" t="str">
        <f>YEAR(All_Opps[[#This Row],[Close_Date]])&amp;"-"&amp;TEXT(MONTH(All_Opps[[#This Row],[Close_Date]]),"00")</f>
        <v>2022-07</v>
      </c>
      <c r="K2529" s="182">
        <f>All_Opps[[#This Row],[Created Date2]]*1</f>
        <v>44770</v>
      </c>
      <c r="L2529" s="183">
        <f>YEAR(All_Opps[[#This Row],[Created_Date]])</f>
        <v>2022</v>
      </c>
      <c r="M2529" s="184">
        <f>WEEKNUM(All_Opps[[#This Row],[Created_Date]],16)</f>
        <v>30</v>
      </c>
      <c r="N2529" s="182">
        <f>All_Opps[[#This Row],[Close Date]]*1</f>
        <v>44770</v>
      </c>
      <c r="O2529" s="185">
        <f>YEAR(All_Opps[[#This Row],[Close_Date]])</f>
        <v>2022</v>
      </c>
      <c r="P2529" s="183">
        <f>MONTH(All_Opps[[#This Row],[Close Date]])</f>
        <v>7</v>
      </c>
      <c r="Q2529" s="181">
        <f>WEEKNUM(All_Opps[[#This Row],[Close Date]],1)</f>
        <v>31</v>
      </c>
      <c r="R252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29" s="4" t="s">
        <v>5369</v>
      </c>
      <c r="T2529" s="4" t="s">
        <v>5370</v>
      </c>
      <c r="U2529" s="68">
        <v>44770</v>
      </c>
      <c r="V2529" s="347" t="s">
        <v>18</v>
      </c>
      <c r="W2529" s="9">
        <v>68286</v>
      </c>
      <c r="X2529" s="4" t="s">
        <v>6</v>
      </c>
      <c r="Y2529" s="4" t="s">
        <v>1285</v>
      </c>
      <c r="Z2529" s="68">
        <v>44770</v>
      </c>
    </row>
    <row r="2530" spans="1:26" ht="12.75" x14ac:dyDescent="0.35">
      <c r="A25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2530" s="181" t="str">
        <f>IF(All_Opps[[#This Row],[WeekMod]]&lt;&gt;"",CONCATENATE(All_Opps[[#This Row],[Opp Year]],"-",TEXT(All_Opps[[#This Row],[WeekMod]],"00#")),"")</f>
        <v>2023-035</v>
      </c>
      <c r="C25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2530" s="181" t="str">
        <f>CONCATENATE(All_Opps[[#This Row],[Opp Year]],"-",TEXT(All_Opps[[#This Row],[Week]],"00#"))</f>
        <v>2023-035</v>
      </c>
      <c r="E2530" s="181">
        <f>IFERROR(VALUE(RIGHT(All_Opps[[#This Row],[Opportunity Name]],2)),"")</f>
        <v>5</v>
      </c>
      <c r="F2530" s="181">
        <f>IFERROR(("20"&amp;LEFT(All_Opps[[#This Row],[Opportunity Name]],2))*1,"")</f>
        <v>2023</v>
      </c>
      <c r="G2530" s="181" t="str">
        <f>MID(All_Opps[[#This Row],[Opportunity Name]],3,2)</f>
        <v>02</v>
      </c>
      <c r="H2530" s="181" t="str">
        <f>LEFT(All_Opps[[#This Row],[Opportunity Name]],7)</f>
        <v>2302-10</v>
      </c>
      <c r="I2530" s="181" t="str" cm="1">
        <f t="array" ref="I25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30" s="181" t="str">
        <f>YEAR(All_Opps[[#This Row],[Close_Date]])&amp;"-"&amp;TEXT(MONTH(All_Opps[[#This Row],[Close_Date]]),"00")</f>
        <v>2022-08</v>
      </c>
      <c r="K2530" s="182">
        <f>All_Opps[[#This Row],[Created Date2]]*1</f>
        <v>44752</v>
      </c>
      <c r="L2530" s="183">
        <f>YEAR(All_Opps[[#This Row],[Created_Date]])</f>
        <v>2022</v>
      </c>
      <c r="M2530" s="184">
        <f>WEEKNUM(All_Opps[[#This Row],[Created_Date]],16)</f>
        <v>28</v>
      </c>
      <c r="N2530" s="182">
        <f>All_Opps[[#This Row],[Close Date]]*1</f>
        <v>44795</v>
      </c>
      <c r="O2530" s="185">
        <f>YEAR(All_Opps[[#This Row],[Close_Date]])</f>
        <v>2022</v>
      </c>
      <c r="P2530" s="183">
        <f>MONTH(All_Opps[[#This Row],[Close Date]])</f>
        <v>8</v>
      </c>
      <c r="Q2530" s="181">
        <f>WEEKNUM(All_Opps[[#This Row],[Close Date]],1)</f>
        <v>35</v>
      </c>
      <c r="R253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206</v>
      </c>
      <c r="S2530" s="4" t="s">
        <v>5371</v>
      </c>
      <c r="T2530" s="4" t="s">
        <v>5372</v>
      </c>
      <c r="U2530" s="68">
        <v>44795</v>
      </c>
      <c r="V2530" s="347" t="s">
        <v>19</v>
      </c>
      <c r="W2530" s="341">
        <v>129659</v>
      </c>
      <c r="X2530" s="4" t="s">
        <v>159</v>
      </c>
      <c r="Y2530" s="4" t="s">
        <v>328</v>
      </c>
      <c r="Z2530" s="68">
        <v>44752</v>
      </c>
    </row>
    <row r="2531" spans="1:26" ht="12.75" x14ac:dyDescent="0.35">
      <c r="A25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85</v>
      </c>
      <c r="B2531" s="181" t="str">
        <f>IF(All_Opps[[#This Row],[WeekMod]]&lt;&gt;"",CONCATENATE(All_Opps[[#This Row],[Opp Year]],"-",TEXT(All_Opps[[#This Row],[WeekMod]],"00#")),"")</f>
        <v>2022-085</v>
      </c>
      <c r="C25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85</v>
      </c>
      <c r="D2531" s="181" t="str">
        <f>CONCATENATE(All_Opps[[#This Row],[Opp Year]],"-",TEXT(All_Opps[[#This Row],[Week]],"00#"))</f>
        <v>2022-085</v>
      </c>
      <c r="E2531" s="181">
        <f>IFERROR(VALUE(RIGHT(All_Opps[[#This Row],[Opportunity Name]],2)),"")</f>
        <v>2</v>
      </c>
      <c r="F2531" s="181">
        <f>IFERROR(("20"&amp;LEFT(All_Opps[[#This Row],[Opportunity Name]],2))*1,"")</f>
        <v>2022</v>
      </c>
      <c r="G2531" s="181" t="str">
        <f>MID(All_Opps[[#This Row],[Opportunity Name]],3,2)</f>
        <v>12</v>
      </c>
      <c r="H2531" s="181" t="str">
        <f>LEFT(All_Opps[[#This Row],[Opportunity Name]],7)</f>
        <v>2212-13</v>
      </c>
      <c r="I2531" s="181" t="str" cm="1">
        <f t="array" ref="I25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31" s="181" t="str">
        <f>YEAR(All_Opps[[#This Row],[Close_Date]])&amp;"-"&amp;TEXT(MONTH(All_Opps[[#This Row],[Close_Date]]),"00")</f>
        <v>2022-08</v>
      </c>
      <c r="K2531" s="182">
        <f>All_Opps[[#This Row],[Created Date2]]*1</f>
        <v>44771</v>
      </c>
      <c r="L2531" s="183">
        <f>YEAR(All_Opps[[#This Row],[Created_Date]])</f>
        <v>2022</v>
      </c>
      <c r="M2531" s="184">
        <f>WEEKNUM(All_Opps[[#This Row],[Created_Date]],16)</f>
        <v>30</v>
      </c>
      <c r="N2531" s="182">
        <f>All_Opps[[#This Row],[Close Date]]*1</f>
        <v>44780</v>
      </c>
      <c r="O2531" s="185">
        <f>YEAR(All_Opps[[#This Row],[Close_Date]])</f>
        <v>2022</v>
      </c>
      <c r="P2531" s="183">
        <f>MONTH(All_Opps[[#This Row],[Close Date]])</f>
        <v>8</v>
      </c>
      <c r="Q2531" s="181">
        <f>WEEKNUM(All_Opps[[#This Row],[Close Date]],1)</f>
        <v>33</v>
      </c>
      <c r="R253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125</v>
      </c>
      <c r="S2531" s="4" t="s">
        <v>5373</v>
      </c>
      <c r="T2531" s="4" t="s">
        <v>5374</v>
      </c>
      <c r="U2531" s="68">
        <v>44780</v>
      </c>
      <c r="V2531" s="347" t="s">
        <v>19</v>
      </c>
      <c r="W2531" s="9">
        <v>35223</v>
      </c>
      <c r="X2531" s="4" t="s">
        <v>6</v>
      </c>
      <c r="Y2531" s="4" t="s">
        <v>5320</v>
      </c>
      <c r="Z2531" s="68">
        <v>44771</v>
      </c>
    </row>
    <row r="2532" spans="1:26" ht="12.75" x14ac:dyDescent="0.35">
      <c r="A25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2532" s="181" t="str">
        <f>IF(All_Opps[[#This Row],[WeekMod]]&lt;&gt;"",CONCATENATE(All_Opps[[#This Row],[Opp Year]],"-",TEXT(All_Opps[[#This Row],[WeekMod]],"00#")),"")</f>
        <v>2023-029</v>
      </c>
      <c r="C25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2532" s="181" t="str">
        <f>CONCATENATE(All_Opps[[#This Row],[Opp Year]],"-",TEXT(All_Opps[[#This Row],[Week]],"00#"))</f>
        <v>2023-029</v>
      </c>
      <c r="E2532" s="181">
        <f>IFERROR(VALUE(RIGHT(All_Opps[[#This Row],[Opportunity Name]],2)),"")</f>
        <v>2</v>
      </c>
      <c r="F2532" s="181">
        <f>IFERROR(("20"&amp;LEFT(All_Opps[[#This Row],[Opportunity Name]],2))*1,"")</f>
        <v>2023</v>
      </c>
      <c r="G2532" s="181" t="str">
        <f>MID(All_Opps[[#This Row],[Opportunity Name]],3,2)</f>
        <v>09</v>
      </c>
      <c r="H2532" s="181" t="str">
        <f>LEFT(All_Opps[[#This Row],[Opportunity Name]],7)</f>
        <v>2309 Ga</v>
      </c>
      <c r="I2532" s="181" t="str" cm="1">
        <f t="array" ref="I25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32" s="181" t="str">
        <f>YEAR(All_Opps[[#This Row],[Close_Date]])&amp;"-"&amp;TEXT(MONTH(All_Opps[[#This Row],[Close_Date]]),"00")</f>
        <v>2022-07</v>
      </c>
      <c r="K2532" s="182">
        <f>All_Opps[[#This Row],[Created Date2]]*1</f>
        <v>44748</v>
      </c>
      <c r="L2532" s="183">
        <f>YEAR(All_Opps[[#This Row],[Created_Date]])</f>
        <v>2022</v>
      </c>
      <c r="M2532" s="184">
        <f>WEEKNUM(All_Opps[[#This Row],[Created_Date]],16)</f>
        <v>27</v>
      </c>
      <c r="N2532" s="182">
        <f>All_Opps[[#This Row],[Close Date]]*1</f>
        <v>44754</v>
      </c>
      <c r="O2532" s="185">
        <f>YEAR(All_Opps[[#This Row],[Close_Date]])</f>
        <v>2022</v>
      </c>
      <c r="P2532" s="183">
        <f>MONTH(All_Opps[[#This Row],[Close Date]])</f>
        <v>7</v>
      </c>
      <c r="Q2532" s="181">
        <f>WEEKNUM(All_Opps[[#This Row],[Close Date]],1)</f>
        <v>29</v>
      </c>
      <c r="R25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32" s="4" t="s">
        <v>5375</v>
      </c>
      <c r="T2532" s="4" t="s">
        <v>5376</v>
      </c>
      <c r="U2532" s="68">
        <v>44754</v>
      </c>
      <c r="V2532" s="347" t="s">
        <v>18</v>
      </c>
      <c r="W2532" s="9">
        <v>42488</v>
      </c>
      <c r="X2532" s="4" t="s">
        <v>181</v>
      </c>
      <c r="Y2532" s="4" t="s">
        <v>1285</v>
      </c>
      <c r="Z2532" s="68">
        <v>44748</v>
      </c>
    </row>
    <row r="2533" spans="1:26" ht="12.75" x14ac:dyDescent="0.35">
      <c r="A25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87</v>
      </c>
      <c r="B2533" s="181" t="str">
        <f>IF(All_Opps[[#This Row],[WeekMod]]&lt;&gt;"",CONCATENATE(All_Opps[[#This Row],[Opp Year]],"-",TEXT(All_Opps[[#This Row],[WeekMod]],"00#")),"")</f>
        <v>2022-087</v>
      </c>
      <c r="C25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87</v>
      </c>
      <c r="D2533" s="181" t="str">
        <f>CONCATENATE(All_Opps[[#This Row],[Opp Year]],"-",TEXT(All_Opps[[#This Row],[Week]],"00#"))</f>
        <v>2022-087</v>
      </c>
      <c r="E2533" s="181">
        <f>IFERROR(VALUE(RIGHT(All_Opps[[#This Row],[Opportunity Name]],2)),"")</f>
        <v>3</v>
      </c>
      <c r="F2533" s="181">
        <f>IFERROR(("20"&amp;LEFT(All_Opps[[#This Row],[Opportunity Name]],2))*1,"")</f>
        <v>2022</v>
      </c>
      <c r="G2533" s="181" t="str">
        <f>MID(All_Opps[[#This Row],[Opportunity Name]],3,2)</f>
        <v>08</v>
      </c>
      <c r="H2533" s="181" t="str">
        <f>LEFT(All_Opps[[#This Row],[Opportunity Name]],7)</f>
        <v>2208-44</v>
      </c>
      <c r="I2533" s="181" t="str" cm="1">
        <f t="array" ref="I25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33" s="181" t="str">
        <f>YEAR(All_Opps[[#This Row],[Close_Date]])&amp;"-"&amp;TEXT(MONTH(All_Opps[[#This Row],[Close_Date]]),"00")</f>
        <v>2022-08</v>
      </c>
      <c r="K2533" s="182">
        <f>All_Opps[[#This Row],[Created Date2]]*1</f>
        <v>44797</v>
      </c>
      <c r="L2533" s="183">
        <f>YEAR(All_Opps[[#This Row],[Created_Date]])</f>
        <v>2022</v>
      </c>
      <c r="M2533" s="184">
        <f>WEEKNUM(All_Opps[[#This Row],[Created_Date]],16)</f>
        <v>34</v>
      </c>
      <c r="N2533" s="182">
        <f>All_Opps[[#This Row],[Close Date]]*1</f>
        <v>44800</v>
      </c>
      <c r="O2533" s="185">
        <f>YEAR(All_Opps[[#This Row],[Close_Date]])</f>
        <v>2022</v>
      </c>
      <c r="P2533" s="183">
        <f>MONTH(All_Opps[[#This Row],[Close Date]])</f>
        <v>8</v>
      </c>
      <c r="Q2533" s="181">
        <f>WEEKNUM(All_Opps[[#This Row],[Close Date]],1)</f>
        <v>35</v>
      </c>
      <c r="R25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33" s="4" t="s">
        <v>5377</v>
      </c>
      <c r="T2533" s="4" t="s">
        <v>5378</v>
      </c>
      <c r="U2533" s="68">
        <v>44800</v>
      </c>
      <c r="V2533" s="347" t="s">
        <v>19</v>
      </c>
      <c r="W2533" s="9">
        <v>19835</v>
      </c>
      <c r="X2533" s="4" t="s">
        <v>11</v>
      </c>
      <c r="Y2533" s="4" t="s">
        <v>3563</v>
      </c>
      <c r="Z2533" s="68">
        <v>44797</v>
      </c>
    </row>
    <row r="2534" spans="1:26" ht="12.75" x14ac:dyDescent="0.35">
      <c r="A25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88</v>
      </c>
      <c r="B2534" s="181" t="str">
        <f>IF(All_Opps[[#This Row],[WeekMod]]&lt;&gt;"",CONCATENATE(All_Opps[[#This Row],[Opp Year]],"-",TEXT(All_Opps[[#This Row],[WeekMod]],"00#")),"")</f>
        <v>2022-088</v>
      </c>
      <c r="C25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88</v>
      </c>
      <c r="D2534" s="181" t="str">
        <f>CONCATENATE(All_Opps[[#This Row],[Opp Year]],"-",TEXT(All_Opps[[#This Row],[Week]],"00#"))</f>
        <v>2022-088</v>
      </c>
      <c r="E2534" s="181">
        <f>IFERROR(VALUE(RIGHT(All_Opps[[#This Row],[Opportunity Name]],2)),"")</f>
        <v>3</v>
      </c>
      <c r="F2534" s="181">
        <f>IFERROR(("20"&amp;LEFT(All_Opps[[#This Row],[Opportunity Name]],2))*1,"")</f>
        <v>2022</v>
      </c>
      <c r="G2534" s="181" t="str">
        <f>MID(All_Opps[[#This Row],[Opportunity Name]],3,2)</f>
        <v>10</v>
      </c>
      <c r="H2534" s="181" t="str">
        <f>LEFT(All_Opps[[#This Row],[Opportunity Name]],7)</f>
        <v>2210 Ma</v>
      </c>
      <c r="I2534" s="181" t="str" cm="1">
        <f t="array" ref="I25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34" s="181" t="str">
        <f>YEAR(All_Opps[[#This Row],[Close_Date]])&amp;"-"&amp;TEXT(MONTH(All_Opps[[#This Row],[Close_Date]]),"00")</f>
        <v>2022-09</v>
      </c>
      <c r="K2534" s="182">
        <f>All_Opps[[#This Row],[Created Date2]]*1</f>
        <v>44805</v>
      </c>
      <c r="L2534" s="183">
        <f>YEAR(All_Opps[[#This Row],[Created_Date]])</f>
        <v>2022</v>
      </c>
      <c r="M2534" s="184">
        <f>WEEKNUM(All_Opps[[#This Row],[Created_Date]],16)</f>
        <v>35</v>
      </c>
      <c r="N2534" s="182">
        <f>All_Opps[[#This Row],[Close Date]]*1</f>
        <v>44807</v>
      </c>
      <c r="O2534" s="185">
        <f>YEAR(All_Opps[[#This Row],[Close_Date]])</f>
        <v>2022</v>
      </c>
      <c r="P2534" s="183">
        <f>MONTH(All_Opps[[#This Row],[Close Date]])</f>
        <v>9</v>
      </c>
      <c r="Q2534" s="181">
        <f>WEEKNUM(All_Opps[[#This Row],[Close Date]],1)</f>
        <v>36</v>
      </c>
      <c r="R253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34" s="4" t="s">
        <v>5379</v>
      </c>
      <c r="T2534" s="4" t="s">
        <v>5380</v>
      </c>
      <c r="U2534" s="68">
        <v>44807</v>
      </c>
      <c r="V2534" s="347" t="s">
        <v>18</v>
      </c>
      <c r="W2534" s="9">
        <v>46213</v>
      </c>
      <c r="X2534" s="4" t="s">
        <v>175</v>
      </c>
      <c r="Y2534" s="4" t="s">
        <v>5320</v>
      </c>
      <c r="Z2534" s="68">
        <v>44805</v>
      </c>
    </row>
    <row r="2535" spans="1:26" ht="12.75" x14ac:dyDescent="0.35">
      <c r="A25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2535" s="181" t="str">
        <f>IF(All_Opps[[#This Row],[WeekMod]]&lt;&gt;"",CONCATENATE(All_Opps[[#This Row],[Opp Year]],"-",TEXT(All_Opps[[#This Row],[WeekMod]],"00#")),"")</f>
        <v>2022-081</v>
      </c>
      <c r="C25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2535" s="181" t="str">
        <f>CONCATENATE(All_Opps[[#This Row],[Opp Year]],"-",TEXT(All_Opps[[#This Row],[Week]],"00#"))</f>
        <v>2022-081</v>
      </c>
      <c r="E2535" s="181">
        <f>IFERROR(VALUE(RIGHT(All_Opps[[#This Row],[Opportunity Name]],2)),"")</f>
        <v>1</v>
      </c>
      <c r="F2535" s="181">
        <f>IFERROR(("20"&amp;LEFT(All_Opps[[#This Row],[Opportunity Name]],2))*1,"")</f>
        <v>2022</v>
      </c>
      <c r="G2535" s="181" t="str">
        <f>MID(All_Opps[[#This Row],[Opportunity Name]],3,2)</f>
        <v>10</v>
      </c>
      <c r="H2535" s="181" t="str">
        <f>LEFT(All_Opps[[#This Row],[Opportunity Name]],7)</f>
        <v>2210-14</v>
      </c>
      <c r="I2535" s="181" t="str" cm="1">
        <f t="array" ref="I25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35" s="181" t="str">
        <f>YEAR(All_Opps[[#This Row],[Close_Date]])&amp;"-"&amp;TEXT(MONTH(All_Opps[[#This Row],[Close_Date]]),"00")</f>
        <v>2022-07</v>
      </c>
      <c r="K2535" s="182">
        <f>All_Opps[[#This Row],[Created Date2]]*1</f>
        <v>44737</v>
      </c>
      <c r="L2535" s="183">
        <f>YEAR(All_Opps[[#This Row],[Created_Date]])</f>
        <v>2022</v>
      </c>
      <c r="M2535" s="184">
        <f>WEEKNUM(All_Opps[[#This Row],[Created_Date]],16)</f>
        <v>26</v>
      </c>
      <c r="N2535" s="182">
        <f>All_Opps[[#This Row],[Close Date]]*1</f>
        <v>44754</v>
      </c>
      <c r="O2535" s="185">
        <f>YEAR(All_Opps[[#This Row],[Close_Date]])</f>
        <v>2022</v>
      </c>
      <c r="P2535" s="183">
        <f>MONTH(All_Opps[[#This Row],[Close Date]])</f>
        <v>7</v>
      </c>
      <c r="Q2535" s="181">
        <f>WEEKNUM(All_Opps[[#This Row],[Close Date]],1)</f>
        <v>29</v>
      </c>
      <c r="R253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98</v>
      </c>
      <c r="S2535" s="4" t="s">
        <v>5381</v>
      </c>
      <c r="T2535" s="4" t="s">
        <v>5382</v>
      </c>
      <c r="U2535" s="68">
        <v>44754</v>
      </c>
      <c r="V2535" s="347" t="s">
        <v>19</v>
      </c>
      <c r="W2535" s="9">
        <v>14215</v>
      </c>
      <c r="X2535" s="4" t="s">
        <v>181</v>
      </c>
      <c r="Y2535" s="4" t="s">
        <v>1285</v>
      </c>
      <c r="Z2535" s="68">
        <v>44737</v>
      </c>
    </row>
    <row r="2536" spans="1:26" ht="12.75" x14ac:dyDescent="0.35">
      <c r="A25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88</v>
      </c>
      <c r="B2536" s="181" t="str">
        <f>IF(All_Opps[[#This Row],[WeekMod]]&lt;&gt;"",CONCATENATE(All_Opps[[#This Row],[Opp Year]],"-",TEXT(All_Opps[[#This Row],[WeekMod]],"00#")),"")</f>
        <v>2022-088</v>
      </c>
      <c r="C25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88</v>
      </c>
      <c r="D2536" s="181" t="str">
        <f>CONCATENATE(All_Opps[[#This Row],[Opp Year]],"-",TEXT(All_Opps[[#This Row],[Week]],"00#"))</f>
        <v>2022-088</v>
      </c>
      <c r="E2536" s="181">
        <f>IFERROR(VALUE(RIGHT(All_Opps[[#This Row],[Opportunity Name]],2)),"")</f>
        <v>2</v>
      </c>
      <c r="F2536" s="181">
        <f>IFERROR(("20"&amp;LEFT(All_Opps[[#This Row],[Opportunity Name]],2))*1,"")</f>
        <v>2022</v>
      </c>
      <c r="G2536" s="181" t="str">
        <f>MID(All_Opps[[#This Row],[Opportunity Name]],3,2)</f>
        <v>10</v>
      </c>
      <c r="H2536" s="181" t="str">
        <f>LEFT(All_Opps[[#This Row],[Opportunity Name]],7)</f>
        <v>2210-15</v>
      </c>
      <c r="I2536" s="181" t="str" cm="1">
        <f t="array" ref="I25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36" s="181" t="str">
        <f>YEAR(All_Opps[[#This Row],[Close_Date]])&amp;"-"&amp;TEXT(MONTH(All_Opps[[#This Row],[Close_Date]]),"00")</f>
        <v>2022-09</v>
      </c>
      <c r="K2536" s="182">
        <f>All_Opps[[#This Row],[Created Date2]]*1</f>
        <v>44792</v>
      </c>
      <c r="L2536" s="183">
        <f>YEAR(All_Opps[[#This Row],[Created_Date]])</f>
        <v>2022</v>
      </c>
      <c r="M2536" s="184">
        <f>WEEKNUM(All_Opps[[#This Row],[Created_Date]],16)</f>
        <v>33</v>
      </c>
      <c r="N2536" s="182">
        <f>All_Opps[[#This Row],[Close Date]]*1</f>
        <v>44805</v>
      </c>
      <c r="O2536" s="185">
        <f>YEAR(All_Opps[[#This Row],[Close_Date]])</f>
        <v>2022</v>
      </c>
      <c r="P2536" s="183">
        <f>MONTH(All_Opps[[#This Row],[Close Date]])</f>
        <v>9</v>
      </c>
      <c r="Q2536" s="181">
        <f>WEEKNUM(All_Opps[[#This Row],[Close Date]],1)</f>
        <v>36</v>
      </c>
      <c r="R253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43</v>
      </c>
      <c r="S2536" s="4" t="s">
        <v>5383</v>
      </c>
      <c r="T2536" s="4" t="s">
        <v>5384</v>
      </c>
      <c r="U2536" s="68">
        <v>44805</v>
      </c>
      <c r="V2536" s="347" t="s">
        <v>19</v>
      </c>
      <c r="W2536" s="9">
        <v>52394</v>
      </c>
      <c r="X2536" s="4" t="s">
        <v>5</v>
      </c>
      <c r="Y2536" s="4" t="s">
        <v>1285</v>
      </c>
      <c r="Z2536" s="68">
        <v>44792</v>
      </c>
    </row>
    <row r="2537" spans="1:26" ht="12.75" x14ac:dyDescent="0.35">
      <c r="A25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2537" s="181" t="str">
        <f>IF(All_Opps[[#This Row],[WeekMod]]&lt;&gt;"",CONCATENATE(All_Opps[[#This Row],[Opp Year]],"-",TEXT(All_Opps[[#This Row],[WeekMod]],"00#")),"")</f>
        <v>2023-031</v>
      </c>
      <c r="C25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2537" s="181" t="str">
        <f>CONCATENATE(All_Opps[[#This Row],[Opp Year]],"-",TEXT(All_Opps[[#This Row],[Week]],"00#"))</f>
        <v>2023-031</v>
      </c>
      <c r="E2537" s="181">
        <f>IFERROR(VALUE(RIGHT(All_Opps[[#This Row],[Opportunity Name]],2)),"")</f>
        <v>10</v>
      </c>
      <c r="F2537" s="181">
        <f>IFERROR(("20"&amp;LEFT(All_Opps[[#This Row],[Opportunity Name]],2))*1,"")</f>
        <v>2023</v>
      </c>
      <c r="G2537" s="181" t="str">
        <f>MID(All_Opps[[#This Row],[Opportunity Name]],3,2)</f>
        <v>06</v>
      </c>
      <c r="H2537" s="181" t="str">
        <f>LEFT(All_Opps[[#This Row],[Opportunity Name]],7)</f>
        <v>2306-09</v>
      </c>
      <c r="I2537" s="181" t="str" cm="1">
        <f t="array" ref="I25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37" s="181" t="str">
        <f>YEAR(All_Opps[[#This Row],[Close_Date]])&amp;"-"&amp;TEXT(MONTH(All_Opps[[#This Row],[Close_Date]]),"00")</f>
        <v>2022-07</v>
      </c>
      <c r="K2537" s="182">
        <f>All_Opps[[#This Row],[Created Date2]]*1</f>
        <v>44767</v>
      </c>
      <c r="L2537" s="183">
        <f>YEAR(All_Opps[[#This Row],[Created_Date]])</f>
        <v>2022</v>
      </c>
      <c r="M2537" s="184">
        <f>WEEKNUM(All_Opps[[#This Row],[Created_Date]],16)</f>
        <v>30</v>
      </c>
      <c r="N2537" s="182">
        <f>All_Opps[[#This Row],[Close Date]]*1</f>
        <v>44768</v>
      </c>
      <c r="O2537" s="185">
        <f>YEAR(All_Opps[[#This Row],[Close_Date]])</f>
        <v>2022</v>
      </c>
      <c r="P2537" s="183">
        <f>MONTH(All_Opps[[#This Row],[Close Date]])</f>
        <v>7</v>
      </c>
      <c r="Q2537" s="181">
        <f>WEEKNUM(All_Opps[[#This Row],[Close Date]],1)</f>
        <v>31</v>
      </c>
      <c r="R253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311</v>
      </c>
      <c r="S2537" s="4" t="s">
        <v>5385</v>
      </c>
      <c r="T2537" s="4" t="s">
        <v>5386</v>
      </c>
      <c r="U2537" s="68">
        <v>44768</v>
      </c>
      <c r="V2537" s="347" t="s">
        <v>19</v>
      </c>
      <c r="W2537" s="9">
        <v>111199</v>
      </c>
      <c r="X2537" s="4" t="s">
        <v>6</v>
      </c>
      <c r="Y2537" s="4" t="s">
        <v>1285</v>
      </c>
      <c r="Z2537" s="68">
        <v>44767</v>
      </c>
    </row>
    <row r="2538" spans="1:26" ht="12.75" x14ac:dyDescent="0.35">
      <c r="A25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2538" s="181" t="str">
        <f>IF(All_Opps[[#This Row],[WeekMod]]&lt;&gt;"",CONCATENATE(All_Opps[[#This Row],[Opp Year]],"-",TEXT(All_Opps[[#This Row],[WeekMod]],"00#")),"")</f>
        <v>2023-036</v>
      </c>
      <c r="C25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2538" s="181" t="str">
        <f>CONCATENATE(All_Opps[[#This Row],[Opp Year]],"-",TEXT(All_Opps[[#This Row],[Week]],"00#"))</f>
        <v>2023-036</v>
      </c>
      <c r="E2538" s="181">
        <f>IFERROR(VALUE(RIGHT(All_Opps[[#This Row],[Opportunity Name]],2)),"")</f>
        <v>6</v>
      </c>
      <c r="F2538" s="181">
        <f>IFERROR(("20"&amp;LEFT(All_Opps[[#This Row],[Opportunity Name]],2))*1,"")</f>
        <v>2023</v>
      </c>
      <c r="G2538" s="181" t="str">
        <f>MID(All_Opps[[#This Row],[Opportunity Name]],3,2)</f>
        <v>06</v>
      </c>
      <c r="H2538" s="181" t="str">
        <f>LEFT(All_Opps[[#This Row],[Opportunity Name]],7)</f>
        <v>2306 Ki</v>
      </c>
      <c r="I2538" s="181" t="str" cm="1">
        <f t="array" ref="I25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38" s="181" t="str">
        <f>YEAR(All_Opps[[#This Row],[Close_Date]])&amp;"-"&amp;TEXT(MONTH(All_Opps[[#This Row],[Close_Date]]),"00")</f>
        <v>2022-08</v>
      </c>
      <c r="K2538" s="182">
        <f>All_Opps[[#This Row],[Created Date2]]*1</f>
        <v>44786</v>
      </c>
      <c r="L2538" s="183">
        <f>YEAR(All_Opps[[#This Row],[Created_Date]])</f>
        <v>2022</v>
      </c>
      <c r="M2538" s="184">
        <f>WEEKNUM(All_Opps[[#This Row],[Created_Date]],16)</f>
        <v>33</v>
      </c>
      <c r="N2538" s="182">
        <f>All_Opps[[#This Row],[Close Date]]*1</f>
        <v>44801</v>
      </c>
      <c r="O2538" s="185">
        <f>YEAR(All_Opps[[#This Row],[Close_Date]])</f>
        <v>2022</v>
      </c>
      <c r="P2538" s="183">
        <f>MONTH(All_Opps[[#This Row],[Close Date]])</f>
        <v>8</v>
      </c>
      <c r="Q2538" s="181">
        <f>WEEKNUM(All_Opps[[#This Row],[Close Date]],1)</f>
        <v>36</v>
      </c>
      <c r="R253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38" s="4" t="s">
        <v>5387</v>
      </c>
      <c r="T2538" s="4" t="s">
        <v>5388</v>
      </c>
      <c r="U2538" s="68">
        <v>44801</v>
      </c>
      <c r="V2538" s="347" t="s">
        <v>21</v>
      </c>
      <c r="W2538" s="341">
        <v>131015</v>
      </c>
      <c r="X2538" s="4" t="s">
        <v>6</v>
      </c>
      <c r="Y2538" s="4" t="s">
        <v>328</v>
      </c>
      <c r="Z2538" s="68">
        <v>44786</v>
      </c>
    </row>
    <row r="2539" spans="1:26" ht="12.75" x14ac:dyDescent="0.35">
      <c r="A25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2539" s="181" t="str">
        <f>IF(All_Opps[[#This Row],[WeekMod]]&lt;&gt;"",CONCATENATE(All_Opps[[#This Row],[Opp Year]],"-",TEXT(All_Opps[[#This Row],[WeekMod]],"00#")),"")</f>
        <v>2023-031</v>
      </c>
      <c r="C25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2539" s="181" t="str">
        <f>CONCATENATE(All_Opps[[#This Row],[Opp Year]],"-",TEXT(All_Opps[[#This Row],[Week]],"00#"))</f>
        <v>2023-031</v>
      </c>
      <c r="E2539" s="181">
        <f>IFERROR(VALUE(RIGHT(All_Opps[[#This Row],[Opportunity Name]],2)),"")</f>
        <v>2</v>
      </c>
      <c r="F2539" s="181">
        <f>IFERROR(("20"&amp;LEFT(All_Opps[[#This Row],[Opportunity Name]],2))*1,"")</f>
        <v>2023</v>
      </c>
      <c r="G2539" s="181" t="str">
        <f>MID(All_Opps[[#This Row],[Opportunity Name]],3,2)</f>
        <v>05</v>
      </c>
      <c r="H2539" s="181" t="str">
        <f>LEFT(All_Opps[[#This Row],[Opportunity Name]],7)</f>
        <v>2305 Vi</v>
      </c>
      <c r="I2539" s="181" t="str" cm="1">
        <f t="array" ref="I25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39" s="181" t="str">
        <f>YEAR(All_Opps[[#This Row],[Close_Date]])&amp;"-"&amp;TEXT(MONTH(All_Opps[[#This Row],[Close_Date]]),"00")</f>
        <v>2022-07</v>
      </c>
      <c r="K2539" s="182">
        <f>All_Opps[[#This Row],[Created Date2]]*1</f>
        <v>44760</v>
      </c>
      <c r="L2539" s="183">
        <f>YEAR(All_Opps[[#This Row],[Created_Date]])</f>
        <v>2022</v>
      </c>
      <c r="M2539" s="184">
        <f>WEEKNUM(All_Opps[[#This Row],[Created_Date]],16)</f>
        <v>29</v>
      </c>
      <c r="N2539" s="182">
        <f>All_Opps[[#This Row],[Close Date]]*1</f>
        <v>44769</v>
      </c>
      <c r="O2539" s="185">
        <f>YEAR(All_Opps[[#This Row],[Close_Date]])</f>
        <v>2022</v>
      </c>
      <c r="P2539" s="183">
        <f>MONTH(All_Opps[[#This Row],[Close Date]])</f>
        <v>7</v>
      </c>
      <c r="Q2539" s="181">
        <f>WEEKNUM(All_Opps[[#This Row],[Close Date]],1)</f>
        <v>31</v>
      </c>
      <c r="R253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39" s="4" t="s">
        <v>5389</v>
      </c>
      <c r="T2539" s="4" t="s">
        <v>5390</v>
      </c>
      <c r="U2539" s="68">
        <v>44769</v>
      </c>
      <c r="V2539" s="347" t="s">
        <v>21</v>
      </c>
      <c r="W2539" s="9">
        <v>76167</v>
      </c>
      <c r="X2539" s="4" t="s">
        <v>13</v>
      </c>
      <c r="Y2539" s="4" t="s">
        <v>1285</v>
      </c>
      <c r="Z2539" s="68">
        <v>44760</v>
      </c>
    </row>
    <row r="2540" spans="1:26" ht="12.75" x14ac:dyDescent="0.35">
      <c r="A25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86</v>
      </c>
      <c r="B2540" s="181" t="str">
        <f>IF(All_Opps[[#This Row],[WeekMod]]&lt;&gt;"",CONCATENATE(All_Opps[[#This Row],[Opp Year]],"-",TEXT(All_Opps[[#This Row],[WeekMod]],"00#")),"")</f>
        <v>2022-086</v>
      </c>
      <c r="C25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86</v>
      </c>
      <c r="D2540" s="181" t="str">
        <f>CONCATENATE(All_Opps[[#This Row],[Opp Year]],"-",TEXT(All_Opps[[#This Row],[Week]],"00#"))</f>
        <v>2022-086</v>
      </c>
      <c r="E2540" s="181">
        <f>IFERROR(VALUE(RIGHT(All_Opps[[#This Row],[Opportunity Name]],2)),"")</f>
        <v>2</v>
      </c>
      <c r="F2540" s="181">
        <f>IFERROR(("20"&amp;LEFT(All_Opps[[#This Row],[Opportunity Name]],2))*1,"")</f>
        <v>2022</v>
      </c>
      <c r="G2540" s="181" t="str">
        <f>MID(All_Opps[[#This Row],[Opportunity Name]],3,2)</f>
        <v>12</v>
      </c>
      <c r="H2540" s="181" t="str">
        <f>LEFT(All_Opps[[#This Row],[Opportunity Name]],7)</f>
        <v>2212-14</v>
      </c>
      <c r="I2540" s="181" t="str" cm="1">
        <f t="array" ref="I25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40" s="181" t="str">
        <f>YEAR(All_Opps[[#This Row],[Close_Date]])&amp;"-"&amp;TEXT(MONTH(All_Opps[[#This Row],[Close_Date]]),"00")</f>
        <v>2022-08</v>
      </c>
      <c r="K2540" s="182">
        <f>All_Opps[[#This Row],[Created Date2]]*1</f>
        <v>44785</v>
      </c>
      <c r="L2540" s="183">
        <f>YEAR(All_Opps[[#This Row],[Created_Date]])</f>
        <v>2022</v>
      </c>
      <c r="M2540" s="184">
        <f>WEEKNUM(All_Opps[[#This Row],[Created_Date]],16)</f>
        <v>32</v>
      </c>
      <c r="N2540" s="182">
        <f>All_Opps[[#This Row],[Close Date]]*1</f>
        <v>44792</v>
      </c>
      <c r="O2540" s="185">
        <f>YEAR(All_Opps[[#This Row],[Close_Date]])</f>
        <v>2022</v>
      </c>
      <c r="P2540" s="183">
        <f>MONTH(All_Opps[[#This Row],[Close Date]])</f>
        <v>8</v>
      </c>
      <c r="Q2540" s="181">
        <f>WEEKNUM(All_Opps[[#This Row],[Close Date]],1)</f>
        <v>34</v>
      </c>
      <c r="R254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111</v>
      </c>
      <c r="S2540" s="4" t="s">
        <v>5391</v>
      </c>
      <c r="T2540" s="4" t="s">
        <v>5392</v>
      </c>
      <c r="U2540" s="68">
        <v>44792</v>
      </c>
      <c r="V2540" s="347" t="s">
        <v>19</v>
      </c>
      <c r="W2540" s="9">
        <v>59746</v>
      </c>
      <c r="X2540" s="4" t="s">
        <v>11</v>
      </c>
      <c r="Y2540" s="4" t="s">
        <v>1285</v>
      </c>
      <c r="Z2540" s="68">
        <v>44785</v>
      </c>
    </row>
    <row r="2541" spans="1:26" ht="12.75" x14ac:dyDescent="0.35">
      <c r="A25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2541" s="181" t="str">
        <f>IF(All_Opps[[#This Row],[WeekMod]]&lt;&gt;"",CONCATENATE(All_Opps[[#This Row],[Opp Year]],"-",TEXT(All_Opps[[#This Row],[WeekMod]],"00#")),"")</f>
        <v>2023-036</v>
      </c>
      <c r="C25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2541" s="181" t="str">
        <f>CONCATENATE(All_Opps[[#This Row],[Opp Year]],"-",TEXT(All_Opps[[#This Row],[Week]],"00#"))</f>
        <v>2023-036</v>
      </c>
      <c r="E2541" s="181">
        <f>IFERROR(VALUE(RIGHT(All_Opps[[#This Row],[Opportunity Name]],2)),"")</f>
        <v>2</v>
      </c>
      <c r="F2541" s="181">
        <f>IFERROR(("20"&amp;LEFT(All_Opps[[#This Row],[Opportunity Name]],2))*1,"")</f>
        <v>2023</v>
      </c>
      <c r="G2541" s="181" t="str">
        <f>MID(All_Opps[[#This Row],[Opportunity Name]],3,2)</f>
        <v>08</v>
      </c>
      <c r="H2541" s="181" t="str">
        <f>LEFT(All_Opps[[#This Row],[Opportunity Name]],7)</f>
        <v>2308-09</v>
      </c>
      <c r="I2541" s="181" t="str" cm="1">
        <f t="array" ref="I25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41" s="181" t="str">
        <f>YEAR(All_Opps[[#This Row],[Close_Date]])&amp;"-"&amp;TEXT(MONTH(All_Opps[[#This Row],[Close_Date]]),"00")</f>
        <v>2022-09</v>
      </c>
      <c r="K2541" s="182">
        <f>All_Opps[[#This Row],[Created Date2]]*1</f>
        <v>44804</v>
      </c>
      <c r="L2541" s="183">
        <f>YEAR(All_Opps[[#This Row],[Created_Date]])</f>
        <v>2022</v>
      </c>
      <c r="M2541" s="184">
        <f>WEEKNUM(All_Opps[[#This Row],[Created_Date]],16)</f>
        <v>35</v>
      </c>
      <c r="N2541" s="182">
        <f>All_Opps[[#This Row],[Close Date]]*1</f>
        <v>44807</v>
      </c>
      <c r="O2541" s="185">
        <f>YEAR(All_Opps[[#This Row],[Close_Date]])</f>
        <v>2022</v>
      </c>
      <c r="P2541" s="183">
        <f>MONTH(All_Opps[[#This Row],[Close Date]])</f>
        <v>9</v>
      </c>
      <c r="Q2541" s="181">
        <f>WEEKNUM(All_Opps[[#This Row],[Close Date]],1)</f>
        <v>36</v>
      </c>
      <c r="R254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335</v>
      </c>
      <c r="S2541" s="4" t="s">
        <v>5393</v>
      </c>
      <c r="T2541" s="4" t="s">
        <v>5394</v>
      </c>
      <c r="U2541" s="68">
        <v>44807</v>
      </c>
      <c r="V2541" s="347" t="s">
        <v>19</v>
      </c>
      <c r="W2541" s="341">
        <v>322027</v>
      </c>
      <c r="X2541" s="4" t="s">
        <v>175</v>
      </c>
      <c r="Y2541" s="4" t="s">
        <v>328</v>
      </c>
      <c r="Z2541" s="68">
        <v>44804</v>
      </c>
    </row>
    <row r="2542" spans="1:26" ht="12.75" x14ac:dyDescent="0.35">
      <c r="A25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89</v>
      </c>
      <c r="B2542" s="181" t="str">
        <f>IF(All_Opps[[#This Row],[WeekMod]]&lt;&gt;"",CONCATENATE(All_Opps[[#This Row],[Opp Year]],"-",TEXT(All_Opps[[#This Row],[WeekMod]],"00#")),"")</f>
        <v>2022-089</v>
      </c>
      <c r="C25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89</v>
      </c>
      <c r="D2542" s="181" t="str">
        <f>CONCATENATE(All_Opps[[#This Row],[Opp Year]],"-",TEXT(All_Opps[[#This Row],[Week]],"00#"))</f>
        <v>2022-089</v>
      </c>
      <c r="E2542" s="181">
        <f>IFERROR(VALUE(RIGHT(All_Opps[[#This Row],[Opportunity Name]],2)),"")</f>
        <v>1</v>
      </c>
      <c r="F2542" s="181">
        <f>IFERROR(("20"&amp;LEFT(All_Opps[[#This Row],[Opportunity Name]],2))*1,"")</f>
        <v>2022</v>
      </c>
      <c r="G2542" s="181" t="str">
        <f>MID(All_Opps[[#This Row],[Opportunity Name]],3,2)</f>
        <v>11</v>
      </c>
      <c r="H2542" s="181" t="str">
        <f>LEFT(All_Opps[[#This Row],[Opportunity Name]],7)</f>
        <v>2211-03</v>
      </c>
      <c r="I2542" s="181" t="str" cm="1">
        <f t="array" ref="I25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42" s="181" t="str">
        <f>YEAR(All_Opps[[#This Row],[Close_Date]])&amp;"-"&amp;TEXT(MONTH(All_Opps[[#This Row],[Close_Date]]),"00")</f>
        <v>2022-09</v>
      </c>
      <c r="K2542" s="182">
        <f>All_Opps[[#This Row],[Created Date2]]*1</f>
        <v>44809</v>
      </c>
      <c r="L2542" s="183">
        <f>YEAR(All_Opps[[#This Row],[Created_Date]])</f>
        <v>2022</v>
      </c>
      <c r="M2542" s="184">
        <f>WEEKNUM(All_Opps[[#This Row],[Created_Date]],16)</f>
        <v>36</v>
      </c>
      <c r="N2542" s="182">
        <f>All_Opps[[#This Row],[Close Date]]*1</f>
        <v>44810</v>
      </c>
      <c r="O2542" s="185">
        <f>YEAR(All_Opps[[#This Row],[Close_Date]])</f>
        <v>2022</v>
      </c>
      <c r="P2542" s="183">
        <f>MONTH(All_Opps[[#This Row],[Close Date]])</f>
        <v>9</v>
      </c>
      <c r="Q2542" s="181">
        <f>WEEKNUM(All_Opps[[#This Row],[Close Date]],1)</f>
        <v>37</v>
      </c>
      <c r="R254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57</v>
      </c>
      <c r="S2542" s="4" t="s">
        <v>5395</v>
      </c>
      <c r="T2542" s="4" t="s">
        <v>5396</v>
      </c>
      <c r="U2542" s="68">
        <v>44810</v>
      </c>
      <c r="V2542" s="347" t="s">
        <v>19</v>
      </c>
      <c r="W2542" s="341">
        <v>43394</v>
      </c>
      <c r="X2542" s="4" t="s">
        <v>13</v>
      </c>
      <c r="Y2542" s="4" t="s">
        <v>328</v>
      </c>
      <c r="Z2542" s="68">
        <v>44809</v>
      </c>
    </row>
    <row r="2543" spans="1:26" ht="12.75" x14ac:dyDescent="0.35">
      <c r="A25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2543" s="181" t="str">
        <f>IF(All_Opps[[#This Row],[WeekMod]]&lt;&gt;"",CONCATENATE(All_Opps[[#This Row],[Opp Year]],"-",TEXT(All_Opps[[#This Row],[WeekMod]],"00#")),"")</f>
        <v>2023-030</v>
      </c>
      <c r="C25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2543" s="181" t="str">
        <f>CONCATENATE(All_Opps[[#This Row],[Opp Year]],"-",TEXT(All_Opps[[#This Row],[Week]],"00#"))</f>
        <v>2023-030</v>
      </c>
      <c r="E2543" s="181">
        <f>IFERROR(VALUE(RIGHT(All_Opps[[#This Row],[Opportunity Name]],2)),"")</f>
        <v>1</v>
      </c>
      <c r="F2543" s="181">
        <f>IFERROR(("20"&amp;LEFT(All_Opps[[#This Row],[Opportunity Name]],2))*1,"")</f>
        <v>2023</v>
      </c>
      <c r="G2543" s="181" t="str">
        <f>MID(All_Opps[[#This Row],[Opportunity Name]],3,2)</f>
        <v>04</v>
      </c>
      <c r="H2543" s="181" t="str">
        <f>LEFT(All_Opps[[#This Row],[Opportunity Name]],7)</f>
        <v>2304-04</v>
      </c>
      <c r="I2543" s="181" t="str" cm="1">
        <f t="array" ref="I25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43" s="181" t="str">
        <f>YEAR(All_Opps[[#This Row],[Close_Date]])&amp;"-"&amp;TEXT(MONTH(All_Opps[[#This Row],[Close_Date]]),"00")</f>
        <v>2022-07</v>
      </c>
      <c r="K2543" s="182">
        <f>All_Opps[[#This Row],[Created Date2]]*1</f>
        <v>44763</v>
      </c>
      <c r="L2543" s="183">
        <f>YEAR(All_Opps[[#This Row],[Created_Date]])</f>
        <v>2022</v>
      </c>
      <c r="M2543" s="184">
        <f>WEEKNUM(All_Opps[[#This Row],[Created_Date]],16)</f>
        <v>29</v>
      </c>
      <c r="N2543" s="182">
        <f>All_Opps[[#This Row],[Close Date]]*1</f>
        <v>44763</v>
      </c>
      <c r="O2543" s="185">
        <f>YEAR(All_Opps[[#This Row],[Close_Date]])</f>
        <v>2022</v>
      </c>
      <c r="P2543" s="183">
        <f>MONTH(All_Opps[[#This Row],[Close Date]])</f>
        <v>7</v>
      </c>
      <c r="Q2543" s="181">
        <f>WEEKNUM(All_Opps[[#This Row],[Close Date]],1)</f>
        <v>30</v>
      </c>
      <c r="R254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254</v>
      </c>
      <c r="S2543" s="4" t="s">
        <v>5397</v>
      </c>
      <c r="T2543" s="4" t="s">
        <v>5398</v>
      </c>
      <c r="U2543" s="68">
        <v>44763</v>
      </c>
      <c r="V2543" s="347" t="s">
        <v>19</v>
      </c>
      <c r="W2543" s="341">
        <v>22133</v>
      </c>
      <c r="X2543" s="4" t="s">
        <v>11</v>
      </c>
      <c r="Y2543" s="4" t="s">
        <v>328</v>
      </c>
      <c r="Z2543" s="68">
        <v>44763</v>
      </c>
    </row>
    <row r="2544" spans="1:26" ht="12.75" x14ac:dyDescent="0.35">
      <c r="A25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2544" s="181" t="str">
        <f>IF(All_Opps[[#This Row],[WeekMod]]&lt;&gt;"",CONCATENATE(All_Opps[[#This Row],[Opp Year]],"-",TEXT(All_Opps[[#This Row],[WeekMod]],"00#")),"")</f>
        <v>2022-082</v>
      </c>
      <c r="C25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2544" s="181" t="str">
        <f>CONCATENATE(All_Opps[[#This Row],[Opp Year]],"-",TEXT(All_Opps[[#This Row],[Week]],"00#"))</f>
        <v>2022-082</v>
      </c>
      <c r="E2544" s="181">
        <f>IFERROR(VALUE(RIGHT(All_Opps[[#This Row],[Opportunity Name]],2)),"")</f>
        <v>3</v>
      </c>
      <c r="F2544" s="181">
        <f>IFERROR(("20"&amp;LEFT(All_Opps[[#This Row],[Opportunity Name]],2))*1,"")</f>
        <v>2022</v>
      </c>
      <c r="G2544" s="181" t="str">
        <f>MID(All_Opps[[#This Row],[Opportunity Name]],3,2)</f>
        <v>12</v>
      </c>
      <c r="H2544" s="181" t="str">
        <f>LEFT(All_Opps[[#This Row],[Opportunity Name]],7)</f>
        <v>2212 Ki</v>
      </c>
      <c r="I2544" s="181" t="str" cm="1">
        <f t="array" ref="I25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44" s="181" t="str">
        <f>YEAR(All_Opps[[#This Row],[Close_Date]])&amp;"-"&amp;TEXT(MONTH(All_Opps[[#This Row],[Close_Date]]),"00")</f>
        <v>2022-07</v>
      </c>
      <c r="K2544" s="182">
        <f>All_Opps[[#This Row],[Created Date2]]*1</f>
        <v>44752</v>
      </c>
      <c r="L2544" s="183">
        <f>YEAR(All_Opps[[#This Row],[Created_Date]])</f>
        <v>2022</v>
      </c>
      <c r="M2544" s="184">
        <f>WEEKNUM(All_Opps[[#This Row],[Created_Date]],16)</f>
        <v>28</v>
      </c>
      <c r="N2544" s="182">
        <f>All_Opps[[#This Row],[Close Date]]*1</f>
        <v>44765</v>
      </c>
      <c r="O2544" s="185">
        <f>YEAR(All_Opps[[#This Row],[Close_Date]])</f>
        <v>2022</v>
      </c>
      <c r="P2544" s="183">
        <f>MONTH(All_Opps[[#This Row],[Close Date]])</f>
        <v>7</v>
      </c>
      <c r="Q2544" s="181">
        <f>WEEKNUM(All_Opps[[#This Row],[Close Date]],1)</f>
        <v>30</v>
      </c>
      <c r="R254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44" s="4" t="s">
        <v>5399</v>
      </c>
      <c r="T2544" s="4" t="s">
        <v>5400</v>
      </c>
      <c r="U2544" s="68">
        <v>44765</v>
      </c>
      <c r="V2544" s="347" t="s">
        <v>18</v>
      </c>
      <c r="W2544" s="9">
        <v>36327</v>
      </c>
      <c r="X2544" s="4" t="s">
        <v>13</v>
      </c>
      <c r="Y2544" s="4" t="s">
        <v>1285</v>
      </c>
      <c r="Z2544" s="68">
        <v>44752</v>
      </c>
    </row>
    <row r="2545" spans="1:26" ht="12.75" x14ac:dyDescent="0.35">
      <c r="A25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2545" s="181" t="str">
        <f>IF(All_Opps[[#This Row],[WeekMod]]&lt;&gt;"",CONCATENATE(All_Opps[[#This Row],[Opp Year]],"-",TEXT(All_Opps[[#This Row],[WeekMod]],"00#")),"")</f>
        <v>2023-037</v>
      </c>
      <c r="C25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2545" s="181" t="str">
        <f>CONCATENATE(All_Opps[[#This Row],[Opp Year]],"-",TEXT(All_Opps[[#This Row],[Week]],"00#"))</f>
        <v>2023-037</v>
      </c>
      <c r="E2545" s="181">
        <f>IFERROR(VALUE(RIGHT(All_Opps[[#This Row],[Opportunity Name]],2)),"")</f>
        <v>4</v>
      </c>
      <c r="F2545" s="181">
        <f>IFERROR(("20"&amp;LEFT(All_Opps[[#This Row],[Opportunity Name]],2))*1,"")</f>
        <v>2023</v>
      </c>
      <c r="G2545" s="181" t="str">
        <f>MID(All_Opps[[#This Row],[Opportunity Name]],3,2)</f>
        <v>08</v>
      </c>
      <c r="H2545" s="181" t="str">
        <f>LEFT(All_Opps[[#This Row],[Opportunity Name]],7)</f>
        <v>2308-12</v>
      </c>
      <c r="I2545" s="181" t="str" cm="1">
        <f t="array" ref="I25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45" s="181" t="str">
        <f>YEAR(All_Opps[[#This Row],[Close_Date]])&amp;"-"&amp;TEXT(MONTH(All_Opps[[#This Row],[Close_Date]]),"00")</f>
        <v>2022-09</v>
      </c>
      <c r="K2545" s="182">
        <f>All_Opps[[#This Row],[Created Date2]]*1</f>
        <v>44806</v>
      </c>
      <c r="L2545" s="183">
        <f>YEAR(All_Opps[[#This Row],[Created_Date]])</f>
        <v>2022</v>
      </c>
      <c r="M2545" s="184">
        <f>WEEKNUM(All_Opps[[#This Row],[Created_Date]],16)</f>
        <v>35</v>
      </c>
      <c r="N2545" s="182">
        <f>All_Opps[[#This Row],[Close Date]]*1</f>
        <v>44814</v>
      </c>
      <c r="O2545" s="185">
        <f>YEAR(All_Opps[[#This Row],[Close_Date]])</f>
        <v>2022</v>
      </c>
      <c r="P2545" s="183">
        <f>MONTH(All_Opps[[#This Row],[Close Date]])</f>
        <v>9</v>
      </c>
      <c r="Q2545" s="181">
        <f>WEEKNUM(All_Opps[[#This Row],[Close Date]],1)</f>
        <v>37</v>
      </c>
      <c r="R254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333</v>
      </c>
      <c r="S2545" s="4" t="s">
        <v>5401</v>
      </c>
      <c r="T2545" s="4" t="s">
        <v>5402</v>
      </c>
      <c r="U2545" s="68">
        <v>44814</v>
      </c>
      <c r="V2545" s="347" t="s">
        <v>19</v>
      </c>
      <c r="W2545" s="9">
        <v>91594</v>
      </c>
      <c r="X2545" s="4" t="s">
        <v>13</v>
      </c>
      <c r="Y2545" s="4" t="s">
        <v>1285</v>
      </c>
      <c r="Z2545" s="68">
        <v>44806</v>
      </c>
    </row>
    <row r="2546" spans="1:26" ht="12.75" x14ac:dyDescent="0.35">
      <c r="A25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2546" s="181" t="str">
        <f>IF(All_Opps[[#This Row],[WeekMod]]&lt;&gt;"",CONCATENATE(All_Opps[[#This Row],[Opp Year]],"-",TEXT(All_Opps[[#This Row],[WeekMod]],"00#")),"")</f>
        <v>2023-035</v>
      </c>
      <c r="C25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2546" s="181" t="str">
        <f>CONCATENATE(All_Opps[[#This Row],[Opp Year]],"-",TEXT(All_Opps[[#This Row],[Week]],"00#"))</f>
        <v>2023-035</v>
      </c>
      <c r="E2546" s="181">
        <f>IFERROR(VALUE(RIGHT(All_Opps[[#This Row],[Opportunity Name]],2)),"")</f>
        <v>2</v>
      </c>
      <c r="F2546" s="181">
        <f>IFERROR(("20"&amp;LEFT(All_Opps[[#This Row],[Opportunity Name]],2))*1,"")</f>
        <v>2023</v>
      </c>
      <c r="G2546" s="181" t="str">
        <f>MID(All_Opps[[#This Row],[Opportunity Name]],3,2)</f>
        <v>08</v>
      </c>
      <c r="H2546" s="181" t="str">
        <f>LEFT(All_Opps[[#This Row],[Opportunity Name]],7)</f>
        <v>2308-09</v>
      </c>
      <c r="I2546" s="181" t="str" cm="1">
        <f t="array" ref="I25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546" s="181" t="str">
        <f>YEAR(All_Opps[[#This Row],[Close_Date]])&amp;"-"&amp;TEXT(MONTH(All_Opps[[#This Row],[Close_Date]]),"00")</f>
        <v>2022-08</v>
      </c>
      <c r="K2546" s="182">
        <f>All_Opps[[#This Row],[Created Date2]]*1</f>
        <v>44794</v>
      </c>
      <c r="L2546" s="183">
        <f>YEAR(All_Opps[[#This Row],[Created_Date]])</f>
        <v>2022</v>
      </c>
      <c r="M2546" s="184">
        <f>WEEKNUM(All_Opps[[#This Row],[Created_Date]],16)</f>
        <v>34</v>
      </c>
      <c r="N2546" s="182">
        <f>All_Opps[[#This Row],[Close Date]]*1</f>
        <v>44800</v>
      </c>
      <c r="O2546" s="185">
        <f>YEAR(All_Opps[[#This Row],[Close_Date]])</f>
        <v>2022</v>
      </c>
      <c r="P2546" s="183">
        <f>MONTH(All_Opps[[#This Row],[Close Date]])</f>
        <v>8</v>
      </c>
      <c r="Q2546" s="181">
        <f>WEEKNUM(All_Opps[[#This Row],[Close Date]],1)</f>
        <v>35</v>
      </c>
      <c r="R254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46" s="4" t="s">
        <v>5403</v>
      </c>
      <c r="T2546" s="4" t="s">
        <v>5404</v>
      </c>
      <c r="U2546" s="68">
        <v>44800</v>
      </c>
      <c r="V2546" s="347" t="s">
        <v>20</v>
      </c>
      <c r="W2546" s="341">
        <v>0</v>
      </c>
      <c r="X2546" s="4" t="s">
        <v>13</v>
      </c>
      <c r="Y2546" s="4" t="s">
        <v>328</v>
      </c>
      <c r="Z2546" s="68">
        <v>44794</v>
      </c>
    </row>
    <row r="2547" spans="1:26" ht="12.75" x14ac:dyDescent="0.35">
      <c r="A25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2547" s="181" t="str">
        <f>IF(All_Opps[[#This Row],[WeekMod]]&lt;&gt;"",CONCATENATE(All_Opps[[#This Row],[Opp Year]],"-",TEXT(All_Opps[[#This Row],[WeekMod]],"00#")),"")</f>
        <v>2023-036</v>
      </c>
      <c r="C25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2547" s="181" t="str">
        <f>CONCATENATE(All_Opps[[#This Row],[Opp Year]],"-",TEXT(All_Opps[[#This Row],[Week]],"00#"))</f>
        <v>2023-036</v>
      </c>
      <c r="E2547" s="181">
        <f>IFERROR(VALUE(RIGHT(All_Opps[[#This Row],[Opportunity Name]],2)),"")</f>
        <v>2</v>
      </c>
      <c r="F2547" s="181">
        <f>IFERROR(("20"&amp;LEFT(All_Opps[[#This Row],[Opportunity Name]],2))*1,"")</f>
        <v>2023</v>
      </c>
      <c r="G2547" s="181" t="str">
        <f>MID(All_Opps[[#This Row],[Opportunity Name]],3,2)</f>
        <v>02</v>
      </c>
      <c r="H2547" s="181" t="str">
        <f>LEFT(All_Opps[[#This Row],[Opportunity Name]],7)</f>
        <v>2302-08</v>
      </c>
      <c r="I2547" s="181" t="str" cm="1">
        <f t="array" ref="I25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47" s="181" t="str">
        <f>YEAR(All_Opps[[#This Row],[Close_Date]])&amp;"-"&amp;TEXT(MONTH(All_Opps[[#This Row],[Close_Date]]),"00")</f>
        <v>2022-09</v>
      </c>
      <c r="K2547" s="182">
        <f>All_Opps[[#This Row],[Created Date2]]*1</f>
        <v>44805</v>
      </c>
      <c r="L2547" s="183">
        <f>YEAR(All_Opps[[#This Row],[Created_Date]])</f>
        <v>2022</v>
      </c>
      <c r="M2547" s="184">
        <f>WEEKNUM(All_Opps[[#This Row],[Created_Date]],16)</f>
        <v>35</v>
      </c>
      <c r="N2547" s="182">
        <f>All_Opps[[#This Row],[Close Date]]*1</f>
        <v>44806</v>
      </c>
      <c r="O2547" s="185">
        <f>YEAR(All_Opps[[#This Row],[Close_Date]])</f>
        <v>2022</v>
      </c>
      <c r="P2547" s="183">
        <f>MONTH(All_Opps[[#This Row],[Close Date]])</f>
        <v>9</v>
      </c>
      <c r="Q2547" s="181">
        <f>WEEKNUM(All_Opps[[#This Row],[Close Date]],1)</f>
        <v>36</v>
      </c>
      <c r="R254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153</v>
      </c>
      <c r="S2547" s="4" t="s">
        <v>5405</v>
      </c>
      <c r="T2547" s="4" t="s">
        <v>5406</v>
      </c>
      <c r="U2547" s="68">
        <v>44806</v>
      </c>
      <c r="V2547" s="347" t="s">
        <v>19</v>
      </c>
      <c r="W2547" s="9">
        <v>37048</v>
      </c>
      <c r="X2547" s="4" t="s">
        <v>11</v>
      </c>
      <c r="Y2547" s="4" t="s">
        <v>5320</v>
      </c>
      <c r="Z2547" s="68">
        <v>44805</v>
      </c>
    </row>
    <row r="2548" spans="1:26" ht="12.75" x14ac:dyDescent="0.35">
      <c r="A25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2548" s="181" t="str">
        <f>IF(All_Opps[[#This Row],[WeekMod]]&lt;&gt;"",CONCATENATE(All_Opps[[#This Row],[Opp Year]],"-",TEXT(All_Opps[[#This Row],[WeekMod]],"00#")),"")</f>
        <v>2023-032</v>
      </c>
      <c r="C25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2548" s="181" t="str">
        <f>CONCATENATE(All_Opps[[#This Row],[Opp Year]],"-",TEXT(All_Opps[[#This Row],[Week]],"00#"))</f>
        <v>2023-032</v>
      </c>
      <c r="E2548" s="181">
        <f>IFERROR(VALUE(RIGHT(All_Opps[[#This Row],[Opportunity Name]],2)),"")</f>
        <v>2</v>
      </c>
      <c r="F2548" s="181">
        <f>IFERROR(("20"&amp;LEFT(All_Opps[[#This Row],[Opportunity Name]],2))*1,"")</f>
        <v>2023</v>
      </c>
      <c r="G2548" s="181" t="str">
        <f>MID(All_Opps[[#This Row],[Opportunity Name]],3,2)</f>
        <v>02</v>
      </c>
      <c r="H2548" s="181" t="str">
        <f>LEFT(All_Opps[[#This Row],[Opportunity Name]],7)</f>
        <v>2302-08</v>
      </c>
      <c r="I2548" s="181" t="str" cm="1">
        <f t="array" ref="I25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48" s="181" t="str">
        <f>YEAR(All_Opps[[#This Row],[Close_Date]])&amp;"-"&amp;TEXT(MONTH(All_Opps[[#This Row],[Close_Date]]),"00")</f>
        <v>2022-08</v>
      </c>
      <c r="K2548" s="182">
        <f>All_Opps[[#This Row],[Created Date2]]*1</f>
        <v>44721</v>
      </c>
      <c r="L2548" s="183">
        <f>YEAR(All_Opps[[#This Row],[Created_Date]])</f>
        <v>2022</v>
      </c>
      <c r="M2548" s="184">
        <f>WEEKNUM(All_Opps[[#This Row],[Created_Date]],16)</f>
        <v>23</v>
      </c>
      <c r="N2548" s="182">
        <f>All_Opps[[#This Row],[Close Date]]*1</f>
        <v>44776</v>
      </c>
      <c r="O2548" s="185">
        <f>YEAR(All_Opps[[#This Row],[Close_Date]])</f>
        <v>2022</v>
      </c>
      <c r="P2548" s="183">
        <f>MONTH(All_Opps[[#This Row],[Close Date]])</f>
        <v>8</v>
      </c>
      <c r="Q2548" s="181">
        <f>WEEKNUM(All_Opps[[#This Row],[Close Date]],1)</f>
        <v>32</v>
      </c>
      <c r="R25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237</v>
      </c>
      <c r="S2548" s="4" t="s">
        <v>5407</v>
      </c>
      <c r="T2548" s="4" t="s">
        <v>5408</v>
      </c>
      <c r="U2548" s="68">
        <v>44776</v>
      </c>
      <c r="V2548" s="347" t="s">
        <v>19</v>
      </c>
      <c r="W2548" s="341">
        <v>39696</v>
      </c>
      <c r="X2548" s="4" t="s">
        <v>181</v>
      </c>
      <c r="Y2548" s="4" t="s">
        <v>328</v>
      </c>
      <c r="Z2548" s="68">
        <v>44721</v>
      </c>
    </row>
    <row r="2549" spans="1:26" ht="12.75" x14ac:dyDescent="0.35">
      <c r="A25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2549" s="181" t="str">
        <f>IF(All_Opps[[#This Row],[WeekMod]]&lt;&gt;"",CONCATENATE(All_Opps[[#This Row],[Opp Year]],"-",TEXT(All_Opps[[#This Row],[WeekMod]],"00#")),"")</f>
        <v>2023-032</v>
      </c>
      <c r="C25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2549" s="181" t="str">
        <f>CONCATENATE(All_Opps[[#This Row],[Opp Year]],"-",TEXT(All_Opps[[#This Row],[Week]],"00#"))</f>
        <v>2023-032</v>
      </c>
      <c r="E2549" s="181">
        <f>IFERROR(VALUE(RIGHT(All_Opps[[#This Row],[Opportunity Name]],2)),"")</f>
        <v>4</v>
      </c>
      <c r="F2549" s="181">
        <f>IFERROR(("20"&amp;LEFT(All_Opps[[#This Row],[Opportunity Name]],2))*1,"")</f>
        <v>2023</v>
      </c>
      <c r="G2549" s="181" t="str">
        <f>MID(All_Opps[[#This Row],[Opportunity Name]],3,2)</f>
        <v>07</v>
      </c>
      <c r="H2549" s="181" t="str">
        <f>LEFT(All_Opps[[#This Row],[Opportunity Name]],7)</f>
        <v>2307 Ki</v>
      </c>
      <c r="I2549" s="181" t="str" cm="1">
        <f t="array" ref="I25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49" s="181" t="str">
        <f>YEAR(All_Opps[[#This Row],[Close_Date]])&amp;"-"&amp;TEXT(MONTH(All_Opps[[#This Row],[Close_Date]]),"00")</f>
        <v>2022-08</v>
      </c>
      <c r="K2549" s="182">
        <f>All_Opps[[#This Row],[Created Date2]]*1</f>
        <v>44762</v>
      </c>
      <c r="L2549" s="183">
        <f>YEAR(All_Opps[[#This Row],[Created_Date]])</f>
        <v>2022</v>
      </c>
      <c r="M2549" s="184">
        <f>WEEKNUM(All_Opps[[#This Row],[Created_Date]],16)</f>
        <v>29</v>
      </c>
      <c r="N2549" s="182">
        <f>All_Opps[[#This Row],[Close Date]]*1</f>
        <v>44778</v>
      </c>
      <c r="O2549" s="185">
        <f>YEAR(All_Opps[[#This Row],[Close_Date]])</f>
        <v>2022</v>
      </c>
      <c r="P2549" s="183">
        <f>MONTH(All_Opps[[#This Row],[Close Date]])</f>
        <v>8</v>
      </c>
      <c r="Q2549" s="181">
        <f>WEEKNUM(All_Opps[[#This Row],[Close Date]],1)</f>
        <v>32</v>
      </c>
      <c r="R254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49" s="4" t="s">
        <v>5409</v>
      </c>
      <c r="T2549" s="4" t="s">
        <v>5410</v>
      </c>
      <c r="U2549" s="68">
        <v>44778</v>
      </c>
      <c r="V2549" s="347" t="s">
        <v>18</v>
      </c>
      <c r="W2549" s="9">
        <v>57891</v>
      </c>
      <c r="X2549" s="4" t="s">
        <v>7</v>
      </c>
      <c r="Y2549" s="4" t="s">
        <v>3563</v>
      </c>
      <c r="Z2549" s="68">
        <v>44762</v>
      </c>
    </row>
    <row r="2550" spans="1:26" ht="12.75" x14ac:dyDescent="0.35">
      <c r="A25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2550" s="181" t="str">
        <f>IF(All_Opps[[#This Row],[WeekMod]]&lt;&gt;"",CONCATENATE(All_Opps[[#This Row],[Opp Year]],"-",TEXT(All_Opps[[#This Row],[WeekMod]],"00#")),"")</f>
        <v>2023-035</v>
      </c>
      <c r="C25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2550" s="181" t="str">
        <f>CONCATENATE(All_Opps[[#This Row],[Opp Year]],"-",TEXT(All_Opps[[#This Row],[Week]],"00#"))</f>
        <v>2023-035</v>
      </c>
      <c r="E2550" s="181">
        <f>IFERROR(VALUE(RIGHT(All_Opps[[#This Row],[Opportunity Name]],2)),"")</f>
        <v>2</v>
      </c>
      <c r="F2550" s="181">
        <f>IFERROR(("20"&amp;LEFT(All_Opps[[#This Row],[Opportunity Name]],2))*1,"")</f>
        <v>2023</v>
      </c>
      <c r="G2550" s="181" t="str">
        <f>MID(All_Opps[[#This Row],[Opportunity Name]],3,2)</f>
        <v>05</v>
      </c>
      <c r="H2550" s="181" t="str">
        <f>LEFT(All_Opps[[#This Row],[Opportunity Name]],7)</f>
        <v>2305 Ra</v>
      </c>
      <c r="I2550" s="181" t="str" cm="1">
        <f t="array" ref="I25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50" s="181" t="str">
        <f>YEAR(All_Opps[[#This Row],[Close_Date]])&amp;"-"&amp;TEXT(MONTH(All_Opps[[#This Row],[Close_Date]]),"00")</f>
        <v>2022-08</v>
      </c>
      <c r="K2550" s="182">
        <f>All_Opps[[#This Row],[Created Date2]]*1</f>
        <v>44791</v>
      </c>
      <c r="L2550" s="183">
        <f>YEAR(All_Opps[[#This Row],[Created_Date]])</f>
        <v>2022</v>
      </c>
      <c r="M2550" s="184">
        <f>WEEKNUM(All_Opps[[#This Row],[Created_Date]],16)</f>
        <v>33</v>
      </c>
      <c r="N2550" s="182">
        <f>All_Opps[[#This Row],[Close Date]]*1</f>
        <v>44797</v>
      </c>
      <c r="O2550" s="185">
        <f>YEAR(All_Opps[[#This Row],[Close_Date]])</f>
        <v>2022</v>
      </c>
      <c r="P2550" s="183">
        <f>MONTH(All_Opps[[#This Row],[Close Date]])</f>
        <v>8</v>
      </c>
      <c r="Q2550" s="181">
        <f>WEEKNUM(All_Opps[[#This Row],[Close Date]],1)</f>
        <v>35</v>
      </c>
      <c r="R255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50" s="4" t="s">
        <v>5411</v>
      </c>
      <c r="T2550" s="4" t="s">
        <v>5412</v>
      </c>
      <c r="U2550" s="68">
        <v>44797</v>
      </c>
      <c r="V2550" s="347" t="s">
        <v>18</v>
      </c>
      <c r="W2550" s="9">
        <v>43455</v>
      </c>
      <c r="X2550" s="4" t="s">
        <v>5</v>
      </c>
      <c r="Y2550" s="4" t="s">
        <v>5320</v>
      </c>
      <c r="Z2550" s="68">
        <v>44791</v>
      </c>
    </row>
    <row r="2551" spans="1:26" ht="12.75" x14ac:dyDescent="0.35">
      <c r="A25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2551" s="181" t="str">
        <f>IF(All_Opps[[#This Row],[WeekMod]]&lt;&gt;"",CONCATENATE(All_Opps[[#This Row],[Opp Year]],"-",TEXT(All_Opps[[#This Row],[WeekMod]],"00#")),"")</f>
        <v>2023-034</v>
      </c>
      <c r="C25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2551" s="181" t="str">
        <f>CONCATENATE(All_Opps[[#This Row],[Opp Year]],"-",TEXT(All_Opps[[#This Row],[Week]],"00#"))</f>
        <v>2023-034</v>
      </c>
      <c r="E2551" s="181">
        <f>IFERROR(VALUE(RIGHT(All_Opps[[#This Row],[Opportunity Name]],2)),"")</f>
        <v>1</v>
      </c>
      <c r="F2551" s="181">
        <f>IFERROR(("20"&amp;LEFT(All_Opps[[#This Row],[Opportunity Name]],2))*1,"")</f>
        <v>2023</v>
      </c>
      <c r="G2551" s="181" t="str">
        <f>MID(All_Opps[[#This Row],[Opportunity Name]],3,2)</f>
        <v>02</v>
      </c>
      <c r="H2551" s="181" t="str">
        <f>LEFT(All_Opps[[#This Row],[Opportunity Name]],7)</f>
        <v>2302 Ra</v>
      </c>
      <c r="I2551" s="181" t="str" cm="1">
        <f t="array" ref="I25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51" s="181" t="str">
        <f>YEAR(All_Opps[[#This Row],[Close_Date]])&amp;"-"&amp;TEXT(MONTH(All_Opps[[#This Row],[Close_Date]]),"00")</f>
        <v>2022-08</v>
      </c>
      <c r="K2551" s="182">
        <f>All_Opps[[#This Row],[Created Date2]]*1</f>
        <v>44787</v>
      </c>
      <c r="L2551" s="183">
        <f>YEAR(All_Opps[[#This Row],[Created_Date]])</f>
        <v>2022</v>
      </c>
      <c r="M2551" s="184">
        <f>WEEKNUM(All_Opps[[#This Row],[Created_Date]],16)</f>
        <v>33</v>
      </c>
      <c r="N2551" s="182">
        <f>All_Opps[[#This Row],[Close Date]]*1</f>
        <v>44791</v>
      </c>
      <c r="O2551" s="185">
        <f>YEAR(All_Opps[[#This Row],[Close_Date]])</f>
        <v>2022</v>
      </c>
      <c r="P2551" s="183">
        <f>MONTH(All_Opps[[#This Row],[Close Date]])</f>
        <v>8</v>
      </c>
      <c r="Q2551" s="181">
        <f>WEEKNUM(All_Opps[[#This Row],[Close Date]],1)</f>
        <v>34</v>
      </c>
      <c r="R25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51" s="4" t="s">
        <v>5413</v>
      </c>
      <c r="T2551" s="4" t="s">
        <v>5414</v>
      </c>
      <c r="U2551" s="68">
        <v>44791</v>
      </c>
      <c r="V2551" s="347" t="s">
        <v>18</v>
      </c>
      <c r="W2551" s="9">
        <v>22232</v>
      </c>
      <c r="X2551" s="4" t="s">
        <v>11</v>
      </c>
      <c r="Y2551" s="4" t="s">
        <v>3563</v>
      </c>
      <c r="Z2551" s="68">
        <v>44787</v>
      </c>
    </row>
    <row r="2552" spans="1:26" ht="12.75" x14ac:dyDescent="0.35">
      <c r="A25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2552" s="181" t="str">
        <f>IF(All_Opps[[#This Row],[WeekMod]]&lt;&gt;"",CONCATENATE(All_Opps[[#This Row],[Opp Year]],"-",TEXT(All_Opps[[#This Row],[WeekMod]],"00#")),"")</f>
        <v>2023-034</v>
      </c>
      <c r="C25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2552" s="181" t="str">
        <f>CONCATENATE(All_Opps[[#This Row],[Opp Year]],"-",TEXT(All_Opps[[#This Row],[Week]],"00#"))</f>
        <v>2023-034</v>
      </c>
      <c r="E2552" s="181">
        <f>IFERROR(VALUE(RIGHT(All_Opps[[#This Row],[Opportunity Name]],2)),"")</f>
        <v>2</v>
      </c>
      <c r="F2552" s="181">
        <f>IFERROR(("20"&amp;LEFT(All_Opps[[#This Row],[Opportunity Name]],2))*1,"")</f>
        <v>2023</v>
      </c>
      <c r="G2552" s="181" t="str">
        <f>MID(All_Opps[[#This Row],[Opportunity Name]],3,2)</f>
        <v>02</v>
      </c>
      <c r="H2552" s="181" t="str">
        <f>LEFT(All_Opps[[#This Row],[Opportunity Name]],7)</f>
        <v>2302-08</v>
      </c>
      <c r="I2552" s="181" t="str" cm="1">
        <f t="array" ref="I25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552" s="181" t="str">
        <f>YEAR(All_Opps[[#This Row],[Close_Date]])&amp;"-"&amp;TEXT(MONTH(All_Opps[[#This Row],[Close_Date]]),"00")</f>
        <v>2022-08</v>
      </c>
      <c r="K2552" s="182">
        <f>All_Opps[[#This Row],[Created Date2]]*1</f>
        <v>44787</v>
      </c>
      <c r="L2552" s="183">
        <f>YEAR(All_Opps[[#This Row],[Created_Date]])</f>
        <v>2022</v>
      </c>
      <c r="M2552" s="184">
        <f>WEEKNUM(All_Opps[[#This Row],[Created_Date]],16)</f>
        <v>33</v>
      </c>
      <c r="N2552" s="182">
        <f>All_Opps[[#This Row],[Close Date]]*1</f>
        <v>44790</v>
      </c>
      <c r="O2552" s="185">
        <f>YEAR(All_Opps[[#This Row],[Close_Date]])</f>
        <v>2022</v>
      </c>
      <c r="P2552" s="183">
        <f>MONTH(All_Opps[[#This Row],[Close Date]])</f>
        <v>8</v>
      </c>
      <c r="Q2552" s="181">
        <f>WEEKNUM(All_Opps[[#This Row],[Close Date]],1)</f>
        <v>34</v>
      </c>
      <c r="R255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52" s="4" t="s">
        <v>5415</v>
      </c>
      <c r="T2552" s="4" t="s">
        <v>5416</v>
      </c>
      <c r="U2552" s="68">
        <v>44790</v>
      </c>
      <c r="V2552" s="347" t="s">
        <v>20</v>
      </c>
      <c r="W2552" s="9">
        <v>0</v>
      </c>
      <c r="X2552" s="4" t="s">
        <v>12</v>
      </c>
      <c r="Y2552" s="4" t="s">
        <v>3563</v>
      </c>
      <c r="Z2552" s="68">
        <v>44787</v>
      </c>
    </row>
    <row r="2553" spans="1:26" ht="12.75" x14ac:dyDescent="0.35">
      <c r="A25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2553" s="181" t="str">
        <f>IF(All_Opps[[#This Row],[WeekMod]]&lt;&gt;"",CONCATENATE(All_Opps[[#This Row],[Opp Year]],"-",TEXT(All_Opps[[#This Row],[WeekMod]],"00#")),"")</f>
        <v>2023-032</v>
      </c>
      <c r="C25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2553" s="181" t="str">
        <f>CONCATENATE(All_Opps[[#This Row],[Opp Year]],"-",TEXT(All_Opps[[#This Row],[Week]],"00#"))</f>
        <v>2023-032</v>
      </c>
      <c r="E2553" s="181">
        <f>IFERROR(VALUE(RIGHT(All_Opps[[#This Row],[Opportunity Name]],2)),"")</f>
        <v>2</v>
      </c>
      <c r="F2553" s="181">
        <f>IFERROR(("20"&amp;LEFT(All_Opps[[#This Row],[Opportunity Name]],2))*1,"")</f>
        <v>2023</v>
      </c>
      <c r="G2553" s="181" t="str">
        <f>MID(All_Opps[[#This Row],[Opportunity Name]],3,2)</f>
        <v>08</v>
      </c>
      <c r="H2553" s="181" t="str">
        <f>LEFT(All_Opps[[#This Row],[Opportunity Name]],7)</f>
        <v>2308-09</v>
      </c>
      <c r="I2553" s="181" t="str" cm="1">
        <f t="array" ref="I25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53" s="181" t="str">
        <f>YEAR(All_Opps[[#This Row],[Close_Date]])&amp;"-"&amp;TEXT(MONTH(All_Opps[[#This Row],[Close_Date]]),"00")</f>
        <v>2022-08</v>
      </c>
      <c r="K2553" s="182">
        <f>All_Opps[[#This Row],[Created Date2]]*1</f>
        <v>44775</v>
      </c>
      <c r="L2553" s="183">
        <f>YEAR(All_Opps[[#This Row],[Created_Date]])</f>
        <v>2022</v>
      </c>
      <c r="M2553" s="184">
        <f>WEEKNUM(All_Opps[[#This Row],[Created_Date]],16)</f>
        <v>31</v>
      </c>
      <c r="N2553" s="182">
        <f>All_Opps[[#This Row],[Close Date]]*1</f>
        <v>44779</v>
      </c>
      <c r="O2553" s="185">
        <f>YEAR(All_Opps[[#This Row],[Close_Date]])</f>
        <v>2022</v>
      </c>
      <c r="P2553" s="183">
        <f>MONTH(All_Opps[[#This Row],[Close Date]])</f>
        <v>8</v>
      </c>
      <c r="Q2553" s="181">
        <f>WEEKNUM(All_Opps[[#This Row],[Close Date]],1)</f>
        <v>32</v>
      </c>
      <c r="R255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53" s="4" t="s">
        <v>5417</v>
      </c>
      <c r="T2553" s="4" t="s">
        <v>5418</v>
      </c>
      <c r="U2553" s="68">
        <v>44779</v>
      </c>
      <c r="V2553" s="347" t="s">
        <v>18</v>
      </c>
      <c r="W2553" s="341">
        <v>281342</v>
      </c>
      <c r="X2553" s="4" t="s">
        <v>11</v>
      </c>
      <c r="Y2553" s="4" t="s">
        <v>328</v>
      </c>
      <c r="Z2553" s="68">
        <v>44775</v>
      </c>
    </row>
    <row r="2554" spans="1:26" ht="12.75" x14ac:dyDescent="0.35">
      <c r="A25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2554" s="181" t="str">
        <f>IF(All_Opps[[#This Row],[WeekMod]]&lt;&gt;"",CONCATENATE(All_Opps[[#This Row],[Opp Year]],"-",TEXT(All_Opps[[#This Row],[WeekMod]],"00#")),"")</f>
        <v>2023-030</v>
      </c>
      <c r="C25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2554" s="181" t="str">
        <f>CONCATENATE(All_Opps[[#This Row],[Opp Year]],"-",TEXT(All_Opps[[#This Row],[Week]],"00#"))</f>
        <v>2023-030</v>
      </c>
      <c r="E2554" s="181">
        <f>IFERROR(VALUE(RIGHT(All_Opps[[#This Row],[Opportunity Name]],2)),"")</f>
        <v>2</v>
      </c>
      <c r="F2554" s="181">
        <f>IFERROR(("20"&amp;LEFT(All_Opps[[#This Row],[Opportunity Name]],2))*1,"")</f>
        <v>2023</v>
      </c>
      <c r="G2554" s="181" t="str">
        <f>MID(All_Opps[[#This Row],[Opportunity Name]],3,2)</f>
        <v>08</v>
      </c>
      <c r="H2554" s="181" t="str">
        <f>LEFT(All_Opps[[#This Row],[Opportunity Name]],7)</f>
        <v>2308-09</v>
      </c>
      <c r="I2554" s="181" t="str" cm="1">
        <f t="array" ref="I25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54" s="181" t="str">
        <f>YEAR(All_Opps[[#This Row],[Close_Date]])&amp;"-"&amp;TEXT(MONTH(All_Opps[[#This Row],[Close_Date]]),"00")</f>
        <v>2022-07</v>
      </c>
      <c r="K2554" s="182">
        <f>All_Opps[[#This Row],[Created Date2]]*1</f>
        <v>44760</v>
      </c>
      <c r="L2554" s="183">
        <f>YEAR(All_Opps[[#This Row],[Created_Date]])</f>
        <v>2022</v>
      </c>
      <c r="M2554" s="184">
        <f>WEEKNUM(All_Opps[[#This Row],[Created_Date]],16)</f>
        <v>29</v>
      </c>
      <c r="N2554" s="182">
        <f>All_Opps[[#This Row],[Close Date]]*1</f>
        <v>44764</v>
      </c>
      <c r="O2554" s="185">
        <f>YEAR(All_Opps[[#This Row],[Close_Date]])</f>
        <v>2022</v>
      </c>
      <c r="P2554" s="183">
        <f>MONTH(All_Opps[[#This Row],[Close Date]])</f>
        <v>7</v>
      </c>
      <c r="Q2554" s="181">
        <f>WEEKNUM(All_Opps[[#This Row],[Close Date]],1)</f>
        <v>30</v>
      </c>
      <c r="R255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54" s="4" t="s">
        <v>5419</v>
      </c>
      <c r="T2554" s="4" t="s">
        <v>5420</v>
      </c>
      <c r="U2554" s="68">
        <v>44764</v>
      </c>
      <c r="V2554" s="347" t="s">
        <v>18</v>
      </c>
      <c r="W2554" s="341">
        <v>267389</v>
      </c>
      <c r="X2554" s="4" t="s">
        <v>181</v>
      </c>
      <c r="Y2554" s="4" t="s">
        <v>328</v>
      </c>
      <c r="Z2554" s="68">
        <v>44760</v>
      </c>
    </row>
    <row r="2555" spans="1:26" ht="12.75" x14ac:dyDescent="0.35">
      <c r="A25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2555" s="181" t="str">
        <f>IF(All_Opps[[#This Row],[WeekMod]]&lt;&gt;"",CONCATENATE(All_Opps[[#This Row],[Opp Year]],"-",TEXT(All_Opps[[#This Row],[WeekMod]],"00#")),"")</f>
        <v>2023-034</v>
      </c>
      <c r="C25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2555" s="181" t="str">
        <f>CONCATENATE(All_Opps[[#This Row],[Opp Year]],"-",TEXT(All_Opps[[#This Row],[Week]],"00#"))</f>
        <v>2023-034</v>
      </c>
      <c r="E2555" s="181">
        <f>IFERROR(VALUE(RIGHT(All_Opps[[#This Row],[Opportunity Name]],2)),"")</f>
        <v>2</v>
      </c>
      <c r="F2555" s="181">
        <f>IFERROR(("20"&amp;LEFT(All_Opps[[#This Row],[Opportunity Name]],2))*1,"")</f>
        <v>2023</v>
      </c>
      <c r="G2555" s="181" t="str">
        <f>MID(All_Opps[[#This Row],[Opportunity Name]],3,2)</f>
        <v>02</v>
      </c>
      <c r="H2555" s="181" t="str">
        <f>LEFT(All_Opps[[#This Row],[Opportunity Name]],7)</f>
        <v>2302-08</v>
      </c>
      <c r="I2555" s="181" t="str" cm="1">
        <f t="array" ref="I25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55" s="181" t="str">
        <f>YEAR(All_Opps[[#This Row],[Close_Date]])&amp;"-"&amp;TEXT(MONTH(All_Opps[[#This Row],[Close_Date]]),"00")</f>
        <v>2022-08</v>
      </c>
      <c r="K2555" s="182">
        <f>All_Opps[[#This Row],[Created Date2]]*1</f>
        <v>44789</v>
      </c>
      <c r="L2555" s="183">
        <f>YEAR(All_Opps[[#This Row],[Created_Date]])</f>
        <v>2022</v>
      </c>
      <c r="M2555" s="184">
        <f>WEEKNUM(All_Opps[[#This Row],[Created_Date]],16)</f>
        <v>33</v>
      </c>
      <c r="N2555" s="182">
        <f>All_Opps[[#This Row],[Close Date]]*1</f>
        <v>44791</v>
      </c>
      <c r="O2555" s="185">
        <f>YEAR(All_Opps[[#This Row],[Close_Date]])</f>
        <v>2022</v>
      </c>
      <c r="P2555" s="183">
        <f>MONTH(All_Opps[[#This Row],[Close Date]])</f>
        <v>8</v>
      </c>
      <c r="Q2555" s="181">
        <f>WEEKNUM(All_Opps[[#This Row],[Close Date]],1)</f>
        <v>34</v>
      </c>
      <c r="R255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169</v>
      </c>
      <c r="S2555" s="4" t="s">
        <v>5421</v>
      </c>
      <c r="T2555" s="4" t="s">
        <v>5422</v>
      </c>
      <c r="U2555" s="68">
        <v>44791</v>
      </c>
      <c r="V2555" s="347" t="s">
        <v>19</v>
      </c>
      <c r="W2555" s="9">
        <v>39239</v>
      </c>
      <c r="X2555" s="4" t="s">
        <v>6</v>
      </c>
      <c r="Y2555" s="4" t="s">
        <v>3563</v>
      </c>
      <c r="Z2555" s="68">
        <v>44789</v>
      </c>
    </row>
    <row r="2556" spans="1:26" ht="12.75" x14ac:dyDescent="0.35">
      <c r="A25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2556" s="181" t="str">
        <f>IF(All_Opps[[#This Row],[WeekMod]]&lt;&gt;"",CONCATENATE(All_Opps[[#This Row],[Opp Year]],"-",TEXT(All_Opps[[#This Row],[WeekMod]],"00#")),"")</f>
        <v>2023-037</v>
      </c>
      <c r="C25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2556" s="181" t="str">
        <f>CONCATENATE(All_Opps[[#This Row],[Opp Year]],"-",TEXT(All_Opps[[#This Row],[Week]],"00#"))</f>
        <v>2023-037</v>
      </c>
      <c r="E2556" s="181">
        <f>IFERROR(VALUE(RIGHT(All_Opps[[#This Row],[Opportunity Name]],2)),"")</f>
        <v>1</v>
      </c>
      <c r="F2556" s="181">
        <f>IFERROR(("20"&amp;LEFT(All_Opps[[#This Row],[Opportunity Name]],2))*1,"")</f>
        <v>2023</v>
      </c>
      <c r="G2556" s="181" t="str">
        <f>MID(All_Opps[[#This Row],[Opportunity Name]],3,2)</f>
        <v>02</v>
      </c>
      <c r="H2556" s="181" t="str">
        <f>LEFT(All_Opps[[#This Row],[Opportunity Name]],7)</f>
        <v>2302-11</v>
      </c>
      <c r="I2556" s="181" t="str" cm="1">
        <f t="array" ref="I25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56" s="181" t="str">
        <f>YEAR(All_Opps[[#This Row],[Close_Date]])&amp;"-"&amp;TEXT(MONTH(All_Opps[[#This Row],[Close_Date]]),"00")</f>
        <v>2022-09</v>
      </c>
      <c r="K2556" s="182">
        <f>All_Opps[[#This Row],[Created Date2]]*1</f>
        <v>44794</v>
      </c>
      <c r="L2556" s="183">
        <f>YEAR(All_Opps[[#This Row],[Created_Date]])</f>
        <v>2022</v>
      </c>
      <c r="M2556" s="184">
        <f>WEEKNUM(All_Opps[[#This Row],[Created_Date]],16)</f>
        <v>34</v>
      </c>
      <c r="N2556" s="182">
        <f>All_Opps[[#This Row],[Close Date]]*1</f>
        <v>44811</v>
      </c>
      <c r="O2556" s="185">
        <f>YEAR(All_Opps[[#This Row],[Close_Date]])</f>
        <v>2022</v>
      </c>
      <c r="P2556" s="183">
        <f>MONTH(All_Opps[[#This Row],[Close Date]])</f>
        <v>9</v>
      </c>
      <c r="Q2556" s="181">
        <f>WEEKNUM(All_Opps[[#This Row],[Close Date]],1)</f>
        <v>37</v>
      </c>
      <c r="R255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164</v>
      </c>
      <c r="S2556" s="4" t="s">
        <v>5423</v>
      </c>
      <c r="T2556" s="4" t="s">
        <v>5424</v>
      </c>
      <c r="U2556" s="68">
        <v>44811</v>
      </c>
      <c r="V2556" s="347" t="s">
        <v>19</v>
      </c>
      <c r="W2556" s="9">
        <v>23028</v>
      </c>
      <c r="X2556" s="4" t="s">
        <v>24</v>
      </c>
      <c r="Y2556" s="4" t="s">
        <v>1285</v>
      </c>
      <c r="Z2556" s="68">
        <v>44794</v>
      </c>
    </row>
    <row r="2557" spans="1:26" ht="12.75" x14ac:dyDescent="0.35">
      <c r="A25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2557" s="181" t="str">
        <f>IF(All_Opps[[#This Row],[WeekMod]]&lt;&gt;"",CONCATENATE(All_Opps[[#This Row],[Opp Year]],"-",TEXT(All_Opps[[#This Row],[WeekMod]],"00#")),"")</f>
        <v>2023-034</v>
      </c>
      <c r="C25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2557" s="181" t="str">
        <f>CONCATENATE(All_Opps[[#This Row],[Opp Year]],"-",TEXT(All_Opps[[#This Row],[Week]],"00#"))</f>
        <v>2023-034</v>
      </c>
      <c r="E2557" s="181">
        <f>IFERROR(VALUE(RIGHT(All_Opps[[#This Row],[Opportunity Name]],2)),"")</f>
        <v>4</v>
      </c>
      <c r="F2557" s="181">
        <f>IFERROR(("20"&amp;LEFT(All_Opps[[#This Row],[Opportunity Name]],2))*1,"")</f>
        <v>2023</v>
      </c>
      <c r="G2557" s="181" t="str">
        <f>MID(All_Opps[[#This Row],[Opportunity Name]],3,2)</f>
        <v>01</v>
      </c>
      <c r="H2557" s="181" t="str">
        <f>LEFT(All_Opps[[#This Row],[Opportunity Name]],7)</f>
        <v>2301-07</v>
      </c>
      <c r="I2557" s="181" t="str" cm="1">
        <f t="array" ref="I25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57" s="181" t="str">
        <f>YEAR(All_Opps[[#This Row],[Close_Date]])&amp;"-"&amp;TEXT(MONTH(All_Opps[[#This Row],[Close_Date]]),"00")</f>
        <v>2022-08</v>
      </c>
      <c r="K2557" s="182">
        <f>All_Opps[[#This Row],[Created Date2]]*1</f>
        <v>44779</v>
      </c>
      <c r="L2557" s="183">
        <f>YEAR(All_Opps[[#This Row],[Created_Date]])</f>
        <v>2022</v>
      </c>
      <c r="M2557" s="184">
        <f>WEEKNUM(All_Opps[[#This Row],[Created_Date]],16)</f>
        <v>32</v>
      </c>
      <c r="N2557" s="182">
        <f>All_Opps[[#This Row],[Close Date]]*1</f>
        <v>44791</v>
      </c>
      <c r="O2557" s="185">
        <f>YEAR(All_Opps[[#This Row],[Close_Date]])</f>
        <v>2022</v>
      </c>
      <c r="P2557" s="183">
        <f>MONTH(All_Opps[[#This Row],[Close Date]])</f>
        <v>8</v>
      </c>
      <c r="Q2557" s="181">
        <f>WEEKNUM(All_Opps[[#This Row],[Close Date]],1)</f>
        <v>34</v>
      </c>
      <c r="R255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148</v>
      </c>
      <c r="S2557" s="4" t="s">
        <v>5425</v>
      </c>
      <c r="T2557" s="4" t="s">
        <v>5426</v>
      </c>
      <c r="U2557" s="68">
        <v>44791</v>
      </c>
      <c r="V2557" s="347" t="s">
        <v>19</v>
      </c>
      <c r="W2557" s="9">
        <v>160985</v>
      </c>
      <c r="X2557" s="4" t="s">
        <v>11</v>
      </c>
      <c r="Y2557" s="4" t="s">
        <v>1285</v>
      </c>
      <c r="Z2557" s="68">
        <v>44779</v>
      </c>
    </row>
    <row r="2558" spans="1:26" ht="12.75" x14ac:dyDescent="0.35">
      <c r="A25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2558" s="181" t="str">
        <f>IF(All_Opps[[#This Row],[WeekMod]]&lt;&gt;"",CONCATENATE(All_Opps[[#This Row],[Opp Year]],"-",TEXT(All_Opps[[#This Row],[WeekMod]],"00#")),"")</f>
        <v>2023-036</v>
      </c>
      <c r="C25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2558" s="181" t="str">
        <f>CONCATENATE(All_Opps[[#This Row],[Opp Year]],"-",TEXT(All_Opps[[#This Row],[Week]],"00#"))</f>
        <v>2023-036</v>
      </c>
      <c r="E2558" s="181">
        <f>IFERROR(VALUE(RIGHT(All_Opps[[#This Row],[Opportunity Name]],2)),"")</f>
        <v>1</v>
      </c>
      <c r="F2558" s="181">
        <f>IFERROR(("20"&amp;LEFT(All_Opps[[#This Row],[Opportunity Name]],2))*1,"")</f>
        <v>2023</v>
      </c>
      <c r="G2558" s="181" t="str">
        <f>MID(All_Opps[[#This Row],[Opportunity Name]],3,2)</f>
        <v>02</v>
      </c>
      <c r="H2558" s="181" t="str">
        <f>LEFT(All_Opps[[#This Row],[Opportunity Name]],7)</f>
        <v>2302-11</v>
      </c>
      <c r="I2558" s="181" t="str" cm="1">
        <f t="array" ref="I25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58" s="181" t="str">
        <f>YEAR(All_Opps[[#This Row],[Close_Date]])&amp;"-"&amp;TEXT(MONTH(All_Opps[[#This Row],[Close_Date]]),"00")</f>
        <v>2022-08</v>
      </c>
      <c r="K2558" s="182">
        <f>All_Opps[[#This Row],[Created Date2]]*1</f>
        <v>44802</v>
      </c>
      <c r="L2558" s="183">
        <f>YEAR(All_Opps[[#This Row],[Created_Date]])</f>
        <v>2022</v>
      </c>
      <c r="M2558" s="184">
        <f>WEEKNUM(All_Opps[[#This Row],[Created_Date]],16)</f>
        <v>35</v>
      </c>
      <c r="N2558" s="182">
        <f>All_Opps[[#This Row],[Close Date]]*1</f>
        <v>44802</v>
      </c>
      <c r="O2558" s="185">
        <f>YEAR(All_Opps[[#This Row],[Close_Date]])</f>
        <v>2022</v>
      </c>
      <c r="P2558" s="183">
        <f>MONTH(All_Opps[[#This Row],[Close Date]])</f>
        <v>8</v>
      </c>
      <c r="Q2558" s="181">
        <f>WEEKNUM(All_Opps[[#This Row],[Close Date]],1)</f>
        <v>36</v>
      </c>
      <c r="R255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156</v>
      </c>
      <c r="S2558" s="4" t="s">
        <v>5427</v>
      </c>
      <c r="T2558" s="4" t="s">
        <v>5428</v>
      </c>
      <c r="U2558" s="68">
        <v>44802</v>
      </c>
      <c r="V2558" s="347" t="s">
        <v>19</v>
      </c>
      <c r="W2558" s="9">
        <v>27947</v>
      </c>
      <c r="X2558" s="4" t="s">
        <v>11</v>
      </c>
      <c r="Y2558" s="4" t="s">
        <v>1285</v>
      </c>
      <c r="Z2558" s="68">
        <v>44802</v>
      </c>
    </row>
    <row r="2559" spans="1:26" ht="12.75" x14ac:dyDescent="0.35">
      <c r="A25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2559" s="181" t="str">
        <f>IF(All_Opps[[#This Row],[WeekMod]]&lt;&gt;"",CONCATENATE(All_Opps[[#This Row],[Opp Year]],"-",TEXT(All_Opps[[#This Row],[WeekMod]],"00#")),"")</f>
        <v>2023-036</v>
      </c>
      <c r="C25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2559" s="181" t="str">
        <f>CONCATENATE(All_Opps[[#This Row],[Opp Year]],"-",TEXT(All_Opps[[#This Row],[Week]],"00#"))</f>
        <v>2023-036</v>
      </c>
      <c r="E2559" s="181">
        <f>IFERROR(VALUE(RIGHT(All_Opps[[#This Row],[Opportunity Name]],2)),"")</f>
        <v>4</v>
      </c>
      <c r="F2559" s="181">
        <f>IFERROR(("20"&amp;LEFT(All_Opps[[#This Row],[Opportunity Name]],2))*1,"")</f>
        <v>2023</v>
      </c>
      <c r="G2559" s="181" t="str">
        <f>MID(All_Opps[[#This Row],[Opportunity Name]],3,2)</f>
        <v>09</v>
      </c>
      <c r="H2559" s="181" t="str">
        <f>LEFT(All_Opps[[#This Row],[Opportunity Name]],7)</f>
        <v>2309 Th</v>
      </c>
      <c r="I2559" s="181" t="str" cm="1">
        <f t="array" ref="I25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59" s="181" t="str">
        <f>YEAR(All_Opps[[#This Row],[Close_Date]])&amp;"-"&amp;TEXT(MONTH(All_Opps[[#This Row],[Close_Date]]),"00")</f>
        <v>2022-09</v>
      </c>
      <c r="K2559" s="182">
        <f>All_Opps[[#This Row],[Created Date2]]*1</f>
        <v>44774</v>
      </c>
      <c r="L2559" s="183">
        <f>YEAR(All_Opps[[#This Row],[Created_Date]])</f>
        <v>2022</v>
      </c>
      <c r="M2559" s="184">
        <f>WEEKNUM(All_Opps[[#This Row],[Created_Date]],16)</f>
        <v>31</v>
      </c>
      <c r="N2559" s="182">
        <f>All_Opps[[#This Row],[Close Date]]*1</f>
        <v>44805</v>
      </c>
      <c r="O2559" s="185">
        <f>YEAR(All_Opps[[#This Row],[Close_Date]])</f>
        <v>2022</v>
      </c>
      <c r="P2559" s="183">
        <f>MONTH(All_Opps[[#This Row],[Close Date]])</f>
        <v>9</v>
      </c>
      <c r="Q2559" s="181">
        <f>WEEKNUM(All_Opps[[#This Row],[Close Date]],1)</f>
        <v>36</v>
      </c>
      <c r="R25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59" s="4" t="s">
        <v>5429</v>
      </c>
      <c r="T2559" s="4" t="s">
        <v>5430</v>
      </c>
      <c r="U2559" s="68">
        <v>44805</v>
      </c>
      <c r="V2559" s="347" t="s">
        <v>18</v>
      </c>
      <c r="W2559" s="9">
        <v>93894</v>
      </c>
      <c r="X2559" s="4" t="s">
        <v>15</v>
      </c>
      <c r="Y2559" s="4" t="s">
        <v>1285</v>
      </c>
      <c r="Z2559" s="68">
        <v>44774</v>
      </c>
    </row>
    <row r="2560" spans="1:26" ht="12.75" x14ac:dyDescent="0.35">
      <c r="A2560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560" s="181" t="str">
        <f>IF(All_Opps[[#This Row],[WeekMod]]&lt;&gt;"",CONCATENATE(All_Opps[[#This Row],[Opp Year]],"-",TEXT(All_Opps[[#This Row],[WeekMod]],"00#")),"")</f>
        <v/>
      </c>
      <c r="C25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560" s="181" t="str">
        <f>CONCATENATE(All_Opps[[#This Row],[Opp Year]],"-",TEXT(All_Opps[[#This Row],[Week]],"00#"))</f>
        <v>2024-001</v>
      </c>
      <c r="E2560" s="181">
        <f>IFERROR(VALUE(RIGHT(All_Opps[[#This Row],[Opportunity Name]],2)),"")</f>
        <v>2</v>
      </c>
      <c r="F2560" s="181">
        <f>IFERROR(("20"&amp;LEFT(All_Opps[[#This Row],[Opportunity Name]],2))*1,"")</f>
        <v>2024</v>
      </c>
      <c r="G2560" s="181" t="str">
        <f>MID(All_Opps[[#This Row],[Opportunity Name]],3,2)</f>
        <v>06</v>
      </c>
      <c r="H2560" s="181" t="str">
        <f>LEFT(All_Opps[[#This Row],[Opportunity Name]],7)</f>
        <v>2406-01</v>
      </c>
      <c r="I2560" s="181" t="str" cm="1">
        <f t="array" ref="I25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60" s="181" t="str">
        <f>YEAR(All_Opps[[#This Row],[Close_Date]])&amp;"-"&amp;TEXT(MONTH(All_Opps[[#This Row],[Close_Date]]),"00")</f>
        <v>2022-08</v>
      </c>
      <c r="K2560" s="182">
        <f>All_Opps[[#This Row],[Created Date2]]*1</f>
        <v>44759</v>
      </c>
      <c r="L2560" s="183">
        <f>YEAR(All_Opps[[#This Row],[Created_Date]])</f>
        <v>2022</v>
      </c>
      <c r="M2560" s="184">
        <f>WEEKNUM(All_Opps[[#This Row],[Created_Date]],16)</f>
        <v>29</v>
      </c>
      <c r="N2560" s="182">
        <f>All_Opps[[#This Row],[Close Date]]*1</f>
        <v>44783</v>
      </c>
      <c r="O2560" s="185">
        <f>YEAR(All_Opps[[#This Row],[Close_Date]])</f>
        <v>2022</v>
      </c>
      <c r="P2560" s="183">
        <f>MONTH(All_Opps[[#This Row],[Close Date]])</f>
        <v>8</v>
      </c>
      <c r="Q2560" s="181">
        <f>WEEKNUM(All_Opps[[#This Row],[Close Date]],1)</f>
        <v>33</v>
      </c>
      <c r="R256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685</v>
      </c>
      <c r="S2560" s="4" t="s">
        <v>5431</v>
      </c>
      <c r="T2560" s="4" t="s">
        <v>5432</v>
      </c>
      <c r="U2560" s="68">
        <v>44783</v>
      </c>
      <c r="V2560" s="347" t="s">
        <v>19</v>
      </c>
      <c r="W2560" s="341">
        <v>91413</v>
      </c>
      <c r="X2560" s="4" t="s">
        <v>27</v>
      </c>
      <c r="Y2560" s="4" t="s">
        <v>328</v>
      </c>
      <c r="Z2560" s="68">
        <v>44759</v>
      </c>
    </row>
    <row r="2561" spans="1:26" ht="12.75" x14ac:dyDescent="0.35">
      <c r="A25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2561" s="181" t="str">
        <f>IF(All_Opps[[#This Row],[WeekMod]]&lt;&gt;"",CONCATENATE(All_Opps[[#This Row],[Opp Year]],"-",TEXT(All_Opps[[#This Row],[WeekMod]],"00#")),"")</f>
        <v>2023-035</v>
      </c>
      <c r="C25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2561" s="181" t="str">
        <f>CONCATENATE(All_Opps[[#This Row],[Opp Year]],"-",TEXT(All_Opps[[#This Row],[Week]],"00#"))</f>
        <v>2023-035</v>
      </c>
      <c r="E2561" s="181">
        <f>IFERROR(VALUE(RIGHT(All_Opps[[#This Row],[Opportunity Name]],2)),"")</f>
        <v>2</v>
      </c>
      <c r="F2561" s="181">
        <f>IFERROR(("20"&amp;LEFT(All_Opps[[#This Row],[Opportunity Name]],2))*1,"")</f>
        <v>2023</v>
      </c>
      <c r="G2561" s="181" t="str">
        <f>MID(All_Opps[[#This Row],[Opportunity Name]],3,2)</f>
        <v>02</v>
      </c>
      <c r="H2561" s="181" t="str">
        <f>LEFT(All_Opps[[#This Row],[Opportunity Name]],7)</f>
        <v>2302-08</v>
      </c>
      <c r="I2561" s="181" t="str" cm="1">
        <f t="array" ref="I25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61" s="181" t="str">
        <f>YEAR(All_Opps[[#This Row],[Close_Date]])&amp;"-"&amp;TEXT(MONTH(All_Opps[[#This Row],[Close_Date]]),"00")</f>
        <v>2022-08</v>
      </c>
      <c r="K2561" s="182">
        <f>All_Opps[[#This Row],[Created Date2]]*1</f>
        <v>44793</v>
      </c>
      <c r="L2561" s="183">
        <f>YEAR(All_Opps[[#This Row],[Created_Date]])</f>
        <v>2022</v>
      </c>
      <c r="M2561" s="184">
        <f>WEEKNUM(All_Opps[[#This Row],[Created_Date]],16)</f>
        <v>34</v>
      </c>
      <c r="N2561" s="182">
        <f>All_Opps[[#This Row],[Close Date]]*1</f>
        <v>44798</v>
      </c>
      <c r="O2561" s="185">
        <f>YEAR(All_Opps[[#This Row],[Close_Date]])</f>
        <v>2022</v>
      </c>
      <c r="P2561" s="183">
        <f>MONTH(All_Opps[[#This Row],[Close Date]])</f>
        <v>8</v>
      </c>
      <c r="Q2561" s="181">
        <f>WEEKNUM(All_Opps[[#This Row],[Close Date]],1)</f>
        <v>35</v>
      </c>
      <c r="R256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165</v>
      </c>
      <c r="S2561" s="4" t="s">
        <v>5433</v>
      </c>
      <c r="T2561" s="4" t="s">
        <v>5434</v>
      </c>
      <c r="U2561" s="68">
        <v>44798</v>
      </c>
      <c r="V2561" s="347" t="s">
        <v>19</v>
      </c>
      <c r="W2561" s="9">
        <v>42521</v>
      </c>
      <c r="X2561" s="4" t="s">
        <v>6</v>
      </c>
      <c r="Y2561" s="4" t="s">
        <v>1285</v>
      </c>
      <c r="Z2561" s="68">
        <v>44793</v>
      </c>
    </row>
    <row r="2562" spans="1:26" ht="12.75" x14ac:dyDescent="0.35">
      <c r="A25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2562" s="181" t="str">
        <f>IF(All_Opps[[#This Row],[WeekMod]]&lt;&gt;"",CONCATENATE(All_Opps[[#This Row],[Opp Year]],"-",TEXT(All_Opps[[#This Row],[WeekMod]],"00#")),"")</f>
        <v>2023-035</v>
      </c>
      <c r="C25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2562" s="181" t="str">
        <f>CONCATENATE(All_Opps[[#This Row],[Opp Year]],"-",TEXT(All_Opps[[#This Row],[Week]],"00#"))</f>
        <v>2023-035</v>
      </c>
      <c r="E2562" s="181">
        <f>IFERROR(VALUE(RIGHT(All_Opps[[#This Row],[Opportunity Name]],2)),"")</f>
        <v>2</v>
      </c>
      <c r="F2562" s="181">
        <f>IFERROR(("20"&amp;LEFT(All_Opps[[#This Row],[Opportunity Name]],2))*1,"")</f>
        <v>2023</v>
      </c>
      <c r="G2562" s="181" t="str">
        <f>MID(All_Opps[[#This Row],[Opportunity Name]],3,2)</f>
        <v>02</v>
      </c>
      <c r="H2562" s="181" t="str">
        <f>LEFT(All_Opps[[#This Row],[Opportunity Name]],7)</f>
        <v>2302-08</v>
      </c>
      <c r="I2562" s="181" t="str" cm="1">
        <f t="array" ref="I25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62" s="181" t="str">
        <f>YEAR(All_Opps[[#This Row],[Close_Date]])&amp;"-"&amp;TEXT(MONTH(All_Opps[[#This Row],[Close_Date]]),"00")</f>
        <v>2022-08</v>
      </c>
      <c r="K2562" s="182">
        <f>All_Opps[[#This Row],[Created Date2]]*1</f>
        <v>44792</v>
      </c>
      <c r="L2562" s="183">
        <f>YEAR(All_Opps[[#This Row],[Created_Date]])</f>
        <v>2022</v>
      </c>
      <c r="M2562" s="184">
        <f>WEEKNUM(All_Opps[[#This Row],[Created_Date]],16)</f>
        <v>33</v>
      </c>
      <c r="N2562" s="182">
        <f>All_Opps[[#This Row],[Close Date]]*1</f>
        <v>44795</v>
      </c>
      <c r="O2562" s="185">
        <f>YEAR(All_Opps[[#This Row],[Close_Date]])</f>
        <v>2022</v>
      </c>
      <c r="P2562" s="183">
        <f>MONTH(All_Opps[[#This Row],[Close Date]])</f>
        <v>8</v>
      </c>
      <c r="Q2562" s="181">
        <f>WEEKNUM(All_Opps[[#This Row],[Close Date]],1)</f>
        <v>35</v>
      </c>
      <c r="R256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166</v>
      </c>
      <c r="S2562" s="4" t="s">
        <v>5435</v>
      </c>
      <c r="T2562" s="4" t="s">
        <v>5436</v>
      </c>
      <c r="U2562" s="68">
        <v>44795</v>
      </c>
      <c r="V2562" s="347" t="s">
        <v>19</v>
      </c>
      <c r="W2562" s="9">
        <v>34583</v>
      </c>
      <c r="X2562" s="4" t="s">
        <v>15</v>
      </c>
      <c r="Y2562" s="4" t="s">
        <v>1285</v>
      </c>
      <c r="Z2562" s="68">
        <v>44792</v>
      </c>
    </row>
    <row r="2563" spans="1:26" ht="12.75" x14ac:dyDescent="0.35">
      <c r="A25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2563" s="181" t="str">
        <f>IF(All_Opps[[#This Row],[WeekMod]]&lt;&gt;"",CONCATENATE(All_Opps[[#This Row],[Opp Year]],"-",TEXT(All_Opps[[#This Row],[WeekMod]],"00#")),"")</f>
        <v>2023-039</v>
      </c>
      <c r="C25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2563" s="181" t="str">
        <f>CONCATENATE(All_Opps[[#This Row],[Opp Year]],"-",TEXT(All_Opps[[#This Row],[Week]],"00#"))</f>
        <v>2023-039</v>
      </c>
      <c r="E2563" s="181">
        <f>IFERROR(VALUE(RIGHT(All_Opps[[#This Row],[Opportunity Name]],2)),"")</f>
        <v>1</v>
      </c>
      <c r="F2563" s="181">
        <f>IFERROR(("20"&amp;LEFT(All_Opps[[#This Row],[Opportunity Name]],2))*1,"")</f>
        <v>2023</v>
      </c>
      <c r="G2563" s="181" t="str">
        <f>MID(All_Opps[[#This Row],[Opportunity Name]],3,2)</f>
        <v>02</v>
      </c>
      <c r="H2563" s="181" t="str">
        <f>LEFT(All_Opps[[#This Row],[Opportunity Name]],7)</f>
        <v>2302-08</v>
      </c>
      <c r="I2563" s="181" t="str" cm="1">
        <f t="array" ref="I25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63" s="181" t="str">
        <f>YEAR(All_Opps[[#This Row],[Close_Date]])&amp;"-"&amp;TEXT(MONTH(All_Opps[[#This Row],[Close_Date]]),"00")</f>
        <v>2022-09</v>
      </c>
      <c r="K2563" s="182">
        <f>All_Opps[[#This Row],[Created Date2]]*1</f>
        <v>44824</v>
      </c>
      <c r="L2563" s="183">
        <f>YEAR(All_Opps[[#This Row],[Created_Date]])</f>
        <v>2022</v>
      </c>
      <c r="M2563" s="184">
        <f>WEEKNUM(All_Opps[[#This Row],[Created_Date]],16)</f>
        <v>38</v>
      </c>
      <c r="N2563" s="182">
        <f>All_Opps[[#This Row],[Close Date]]*1</f>
        <v>44824</v>
      </c>
      <c r="O2563" s="185">
        <f>YEAR(All_Opps[[#This Row],[Close_Date]])</f>
        <v>2022</v>
      </c>
      <c r="P2563" s="183">
        <f>MONTH(All_Opps[[#This Row],[Close Date]])</f>
        <v>9</v>
      </c>
      <c r="Q2563" s="181">
        <f>WEEKNUM(All_Opps[[#This Row],[Close Date]],1)</f>
        <v>39</v>
      </c>
      <c r="R256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134</v>
      </c>
      <c r="S2563" s="4" t="s">
        <v>5437</v>
      </c>
      <c r="T2563" s="4" t="s">
        <v>5438</v>
      </c>
      <c r="U2563" s="68">
        <v>44824</v>
      </c>
      <c r="V2563" s="347" t="s">
        <v>19</v>
      </c>
      <c r="W2563" s="9">
        <v>43180</v>
      </c>
      <c r="X2563" s="4" t="s">
        <v>16</v>
      </c>
      <c r="Y2563" s="4" t="s">
        <v>1285</v>
      </c>
      <c r="Z2563" s="68">
        <v>44824</v>
      </c>
    </row>
    <row r="2564" spans="1:26" ht="12.75" x14ac:dyDescent="0.35">
      <c r="A25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2564" s="181" t="str">
        <f>IF(All_Opps[[#This Row],[WeekMod]]&lt;&gt;"",CONCATENATE(All_Opps[[#This Row],[Opp Year]],"-",TEXT(All_Opps[[#This Row],[WeekMod]],"00#")),"")</f>
        <v>2023-038</v>
      </c>
      <c r="C25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2564" s="181" t="str">
        <f>CONCATENATE(All_Opps[[#This Row],[Opp Year]],"-",TEXT(All_Opps[[#This Row],[Week]],"00#"))</f>
        <v>2023-038</v>
      </c>
      <c r="E2564" s="181">
        <f>IFERROR(VALUE(RIGHT(All_Opps[[#This Row],[Opportunity Name]],2)),"")</f>
        <v>1</v>
      </c>
      <c r="F2564" s="181">
        <f>IFERROR(("20"&amp;LEFT(All_Opps[[#This Row],[Opportunity Name]],2))*1,"")</f>
        <v>2023</v>
      </c>
      <c r="G2564" s="181" t="str">
        <f>MID(All_Opps[[#This Row],[Opportunity Name]],3,2)</f>
        <v>04</v>
      </c>
      <c r="H2564" s="181" t="str">
        <f>LEFT(All_Opps[[#This Row],[Opportunity Name]],7)</f>
        <v>2304-04</v>
      </c>
      <c r="I2564" s="181" t="str" cm="1">
        <f t="array" ref="I25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564" s="181" t="str">
        <f>YEAR(All_Opps[[#This Row],[Close_Date]])&amp;"-"&amp;TEXT(MONTH(All_Opps[[#This Row],[Close_Date]]),"00")</f>
        <v>2022-09</v>
      </c>
      <c r="K2564" s="182">
        <f>All_Opps[[#This Row],[Created Date2]]*1</f>
        <v>44820</v>
      </c>
      <c r="L2564" s="183">
        <f>YEAR(All_Opps[[#This Row],[Created_Date]])</f>
        <v>2022</v>
      </c>
      <c r="M2564" s="184">
        <f>WEEKNUM(All_Opps[[#This Row],[Created_Date]],16)</f>
        <v>37</v>
      </c>
      <c r="N2564" s="182">
        <f>All_Opps[[#This Row],[Close Date]]*1</f>
        <v>44820</v>
      </c>
      <c r="O2564" s="185">
        <f>YEAR(All_Opps[[#This Row],[Close_Date]])</f>
        <v>2022</v>
      </c>
      <c r="P2564" s="183">
        <f>MONTH(All_Opps[[#This Row],[Close Date]])</f>
        <v>9</v>
      </c>
      <c r="Q2564" s="181">
        <f>WEEKNUM(All_Opps[[#This Row],[Close Date]],1)</f>
        <v>38</v>
      </c>
      <c r="R256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64" s="4" t="s">
        <v>5439</v>
      </c>
      <c r="T2564" s="4" t="s">
        <v>5440</v>
      </c>
      <c r="U2564" s="68">
        <v>44820</v>
      </c>
      <c r="V2564" s="347" t="s">
        <v>20</v>
      </c>
      <c r="W2564" s="341">
        <v>9188</v>
      </c>
      <c r="X2564" s="4" t="s">
        <v>181</v>
      </c>
      <c r="Y2564" s="4" t="s">
        <v>328</v>
      </c>
      <c r="Z2564" s="68">
        <v>44820</v>
      </c>
    </row>
    <row r="2565" spans="1:26" ht="12.75" x14ac:dyDescent="0.35">
      <c r="A25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2565" s="181" t="str">
        <f>IF(All_Opps[[#This Row],[WeekMod]]&lt;&gt;"",CONCATENATE(All_Opps[[#This Row],[Opp Year]],"-",TEXT(All_Opps[[#This Row],[WeekMod]],"00#")),"")</f>
        <v>2023-037</v>
      </c>
      <c r="C25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2565" s="181" t="str">
        <f>CONCATENATE(All_Opps[[#This Row],[Opp Year]],"-",TEXT(All_Opps[[#This Row],[Week]],"00#"))</f>
        <v>2023-037</v>
      </c>
      <c r="E2565" s="181">
        <f>IFERROR(VALUE(RIGHT(All_Opps[[#This Row],[Opportunity Name]],2)),"")</f>
        <v>2</v>
      </c>
      <c r="F2565" s="181">
        <f>IFERROR(("20"&amp;LEFT(All_Opps[[#This Row],[Opportunity Name]],2))*1,"")</f>
        <v>2023</v>
      </c>
      <c r="G2565" s="181" t="str">
        <f>MID(All_Opps[[#This Row],[Opportunity Name]],3,2)</f>
        <v>08</v>
      </c>
      <c r="H2565" s="181" t="str">
        <f>LEFT(All_Opps[[#This Row],[Opportunity Name]],7)</f>
        <v>2308 Ze</v>
      </c>
      <c r="I2565" s="181" t="str" cm="1">
        <f t="array" ref="I25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65" s="181" t="str">
        <f>YEAR(All_Opps[[#This Row],[Close_Date]])&amp;"-"&amp;TEXT(MONTH(All_Opps[[#This Row],[Close_Date]]),"00")</f>
        <v>2022-09</v>
      </c>
      <c r="K2565" s="182">
        <f>All_Opps[[#This Row],[Created Date2]]*1</f>
        <v>44806</v>
      </c>
      <c r="L2565" s="183">
        <f>YEAR(All_Opps[[#This Row],[Created_Date]])</f>
        <v>2022</v>
      </c>
      <c r="M2565" s="184">
        <f>WEEKNUM(All_Opps[[#This Row],[Created_Date]],16)</f>
        <v>35</v>
      </c>
      <c r="N2565" s="182">
        <f>All_Opps[[#This Row],[Close Date]]*1</f>
        <v>44814</v>
      </c>
      <c r="O2565" s="185">
        <f>YEAR(All_Opps[[#This Row],[Close_Date]])</f>
        <v>2022</v>
      </c>
      <c r="P2565" s="183">
        <f>MONTH(All_Opps[[#This Row],[Close Date]])</f>
        <v>9</v>
      </c>
      <c r="Q2565" s="181">
        <f>WEEKNUM(All_Opps[[#This Row],[Close Date]],1)</f>
        <v>37</v>
      </c>
      <c r="R256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65" s="4" t="s">
        <v>5441</v>
      </c>
      <c r="T2565" s="4" t="s">
        <v>5442</v>
      </c>
      <c r="U2565" s="68">
        <v>44814</v>
      </c>
      <c r="V2565" s="347" t="s">
        <v>18</v>
      </c>
      <c r="W2565" s="9">
        <v>70821</v>
      </c>
      <c r="X2565" s="4" t="s">
        <v>11</v>
      </c>
      <c r="Y2565" s="4" t="s">
        <v>1285</v>
      </c>
      <c r="Z2565" s="68">
        <v>44806</v>
      </c>
    </row>
    <row r="2566" spans="1:26" ht="12.75" x14ac:dyDescent="0.35">
      <c r="A25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2566" s="181" t="str">
        <f>IF(All_Opps[[#This Row],[WeekMod]]&lt;&gt;"",CONCATENATE(All_Opps[[#This Row],[Opp Year]],"-",TEXT(All_Opps[[#This Row],[WeekMod]],"00#")),"")</f>
        <v>2023-031</v>
      </c>
      <c r="C25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2566" s="181" t="str">
        <f>CONCATENATE(All_Opps[[#This Row],[Opp Year]],"-",TEXT(All_Opps[[#This Row],[Week]],"00#"))</f>
        <v>2023-031</v>
      </c>
      <c r="E2566" s="181">
        <f>IFERROR(VALUE(RIGHT(All_Opps[[#This Row],[Opportunity Name]],2)),"")</f>
        <v>2</v>
      </c>
      <c r="F2566" s="181">
        <f>IFERROR(("20"&amp;LEFT(All_Opps[[#This Row],[Opportunity Name]],2))*1,"")</f>
        <v>2023</v>
      </c>
      <c r="G2566" s="181" t="str">
        <f>MID(All_Opps[[#This Row],[Opportunity Name]],3,2)</f>
        <v>02</v>
      </c>
      <c r="H2566" s="181" t="str">
        <f>LEFT(All_Opps[[#This Row],[Opportunity Name]],7)</f>
        <v>2302-08</v>
      </c>
      <c r="I2566" s="181" t="str" cm="1">
        <f t="array" ref="I25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66" s="181" t="str">
        <f>YEAR(All_Opps[[#This Row],[Close_Date]])&amp;"-"&amp;TEXT(MONTH(All_Opps[[#This Row],[Close_Date]]),"00")</f>
        <v>2022-07</v>
      </c>
      <c r="K2566" s="182">
        <f>All_Opps[[#This Row],[Created Date2]]*1</f>
        <v>44767</v>
      </c>
      <c r="L2566" s="183">
        <f>YEAR(All_Opps[[#This Row],[Created_Date]])</f>
        <v>2022</v>
      </c>
      <c r="M2566" s="184">
        <f>WEEKNUM(All_Opps[[#This Row],[Created_Date]],16)</f>
        <v>30</v>
      </c>
      <c r="N2566" s="182">
        <f>All_Opps[[#This Row],[Close Date]]*1</f>
        <v>44771</v>
      </c>
      <c r="O2566" s="185">
        <f>YEAR(All_Opps[[#This Row],[Close_Date]])</f>
        <v>2022</v>
      </c>
      <c r="P2566" s="183">
        <f>MONTH(All_Opps[[#This Row],[Close Date]])</f>
        <v>7</v>
      </c>
      <c r="Q2566" s="181">
        <f>WEEKNUM(All_Opps[[#This Row],[Close Date]],1)</f>
        <v>31</v>
      </c>
      <c r="R256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191</v>
      </c>
      <c r="S2566" s="4" t="s">
        <v>5443</v>
      </c>
      <c r="T2566" s="4" t="s">
        <v>5444</v>
      </c>
      <c r="U2566" s="68">
        <v>44771</v>
      </c>
      <c r="V2566" s="347" t="s">
        <v>19</v>
      </c>
      <c r="W2566" s="9">
        <v>36774</v>
      </c>
      <c r="X2566" s="4" t="s">
        <v>27</v>
      </c>
      <c r="Y2566" s="4" t="s">
        <v>5320</v>
      </c>
      <c r="Z2566" s="68">
        <v>44767</v>
      </c>
    </row>
    <row r="2567" spans="1:26" ht="12.75" x14ac:dyDescent="0.35">
      <c r="A25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89</v>
      </c>
      <c r="B2567" s="181" t="str">
        <f>IF(All_Opps[[#This Row],[WeekMod]]&lt;&gt;"",CONCATENATE(All_Opps[[#This Row],[Opp Year]],"-",TEXT(All_Opps[[#This Row],[WeekMod]],"00#")),"")</f>
        <v>2022-089</v>
      </c>
      <c r="C25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89</v>
      </c>
      <c r="D2567" s="181" t="str">
        <f>CONCATENATE(All_Opps[[#This Row],[Opp Year]],"-",TEXT(All_Opps[[#This Row],[Week]],"00#"))</f>
        <v>2022-089</v>
      </c>
      <c r="E2567" s="181">
        <f>IFERROR(VALUE(RIGHT(All_Opps[[#This Row],[Opportunity Name]],2)),"")</f>
        <v>4</v>
      </c>
      <c r="F2567" s="181">
        <f>IFERROR(("20"&amp;LEFT(All_Opps[[#This Row],[Opportunity Name]],2))*1,"")</f>
        <v>2022</v>
      </c>
      <c r="G2567" s="181" t="str">
        <f>MID(All_Opps[[#This Row],[Opportunity Name]],3,2)</f>
        <v>11</v>
      </c>
      <c r="H2567" s="181" t="str">
        <f>LEFT(All_Opps[[#This Row],[Opportunity Name]],7)</f>
        <v>2211 Li</v>
      </c>
      <c r="I2567" s="181" t="str" cm="1">
        <f t="array" ref="I25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67" s="181" t="str">
        <f>YEAR(All_Opps[[#This Row],[Close_Date]])&amp;"-"&amp;TEXT(MONTH(All_Opps[[#This Row],[Close_Date]]),"00")</f>
        <v>2022-09</v>
      </c>
      <c r="K2567" s="182">
        <f>All_Opps[[#This Row],[Created Date2]]*1</f>
        <v>44807</v>
      </c>
      <c r="L2567" s="183">
        <f>YEAR(All_Opps[[#This Row],[Created_Date]])</f>
        <v>2022</v>
      </c>
      <c r="M2567" s="184">
        <f>WEEKNUM(All_Opps[[#This Row],[Created_Date]],16)</f>
        <v>36</v>
      </c>
      <c r="N2567" s="182">
        <f>All_Opps[[#This Row],[Close Date]]*1</f>
        <v>44811</v>
      </c>
      <c r="O2567" s="185">
        <f>YEAR(All_Opps[[#This Row],[Close_Date]])</f>
        <v>2022</v>
      </c>
      <c r="P2567" s="183">
        <f>MONTH(All_Opps[[#This Row],[Close Date]])</f>
        <v>9</v>
      </c>
      <c r="Q2567" s="181">
        <f>WEEKNUM(All_Opps[[#This Row],[Close Date]],1)</f>
        <v>37</v>
      </c>
      <c r="R256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67" s="4" t="s">
        <v>5445</v>
      </c>
      <c r="T2567" s="4" t="s">
        <v>5446</v>
      </c>
      <c r="U2567" s="68">
        <v>44811</v>
      </c>
      <c r="V2567" s="347" t="s">
        <v>18</v>
      </c>
      <c r="W2567" s="9">
        <v>74747</v>
      </c>
      <c r="X2567" s="4" t="s">
        <v>5</v>
      </c>
      <c r="Y2567" s="4" t="s">
        <v>1285</v>
      </c>
      <c r="Z2567" s="68">
        <v>44807</v>
      </c>
    </row>
    <row r="2568" spans="1:26" ht="12.75" x14ac:dyDescent="0.35">
      <c r="A25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2568" s="181" t="str">
        <f>IF(All_Opps[[#This Row],[WeekMod]]&lt;&gt;"",CONCATENATE(All_Opps[[#This Row],[Opp Year]],"-",TEXT(All_Opps[[#This Row],[WeekMod]],"00#")),"")</f>
        <v>2023-037</v>
      </c>
      <c r="C25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2568" s="181" t="str">
        <f>CONCATENATE(All_Opps[[#This Row],[Opp Year]],"-",TEXT(All_Opps[[#This Row],[Week]],"00#"))</f>
        <v>2023-037</v>
      </c>
      <c r="E2568" s="181">
        <f>IFERROR(VALUE(RIGHT(All_Opps[[#This Row],[Opportunity Name]],2)),"")</f>
        <v>7</v>
      </c>
      <c r="F2568" s="181">
        <f>IFERROR(("20"&amp;LEFT(All_Opps[[#This Row],[Opportunity Name]],2))*1,"")</f>
        <v>2023</v>
      </c>
      <c r="G2568" s="181" t="str">
        <f>MID(All_Opps[[#This Row],[Opportunity Name]],3,2)</f>
        <v>04</v>
      </c>
      <c r="H2568" s="181" t="str">
        <f>LEFT(All_Opps[[#This Row],[Opportunity Name]],7)</f>
        <v>2304 Wi</v>
      </c>
      <c r="I2568" s="181" t="str" cm="1">
        <f t="array" ref="I25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68" s="181" t="str">
        <f>YEAR(All_Opps[[#This Row],[Close_Date]])&amp;"-"&amp;TEXT(MONTH(All_Opps[[#This Row],[Close_Date]]),"00")</f>
        <v>2022-09</v>
      </c>
      <c r="K2568" s="182">
        <f>All_Opps[[#This Row],[Created Date2]]*1</f>
        <v>44808</v>
      </c>
      <c r="L2568" s="183">
        <f>YEAR(All_Opps[[#This Row],[Created_Date]])</f>
        <v>2022</v>
      </c>
      <c r="M2568" s="184">
        <f>WEEKNUM(All_Opps[[#This Row],[Created_Date]],16)</f>
        <v>36</v>
      </c>
      <c r="N2568" s="182">
        <f>All_Opps[[#This Row],[Close Date]]*1</f>
        <v>44809</v>
      </c>
      <c r="O2568" s="185">
        <f>YEAR(All_Opps[[#This Row],[Close_Date]])</f>
        <v>2022</v>
      </c>
      <c r="P2568" s="183">
        <f>MONTH(All_Opps[[#This Row],[Close Date]])</f>
        <v>9</v>
      </c>
      <c r="Q2568" s="181">
        <f>WEEKNUM(All_Opps[[#This Row],[Close Date]],1)</f>
        <v>37</v>
      </c>
      <c r="R256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68" s="4" t="s">
        <v>5447</v>
      </c>
      <c r="T2568" s="4" t="s">
        <v>5448</v>
      </c>
      <c r="U2568" s="68">
        <v>44809</v>
      </c>
      <c r="V2568" s="347" t="s">
        <v>18</v>
      </c>
      <c r="W2568" s="9">
        <v>134207</v>
      </c>
      <c r="X2568" s="4" t="s">
        <v>6</v>
      </c>
      <c r="Y2568" s="4" t="s">
        <v>1285</v>
      </c>
      <c r="Z2568" s="68">
        <v>44808</v>
      </c>
    </row>
    <row r="2569" spans="1:26" ht="12.75" x14ac:dyDescent="0.35">
      <c r="A25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2569" s="181" t="str">
        <f>IF(All_Opps[[#This Row],[WeekMod]]&lt;&gt;"",CONCATENATE(All_Opps[[#This Row],[Opp Year]],"-",TEXT(All_Opps[[#This Row],[WeekMod]],"00#")),"")</f>
        <v>2023-037</v>
      </c>
      <c r="C25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2569" s="181" t="str">
        <f>CONCATENATE(All_Opps[[#This Row],[Opp Year]],"-",TEXT(All_Opps[[#This Row],[Week]],"00#"))</f>
        <v>2023-037</v>
      </c>
      <c r="E2569" s="181">
        <f>IFERROR(VALUE(RIGHT(All_Opps[[#This Row],[Opportunity Name]],2)),"")</f>
        <v>1</v>
      </c>
      <c r="F2569" s="181">
        <f>IFERROR(("20"&amp;LEFT(All_Opps[[#This Row],[Opportunity Name]],2))*1,"")</f>
        <v>2023</v>
      </c>
      <c r="G2569" s="181" t="str">
        <f>MID(All_Opps[[#This Row],[Opportunity Name]],3,2)</f>
        <v>02</v>
      </c>
      <c r="H2569" s="181" t="str">
        <f>LEFT(All_Opps[[#This Row],[Opportunity Name]],7)</f>
        <v>2302-08</v>
      </c>
      <c r="I2569" s="181" t="str" cm="1">
        <f t="array" ref="I25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69" s="181" t="str">
        <f>YEAR(All_Opps[[#This Row],[Close_Date]])&amp;"-"&amp;TEXT(MONTH(All_Opps[[#This Row],[Close_Date]]),"00")</f>
        <v>2022-09</v>
      </c>
      <c r="K2569" s="182">
        <f>All_Opps[[#This Row],[Created Date2]]*1</f>
        <v>44804</v>
      </c>
      <c r="L2569" s="183">
        <f>YEAR(All_Opps[[#This Row],[Created_Date]])</f>
        <v>2022</v>
      </c>
      <c r="M2569" s="184">
        <f>WEEKNUM(All_Opps[[#This Row],[Created_Date]],16)</f>
        <v>35</v>
      </c>
      <c r="N2569" s="182">
        <f>All_Opps[[#This Row],[Close Date]]*1</f>
        <v>44812</v>
      </c>
      <c r="O2569" s="185">
        <f>YEAR(All_Opps[[#This Row],[Close_Date]])</f>
        <v>2022</v>
      </c>
      <c r="P2569" s="183">
        <f>MONTH(All_Opps[[#This Row],[Close Date]])</f>
        <v>9</v>
      </c>
      <c r="Q2569" s="181">
        <f>WEEKNUM(All_Opps[[#This Row],[Close Date]],1)</f>
        <v>37</v>
      </c>
      <c r="R256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154</v>
      </c>
      <c r="S2569" s="4" t="s">
        <v>5449</v>
      </c>
      <c r="T2569" s="4" t="s">
        <v>5450</v>
      </c>
      <c r="U2569" s="68">
        <v>44812</v>
      </c>
      <c r="V2569" s="347" t="s">
        <v>19</v>
      </c>
      <c r="W2569" s="9">
        <v>48520</v>
      </c>
      <c r="X2569" s="4" t="s">
        <v>5</v>
      </c>
      <c r="Y2569" s="4" t="s">
        <v>3563</v>
      </c>
      <c r="Z2569" s="68">
        <v>44804</v>
      </c>
    </row>
    <row r="2570" spans="1:26" ht="12.75" x14ac:dyDescent="0.35">
      <c r="A25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2570" s="181" t="str">
        <f>IF(All_Opps[[#This Row],[WeekMod]]&lt;&gt;"",CONCATENATE(All_Opps[[#This Row],[Opp Year]],"-",TEXT(All_Opps[[#This Row],[WeekMod]],"00#")),"")</f>
        <v>2023-032</v>
      </c>
      <c r="C25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2570" s="181" t="str">
        <f>CONCATENATE(All_Opps[[#This Row],[Opp Year]],"-",TEXT(All_Opps[[#This Row],[Week]],"00#"))</f>
        <v>2023-032</v>
      </c>
      <c r="E2570" s="181">
        <f>IFERROR(VALUE(RIGHT(All_Opps[[#This Row],[Opportunity Name]],2)),"")</f>
        <v>2</v>
      </c>
      <c r="F2570" s="181">
        <f>IFERROR(("20"&amp;LEFT(All_Opps[[#This Row],[Opportunity Name]],2))*1,"")</f>
        <v>2023</v>
      </c>
      <c r="G2570" s="181" t="str">
        <f>MID(All_Opps[[#This Row],[Opportunity Name]],3,2)</f>
        <v>07</v>
      </c>
      <c r="H2570" s="181" t="str">
        <f>LEFT(All_Opps[[#This Row],[Opportunity Name]],7)</f>
        <v>2307-13</v>
      </c>
      <c r="I2570" s="181" t="str" cm="1">
        <f t="array" ref="I25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70" s="181" t="str">
        <f>YEAR(All_Opps[[#This Row],[Close_Date]])&amp;"-"&amp;TEXT(MONTH(All_Opps[[#This Row],[Close_Date]]),"00")</f>
        <v>2022-08</v>
      </c>
      <c r="K2570" s="182">
        <f>All_Opps[[#This Row],[Created Date2]]*1</f>
        <v>44775</v>
      </c>
      <c r="L2570" s="183">
        <f>YEAR(All_Opps[[#This Row],[Created_Date]])</f>
        <v>2022</v>
      </c>
      <c r="M2570" s="184">
        <f>WEEKNUM(All_Opps[[#This Row],[Created_Date]],16)</f>
        <v>31</v>
      </c>
      <c r="N2570" s="182">
        <f>All_Opps[[#This Row],[Close Date]]*1</f>
        <v>44779</v>
      </c>
      <c r="O2570" s="185">
        <f>YEAR(All_Opps[[#This Row],[Close_Date]])</f>
        <v>2022</v>
      </c>
      <c r="P2570" s="183">
        <f>MONTH(All_Opps[[#This Row],[Close Date]])</f>
        <v>8</v>
      </c>
      <c r="Q2570" s="181">
        <f>WEEKNUM(All_Opps[[#This Row],[Close Date]],1)</f>
        <v>32</v>
      </c>
      <c r="R257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333</v>
      </c>
      <c r="S2570" s="4" t="s">
        <v>5451</v>
      </c>
      <c r="T2570" s="4" t="s">
        <v>5452</v>
      </c>
      <c r="U2570" s="68">
        <v>44779</v>
      </c>
      <c r="V2570" s="347" t="s">
        <v>19</v>
      </c>
      <c r="W2570" s="9">
        <v>54520</v>
      </c>
      <c r="X2570" s="4" t="s">
        <v>5</v>
      </c>
      <c r="Y2570" s="4" t="s">
        <v>3563</v>
      </c>
      <c r="Z2570" s="68">
        <v>44775</v>
      </c>
    </row>
    <row r="2571" spans="1:26" ht="12.75" x14ac:dyDescent="0.35">
      <c r="A25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2571" s="181" t="str">
        <f>IF(All_Opps[[#This Row],[WeekMod]]&lt;&gt;"",CONCATENATE(All_Opps[[#This Row],[Opp Year]],"-",TEXT(All_Opps[[#This Row],[WeekMod]],"00#")),"")</f>
        <v>2023-035</v>
      </c>
      <c r="C25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2571" s="181" t="str">
        <f>CONCATENATE(All_Opps[[#This Row],[Opp Year]],"-",TEXT(All_Opps[[#This Row],[Week]],"00#"))</f>
        <v>2023-035</v>
      </c>
      <c r="E2571" s="181">
        <f>IFERROR(VALUE(RIGHT(All_Opps[[#This Row],[Opportunity Name]],2)),"")</f>
        <v>2</v>
      </c>
      <c r="F2571" s="181">
        <f>IFERROR(("20"&amp;LEFT(All_Opps[[#This Row],[Opportunity Name]],2))*1,"")</f>
        <v>2023</v>
      </c>
      <c r="G2571" s="181" t="str">
        <f>MID(All_Opps[[#This Row],[Opportunity Name]],3,2)</f>
        <v>06</v>
      </c>
      <c r="H2571" s="181" t="str">
        <f>LEFT(All_Opps[[#This Row],[Opportunity Name]],7)</f>
        <v>2306 Gr</v>
      </c>
      <c r="I2571" s="181" t="str" cm="1">
        <f t="array" ref="I25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71" s="181" t="str">
        <f>YEAR(All_Opps[[#This Row],[Close_Date]])&amp;"-"&amp;TEXT(MONTH(All_Opps[[#This Row],[Close_Date]]),"00")</f>
        <v>2022-08</v>
      </c>
      <c r="K2571" s="182">
        <f>All_Opps[[#This Row],[Created Date2]]*1</f>
        <v>44792</v>
      </c>
      <c r="L2571" s="183">
        <f>YEAR(All_Opps[[#This Row],[Created_Date]])</f>
        <v>2022</v>
      </c>
      <c r="M2571" s="184">
        <f>WEEKNUM(All_Opps[[#This Row],[Created_Date]],16)</f>
        <v>33</v>
      </c>
      <c r="N2571" s="182">
        <f>All_Opps[[#This Row],[Close Date]]*1</f>
        <v>44795</v>
      </c>
      <c r="O2571" s="185">
        <f>YEAR(All_Opps[[#This Row],[Close_Date]])</f>
        <v>2022</v>
      </c>
      <c r="P2571" s="183">
        <f>MONTH(All_Opps[[#This Row],[Close Date]])</f>
        <v>8</v>
      </c>
      <c r="Q2571" s="181">
        <f>WEEKNUM(All_Opps[[#This Row],[Close Date]],1)</f>
        <v>35</v>
      </c>
      <c r="R257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71" s="4" t="s">
        <v>5453</v>
      </c>
      <c r="T2571" s="4" t="s">
        <v>5454</v>
      </c>
      <c r="U2571" s="68">
        <v>44795</v>
      </c>
      <c r="V2571" s="347" t="s">
        <v>18</v>
      </c>
      <c r="W2571" s="9">
        <v>23320</v>
      </c>
      <c r="X2571" s="4" t="s">
        <v>13</v>
      </c>
      <c r="Y2571" s="4" t="s">
        <v>1285</v>
      </c>
      <c r="Z2571" s="68">
        <v>44792</v>
      </c>
    </row>
    <row r="2572" spans="1:26" ht="12.75" x14ac:dyDescent="0.35">
      <c r="A25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2572" s="181" t="str">
        <f>IF(All_Opps[[#This Row],[WeekMod]]&lt;&gt;"",CONCATENATE(All_Opps[[#This Row],[Opp Year]],"-",TEXT(All_Opps[[#This Row],[WeekMod]],"00#")),"")</f>
        <v>2022-090</v>
      </c>
      <c r="C25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2572" s="181" t="str">
        <f>CONCATENATE(All_Opps[[#This Row],[Opp Year]],"-",TEXT(All_Opps[[#This Row],[Week]],"00#"))</f>
        <v>2022-090</v>
      </c>
      <c r="E2572" s="181">
        <f>IFERROR(VALUE(RIGHT(All_Opps[[#This Row],[Opportunity Name]],2)),"")</f>
        <v>1</v>
      </c>
      <c r="F2572" s="181">
        <f>IFERROR(("20"&amp;LEFT(All_Opps[[#This Row],[Opportunity Name]],2))*1,"")</f>
        <v>2022</v>
      </c>
      <c r="G2572" s="181" t="str">
        <f>MID(All_Opps[[#This Row],[Opportunity Name]],3,2)</f>
        <v>11</v>
      </c>
      <c r="H2572" s="181" t="str">
        <f>LEFT(All_Opps[[#This Row],[Opportunity Name]],7)</f>
        <v>2211 Ea</v>
      </c>
      <c r="I2572" s="181" t="str" cm="1">
        <f t="array" ref="I25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72" s="181" t="str">
        <f>YEAR(All_Opps[[#This Row],[Close_Date]])&amp;"-"&amp;TEXT(MONTH(All_Opps[[#This Row],[Close_Date]]),"00")</f>
        <v>2022-09</v>
      </c>
      <c r="K2572" s="182">
        <f>All_Opps[[#This Row],[Created Date2]]*1</f>
        <v>44803</v>
      </c>
      <c r="L2572" s="183">
        <f>YEAR(All_Opps[[#This Row],[Created_Date]])</f>
        <v>2022</v>
      </c>
      <c r="M2572" s="184">
        <f>WEEKNUM(All_Opps[[#This Row],[Created_Date]],16)</f>
        <v>35</v>
      </c>
      <c r="N2572" s="182">
        <f>All_Opps[[#This Row],[Close Date]]*1</f>
        <v>44815</v>
      </c>
      <c r="O2572" s="185">
        <f>YEAR(All_Opps[[#This Row],[Close_Date]])</f>
        <v>2022</v>
      </c>
      <c r="P2572" s="183">
        <f>MONTH(All_Opps[[#This Row],[Close Date]])</f>
        <v>9</v>
      </c>
      <c r="Q2572" s="181">
        <f>WEEKNUM(All_Opps[[#This Row],[Close Date]],1)</f>
        <v>38</v>
      </c>
      <c r="R257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72" s="4" t="s">
        <v>5455</v>
      </c>
      <c r="T2572" s="4" t="s">
        <v>5456</v>
      </c>
      <c r="U2572" s="68">
        <v>44815</v>
      </c>
      <c r="V2572" s="347" t="s">
        <v>18</v>
      </c>
      <c r="W2572" s="9">
        <v>26626</v>
      </c>
      <c r="X2572" s="4" t="s">
        <v>15</v>
      </c>
      <c r="Y2572" s="4" t="s">
        <v>1285</v>
      </c>
      <c r="Z2572" s="68">
        <v>44803</v>
      </c>
    </row>
    <row r="2573" spans="1:26" ht="12.75" x14ac:dyDescent="0.35">
      <c r="A25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2573" s="181" t="str">
        <f>IF(All_Opps[[#This Row],[WeekMod]]&lt;&gt;"",CONCATENATE(All_Opps[[#This Row],[Opp Year]],"-",TEXT(All_Opps[[#This Row],[WeekMod]],"00#")),"")</f>
        <v>2023-037</v>
      </c>
      <c r="C25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2573" s="181" t="str">
        <f>CONCATENATE(All_Opps[[#This Row],[Opp Year]],"-",TEXT(All_Opps[[#This Row],[Week]],"00#"))</f>
        <v>2023-037</v>
      </c>
      <c r="E2573" s="181">
        <f>IFERROR(VALUE(RIGHT(All_Opps[[#This Row],[Opportunity Name]],2)),"")</f>
        <v>2</v>
      </c>
      <c r="F2573" s="181">
        <f>IFERROR(("20"&amp;LEFT(All_Opps[[#This Row],[Opportunity Name]],2))*1,"")</f>
        <v>2023</v>
      </c>
      <c r="G2573" s="181" t="str">
        <f>MID(All_Opps[[#This Row],[Opportunity Name]],3,2)</f>
        <v>08</v>
      </c>
      <c r="H2573" s="181" t="str">
        <f>LEFT(All_Opps[[#This Row],[Opportunity Name]],7)</f>
        <v>2308-13</v>
      </c>
      <c r="I2573" s="181" t="str" cm="1">
        <f t="array" ref="I25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73" s="181" t="str">
        <f>YEAR(All_Opps[[#This Row],[Close_Date]])&amp;"-"&amp;TEXT(MONTH(All_Opps[[#This Row],[Close_Date]]),"00")</f>
        <v>2022-09</v>
      </c>
      <c r="K2573" s="182">
        <f>All_Opps[[#This Row],[Created Date2]]*1</f>
        <v>44799</v>
      </c>
      <c r="L2573" s="183">
        <f>YEAR(All_Opps[[#This Row],[Created_Date]])</f>
        <v>2022</v>
      </c>
      <c r="M2573" s="184">
        <f>WEEKNUM(All_Opps[[#This Row],[Created_Date]],16)</f>
        <v>34</v>
      </c>
      <c r="N2573" s="182">
        <f>All_Opps[[#This Row],[Close Date]]*1</f>
        <v>44810</v>
      </c>
      <c r="O2573" s="185">
        <f>YEAR(All_Opps[[#This Row],[Close_Date]])</f>
        <v>2022</v>
      </c>
      <c r="P2573" s="183">
        <f>MONTH(All_Opps[[#This Row],[Close Date]])</f>
        <v>9</v>
      </c>
      <c r="Q2573" s="181">
        <f>WEEKNUM(All_Opps[[#This Row],[Close Date]],1)</f>
        <v>37</v>
      </c>
      <c r="R257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340</v>
      </c>
      <c r="S2573" s="4" t="s">
        <v>5457</v>
      </c>
      <c r="T2573" s="4" t="s">
        <v>5458</v>
      </c>
      <c r="U2573" s="68">
        <v>44810</v>
      </c>
      <c r="V2573" s="347" t="s">
        <v>19</v>
      </c>
      <c r="W2573" s="9">
        <v>126949</v>
      </c>
      <c r="X2573" s="4" t="s">
        <v>181</v>
      </c>
      <c r="Y2573" s="4" t="s">
        <v>3563</v>
      </c>
      <c r="Z2573" s="68">
        <v>44799</v>
      </c>
    </row>
    <row r="2574" spans="1:26" ht="12.75" x14ac:dyDescent="0.35">
      <c r="A25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2574" s="181" t="str">
        <f>IF(All_Opps[[#This Row],[WeekMod]]&lt;&gt;"",CONCATENATE(All_Opps[[#This Row],[Opp Year]],"-",TEXT(All_Opps[[#This Row],[WeekMod]],"00#")),"")</f>
        <v>2023-038</v>
      </c>
      <c r="C25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2574" s="181" t="str">
        <f>CONCATENATE(All_Opps[[#This Row],[Opp Year]],"-",TEXT(All_Opps[[#This Row],[Week]],"00#"))</f>
        <v>2023-038</v>
      </c>
      <c r="E2574" s="181">
        <f>IFERROR(VALUE(RIGHT(All_Opps[[#This Row],[Opportunity Name]],2)),"")</f>
        <v>2</v>
      </c>
      <c r="F2574" s="181">
        <f>IFERROR(("20"&amp;LEFT(All_Opps[[#This Row],[Opportunity Name]],2))*1,"")</f>
        <v>2023</v>
      </c>
      <c r="G2574" s="181" t="str">
        <f>MID(All_Opps[[#This Row],[Opportunity Name]],3,2)</f>
        <v>08</v>
      </c>
      <c r="H2574" s="181" t="str">
        <f>LEFT(All_Opps[[#This Row],[Opportunity Name]],7)</f>
        <v>2308-13</v>
      </c>
      <c r="I2574" s="181" t="str" cm="1">
        <f t="array" ref="I25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74" s="181" t="str">
        <f>YEAR(All_Opps[[#This Row],[Close_Date]])&amp;"-"&amp;TEXT(MONTH(All_Opps[[#This Row],[Close_Date]]),"00")</f>
        <v>2022-09</v>
      </c>
      <c r="K2574" s="182">
        <f>All_Opps[[#This Row],[Created Date2]]*1</f>
        <v>44815</v>
      </c>
      <c r="L2574" s="183">
        <f>YEAR(All_Opps[[#This Row],[Created_Date]])</f>
        <v>2022</v>
      </c>
      <c r="M2574" s="184">
        <f>WEEKNUM(All_Opps[[#This Row],[Created_Date]],16)</f>
        <v>37</v>
      </c>
      <c r="N2574" s="182">
        <f>All_Opps[[#This Row],[Close Date]]*1</f>
        <v>44815</v>
      </c>
      <c r="O2574" s="185">
        <f>YEAR(All_Opps[[#This Row],[Close_Date]])</f>
        <v>2022</v>
      </c>
      <c r="P2574" s="183">
        <f>MONTH(All_Opps[[#This Row],[Close Date]])</f>
        <v>9</v>
      </c>
      <c r="Q2574" s="181">
        <f>WEEKNUM(All_Opps[[#This Row],[Close Date]],1)</f>
        <v>38</v>
      </c>
      <c r="R257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324</v>
      </c>
      <c r="S2574" s="4" t="s">
        <v>5459</v>
      </c>
      <c r="T2574" s="4" t="s">
        <v>5460</v>
      </c>
      <c r="U2574" s="68">
        <v>44815</v>
      </c>
      <c r="V2574" s="347" t="s">
        <v>19</v>
      </c>
      <c r="W2574" s="9">
        <v>134206</v>
      </c>
      <c r="X2574" s="4" t="s">
        <v>161</v>
      </c>
      <c r="Y2574" s="4" t="s">
        <v>3563</v>
      </c>
      <c r="Z2574" s="68">
        <v>44815</v>
      </c>
    </row>
    <row r="2575" spans="1:26" ht="12.75" x14ac:dyDescent="0.35">
      <c r="A25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2575" s="181" t="str">
        <f>IF(All_Opps[[#This Row],[WeekMod]]&lt;&gt;"",CONCATENATE(All_Opps[[#This Row],[Opp Year]],"-",TEXT(All_Opps[[#This Row],[WeekMod]],"00#")),"")</f>
        <v>2022-090</v>
      </c>
      <c r="C25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2575" s="181" t="str">
        <f>CONCATENATE(All_Opps[[#This Row],[Opp Year]],"-",TEXT(All_Opps[[#This Row],[Week]],"00#"))</f>
        <v>2022-090</v>
      </c>
      <c r="E2575" s="181">
        <f>IFERROR(VALUE(RIGHT(All_Opps[[#This Row],[Opportunity Name]],2)),"")</f>
        <v>2</v>
      </c>
      <c r="F2575" s="181">
        <f>IFERROR(("20"&amp;LEFT(All_Opps[[#This Row],[Opportunity Name]],2))*1,"")</f>
        <v>2022</v>
      </c>
      <c r="G2575" s="181" t="str">
        <f>MID(All_Opps[[#This Row],[Opportunity Name]],3,2)</f>
        <v>12</v>
      </c>
      <c r="H2575" s="181" t="str">
        <f>LEFT(All_Opps[[#This Row],[Opportunity Name]],7)</f>
        <v>2212 St</v>
      </c>
      <c r="I2575" s="181" t="str" cm="1">
        <f t="array" ref="I25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75" s="181" t="str">
        <f>YEAR(All_Opps[[#This Row],[Close_Date]])&amp;"-"&amp;TEXT(MONTH(All_Opps[[#This Row],[Close_Date]]),"00")</f>
        <v>2022-09</v>
      </c>
      <c r="K2575" s="182">
        <f>All_Opps[[#This Row],[Created Date2]]*1</f>
        <v>44813</v>
      </c>
      <c r="L2575" s="183">
        <f>YEAR(All_Opps[[#This Row],[Created_Date]])</f>
        <v>2022</v>
      </c>
      <c r="M2575" s="184">
        <f>WEEKNUM(All_Opps[[#This Row],[Created_Date]],16)</f>
        <v>36</v>
      </c>
      <c r="N2575" s="182">
        <f>All_Opps[[#This Row],[Close Date]]*1</f>
        <v>44820</v>
      </c>
      <c r="O2575" s="185">
        <f>YEAR(All_Opps[[#This Row],[Close_Date]])</f>
        <v>2022</v>
      </c>
      <c r="P2575" s="183">
        <f>MONTH(All_Opps[[#This Row],[Close Date]])</f>
        <v>9</v>
      </c>
      <c r="Q2575" s="181">
        <f>WEEKNUM(All_Opps[[#This Row],[Close Date]],1)</f>
        <v>38</v>
      </c>
      <c r="R257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75" s="4" t="s">
        <v>5461</v>
      </c>
      <c r="T2575" s="4" t="s">
        <v>5462</v>
      </c>
      <c r="U2575" s="68">
        <v>44820</v>
      </c>
      <c r="V2575" s="347" t="s">
        <v>18</v>
      </c>
      <c r="W2575" s="9">
        <v>46508</v>
      </c>
      <c r="X2575" s="4" t="s">
        <v>13</v>
      </c>
      <c r="Y2575" s="4" t="s">
        <v>1285</v>
      </c>
      <c r="Z2575" s="68">
        <v>44813</v>
      </c>
    </row>
    <row r="2576" spans="1:26" ht="12.75" x14ac:dyDescent="0.35">
      <c r="A25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2576" s="181" t="str">
        <f>IF(All_Opps[[#This Row],[WeekMod]]&lt;&gt;"",CONCATENATE(All_Opps[[#This Row],[Opp Year]],"-",TEXT(All_Opps[[#This Row],[WeekMod]],"00#")),"")</f>
        <v>2023-033</v>
      </c>
      <c r="C25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2576" s="181" t="str">
        <f>CONCATENATE(All_Opps[[#This Row],[Opp Year]],"-",TEXT(All_Opps[[#This Row],[Week]],"00#"))</f>
        <v>2023-033</v>
      </c>
      <c r="E2576" s="181">
        <f>IFERROR(VALUE(RIGHT(All_Opps[[#This Row],[Opportunity Name]],2)),"")</f>
        <v>4</v>
      </c>
      <c r="F2576" s="181">
        <f>IFERROR(("20"&amp;LEFT(All_Opps[[#This Row],[Opportunity Name]],2))*1,"")</f>
        <v>2023</v>
      </c>
      <c r="G2576" s="181" t="str">
        <f>MID(All_Opps[[#This Row],[Opportunity Name]],3,2)</f>
        <v>08</v>
      </c>
      <c r="H2576" s="181" t="str">
        <f>LEFT(All_Opps[[#This Row],[Opportunity Name]],7)</f>
        <v>2308-14</v>
      </c>
      <c r="I2576" s="181" t="str" cm="1">
        <f t="array" ref="I25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76" s="181" t="str">
        <f>YEAR(All_Opps[[#This Row],[Close_Date]])&amp;"-"&amp;TEXT(MONTH(All_Opps[[#This Row],[Close_Date]]),"00")</f>
        <v>2022-08</v>
      </c>
      <c r="K2576" s="182">
        <f>All_Opps[[#This Row],[Created Date2]]*1</f>
        <v>44768</v>
      </c>
      <c r="L2576" s="183">
        <f>YEAR(All_Opps[[#This Row],[Created_Date]])</f>
        <v>2022</v>
      </c>
      <c r="M2576" s="184">
        <f>WEEKNUM(All_Opps[[#This Row],[Created_Date]],16)</f>
        <v>30</v>
      </c>
      <c r="N2576" s="182">
        <f>All_Opps[[#This Row],[Close Date]]*1</f>
        <v>44781</v>
      </c>
      <c r="O2576" s="185">
        <f>YEAR(All_Opps[[#This Row],[Close_Date]])</f>
        <v>2022</v>
      </c>
      <c r="P2576" s="183">
        <f>MONTH(All_Opps[[#This Row],[Close Date]])</f>
        <v>8</v>
      </c>
      <c r="Q2576" s="181">
        <f>WEEKNUM(All_Opps[[#This Row],[Close Date]],1)</f>
        <v>33</v>
      </c>
      <c r="R257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371</v>
      </c>
      <c r="S2576" s="4" t="s">
        <v>5463</v>
      </c>
      <c r="T2576" s="4" t="s">
        <v>5464</v>
      </c>
      <c r="U2576" s="68">
        <v>44781</v>
      </c>
      <c r="V2576" s="347" t="s">
        <v>19</v>
      </c>
      <c r="W2576" s="341">
        <v>128590</v>
      </c>
      <c r="X2576" s="4" t="s">
        <v>13</v>
      </c>
      <c r="Y2576" s="4" t="s">
        <v>328</v>
      </c>
      <c r="Z2576" s="68">
        <v>44768</v>
      </c>
    </row>
    <row r="2577" spans="1:26" ht="12.75" x14ac:dyDescent="0.35">
      <c r="A25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2577" s="181" t="str">
        <f>IF(All_Opps[[#This Row],[WeekMod]]&lt;&gt;"",CONCATENATE(All_Opps[[#This Row],[Opp Year]],"-",TEXT(All_Opps[[#This Row],[WeekMod]],"00#")),"")</f>
        <v>2023-036</v>
      </c>
      <c r="C25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2577" s="181" t="str">
        <f>CONCATENATE(All_Opps[[#This Row],[Opp Year]],"-",TEXT(All_Opps[[#This Row],[Week]],"00#"))</f>
        <v>2023-036</v>
      </c>
      <c r="E2577" s="181">
        <f>IFERROR(VALUE(RIGHT(All_Opps[[#This Row],[Opportunity Name]],2)),"")</f>
        <v>2</v>
      </c>
      <c r="F2577" s="181">
        <f>IFERROR(("20"&amp;LEFT(All_Opps[[#This Row],[Opportunity Name]],2))*1,"")</f>
        <v>2023</v>
      </c>
      <c r="G2577" s="181" t="str">
        <f>MID(All_Opps[[#This Row],[Opportunity Name]],3,2)</f>
        <v>06</v>
      </c>
      <c r="H2577" s="181" t="str">
        <f>LEFT(All_Opps[[#This Row],[Opportunity Name]],7)</f>
        <v>2306-10</v>
      </c>
      <c r="I2577" s="181" t="str" cm="1">
        <f t="array" ref="I25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77" s="181" t="str">
        <f>YEAR(All_Opps[[#This Row],[Close_Date]])&amp;"-"&amp;TEXT(MONTH(All_Opps[[#This Row],[Close_Date]]),"00")</f>
        <v>2022-08</v>
      </c>
      <c r="K2577" s="182">
        <f>All_Opps[[#This Row],[Created Date2]]*1</f>
        <v>44796</v>
      </c>
      <c r="L2577" s="183">
        <f>YEAR(All_Opps[[#This Row],[Created_Date]])</f>
        <v>2022</v>
      </c>
      <c r="M2577" s="184">
        <f>WEEKNUM(All_Opps[[#This Row],[Created_Date]],16)</f>
        <v>34</v>
      </c>
      <c r="N2577" s="182">
        <f>All_Opps[[#This Row],[Close Date]]*1</f>
        <v>44804</v>
      </c>
      <c r="O2577" s="185">
        <f>YEAR(All_Opps[[#This Row],[Close_Date]])</f>
        <v>2022</v>
      </c>
      <c r="P2577" s="183">
        <f>MONTH(All_Opps[[#This Row],[Close Date]])</f>
        <v>8</v>
      </c>
      <c r="Q2577" s="181">
        <f>WEEKNUM(All_Opps[[#This Row],[Close Date]],1)</f>
        <v>36</v>
      </c>
      <c r="R257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282</v>
      </c>
      <c r="S2577" s="4" t="s">
        <v>5465</v>
      </c>
      <c r="T2577" s="4" t="s">
        <v>5466</v>
      </c>
      <c r="U2577" s="68">
        <v>44804</v>
      </c>
      <c r="V2577" s="347" t="s">
        <v>19</v>
      </c>
      <c r="W2577" s="9">
        <v>52769</v>
      </c>
      <c r="X2577" s="4" t="s">
        <v>159</v>
      </c>
      <c r="Y2577" s="4" t="s">
        <v>1285</v>
      </c>
      <c r="Z2577" s="68">
        <v>44796</v>
      </c>
    </row>
    <row r="2578" spans="1:26" ht="12.75" x14ac:dyDescent="0.35">
      <c r="A25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89</v>
      </c>
      <c r="B2578" s="181" t="str">
        <f>IF(All_Opps[[#This Row],[WeekMod]]&lt;&gt;"",CONCATENATE(All_Opps[[#This Row],[Opp Year]],"-",TEXT(All_Opps[[#This Row],[WeekMod]],"00#")),"")</f>
        <v>2022-089</v>
      </c>
      <c r="C25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89</v>
      </c>
      <c r="D2578" s="181" t="str">
        <f>CONCATENATE(All_Opps[[#This Row],[Opp Year]],"-",TEXT(All_Opps[[#This Row],[Week]],"00#"))</f>
        <v>2022-089</v>
      </c>
      <c r="E2578" s="181">
        <f>IFERROR(VALUE(RIGHT(All_Opps[[#This Row],[Opportunity Name]],2)),"")</f>
        <v>1</v>
      </c>
      <c r="F2578" s="181">
        <f>IFERROR(("20"&amp;LEFT(All_Opps[[#This Row],[Opportunity Name]],2))*1,"")</f>
        <v>2022</v>
      </c>
      <c r="G2578" s="181" t="str">
        <f>MID(All_Opps[[#This Row],[Opportunity Name]],3,2)</f>
        <v>11</v>
      </c>
      <c r="H2578" s="181" t="str">
        <f>LEFT(All_Opps[[#This Row],[Opportunity Name]],7)</f>
        <v>2211-03</v>
      </c>
      <c r="I2578" s="181" t="str" cm="1">
        <f t="array" ref="I25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78" s="181" t="str">
        <f>YEAR(All_Opps[[#This Row],[Close_Date]])&amp;"-"&amp;TEXT(MONTH(All_Opps[[#This Row],[Close_Date]]),"00")</f>
        <v>2022-09</v>
      </c>
      <c r="K2578" s="182">
        <f>All_Opps[[#This Row],[Created Date2]]*1</f>
        <v>44812</v>
      </c>
      <c r="L2578" s="183">
        <f>YEAR(All_Opps[[#This Row],[Created_Date]])</f>
        <v>2022</v>
      </c>
      <c r="M2578" s="184">
        <f>WEEKNUM(All_Opps[[#This Row],[Created_Date]],16)</f>
        <v>36</v>
      </c>
      <c r="N2578" s="182">
        <f>All_Opps[[#This Row],[Close Date]]*1</f>
        <v>44814</v>
      </c>
      <c r="O2578" s="185">
        <f>YEAR(All_Opps[[#This Row],[Close_Date]])</f>
        <v>2022</v>
      </c>
      <c r="P2578" s="183">
        <f>MONTH(All_Opps[[#This Row],[Close Date]])</f>
        <v>9</v>
      </c>
      <c r="Q2578" s="181">
        <f>WEEKNUM(All_Opps[[#This Row],[Close Date]],1)</f>
        <v>37</v>
      </c>
      <c r="R257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54</v>
      </c>
      <c r="S2578" s="4" t="s">
        <v>5467</v>
      </c>
      <c r="T2578" s="4" t="s">
        <v>5468</v>
      </c>
      <c r="U2578" s="68">
        <v>44814</v>
      </c>
      <c r="V2578" s="347" t="s">
        <v>19</v>
      </c>
      <c r="W2578" s="341">
        <v>35073</v>
      </c>
      <c r="X2578" s="4" t="s">
        <v>12</v>
      </c>
      <c r="Y2578" s="4" t="s">
        <v>328</v>
      </c>
      <c r="Z2578" s="68">
        <v>44812</v>
      </c>
    </row>
    <row r="2579" spans="1:26" ht="12.75" x14ac:dyDescent="0.35">
      <c r="A25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91</v>
      </c>
      <c r="B2579" s="181" t="str">
        <f>IF(All_Opps[[#This Row],[WeekMod]]&lt;&gt;"",CONCATENATE(All_Opps[[#This Row],[Opp Year]],"-",TEXT(All_Opps[[#This Row],[WeekMod]],"00#")),"")</f>
        <v>2022-091</v>
      </c>
      <c r="C25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91</v>
      </c>
      <c r="D2579" s="181" t="str">
        <f>CONCATENATE(All_Opps[[#This Row],[Opp Year]],"-",TEXT(All_Opps[[#This Row],[Week]],"00#"))</f>
        <v>2022-091</v>
      </c>
      <c r="E2579" s="181">
        <f>IFERROR(VALUE(RIGHT(All_Opps[[#This Row],[Opportunity Name]],2)),"")</f>
        <v>2</v>
      </c>
      <c r="F2579" s="181">
        <f>IFERROR(("20"&amp;LEFT(All_Opps[[#This Row],[Opportunity Name]],2))*1,"")</f>
        <v>2022</v>
      </c>
      <c r="G2579" s="181" t="str">
        <f>MID(All_Opps[[#This Row],[Opportunity Name]],3,2)</f>
        <v>12</v>
      </c>
      <c r="H2579" s="181" t="str">
        <f>LEFT(All_Opps[[#This Row],[Opportunity Name]],7)</f>
        <v>2212 We</v>
      </c>
      <c r="I2579" s="181" t="str" cm="1">
        <f t="array" ref="I25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79" s="181" t="str">
        <f>YEAR(All_Opps[[#This Row],[Close_Date]])&amp;"-"&amp;TEXT(MONTH(All_Opps[[#This Row],[Close_Date]]),"00")</f>
        <v>2022-09</v>
      </c>
      <c r="K2579" s="182">
        <f>All_Opps[[#This Row],[Created Date2]]*1</f>
        <v>44817</v>
      </c>
      <c r="L2579" s="183">
        <f>YEAR(All_Opps[[#This Row],[Created_Date]])</f>
        <v>2022</v>
      </c>
      <c r="M2579" s="184">
        <f>WEEKNUM(All_Opps[[#This Row],[Created_Date]],16)</f>
        <v>37</v>
      </c>
      <c r="N2579" s="182">
        <f>All_Opps[[#This Row],[Close Date]]*1</f>
        <v>44826</v>
      </c>
      <c r="O2579" s="185">
        <f>YEAR(All_Opps[[#This Row],[Close_Date]])</f>
        <v>2022</v>
      </c>
      <c r="P2579" s="183">
        <f>MONTH(All_Opps[[#This Row],[Close Date]])</f>
        <v>9</v>
      </c>
      <c r="Q2579" s="181">
        <f>WEEKNUM(All_Opps[[#This Row],[Close Date]],1)</f>
        <v>39</v>
      </c>
      <c r="R257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79" s="4" t="s">
        <v>5469</v>
      </c>
      <c r="T2579" s="4" t="s">
        <v>5470</v>
      </c>
      <c r="U2579" s="68">
        <v>44826</v>
      </c>
      <c r="V2579" s="347" t="s">
        <v>18</v>
      </c>
      <c r="W2579" s="9">
        <v>61951</v>
      </c>
      <c r="X2579" s="4" t="s">
        <v>11</v>
      </c>
      <c r="Y2579" s="4" t="s">
        <v>1285</v>
      </c>
      <c r="Z2579" s="68">
        <v>44817</v>
      </c>
    </row>
    <row r="2580" spans="1:26" ht="12.75" x14ac:dyDescent="0.35">
      <c r="A25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2580" s="181" t="str">
        <f>IF(All_Opps[[#This Row],[WeekMod]]&lt;&gt;"",CONCATENATE(All_Opps[[#This Row],[Opp Year]],"-",TEXT(All_Opps[[#This Row],[WeekMod]],"00#")),"")</f>
        <v>2023-034</v>
      </c>
      <c r="C25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2580" s="181" t="str">
        <f>CONCATENATE(All_Opps[[#This Row],[Opp Year]],"-",TEXT(All_Opps[[#This Row],[Week]],"00#"))</f>
        <v>2023-034</v>
      </c>
      <c r="E2580" s="181">
        <f>IFERROR(VALUE(RIGHT(All_Opps[[#This Row],[Opportunity Name]],2)),"")</f>
        <v>2</v>
      </c>
      <c r="F2580" s="181">
        <f>IFERROR(("20"&amp;LEFT(All_Opps[[#This Row],[Opportunity Name]],2))*1,"")</f>
        <v>2023</v>
      </c>
      <c r="G2580" s="181" t="str">
        <f>MID(All_Opps[[#This Row],[Opportunity Name]],3,2)</f>
        <v>07</v>
      </c>
      <c r="H2580" s="181" t="str">
        <f>LEFT(All_Opps[[#This Row],[Opportunity Name]],7)</f>
        <v>2307-14</v>
      </c>
      <c r="I2580" s="181" t="str" cm="1">
        <f t="array" ref="I25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80" s="181" t="str">
        <f>YEAR(All_Opps[[#This Row],[Close_Date]])&amp;"-"&amp;TEXT(MONTH(All_Opps[[#This Row],[Close_Date]]),"00")</f>
        <v>2022-08</v>
      </c>
      <c r="K2580" s="182">
        <f>All_Opps[[#This Row],[Created Date2]]*1</f>
        <v>44781</v>
      </c>
      <c r="L2580" s="183">
        <f>YEAR(All_Opps[[#This Row],[Created_Date]])</f>
        <v>2022</v>
      </c>
      <c r="M2580" s="184">
        <f>WEEKNUM(All_Opps[[#This Row],[Created_Date]],16)</f>
        <v>32</v>
      </c>
      <c r="N2580" s="182">
        <f>All_Opps[[#This Row],[Close Date]]*1</f>
        <v>44787</v>
      </c>
      <c r="O2580" s="185">
        <f>YEAR(All_Opps[[#This Row],[Close_Date]])</f>
        <v>2022</v>
      </c>
      <c r="P2580" s="183">
        <f>MONTH(All_Opps[[#This Row],[Close Date]])</f>
        <v>8</v>
      </c>
      <c r="Q2580" s="181">
        <f>WEEKNUM(All_Opps[[#This Row],[Close Date]],1)</f>
        <v>34</v>
      </c>
      <c r="R258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327</v>
      </c>
      <c r="S2580" s="4" t="s">
        <v>5471</v>
      </c>
      <c r="T2580" s="4" t="s">
        <v>5472</v>
      </c>
      <c r="U2580" s="68">
        <v>44787</v>
      </c>
      <c r="V2580" s="347" t="s">
        <v>19</v>
      </c>
      <c r="W2580" s="341">
        <v>88442</v>
      </c>
      <c r="X2580" s="4" t="s">
        <v>11</v>
      </c>
      <c r="Y2580" s="4" t="s">
        <v>328</v>
      </c>
      <c r="Z2580" s="68">
        <v>44781</v>
      </c>
    </row>
    <row r="2581" spans="1:26" ht="12.75" x14ac:dyDescent="0.35">
      <c r="A25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85</v>
      </c>
      <c r="B2581" s="181" t="str">
        <f>IF(All_Opps[[#This Row],[WeekMod]]&lt;&gt;"",CONCATENATE(All_Opps[[#This Row],[Opp Year]],"-",TEXT(All_Opps[[#This Row],[WeekMod]],"00#")),"")</f>
        <v>2022-085</v>
      </c>
      <c r="C25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85</v>
      </c>
      <c r="D2581" s="181" t="str">
        <f>CONCATENATE(All_Opps[[#This Row],[Opp Year]],"-",TEXT(All_Opps[[#This Row],[Week]],"00#"))</f>
        <v>2022-085</v>
      </c>
      <c r="E2581" s="181">
        <f>IFERROR(VALUE(RIGHT(All_Opps[[#This Row],[Opportunity Name]],2)),"")</f>
        <v>4</v>
      </c>
      <c r="F2581" s="181">
        <f>IFERROR(("20"&amp;LEFT(All_Opps[[#This Row],[Opportunity Name]],2))*1,"")</f>
        <v>2022</v>
      </c>
      <c r="G2581" s="181" t="str">
        <f>MID(All_Opps[[#This Row],[Opportunity Name]],3,2)</f>
        <v>12</v>
      </c>
      <c r="H2581" s="181" t="str">
        <f>LEFT(All_Opps[[#This Row],[Opportunity Name]],7)</f>
        <v>2212-15</v>
      </c>
      <c r="I2581" s="181" t="str" cm="1">
        <f t="array" ref="I25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81" s="181" t="str">
        <f>YEAR(All_Opps[[#This Row],[Close_Date]])&amp;"-"&amp;TEXT(MONTH(All_Opps[[#This Row],[Close_Date]]),"00")</f>
        <v>2022-08</v>
      </c>
      <c r="K2581" s="182">
        <f>All_Opps[[#This Row],[Created Date2]]*1</f>
        <v>44786</v>
      </c>
      <c r="L2581" s="183">
        <f>YEAR(All_Opps[[#This Row],[Created_Date]])</f>
        <v>2022</v>
      </c>
      <c r="M2581" s="184">
        <f>WEEKNUM(All_Opps[[#This Row],[Created_Date]],16)</f>
        <v>33</v>
      </c>
      <c r="N2581" s="182">
        <f>All_Opps[[#This Row],[Close Date]]*1</f>
        <v>44783</v>
      </c>
      <c r="O2581" s="185">
        <f>YEAR(All_Opps[[#This Row],[Close_Date]])</f>
        <v>2022</v>
      </c>
      <c r="P2581" s="183">
        <f>MONTH(All_Opps[[#This Row],[Close Date]])</f>
        <v>8</v>
      </c>
      <c r="Q2581" s="181">
        <f>WEEKNUM(All_Opps[[#This Row],[Close Date]],1)</f>
        <v>33</v>
      </c>
      <c r="R258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110</v>
      </c>
      <c r="S2581" s="4" t="s">
        <v>5473</v>
      </c>
      <c r="T2581" s="4" t="s">
        <v>5474</v>
      </c>
      <c r="U2581" s="68">
        <v>44783</v>
      </c>
      <c r="V2581" s="347" t="s">
        <v>19</v>
      </c>
      <c r="W2581" s="341">
        <v>50645</v>
      </c>
      <c r="X2581" s="4" t="s">
        <v>13</v>
      </c>
      <c r="Y2581" s="4" t="s">
        <v>328</v>
      </c>
      <c r="Z2581" s="68">
        <v>44786</v>
      </c>
    </row>
    <row r="2582" spans="1:26" ht="12.75" x14ac:dyDescent="0.35">
      <c r="A25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2582" s="181" t="str">
        <f>IF(All_Opps[[#This Row],[WeekMod]]&lt;&gt;"",CONCATENATE(All_Opps[[#This Row],[Opp Year]],"-",TEXT(All_Opps[[#This Row],[WeekMod]],"00#")),"")</f>
        <v>2023-041</v>
      </c>
      <c r="C25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2582" s="181" t="str">
        <f>CONCATENATE(All_Opps[[#This Row],[Opp Year]],"-",TEXT(All_Opps[[#This Row],[Week]],"00#"))</f>
        <v>2023-041</v>
      </c>
      <c r="E2582" s="181">
        <f>IFERROR(VALUE(RIGHT(All_Opps[[#This Row],[Opportunity Name]],2)),"")</f>
        <v>2</v>
      </c>
      <c r="F2582" s="181">
        <f>IFERROR(("20"&amp;LEFT(All_Opps[[#This Row],[Opportunity Name]],2))*1,"")</f>
        <v>2023</v>
      </c>
      <c r="G2582" s="181" t="str">
        <f>MID(All_Opps[[#This Row],[Opportunity Name]],3,2)</f>
        <v>07</v>
      </c>
      <c r="H2582" s="181" t="str">
        <f>LEFT(All_Opps[[#This Row],[Opportunity Name]],7)</f>
        <v>2307 La</v>
      </c>
      <c r="I2582" s="181" t="str" cm="1">
        <f t="array" ref="I25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82" s="181" t="str">
        <f>YEAR(All_Opps[[#This Row],[Close_Date]])&amp;"-"&amp;TEXT(MONTH(All_Opps[[#This Row],[Close_Date]]),"00")</f>
        <v>2022-10</v>
      </c>
      <c r="K2582" s="182">
        <f>All_Opps[[#This Row],[Created Date2]]*1</f>
        <v>44784</v>
      </c>
      <c r="L2582" s="183">
        <f>YEAR(All_Opps[[#This Row],[Created_Date]])</f>
        <v>2022</v>
      </c>
      <c r="M2582" s="184">
        <f>WEEKNUM(All_Opps[[#This Row],[Created_Date]],16)</f>
        <v>32</v>
      </c>
      <c r="N2582" s="182">
        <f>All_Opps[[#This Row],[Close Date]]*1</f>
        <v>44840</v>
      </c>
      <c r="O2582" s="185">
        <f>YEAR(All_Opps[[#This Row],[Close_Date]])</f>
        <v>2022</v>
      </c>
      <c r="P2582" s="183">
        <f>MONTH(All_Opps[[#This Row],[Close Date]])</f>
        <v>10</v>
      </c>
      <c r="Q2582" s="181">
        <f>WEEKNUM(All_Opps[[#This Row],[Close Date]],1)</f>
        <v>41</v>
      </c>
      <c r="R258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82" s="4" t="s">
        <v>5475</v>
      </c>
      <c r="T2582" s="4" t="s">
        <v>5476</v>
      </c>
      <c r="U2582" s="68">
        <v>44840</v>
      </c>
      <c r="V2582" s="347" t="s">
        <v>18</v>
      </c>
      <c r="W2582" s="9">
        <v>97837</v>
      </c>
      <c r="X2582" s="4" t="s">
        <v>15</v>
      </c>
      <c r="Y2582" s="4" t="s">
        <v>3563</v>
      </c>
      <c r="Z2582" s="68">
        <v>44784</v>
      </c>
    </row>
    <row r="2583" spans="1:26" ht="12.75" x14ac:dyDescent="0.35">
      <c r="A25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2583" s="181" t="str">
        <f>IF(All_Opps[[#This Row],[WeekMod]]&lt;&gt;"",CONCATENATE(All_Opps[[#This Row],[Opp Year]],"-",TEXT(All_Opps[[#This Row],[WeekMod]],"00#")),"")</f>
        <v>2023-041</v>
      </c>
      <c r="C25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2583" s="181" t="str">
        <f>CONCATENATE(All_Opps[[#This Row],[Opp Year]],"-",TEXT(All_Opps[[#This Row],[Week]],"00#"))</f>
        <v>2023-041</v>
      </c>
      <c r="E2583" s="181">
        <f>IFERROR(VALUE(RIGHT(All_Opps[[#This Row],[Opportunity Name]],2)),"")</f>
        <v>4</v>
      </c>
      <c r="F2583" s="181">
        <f>IFERROR(("20"&amp;LEFT(All_Opps[[#This Row],[Opportunity Name]],2))*1,"")</f>
        <v>2023</v>
      </c>
      <c r="G2583" s="181" t="str">
        <f>MID(All_Opps[[#This Row],[Opportunity Name]],3,2)</f>
        <v>04</v>
      </c>
      <c r="H2583" s="181" t="str">
        <f>LEFT(All_Opps[[#This Row],[Opportunity Name]],7)</f>
        <v>2304 Je</v>
      </c>
      <c r="I2583" s="181" t="str" cm="1">
        <f t="array" ref="I25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83" s="181" t="str">
        <f>YEAR(All_Opps[[#This Row],[Close_Date]])&amp;"-"&amp;TEXT(MONTH(All_Opps[[#This Row],[Close_Date]]),"00")</f>
        <v>2022-10</v>
      </c>
      <c r="K2583" s="182">
        <f>All_Opps[[#This Row],[Created Date2]]*1</f>
        <v>44805</v>
      </c>
      <c r="L2583" s="183">
        <f>YEAR(All_Opps[[#This Row],[Created_Date]])</f>
        <v>2022</v>
      </c>
      <c r="M2583" s="184">
        <f>WEEKNUM(All_Opps[[#This Row],[Created_Date]],16)</f>
        <v>35</v>
      </c>
      <c r="N2583" s="182">
        <f>All_Opps[[#This Row],[Close Date]]*1</f>
        <v>44836</v>
      </c>
      <c r="O2583" s="185">
        <f>YEAR(All_Opps[[#This Row],[Close_Date]])</f>
        <v>2022</v>
      </c>
      <c r="P2583" s="183">
        <f>MONTH(All_Opps[[#This Row],[Close Date]])</f>
        <v>10</v>
      </c>
      <c r="Q2583" s="181">
        <f>WEEKNUM(All_Opps[[#This Row],[Close Date]],1)</f>
        <v>41</v>
      </c>
      <c r="R258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83" s="4" t="s">
        <v>5477</v>
      </c>
      <c r="T2583" s="4" t="s">
        <v>5478</v>
      </c>
      <c r="U2583" s="68">
        <v>44836</v>
      </c>
      <c r="V2583" s="347" t="s">
        <v>18</v>
      </c>
      <c r="W2583" s="9">
        <v>124157</v>
      </c>
      <c r="X2583" s="4" t="s">
        <v>15</v>
      </c>
      <c r="Y2583" s="4" t="s">
        <v>3563</v>
      </c>
      <c r="Z2583" s="68">
        <v>44805</v>
      </c>
    </row>
    <row r="2584" spans="1:26" ht="12.75" x14ac:dyDescent="0.35">
      <c r="A25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2584" s="181" t="str">
        <f>IF(All_Opps[[#This Row],[WeekMod]]&lt;&gt;"",CONCATENATE(All_Opps[[#This Row],[Opp Year]],"-",TEXT(All_Opps[[#This Row],[WeekMod]],"00#")),"")</f>
        <v>2023-034</v>
      </c>
      <c r="C25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2584" s="181" t="str">
        <f>CONCATENATE(All_Opps[[#This Row],[Opp Year]],"-",TEXT(All_Opps[[#This Row],[Week]],"00#"))</f>
        <v>2023-034</v>
      </c>
      <c r="E2584" s="181">
        <f>IFERROR(VALUE(RIGHT(All_Opps[[#This Row],[Opportunity Name]],2)),"")</f>
        <v>2</v>
      </c>
      <c r="F2584" s="181">
        <f>IFERROR(("20"&amp;LEFT(All_Opps[[#This Row],[Opportunity Name]],2))*1,"")</f>
        <v>2023</v>
      </c>
      <c r="G2584" s="181" t="str">
        <f>MID(All_Opps[[#This Row],[Opportunity Name]],3,2)</f>
        <v>02</v>
      </c>
      <c r="H2584" s="181" t="str">
        <f>LEFT(All_Opps[[#This Row],[Opportunity Name]],7)</f>
        <v>2302-12</v>
      </c>
      <c r="I2584" s="181" t="str" cm="1">
        <f t="array" ref="I25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84" s="181" t="str">
        <f>YEAR(All_Opps[[#This Row],[Close_Date]])&amp;"-"&amp;TEXT(MONTH(All_Opps[[#This Row],[Close_Date]]),"00")</f>
        <v>2022-08</v>
      </c>
      <c r="K2584" s="182">
        <f>All_Opps[[#This Row],[Created Date2]]*1</f>
        <v>44787</v>
      </c>
      <c r="L2584" s="183">
        <f>YEAR(All_Opps[[#This Row],[Created_Date]])</f>
        <v>2022</v>
      </c>
      <c r="M2584" s="184">
        <f>WEEKNUM(All_Opps[[#This Row],[Created_Date]],16)</f>
        <v>33</v>
      </c>
      <c r="N2584" s="182">
        <f>All_Opps[[#This Row],[Close Date]]*1</f>
        <v>44791</v>
      </c>
      <c r="O2584" s="185">
        <f>YEAR(All_Opps[[#This Row],[Close_Date]])</f>
        <v>2022</v>
      </c>
      <c r="P2584" s="183">
        <f>MONTH(All_Opps[[#This Row],[Close Date]])</f>
        <v>8</v>
      </c>
      <c r="Q2584" s="181">
        <f>WEEKNUM(All_Opps[[#This Row],[Close Date]],1)</f>
        <v>34</v>
      </c>
      <c r="R258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171</v>
      </c>
      <c r="S2584" s="4" t="s">
        <v>5479</v>
      </c>
      <c r="T2584" s="4" t="s">
        <v>5480</v>
      </c>
      <c r="U2584" s="68">
        <v>44791</v>
      </c>
      <c r="V2584" s="347" t="s">
        <v>19</v>
      </c>
      <c r="W2584" s="9">
        <v>14625</v>
      </c>
      <c r="X2584" s="4" t="s">
        <v>11</v>
      </c>
      <c r="Y2584" s="4" t="s">
        <v>1285</v>
      </c>
      <c r="Z2584" s="68">
        <v>44787</v>
      </c>
    </row>
    <row r="2585" spans="1:26" ht="12.75" x14ac:dyDescent="0.35">
      <c r="A25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2585" s="181" t="str">
        <f>IF(All_Opps[[#This Row],[WeekMod]]&lt;&gt;"",CONCATENATE(All_Opps[[#This Row],[Opp Year]],"-",TEXT(All_Opps[[#This Row],[WeekMod]],"00#")),"")</f>
        <v>2023-040</v>
      </c>
      <c r="C25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2585" s="181" t="str">
        <f>CONCATENATE(All_Opps[[#This Row],[Opp Year]],"-",TEXT(All_Opps[[#This Row],[Week]],"00#"))</f>
        <v>2023-040</v>
      </c>
      <c r="E2585" s="181">
        <f>IFERROR(VALUE(RIGHT(All_Opps[[#This Row],[Opportunity Name]],2)),"")</f>
        <v>2</v>
      </c>
      <c r="F2585" s="181">
        <f>IFERROR(("20"&amp;LEFT(All_Opps[[#This Row],[Opportunity Name]],2))*1,"")</f>
        <v>2023</v>
      </c>
      <c r="G2585" s="181" t="str">
        <f>MID(All_Opps[[#This Row],[Opportunity Name]],3,2)</f>
        <v>09</v>
      </c>
      <c r="H2585" s="181" t="str">
        <f>LEFT(All_Opps[[#This Row],[Opportunity Name]],7)</f>
        <v>2309-08</v>
      </c>
      <c r="I2585" s="181" t="str" cm="1">
        <f t="array" ref="I25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85" s="181" t="str">
        <f>YEAR(All_Opps[[#This Row],[Close_Date]])&amp;"-"&amp;TEXT(MONTH(All_Opps[[#This Row],[Close_Date]]),"00")</f>
        <v>2022-09</v>
      </c>
      <c r="K2585" s="182">
        <f>All_Opps[[#This Row],[Created Date2]]*1</f>
        <v>44829</v>
      </c>
      <c r="L2585" s="183">
        <f>YEAR(All_Opps[[#This Row],[Created_Date]])</f>
        <v>2022</v>
      </c>
      <c r="M2585" s="184">
        <f>WEEKNUM(All_Opps[[#This Row],[Created_Date]],16)</f>
        <v>39</v>
      </c>
      <c r="N2585" s="182">
        <f>All_Opps[[#This Row],[Close Date]]*1</f>
        <v>44832</v>
      </c>
      <c r="O2585" s="185">
        <f>YEAR(All_Opps[[#This Row],[Close_Date]])</f>
        <v>2022</v>
      </c>
      <c r="P2585" s="183">
        <f>MONTH(All_Opps[[#This Row],[Close Date]])</f>
        <v>9</v>
      </c>
      <c r="Q2585" s="181">
        <f>WEEKNUM(All_Opps[[#This Row],[Close Date]],1)</f>
        <v>40</v>
      </c>
      <c r="R258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341</v>
      </c>
      <c r="S2585" s="4" t="s">
        <v>5481</v>
      </c>
      <c r="T2585" s="4" t="s">
        <v>5482</v>
      </c>
      <c r="U2585" s="68">
        <v>44832</v>
      </c>
      <c r="V2585" s="347" t="s">
        <v>19</v>
      </c>
      <c r="W2585" s="9">
        <v>35780</v>
      </c>
      <c r="X2585" s="4" t="s">
        <v>11</v>
      </c>
      <c r="Y2585" s="4" t="s">
        <v>1285</v>
      </c>
      <c r="Z2585" s="68">
        <v>44829</v>
      </c>
    </row>
    <row r="2586" spans="1:26" ht="12.75" x14ac:dyDescent="0.35">
      <c r="A25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86</v>
      </c>
      <c r="B2586" s="181" t="str">
        <f>IF(All_Opps[[#This Row],[WeekMod]]&lt;&gt;"",CONCATENATE(All_Opps[[#This Row],[Opp Year]],"-",TEXT(All_Opps[[#This Row],[WeekMod]],"00#")),"")</f>
        <v>2022-086</v>
      </c>
      <c r="C25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86</v>
      </c>
      <c r="D2586" s="181" t="str">
        <f>CONCATENATE(All_Opps[[#This Row],[Opp Year]],"-",TEXT(All_Opps[[#This Row],[Week]],"00#"))</f>
        <v>2022-086</v>
      </c>
      <c r="E2586" s="181">
        <f>IFERROR(VALUE(RIGHT(All_Opps[[#This Row],[Opportunity Name]],2)),"")</f>
        <v>4</v>
      </c>
      <c r="F2586" s="181">
        <f>IFERROR(("20"&amp;LEFT(All_Opps[[#This Row],[Opportunity Name]],2))*1,"")</f>
        <v>2022</v>
      </c>
      <c r="G2586" s="181" t="str">
        <f>MID(All_Opps[[#This Row],[Opportunity Name]],3,2)</f>
        <v>12</v>
      </c>
      <c r="H2586" s="181" t="str">
        <f>LEFT(All_Opps[[#This Row],[Opportunity Name]],7)</f>
        <v>2212 Be</v>
      </c>
      <c r="I2586" s="181" t="str" cm="1">
        <f t="array" ref="I25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86" s="181" t="str">
        <f>YEAR(All_Opps[[#This Row],[Close_Date]])&amp;"-"&amp;TEXT(MONTH(All_Opps[[#This Row],[Close_Date]]),"00")</f>
        <v>2022-08</v>
      </c>
      <c r="K2586" s="182">
        <f>All_Opps[[#This Row],[Created Date2]]*1</f>
        <v>44775</v>
      </c>
      <c r="L2586" s="183">
        <f>YEAR(All_Opps[[#This Row],[Created_Date]])</f>
        <v>2022</v>
      </c>
      <c r="M2586" s="184">
        <f>WEEKNUM(All_Opps[[#This Row],[Created_Date]],16)</f>
        <v>31</v>
      </c>
      <c r="N2586" s="182">
        <f>All_Opps[[#This Row],[Close Date]]*1</f>
        <v>44789</v>
      </c>
      <c r="O2586" s="185">
        <f>YEAR(All_Opps[[#This Row],[Close_Date]])</f>
        <v>2022</v>
      </c>
      <c r="P2586" s="183">
        <f>MONTH(All_Opps[[#This Row],[Close Date]])</f>
        <v>8</v>
      </c>
      <c r="Q2586" s="181">
        <f>WEEKNUM(All_Opps[[#This Row],[Close Date]],1)</f>
        <v>34</v>
      </c>
      <c r="R258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86" s="4" t="s">
        <v>5483</v>
      </c>
      <c r="T2586" s="4" t="s">
        <v>5484</v>
      </c>
      <c r="U2586" s="68">
        <v>44789</v>
      </c>
      <c r="V2586" s="347" t="s">
        <v>18</v>
      </c>
      <c r="W2586" s="9">
        <v>61808</v>
      </c>
      <c r="X2586" s="4" t="s">
        <v>12</v>
      </c>
      <c r="Y2586" s="4" t="s">
        <v>1285</v>
      </c>
      <c r="Z2586" s="68">
        <v>44775</v>
      </c>
    </row>
    <row r="2587" spans="1:26" ht="12.75" x14ac:dyDescent="0.35">
      <c r="A25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2587" s="181" t="str">
        <f>IF(All_Opps[[#This Row],[WeekMod]]&lt;&gt;"",CONCATENATE(All_Opps[[#This Row],[Opp Year]],"-",TEXT(All_Opps[[#This Row],[WeekMod]],"00#")),"")</f>
        <v>2023-038</v>
      </c>
      <c r="C25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2587" s="181" t="str">
        <f>CONCATENATE(All_Opps[[#This Row],[Opp Year]],"-",TEXT(All_Opps[[#This Row],[Week]],"00#"))</f>
        <v>2023-038</v>
      </c>
      <c r="E2587" s="181">
        <f>IFERROR(VALUE(RIGHT(All_Opps[[#This Row],[Opportunity Name]],2)),"")</f>
        <v>2</v>
      </c>
      <c r="F2587" s="181">
        <f>IFERROR(("20"&amp;LEFT(All_Opps[[#This Row],[Opportunity Name]],2))*1,"")</f>
        <v>2023</v>
      </c>
      <c r="G2587" s="181" t="str">
        <f>MID(All_Opps[[#This Row],[Opportunity Name]],3,2)</f>
        <v>02</v>
      </c>
      <c r="H2587" s="181" t="str">
        <f>LEFT(All_Opps[[#This Row],[Opportunity Name]],7)</f>
        <v>2302-08</v>
      </c>
      <c r="I2587" s="181" t="str" cm="1">
        <f t="array" ref="I25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87" s="181" t="str">
        <f>YEAR(All_Opps[[#This Row],[Close_Date]])&amp;"-"&amp;TEXT(MONTH(All_Opps[[#This Row],[Close_Date]]),"00")</f>
        <v>2022-09</v>
      </c>
      <c r="K2587" s="182">
        <f>All_Opps[[#This Row],[Created Date2]]*1</f>
        <v>44819</v>
      </c>
      <c r="L2587" s="183">
        <f>YEAR(All_Opps[[#This Row],[Created_Date]])</f>
        <v>2022</v>
      </c>
      <c r="M2587" s="184">
        <f>WEEKNUM(All_Opps[[#This Row],[Created_Date]],16)</f>
        <v>37</v>
      </c>
      <c r="N2587" s="182">
        <f>All_Opps[[#This Row],[Close Date]]*1</f>
        <v>44819</v>
      </c>
      <c r="O2587" s="185">
        <f>YEAR(All_Opps[[#This Row],[Close_Date]])</f>
        <v>2022</v>
      </c>
      <c r="P2587" s="183">
        <f>MONTH(All_Opps[[#This Row],[Close Date]])</f>
        <v>9</v>
      </c>
      <c r="Q2587" s="181">
        <f>WEEKNUM(All_Opps[[#This Row],[Close Date]],1)</f>
        <v>38</v>
      </c>
      <c r="R258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139</v>
      </c>
      <c r="S2587" s="4" t="s">
        <v>5485</v>
      </c>
      <c r="T2587" s="4" t="s">
        <v>5486</v>
      </c>
      <c r="U2587" s="68">
        <v>44819</v>
      </c>
      <c r="V2587" s="347" t="s">
        <v>19</v>
      </c>
      <c r="W2587" s="341">
        <v>42048</v>
      </c>
      <c r="X2587" s="4" t="s">
        <v>13</v>
      </c>
      <c r="Y2587" s="4" t="s">
        <v>328</v>
      </c>
      <c r="Z2587" s="68">
        <v>44819</v>
      </c>
    </row>
    <row r="2588" spans="1:26" ht="12.75" x14ac:dyDescent="0.35">
      <c r="A25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2588" s="181" t="str">
        <f>IF(All_Opps[[#This Row],[WeekMod]]&lt;&gt;"",CONCATENATE(All_Opps[[#This Row],[Opp Year]],"-",TEXT(All_Opps[[#This Row],[WeekMod]],"00#")),"")</f>
        <v>2023-037</v>
      </c>
      <c r="C25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2588" s="181" t="str">
        <f>CONCATENATE(All_Opps[[#This Row],[Opp Year]],"-",TEXT(All_Opps[[#This Row],[Week]],"00#"))</f>
        <v>2023-037</v>
      </c>
      <c r="E2588" s="181">
        <f>IFERROR(VALUE(RIGHT(All_Opps[[#This Row],[Opportunity Name]],2)),"")</f>
        <v>13</v>
      </c>
      <c r="F2588" s="181">
        <f>IFERROR(("20"&amp;LEFT(All_Opps[[#This Row],[Opportunity Name]],2))*1,"")</f>
        <v>2023</v>
      </c>
      <c r="G2588" s="181" t="str">
        <f>MID(All_Opps[[#This Row],[Opportunity Name]],3,2)</f>
        <v>07</v>
      </c>
      <c r="H2588" s="181" t="str">
        <f>LEFT(All_Opps[[#This Row],[Opportunity Name]],7)</f>
        <v>2307-15</v>
      </c>
      <c r="I2588" s="181" t="str" cm="1">
        <f t="array" ref="I25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88" s="181" t="str">
        <f>YEAR(All_Opps[[#This Row],[Close_Date]])&amp;"-"&amp;TEXT(MONTH(All_Opps[[#This Row],[Close_Date]]),"00")</f>
        <v>2022-09</v>
      </c>
      <c r="K2588" s="182">
        <f>All_Opps[[#This Row],[Created Date2]]*1</f>
        <v>44803</v>
      </c>
      <c r="L2588" s="183">
        <f>YEAR(All_Opps[[#This Row],[Created_Date]])</f>
        <v>2022</v>
      </c>
      <c r="M2588" s="184">
        <f>WEEKNUM(All_Opps[[#This Row],[Created_Date]],16)</f>
        <v>35</v>
      </c>
      <c r="N2588" s="182">
        <f>All_Opps[[#This Row],[Close Date]]*1</f>
        <v>44808</v>
      </c>
      <c r="O2588" s="185">
        <f>YEAR(All_Opps[[#This Row],[Close_Date]])</f>
        <v>2022</v>
      </c>
      <c r="P2588" s="183">
        <f>MONTH(All_Opps[[#This Row],[Close Date]])</f>
        <v>9</v>
      </c>
      <c r="Q2588" s="181">
        <f>WEEKNUM(All_Opps[[#This Row],[Close Date]],1)</f>
        <v>37</v>
      </c>
      <c r="R258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305</v>
      </c>
      <c r="S2588" s="4" t="s">
        <v>5487</v>
      </c>
      <c r="T2588" s="4" t="s">
        <v>5488</v>
      </c>
      <c r="U2588" s="68">
        <v>44808</v>
      </c>
      <c r="V2588" s="347" t="s">
        <v>19</v>
      </c>
      <c r="W2588" s="341">
        <v>454953</v>
      </c>
      <c r="X2588" s="4" t="s">
        <v>5</v>
      </c>
      <c r="Y2588" s="4" t="s">
        <v>328</v>
      </c>
      <c r="Z2588" s="68">
        <v>44803</v>
      </c>
    </row>
    <row r="2589" spans="1:26" ht="12.75" x14ac:dyDescent="0.35">
      <c r="A25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2589" s="181" t="str">
        <f>IF(All_Opps[[#This Row],[WeekMod]]&lt;&gt;"",CONCATENATE(All_Opps[[#This Row],[Opp Year]],"-",TEXT(All_Opps[[#This Row],[WeekMod]],"00#")),"")</f>
        <v>2023-036</v>
      </c>
      <c r="C25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2589" s="181" t="str">
        <f>CONCATENATE(All_Opps[[#This Row],[Opp Year]],"-",TEXT(All_Opps[[#This Row],[Week]],"00#"))</f>
        <v>2023-036</v>
      </c>
      <c r="E2589" s="181">
        <f>IFERROR(VALUE(RIGHT(All_Opps[[#This Row],[Opportunity Name]],2)),"")</f>
        <v>1</v>
      </c>
      <c r="F2589" s="181">
        <f>IFERROR(("20"&amp;LEFT(All_Opps[[#This Row],[Opportunity Name]],2))*1,"")</f>
        <v>2023</v>
      </c>
      <c r="G2589" s="181" t="str">
        <f>MID(All_Opps[[#This Row],[Opportunity Name]],3,2)</f>
        <v>04</v>
      </c>
      <c r="H2589" s="181" t="str">
        <f>LEFT(All_Opps[[#This Row],[Opportunity Name]],7)</f>
        <v>2304-04</v>
      </c>
      <c r="I2589" s="181" t="str" cm="1">
        <f t="array" ref="I25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89" s="181" t="str">
        <f>YEAR(All_Opps[[#This Row],[Close_Date]])&amp;"-"&amp;TEXT(MONTH(All_Opps[[#This Row],[Close_Date]]),"00")</f>
        <v>2022-08</v>
      </c>
      <c r="K2589" s="182">
        <f>All_Opps[[#This Row],[Created Date2]]*1</f>
        <v>44789</v>
      </c>
      <c r="L2589" s="183">
        <f>YEAR(All_Opps[[#This Row],[Created_Date]])</f>
        <v>2022</v>
      </c>
      <c r="M2589" s="184">
        <f>WEEKNUM(All_Opps[[#This Row],[Created_Date]],16)</f>
        <v>33</v>
      </c>
      <c r="N2589" s="182">
        <f>All_Opps[[#This Row],[Close Date]]*1</f>
        <v>44801</v>
      </c>
      <c r="O2589" s="185">
        <f>YEAR(All_Opps[[#This Row],[Close_Date]])</f>
        <v>2022</v>
      </c>
      <c r="P2589" s="183">
        <f>MONTH(All_Opps[[#This Row],[Close Date]])</f>
        <v>8</v>
      </c>
      <c r="Q2589" s="181">
        <f>WEEKNUM(All_Opps[[#This Row],[Close Date]],1)</f>
        <v>36</v>
      </c>
      <c r="R258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89" s="4" t="s">
        <v>5489</v>
      </c>
      <c r="T2589" s="4" t="s">
        <v>5490</v>
      </c>
      <c r="U2589" s="68">
        <v>44801</v>
      </c>
      <c r="V2589" s="347" t="s">
        <v>18</v>
      </c>
      <c r="W2589" s="341">
        <v>24978</v>
      </c>
      <c r="X2589" s="4" t="s">
        <v>15</v>
      </c>
      <c r="Y2589" s="4" t="s">
        <v>328</v>
      </c>
      <c r="Z2589" s="68">
        <v>44789</v>
      </c>
    </row>
    <row r="2590" spans="1:26" ht="12.75" x14ac:dyDescent="0.35">
      <c r="A25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2590" s="181" t="str">
        <f>IF(All_Opps[[#This Row],[WeekMod]]&lt;&gt;"",CONCATENATE(All_Opps[[#This Row],[Opp Year]],"-",TEXT(All_Opps[[#This Row],[WeekMod]],"00#")),"")</f>
        <v>2023-036</v>
      </c>
      <c r="C25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2590" s="181" t="str">
        <f>CONCATENATE(All_Opps[[#This Row],[Opp Year]],"-",TEXT(All_Opps[[#This Row],[Week]],"00#"))</f>
        <v>2023-036</v>
      </c>
      <c r="E2590" s="181">
        <f>IFERROR(VALUE(RIGHT(All_Opps[[#This Row],[Opportunity Name]],2)),"")</f>
        <v>2</v>
      </c>
      <c r="F2590" s="181">
        <f>IFERROR(("20"&amp;LEFT(All_Opps[[#This Row],[Opportunity Name]],2))*1,"")</f>
        <v>2023</v>
      </c>
      <c r="G2590" s="181" t="str">
        <f>MID(All_Opps[[#This Row],[Opportunity Name]],3,2)</f>
        <v>07</v>
      </c>
      <c r="H2590" s="181" t="str">
        <f>LEFT(All_Opps[[#This Row],[Opportunity Name]],7)</f>
        <v>2307 Va</v>
      </c>
      <c r="I2590" s="181" t="str" cm="1">
        <f t="array" ref="I25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90" s="181" t="str">
        <f>YEAR(All_Opps[[#This Row],[Close_Date]])&amp;"-"&amp;TEXT(MONTH(All_Opps[[#This Row],[Close_Date]]),"00")</f>
        <v>2022-08</v>
      </c>
      <c r="K2590" s="182">
        <f>All_Opps[[#This Row],[Created Date2]]*1</f>
        <v>44792</v>
      </c>
      <c r="L2590" s="183">
        <f>YEAR(All_Opps[[#This Row],[Created_Date]])</f>
        <v>2022</v>
      </c>
      <c r="M2590" s="184">
        <f>WEEKNUM(All_Opps[[#This Row],[Created_Date]],16)</f>
        <v>33</v>
      </c>
      <c r="N2590" s="182">
        <f>All_Opps[[#This Row],[Close Date]]*1</f>
        <v>44804</v>
      </c>
      <c r="O2590" s="185">
        <f>YEAR(All_Opps[[#This Row],[Close_Date]])</f>
        <v>2022</v>
      </c>
      <c r="P2590" s="183">
        <f>MONTH(All_Opps[[#This Row],[Close Date]])</f>
        <v>8</v>
      </c>
      <c r="Q2590" s="181">
        <f>WEEKNUM(All_Opps[[#This Row],[Close Date]],1)</f>
        <v>36</v>
      </c>
      <c r="R25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90" s="4" t="s">
        <v>5491</v>
      </c>
      <c r="T2590" s="4" t="s">
        <v>5492</v>
      </c>
      <c r="U2590" s="68">
        <v>44804</v>
      </c>
      <c r="V2590" s="347" t="s">
        <v>18</v>
      </c>
      <c r="W2590" s="9">
        <v>63610</v>
      </c>
      <c r="X2590" s="4" t="s">
        <v>159</v>
      </c>
      <c r="Y2590" s="4" t="s">
        <v>1285</v>
      </c>
      <c r="Z2590" s="68">
        <v>44792</v>
      </c>
    </row>
    <row r="2591" spans="1:26" ht="12.75" x14ac:dyDescent="0.35">
      <c r="A25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2591" s="181" t="str">
        <f>IF(All_Opps[[#This Row],[WeekMod]]&lt;&gt;"",CONCATENATE(All_Opps[[#This Row],[Opp Year]],"-",TEXT(All_Opps[[#This Row],[WeekMod]],"00#")),"")</f>
        <v>2023-041</v>
      </c>
      <c r="C25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2591" s="181" t="str">
        <f>CONCATENATE(All_Opps[[#This Row],[Opp Year]],"-",TEXT(All_Opps[[#This Row],[Week]],"00#"))</f>
        <v>2023-041</v>
      </c>
      <c r="E2591" s="181">
        <f>IFERROR(VALUE(RIGHT(All_Opps[[#This Row],[Opportunity Name]],2)),"")</f>
        <v>2</v>
      </c>
      <c r="F2591" s="181">
        <f>IFERROR(("20"&amp;LEFT(All_Opps[[#This Row],[Opportunity Name]],2))*1,"")</f>
        <v>2023</v>
      </c>
      <c r="G2591" s="181" t="str">
        <f>MID(All_Opps[[#This Row],[Opportunity Name]],3,2)</f>
        <v>08</v>
      </c>
      <c r="H2591" s="181" t="str">
        <f>LEFT(All_Opps[[#This Row],[Opportunity Name]],7)</f>
        <v>2308 Vi</v>
      </c>
      <c r="I2591" s="181" t="str" cm="1">
        <f t="array" ref="I25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91" s="181" t="str">
        <f>YEAR(All_Opps[[#This Row],[Close_Date]])&amp;"-"&amp;TEXT(MONTH(All_Opps[[#This Row],[Close_Date]]),"00")</f>
        <v>2022-10</v>
      </c>
      <c r="K2591" s="182">
        <f>All_Opps[[#This Row],[Created Date2]]*1</f>
        <v>44830</v>
      </c>
      <c r="L2591" s="183">
        <f>YEAR(All_Opps[[#This Row],[Created_Date]])</f>
        <v>2022</v>
      </c>
      <c r="M2591" s="184">
        <f>WEEKNUM(All_Opps[[#This Row],[Created_Date]],16)</f>
        <v>39</v>
      </c>
      <c r="N2591" s="182">
        <f>All_Opps[[#This Row],[Close Date]]*1</f>
        <v>44840</v>
      </c>
      <c r="O2591" s="185">
        <f>YEAR(All_Opps[[#This Row],[Close_Date]])</f>
        <v>2022</v>
      </c>
      <c r="P2591" s="183">
        <f>MONTH(All_Opps[[#This Row],[Close Date]])</f>
        <v>10</v>
      </c>
      <c r="Q2591" s="181">
        <f>WEEKNUM(All_Opps[[#This Row],[Close Date]],1)</f>
        <v>41</v>
      </c>
      <c r="R259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91" s="4" t="s">
        <v>5493</v>
      </c>
      <c r="T2591" s="4" t="s">
        <v>5494</v>
      </c>
      <c r="U2591" s="68">
        <v>44840</v>
      </c>
      <c r="V2591" s="347" t="s">
        <v>18</v>
      </c>
      <c r="W2591" s="9">
        <v>63503</v>
      </c>
      <c r="X2591" s="4" t="s">
        <v>13</v>
      </c>
      <c r="Y2591" s="4" t="s">
        <v>1285</v>
      </c>
      <c r="Z2591" s="68">
        <v>44830</v>
      </c>
    </row>
    <row r="2592" spans="1:26" ht="12.75" x14ac:dyDescent="0.35">
      <c r="A25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87</v>
      </c>
      <c r="B2592" s="181" t="str">
        <f>IF(All_Opps[[#This Row],[WeekMod]]&lt;&gt;"",CONCATENATE(All_Opps[[#This Row],[Opp Year]],"-",TEXT(All_Opps[[#This Row],[WeekMod]],"00#")),"")</f>
        <v>2022-087</v>
      </c>
      <c r="C25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87</v>
      </c>
      <c r="D2592" s="181" t="str">
        <f>CONCATENATE(All_Opps[[#This Row],[Opp Year]],"-",TEXT(All_Opps[[#This Row],[Week]],"00#"))</f>
        <v>2022-087</v>
      </c>
      <c r="E2592" s="181">
        <f>IFERROR(VALUE(RIGHT(All_Opps[[#This Row],[Opportunity Name]],2)),"")</f>
        <v>8</v>
      </c>
      <c r="F2592" s="181">
        <f>IFERROR(("20"&amp;LEFT(All_Opps[[#This Row],[Opportunity Name]],2))*1,"")</f>
        <v>2022</v>
      </c>
      <c r="G2592" s="181" t="str">
        <f>MID(All_Opps[[#This Row],[Opportunity Name]],3,2)</f>
        <v>10</v>
      </c>
      <c r="H2592" s="181" t="str">
        <f>LEFT(All_Opps[[#This Row],[Opportunity Name]],7)</f>
        <v>2210 Ro</v>
      </c>
      <c r="I2592" s="181" t="str" cm="1">
        <f t="array" ref="I25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92" s="181" t="str">
        <f>YEAR(All_Opps[[#This Row],[Close_Date]])&amp;"-"&amp;TEXT(MONTH(All_Opps[[#This Row],[Close_Date]]),"00")</f>
        <v>2022-08</v>
      </c>
      <c r="K2592" s="182">
        <f>All_Opps[[#This Row],[Created Date2]]*1</f>
        <v>44795</v>
      </c>
      <c r="L2592" s="183">
        <f>YEAR(All_Opps[[#This Row],[Created_Date]])</f>
        <v>2022</v>
      </c>
      <c r="M2592" s="184">
        <f>WEEKNUM(All_Opps[[#This Row],[Created_Date]],16)</f>
        <v>34</v>
      </c>
      <c r="N2592" s="182">
        <f>All_Opps[[#This Row],[Close Date]]*1</f>
        <v>44800</v>
      </c>
      <c r="O2592" s="185">
        <f>YEAR(All_Opps[[#This Row],[Close_Date]])</f>
        <v>2022</v>
      </c>
      <c r="P2592" s="183">
        <f>MONTH(All_Opps[[#This Row],[Close Date]])</f>
        <v>8</v>
      </c>
      <c r="Q2592" s="181">
        <f>WEEKNUM(All_Opps[[#This Row],[Close Date]],1)</f>
        <v>35</v>
      </c>
      <c r="R259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92" s="4" t="s">
        <v>5495</v>
      </c>
      <c r="T2592" s="4" t="s">
        <v>5496</v>
      </c>
      <c r="U2592" s="68">
        <v>44800</v>
      </c>
      <c r="V2592" s="347" t="s">
        <v>18</v>
      </c>
      <c r="W2592" s="9">
        <v>85288</v>
      </c>
      <c r="X2592" s="4" t="s">
        <v>11</v>
      </c>
      <c r="Y2592" s="4" t="s">
        <v>5320</v>
      </c>
      <c r="Z2592" s="68">
        <v>44795</v>
      </c>
    </row>
    <row r="2593" spans="1:26" ht="12.75" x14ac:dyDescent="0.35">
      <c r="A25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2593" s="181" t="str">
        <f>IF(All_Opps[[#This Row],[WeekMod]]&lt;&gt;"",CONCATENATE(All_Opps[[#This Row],[Opp Year]],"-",TEXT(All_Opps[[#This Row],[WeekMod]],"00#")),"")</f>
        <v>2023-040</v>
      </c>
      <c r="C25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2593" s="181" t="str">
        <f>CONCATENATE(All_Opps[[#This Row],[Opp Year]],"-",TEXT(All_Opps[[#This Row],[Week]],"00#"))</f>
        <v>2023-040</v>
      </c>
      <c r="E2593" s="181">
        <f>IFERROR(VALUE(RIGHT(All_Opps[[#This Row],[Opportunity Name]],2)),"")</f>
        <v>2</v>
      </c>
      <c r="F2593" s="181">
        <f>IFERROR(("20"&amp;LEFT(All_Opps[[#This Row],[Opportunity Name]],2))*1,"")</f>
        <v>2023</v>
      </c>
      <c r="G2593" s="181" t="str">
        <f>MID(All_Opps[[#This Row],[Opportunity Name]],3,2)</f>
        <v>02</v>
      </c>
      <c r="H2593" s="181" t="str">
        <f>LEFT(All_Opps[[#This Row],[Opportunity Name]],7)</f>
        <v>2302-13</v>
      </c>
      <c r="I2593" s="181" t="str" cm="1">
        <f t="array" ref="I25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93" s="181" t="str">
        <f>YEAR(All_Opps[[#This Row],[Close_Date]])&amp;"-"&amp;TEXT(MONTH(All_Opps[[#This Row],[Close_Date]]),"00")</f>
        <v>2022-09</v>
      </c>
      <c r="K2593" s="182">
        <f>All_Opps[[#This Row],[Created Date2]]*1</f>
        <v>44833</v>
      </c>
      <c r="L2593" s="183">
        <f>YEAR(All_Opps[[#This Row],[Created_Date]])</f>
        <v>2022</v>
      </c>
      <c r="M2593" s="184">
        <f>WEEKNUM(All_Opps[[#This Row],[Created_Date]],16)</f>
        <v>39</v>
      </c>
      <c r="N2593" s="182">
        <f>All_Opps[[#This Row],[Close Date]]*1</f>
        <v>44833</v>
      </c>
      <c r="O2593" s="185">
        <f>YEAR(All_Opps[[#This Row],[Close_Date]])</f>
        <v>2022</v>
      </c>
      <c r="P2593" s="183">
        <f>MONTH(All_Opps[[#This Row],[Close Date]])</f>
        <v>9</v>
      </c>
      <c r="Q2593" s="181">
        <f>WEEKNUM(All_Opps[[#This Row],[Close Date]],1)</f>
        <v>40</v>
      </c>
      <c r="R259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125</v>
      </c>
      <c r="S2593" s="4" t="s">
        <v>5497</v>
      </c>
      <c r="T2593" s="4" t="s">
        <v>5498</v>
      </c>
      <c r="U2593" s="68">
        <v>44833</v>
      </c>
      <c r="V2593" s="347" t="s">
        <v>19</v>
      </c>
      <c r="W2593" s="9">
        <v>8033</v>
      </c>
      <c r="X2593" s="4" t="s">
        <v>6</v>
      </c>
      <c r="Y2593" s="4" t="s">
        <v>5320</v>
      </c>
      <c r="Z2593" s="68">
        <v>44833</v>
      </c>
    </row>
    <row r="2594" spans="1:26" ht="12.75" x14ac:dyDescent="0.35">
      <c r="A25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2594" s="181" t="str">
        <f>IF(All_Opps[[#This Row],[WeekMod]]&lt;&gt;"",CONCATENATE(All_Opps[[#This Row],[Opp Year]],"-",TEXT(All_Opps[[#This Row],[WeekMod]],"00#")),"")</f>
        <v>2023-038</v>
      </c>
      <c r="C25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2594" s="181" t="str">
        <f>CONCATENATE(All_Opps[[#This Row],[Opp Year]],"-",TEXT(All_Opps[[#This Row],[Week]],"00#"))</f>
        <v>2023-038</v>
      </c>
      <c r="E2594" s="181">
        <f>IFERROR(VALUE(RIGHT(All_Opps[[#This Row],[Opportunity Name]],2)),"")</f>
        <v>2</v>
      </c>
      <c r="F2594" s="181">
        <f>IFERROR(("20"&amp;LEFT(All_Opps[[#This Row],[Opportunity Name]],2))*1,"")</f>
        <v>2023</v>
      </c>
      <c r="G2594" s="181" t="str">
        <f>MID(All_Opps[[#This Row],[Opportunity Name]],3,2)</f>
        <v>06</v>
      </c>
      <c r="H2594" s="181" t="str">
        <f>LEFT(All_Opps[[#This Row],[Opportunity Name]],7)</f>
        <v>2306-11</v>
      </c>
      <c r="I2594" s="181" t="str" cm="1">
        <f t="array" ref="I25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94" s="181" t="str">
        <f>YEAR(All_Opps[[#This Row],[Close_Date]])&amp;"-"&amp;TEXT(MONTH(All_Opps[[#This Row],[Close_Date]]),"00")</f>
        <v>2022-09</v>
      </c>
      <c r="K2594" s="182">
        <f>All_Opps[[#This Row],[Created Date2]]*1</f>
        <v>44818</v>
      </c>
      <c r="L2594" s="183">
        <f>YEAR(All_Opps[[#This Row],[Created_Date]])</f>
        <v>2022</v>
      </c>
      <c r="M2594" s="184">
        <f>WEEKNUM(All_Opps[[#This Row],[Created_Date]],16)</f>
        <v>37</v>
      </c>
      <c r="N2594" s="182">
        <f>All_Opps[[#This Row],[Close Date]]*1</f>
        <v>44819</v>
      </c>
      <c r="O2594" s="185">
        <f>YEAR(All_Opps[[#This Row],[Close_Date]])</f>
        <v>2022</v>
      </c>
      <c r="P2594" s="183">
        <f>MONTH(All_Opps[[#This Row],[Close Date]])</f>
        <v>9</v>
      </c>
      <c r="Q2594" s="181">
        <f>WEEKNUM(All_Opps[[#This Row],[Close Date]],1)</f>
        <v>38</v>
      </c>
      <c r="R259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260</v>
      </c>
      <c r="S2594" s="4" t="s">
        <v>5499</v>
      </c>
      <c r="T2594" s="4" t="s">
        <v>5500</v>
      </c>
      <c r="U2594" s="68">
        <v>44819</v>
      </c>
      <c r="V2594" s="347" t="s">
        <v>19</v>
      </c>
      <c r="W2594" s="9">
        <v>43862</v>
      </c>
      <c r="X2594" s="4" t="s">
        <v>13</v>
      </c>
      <c r="Y2594" s="4" t="s">
        <v>1285</v>
      </c>
      <c r="Z2594" s="68">
        <v>44818</v>
      </c>
    </row>
    <row r="2595" spans="1:26" ht="12.75" x14ac:dyDescent="0.35">
      <c r="A25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93</v>
      </c>
      <c r="B2595" s="181" t="str">
        <f>IF(All_Opps[[#This Row],[WeekMod]]&lt;&gt;"",CONCATENATE(All_Opps[[#This Row],[Opp Year]],"-",TEXT(All_Opps[[#This Row],[WeekMod]],"00#")),"")</f>
        <v>2022-093</v>
      </c>
      <c r="C25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93</v>
      </c>
      <c r="D2595" s="181" t="str">
        <f>CONCATENATE(All_Opps[[#This Row],[Opp Year]],"-",TEXT(All_Opps[[#This Row],[Week]],"00#"))</f>
        <v>2022-093</v>
      </c>
      <c r="E2595" s="181">
        <f>IFERROR(VALUE(RIGHT(All_Opps[[#This Row],[Opportunity Name]],2)),"")</f>
        <v>2</v>
      </c>
      <c r="F2595" s="181">
        <f>IFERROR(("20"&amp;LEFT(All_Opps[[#This Row],[Opportunity Name]],2))*1,"")</f>
        <v>2022</v>
      </c>
      <c r="G2595" s="181" t="str">
        <f>MID(All_Opps[[#This Row],[Opportunity Name]],3,2)</f>
        <v>10</v>
      </c>
      <c r="H2595" s="181" t="str">
        <f>LEFT(All_Opps[[#This Row],[Opportunity Name]],7)</f>
        <v>2210 So</v>
      </c>
      <c r="I2595" s="181" t="str" cm="1">
        <f t="array" ref="I25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95" s="181" t="str">
        <f>YEAR(All_Opps[[#This Row],[Close_Date]])&amp;"-"&amp;TEXT(MONTH(All_Opps[[#This Row],[Close_Date]]),"00")</f>
        <v>2022-10</v>
      </c>
      <c r="K2595" s="182">
        <f>All_Opps[[#This Row],[Created Date2]]*1</f>
        <v>44834</v>
      </c>
      <c r="L2595" s="183">
        <f>YEAR(All_Opps[[#This Row],[Created_Date]])</f>
        <v>2022</v>
      </c>
      <c r="M2595" s="184">
        <f>WEEKNUM(All_Opps[[#This Row],[Created_Date]],16)</f>
        <v>39</v>
      </c>
      <c r="N2595" s="182">
        <f>All_Opps[[#This Row],[Close Date]]*1</f>
        <v>44836</v>
      </c>
      <c r="O2595" s="185">
        <f>YEAR(All_Opps[[#This Row],[Close_Date]])</f>
        <v>2022</v>
      </c>
      <c r="P2595" s="183">
        <f>MONTH(All_Opps[[#This Row],[Close Date]])</f>
        <v>10</v>
      </c>
      <c r="Q2595" s="181">
        <f>WEEKNUM(All_Opps[[#This Row],[Close Date]],1)</f>
        <v>41</v>
      </c>
      <c r="R259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95" s="4" t="s">
        <v>5501</v>
      </c>
      <c r="T2595" s="4" t="s">
        <v>5502</v>
      </c>
      <c r="U2595" s="68">
        <v>44836</v>
      </c>
      <c r="V2595" s="347" t="s">
        <v>18</v>
      </c>
      <c r="W2595" s="9">
        <v>42938</v>
      </c>
      <c r="X2595" s="4" t="s">
        <v>13</v>
      </c>
      <c r="Y2595" s="4" t="s">
        <v>1285</v>
      </c>
      <c r="Z2595" s="68">
        <v>44834</v>
      </c>
    </row>
    <row r="2596" spans="1:26" ht="12.75" x14ac:dyDescent="0.35">
      <c r="A25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2596" s="181" t="str">
        <f>IF(All_Opps[[#This Row],[WeekMod]]&lt;&gt;"",CONCATENATE(All_Opps[[#This Row],[Opp Year]],"-",TEXT(All_Opps[[#This Row],[WeekMod]],"00#")),"")</f>
        <v>2023-036</v>
      </c>
      <c r="C25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2596" s="181" t="str">
        <f>CONCATENATE(All_Opps[[#This Row],[Opp Year]],"-",TEXT(All_Opps[[#This Row],[Week]],"00#"))</f>
        <v>2023-036</v>
      </c>
      <c r="E2596" s="181">
        <f>IFERROR(VALUE(RIGHT(All_Opps[[#This Row],[Opportunity Name]],2)),"")</f>
        <v>2</v>
      </c>
      <c r="F2596" s="181">
        <f>IFERROR(("20"&amp;LEFT(All_Opps[[#This Row],[Opportunity Name]],2))*1,"")</f>
        <v>2023</v>
      </c>
      <c r="G2596" s="181" t="str">
        <f>MID(All_Opps[[#This Row],[Opportunity Name]],3,2)</f>
        <v>08</v>
      </c>
      <c r="H2596" s="181" t="str">
        <f>LEFT(All_Opps[[#This Row],[Opportunity Name]],7)</f>
        <v>2308-09</v>
      </c>
      <c r="I2596" s="181" t="str" cm="1">
        <f t="array" ref="I25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96" s="181" t="str">
        <f>YEAR(All_Opps[[#This Row],[Close_Date]])&amp;"-"&amp;TEXT(MONTH(All_Opps[[#This Row],[Close_Date]]),"00")</f>
        <v>2022-08</v>
      </c>
      <c r="K2596" s="182">
        <f>All_Opps[[#This Row],[Created Date2]]*1</f>
        <v>44801</v>
      </c>
      <c r="L2596" s="183">
        <f>YEAR(All_Opps[[#This Row],[Created_Date]])</f>
        <v>2022</v>
      </c>
      <c r="M2596" s="184">
        <f>WEEKNUM(All_Opps[[#This Row],[Created_Date]],16)</f>
        <v>35</v>
      </c>
      <c r="N2596" s="182">
        <f>All_Opps[[#This Row],[Close Date]]*1</f>
        <v>44801</v>
      </c>
      <c r="O2596" s="185">
        <f>YEAR(All_Opps[[#This Row],[Close_Date]])</f>
        <v>2022</v>
      </c>
      <c r="P2596" s="183">
        <f>MONTH(All_Opps[[#This Row],[Close Date]])</f>
        <v>8</v>
      </c>
      <c r="Q2596" s="181">
        <f>WEEKNUM(All_Opps[[#This Row],[Close Date]],1)</f>
        <v>36</v>
      </c>
      <c r="R259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338</v>
      </c>
      <c r="S2596" s="4" t="s">
        <v>5503</v>
      </c>
      <c r="T2596" s="4" t="s">
        <v>5504</v>
      </c>
      <c r="U2596" s="68">
        <v>44801</v>
      </c>
      <c r="V2596" s="347" t="s">
        <v>19</v>
      </c>
      <c r="W2596" s="9">
        <v>298681</v>
      </c>
      <c r="X2596" s="4" t="s">
        <v>5</v>
      </c>
      <c r="Y2596" s="4" t="s">
        <v>1285</v>
      </c>
      <c r="Z2596" s="68">
        <v>44801</v>
      </c>
    </row>
    <row r="2597" spans="1:26" ht="12.75" x14ac:dyDescent="0.35">
      <c r="A25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2597" s="181" t="str">
        <f>IF(All_Opps[[#This Row],[WeekMod]]&lt;&gt;"",CONCATENATE(All_Opps[[#This Row],[Opp Year]],"-",TEXT(All_Opps[[#This Row],[WeekMod]],"00#")),"")</f>
        <v>2023-039</v>
      </c>
      <c r="C25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2597" s="181" t="str">
        <f>CONCATENATE(All_Opps[[#This Row],[Opp Year]],"-",TEXT(All_Opps[[#This Row],[Week]],"00#"))</f>
        <v>2023-039</v>
      </c>
      <c r="E2597" s="181">
        <f>IFERROR(VALUE(RIGHT(All_Opps[[#This Row],[Opportunity Name]],2)),"")</f>
        <v>8</v>
      </c>
      <c r="F2597" s="181">
        <f>IFERROR(("20"&amp;LEFT(All_Opps[[#This Row],[Opportunity Name]],2))*1,"")</f>
        <v>2023</v>
      </c>
      <c r="G2597" s="181" t="str">
        <f>MID(All_Opps[[#This Row],[Opportunity Name]],3,2)</f>
        <v>07</v>
      </c>
      <c r="H2597" s="181" t="str">
        <f>LEFT(All_Opps[[#This Row],[Opportunity Name]],7)</f>
        <v>2307 La</v>
      </c>
      <c r="I2597" s="181" t="str" cm="1">
        <f t="array" ref="I25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97" s="181" t="str">
        <f>YEAR(All_Opps[[#This Row],[Close_Date]])&amp;"-"&amp;TEXT(MONTH(All_Opps[[#This Row],[Close_Date]]),"00")</f>
        <v>2022-09</v>
      </c>
      <c r="K2597" s="182">
        <f>All_Opps[[#This Row],[Created Date2]]*1</f>
        <v>44810</v>
      </c>
      <c r="L2597" s="183">
        <f>YEAR(All_Opps[[#This Row],[Created_Date]])</f>
        <v>2022</v>
      </c>
      <c r="M2597" s="184">
        <f>WEEKNUM(All_Opps[[#This Row],[Created_Date]],16)</f>
        <v>36</v>
      </c>
      <c r="N2597" s="182">
        <f>All_Opps[[#This Row],[Close Date]]*1</f>
        <v>44825</v>
      </c>
      <c r="O2597" s="185">
        <f>YEAR(All_Opps[[#This Row],[Close_Date]])</f>
        <v>2022</v>
      </c>
      <c r="P2597" s="183">
        <f>MONTH(All_Opps[[#This Row],[Close Date]])</f>
        <v>9</v>
      </c>
      <c r="Q2597" s="181">
        <f>WEEKNUM(All_Opps[[#This Row],[Close Date]],1)</f>
        <v>39</v>
      </c>
      <c r="R259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97" s="4" t="s">
        <v>5505</v>
      </c>
      <c r="T2597" s="4" t="s">
        <v>5506</v>
      </c>
      <c r="U2597" s="68">
        <v>44825</v>
      </c>
      <c r="V2597" s="347" t="s">
        <v>18</v>
      </c>
      <c r="W2597" s="9">
        <v>129773</v>
      </c>
      <c r="X2597" s="4" t="s">
        <v>13</v>
      </c>
      <c r="Y2597" s="4" t="s">
        <v>1285</v>
      </c>
      <c r="Z2597" s="68">
        <v>44810</v>
      </c>
    </row>
    <row r="2598" spans="1:26" ht="12.75" x14ac:dyDescent="0.35">
      <c r="A259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598" s="181" t="str">
        <f>IF(All_Opps[[#This Row],[WeekMod]]&lt;&gt;"",CONCATENATE(All_Opps[[#This Row],[Opp Year]],"-",TEXT(All_Opps[[#This Row],[WeekMod]],"00#")),"")</f>
        <v/>
      </c>
      <c r="C25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598" s="181" t="str">
        <f>CONCATENATE(All_Opps[[#This Row],[Opp Year]],"-",TEXT(All_Opps[[#This Row],[Week]],"00#"))</f>
        <v>2024-001</v>
      </c>
      <c r="E2598" s="181">
        <f>IFERROR(VALUE(RIGHT(All_Opps[[#This Row],[Opportunity Name]],2)),"")</f>
        <v>8</v>
      </c>
      <c r="F2598" s="181">
        <f>IFERROR(("20"&amp;LEFT(All_Opps[[#This Row],[Opportunity Name]],2))*1,"")</f>
        <v>2024</v>
      </c>
      <c r="G2598" s="181" t="str">
        <f>MID(All_Opps[[#This Row],[Opportunity Name]],3,2)</f>
        <v>07</v>
      </c>
      <c r="H2598" s="181" t="str">
        <f>LEFT(All_Opps[[#This Row],[Opportunity Name]],7)</f>
        <v>2407 An</v>
      </c>
      <c r="I2598" s="181" t="str" cm="1">
        <f t="array" ref="I25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598" s="181" t="str">
        <f>YEAR(All_Opps[[#This Row],[Close_Date]])&amp;"-"&amp;TEXT(MONTH(All_Opps[[#This Row],[Close_Date]]),"00")</f>
        <v>2022-09</v>
      </c>
      <c r="K2598" s="182">
        <f>All_Opps[[#This Row],[Created Date2]]*1</f>
        <v>44821</v>
      </c>
      <c r="L2598" s="183">
        <f>YEAR(All_Opps[[#This Row],[Created_Date]])</f>
        <v>2022</v>
      </c>
      <c r="M2598" s="184">
        <f>WEEKNUM(All_Opps[[#This Row],[Created_Date]],16)</f>
        <v>38</v>
      </c>
      <c r="N2598" s="182">
        <f>All_Opps[[#This Row],[Close Date]]*1</f>
        <v>44824</v>
      </c>
      <c r="O2598" s="185">
        <f>YEAR(All_Opps[[#This Row],[Close_Date]])</f>
        <v>2022</v>
      </c>
      <c r="P2598" s="183">
        <f>MONTH(All_Opps[[#This Row],[Close Date]])</f>
        <v>9</v>
      </c>
      <c r="Q2598" s="181">
        <f>WEEKNUM(All_Opps[[#This Row],[Close Date]],1)</f>
        <v>39</v>
      </c>
      <c r="R25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598" s="4" t="s">
        <v>5507</v>
      </c>
      <c r="T2598" s="4" t="s">
        <v>5508</v>
      </c>
      <c r="U2598" s="68">
        <v>44824</v>
      </c>
      <c r="V2598" s="347" t="s">
        <v>18</v>
      </c>
      <c r="W2598" s="9">
        <v>199184</v>
      </c>
      <c r="X2598" s="4" t="s">
        <v>11</v>
      </c>
      <c r="Y2598" s="4" t="s">
        <v>1285</v>
      </c>
      <c r="Z2598" s="68">
        <v>44821</v>
      </c>
    </row>
    <row r="2599" spans="1:26" ht="12.75" x14ac:dyDescent="0.35">
      <c r="A25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2599" s="181" t="str">
        <f>IF(All_Opps[[#This Row],[WeekMod]]&lt;&gt;"",CONCATENATE(All_Opps[[#This Row],[Opp Year]],"-",TEXT(All_Opps[[#This Row],[WeekMod]],"00#")),"")</f>
        <v>2023-036</v>
      </c>
      <c r="C25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2599" s="181" t="str">
        <f>CONCATENATE(All_Opps[[#This Row],[Opp Year]],"-",TEXT(All_Opps[[#This Row],[Week]],"00#"))</f>
        <v>2023-036</v>
      </c>
      <c r="E2599" s="181">
        <f>IFERROR(VALUE(RIGHT(All_Opps[[#This Row],[Opportunity Name]],2)),"")</f>
        <v>2</v>
      </c>
      <c r="F2599" s="181">
        <f>IFERROR(("20"&amp;LEFT(All_Opps[[#This Row],[Opportunity Name]],2))*1,"")</f>
        <v>2023</v>
      </c>
      <c r="G2599" s="181" t="str">
        <f>MID(All_Opps[[#This Row],[Opportunity Name]],3,2)</f>
        <v>06</v>
      </c>
      <c r="H2599" s="181" t="str">
        <f>LEFT(All_Opps[[#This Row],[Opportunity Name]],7)</f>
        <v>2306-12</v>
      </c>
      <c r="I2599" s="181" t="str" cm="1">
        <f t="array" ref="I25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599" s="181" t="str">
        <f>YEAR(All_Opps[[#This Row],[Close_Date]])&amp;"-"&amp;TEXT(MONTH(All_Opps[[#This Row],[Close_Date]]),"00")</f>
        <v>2022-08</v>
      </c>
      <c r="K2599" s="182">
        <f>All_Opps[[#This Row],[Created Date2]]*1</f>
        <v>44801</v>
      </c>
      <c r="L2599" s="183">
        <f>YEAR(All_Opps[[#This Row],[Created_Date]])</f>
        <v>2022</v>
      </c>
      <c r="M2599" s="184">
        <f>WEEKNUM(All_Opps[[#This Row],[Created_Date]],16)</f>
        <v>35</v>
      </c>
      <c r="N2599" s="182">
        <f>All_Opps[[#This Row],[Close Date]]*1</f>
        <v>44802</v>
      </c>
      <c r="O2599" s="185">
        <f>YEAR(All_Opps[[#This Row],[Close_Date]])</f>
        <v>2022</v>
      </c>
      <c r="P2599" s="183">
        <f>MONTH(All_Opps[[#This Row],[Close Date]])</f>
        <v>8</v>
      </c>
      <c r="Q2599" s="181">
        <f>WEEKNUM(All_Opps[[#This Row],[Close Date]],1)</f>
        <v>36</v>
      </c>
      <c r="R259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277</v>
      </c>
      <c r="S2599" s="4" t="s">
        <v>5509</v>
      </c>
      <c r="T2599" s="4" t="s">
        <v>5510</v>
      </c>
      <c r="U2599" s="68">
        <v>44802</v>
      </c>
      <c r="V2599" s="347" t="s">
        <v>19</v>
      </c>
      <c r="W2599" s="9">
        <v>149916</v>
      </c>
      <c r="X2599" s="4" t="s">
        <v>175</v>
      </c>
      <c r="Y2599" s="4" t="s">
        <v>5320</v>
      </c>
      <c r="Z2599" s="68">
        <v>44801</v>
      </c>
    </row>
    <row r="2600" spans="1:26" ht="12.75" x14ac:dyDescent="0.35">
      <c r="A26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2600" s="181" t="str">
        <f>IF(All_Opps[[#This Row],[WeekMod]]&lt;&gt;"",CONCATENATE(All_Opps[[#This Row],[Opp Year]],"-",TEXT(All_Opps[[#This Row],[WeekMod]],"00#")),"")</f>
        <v>2023-043</v>
      </c>
      <c r="C26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2600" s="181" t="str">
        <f>CONCATENATE(All_Opps[[#This Row],[Opp Year]],"-",TEXT(All_Opps[[#This Row],[Week]],"00#"))</f>
        <v>2023-043</v>
      </c>
      <c r="E2600" s="181">
        <f>IFERROR(VALUE(RIGHT(All_Opps[[#This Row],[Opportunity Name]],2)),"")</f>
        <v>1</v>
      </c>
      <c r="F2600" s="181">
        <f>IFERROR(("20"&amp;LEFT(All_Opps[[#This Row],[Opportunity Name]],2))*1,"")</f>
        <v>2023</v>
      </c>
      <c r="G2600" s="181" t="str">
        <f>MID(All_Opps[[#This Row],[Opportunity Name]],3,2)</f>
        <v>04</v>
      </c>
      <c r="H2600" s="181" t="str">
        <f>LEFT(All_Opps[[#This Row],[Opportunity Name]],7)</f>
        <v>2304-04</v>
      </c>
      <c r="I2600" s="181" t="str" cm="1">
        <f t="array" ref="I26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00" s="181" t="str">
        <f>YEAR(All_Opps[[#This Row],[Close_Date]])&amp;"-"&amp;TEXT(MONTH(All_Opps[[#This Row],[Close_Date]]),"00")</f>
        <v>2022-10</v>
      </c>
      <c r="K2600" s="182">
        <f>All_Opps[[#This Row],[Created Date2]]*1</f>
        <v>44857</v>
      </c>
      <c r="L2600" s="183">
        <f>YEAR(All_Opps[[#This Row],[Created_Date]])</f>
        <v>2022</v>
      </c>
      <c r="M2600" s="184">
        <f>WEEKNUM(All_Opps[[#This Row],[Created_Date]],16)</f>
        <v>43</v>
      </c>
      <c r="N2600" s="182">
        <f>All_Opps[[#This Row],[Close Date]]*1</f>
        <v>44856</v>
      </c>
      <c r="O2600" s="185">
        <f>YEAR(All_Opps[[#This Row],[Close_Date]])</f>
        <v>2022</v>
      </c>
      <c r="P2600" s="183">
        <f>MONTH(All_Opps[[#This Row],[Close Date]])</f>
        <v>10</v>
      </c>
      <c r="Q2600" s="181">
        <f>WEEKNUM(All_Opps[[#This Row],[Close Date]],1)</f>
        <v>43</v>
      </c>
      <c r="R260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160</v>
      </c>
      <c r="S2600" s="4" t="s">
        <v>5511</v>
      </c>
      <c r="T2600" s="4" t="s">
        <v>5512</v>
      </c>
      <c r="U2600" s="68">
        <v>44856</v>
      </c>
      <c r="V2600" s="347" t="s">
        <v>19</v>
      </c>
      <c r="W2600" s="341">
        <v>20025</v>
      </c>
      <c r="X2600" s="4" t="s">
        <v>5</v>
      </c>
      <c r="Y2600" s="4" t="s">
        <v>328</v>
      </c>
      <c r="Z2600" s="68">
        <v>44857</v>
      </c>
    </row>
    <row r="2601" spans="1:26" ht="12.75" x14ac:dyDescent="0.35">
      <c r="A26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2601" s="181" t="str">
        <f>IF(All_Opps[[#This Row],[WeekMod]]&lt;&gt;"",CONCATENATE(All_Opps[[#This Row],[Opp Year]],"-",TEXT(All_Opps[[#This Row],[WeekMod]],"00#")),"")</f>
        <v>2023-039</v>
      </c>
      <c r="C26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2601" s="181" t="str">
        <f>CONCATENATE(All_Opps[[#This Row],[Opp Year]],"-",TEXT(All_Opps[[#This Row],[Week]],"00#"))</f>
        <v>2023-039</v>
      </c>
      <c r="E2601" s="181">
        <f>IFERROR(VALUE(RIGHT(All_Opps[[#This Row],[Opportunity Name]],2)),"")</f>
        <v>6</v>
      </c>
      <c r="F2601" s="181">
        <f>IFERROR(("20"&amp;LEFT(All_Opps[[#This Row],[Opportunity Name]],2))*1,"")</f>
        <v>2023</v>
      </c>
      <c r="G2601" s="181" t="str">
        <f>MID(All_Opps[[#This Row],[Opportunity Name]],3,2)</f>
        <v>03</v>
      </c>
      <c r="H2601" s="181" t="str">
        <f>LEFT(All_Opps[[#This Row],[Opportunity Name]],7)</f>
        <v>2303 Ca</v>
      </c>
      <c r="I2601" s="181" t="str" cm="1">
        <f t="array" ref="I26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01" s="181" t="str">
        <f>YEAR(All_Opps[[#This Row],[Close_Date]])&amp;"-"&amp;TEXT(MONTH(All_Opps[[#This Row],[Close_Date]]),"00")</f>
        <v>2022-09</v>
      </c>
      <c r="K2601" s="182">
        <f>All_Opps[[#This Row],[Created Date2]]*1</f>
        <v>44797</v>
      </c>
      <c r="L2601" s="183">
        <f>YEAR(All_Opps[[#This Row],[Created_Date]])</f>
        <v>2022</v>
      </c>
      <c r="M2601" s="184">
        <f>WEEKNUM(All_Opps[[#This Row],[Created_Date]],16)</f>
        <v>34</v>
      </c>
      <c r="N2601" s="182">
        <f>All_Opps[[#This Row],[Close Date]]*1</f>
        <v>44822</v>
      </c>
      <c r="O2601" s="185">
        <f>YEAR(All_Opps[[#This Row],[Close_Date]])</f>
        <v>2022</v>
      </c>
      <c r="P2601" s="183">
        <f>MONTH(All_Opps[[#This Row],[Close Date]])</f>
        <v>9</v>
      </c>
      <c r="Q2601" s="181">
        <f>WEEKNUM(All_Opps[[#This Row],[Close Date]],1)</f>
        <v>39</v>
      </c>
      <c r="R26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01" s="4" t="s">
        <v>5513</v>
      </c>
      <c r="T2601" s="4" t="s">
        <v>5514</v>
      </c>
      <c r="U2601" s="68">
        <v>44822</v>
      </c>
      <c r="V2601" s="347" t="s">
        <v>18</v>
      </c>
      <c r="W2601" s="341">
        <v>208275</v>
      </c>
      <c r="X2601" s="4" t="s">
        <v>13</v>
      </c>
      <c r="Y2601" s="4" t="s">
        <v>328</v>
      </c>
      <c r="Z2601" s="68">
        <v>44797</v>
      </c>
    </row>
    <row r="2602" spans="1:26" ht="12.75" x14ac:dyDescent="0.35">
      <c r="A26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2602" s="181" t="str">
        <f>IF(All_Opps[[#This Row],[WeekMod]]&lt;&gt;"",CONCATENATE(All_Opps[[#This Row],[Opp Year]],"-",TEXT(All_Opps[[#This Row],[WeekMod]],"00#")),"")</f>
        <v>2023-038</v>
      </c>
      <c r="C26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2602" s="181" t="str">
        <f>CONCATENATE(All_Opps[[#This Row],[Opp Year]],"-",TEXT(All_Opps[[#This Row],[Week]],"00#"))</f>
        <v>2023-038</v>
      </c>
      <c r="E2602" s="181">
        <f>IFERROR(VALUE(RIGHT(All_Opps[[#This Row],[Opportunity Name]],2)),"")</f>
        <v>1</v>
      </c>
      <c r="F2602" s="181">
        <f>IFERROR(("20"&amp;LEFT(All_Opps[[#This Row],[Opportunity Name]],2))*1,"")</f>
        <v>2023</v>
      </c>
      <c r="G2602" s="181" t="str">
        <f>MID(All_Opps[[#This Row],[Opportunity Name]],3,2)</f>
        <v>02</v>
      </c>
      <c r="H2602" s="181" t="str">
        <f>LEFT(All_Opps[[#This Row],[Opportunity Name]],7)</f>
        <v>2302-08</v>
      </c>
      <c r="I2602" s="181" t="str" cm="1">
        <f t="array" ref="I26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02" s="181" t="str">
        <f>YEAR(All_Opps[[#This Row],[Close_Date]])&amp;"-"&amp;TEXT(MONTH(All_Opps[[#This Row],[Close_Date]]),"00")</f>
        <v>2022-09</v>
      </c>
      <c r="K2602" s="182">
        <f>All_Opps[[#This Row],[Created Date2]]*1</f>
        <v>44818</v>
      </c>
      <c r="L2602" s="183">
        <f>YEAR(All_Opps[[#This Row],[Created_Date]])</f>
        <v>2022</v>
      </c>
      <c r="M2602" s="184">
        <f>WEEKNUM(All_Opps[[#This Row],[Created_Date]],16)</f>
        <v>37</v>
      </c>
      <c r="N2602" s="182">
        <f>All_Opps[[#This Row],[Close Date]]*1</f>
        <v>44818</v>
      </c>
      <c r="O2602" s="185">
        <f>YEAR(All_Opps[[#This Row],[Close_Date]])</f>
        <v>2022</v>
      </c>
      <c r="P2602" s="183">
        <f>MONTH(All_Opps[[#This Row],[Close Date]])</f>
        <v>9</v>
      </c>
      <c r="Q2602" s="181">
        <f>WEEKNUM(All_Opps[[#This Row],[Close Date]],1)</f>
        <v>38</v>
      </c>
      <c r="R260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140</v>
      </c>
      <c r="S2602" s="4" t="s">
        <v>5515</v>
      </c>
      <c r="T2602" s="4" t="s">
        <v>5516</v>
      </c>
      <c r="U2602" s="68">
        <v>44818</v>
      </c>
      <c r="V2602" s="347" t="s">
        <v>19</v>
      </c>
      <c r="W2602" s="341">
        <v>19695</v>
      </c>
      <c r="X2602" s="4" t="s">
        <v>13</v>
      </c>
      <c r="Y2602" s="4" t="s">
        <v>328</v>
      </c>
      <c r="Z2602" s="68">
        <v>44818</v>
      </c>
    </row>
    <row r="2603" spans="1:26" ht="12.75" x14ac:dyDescent="0.35">
      <c r="A26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2603" s="181" t="str">
        <f>IF(All_Opps[[#This Row],[WeekMod]]&lt;&gt;"",CONCATENATE(All_Opps[[#This Row],[Opp Year]],"-",TEXT(All_Opps[[#This Row],[WeekMod]],"00#")),"")</f>
        <v>2022-090</v>
      </c>
      <c r="C26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2603" s="181" t="str">
        <f>CONCATENATE(All_Opps[[#This Row],[Opp Year]],"-",TEXT(All_Opps[[#This Row],[Week]],"00#"))</f>
        <v>2022-090</v>
      </c>
      <c r="E2603" s="181">
        <f>IFERROR(VALUE(RIGHT(All_Opps[[#This Row],[Opportunity Name]],2)),"")</f>
        <v>20</v>
      </c>
      <c r="F2603" s="181">
        <f>IFERROR(("20"&amp;LEFT(All_Opps[[#This Row],[Opportunity Name]],2))*1,"")</f>
        <v>2022</v>
      </c>
      <c r="G2603" s="181" t="str">
        <f>MID(All_Opps[[#This Row],[Opportunity Name]],3,2)</f>
        <v>12</v>
      </c>
      <c r="H2603" s="181" t="str">
        <f>LEFT(All_Opps[[#This Row],[Opportunity Name]],7)</f>
        <v>2212-16</v>
      </c>
      <c r="I2603" s="181" t="str" cm="1">
        <f t="array" ref="I26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03" s="181" t="str">
        <f>YEAR(All_Opps[[#This Row],[Close_Date]])&amp;"-"&amp;TEXT(MONTH(All_Opps[[#This Row],[Close_Date]]),"00")</f>
        <v>2022-09</v>
      </c>
      <c r="K2603" s="182">
        <f>All_Opps[[#This Row],[Created Date2]]*1</f>
        <v>44813</v>
      </c>
      <c r="L2603" s="183">
        <f>YEAR(All_Opps[[#This Row],[Created_Date]])</f>
        <v>2022</v>
      </c>
      <c r="M2603" s="184">
        <f>WEEKNUM(All_Opps[[#This Row],[Created_Date]],16)</f>
        <v>36</v>
      </c>
      <c r="N2603" s="182">
        <f>All_Opps[[#This Row],[Close Date]]*1</f>
        <v>44817</v>
      </c>
      <c r="O2603" s="185">
        <f>YEAR(All_Opps[[#This Row],[Close_Date]])</f>
        <v>2022</v>
      </c>
      <c r="P2603" s="183">
        <f>MONTH(All_Opps[[#This Row],[Close Date]])</f>
        <v>9</v>
      </c>
      <c r="Q2603" s="181">
        <f>WEEKNUM(All_Opps[[#This Row],[Close Date]],1)</f>
        <v>38</v>
      </c>
      <c r="R260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83</v>
      </c>
      <c r="S2603" s="4" t="s">
        <v>5517</v>
      </c>
      <c r="T2603" s="4" t="s">
        <v>5518</v>
      </c>
      <c r="U2603" s="68">
        <v>44817</v>
      </c>
      <c r="V2603" s="347" t="s">
        <v>19</v>
      </c>
      <c r="W2603" s="341">
        <v>462433</v>
      </c>
      <c r="X2603" s="4" t="s">
        <v>15</v>
      </c>
      <c r="Y2603" s="4" t="s">
        <v>328</v>
      </c>
      <c r="Z2603" s="68">
        <v>44813</v>
      </c>
    </row>
    <row r="2604" spans="1:26" ht="12.75" x14ac:dyDescent="0.35">
      <c r="A26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2604" s="181" t="str">
        <f>IF(All_Opps[[#This Row],[WeekMod]]&lt;&gt;"",CONCATENATE(All_Opps[[#This Row],[Opp Year]],"-",TEXT(All_Opps[[#This Row],[WeekMod]],"00#")),"")</f>
        <v>2023-038</v>
      </c>
      <c r="C26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2604" s="181" t="str">
        <f>CONCATENATE(All_Opps[[#This Row],[Opp Year]],"-",TEXT(All_Opps[[#This Row],[Week]],"00#"))</f>
        <v>2023-038</v>
      </c>
      <c r="E2604" s="181">
        <f>IFERROR(VALUE(RIGHT(All_Opps[[#This Row],[Opportunity Name]],2)),"")</f>
        <v>2</v>
      </c>
      <c r="F2604" s="181">
        <f>IFERROR(("20"&amp;LEFT(All_Opps[[#This Row],[Opportunity Name]],2))*1,"")</f>
        <v>2023</v>
      </c>
      <c r="G2604" s="181" t="str">
        <f>MID(All_Opps[[#This Row],[Opportunity Name]],3,2)</f>
        <v>09</v>
      </c>
      <c r="H2604" s="181" t="str">
        <f>LEFT(All_Opps[[#This Row],[Opportunity Name]],7)</f>
        <v>2309 Ur</v>
      </c>
      <c r="I2604" s="181" t="str" cm="1">
        <f t="array" ref="I26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04" s="181" t="str">
        <f>YEAR(All_Opps[[#This Row],[Close_Date]])&amp;"-"&amp;TEXT(MONTH(All_Opps[[#This Row],[Close_Date]]),"00")</f>
        <v>2022-09</v>
      </c>
      <c r="K2604" s="182">
        <f>All_Opps[[#This Row],[Created Date2]]*1</f>
        <v>44760</v>
      </c>
      <c r="L2604" s="183">
        <f>YEAR(All_Opps[[#This Row],[Created_Date]])</f>
        <v>2022</v>
      </c>
      <c r="M2604" s="184">
        <f>WEEKNUM(All_Opps[[#This Row],[Created_Date]],16)</f>
        <v>29</v>
      </c>
      <c r="N2604" s="182">
        <f>All_Opps[[#This Row],[Close Date]]*1</f>
        <v>44820</v>
      </c>
      <c r="O2604" s="185">
        <f>YEAR(All_Opps[[#This Row],[Close_Date]])</f>
        <v>2022</v>
      </c>
      <c r="P2604" s="183">
        <f>MONTH(All_Opps[[#This Row],[Close Date]])</f>
        <v>9</v>
      </c>
      <c r="Q2604" s="181">
        <f>WEEKNUM(All_Opps[[#This Row],[Close Date]],1)</f>
        <v>38</v>
      </c>
      <c r="R260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04" s="4" t="s">
        <v>5519</v>
      </c>
      <c r="T2604" s="4" t="s">
        <v>5520</v>
      </c>
      <c r="U2604" s="68">
        <v>44820</v>
      </c>
      <c r="V2604" s="347" t="s">
        <v>18</v>
      </c>
      <c r="W2604" s="9">
        <v>74573</v>
      </c>
      <c r="X2604" s="4" t="s">
        <v>6</v>
      </c>
      <c r="Y2604" s="4" t="s">
        <v>3563</v>
      </c>
      <c r="Z2604" s="68">
        <v>44760</v>
      </c>
    </row>
    <row r="2605" spans="1:26" ht="12.75" x14ac:dyDescent="0.35">
      <c r="A26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2605" s="181" t="str">
        <f>IF(All_Opps[[#This Row],[WeekMod]]&lt;&gt;"",CONCATENATE(All_Opps[[#This Row],[Opp Year]],"-",TEXT(All_Opps[[#This Row],[WeekMod]],"00#")),"")</f>
        <v>2022-090</v>
      </c>
      <c r="C26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2605" s="181" t="str">
        <f>CONCATENATE(All_Opps[[#This Row],[Opp Year]],"-",TEXT(All_Opps[[#This Row],[Week]],"00#"))</f>
        <v>2022-090</v>
      </c>
      <c r="E2605" s="181">
        <f>IFERROR(VALUE(RIGHT(All_Opps[[#This Row],[Opportunity Name]],2)),"")</f>
        <v>2</v>
      </c>
      <c r="F2605" s="181">
        <f>IFERROR(("20"&amp;LEFT(All_Opps[[#This Row],[Opportunity Name]],2))*1,"")</f>
        <v>2022</v>
      </c>
      <c r="G2605" s="181" t="str">
        <f>MID(All_Opps[[#This Row],[Opportunity Name]],3,2)</f>
        <v>12</v>
      </c>
      <c r="H2605" s="181" t="str">
        <f>LEFT(All_Opps[[#This Row],[Opportunity Name]],7)</f>
        <v>2212 Ta</v>
      </c>
      <c r="I2605" s="181" t="str" cm="1">
        <f t="array" ref="I26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05" s="181" t="str">
        <f>YEAR(All_Opps[[#This Row],[Close_Date]])&amp;"-"&amp;TEXT(MONTH(All_Opps[[#This Row],[Close_Date]]),"00")</f>
        <v>2022-09</v>
      </c>
      <c r="K2605" s="182">
        <f>All_Opps[[#This Row],[Created Date2]]*1</f>
        <v>44821</v>
      </c>
      <c r="L2605" s="183">
        <f>YEAR(All_Opps[[#This Row],[Created_Date]])</f>
        <v>2022</v>
      </c>
      <c r="M2605" s="184">
        <f>WEEKNUM(All_Opps[[#This Row],[Created_Date]],16)</f>
        <v>38</v>
      </c>
      <c r="N2605" s="182">
        <f>All_Opps[[#This Row],[Close Date]]*1</f>
        <v>44821</v>
      </c>
      <c r="O2605" s="185">
        <f>YEAR(All_Opps[[#This Row],[Close_Date]])</f>
        <v>2022</v>
      </c>
      <c r="P2605" s="183">
        <f>MONTH(All_Opps[[#This Row],[Close Date]])</f>
        <v>9</v>
      </c>
      <c r="Q2605" s="181">
        <f>WEEKNUM(All_Opps[[#This Row],[Close Date]],1)</f>
        <v>38</v>
      </c>
      <c r="R260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05" s="4" t="s">
        <v>5521</v>
      </c>
      <c r="T2605" s="4" t="s">
        <v>5522</v>
      </c>
      <c r="U2605" s="68">
        <v>44821</v>
      </c>
      <c r="V2605" s="347" t="s">
        <v>18</v>
      </c>
      <c r="W2605" s="341">
        <v>33591</v>
      </c>
      <c r="X2605" s="4" t="s">
        <v>15</v>
      </c>
      <c r="Y2605" s="4" t="s">
        <v>328</v>
      </c>
      <c r="Z2605" s="68">
        <v>44821</v>
      </c>
    </row>
    <row r="2606" spans="1:26" ht="12.75" x14ac:dyDescent="0.35">
      <c r="A26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94</v>
      </c>
      <c r="B2606" s="181" t="str">
        <f>IF(All_Opps[[#This Row],[WeekMod]]&lt;&gt;"",CONCATENATE(All_Opps[[#This Row],[Opp Year]],"-",TEXT(All_Opps[[#This Row],[WeekMod]],"00#")),"")</f>
        <v>2022-094</v>
      </c>
      <c r="C26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94</v>
      </c>
      <c r="D2606" s="181" t="str">
        <f>CONCATENATE(All_Opps[[#This Row],[Opp Year]],"-",TEXT(All_Opps[[#This Row],[Week]],"00#"))</f>
        <v>2022-094</v>
      </c>
      <c r="E2606" s="181">
        <f>IFERROR(VALUE(RIGHT(All_Opps[[#This Row],[Opportunity Name]],2)),"")</f>
        <v>2</v>
      </c>
      <c r="F2606" s="181">
        <f>IFERROR(("20"&amp;LEFT(All_Opps[[#This Row],[Opportunity Name]],2))*1,"")</f>
        <v>2022</v>
      </c>
      <c r="G2606" s="181" t="str">
        <f>MID(All_Opps[[#This Row],[Opportunity Name]],3,2)</f>
        <v>10</v>
      </c>
      <c r="H2606" s="181" t="str">
        <f>LEFT(All_Opps[[#This Row],[Opportunity Name]],7)</f>
        <v>2210 Ea</v>
      </c>
      <c r="I2606" s="181" t="str" cm="1">
        <f t="array" ref="I26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06" s="181" t="str">
        <f>YEAR(All_Opps[[#This Row],[Close_Date]])&amp;"-"&amp;TEXT(MONTH(All_Opps[[#This Row],[Close_Date]]),"00")</f>
        <v>2022-10</v>
      </c>
      <c r="K2606" s="182">
        <f>All_Opps[[#This Row],[Created Date2]]*1</f>
        <v>44826</v>
      </c>
      <c r="L2606" s="183">
        <f>YEAR(All_Opps[[#This Row],[Created_Date]])</f>
        <v>2022</v>
      </c>
      <c r="M2606" s="184">
        <f>WEEKNUM(All_Opps[[#This Row],[Created_Date]],16)</f>
        <v>38</v>
      </c>
      <c r="N2606" s="182">
        <f>All_Opps[[#This Row],[Close Date]]*1</f>
        <v>44845</v>
      </c>
      <c r="O2606" s="185">
        <f>YEAR(All_Opps[[#This Row],[Close_Date]])</f>
        <v>2022</v>
      </c>
      <c r="P2606" s="183">
        <f>MONTH(All_Opps[[#This Row],[Close Date]])</f>
        <v>10</v>
      </c>
      <c r="Q2606" s="181">
        <f>WEEKNUM(All_Opps[[#This Row],[Close Date]],1)</f>
        <v>42</v>
      </c>
      <c r="R26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06" s="4" t="s">
        <v>5523</v>
      </c>
      <c r="T2606" s="4" t="s">
        <v>5524</v>
      </c>
      <c r="U2606" s="68">
        <v>44845</v>
      </c>
      <c r="V2606" s="347" t="s">
        <v>18</v>
      </c>
      <c r="W2606" s="9">
        <v>24155</v>
      </c>
      <c r="X2606" s="4" t="s">
        <v>11</v>
      </c>
      <c r="Y2606" s="4" t="s">
        <v>1285</v>
      </c>
      <c r="Z2606" s="68">
        <v>44826</v>
      </c>
    </row>
    <row r="2607" spans="1:26" ht="12.75" x14ac:dyDescent="0.35">
      <c r="A26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95</v>
      </c>
      <c r="B2607" s="181" t="str">
        <f>IF(All_Opps[[#This Row],[WeekMod]]&lt;&gt;"",CONCATENATE(All_Opps[[#This Row],[Opp Year]],"-",TEXT(All_Opps[[#This Row],[WeekMod]],"00#")),"")</f>
        <v>2022-095</v>
      </c>
      <c r="C26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95</v>
      </c>
      <c r="D2607" s="181" t="str">
        <f>CONCATENATE(All_Opps[[#This Row],[Opp Year]],"-",TEXT(All_Opps[[#This Row],[Week]],"00#"))</f>
        <v>2022-095</v>
      </c>
      <c r="E2607" s="181">
        <f>IFERROR(VALUE(RIGHT(All_Opps[[#This Row],[Opportunity Name]],2)),"")</f>
        <v>2</v>
      </c>
      <c r="F2607" s="181">
        <f>IFERROR(("20"&amp;LEFT(All_Opps[[#This Row],[Opportunity Name]],2))*1,"")</f>
        <v>2022</v>
      </c>
      <c r="G2607" s="181" t="str">
        <f>MID(All_Opps[[#This Row],[Opportunity Name]],3,2)</f>
        <v>10</v>
      </c>
      <c r="H2607" s="181" t="str">
        <f>LEFT(All_Opps[[#This Row],[Opportunity Name]],7)</f>
        <v>2210-16</v>
      </c>
      <c r="I2607" s="181" t="str" cm="1">
        <f t="array" ref="I26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07" s="181" t="str">
        <f>YEAR(All_Opps[[#This Row],[Close_Date]])&amp;"-"&amp;TEXT(MONTH(All_Opps[[#This Row],[Close_Date]]),"00")</f>
        <v>2022-10</v>
      </c>
      <c r="K2607" s="182">
        <f>All_Opps[[#This Row],[Created Date2]]*1</f>
        <v>44851</v>
      </c>
      <c r="L2607" s="183">
        <f>YEAR(All_Opps[[#This Row],[Created_Date]])</f>
        <v>2022</v>
      </c>
      <c r="M2607" s="184">
        <f>WEEKNUM(All_Opps[[#This Row],[Created_Date]],16)</f>
        <v>42</v>
      </c>
      <c r="N2607" s="182">
        <f>All_Opps[[#This Row],[Close Date]]*1</f>
        <v>44851</v>
      </c>
      <c r="O2607" s="185">
        <f>YEAR(All_Opps[[#This Row],[Close_Date]])</f>
        <v>2022</v>
      </c>
      <c r="P2607" s="183">
        <f>MONTH(All_Opps[[#This Row],[Close Date]])</f>
        <v>10</v>
      </c>
      <c r="Q2607" s="181">
        <f>WEEKNUM(All_Opps[[#This Row],[Close Date]],1)</f>
        <v>43</v>
      </c>
      <c r="R26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07" s="4" t="s">
        <v>5525</v>
      </c>
      <c r="T2607" s="4" t="s">
        <v>5526</v>
      </c>
      <c r="U2607" s="68">
        <v>44851</v>
      </c>
      <c r="V2607" s="347" t="s">
        <v>23</v>
      </c>
      <c r="W2607" s="9">
        <v>1645</v>
      </c>
      <c r="X2607" s="4" t="s">
        <v>161</v>
      </c>
      <c r="Y2607" s="4" t="s">
        <v>3685</v>
      </c>
      <c r="Z2607" s="68">
        <v>44851</v>
      </c>
    </row>
    <row r="2608" spans="1:26" ht="12.75" x14ac:dyDescent="0.35">
      <c r="A26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2608" s="181" t="str">
        <f>IF(All_Opps[[#This Row],[WeekMod]]&lt;&gt;"",CONCATENATE(All_Opps[[#This Row],[Opp Year]],"-",TEXT(All_Opps[[#This Row],[WeekMod]],"00#")),"")</f>
        <v>2023-044</v>
      </c>
      <c r="C26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2608" s="181" t="str">
        <f>CONCATENATE(All_Opps[[#This Row],[Opp Year]],"-",TEXT(All_Opps[[#This Row],[Week]],"00#"))</f>
        <v>2023-044</v>
      </c>
      <c r="E2608" s="181">
        <f>IFERROR(VALUE(RIGHT(All_Opps[[#This Row],[Opportunity Name]],2)),"")</f>
        <v>4</v>
      </c>
      <c r="F2608" s="181">
        <f>IFERROR(("20"&amp;LEFT(All_Opps[[#This Row],[Opportunity Name]],2))*1,"")</f>
        <v>2023</v>
      </c>
      <c r="G2608" s="181" t="str">
        <f>MID(All_Opps[[#This Row],[Opportunity Name]],3,2)</f>
        <v>03</v>
      </c>
      <c r="H2608" s="181" t="str">
        <f>LEFT(All_Opps[[#This Row],[Opportunity Name]],7)</f>
        <v>2303 An</v>
      </c>
      <c r="I2608" s="181" t="str" cm="1">
        <f t="array" ref="I26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08" s="181" t="str">
        <f>YEAR(All_Opps[[#This Row],[Close_Date]])&amp;"-"&amp;TEXT(MONTH(All_Opps[[#This Row],[Close_Date]]),"00")</f>
        <v>2022-10</v>
      </c>
      <c r="K2608" s="182">
        <f>All_Opps[[#This Row],[Created Date2]]*1</f>
        <v>44829</v>
      </c>
      <c r="L2608" s="183">
        <f>YEAR(All_Opps[[#This Row],[Created_Date]])</f>
        <v>2022</v>
      </c>
      <c r="M2608" s="184">
        <f>WEEKNUM(All_Opps[[#This Row],[Created_Date]],16)</f>
        <v>39</v>
      </c>
      <c r="N2608" s="182">
        <f>All_Opps[[#This Row],[Close Date]]*1</f>
        <v>44863</v>
      </c>
      <c r="O2608" s="185">
        <f>YEAR(All_Opps[[#This Row],[Close_Date]])</f>
        <v>2022</v>
      </c>
      <c r="P2608" s="183">
        <f>MONTH(All_Opps[[#This Row],[Close Date]])</f>
        <v>10</v>
      </c>
      <c r="Q2608" s="181">
        <f>WEEKNUM(All_Opps[[#This Row],[Close Date]],1)</f>
        <v>44</v>
      </c>
      <c r="R260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08" s="4" t="s">
        <v>5527</v>
      </c>
      <c r="T2608" s="4" t="s">
        <v>5528</v>
      </c>
      <c r="U2608" s="68">
        <v>44863</v>
      </c>
      <c r="V2608" s="347" t="s">
        <v>18</v>
      </c>
      <c r="W2608" s="341">
        <v>215601</v>
      </c>
      <c r="X2608" s="4" t="s">
        <v>6</v>
      </c>
      <c r="Y2608" s="4" t="s">
        <v>328</v>
      </c>
      <c r="Z2608" s="68">
        <v>44829</v>
      </c>
    </row>
    <row r="2609" spans="1:26" ht="12.75" x14ac:dyDescent="0.35">
      <c r="A26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88</v>
      </c>
      <c r="B2609" s="181" t="str">
        <f>IF(All_Opps[[#This Row],[WeekMod]]&lt;&gt;"",CONCATENATE(All_Opps[[#This Row],[Opp Year]],"-",TEXT(All_Opps[[#This Row],[WeekMod]],"00#")),"")</f>
        <v>2022-088</v>
      </c>
      <c r="C26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88</v>
      </c>
      <c r="D2609" s="181" t="str">
        <f>CONCATENATE(All_Opps[[#This Row],[Opp Year]],"-",TEXT(All_Opps[[#This Row],[Week]],"00#"))</f>
        <v>2022-088</v>
      </c>
      <c r="E2609" s="181">
        <f>IFERROR(VALUE(RIGHT(All_Opps[[#This Row],[Opportunity Name]],2)),"")</f>
        <v>1</v>
      </c>
      <c r="F2609" s="181">
        <f>IFERROR(("20"&amp;LEFT(All_Opps[[#This Row],[Opportunity Name]],2))*1,"")</f>
        <v>2022</v>
      </c>
      <c r="G2609" s="181" t="str">
        <f>MID(All_Opps[[#This Row],[Opportunity Name]],3,2)</f>
        <v>10</v>
      </c>
      <c r="H2609" s="181" t="str">
        <f>LEFT(All_Opps[[#This Row],[Opportunity Name]],7)</f>
        <v>2210 Be</v>
      </c>
      <c r="I2609" s="181" t="str" cm="1">
        <f t="array" ref="I26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09" s="181" t="str">
        <f>YEAR(All_Opps[[#This Row],[Close_Date]])&amp;"-"&amp;TEXT(MONTH(All_Opps[[#This Row],[Close_Date]]),"00")</f>
        <v>2022-09</v>
      </c>
      <c r="K2609" s="182">
        <f>All_Opps[[#This Row],[Created Date2]]*1</f>
        <v>44777</v>
      </c>
      <c r="L2609" s="183">
        <f>YEAR(All_Opps[[#This Row],[Created_Date]])</f>
        <v>2022</v>
      </c>
      <c r="M2609" s="184">
        <f>WEEKNUM(All_Opps[[#This Row],[Created_Date]],16)</f>
        <v>31</v>
      </c>
      <c r="N2609" s="182">
        <f>All_Opps[[#This Row],[Close Date]]*1</f>
        <v>44807</v>
      </c>
      <c r="O2609" s="185">
        <f>YEAR(All_Opps[[#This Row],[Close_Date]])</f>
        <v>2022</v>
      </c>
      <c r="P2609" s="183">
        <f>MONTH(All_Opps[[#This Row],[Close Date]])</f>
        <v>9</v>
      </c>
      <c r="Q2609" s="181">
        <f>WEEKNUM(All_Opps[[#This Row],[Close Date]],1)</f>
        <v>36</v>
      </c>
      <c r="R260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09" s="4" t="s">
        <v>5529</v>
      </c>
      <c r="T2609" s="4" t="s">
        <v>5530</v>
      </c>
      <c r="U2609" s="68">
        <v>44807</v>
      </c>
      <c r="V2609" s="347" t="s">
        <v>18</v>
      </c>
      <c r="W2609" s="9">
        <v>17780</v>
      </c>
      <c r="X2609" s="4" t="s">
        <v>13</v>
      </c>
      <c r="Y2609" s="4" t="s">
        <v>5320</v>
      </c>
      <c r="Z2609" s="68">
        <v>44777</v>
      </c>
    </row>
    <row r="2610" spans="1:26" ht="12.75" x14ac:dyDescent="0.35">
      <c r="A26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2610" s="181" t="str">
        <f>IF(All_Opps[[#This Row],[WeekMod]]&lt;&gt;"",CONCATENATE(All_Opps[[#This Row],[Opp Year]],"-",TEXT(All_Opps[[#This Row],[WeekMod]],"00#")),"")</f>
        <v>2023-037</v>
      </c>
      <c r="C26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2610" s="181" t="str">
        <f>CONCATENATE(All_Opps[[#This Row],[Opp Year]],"-",TEXT(All_Opps[[#This Row],[Week]],"00#"))</f>
        <v>2023-037</v>
      </c>
      <c r="E2610" s="181">
        <f>IFERROR(VALUE(RIGHT(All_Opps[[#This Row],[Opportunity Name]],2)),"")</f>
        <v>2</v>
      </c>
      <c r="F2610" s="181">
        <f>IFERROR(("20"&amp;LEFT(All_Opps[[#This Row],[Opportunity Name]],2))*1,"")</f>
        <v>2023</v>
      </c>
      <c r="G2610" s="181" t="str">
        <f>MID(All_Opps[[#This Row],[Opportunity Name]],3,2)</f>
        <v>06</v>
      </c>
      <c r="H2610" s="181" t="str">
        <f>LEFT(All_Opps[[#This Row],[Opportunity Name]],7)</f>
        <v>2306-13</v>
      </c>
      <c r="I2610" s="181" t="str" cm="1">
        <f t="array" ref="I26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10" s="181" t="str">
        <f>YEAR(All_Opps[[#This Row],[Close_Date]])&amp;"-"&amp;TEXT(MONTH(All_Opps[[#This Row],[Close_Date]]),"00")</f>
        <v>2022-09</v>
      </c>
      <c r="K2610" s="182">
        <f>All_Opps[[#This Row],[Created Date2]]*1</f>
        <v>44805</v>
      </c>
      <c r="L2610" s="183">
        <f>YEAR(All_Opps[[#This Row],[Created_Date]])</f>
        <v>2022</v>
      </c>
      <c r="M2610" s="184">
        <f>WEEKNUM(All_Opps[[#This Row],[Created_Date]],16)</f>
        <v>35</v>
      </c>
      <c r="N2610" s="182">
        <f>All_Opps[[#This Row],[Close Date]]*1</f>
        <v>44812</v>
      </c>
      <c r="O2610" s="185">
        <f>YEAR(All_Opps[[#This Row],[Close_Date]])</f>
        <v>2022</v>
      </c>
      <c r="P2610" s="183">
        <f>MONTH(All_Opps[[#This Row],[Close Date]])</f>
        <v>9</v>
      </c>
      <c r="Q2610" s="181">
        <f>WEEKNUM(All_Opps[[#This Row],[Close Date]],1)</f>
        <v>37</v>
      </c>
      <c r="R261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10" s="4" t="s">
        <v>5531</v>
      </c>
      <c r="T2610" s="4" t="s">
        <v>5532</v>
      </c>
      <c r="U2610" s="68">
        <v>44812</v>
      </c>
      <c r="V2610" s="347" t="s">
        <v>18</v>
      </c>
      <c r="W2610" s="341">
        <v>142572</v>
      </c>
      <c r="X2610" s="4" t="s">
        <v>5</v>
      </c>
      <c r="Y2610" s="4" t="s">
        <v>328</v>
      </c>
      <c r="Z2610" s="68">
        <v>44805</v>
      </c>
    </row>
    <row r="2611" spans="1:26" ht="12.75" x14ac:dyDescent="0.35">
      <c r="A26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2611" s="181" t="str">
        <f>IF(All_Opps[[#This Row],[WeekMod]]&lt;&gt;"",CONCATENATE(All_Opps[[#This Row],[Opp Year]],"-",TEXT(All_Opps[[#This Row],[WeekMod]],"00#")),"")</f>
        <v>2023-044</v>
      </c>
      <c r="C26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2611" s="181" t="str">
        <f>CONCATENATE(All_Opps[[#This Row],[Opp Year]],"-",TEXT(All_Opps[[#This Row],[Week]],"00#"))</f>
        <v>2023-044</v>
      </c>
      <c r="E2611" s="181">
        <f>IFERROR(VALUE(RIGHT(All_Opps[[#This Row],[Opportunity Name]],2)),"")</f>
        <v>2</v>
      </c>
      <c r="F2611" s="181">
        <f>IFERROR(("20"&amp;LEFT(All_Opps[[#This Row],[Opportunity Name]],2))*1,"")</f>
        <v>2023</v>
      </c>
      <c r="G2611" s="181" t="str">
        <f>MID(All_Opps[[#This Row],[Opportunity Name]],3,2)</f>
        <v>09</v>
      </c>
      <c r="H2611" s="181" t="str">
        <f>LEFT(All_Opps[[#This Row],[Opportunity Name]],7)</f>
        <v>2309 Du</v>
      </c>
      <c r="I2611" s="181" t="str" cm="1">
        <f t="array" ref="I26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11" s="181" t="str">
        <f>YEAR(All_Opps[[#This Row],[Close_Date]])&amp;"-"&amp;TEXT(MONTH(All_Opps[[#This Row],[Close_Date]]),"00")</f>
        <v>2022-10</v>
      </c>
      <c r="K2611" s="182">
        <f>All_Opps[[#This Row],[Created Date2]]*1</f>
        <v>44788</v>
      </c>
      <c r="L2611" s="183">
        <f>YEAR(All_Opps[[#This Row],[Created_Date]])</f>
        <v>2022</v>
      </c>
      <c r="M2611" s="184">
        <f>WEEKNUM(All_Opps[[#This Row],[Created_Date]],16)</f>
        <v>33</v>
      </c>
      <c r="N2611" s="182">
        <f>All_Opps[[#This Row],[Close Date]]*1</f>
        <v>44860</v>
      </c>
      <c r="O2611" s="185">
        <f>YEAR(All_Opps[[#This Row],[Close_Date]])</f>
        <v>2022</v>
      </c>
      <c r="P2611" s="183">
        <f>MONTH(All_Opps[[#This Row],[Close Date]])</f>
        <v>10</v>
      </c>
      <c r="Q2611" s="181">
        <f>WEEKNUM(All_Opps[[#This Row],[Close Date]],1)</f>
        <v>44</v>
      </c>
      <c r="R261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11" s="4" t="s">
        <v>5533</v>
      </c>
      <c r="T2611" s="4" t="s">
        <v>5534</v>
      </c>
      <c r="U2611" s="68">
        <v>44860</v>
      </c>
      <c r="V2611" s="347" t="s">
        <v>21</v>
      </c>
      <c r="W2611" s="341">
        <v>84415</v>
      </c>
      <c r="X2611" s="4" t="s">
        <v>161</v>
      </c>
      <c r="Y2611" s="4" t="s">
        <v>328</v>
      </c>
      <c r="Z2611" s="68">
        <v>44788</v>
      </c>
    </row>
    <row r="2612" spans="1:26" ht="12.75" x14ac:dyDescent="0.35">
      <c r="A26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2612" s="181" t="str">
        <f>IF(All_Opps[[#This Row],[WeekMod]]&lt;&gt;"",CONCATENATE(All_Opps[[#This Row],[Opp Year]],"-",TEXT(All_Opps[[#This Row],[WeekMod]],"00#")),"")</f>
        <v>2023-039</v>
      </c>
      <c r="C26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2612" s="181" t="str">
        <f>CONCATENATE(All_Opps[[#This Row],[Opp Year]],"-",TEXT(All_Opps[[#This Row],[Week]],"00#"))</f>
        <v>2023-039</v>
      </c>
      <c r="E2612" s="181">
        <f>IFERROR(VALUE(RIGHT(All_Opps[[#This Row],[Opportunity Name]],2)),"")</f>
        <v>4</v>
      </c>
      <c r="F2612" s="181">
        <f>IFERROR(("20"&amp;LEFT(All_Opps[[#This Row],[Opportunity Name]],2))*1,"")</f>
        <v>2023</v>
      </c>
      <c r="G2612" s="181" t="str">
        <f>MID(All_Opps[[#This Row],[Opportunity Name]],3,2)</f>
        <v>07</v>
      </c>
      <c r="H2612" s="181" t="str">
        <f>LEFT(All_Opps[[#This Row],[Opportunity Name]],7)</f>
        <v>2307 So</v>
      </c>
      <c r="I2612" s="181" t="str" cm="1">
        <f t="array" ref="I26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12" s="181" t="str">
        <f>YEAR(All_Opps[[#This Row],[Close_Date]])&amp;"-"&amp;TEXT(MONTH(All_Opps[[#This Row],[Close_Date]]),"00")</f>
        <v>2022-09</v>
      </c>
      <c r="K2612" s="182">
        <f>All_Opps[[#This Row],[Created Date2]]*1</f>
        <v>44764</v>
      </c>
      <c r="L2612" s="183">
        <f>YEAR(All_Opps[[#This Row],[Created_Date]])</f>
        <v>2022</v>
      </c>
      <c r="M2612" s="184">
        <f>WEEKNUM(All_Opps[[#This Row],[Created_Date]],16)</f>
        <v>29</v>
      </c>
      <c r="N2612" s="182">
        <f>All_Opps[[#This Row],[Close Date]]*1</f>
        <v>44828</v>
      </c>
      <c r="O2612" s="185">
        <f>YEAR(All_Opps[[#This Row],[Close_Date]])</f>
        <v>2022</v>
      </c>
      <c r="P2612" s="183">
        <f>MONTH(All_Opps[[#This Row],[Close Date]])</f>
        <v>9</v>
      </c>
      <c r="Q2612" s="181">
        <f>WEEKNUM(All_Opps[[#This Row],[Close Date]],1)</f>
        <v>39</v>
      </c>
      <c r="R26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12" s="4" t="s">
        <v>5535</v>
      </c>
      <c r="T2612" s="4" t="s">
        <v>5536</v>
      </c>
      <c r="U2612" s="68">
        <v>44828</v>
      </c>
      <c r="V2612" s="347" t="s">
        <v>21</v>
      </c>
      <c r="W2612" s="9">
        <v>75267</v>
      </c>
      <c r="X2612" s="4" t="s">
        <v>11</v>
      </c>
      <c r="Y2612" s="4" t="s">
        <v>1285</v>
      </c>
      <c r="Z2612" s="68">
        <v>44764</v>
      </c>
    </row>
    <row r="2613" spans="1:26" ht="12.75" x14ac:dyDescent="0.35">
      <c r="A26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94</v>
      </c>
      <c r="B2613" s="181" t="str">
        <f>IF(All_Opps[[#This Row],[WeekMod]]&lt;&gt;"",CONCATENATE(All_Opps[[#This Row],[Opp Year]],"-",TEXT(All_Opps[[#This Row],[WeekMod]],"00#")),"")</f>
        <v>2022-094</v>
      </c>
      <c r="C26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94</v>
      </c>
      <c r="D2613" s="181" t="str">
        <f>CONCATENATE(All_Opps[[#This Row],[Opp Year]],"-",TEXT(All_Opps[[#This Row],[Week]],"00#"))</f>
        <v>2022-094</v>
      </c>
      <c r="E2613" s="181">
        <f>IFERROR(VALUE(RIGHT(All_Opps[[#This Row],[Opportunity Name]],2)),"")</f>
        <v>5</v>
      </c>
      <c r="F2613" s="181">
        <f>IFERROR(("20"&amp;LEFT(All_Opps[[#This Row],[Opportunity Name]],2))*1,"")</f>
        <v>2022</v>
      </c>
      <c r="G2613" s="181" t="str">
        <f>MID(All_Opps[[#This Row],[Opportunity Name]],3,2)</f>
        <v>12</v>
      </c>
      <c r="H2613" s="181" t="str">
        <f>LEFT(All_Opps[[#This Row],[Opportunity Name]],7)</f>
        <v>2212 Du</v>
      </c>
      <c r="I2613" s="181" t="str" cm="1">
        <f t="array" ref="I26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13" s="181" t="str">
        <f>YEAR(All_Opps[[#This Row],[Close_Date]])&amp;"-"&amp;TEXT(MONTH(All_Opps[[#This Row],[Close_Date]]),"00")</f>
        <v>2022-10</v>
      </c>
      <c r="K2613" s="182">
        <f>All_Opps[[#This Row],[Created Date2]]*1</f>
        <v>44839</v>
      </c>
      <c r="L2613" s="183">
        <f>YEAR(All_Opps[[#This Row],[Created_Date]])</f>
        <v>2022</v>
      </c>
      <c r="M2613" s="184">
        <f>WEEKNUM(All_Opps[[#This Row],[Created_Date]],16)</f>
        <v>40</v>
      </c>
      <c r="N2613" s="182">
        <f>All_Opps[[#This Row],[Close Date]]*1</f>
        <v>44848</v>
      </c>
      <c r="O2613" s="185">
        <f>YEAR(All_Opps[[#This Row],[Close_Date]])</f>
        <v>2022</v>
      </c>
      <c r="P2613" s="183">
        <f>MONTH(All_Opps[[#This Row],[Close Date]])</f>
        <v>10</v>
      </c>
      <c r="Q2613" s="181">
        <f>WEEKNUM(All_Opps[[#This Row],[Close Date]],1)</f>
        <v>42</v>
      </c>
      <c r="R261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13" s="4" t="s">
        <v>5537</v>
      </c>
      <c r="T2613" s="4" t="s">
        <v>5538</v>
      </c>
      <c r="U2613" s="68">
        <v>44848</v>
      </c>
      <c r="V2613" s="347" t="s">
        <v>18</v>
      </c>
      <c r="W2613" s="9">
        <v>53974</v>
      </c>
      <c r="X2613" s="4" t="s">
        <v>11</v>
      </c>
      <c r="Y2613" s="4" t="s">
        <v>5320</v>
      </c>
      <c r="Z2613" s="68">
        <v>44839</v>
      </c>
    </row>
    <row r="2614" spans="1:26" ht="12.75" x14ac:dyDescent="0.35">
      <c r="A26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2614" s="181" t="str">
        <f>IF(All_Opps[[#This Row],[WeekMod]]&lt;&gt;"",CONCATENATE(All_Opps[[#This Row],[Opp Year]],"-",TEXT(All_Opps[[#This Row],[WeekMod]],"00#")),"")</f>
        <v>2023-042</v>
      </c>
      <c r="C26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2614" s="181" t="str">
        <f>CONCATENATE(All_Opps[[#This Row],[Opp Year]],"-",TEXT(All_Opps[[#This Row],[Week]],"00#"))</f>
        <v>2023-042</v>
      </c>
      <c r="E2614" s="181">
        <f>IFERROR(VALUE(RIGHT(All_Opps[[#This Row],[Opportunity Name]],2)),"")</f>
        <v>1</v>
      </c>
      <c r="F2614" s="181">
        <f>IFERROR(("20"&amp;LEFT(All_Opps[[#This Row],[Opportunity Name]],2))*1,"")</f>
        <v>2023</v>
      </c>
      <c r="G2614" s="181" t="str">
        <f>MID(All_Opps[[#This Row],[Opportunity Name]],3,2)</f>
        <v>03</v>
      </c>
      <c r="H2614" s="181" t="str">
        <f>LEFT(All_Opps[[#This Row],[Opportunity Name]],7)</f>
        <v>2303-05</v>
      </c>
      <c r="I2614" s="181" t="str" cm="1">
        <f t="array" ref="I26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14" s="181" t="str">
        <f>YEAR(All_Opps[[#This Row],[Close_Date]])&amp;"-"&amp;TEXT(MONTH(All_Opps[[#This Row],[Close_Date]]),"00")</f>
        <v>2022-10</v>
      </c>
      <c r="K2614" s="182">
        <f>All_Opps[[#This Row],[Created Date2]]*1</f>
        <v>44846</v>
      </c>
      <c r="L2614" s="183">
        <f>YEAR(All_Opps[[#This Row],[Created_Date]])</f>
        <v>2022</v>
      </c>
      <c r="M2614" s="184">
        <f>WEEKNUM(All_Opps[[#This Row],[Created_Date]],16)</f>
        <v>41</v>
      </c>
      <c r="N2614" s="182">
        <f>All_Opps[[#This Row],[Close Date]]*1</f>
        <v>44847</v>
      </c>
      <c r="O2614" s="185">
        <f>YEAR(All_Opps[[#This Row],[Close_Date]])</f>
        <v>2022</v>
      </c>
      <c r="P2614" s="183">
        <f>MONTH(All_Opps[[#This Row],[Close Date]])</f>
        <v>10</v>
      </c>
      <c r="Q2614" s="181">
        <f>WEEKNUM(All_Opps[[#This Row],[Close Date]],1)</f>
        <v>42</v>
      </c>
      <c r="R261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140</v>
      </c>
      <c r="S2614" s="4" t="s">
        <v>5539</v>
      </c>
      <c r="T2614" s="4" t="s">
        <v>5540</v>
      </c>
      <c r="U2614" s="68">
        <v>44847</v>
      </c>
      <c r="V2614" s="347" t="s">
        <v>19</v>
      </c>
      <c r="W2614" s="341">
        <v>23053</v>
      </c>
      <c r="X2614" s="4" t="s">
        <v>159</v>
      </c>
      <c r="Y2614" s="4" t="s">
        <v>328</v>
      </c>
      <c r="Z2614" s="68">
        <v>44846</v>
      </c>
    </row>
    <row r="2615" spans="1:26" ht="12.75" x14ac:dyDescent="0.35">
      <c r="A26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2615" s="181" t="str">
        <f>IF(All_Opps[[#This Row],[WeekMod]]&lt;&gt;"",CONCATENATE(All_Opps[[#This Row],[Opp Year]],"-",TEXT(All_Opps[[#This Row],[WeekMod]],"00#")),"")</f>
        <v>2023-040</v>
      </c>
      <c r="C26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2615" s="181" t="str">
        <f>CONCATENATE(All_Opps[[#This Row],[Opp Year]],"-",TEXT(All_Opps[[#This Row],[Week]],"00#"))</f>
        <v>2023-040</v>
      </c>
      <c r="E2615" s="181">
        <f>IFERROR(VALUE(RIGHT(All_Opps[[#This Row],[Opportunity Name]],2)),"")</f>
        <v>2</v>
      </c>
      <c r="F2615" s="181">
        <f>IFERROR(("20"&amp;LEFT(All_Opps[[#This Row],[Opportunity Name]],2))*1,"")</f>
        <v>2023</v>
      </c>
      <c r="G2615" s="181" t="str">
        <f>MID(All_Opps[[#This Row],[Opportunity Name]],3,2)</f>
        <v>05</v>
      </c>
      <c r="H2615" s="181" t="str">
        <f>LEFT(All_Opps[[#This Row],[Opportunity Name]],7)</f>
        <v>2305 Ra</v>
      </c>
      <c r="I2615" s="181" t="str" cm="1">
        <f t="array" ref="I26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15" s="181" t="str">
        <f>YEAR(All_Opps[[#This Row],[Close_Date]])&amp;"-"&amp;TEXT(MONTH(All_Opps[[#This Row],[Close_Date]]),"00")</f>
        <v>2022-09</v>
      </c>
      <c r="K2615" s="182">
        <f>All_Opps[[#This Row],[Created Date2]]*1</f>
        <v>44821</v>
      </c>
      <c r="L2615" s="183">
        <f>YEAR(All_Opps[[#This Row],[Created_Date]])</f>
        <v>2022</v>
      </c>
      <c r="M2615" s="184">
        <f>WEEKNUM(All_Opps[[#This Row],[Created_Date]],16)</f>
        <v>38</v>
      </c>
      <c r="N2615" s="182">
        <f>All_Opps[[#This Row],[Close Date]]*1</f>
        <v>44834</v>
      </c>
      <c r="O2615" s="185">
        <f>YEAR(All_Opps[[#This Row],[Close_Date]])</f>
        <v>2022</v>
      </c>
      <c r="P2615" s="183">
        <f>MONTH(All_Opps[[#This Row],[Close Date]])</f>
        <v>9</v>
      </c>
      <c r="Q2615" s="181">
        <f>WEEKNUM(All_Opps[[#This Row],[Close Date]],1)</f>
        <v>40</v>
      </c>
      <c r="R261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15" s="4" t="s">
        <v>5541</v>
      </c>
      <c r="T2615" s="4" t="s">
        <v>5542</v>
      </c>
      <c r="U2615" s="68">
        <v>44834</v>
      </c>
      <c r="V2615" s="347" t="s">
        <v>18</v>
      </c>
      <c r="W2615" s="9">
        <v>38085</v>
      </c>
      <c r="X2615" s="4" t="s">
        <v>5</v>
      </c>
      <c r="Y2615" s="4" t="s">
        <v>1285</v>
      </c>
      <c r="Z2615" s="68">
        <v>44821</v>
      </c>
    </row>
    <row r="2616" spans="1:26" ht="12.75" x14ac:dyDescent="0.35">
      <c r="A26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2616" s="181" t="str">
        <f>IF(All_Opps[[#This Row],[WeekMod]]&lt;&gt;"",CONCATENATE(All_Opps[[#This Row],[Opp Year]],"-",TEXT(All_Opps[[#This Row],[WeekMod]],"00#")),"")</f>
        <v>2023-040</v>
      </c>
      <c r="C26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2616" s="181" t="str">
        <f>CONCATENATE(All_Opps[[#This Row],[Opp Year]],"-",TEXT(All_Opps[[#This Row],[Week]],"00#"))</f>
        <v>2023-040</v>
      </c>
      <c r="E2616" s="181">
        <f>IFERROR(VALUE(RIGHT(All_Opps[[#This Row],[Opportunity Name]],2)),"")</f>
        <v>3</v>
      </c>
      <c r="F2616" s="181">
        <f>IFERROR(("20"&amp;LEFT(All_Opps[[#This Row],[Opportunity Name]],2))*1,"")</f>
        <v>2023</v>
      </c>
      <c r="G2616" s="181" t="str">
        <f>MID(All_Opps[[#This Row],[Opportunity Name]],3,2)</f>
        <v>01</v>
      </c>
      <c r="H2616" s="181" t="str">
        <f>LEFT(All_Opps[[#This Row],[Opportunity Name]],7)</f>
        <v>2301 Wi</v>
      </c>
      <c r="I2616" s="181" t="str" cm="1">
        <f t="array" ref="I26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16" s="181" t="str">
        <f>YEAR(All_Opps[[#This Row],[Close_Date]])&amp;"-"&amp;TEXT(MONTH(All_Opps[[#This Row],[Close_Date]]),"00")</f>
        <v>2022-09</v>
      </c>
      <c r="K2616" s="182">
        <f>All_Opps[[#This Row],[Created Date2]]*1</f>
        <v>44815</v>
      </c>
      <c r="L2616" s="183">
        <f>YEAR(All_Opps[[#This Row],[Created_Date]])</f>
        <v>2022</v>
      </c>
      <c r="M2616" s="184">
        <f>WEEKNUM(All_Opps[[#This Row],[Created_Date]],16)</f>
        <v>37</v>
      </c>
      <c r="N2616" s="182">
        <f>All_Opps[[#This Row],[Close Date]]*1</f>
        <v>44834</v>
      </c>
      <c r="O2616" s="185">
        <f>YEAR(All_Opps[[#This Row],[Close_Date]])</f>
        <v>2022</v>
      </c>
      <c r="P2616" s="183">
        <f>MONTH(All_Opps[[#This Row],[Close Date]])</f>
        <v>9</v>
      </c>
      <c r="Q2616" s="181">
        <f>WEEKNUM(All_Opps[[#This Row],[Close Date]],1)</f>
        <v>40</v>
      </c>
      <c r="R26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16" s="4" t="s">
        <v>5543</v>
      </c>
      <c r="T2616" s="4" t="s">
        <v>5544</v>
      </c>
      <c r="U2616" s="68">
        <v>44834</v>
      </c>
      <c r="V2616" s="347" t="s">
        <v>18</v>
      </c>
      <c r="W2616" s="9">
        <v>69003</v>
      </c>
      <c r="X2616" s="4" t="s">
        <v>13</v>
      </c>
      <c r="Y2616" s="4" t="s">
        <v>1285</v>
      </c>
      <c r="Z2616" s="68">
        <v>44815</v>
      </c>
    </row>
    <row r="2617" spans="1:26" ht="12.75" x14ac:dyDescent="0.35">
      <c r="A26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91</v>
      </c>
      <c r="B2617" s="181" t="str">
        <f>IF(All_Opps[[#This Row],[WeekMod]]&lt;&gt;"",CONCATENATE(All_Opps[[#This Row],[Opp Year]],"-",TEXT(All_Opps[[#This Row],[WeekMod]],"00#")),"")</f>
        <v>2022-091</v>
      </c>
      <c r="C26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91</v>
      </c>
      <c r="D2617" s="181" t="str">
        <f>CONCATENATE(All_Opps[[#This Row],[Opp Year]],"-",TEXT(All_Opps[[#This Row],[Week]],"00#"))</f>
        <v>2022-091</v>
      </c>
      <c r="E2617" s="181">
        <f>IFERROR(VALUE(RIGHT(All_Opps[[#This Row],[Opportunity Name]],2)),"")</f>
        <v>2</v>
      </c>
      <c r="F2617" s="181">
        <f>IFERROR(("20"&amp;LEFT(All_Opps[[#This Row],[Opportunity Name]],2))*1,"")</f>
        <v>2022</v>
      </c>
      <c r="G2617" s="181" t="str">
        <f>MID(All_Opps[[#This Row],[Opportunity Name]],3,2)</f>
        <v>11</v>
      </c>
      <c r="H2617" s="181" t="str">
        <f>LEFT(All_Opps[[#This Row],[Opportunity Name]],7)</f>
        <v>2211-08</v>
      </c>
      <c r="I2617" s="181" t="str" cm="1">
        <f t="array" ref="I26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17" s="181" t="str">
        <f>YEAR(All_Opps[[#This Row],[Close_Date]])&amp;"-"&amp;TEXT(MONTH(All_Opps[[#This Row],[Close_Date]]),"00")</f>
        <v>2022-09</v>
      </c>
      <c r="K2617" s="182">
        <f>All_Opps[[#This Row],[Created Date2]]*1</f>
        <v>44834</v>
      </c>
      <c r="L2617" s="183">
        <f>YEAR(All_Opps[[#This Row],[Created_Date]])</f>
        <v>2022</v>
      </c>
      <c r="M2617" s="184">
        <f>WEEKNUM(All_Opps[[#This Row],[Created_Date]],16)</f>
        <v>39</v>
      </c>
      <c r="N2617" s="182">
        <f>All_Opps[[#This Row],[Close Date]]*1</f>
        <v>44827</v>
      </c>
      <c r="O2617" s="185">
        <f>YEAR(All_Opps[[#This Row],[Close_Date]])</f>
        <v>2022</v>
      </c>
      <c r="P2617" s="183">
        <f>MONTH(All_Opps[[#This Row],[Close Date]])</f>
        <v>9</v>
      </c>
      <c r="Q2617" s="181">
        <f>WEEKNUM(All_Opps[[#This Row],[Close Date]],1)</f>
        <v>39</v>
      </c>
      <c r="R261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</v>
      </c>
      <c r="S2617" s="4" t="s">
        <v>5545</v>
      </c>
      <c r="T2617" s="4" t="s">
        <v>5546</v>
      </c>
      <c r="U2617" s="68">
        <v>44827</v>
      </c>
      <c r="V2617" s="347" t="s">
        <v>19</v>
      </c>
      <c r="W2617" s="341">
        <v>14066</v>
      </c>
      <c r="X2617" s="4" t="s">
        <v>11</v>
      </c>
      <c r="Y2617" s="4" t="s">
        <v>328</v>
      </c>
      <c r="Z2617" s="68">
        <v>44834</v>
      </c>
    </row>
    <row r="2618" spans="1:26" ht="12.75" x14ac:dyDescent="0.35">
      <c r="A26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2618" s="181" t="str">
        <f>IF(All_Opps[[#This Row],[WeekMod]]&lt;&gt;"",CONCATENATE(All_Opps[[#This Row],[Opp Year]],"-",TEXT(All_Opps[[#This Row],[WeekMod]],"00#")),"")</f>
        <v>2023-040</v>
      </c>
      <c r="C26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2618" s="181" t="str">
        <f>CONCATENATE(All_Opps[[#This Row],[Opp Year]],"-",TEXT(All_Opps[[#This Row],[Week]],"00#"))</f>
        <v>2023-040</v>
      </c>
      <c r="E2618" s="181">
        <f>IFERROR(VALUE(RIGHT(All_Opps[[#This Row],[Opportunity Name]],2)),"")</f>
        <v>1</v>
      </c>
      <c r="F2618" s="181">
        <f>IFERROR(("20"&amp;LEFT(All_Opps[[#This Row],[Opportunity Name]],2))*1,"")</f>
        <v>2023</v>
      </c>
      <c r="G2618" s="181" t="str">
        <f>MID(All_Opps[[#This Row],[Opportunity Name]],3,2)</f>
        <v>02</v>
      </c>
      <c r="H2618" s="181" t="str">
        <f>LEFT(All_Opps[[#This Row],[Opportunity Name]],7)</f>
        <v>2302-08</v>
      </c>
      <c r="I2618" s="181" t="str" cm="1">
        <f t="array" ref="I26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18" s="181" t="str">
        <f>YEAR(All_Opps[[#This Row],[Close_Date]])&amp;"-"&amp;TEXT(MONTH(All_Opps[[#This Row],[Close_Date]]),"00")</f>
        <v>2022-09</v>
      </c>
      <c r="K2618" s="182">
        <f>All_Opps[[#This Row],[Created Date2]]*1</f>
        <v>44810</v>
      </c>
      <c r="L2618" s="183">
        <f>YEAR(All_Opps[[#This Row],[Created_Date]])</f>
        <v>2022</v>
      </c>
      <c r="M2618" s="184">
        <f>WEEKNUM(All_Opps[[#This Row],[Created_Date]],16)</f>
        <v>36</v>
      </c>
      <c r="N2618" s="182">
        <f>All_Opps[[#This Row],[Close Date]]*1</f>
        <v>44832</v>
      </c>
      <c r="O2618" s="185">
        <f>YEAR(All_Opps[[#This Row],[Close_Date]])</f>
        <v>2022</v>
      </c>
      <c r="P2618" s="183">
        <f>MONTH(All_Opps[[#This Row],[Close Date]])</f>
        <v>9</v>
      </c>
      <c r="Q2618" s="181">
        <f>WEEKNUM(All_Opps[[#This Row],[Close Date]],1)</f>
        <v>40</v>
      </c>
      <c r="R261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148</v>
      </c>
      <c r="S2618" s="4" t="s">
        <v>5547</v>
      </c>
      <c r="T2618" s="4" t="s">
        <v>5548</v>
      </c>
      <c r="U2618" s="68">
        <v>44832</v>
      </c>
      <c r="V2618" s="347" t="s">
        <v>19</v>
      </c>
      <c r="W2618" s="9">
        <v>37560</v>
      </c>
      <c r="X2618" s="4" t="s">
        <v>175</v>
      </c>
      <c r="Y2618" s="4" t="s">
        <v>3563</v>
      </c>
      <c r="Z2618" s="68">
        <v>44810</v>
      </c>
    </row>
    <row r="2619" spans="1:26" ht="12.75" x14ac:dyDescent="0.35">
      <c r="A26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2619" s="181" t="str">
        <f>IF(All_Opps[[#This Row],[WeekMod]]&lt;&gt;"",CONCATENATE(All_Opps[[#This Row],[Opp Year]],"-",TEXT(All_Opps[[#This Row],[WeekMod]],"00#")),"")</f>
        <v>2023-040</v>
      </c>
      <c r="C26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2619" s="181" t="str">
        <f>CONCATENATE(All_Opps[[#This Row],[Opp Year]],"-",TEXT(All_Opps[[#This Row],[Week]],"00#"))</f>
        <v>2023-040</v>
      </c>
      <c r="E2619" s="181">
        <f>IFERROR(VALUE(RIGHT(All_Opps[[#This Row],[Opportunity Name]],2)),"")</f>
        <v>2</v>
      </c>
      <c r="F2619" s="181">
        <f>IFERROR(("20"&amp;LEFT(All_Opps[[#This Row],[Opportunity Name]],2))*1,"")</f>
        <v>2023</v>
      </c>
      <c r="G2619" s="181" t="str">
        <f>MID(All_Opps[[#This Row],[Opportunity Name]],3,2)</f>
        <v>02</v>
      </c>
      <c r="H2619" s="181" t="str">
        <f>LEFT(All_Opps[[#This Row],[Opportunity Name]],7)</f>
        <v>2302-15</v>
      </c>
      <c r="I2619" s="181" t="str" cm="1">
        <f t="array" ref="I26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19" s="181" t="str">
        <f>YEAR(All_Opps[[#This Row],[Close_Date]])&amp;"-"&amp;TEXT(MONTH(All_Opps[[#This Row],[Close_Date]]),"00")</f>
        <v>2022-09</v>
      </c>
      <c r="K2619" s="182">
        <f>All_Opps[[#This Row],[Created Date2]]*1</f>
        <v>44814</v>
      </c>
      <c r="L2619" s="183">
        <f>YEAR(All_Opps[[#This Row],[Created_Date]])</f>
        <v>2022</v>
      </c>
      <c r="M2619" s="184">
        <f>WEEKNUM(All_Opps[[#This Row],[Created_Date]],16)</f>
        <v>37</v>
      </c>
      <c r="N2619" s="182">
        <f>All_Opps[[#This Row],[Close Date]]*1</f>
        <v>44832</v>
      </c>
      <c r="O2619" s="185">
        <f>YEAR(All_Opps[[#This Row],[Close_Date]])</f>
        <v>2022</v>
      </c>
      <c r="P2619" s="183">
        <f>MONTH(All_Opps[[#This Row],[Close Date]])</f>
        <v>9</v>
      </c>
      <c r="Q2619" s="181">
        <f>WEEKNUM(All_Opps[[#This Row],[Close Date]],1)</f>
        <v>40</v>
      </c>
      <c r="R261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144</v>
      </c>
      <c r="S2619" s="4" t="s">
        <v>5549</v>
      </c>
      <c r="T2619" s="4" t="s">
        <v>5550</v>
      </c>
      <c r="U2619" s="68">
        <v>44832</v>
      </c>
      <c r="V2619" s="347" t="s">
        <v>19</v>
      </c>
      <c r="W2619" s="9">
        <v>37787</v>
      </c>
      <c r="X2619" s="4" t="s">
        <v>11</v>
      </c>
      <c r="Y2619" s="4" t="s">
        <v>5320</v>
      </c>
      <c r="Z2619" s="68">
        <v>44814</v>
      </c>
    </row>
    <row r="2620" spans="1:26" ht="12.75" x14ac:dyDescent="0.35">
      <c r="A26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97</v>
      </c>
      <c r="B2620" s="181" t="str">
        <f>IF(All_Opps[[#This Row],[WeekMod]]&lt;&gt;"",CONCATENATE(All_Opps[[#This Row],[Opp Year]],"-",TEXT(All_Opps[[#This Row],[WeekMod]],"00#")),"")</f>
        <v>2022-097</v>
      </c>
      <c r="C26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97</v>
      </c>
      <c r="D2620" s="181" t="str">
        <f>CONCATENATE(All_Opps[[#This Row],[Opp Year]],"-",TEXT(All_Opps[[#This Row],[Week]],"00#"))</f>
        <v>2022-097</v>
      </c>
      <c r="E2620" s="181">
        <f>IFERROR(VALUE(RIGHT(All_Opps[[#This Row],[Opportunity Name]],2)),"")</f>
        <v>2</v>
      </c>
      <c r="F2620" s="181">
        <f>IFERROR(("20"&amp;LEFT(All_Opps[[#This Row],[Opportunity Name]],2))*1,"")</f>
        <v>2022</v>
      </c>
      <c r="G2620" s="181" t="str">
        <f>MID(All_Opps[[#This Row],[Opportunity Name]],3,2)</f>
        <v>12</v>
      </c>
      <c r="H2620" s="181" t="str">
        <f>LEFT(All_Opps[[#This Row],[Opportunity Name]],7)</f>
        <v>2212-17</v>
      </c>
      <c r="I2620" s="181" t="str" cm="1">
        <f t="array" ref="I26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20" s="181" t="str">
        <f>YEAR(All_Opps[[#This Row],[Close_Date]])&amp;"-"&amp;TEXT(MONTH(All_Opps[[#This Row],[Close_Date]]),"00")</f>
        <v>2022-11</v>
      </c>
      <c r="K2620" s="182">
        <f>All_Opps[[#This Row],[Created Date2]]*1</f>
        <v>44855</v>
      </c>
      <c r="L2620" s="183">
        <f>YEAR(All_Opps[[#This Row],[Created_Date]])</f>
        <v>2022</v>
      </c>
      <c r="M2620" s="184">
        <f>WEEKNUM(All_Opps[[#This Row],[Created_Date]],16)</f>
        <v>42</v>
      </c>
      <c r="N2620" s="182">
        <f>All_Opps[[#This Row],[Close Date]]*1</f>
        <v>44867</v>
      </c>
      <c r="O2620" s="185">
        <f>YEAR(All_Opps[[#This Row],[Close_Date]])</f>
        <v>2022</v>
      </c>
      <c r="P2620" s="183">
        <f>MONTH(All_Opps[[#This Row],[Close Date]])</f>
        <v>11</v>
      </c>
      <c r="Q2620" s="181">
        <f>WEEKNUM(All_Opps[[#This Row],[Close Date]],1)</f>
        <v>45</v>
      </c>
      <c r="R262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41</v>
      </c>
      <c r="S2620" s="4" t="s">
        <v>5551</v>
      </c>
      <c r="T2620" s="4" t="s">
        <v>5552</v>
      </c>
      <c r="U2620" s="68">
        <v>44867</v>
      </c>
      <c r="V2620" s="347" t="s">
        <v>19</v>
      </c>
      <c r="W2620" s="9">
        <v>34094</v>
      </c>
      <c r="X2620" s="4" t="s">
        <v>13</v>
      </c>
      <c r="Y2620" s="4" t="s">
        <v>1285</v>
      </c>
      <c r="Z2620" s="68">
        <v>44855</v>
      </c>
    </row>
    <row r="2621" spans="1:26" ht="12.75" x14ac:dyDescent="0.35">
      <c r="A26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2621" s="181" t="str">
        <f>IF(All_Opps[[#This Row],[WeekMod]]&lt;&gt;"",CONCATENATE(All_Opps[[#This Row],[Opp Year]],"-",TEXT(All_Opps[[#This Row],[WeekMod]],"00#")),"")</f>
        <v>2023-045</v>
      </c>
      <c r="C26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2621" s="181" t="str">
        <f>CONCATENATE(All_Opps[[#This Row],[Opp Year]],"-",TEXT(All_Opps[[#This Row],[Week]],"00#"))</f>
        <v>2023-045</v>
      </c>
      <c r="E2621" s="181">
        <f>IFERROR(VALUE(RIGHT(All_Opps[[#This Row],[Opportunity Name]],2)),"")</f>
        <v>5</v>
      </c>
      <c r="F2621" s="181">
        <f>IFERROR(("20"&amp;LEFT(All_Opps[[#This Row],[Opportunity Name]],2))*1,"")</f>
        <v>2023</v>
      </c>
      <c r="G2621" s="181" t="str">
        <f>MID(All_Opps[[#This Row],[Opportunity Name]],3,2)</f>
        <v>08</v>
      </c>
      <c r="H2621" s="181" t="str">
        <f>LEFT(All_Opps[[#This Row],[Opportunity Name]],7)</f>
        <v>2308 Vi</v>
      </c>
      <c r="I2621" s="181" t="str" cm="1">
        <f t="array" ref="I26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21" s="181" t="str">
        <f>YEAR(All_Opps[[#This Row],[Close_Date]])&amp;"-"&amp;TEXT(MONTH(All_Opps[[#This Row],[Close_Date]]),"00")</f>
        <v>2022-11</v>
      </c>
      <c r="K2621" s="182">
        <f>All_Opps[[#This Row],[Created Date2]]*1</f>
        <v>44866</v>
      </c>
      <c r="L2621" s="183">
        <f>YEAR(All_Opps[[#This Row],[Created_Date]])</f>
        <v>2022</v>
      </c>
      <c r="M2621" s="184">
        <f>WEEKNUM(All_Opps[[#This Row],[Created_Date]],16)</f>
        <v>44</v>
      </c>
      <c r="N2621" s="182">
        <f>All_Opps[[#This Row],[Close Date]]*1</f>
        <v>44868</v>
      </c>
      <c r="O2621" s="185">
        <f>YEAR(All_Opps[[#This Row],[Close_Date]])</f>
        <v>2022</v>
      </c>
      <c r="P2621" s="183">
        <f>MONTH(All_Opps[[#This Row],[Close Date]])</f>
        <v>11</v>
      </c>
      <c r="Q2621" s="181">
        <f>WEEKNUM(All_Opps[[#This Row],[Close Date]],1)</f>
        <v>45</v>
      </c>
      <c r="R26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21" s="4" t="s">
        <v>5553</v>
      </c>
      <c r="T2621" s="4" t="s">
        <v>5554</v>
      </c>
      <c r="U2621" s="68">
        <v>44868</v>
      </c>
      <c r="V2621" s="347" t="s">
        <v>18</v>
      </c>
      <c r="W2621" s="9">
        <v>122308</v>
      </c>
      <c r="X2621" s="4" t="s">
        <v>15</v>
      </c>
      <c r="Y2621" s="4" t="s">
        <v>1285</v>
      </c>
      <c r="Z2621" s="68">
        <v>44866</v>
      </c>
    </row>
    <row r="2622" spans="1:26" ht="12.75" x14ac:dyDescent="0.35">
      <c r="A26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94</v>
      </c>
      <c r="B2622" s="181" t="str">
        <f>IF(All_Opps[[#This Row],[WeekMod]]&lt;&gt;"",CONCATENATE(All_Opps[[#This Row],[Opp Year]],"-",TEXT(All_Opps[[#This Row],[WeekMod]],"00#")),"")</f>
        <v>2022-094</v>
      </c>
      <c r="C26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94</v>
      </c>
      <c r="D2622" s="181" t="str">
        <f>CONCATENATE(All_Opps[[#This Row],[Opp Year]],"-",TEXT(All_Opps[[#This Row],[Week]],"00#"))</f>
        <v>2022-094</v>
      </c>
      <c r="E2622" s="181">
        <f>IFERROR(VALUE(RIGHT(All_Opps[[#This Row],[Opportunity Name]],2)),"")</f>
        <v>2</v>
      </c>
      <c r="F2622" s="181">
        <f>IFERROR(("20"&amp;LEFT(All_Opps[[#This Row],[Opportunity Name]],2))*1,"")</f>
        <v>2022</v>
      </c>
      <c r="G2622" s="181" t="str">
        <f>MID(All_Opps[[#This Row],[Opportunity Name]],3,2)</f>
        <v>02</v>
      </c>
      <c r="H2622" s="181" t="str">
        <f>LEFT(All_Opps[[#This Row],[Opportunity Name]],7)</f>
        <v>2202 Mo</v>
      </c>
      <c r="I2622" s="181" t="str" cm="1">
        <f t="array" ref="I26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22" s="181" t="str">
        <f>YEAR(All_Opps[[#This Row],[Close_Date]])&amp;"-"&amp;TEXT(MONTH(All_Opps[[#This Row],[Close_Date]]),"00")</f>
        <v>2022-10</v>
      </c>
      <c r="K2622" s="182">
        <f>All_Opps[[#This Row],[Created Date2]]*1</f>
        <v>44836</v>
      </c>
      <c r="L2622" s="183">
        <f>YEAR(All_Opps[[#This Row],[Created_Date]])</f>
        <v>2022</v>
      </c>
      <c r="M2622" s="184">
        <f>WEEKNUM(All_Opps[[#This Row],[Created_Date]],16)</f>
        <v>40</v>
      </c>
      <c r="N2622" s="182">
        <f>All_Opps[[#This Row],[Close Date]]*1</f>
        <v>44844</v>
      </c>
      <c r="O2622" s="185">
        <f>YEAR(All_Opps[[#This Row],[Close_Date]])</f>
        <v>2022</v>
      </c>
      <c r="P2622" s="183">
        <f>MONTH(All_Opps[[#This Row],[Close Date]])</f>
        <v>10</v>
      </c>
      <c r="Q2622" s="181">
        <f>WEEKNUM(All_Opps[[#This Row],[Close Date]],1)</f>
        <v>42</v>
      </c>
      <c r="R26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22" s="4" t="s">
        <v>5555</v>
      </c>
      <c r="T2622" s="4" t="s">
        <v>5556</v>
      </c>
      <c r="U2622" s="68">
        <v>44844</v>
      </c>
      <c r="V2622" s="347" t="s">
        <v>18</v>
      </c>
      <c r="W2622" s="9">
        <v>69877</v>
      </c>
      <c r="X2622" s="4" t="s">
        <v>159</v>
      </c>
      <c r="Y2622" s="4" t="s">
        <v>1285</v>
      </c>
      <c r="Z2622" s="68">
        <v>44836</v>
      </c>
    </row>
    <row r="2623" spans="1:26" ht="12.75" x14ac:dyDescent="0.35">
      <c r="A26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2623" s="181" t="str">
        <f>IF(All_Opps[[#This Row],[WeekMod]]&lt;&gt;"",CONCATENATE(All_Opps[[#This Row],[Opp Year]],"-",TEXT(All_Opps[[#This Row],[WeekMod]],"00#")),"")</f>
        <v>2023-039</v>
      </c>
      <c r="C26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2623" s="181" t="str">
        <f>CONCATENATE(All_Opps[[#This Row],[Opp Year]],"-",TEXT(All_Opps[[#This Row],[Week]],"00#"))</f>
        <v>2023-039</v>
      </c>
      <c r="E2623" s="181">
        <f>IFERROR(VALUE(RIGHT(All_Opps[[#This Row],[Opportunity Name]],2)),"")</f>
        <v>2</v>
      </c>
      <c r="F2623" s="181">
        <f>IFERROR(("20"&amp;LEFT(All_Opps[[#This Row],[Opportunity Name]],2))*1,"")</f>
        <v>2023</v>
      </c>
      <c r="G2623" s="181" t="str">
        <f>MID(All_Opps[[#This Row],[Opportunity Name]],3,2)</f>
        <v>02</v>
      </c>
      <c r="H2623" s="181" t="str">
        <f>LEFT(All_Opps[[#This Row],[Opportunity Name]],7)</f>
        <v>2302-14</v>
      </c>
      <c r="I2623" s="181" t="str" cm="1">
        <f t="array" ref="I26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23" s="181" t="str">
        <f>YEAR(All_Opps[[#This Row],[Close_Date]])&amp;"-"&amp;TEXT(MONTH(All_Opps[[#This Row],[Close_Date]]),"00")</f>
        <v>2022-09</v>
      </c>
      <c r="K2623" s="182">
        <f>All_Opps[[#This Row],[Created Date2]]*1</f>
        <v>44820</v>
      </c>
      <c r="L2623" s="183">
        <f>YEAR(All_Opps[[#This Row],[Created_Date]])</f>
        <v>2022</v>
      </c>
      <c r="M2623" s="184">
        <f>WEEKNUM(All_Opps[[#This Row],[Created_Date]],16)</f>
        <v>37</v>
      </c>
      <c r="N2623" s="182">
        <f>All_Opps[[#This Row],[Close Date]]*1</f>
        <v>44823</v>
      </c>
      <c r="O2623" s="185">
        <f>YEAR(All_Opps[[#This Row],[Close_Date]])</f>
        <v>2022</v>
      </c>
      <c r="P2623" s="183">
        <f>MONTH(All_Opps[[#This Row],[Close Date]])</f>
        <v>9</v>
      </c>
      <c r="Q2623" s="181">
        <f>WEEKNUM(All_Opps[[#This Row],[Close Date]],1)</f>
        <v>39</v>
      </c>
      <c r="R262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138</v>
      </c>
      <c r="S2623" s="4" t="s">
        <v>5557</v>
      </c>
      <c r="T2623" s="4" t="s">
        <v>5558</v>
      </c>
      <c r="U2623" s="68">
        <v>44823</v>
      </c>
      <c r="V2623" s="347" t="s">
        <v>19</v>
      </c>
      <c r="W2623" s="341">
        <v>29070</v>
      </c>
      <c r="X2623" s="4" t="s">
        <v>15</v>
      </c>
      <c r="Y2623" s="4" t="s">
        <v>328</v>
      </c>
      <c r="Z2623" s="68">
        <v>44820</v>
      </c>
    </row>
    <row r="2624" spans="1:26" ht="12.75" x14ac:dyDescent="0.35">
      <c r="A26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2624" s="181" t="str">
        <f>IF(All_Opps[[#This Row],[WeekMod]]&lt;&gt;"",CONCATENATE(All_Opps[[#This Row],[Opp Year]],"-",TEXT(All_Opps[[#This Row],[WeekMod]],"00#")),"")</f>
        <v>2023-039</v>
      </c>
      <c r="C26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2624" s="181" t="str">
        <f>CONCATENATE(All_Opps[[#This Row],[Opp Year]],"-",TEXT(All_Opps[[#This Row],[Week]],"00#"))</f>
        <v>2023-039</v>
      </c>
      <c r="E2624" s="181">
        <f>IFERROR(VALUE(RIGHT(All_Opps[[#This Row],[Opportunity Name]],2)),"")</f>
        <v>4</v>
      </c>
      <c r="F2624" s="181">
        <f>IFERROR(("20"&amp;LEFT(All_Opps[[#This Row],[Opportunity Name]],2))*1,"")</f>
        <v>2023</v>
      </c>
      <c r="G2624" s="181" t="str">
        <f>MID(All_Opps[[#This Row],[Opportunity Name]],3,2)</f>
        <v>02</v>
      </c>
      <c r="H2624" s="181" t="str">
        <f>LEFT(All_Opps[[#This Row],[Opportunity Name]],7)</f>
        <v>2302-16</v>
      </c>
      <c r="I2624" s="181" t="str" cm="1">
        <f t="array" ref="I26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24" s="181" t="str">
        <f>YEAR(All_Opps[[#This Row],[Close_Date]])&amp;"-"&amp;TEXT(MONTH(All_Opps[[#This Row],[Close_Date]]),"00")</f>
        <v>2022-09</v>
      </c>
      <c r="K2624" s="182">
        <f>All_Opps[[#This Row],[Created Date2]]*1</f>
        <v>44828</v>
      </c>
      <c r="L2624" s="183">
        <f>YEAR(All_Opps[[#This Row],[Created_Date]])</f>
        <v>2022</v>
      </c>
      <c r="M2624" s="184">
        <f>WEEKNUM(All_Opps[[#This Row],[Created_Date]],16)</f>
        <v>39</v>
      </c>
      <c r="N2624" s="182">
        <f>All_Opps[[#This Row],[Close Date]]*1</f>
        <v>44828</v>
      </c>
      <c r="O2624" s="185">
        <f>YEAR(All_Opps[[#This Row],[Close_Date]])</f>
        <v>2022</v>
      </c>
      <c r="P2624" s="183">
        <f>MONTH(All_Opps[[#This Row],[Close Date]])</f>
        <v>9</v>
      </c>
      <c r="Q2624" s="181">
        <f>WEEKNUM(All_Opps[[#This Row],[Close Date]],1)</f>
        <v>39</v>
      </c>
      <c r="R262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130</v>
      </c>
      <c r="S2624" s="4" t="s">
        <v>5559</v>
      </c>
      <c r="T2624" s="4" t="s">
        <v>5560</v>
      </c>
      <c r="U2624" s="68">
        <v>44828</v>
      </c>
      <c r="V2624" s="347" t="s">
        <v>19</v>
      </c>
      <c r="W2624" s="341">
        <v>184159</v>
      </c>
      <c r="X2624" s="4" t="s">
        <v>10</v>
      </c>
      <c r="Y2624" s="4" t="s">
        <v>328</v>
      </c>
      <c r="Z2624" s="68">
        <v>44828</v>
      </c>
    </row>
    <row r="2625" spans="1:26" ht="12.75" x14ac:dyDescent="0.35">
      <c r="A262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625" s="181" t="str">
        <f>IF(All_Opps[[#This Row],[WeekMod]]&lt;&gt;"",CONCATENATE(All_Opps[[#This Row],[Opp Year]],"-",TEXT(All_Opps[[#This Row],[WeekMod]],"00#")),"")</f>
        <v/>
      </c>
      <c r="C26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625" s="181" t="str">
        <f>CONCATENATE(All_Opps[[#This Row],[Opp Year]],"-",TEXT(All_Opps[[#This Row],[Week]],"00#"))</f>
        <v>2024-001</v>
      </c>
      <c r="E2625" s="181">
        <f>IFERROR(VALUE(RIGHT(All_Opps[[#This Row],[Opportunity Name]],2)),"")</f>
        <v>1</v>
      </c>
      <c r="F2625" s="181">
        <f>IFERROR(("20"&amp;LEFT(All_Opps[[#This Row],[Opportunity Name]],2))*1,"")</f>
        <v>2024</v>
      </c>
      <c r="G2625" s="181" t="str">
        <f>MID(All_Opps[[#This Row],[Opportunity Name]],3,2)</f>
        <v>09</v>
      </c>
      <c r="H2625" s="181" t="str">
        <f>LEFT(All_Opps[[#This Row],[Opportunity Name]],7)</f>
        <v>2409-01</v>
      </c>
      <c r="I2625" s="181" t="str" cm="1">
        <f t="array" ref="I26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625" s="181" t="str">
        <f>YEAR(All_Opps[[#This Row],[Close_Date]])&amp;"-"&amp;TEXT(MONTH(All_Opps[[#This Row],[Close_Date]]),"00")</f>
        <v>2022-11</v>
      </c>
      <c r="K2625" s="182">
        <f>All_Opps[[#This Row],[Created Date2]]*1</f>
        <v>44866</v>
      </c>
      <c r="L2625" s="183">
        <f>YEAR(All_Opps[[#This Row],[Created_Date]])</f>
        <v>2022</v>
      </c>
      <c r="M2625" s="184">
        <f>WEEKNUM(All_Opps[[#This Row],[Created_Date]],16)</f>
        <v>44</v>
      </c>
      <c r="N2625" s="182">
        <f>All_Opps[[#This Row],[Close Date]]*1</f>
        <v>44866</v>
      </c>
      <c r="O2625" s="185">
        <f>YEAR(All_Opps[[#This Row],[Close_Date]])</f>
        <v>2022</v>
      </c>
      <c r="P2625" s="183">
        <f>MONTH(All_Opps[[#This Row],[Close Date]])</f>
        <v>11</v>
      </c>
      <c r="Q2625" s="181">
        <f>WEEKNUM(All_Opps[[#This Row],[Close Date]],1)</f>
        <v>45</v>
      </c>
      <c r="R262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25" s="4" t="s">
        <v>5561</v>
      </c>
      <c r="T2625" s="4" t="s">
        <v>5562</v>
      </c>
      <c r="U2625" s="68">
        <v>44866</v>
      </c>
      <c r="V2625" s="347" t="s">
        <v>20</v>
      </c>
      <c r="W2625" s="341">
        <v>0</v>
      </c>
      <c r="X2625" s="4" t="s">
        <v>24</v>
      </c>
      <c r="Y2625" s="4" t="s">
        <v>328</v>
      </c>
      <c r="Z2625" s="68">
        <v>44866</v>
      </c>
    </row>
    <row r="2626" spans="1:26" ht="12.75" x14ac:dyDescent="0.35">
      <c r="A262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626" s="181" t="str">
        <f>IF(All_Opps[[#This Row],[WeekMod]]&lt;&gt;"",CONCATENATE(All_Opps[[#This Row],[Opp Year]],"-",TEXT(All_Opps[[#This Row],[WeekMod]],"00#")),"")</f>
        <v/>
      </c>
      <c r="C26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626" s="181" t="str">
        <f>CONCATENATE(All_Opps[[#This Row],[Opp Year]],"-",TEXT(All_Opps[[#This Row],[Week]],"00#"))</f>
        <v>2024-001</v>
      </c>
      <c r="E2626" s="181">
        <f>IFERROR(VALUE(RIGHT(All_Opps[[#This Row],[Opportunity Name]],2)),"")</f>
        <v>1</v>
      </c>
      <c r="F2626" s="181">
        <f>IFERROR(("20"&amp;LEFT(All_Opps[[#This Row],[Opportunity Name]],2))*1,"")</f>
        <v>2024</v>
      </c>
      <c r="G2626" s="181" t="str">
        <f>MID(All_Opps[[#This Row],[Opportunity Name]],3,2)</f>
        <v>09</v>
      </c>
      <c r="H2626" s="181" t="str">
        <f>LEFT(All_Opps[[#This Row],[Opportunity Name]],7)</f>
        <v>2409-01</v>
      </c>
      <c r="I2626" s="181" t="str" cm="1">
        <f t="array" ref="I26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26" s="181" t="str">
        <f>YEAR(All_Opps[[#This Row],[Close_Date]])&amp;"-"&amp;TEXT(MONTH(All_Opps[[#This Row],[Close_Date]]),"00")</f>
        <v>2022-10</v>
      </c>
      <c r="K2626" s="182">
        <f>All_Opps[[#This Row],[Created Date2]]*1</f>
        <v>44847</v>
      </c>
      <c r="L2626" s="183">
        <f>YEAR(All_Opps[[#This Row],[Created_Date]])</f>
        <v>2022</v>
      </c>
      <c r="M2626" s="184">
        <f>WEEKNUM(All_Opps[[#This Row],[Created_Date]],16)</f>
        <v>41</v>
      </c>
      <c r="N2626" s="182">
        <f>All_Opps[[#This Row],[Close Date]]*1</f>
        <v>44846</v>
      </c>
      <c r="O2626" s="185">
        <f>YEAR(All_Opps[[#This Row],[Close_Date]])</f>
        <v>2022</v>
      </c>
      <c r="P2626" s="183">
        <f>MONTH(All_Opps[[#This Row],[Close Date]])</f>
        <v>10</v>
      </c>
      <c r="Q2626" s="181">
        <f>WEEKNUM(All_Opps[[#This Row],[Close Date]],1)</f>
        <v>42</v>
      </c>
      <c r="R262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689</v>
      </c>
      <c r="S2626" s="4" t="s">
        <v>5563</v>
      </c>
      <c r="T2626" s="4" t="s">
        <v>5564</v>
      </c>
      <c r="U2626" s="68">
        <v>44846</v>
      </c>
      <c r="V2626" s="347" t="s">
        <v>19</v>
      </c>
      <c r="W2626" s="341">
        <v>0</v>
      </c>
      <c r="X2626" s="4" t="s">
        <v>6</v>
      </c>
      <c r="Y2626" s="4" t="s">
        <v>328</v>
      </c>
      <c r="Z2626" s="68">
        <v>44847</v>
      </c>
    </row>
    <row r="2627" spans="1:26" ht="12.75" x14ac:dyDescent="0.35">
      <c r="A26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95</v>
      </c>
      <c r="B2627" s="181" t="str">
        <f>IF(All_Opps[[#This Row],[WeekMod]]&lt;&gt;"",CONCATENATE(All_Opps[[#This Row],[Opp Year]],"-",TEXT(All_Opps[[#This Row],[WeekMod]],"00#")),"")</f>
        <v>2022-095</v>
      </c>
      <c r="C26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95</v>
      </c>
      <c r="D2627" s="181" t="str">
        <f>CONCATENATE(All_Opps[[#This Row],[Opp Year]],"-",TEXT(All_Opps[[#This Row],[Week]],"00#"))</f>
        <v>2022-095</v>
      </c>
      <c r="E2627" s="181">
        <f>IFERROR(VALUE(RIGHT(All_Opps[[#This Row],[Opportunity Name]],2)),"")</f>
        <v>2</v>
      </c>
      <c r="F2627" s="181">
        <f>IFERROR(("20"&amp;LEFT(All_Opps[[#This Row],[Opportunity Name]],2))*1,"")</f>
        <v>2022</v>
      </c>
      <c r="G2627" s="181" t="str">
        <f>MID(All_Opps[[#This Row],[Opportunity Name]],3,2)</f>
        <v>10</v>
      </c>
      <c r="H2627" s="181" t="str">
        <f>LEFT(All_Opps[[#This Row],[Opportunity Name]],7)</f>
        <v>2210-17</v>
      </c>
      <c r="I2627" s="181" t="str" cm="1">
        <f t="array" ref="I26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627" s="181" t="str">
        <f>YEAR(All_Opps[[#This Row],[Close_Date]])&amp;"-"&amp;TEXT(MONTH(All_Opps[[#This Row],[Close_Date]]),"00")</f>
        <v>2022-10</v>
      </c>
      <c r="K2627" s="182">
        <f>All_Opps[[#This Row],[Created Date2]]*1</f>
        <v>44854</v>
      </c>
      <c r="L2627" s="183">
        <f>YEAR(All_Opps[[#This Row],[Created_Date]])</f>
        <v>2022</v>
      </c>
      <c r="M2627" s="184">
        <f>WEEKNUM(All_Opps[[#This Row],[Created_Date]],16)</f>
        <v>42</v>
      </c>
      <c r="N2627" s="182">
        <f>All_Opps[[#This Row],[Close Date]]*1</f>
        <v>44853</v>
      </c>
      <c r="O2627" s="185">
        <f>YEAR(All_Opps[[#This Row],[Close_Date]])</f>
        <v>2022</v>
      </c>
      <c r="P2627" s="183">
        <f>MONTH(All_Opps[[#This Row],[Close Date]])</f>
        <v>10</v>
      </c>
      <c r="Q2627" s="181">
        <f>WEEKNUM(All_Opps[[#This Row],[Close Date]],1)</f>
        <v>43</v>
      </c>
      <c r="R262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27" s="4" t="s">
        <v>5565</v>
      </c>
      <c r="T2627" s="4" t="s">
        <v>5566</v>
      </c>
      <c r="U2627" s="68">
        <v>44853</v>
      </c>
      <c r="V2627" s="347" t="s">
        <v>20</v>
      </c>
      <c r="W2627" s="9">
        <v>21592</v>
      </c>
      <c r="X2627" s="4" t="s">
        <v>6</v>
      </c>
      <c r="Y2627" s="4" t="s">
        <v>1285</v>
      </c>
      <c r="Z2627" s="68">
        <v>44854</v>
      </c>
    </row>
    <row r="2628" spans="1:26" ht="12.75" x14ac:dyDescent="0.35">
      <c r="A26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2628" s="181" t="str">
        <f>IF(All_Opps[[#This Row],[WeekMod]]&lt;&gt;"",CONCATENATE(All_Opps[[#This Row],[Opp Year]],"-",TEXT(All_Opps[[#This Row],[WeekMod]],"00#")),"")</f>
        <v>2023-038</v>
      </c>
      <c r="C26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2628" s="181" t="str">
        <f>CONCATENATE(All_Opps[[#This Row],[Opp Year]],"-",TEXT(All_Opps[[#This Row],[Week]],"00#"))</f>
        <v>2023-038</v>
      </c>
      <c r="E2628" s="181">
        <f>IFERROR(VALUE(RIGHT(All_Opps[[#This Row],[Opportunity Name]],2)),"")</f>
        <v>5</v>
      </c>
      <c r="F2628" s="181">
        <f>IFERROR(("20"&amp;LEFT(All_Opps[[#This Row],[Opportunity Name]],2))*1,"")</f>
        <v>2023</v>
      </c>
      <c r="G2628" s="181" t="str">
        <f>MID(All_Opps[[#This Row],[Opportunity Name]],3,2)</f>
        <v>05</v>
      </c>
      <c r="H2628" s="181" t="str">
        <f>LEFT(All_Opps[[#This Row],[Opportunity Name]],7)</f>
        <v>2305-08</v>
      </c>
      <c r="I2628" s="181" t="str" cm="1">
        <f t="array" ref="I26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28" s="181" t="str">
        <f>YEAR(All_Opps[[#This Row],[Close_Date]])&amp;"-"&amp;TEXT(MONTH(All_Opps[[#This Row],[Close_Date]]),"00")</f>
        <v>2022-09</v>
      </c>
      <c r="K2628" s="182">
        <f>All_Opps[[#This Row],[Created Date2]]*1</f>
        <v>44779</v>
      </c>
      <c r="L2628" s="183">
        <f>YEAR(All_Opps[[#This Row],[Created_Date]])</f>
        <v>2022</v>
      </c>
      <c r="M2628" s="184">
        <f>WEEKNUM(All_Opps[[#This Row],[Created_Date]],16)</f>
        <v>32</v>
      </c>
      <c r="N2628" s="182">
        <f>All_Opps[[#This Row],[Close Date]]*1</f>
        <v>44821</v>
      </c>
      <c r="O2628" s="185">
        <f>YEAR(All_Opps[[#This Row],[Close_Date]])</f>
        <v>2022</v>
      </c>
      <c r="P2628" s="183">
        <f>MONTH(All_Opps[[#This Row],[Close Date]])</f>
        <v>9</v>
      </c>
      <c r="Q2628" s="181">
        <f>WEEKNUM(All_Opps[[#This Row],[Close Date]],1)</f>
        <v>38</v>
      </c>
      <c r="R262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268</v>
      </c>
      <c r="S2628" s="4" t="s">
        <v>5567</v>
      </c>
      <c r="T2628" s="4" t="s">
        <v>5568</v>
      </c>
      <c r="U2628" s="68">
        <v>44821</v>
      </c>
      <c r="V2628" s="347" t="s">
        <v>19</v>
      </c>
      <c r="W2628" s="9">
        <v>159930</v>
      </c>
      <c r="X2628" s="4" t="s">
        <v>11</v>
      </c>
      <c r="Y2628" s="4" t="s">
        <v>5320</v>
      </c>
      <c r="Z2628" s="68">
        <v>44779</v>
      </c>
    </row>
    <row r="2629" spans="1:26" ht="12.75" x14ac:dyDescent="0.35">
      <c r="A262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629" s="181" t="str">
        <f>IF(All_Opps[[#This Row],[WeekMod]]&lt;&gt;"",CONCATENATE(All_Opps[[#This Row],[Opp Year]],"-",TEXT(All_Opps[[#This Row],[WeekMod]],"00#")),"")</f>
        <v/>
      </c>
      <c r="C26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629" s="181" t="str">
        <f>CONCATENATE(All_Opps[[#This Row],[Opp Year]],"-",TEXT(All_Opps[[#This Row],[Week]],"00#"))</f>
        <v>2024-001</v>
      </c>
      <c r="E2629" s="181">
        <f>IFERROR(VALUE(RIGHT(All_Opps[[#This Row],[Opportunity Name]],2)),"")</f>
        <v>2</v>
      </c>
      <c r="F2629" s="181">
        <f>IFERROR(("20"&amp;LEFT(All_Opps[[#This Row],[Opportunity Name]],2))*1,"")</f>
        <v>2024</v>
      </c>
      <c r="G2629" s="181" t="str">
        <f>MID(All_Opps[[#This Row],[Opportunity Name]],3,2)</f>
        <v>05</v>
      </c>
      <c r="H2629" s="181" t="str">
        <f>LEFT(All_Opps[[#This Row],[Opportunity Name]],7)</f>
        <v>2405-02</v>
      </c>
      <c r="I2629" s="181" t="str" cm="1">
        <f t="array" ref="I26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29" s="181" t="str">
        <f>YEAR(All_Opps[[#This Row],[Close_Date]])&amp;"-"&amp;TEXT(MONTH(All_Opps[[#This Row],[Close_Date]]),"00")</f>
        <v>2022-10</v>
      </c>
      <c r="K2629" s="182">
        <f>All_Opps[[#This Row],[Created Date2]]*1</f>
        <v>44830</v>
      </c>
      <c r="L2629" s="183">
        <f>YEAR(All_Opps[[#This Row],[Created_Date]])</f>
        <v>2022</v>
      </c>
      <c r="M2629" s="184">
        <f>WEEKNUM(All_Opps[[#This Row],[Created_Date]],16)</f>
        <v>39</v>
      </c>
      <c r="N2629" s="182">
        <f>All_Opps[[#This Row],[Close Date]]*1</f>
        <v>44865</v>
      </c>
      <c r="O2629" s="185">
        <f>YEAR(All_Opps[[#This Row],[Close_Date]])</f>
        <v>2022</v>
      </c>
      <c r="P2629" s="183">
        <f>MONTH(All_Opps[[#This Row],[Close Date]])</f>
        <v>10</v>
      </c>
      <c r="Q2629" s="181">
        <f>WEEKNUM(All_Opps[[#This Row],[Close Date]],1)</f>
        <v>45</v>
      </c>
      <c r="R262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583</v>
      </c>
      <c r="S2629" s="4" t="s">
        <v>5569</v>
      </c>
      <c r="T2629" s="4" t="s">
        <v>5570</v>
      </c>
      <c r="U2629" s="68">
        <v>44865</v>
      </c>
      <c r="V2629" s="347" t="s">
        <v>19</v>
      </c>
      <c r="W2629" s="341">
        <v>285730</v>
      </c>
      <c r="X2629" s="4" t="s">
        <v>11</v>
      </c>
      <c r="Y2629" s="4" t="s">
        <v>328</v>
      </c>
      <c r="Z2629" s="68">
        <v>44830</v>
      </c>
    </row>
    <row r="2630" spans="1:26" ht="12.75" x14ac:dyDescent="0.35">
      <c r="A26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93</v>
      </c>
      <c r="B2630" s="181" t="str">
        <f>IF(All_Opps[[#This Row],[WeekMod]]&lt;&gt;"",CONCATENATE(All_Opps[[#This Row],[Opp Year]],"-",TEXT(All_Opps[[#This Row],[WeekMod]],"00#")),"")</f>
        <v>2022-093</v>
      </c>
      <c r="C26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93</v>
      </c>
      <c r="D2630" s="181" t="str">
        <f>CONCATENATE(All_Opps[[#This Row],[Opp Year]],"-",TEXT(All_Opps[[#This Row],[Week]],"00#"))</f>
        <v>2022-093</v>
      </c>
      <c r="E2630" s="181">
        <f>IFERROR(VALUE(RIGHT(All_Opps[[#This Row],[Opportunity Name]],2)),"")</f>
        <v>2</v>
      </c>
      <c r="F2630" s="181">
        <f>IFERROR(("20"&amp;LEFT(All_Opps[[#This Row],[Opportunity Name]],2))*1,"")</f>
        <v>2022</v>
      </c>
      <c r="G2630" s="181" t="str">
        <f>MID(All_Opps[[#This Row],[Opportunity Name]],3,2)</f>
        <v>11</v>
      </c>
      <c r="H2630" s="181" t="str">
        <f>LEFT(All_Opps[[#This Row],[Opportunity Name]],7)</f>
        <v>2211-09</v>
      </c>
      <c r="I2630" s="181" t="str" cm="1">
        <f t="array" ref="I26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30" s="181" t="str">
        <f>YEAR(All_Opps[[#This Row],[Close_Date]])&amp;"-"&amp;TEXT(MONTH(All_Opps[[#This Row],[Close_Date]]),"00")</f>
        <v>2022-10</v>
      </c>
      <c r="K2630" s="182">
        <f>All_Opps[[#This Row],[Created Date2]]*1</f>
        <v>44830</v>
      </c>
      <c r="L2630" s="183">
        <f>YEAR(All_Opps[[#This Row],[Created_Date]])</f>
        <v>2022</v>
      </c>
      <c r="M2630" s="184">
        <f>WEEKNUM(All_Opps[[#This Row],[Created_Date]],16)</f>
        <v>39</v>
      </c>
      <c r="N2630" s="182">
        <f>All_Opps[[#This Row],[Close Date]]*1</f>
        <v>44841</v>
      </c>
      <c r="O2630" s="185">
        <f>YEAR(All_Opps[[#This Row],[Close_Date]])</f>
        <v>2022</v>
      </c>
      <c r="P2630" s="183">
        <f>MONTH(All_Opps[[#This Row],[Close Date]])</f>
        <v>10</v>
      </c>
      <c r="Q2630" s="181">
        <f>WEEKNUM(All_Opps[[#This Row],[Close Date]],1)</f>
        <v>41</v>
      </c>
      <c r="R263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</v>
      </c>
      <c r="S2630" s="4" t="s">
        <v>5571</v>
      </c>
      <c r="T2630" s="4" t="s">
        <v>5572</v>
      </c>
      <c r="U2630" s="68">
        <v>44841</v>
      </c>
      <c r="V2630" s="347" t="s">
        <v>19</v>
      </c>
      <c r="W2630" s="9">
        <v>69400</v>
      </c>
      <c r="X2630" s="4" t="s">
        <v>13</v>
      </c>
      <c r="Y2630" s="4" t="s">
        <v>1285</v>
      </c>
      <c r="Z2630" s="68">
        <v>44830</v>
      </c>
    </row>
    <row r="2631" spans="1:26" ht="12.75" x14ac:dyDescent="0.35">
      <c r="A263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631" s="181" t="str">
        <f>IF(All_Opps[[#This Row],[WeekMod]]&lt;&gt;"",CONCATENATE(All_Opps[[#This Row],[Opp Year]],"-",TEXT(All_Opps[[#This Row],[WeekMod]],"00#")),"")</f>
        <v/>
      </c>
      <c r="C26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631" s="181" t="str">
        <f>CONCATENATE(All_Opps[[#This Row],[Opp Year]],"-",TEXT(All_Opps[[#This Row],[Week]],"00#"))</f>
        <v>2025-001</v>
      </c>
      <c r="E2631" s="181">
        <f>IFERROR(VALUE(RIGHT(All_Opps[[#This Row],[Opportunity Name]],2)),"")</f>
        <v>2</v>
      </c>
      <c r="F2631" s="181">
        <f>IFERROR(("20"&amp;LEFT(All_Opps[[#This Row],[Opportunity Name]],2))*1,"")</f>
        <v>2025</v>
      </c>
      <c r="G2631" s="181" t="str">
        <f>MID(All_Opps[[#This Row],[Opportunity Name]],3,2)</f>
        <v>07</v>
      </c>
      <c r="H2631" s="181" t="str">
        <f>LEFT(All_Opps[[#This Row],[Opportunity Name]],7)</f>
        <v>2507 Ca</v>
      </c>
      <c r="I2631" s="181" t="str" cm="1">
        <f t="array" ref="I26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31" s="181" t="str">
        <f>YEAR(All_Opps[[#This Row],[Close_Date]])&amp;"-"&amp;TEXT(MONTH(All_Opps[[#This Row],[Close_Date]]),"00")</f>
        <v>2022-10</v>
      </c>
      <c r="K2631" s="182">
        <f>All_Opps[[#This Row],[Created Date2]]*1</f>
        <v>44781</v>
      </c>
      <c r="L2631" s="183">
        <f>YEAR(All_Opps[[#This Row],[Created_Date]])</f>
        <v>2022</v>
      </c>
      <c r="M2631" s="184">
        <f>WEEKNUM(All_Opps[[#This Row],[Created_Date]],16)</f>
        <v>32</v>
      </c>
      <c r="N2631" s="182">
        <f>All_Opps[[#This Row],[Close Date]]*1</f>
        <v>44860</v>
      </c>
      <c r="O2631" s="185">
        <f>YEAR(All_Opps[[#This Row],[Close_Date]])</f>
        <v>2022</v>
      </c>
      <c r="P2631" s="183">
        <f>MONTH(All_Opps[[#This Row],[Close Date]])</f>
        <v>10</v>
      </c>
      <c r="Q2631" s="181">
        <f>WEEKNUM(All_Opps[[#This Row],[Close Date]],1)</f>
        <v>44</v>
      </c>
      <c r="R263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31" s="4" t="s">
        <v>5573</v>
      </c>
      <c r="T2631" s="4" t="s">
        <v>5574</v>
      </c>
      <c r="U2631" s="68">
        <v>44860</v>
      </c>
      <c r="V2631" s="347" t="s">
        <v>18</v>
      </c>
      <c r="W2631" s="9">
        <v>63781</v>
      </c>
      <c r="X2631" s="4" t="s">
        <v>13</v>
      </c>
      <c r="Y2631" s="4" t="s">
        <v>1285</v>
      </c>
      <c r="Z2631" s="68">
        <v>44781</v>
      </c>
    </row>
    <row r="2632" spans="1:26" ht="12.75" x14ac:dyDescent="0.35">
      <c r="A26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97</v>
      </c>
      <c r="B2632" s="181" t="str">
        <f>IF(All_Opps[[#This Row],[WeekMod]]&lt;&gt;"",CONCATENATE(All_Opps[[#This Row],[Opp Year]],"-",TEXT(All_Opps[[#This Row],[WeekMod]],"00#")),"")</f>
        <v>2022-097</v>
      </c>
      <c r="C26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97</v>
      </c>
      <c r="D2632" s="181" t="str">
        <f>CONCATENATE(All_Opps[[#This Row],[Opp Year]],"-",TEXT(All_Opps[[#This Row],[Week]],"00#"))</f>
        <v>2022-097</v>
      </c>
      <c r="E2632" s="181">
        <f>IFERROR(VALUE(RIGHT(All_Opps[[#This Row],[Opportunity Name]],2)),"")</f>
        <v>4</v>
      </c>
      <c r="F2632" s="181">
        <f>IFERROR(("20"&amp;LEFT(All_Opps[[#This Row],[Opportunity Name]],2))*1,"")</f>
        <v>2022</v>
      </c>
      <c r="G2632" s="181" t="str">
        <f>MID(All_Opps[[#This Row],[Opportunity Name]],3,2)</f>
        <v>10</v>
      </c>
      <c r="H2632" s="181" t="str">
        <f>LEFT(All_Opps[[#This Row],[Opportunity Name]],7)</f>
        <v>2210 La</v>
      </c>
      <c r="I2632" s="181" t="str" cm="1">
        <f t="array" ref="I26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32" s="181" t="str">
        <f>YEAR(All_Opps[[#This Row],[Close_Date]])&amp;"-"&amp;TEXT(MONTH(All_Opps[[#This Row],[Close_Date]]),"00")</f>
        <v>2022-11</v>
      </c>
      <c r="K2632" s="182">
        <f>All_Opps[[#This Row],[Created Date2]]*1</f>
        <v>44852</v>
      </c>
      <c r="L2632" s="183">
        <f>YEAR(All_Opps[[#This Row],[Created_Date]])</f>
        <v>2022</v>
      </c>
      <c r="M2632" s="184">
        <f>WEEKNUM(All_Opps[[#This Row],[Created_Date]],16)</f>
        <v>42</v>
      </c>
      <c r="N2632" s="182">
        <f>All_Opps[[#This Row],[Close Date]]*1</f>
        <v>44869</v>
      </c>
      <c r="O2632" s="185">
        <f>YEAR(All_Opps[[#This Row],[Close_Date]])</f>
        <v>2022</v>
      </c>
      <c r="P2632" s="183">
        <f>MONTH(All_Opps[[#This Row],[Close Date]])</f>
        <v>11</v>
      </c>
      <c r="Q2632" s="181">
        <f>WEEKNUM(All_Opps[[#This Row],[Close Date]],1)</f>
        <v>45</v>
      </c>
      <c r="R26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32" s="4" t="s">
        <v>5575</v>
      </c>
      <c r="T2632" s="4" t="s">
        <v>5576</v>
      </c>
      <c r="U2632" s="68">
        <v>44869</v>
      </c>
      <c r="V2632" s="347" t="s">
        <v>18</v>
      </c>
      <c r="W2632" s="341">
        <v>71232</v>
      </c>
      <c r="X2632" s="4" t="s">
        <v>6</v>
      </c>
      <c r="Y2632" s="4" t="s">
        <v>328</v>
      </c>
      <c r="Z2632" s="68">
        <v>44852</v>
      </c>
    </row>
    <row r="2633" spans="1:26" ht="12.75" x14ac:dyDescent="0.35">
      <c r="A26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92</v>
      </c>
      <c r="B2633" s="181" t="str">
        <f>IF(All_Opps[[#This Row],[WeekMod]]&lt;&gt;"",CONCATENATE(All_Opps[[#This Row],[Opp Year]],"-",TEXT(All_Opps[[#This Row],[WeekMod]],"00#")),"")</f>
        <v>2022-092</v>
      </c>
      <c r="C26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92</v>
      </c>
      <c r="D2633" s="181" t="str">
        <f>CONCATENATE(All_Opps[[#This Row],[Opp Year]],"-",TEXT(All_Opps[[#This Row],[Week]],"00#"))</f>
        <v>2022-092</v>
      </c>
      <c r="E2633" s="181">
        <f>IFERROR(VALUE(RIGHT(All_Opps[[#This Row],[Opportunity Name]],2)),"")</f>
        <v>3</v>
      </c>
      <c r="F2633" s="181">
        <f>IFERROR(("20"&amp;LEFT(All_Opps[[#This Row],[Opportunity Name]],2))*1,"")</f>
        <v>2022</v>
      </c>
      <c r="G2633" s="181" t="str">
        <f>MID(All_Opps[[#This Row],[Opportunity Name]],3,2)</f>
        <v>12</v>
      </c>
      <c r="H2633" s="181" t="str">
        <f>LEFT(All_Opps[[#This Row],[Opportunity Name]],7)</f>
        <v>2212 Ca</v>
      </c>
      <c r="I2633" s="181" t="str" cm="1">
        <f t="array" ref="I26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33" s="181" t="str">
        <f>YEAR(All_Opps[[#This Row],[Close_Date]])&amp;"-"&amp;TEXT(MONTH(All_Opps[[#This Row],[Close_Date]]),"00")</f>
        <v>2022-09</v>
      </c>
      <c r="K2633" s="182">
        <f>All_Opps[[#This Row],[Created Date2]]*1</f>
        <v>44817</v>
      </c>
      <c r="L2633" s="183">
        <f>YEAR(All_Opps[[#This Row],[Created_Date]])</f>
        <v>2022</v>
      </c>
      <c r="M2633" s="184">
        <f>WEEKNUM(All_Opps[[#This Row],[Created_Date]],16)</f>
        <v>37</v>
      </c>
      <c r="N2633" s="182">
        <f>All_Opps[[#This Row],[Close Date]]*1</f>
        <v>44834</v>
      </c>
      <c r="O2633" s="185">
        <f>YEAR(All_Opps[[#This Row],[Close_Date]])</f>
        <v>2022</v>
      </c>
      <c r="P2633" s="183">
        <f>MONTH(All_Opps[[#This Row],[Close Date]])</f>
        <v>9</v>
      </c>
      <c r="Q2633" s="181">
        <f>WEEKNUM(All_Opps[[#This Row],[Close Date]],1)</f>
        <v>40</v>
      </c>
      <c r="R26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33" s="4" t="s">
        <v>5577</v>
      </c>
      <c r="T2633" s="4" t="s">
        <v>5578</v>
      </c>
      <c r="U2633" s="68">
        <v>44834</v>
      </c>
      <c r="V2633" s="347" t="s">
        <v>18</v>
      </c>
      <c r="W2633" s="341">
        <v>90745</v>
      </c>
      <c r="X2633" s="4" t="s">
        <v>6</v>
      </c>
      <c r="Y2633" s="4" t="s">
        <v>328</v>
      </c>
      <c r="Z2633" s="68">
        <v>44817</v>
      </c>
    </row>
    <row r="2634" spans="1:26" ht="12.75" x14ac:dyDescent="0.35">
      <c r="A26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2634" s="181" t="str">
        <f>IF(All_Opps[[#This Row],[WeekMod]]&lt;&gt;"",CONCATENATE(All_Opps[[#This Row],[Opp Year]],"-",TEXT(All_Opps[[#This Row],[WeekMod]],"00#")),"")</f>
        <v>2023-044</v>
      </c>
      <c r="C26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2634" s="181" t="str">
        <f>CONCATENATE(All_Opps[[#This Row],[Opp Year]],"-",TEXT(All_Opps[[#This Row],[Week]],"00#"))</f>
        <v>2023-044</v>
      </c>
      <c r="E2634" s="181">
        <f>IFERROR(VALUE(RIGHT(All_Opps[[#This Row],[Opportunity Name]],2)),"")</f>
        <v>2</v>
      </c>
      <c r="F2634" s="181">
        <f>IFERROR(("20"&amp;LEFT(All_Opps[[#This Row],[Opportunity Name]],2))*1,"")</f>
        <v>2023</v>
      </c>
      <c r="G2634" s="181" t="str">
        <f>MID(All_Opps[[#This Row],[Opportunity Name]],3,2)</f>
        <v>01</v>
      </c>
      <c r="H2634" s="181" t="str">
        <f>LEFT(All_Opps[[#This Row],[Opportunity Name]],7)</f>
        <v>2301-09</v>
      </c>
      <c r="I2634" s="181" t="str" cm="1">
        <f t="array" ref="I26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34" s="181" t="str">
        <f>YEAR(All_Opps[[#This Row],[Close_Date]])&amp;"-"&amp;TEXT(MONTH(All_Opps[[#This Row],[Close_Date]]),"00")</f>
        <v>2022-10</v>
      </c>
      <c r="K2634" s="182">
        <f>All_Opps[[#This Row],[Created Date2]]*1</f>
        <v>44851</v>
      </c>
      <c r="L2634" s="183">
        <f>YEAR(All_Opps[[#This Row],[Created_Date]])</f>
        <v>2022</v>
      </c>
      <c r="M2634" s="184">
        <f>WEEKNUM(All_Opps[[#This Row],[Created_Date]],16)</f>
        <v>42</v>
      </c>
      <c r="N2634" s="182">
        <f>All_Opps[[#This Row],[Close Date]]*1</f>
        <v>44858</v>
      </c>
      <c r="O2634" s="185">
        <f>YEAR(All_Opps[[#This Row],[Close_Date]])</f>
        <v>2022</v>
      </c>
      <c r="P2634" s="183">
        <f>MONTH(All_Opps[[#This Row],[Close Date]])</f>
        <v>10</v>
      </c>
      <c r="Q2634" s="181">
        <f>WEEKNUM(All_Opps[[#This Row],[Close Date]],1)</f>
        <v>44</v>
      </c>
      <c r="R263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76</v>
      </c>
      <c r="S2634" s="4" t="s">
        <v>5579</v>
      </c>
      <c r="T2634" s="4" t="s">
        <v>5580</v>
      </c>
      <c r="U2634" s="68">
        <v>44858</v>
      </c>
      <c r="V2634" s="347" t="s">
        <v>19</v>
      </c>
      <c r="W2634" s="341">
        <v>25249</v>
      </c>
      <c r="X2634" s="4" t="s">
        <v>13</v>
      </c>
      <c r="Y2634" s="4" t="s">
        <v>328</v>
      </c>
      <c r="Z2634" s="68">
        <v>44851</v>
      </c>
    </row>
    <row r="2635" spans="1:26" ht="12.75" x14ac:dyDescent="0.35">
      <c r="A26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2635" s="181" t="str">
        <f>IF(All_Opps[[#This Row],[WeekMod]]&lt;&gt;"",CONCATENATE(All_Opps[[#This Row],[Opp Year]],"-",TEXT(All_Opps[[#This Row],[WeekMod]],"00#")),"")</f>
        <v>2023-045</v>
      </c>
      <c r="C26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2635" s="181" t="str">
        <f>CONCATENATE(All_Opps[[#This Row],[Opp Year]],"-",TEXT(All_Opps[[#This Row],[Week]],"00#"))</f>
        <v>2023-045</v>
      </c>
      <c r="E2635" s="181">
        <f>IFERROR(VALUE(RIGHT(All_Opps[[#This Row],[Opportunity Name]],2)),"")</f>
        <v>2</v>
      </c>
      <c r="F2635" s="181">
        <f>IFERROR(("20"&amp;LEFT(All_Opps[[#This Row],[Opportunity Name]],2))*1,"")</f>
        <v>2023</v>
      </c>
      <c r="G2635" s="181" t="str">
        <f>MID(All_Opps[[#This Row],[Opportunity Name]],3,2)</f>
        <v>01</v>
      </c>
      <c r="H2635" s="181" t="str">
        <f>LEFT(All_Opps[[#This Row],[Opportunity Name]],7)</f>
        <v>2301 No</v>
      </c>
      <c r="I2635" s="181" t="str" cm="1">
        <f t="array" ref="I26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35" s="181" t="str">
        <f>YEAR(All_Opps[[#This Row],[Close_Date]])&amp;"-"&amp;TEXT(MONTH(All_Opps[[#This Row],[Close_Date]]),"00")</f>
        <v>2022-11</v>
      </c>
      <c r="K2635" s="182">
        <f>All_Opps[[#This Row],[Created Date2]]*1</f>
        <v>44859</v>
      </c>
      <c r="L2635" s="183">
        <f>YEAR(All_Opps[[#This Row],[Created_Date]])</f>
        <v>2022</v>
      </c>
      <c r="M2635" s="184">
        <f>WEEKNUM(All_Opps[[#This Row],[Created_Date]],16)</f>
        <v>43</v>
      </c>
      <c r="N2635" s="182">
        <f>All_Opps[[#This Row],[Close Date]]*1</f>
        <v>44866</v>
      </c>
      <c r="O2635" s="185">
        <f>YEAR(All_Opps[[#This Row],[Close_Date]])</f>
        <v>2022</v>
      </c>
      <c r="P2635" s="183">
        <f>MONTH(All_Opps[[#This Row],[Close Date]])</f>
        <v>11</v>
      </c>
      <c r="Q2635" s="181">
        <f>WEEKNUM(All_Opps[[#This Row],[Close Date]],1)</f>
        <v>45</v>
      </c>
      <c r="R263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35" s="4" t="s">
        <v>5581</v>
      </c>
      <c r="T2635" s="4" t="s">
        <v>5582</v>
      </c>
      <c r="U2635" s="68">
        <v>44866</v>
      </c>
      <c r="V2635" s="347" t="s">
        <v>18</v>
      </c>
      <c r="W2635" s="9">
        <v>87544</v>
      </c>
      <c r="X2635" s="4" t="s">
        <v>13</v>
      </c>
      <c r="Y2635" s="4" t="s">
        <v>5320</v>
      </c>
      <c r="Z2635" s="68">
        <v>44859</v>
      </c>
    </row>
    <row r="2636" spans="1:26" ht="12.75" x14ac:dyDescent="0.35">
      <c r="A26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96</v>
      </c>
      <c r="B2636" s="181" t="str">
        <f>IF(All_Opps[[#This Row],[WeekMod]]&lt;&gt;"",CONCATENATE(All_Opps[[#This Row],[Opp Year]],"-",TEXT(All_Opps[[#This Row],[WeekMod]],"00#")),"")</f>
        <v>2022-096</v>
      </c>
      <c r="C26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96</v>
      </c>
      <c r="D2636" s="181" t="str">
        <f>CONCATENATE(All_Opps[[#This Row],[Opp Year]],"-",TEXT(All_Opps[[#This Row],[Week]],"00#"))</f>
        <v>2022-096</v>
      </c>
      <c r="E2636" s="181">
        <f>IFERROR(VALUE(RIGHT(All_Opps[[#This Row],[Opportunity Name]],2)),"")</f>
        <v>10</v>
      </c>
      <c r="F2636" s="181">
        <f>IFERROR(("20"&amp;LEFT(All_Opps[[#This Row],[Opportunity Name]],2))*1,"")</f>
        <v>2022</v>
      </c>
      <c r="G2636" s="181" t="str">
        <f>MID(All_Opps[[#This Row],[Opportunity Name]],3,2)</f>
        <v>11</v>
      </c>
      <c r="H2636" s="181" t="str">
        <f>LEFT(All_Opps[[#This Row],[Opportunity Name]],7)</f>
        <v>2211 Ub</v>
      </c>
      <c r="I2636" s="181" t="str" cm="1">
        <f t="array" ref="I26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36" s="181" t="str">
        <f>YEAR(All_Opps[[#This Row],[Close_Date]])&amp;"-"&amp;TEXT(MONTH(All_Opps[[#This Row],[Close_Date]]),"00")</f>
        <v>2022-10</v>
      </c>
      <c r="K2636" s="182">
        <f>All_Opps[[#This Row],[Created Date2]]*1</f>
        <v>44854</v>
      </c>
      <c r="L2636" s="183">
        <f>YEAR(All_Opps[[#This Row],[Created_Date]])</f>
        <v>2022</v>
      </c>
      <c r="M2636" s="184">
        <f>WEEKNUM(All_Opps[[#This Row],[Created_Date]],16)</f>
        <v>42</v>
      </c>
      <c r="N2636" s="182">
        <f>All_Opps[[#This Row],[Close Date]]*1</f>
        <v>44860</v>
      </c>
      <c r="O2636" s="185">
        <f>YEAR(All_Opps[[#This Row],[Close_Date]])</f>
        <v>2022</v>
      </c>
      <c r="P2636" s="183">
        <f>MONTH(All_Opps[[#This Row],[Close Date]])</f>
        <v>10</v>
      </c>
      <c r="Q2636" s="181">
        <f>WEEKNUM(All_Opps[[#This Row],[Close Date]],1)</f>
        <v>44</v>
      </c>
      <c r="R263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36" s="4" t="s">
        <v>5583</v>
      </c>
      <c r="T2636" s="4" t="s">
        <v>5584</v>
      </c>
      <c r="U2636" s="68">
        <v>44860</v>
      </c>
      <c r="V2636" s="347" t="s">
        <v>18</v>
      </c>
      <c r="W2636" s="9">
        <v>193911</v>
      </c>
      <c r="X2636" s="4" t="s">
        <v>16</v>
      </c>
      <c r="Y2636" s="4" t="s">
        <v>5320</v>
      </c>
      <c r="Z2636" s="68">
        <v>44854</v>
      </c>
    </row>
    <row r="2637" spans="1:26" ht="12.75" x14ac:dyDescent="0.35">
      <c r="A26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2637" s="181" t="str">
        <f>IF(All_Opps[[#This Row],[WeekMod]]&lt;&gt;"",CONCATENATE(All_Opps[[#This Row],[Opp Year]],"-",TEXT(All_Opps[[#This Row],[WeekMod]],"00#")),"")</f>
        <v>2023-043</v>
      </c>
      <c r="C26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2637" s="181" t="str">
        <f>CONCATENATE(All_Opps[[#This Row],[Opp Year]],"-",TEXT(All_Opps[[#This Row],[Week]],"00#"))</f>
        <v>2023-043</v>
      </c>
      <c r="E2637" s="181">
        <f>IFERROR(VALUE(RIGHT(All_Opps[[#This Row],[Opportunity Name]],2)),"")</f>
        <v>2</v>
      </c>
      <c r="F2637" s="181">
        <f>IFERROR(("20"&amp;LEFT(All_Opps[[#This Row],[Opportunity Name]],2))*1,"")</f>
        <v>2023</v>
      </c>
      <c r="G2637" s="181" t="str">
        <f>MID(All_Opps[[#This Row],[Opportunity Name]],3,2)</f>
        <v>01</v>
      </c>
      <c r="H2637" s="181" t="str">
        <f>LEFT(All_Opps[[#This Row],[Opportunity Name]],7)</f>
        <v>2301-08</v>
      </c>
      <c r="I2637" s="181" t="str" cm="1">
        <f t="array" ref="I26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37" s="181" t="str">
        <f>YEAR(All_Opps[[#This Row],[Close_Date]])&amp;"-"&amp;TEXT(MONTH(All_Opps[[#This Row],[Close_Date]]),"00")</f>
        <v>2022-10</v>
      </c>
      <c r="K2637" s="182">
        <f>All_Opps[[#This Row],[Created Date2]]*1</f>
        <v>44816</v>
      </c>
      <c r="L2637" s="183">
        <f>YEAR(All_Opps[[#This Row],[Created_Date]])</f>
        <v>2022</v>
      </c>
      <c r="M2637" s="184">
        <f>WEEKNUM(All_Opps[[#This Row],[Created_Date]],16)</f>
        <v>37</v>
      </c>
      <c r="N2637" s="182">
        <f>All_Opps[[#This Row],[Close Date]]*1</f>
        <v>44856</v>
      </c>
      <c r="O2637" s="185">
        <f>YEAR(All_Opps[[#This Row],[Close_Date]])</f>
        <v>2022</v>
      </c>
      <c r="P2637" s="183">
        <f>MONTH(All_Opps[[#This Row],[Close Date]])</f>
        <v>10</v>
      </c>
      <c r="Q2637" s="181">
        <f>WEEKNUM(All_Opps[[#This Row],[Close Date]],1)</f>
        <v>43</v>
      </c>
      <c r="R263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111</v>
      </c>
      <c r="S2637" s="4" t="s">
        <v>5585</v>
      </c>
      <c r="T2637" s="4" t="s">
        <v>5586</v>
      </c>
      <c r="U2637" s="68">
        <v>44856</v>
      </c>
      <c r="V2637" s="347" t="s">
        <v>19</v>
      </c>
      <c r="W2637" s="9">
        <v>52200</v>
      </c>
      <c r="X2637" s="4" t="s">
        <v>11</v>
      </c>
      <c r="Y2637" s="4" t="s">
        <v>5320</v>
      </c>
      <c r="Z2637" s="68">
        <v>44816</v>
      </c>
    </row>
    <row r="2638" spans="1:26" ht="12.75" x14ac:dyDescent="0.35">
      <c r="A26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2638" s="181" t="str">
        <f>IF(All_Opps[[#This Row],[WeekMod]]&lt;&gt;"",CONCATENATE(All_Opps[[#This Row],[Opp Year]],"-",TEXT(All_Opps[[#This Row],[WeekMod]],"00#")),"")</f>
        <v>2023-038</v>
      </c>
      <c r="C26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2638" s="181" t="str">
        <f>CONCATENATE(All_Opps[[#This Row],[Opp Year]],"-",TEXT(All_Opps[[#This Row],[Week]],"00#"))</f>
        <v>2023-038</v>
      </c>
      <c r="E2638" s="181">
        <f>IFERROR(VALUE(RIGHT(All_Opps[[#This Row],[Opportunity Name]],2)),"")</f>
        <v>1</v>
      </c>
      <c r="F2638" s="181">
        <f>IFERROR(("20"&amp;LEFT(All_Opps[[#This Row],[Opportunity Name]],2))*1,"")</f>
        <v>2023</v>
      </c>
      <c r="G2638" s="181" t="str">
        <f>MID(All_Opps[[#This Row],[Opportunity Name]],3,2)</f>
        <v>04</v>
      </c>
      <c r="H2638" s="181" t="str">
        <f>LEFT(All_Opps[[#This Row],[Opportunity Name]],7)</f>
        <v>2304-04</v>
      </c>
      <c r="I2638" s="181" t="str" cm="1">
        <f t="array" ref="I26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38" s="181" t="str">
        <f>YEAR(All_Opps[[#This Row],[Close_Date]])&amp;"-"&amp;TEXT(MONTH(All_Opps[[#This Row],[Close_Date]]),"00")</f>
        <v>2022-09</v>
      </c>
      <c r="K2638" s="182">
        <f>All_Opps[[#This Row],[Created Date2]]*1</f>
        <v>44819</v>
      </c>
      <c r="L2638" s="183">
        <f>YEAR(All_Opps[[#This Row],[Created_Date]])</f>
        <v>2022</v>
      </c>
      <c r="M2638" s="184">
        <f>WEEKNUM(All_Opps[[#This Row],[Created_Date]],16)</f>
        <v>37</v>
      </c>
      <c r="N2638" s="182">
        <f>All_Opps[[#This Row],[Close Date]]*1</f>
        <v>44819</v>
      </c>
      <c r="O2638" s="185">
        <f>YEAR(All_Opps[[#This Row],[Close_Date]])</f>
        <v>2022</v>
      </c>
      <c r="P2638" s="183">
        <f>MONTH(All_Opps[[#This Row],[Close Date]])</f>
        <v>9</v>
      </c>
      <c r="Q2638" s="181">
        <f>WEEKNUM(All_Opps[[#This Row],[Close Date]],1)</f>
        <v>38</v>
      </c>
      <c r="R263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198</v>
      </c>
      <c r="S2638" s="4" t="s">
        <v>5587</v>
      </c>
      <c r="T2638" s="4" t="s">
        <v>5588</v>
      </c>
      <c r="U2638" s="68">
        <v>44819</v>
      </c>
      <c r="V2638" s="347" t="s">
        <v>19</v>
      </c>
      <c r="W2638" s="341">
        <v>16813</v>
      </c>
      <c r="X2638" s="4" t="s">
        <v>29</v>
      </c>
      <c r="Y2638" s="4" t="s">
        <v>328</v>
      </c>
      <c r="Z2638" s="68">
        <v>44819</v>
      </c>
    </row>
    <row r="2639" spans="1:26" ht="12.75" x14ac:dyDescent="0.35">
      <c r="A26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2639" s="181" t="str">
        <f>IF(All_Opps[[#This Row],[WeekMod]]&lt;&gt;"",CONCATENATE(All_Opps[[#This Row],[Opp Year]],"-",TEXT(All_Opps[[#This Row],[WeekMod]],"00#")),"")</f>
        <v>2023-038</v>
      </c>
      <c r="C26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2639" s="181" t="str">
        <f>CONCATENATE(All_Opps[[#This Row],[Opp Year]],"-",TEXT(All_Opps[[#This Row],[Week]],"00#"))</f>
        <v>2023-038</v>
      </c>
      <c r="E2639" s="181">
        <f>IFERROR(VALUE(RIGHT(All_Opps[[#This Row],[Opportunity Name]],2)),"")</f>
        <v>2</v>
      </c>
      <c r="F2639" s="181">
        <f>IFERROR(("20"&amp;LEFT(All_Opps[[#This Row],[Opportunity Name]],2))*1,"")</f>
        <v>2023</v>
      </c>
      <c r="G2639" s="181" t="str">
        <f>MID(All_Opps[[#This Row],[Opportunity Name]],3,2)</f>
        <v>08</v>
      </c>
      <c r="H2639" s="181" t="str">
        <f>LEFT(All_Opps[[#This Row],[Opportunity Name]],7)</f>
        <v>2308-18</v>
      </c>
      <c r="I2639" s="181" t="str" cm="1">
        <f t="array" ref="I26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39" s="181" t="str">
        <f>YEAR(All_Opps[[#This Row],[Close_Date]])&amp;"-"&amp;TEXT(MONTH(All_Opps[[#This Row],[Close_Date]]),"00")</f>
        <v>2022-09</v>
      </c>
      <c r="K2639" s="182">
        <f>All_Opps[[#This Row],[Created Date2]]*1</f>
        <v>44797</v>
      </c>
      <c r="L2639" s="183">
        <f>YEAR(All_Opps[[#This Row],[Created_Date]])</f>
        <v>2022</v>
      </c>
      <c r="M2639" s="184">
        <f>WEEKNUM(All_Opps[[#This Row],[Created_Date]],16)</f>
        <v>34</v>
      </c>
      <c r="N2639" s="182">
        <f>All_Opps[[#This Row],[Close Date]]*1</f>
        <v>44816</v>
      </c>
      <c r="O2639" s="185">
        <f>YEAR(All_Opps[[#This Row],[Close_Date]])</f>
        <v>2022</v>
      </c>
      <c r="P2639" s="183">
        <f>MONTH(All_Opps[[#This Row],[Close Date]])</f>
        <v>9</v>
      </c>
      <c r="Q2639" s="181">
        <f>WEEKNUM(All_Opps[[#This Row],[Close Date]],1)</f>
        <v>38</v>
      </c>
      <c r="R263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342</v>
      </c>
      <c r="S2639" s="4" t="s">
        <v>5589</v>
      </c>
      <c r="T2639" s="4" t="s">
        <v>5590</v>
      </c>
      <c r="U2639" s="68">
        <v>44816</v>
      </c>
      <c r="V2639" s="347" t="s">
        <v>19</v>
      </c>
      <c r="W2639" s="9">
        <v>48547</v>
      </c>
      <c r="X2639" s="4" t="s">
        <v>27</v>
      </c>
      <c r="Y2639" s="4" t="s">
        <v>1285</v>
      </c>
      <c r="Z2639" s="68">
        <v>44797</v>
      </c>
    </row>
    <row r="2640" spans="1:26" ht="12.75" x14ac:dyDescent="0.35">
      <c r="A26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2640" s="181" t="str">
        <f>IF(All_Opps[[#This Row],[WeekMod]]&lt;&gt;"",CONCATENATE(All_Opps[[#This Row],[Opp Year]],"-",TEXT(All_Opps[[#This Row],[WeekMod]],"00#")),"")</f>
        <v>2023-042</v>
      </c>
      <c r="C26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2640" s="181" t="str">
        <f>CONCATENATE(All_Opps[[#This Row],[Opp Year]],"-",TEXT(All_Opps[[#This Row],[Week]],"00#"))</f>
        <v>2023-042</v>
      </c>
      <c r="E2640" s="181">
        <f>IFERROR(VALUE(RIGHT(All_Opps[[#This Row],[Opportunity Name]],2)),"")</f>
        <v>2</v>
      </c>
      <c r="F2640" s="181">
        <f>IFERROR(("20"&amp;LEFT(All_Opps[[#This Row],[Opportunity Name]],2))*1,"")</f>
        <v>2023</v>
      </c>
      <c r="G2640" s="181" t="str">
        <f>MID(All_Opps[[#This Row],[Opportunity Name]],3,2)</f>
        <v>07</v>
      </c>
      <c r="H2640" s="181" t="str">
        <f>LEFT(All_Opps[[#This Row],[Opportunity Name]],7)</f>
        <v>2307-16</v>
      </c>
      <c r="I2640" s="181" t="str" cm="1">
        <f t="array" ref="I26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40" s="181" t="str">
        <f>YEAR(All_Opps[[#This Row],[Close_Date]])&amp;"-"&amp;TEXT(MONTH(All_Opps[[#This Row],[Close_Date]]),"00")</f>
        <v>2022-10</v>
      </c>
      <c r="K2640" s="182">
        <f>All_Opps[[#This Row],[Created Date2]]*1</f>
        <v>44845</v>
      </c>
      <c r="L2640" s="183">
        <f>YEAR(All_Opps[[#This Row],[Created_Date]])</f>
        <v>2022</v>
      </c>
      <c r="M2640" s="184">
        <f>WEEKNUM(All_Opps[[#This Row],[Created_Date]],16)</f>
        <v>41</v>
      </c>
      <c r="N2640" s="182">
        <f>All_Opps[[#This Row],[Close Date]]*1</f>
        <v>44844</v>
      </c>
      <c r="O2640" s="185">
        <f>YEAR(All_Opps[[#This Row],[Close_Date]])</f>
        <v>2022</v>
      </c>
      <c r="P2640" s="183">
        <f>MONTH(All_Opps[[#This Row],[Close Date]])</f>
        <v>10</v>
      </c>
      <c r="Q2640" s="181">
        <f>WEEKNUM(All_Opps[[#This Row],[Close Date]],1)</f>
        <v>42</v>
      </c>
      <c r="R264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263</v>
      </c>
      <c r="S2640" s="4" t="s">
        <v>5591</v>
      </c>
      <c r="T2640" s="4" t="s">
        <v>5592</v>
      </c>
      <c r="U2640" s="68">
        <v>44844</v>
      </c>
      <c r="V2640" s="347" t="s">
        <v>19</v>
      </c>
      <c r="W2640" s="341">
        <v>55557</v>
      </c>
      <c r="X2640" s="4" t="s">
        <v>159</v>
      </c>
      <c r="Y2640" s="4" t="s">
        <v>328</v>
      </c>
      <c r="Z2640" s="68">
        <v>44845</v>
      </c>
    </row>
    <row r="2641" spans="1:26" ht="12.75" x14ac:dyDescent="0.35">
      <c r="A26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2641" s="181" t="str">
        <f>IF(All_Opps[[#This Row],[WeekMod]]&lt;&gt;"",CONCATENATE(All_Opps[[#This Row],[Opp Year]],"-",TEXT(All_Opps[[#This Row],[WeekMod]],"00#")),"")</f>
        <v>2023-039</v>
      </c>
      <c r="C26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2641" s="181" t="str">
        <f>CONCATENATE(All_Opps[[#This Row],[Opp Year]],"-",TEXT(All_Opps[[#This Row],[Week]],"00#"))</f>
        <v>2023-039</v>
      </c>
      <c r="E2641" s="181">
        <f>IFERROR(VALUE(RIGHT(All_Opps[[#This Row],[Opportunity Name]],2)),"")</f>
        <v>1</v>
      </c>
      <c r="F2641" s="181">
        <f>IFERROR(("20"&amp;LEFT(All_Opps[[#This Row],[Opportunity Name]],2))*1,"")</f>
        <v>2023</v>
      </c>
      <c r="G2641" s="181" t="str">
        <f>MID(All_Opps[[#This Row],[Opportunity Name]],3,2)</f>
        <v>07</v>
      </c>
      <c r="H2641" s="181" t="str">
        <f>LEFT(All_Opps[[#This Row],[Opportunity Name]],7)</f>
        <v>2307-16</v>
      </c>
      <c r="I2641" s="181" t="str" cm="1">
        <f t="array" ref="I26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41" s="181" t="str">
        <f>YEAR(All_Opps[[#This Row],[Close_Date]])&amp;"-"&amp;TEXT(MONTH(All_Opps[[#This Row],[Close_Date]]),"00")</f>
        <v>2022-09</v>
      </c>
      <c r="K2641" s="182">
        <f>All_Opps[[#This Row],[Created Date2]]*1</f>
        <v>44832</v>
      </c>
      <c r="L2641" s="183">
        <f>YEAR(All_Opps[[#This Row],[Created_Date]])</f>
        <v>2022</v>
      </c>
      <c r="M2641" s="184">
        <f>WEEKNUM(All_Opps[[#This Row],[Created_Date]],16)</f>
        <v>39</v>
      </c>
      <c r="N2641" s="182">
        <f>All_Opps[[#This Row],[Close Date]]*1</f>
        <v>44828</v>
      </c>
      <c r="O2641" s="185">
        <f>YEAR(All_Opps[[#This Row],[Close_Date]])</f>
        <v>2022</v>
      </c>
      <c r="P2641" s="183">
        <f>MONTH(All_Opps[[#This Row],[Close Date]])</f>
        <v>9</v>
      </c>
      <c r="Q2641" s="181">
        <f>WEEKNUM(All_Opps[[#This Row],[Close Date]],1)</f>
        <v>39</v>
      </c>
      <c r="R264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276</v>
      </c>
      <c r="S2641" s="4" t="s">
        <v>5593</v>
      </c>
      <c r="T2641" s="4" t="s">
        <v>5594</v>
      </c>
      <c r="U2641" s="68">
        <v>44828</v>
      </c>
      <c r="V2641" s="347" t="s">
        <v>19</v>
      </c>
      <c r="W2641" s="341">
        <v>58722</v>
      </c>
      <c r="X2641" s="4" t="s">
        <v>161</v>
      </c>
      <c r="Y2641" s="4" t="s">
        <v>328</v>
      </c>
      <c r="Z2641" s="68">
        <v>44832</v>
      </c>
    </row>
    <row r="2642" spans="1:26" ht="12.75" x14ac:dyDescent="0.35">
      <c r="A26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2642" s="181" t="str">
        <f>IF(All_Opps[[#This Row],[WeekMod]]&lt;&gt;"",CONCATENATE(All_Opps[[#This Row],[Opp Year]],"-",TEXT(All_Opps[[#This Row],[WeekMod]],"00#")),"")</f>
        <v>2023-046</v>
      </c>
      <c r="C26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2642" s="181" t="str">
        <f>CONCATENATE(All_Opps[[#This Row],[Opp Year]],"-",TEXT(All_Opps[[#This Row],[Week]],"00#"))</f>
        <v>2023-046</v>
      </c>
      <c r="E2642" s="181">
        <f>IFERROR(VALUE(RIGHT(All_Opps[[#This Row],[Opportunity Name]],2)),"")</f>
        <v>1</v>
      </c>
      <c r="F2642" s="181">
        <f>IFERROR(("20"&amp;LEFT(All_Opps[[#This Row],[Opportunity Name]],2))*1,"")</f>
        <v>2023</v>
      </c>
      <c r="G2642" s="181" t="str">
        <f>MID(All_Opps[[#This Row],[Opportunity Name]],3,2)</f>
        <v>04</v>
      </c>
      <c r="H2642" s="181" t="str">
        <f>LEFT(All_Opps[[#This Row],[Opportunity Name]],7)</f>
        <v>2304-04</v>
      </c>
      <c r="I2642" s="181" t="str" cm="1">
        <f t="array" ref="I26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42" s="181" t="str">
        <f>YEAR(All_Opps[[#This Row],[Close_Date]])&amp;"-"&amp;TEXT(MONTH(All_Opps[[#This Row],[Close_Date]]),"00")</f>
        <v>2022-11</v>
      </c>
      <c r="K2642" s="182">
        <f>All_Opps[[#This Row],[Created Date2]]*1</f>
        <v>44830</v>
      </c>
      <c r="L2642" s="183">
        <f>YEAR(All_Opps[[#This Row],[Created_Date]])</f>
        <v>2022</v>
      </c>
      <c r="M2642" s="184">
        <f>WEEKNUM(All_Opps[[#This Row],[Created_Date]],16)</f>
        <v>39</v>
      </c>
      <c r="N2642" s="182">
        <f>All_Opps[[#This Row],[Close Date]]*1</f>
        <v>44871</v>
      </c>
      <c r="O2642" s="185">
        <f>YEAR(All_Opps[[#This Row],[Close_Date]])</f>
        <v>2022</v>
      </c>
      <c r="P2642" s="183">
        <f>MONTH(All_Opps[[#This Row],[Close Date]])</f>
        <v>11</v>
      </c>
      <c r="Q2642" s="181">
        <f>WEEKNUM(All_Opps[[#This Row],[Close Date]],1)</f>
        <v>46</v>
      </c>
      <c r="R264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42" s="4" t="s">
        <v>5595</v>
      </c>
      <c r="T2642" s="4" t="s">
        <v>5596</v>
      </c>
      <c r="U2642" s="68">
        <v>44871</v>
      </c>
      <c r="V2642" s="347" t="s">
        <v>18</v>
      </c>
      <c r="W2642" s="341">
        <v>24371</v>
      </c>
      <c r="X2642" s="4" t="s">
        <v>161</v>
      </c>
      <c r="Y2642" s="4" t="s">
        <v>328</v>
      </c>
      <c r="Z2642" s="68">
        <v>44830</v>
      </c>
    </row>
    <row r="2643" spans="1:26" ht="12.75" x14ac:dyDescent="0.35">
      <c r="A264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643" s="181" t="str">
        <f>IF(All_Opps[[#This Row],[WeekMod]]&lt;&gt;"",CONCATENATE(All_Opps[[#This Row],[Opp Year]],"-",TEXT(All_Opps[[#This Row],[WeekMod]],"00#")),"")</f>
        <v/>
      </c>
      <c r="C26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643" s="181" t="str">
        <f>CONCATENATE(All_Opps[[#This Row],[Opp Year]],"-",TEXT(All_Opps[[#This Row],[Week]],"00#"))</f>
        <v>2024-001</v>
      </c>
      <c r="E2643" s="181">
        <f>IFERROR(VALUE(RIGHT(All_Opps[[#This Row],[Opportunity Name]],2)),"")</f>
        <v>2</v>
      </c>
      <c r="F2643" s="181">
        <f>IFERROR(("20"&amp;LEFT(All_Opps[[#This Row],[Opportunity Name]],2))*1,"")</f>
        <v>2024</v>
      </c>
      <c r="G2643" s="181" t="str">
        <f>MID(All_Opps[[#This Row],[Opportunity Name]],3,2)</f>
        <v>07</v>
      </c>
      <c r="H2643" s="181" t="str">
        <f>LEFT(All_Opps[[#This Row],[Opportunity Name]],7)</f>
        <v>2407-02</v>
      </c>
      <c r="I2643" s="181" t="str" cm="1">
        <f t="array" ref="I26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43" s="181" t="str">
        <f>YEAR(All_Opps[[#This Row],[Close_Date]])&amp;"-"&amp;TEXT(MONTH(All_Opps[[#This Row],[Close_Date]]),"00")</f>
        <v>2022-10</v>
      </c>
      <c r="K2643" s="182">
        <f>All_Opps[[#This Row],[Created Date2]]*1</f>
        <v>44822</v>
      </c>
      <c r="L2643" s="183">
        <f>YEAR(All_Opps[[#This Row],[Created_Date]])</f>
        <v>2022</v>
      </c>
      <c r="M2643" s="184">
        <f>WEEKNUM(All_Opps[[#This Row],[Created_Date]],16)</f>
        <v>38</v>
      </c>
      <c r="N2643" s="182">
        <f>All_Opps[[#This Row],[Close Date]]*1</f>
        <v>44836</v>
      </c>
      <c r="O2643" s="185">
        <f>YEAR(All_Opps[[#This Row],[Close_Date]])</f>
        <v>2022</v>
      </c>
      <c r="P2643" s="183">
        <f>MONTH(All_Opps[[#This Row],[Close Date]])</f>
        <v>10</v>
      </c>
      <c r="Q2643" s="181">
        <f>WEEKNUM(All_Opps[[#This Row],[Close Date]],1)</f>
        <v>41</v>
      </c>
      <c r="R264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652</v>
      </c>
      <c r="S2643" s="4" t="s">
        <v>5597</v>
      </c>
      <c r="T2643" s="4" t="s">
        <v>5598</v>
      </c>
      <c r="U2643" s="68">
        <v>44836</v>
      </c>
      <c r="V2643" s="347" t="s">
        <v>19</v>
      </c>
      <c r="W2643" s="341">
        <v>140282</v>
      </c>
      <c r="X2643" s="4" t="s">
        <v>5</v>
      </c>
      <c r="Y2643" s="4" t="s">
        <v>328</v>
      </c>
      <c r="Z2643" s="68">
        <v>44822</v>
      </c>
    </row>
    <row r="2644" spans="1:26" ht="12.75" x14ac:dyDescent="0.35">
      <c r="A26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2644" s="181" t="str">
        <f>IF(All_Opps[[#This Row],[WeekMod]]&lt;&gt;"",CONCATENATE(All_Opps[[#This Row],[Opp Year]],"-",TEXT(All_Opps[[#This Row],[WeekMod]],"00#")),"")</f>
        <v>2023-042</v>
      </c>
      <c r="C26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2644" s="181" t="str">
        <f>CONCATENATE(All_Opps[[#This Row],[Opp Year]],"-",TEXT(All_Opps[[#This Row],[Week]],"00#"))</f>
        <v>2023-042</v>
      </c>
      <c r="E2644" s="181">
        <f>IFERROR(VALUE(RIGHT(All_Opps[[#This Row],[Opportunity Name]],2)),"")</f>
        <v>4</v>
      </c>
      <c r="F2644" s="181">
        <f>IFERROR(("20"&amp;LEFT(All_Opps[[#This Row],[Opportunity Name]],2))*1,"")</f>
        <v>2023</v>
      </c>
      <c r="G2644" s="181" t="str">
        <f>MID(All_Opps[[#This Row],[Opportunity Name]],3,2)</f>
        <v>07</v>
      </c>
      <c r="H2644" s="181" t="str">
        <f>LEFT(All_Opps[[#This Row],[Opportunity Name]],7)</f>
        <v>2307-17</v>
      </c>
      <c r="I2644" s="181" t="str" cm="1">
        <f t="array" ref="I26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44" s="181" t="str">
        <f>YEAR(All_Opps[[#This Row],[Close_Date]])&amp;"-"&amp;TEXT(MONTH(All_Opps[[#This Row],[Close_Date]]),"00")</f>
        <v>2022-10</v>
      </c>
      <c r="K2644" s="182">
        <f>All_Opps[[#This Row],[Created Date2]]*1</f>
        <v>44832</v>
      </c>
      <c r="L2644" s="183">
        <f>YEAR(All_Opps[[#This Row],[Created_Date]])</f>
        <v>2022</v>
      </c>
      <c r="M2644" s="184">
        <f>WEEKNUM(All_Opps[[#This Row],[Created_Date]],16)</f>
        <v>39</v>
      </c>
      <c r="N2644" s="182">
        <f>All_Opps[[#This Row],[Close Date]]*1</f>
        <v>44845</v>
      </c>
      <c r="O2644" s="185">
        <f>YEAR(All_Opps[[#This Row],[Close_Date]])</f>
        <v>2022</v>
      </c>
      <c r="P2644" s="183">
        <f>MONTH(All_Opps[[#This Row],[Close Date]])</f>
        <v>10</v>
      </c>
      <c r="Q2644" s="181">
        <f>WEEKNUM(All_Opps[[#This Row],[Close Date]],1)</f>
        <v>42</v>
      </c>
      <c r="R264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276</v>
      </c>
      <c r="S2644" s="4" t="s">
        <v>5599</v>
      </c>
      <c r="T2644" s="4" t="s">
        <v>5600</v>
      </c>
      <c r="U2644" s="68">
        <v>44845</v>
      </c>
      <c r="V2644" s="347" t="s">
        <v>19</v>
      </c>
      <c r="W2644" s="341">
        <v>156861</v>
      </c>
      <c r="X2644" s="4" t="s">
        <v>15</v>
      </c>
      <c r="Y2644" s="4" t="s">
        <v>328</v>
      </c>
      <c r="Z2644" s="68">
        <v>44832</v>
      </c>
    </row>
    <row r="2645" spans="1:26" ht="12.75" x14ac:dyDescent="0.35">
      <c r="A26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2645" s="181" t="str">
        <f>IF(All_Opps[[#This Row],[WeekMod]]&lt;&gt;"",CONCATENATE(All_Opps[[#This Row],[Opp Year]],"-",TEXT(All_Opps[[#This Row],[WeekMod]],"00#")),"")</f>
        <v>2023-039</v>
      </c>
      <c r="C26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2645" s="181" t="str">
        <f>CONCATENATE(All_Opps[[#This Row],[Opp Year]],"-",TEXT(All_Opps[[#This Row],[Week]],"00#"))</f>
        <v>2023-039</v>
      </c>
      <c r="E2645" s="181">
        <f>IFERROR(VALUE(RIGHT(All_Opps[[#This Row],[Opportunity Name]],2)),"")</f>
        <v>2</v>
      </c>
      <c r="F2645" s="181">
        <f>IFERROR(("20"&amp;LEFT(All_Opps[[#This Row],[Opportunity Name]],2))*1,"")</f>
        <v>2023</v>
      </c>
      <c r="G2645" s="181" t="str">
        <f>MID(All_Opps[[#This Row],[Opportunity Name]],3,2)</f>
        <v>08</v>
      </c>
      <c r="H2645" s="181" t="str">
        <f>LEFT(All_Opps[[#This Row],[Opportunity Name]],7)</f>
        <v>2308-09</v>
      </c>
      <c r="I2645" s="181" t="str" cm="1">
        <f t="array" ref="I26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45" s="181" t="str">
        <f>YEAR(All_Opps[[#This Row],[Close_Date]])&amp;"-"&amp;TEXT(MONTH(All_Opps[[#This Row],[Close_Date]]),"00")</f>
        <v>2022-09</v>
      </c>
      <c r="K2645" s="182">
        <f>All_Opps[[#This Row],[Created Date2]]*1</f>
        <v>44825</v>
      </c>
      <c r="L2645" s="183">
        <f>YEAR(All_Opps[[#This Row],[Created_Date]])</f>
        <v>2022</v>
      </c>
      <c r="M2645" s="184">
        <f>WEEKNUM(All_Opps[[#This Row],[Created_Date]],16)</f>
        <v>38</v>
      </c>
      <c r="N2645" s="182">
        <f>All_Opps[[#This Row],[Close Date]]*1</f>
        <v>44827</v>
      </c>
      <c r="O2645" s="185">
        <f>YEAR(All_Opps[[#This Row],[Close_Date]])</f>
        <v>2022</v>
      </c>
      <c r="P2645" s="183">
        <f>MONTH(All_Opps[[#This Row],[Close Date]])</f>
        <v>9</v>
      </c>
      <c r="Q2645" s="181">
        <f>WEEKNUM(All_Opps[[#This Row],[Close Date]],1)</f>
        <v>39</v>
      </c>
      <c r="R264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314</v>
      </c>
      <c r="S2645" s="4" t="s">
        <v>5601</v>
      </c>
      <c r="T2645" s="4" t="s">
        <v>5602</v>
      </c>
      <c r="U2645" s="68">
        <v>44827</v>
      </c>
      <c r="V2645" s="347" t="s">
        <v>19</v>
      </c>
      <c r="W2645" s="341">
        <v>223809</v>
      </c>
      <c r="X2645" s="4" t="s">
        <v>13</v>
      </c>
      <c r="Y2645" s="4" t="s">
        <v>328</v>
      </c>
      <c r="Z2645" s="68">
        <v>44825</v>
      </c>
    </row>
    <row r="2646" spans="1:26" ht="12.75" x14ac:dyDescent="0.35">
      <c r="A26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2646" s="181" t="str">
        <f>IF(All_Opps[[#This Row],[WeekMod]]&lt;&gt;"",CONCATENATE(All_Opps[[#This Row],[Opp Year]],"-",TEXT(All_Opps[[#This Row],[WeekMod]],"00#")),"")</f>
        <v>2023-046</v>
      </c>
      <c r="C26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2646" s="181" t="str">
        <f>CONCATENATE(All_Opps[[#This Row],[Opp Year]],"-",TEXT(All_Opps[[#This Row],[Week]],"00#"))</f>
        <v>2023-046</v>
      </c>
      <c r="E2646" s="181">
        <f>IFERROR(VALUE(RIGHT(All_Opps[[#This Row],[Opportunity Name]],2)),"")</f>
        <v>2</v>
      </c>
      <c r="F2646" s="181">
        <f>IFERROR(("20"&amp;LEFT(All_Opps[[#This Row],[Opportunity Name]],2))*1,"")</f>
        <v>2023</v>
      </c>
      <c r="G2646" s="181" t="str">
        <f>MID(All_Opps[[#This Row],[Opportunity Name]],3,2)</f>
        <v>09</v>
      </c>
      <c r="H2646" s="181" t="str">
        <f>LEFT(All_Opps[[#This Row],[Opportunity Name]],7)</f>
        <v>2309-01</v>
      </c>
      <c r="I2646" s="181" t="str" cm="1">
        <f t="array" ref="I26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46" s="181" t="str">
        <f>YEAR(All_Opps[[#This Row],[Close_Date]])&amp;"-"&amp;TEXT(MONTH(All_Opps[[#This Row],[Close_Date]]),"00")</f>
        <v>2022-11</v>
      </c>
      <c r="K2646" s="182">
        <f>All_Opps[[#This Row],[Created Date2]]*1</f>
        <v>44869</v>
      </c>
      <c r="L2646" s="183">
        <f>YEAR(All_Opps[[#This Row],[Created_Date]])</f>
        <v>2022</v>
      </c>
      <c r="M2646" s="184">
        <f>WEEKNUM(All_Opps[[#This Row],[Created_Date]],16)</f>
        <v>44</v>
      </c>
      <c r="N2646" s="182">
        <f>All_Opps[[#This Row],[Close Date]]*1</f>
        <v>44874</v>
      </c>
      <c r="O2646" s="185">
        <f>YEAR(All_Opps[[#This Row],[Close_Date]])</f>
        <v>2022</v>
      </c>
      <c r="P2646" s="183">
        <f>MONTH(All_Opps[[#This Row],[Close Date]])</f>
        <v>11</v>
      </c>
      <c r="Q2646" s="181">
        <f>WEEKNUM(All_Opps[[#This Row],[Close Date]],1)</f>
        <v>46</v>
      </c>
      <c r="R264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301</v>
      </c>
      <c r="S2646" s="4" t="s">
        <v>5603</v>
      </c>
      <c r="T2646" s="4" t="s">
        <v>5604</v>
      </c>
      <c r="U2646" s="68">
        <v>44874</v>
      </c>
      <c r="V2646" s="347" t="s">
        <v>19</v>
      </c>
      <c r="W2646" s="9">
        <v>39934</v>
      </c>
      <c r="X2646" s="4" t="s">
        <v>13</v>
      </c>
      <c r="Y2646" s="4" t="s">
        <v>3563</v>
      </c>
      <c r="Z2646" s="68">
        <v>44869</v>
      </c>
    </row>
    <row r="2647" spans="1:26" ht="12.75" x14ac:dyDescent="0.35">
      <c r="A264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647" s="181" t="str">
        <f>IF(All_Opps[[#This Row],[WeekMod]]&lt;&gt;"",CONCATENATE(All_Opps[[#This Row],[Opp Year]],"-",TEXT(All_Opps[[#This Row],[WeekMod]],"00#")),"")</f>
        <v/>
      </c>
      <c r="C26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647" s="181" t="str">
        <f>CONCATENATE(All_Opps[[#This Row],[Opp Year]],"-",TEXT(All_Opps[[#This Row],[Week]],"00#"))</f>
        <v>2024-001</v>
      </c>
      <c r="E2647" s="181">
        <f>IFERROR(VALUE(RIGHT(All_Opps[[#This Row],[Opportunity Name]],2)),"")</f>
        <v>5</v>
      </c>
      <c r="F2647" s="181">
        <f>IFERROR(("20"&amp;LEFT(All_Opps[[#This Row],[Opportunity Name]],2))*1,"")</f>
        <v>2024</v>
      </c>
      <c r="G2647" s="181" t="str">
        <f>MID(All_Opps[[#This Row],[Opportunity Name]],3,2)</f>
        <v>06</v>
      </c>
      <c r="H2647" s="181" t="str">
        <f>LEFT(All_Opps[[#This Row],[Opportunity Name]],7)</f>
        <v>2406-02</v>
      </c>
      <c r="I2647" s="181" t="str" cm="1">
        <f t="array" ref="I26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47" s="181" t="str">
        <f>YEAR(All_Opps[[#This Row],[Close_Date]])&amp;"-"&amp;TEXT(MONTH(All_Opps[[#This Row],[Close_Date]]),"00")</f>
        <v>2022-10</v>
      </c>
      <c r="K2647" s="182">
        <f>All_Opps[[#This Row],[Created Date2]]*1</f>
        <v>44809</v>
      </c>
      <c r="L2647" s="183">
        <f>YEAR(All_Opps[[#This Row],[Created_Date]])</f>
        <v>2022</v>
      </c>
      <c r="M2647" s="184">
        <f>WEEKNUM(All_Opps[[#This Row],[Created_Date]],16)</f>
        <v>36</v>
      </c>
      <c r="N2647" s="182">
        <f>All_Opps[[#This Row],[Close Date]]*1</f>
        <v>44844</v>
      </c>
      <c r="O2647" s="185">
        <f>YEAR(All_Opps[[#This Row],[Close_Date]])</f>
        <v>2022</v>
      </c>
      <c r="P2647" s="183">
        <f>MONTH(All_Opps[[#This Row],[Close Date]])</f>
        <v>10</v>
      </c>
      <c r="Q2647" s="181">
        <f>WEEKNUM(All_Opps[[#This Row],[Close Date]],1)</f>
        <v>42</v>
      </c>
      <c r="R264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635</v>
      </c>
      <c r="S2647" s="4" t="s">
        <v>5605</v>
      </c>
      <c r="T2647" s="4" t="s">
        <v>5606</v>
      </c>
      <c r="U2647" s="68">
        <v>44844</v>
      </c>
      <c r="V2647" s="347" t="s">
        <v>19</v>
      </c>
      <c r="W2647" s="341">
        <v>174611</v>
      </c>
      <c r="X2647" s="4" t="s">
        <v>13</v>
      </c>
      <c r="Y2647" s="4" t="s">
        <v>328</v>
      </c>
      <c r="Z2647" s="68">
        <v>44809</v>
      </c>
    </row>
    <row r="2648" spans="1:26" ht="12.75" x14ac:dyDescent="0.35">
      <c r="A264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648" s="181" t="str">
        <f>IF(All_Opps[[#This Row],[WeekMod]]&lt;&gt;"",CONCATENATE(All_Opps[[#This Row],[Opp Year]],"-",TEXT(All_Opps[[#This Row],[WeekMod]],"00#")),"")</f>
        <v/>
      </c>
      <c r="C26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648" s="181" t="str">
        <f>CONCATENATE(All_Opps[[#This Row],[Opp Year]],"-",TEXT(All_Opps[[#This Row],[Week]],"00#"))</f>
        <v>2024-001</v>
      </c>
      <c r="E2648" s="181">
        <f>IFERROR(VALUE(RIGHT(All_Opps[[#This Row],[Opportunity Name]],2)),"")</f>
        <v>2</v>
      </c>
      <c r="F2648" s="181">
        <f>IFERROR(("20"&amp;LEFT(All_Opps[[#This Row],[Opportunity Name]],2))*1,"")</f>
        <v>2024</v>
      </c>
      <c r="G2648" s="181" t="str">
        <f>MID(All_Opps[[#This Row],[Opportunity Name]],3,2)</f>
        <v>05</v>
      </c>
      <c r="H2648" s="181" t="str">
        <f>LEFT(All_Opps[[#This Row],[Opportunity Name]],7)</f>
        <v>2405 Br</v>
      </c>
      <c r="I2648" s="181" t="str" cm="1">
        <f t="array" ref="I26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48" s="181" t="str">
        <f>YEAR(All_Opps[[#This Row],[Close_Date]])&amp;"-"&amp;TEXT(MONTH(All_Opps[[#This Row],[Close_Date]]),"00")</f>
        <v>2022-10</v>
      </c>
      <c r="K2648" s="182">
        <f>All_Opps[[#This Row],[Created Date2]]*1</f>
        <v>44844</v>
      </c>
      <c r="L2648" s="183">
        <f>YEAR(All_Opps[[#This Row],[Created_Date]])</f>
        <v>2022</v>
      </c>
      <c r="M2648" s="184">
        <f>WEEKNUM(All_Opps[[#This Row],[Created_Date]],16)</f>
        <v>41</v>
      </c>
      <c r="N2648" s="182">
        <f>All_Opps[[#This Row],[Close Date]]*1</f>
        <v>44859</v>
      </c>
      <c r="O2648" s="185">
        <f>YEAR(All_Opps[[#This Row],[Close_Date]])</f>
        <v>2022</v>
      </c>
      <c r="P2648" s="183">
        <f>MONTH(All_Opps[[#This Row],[Close Date]])</f>
        <v>10</v>
      </c>
      <c r="Q2648" s="181">
        <f>WEEKNUM(All_Opps[[#This Row],[Close Date]],1)</f>
        <v>44</v>
      </c>
      <c r="R264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48" s="4" t="s">
        <v>5607</v>
      </c>
      <c r="T2648" s="4" t="s">
        <v>5608</v>
      </c>
      <c r="U2648" s="68">
        <v>44859</v>
      </c>
      <c r="V2648" s="347" t="s">
        <v>18</v>
      </c>
      <c r="W2648" s="9">
        <v>31603</v>
      </c>
      <c r="X2648" s="4" t="s">
        <v>15</v>
      </c>
      <c r="Y2648" s="4" t="s">
        <v>1285</v>
      </c>
      <c r="Z2648" s="68">
        <v>44844</v>
      </c>
    </row>
    <row r="2649" spans="1:26" ht="12.75" x14ac:dyDescent="0.35">
      <c r="A26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2649" s="181" t="str">
        <f>IF(All_Opps[[#This Row],[WeekMod]]&lt;&gt;"",CONCATENATE(All_Opps[[#This Row],[Opp Year]],"-",TEXT(All_Opps[[#This Row],[WeekMod]],"00#")),"")</f>
        <v>2023-046</v>
      </c>
      <c r="C26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2649" s="181" t="str">
        <f>CONCATENATE(All_Opps[[#This Row],[Opp Year]],"-",TEXT(All_Opps[[#This Row],[Week]],"00#"))</f>
        <v>2023-046</v>
      </c>
      <c r="E2649" s="181">
        <f>IFERROR(VALUE(RIGHT(All_Opps[[#This Row],[Opportunity Name]],2)),"")</f>
        <v>2</v>
      </c>
      <c r="F2649" s="181">
        <f>IFERROR(("20"&amp;LEFT(All_Opps[[#This Row],[Opportunity Name]],2))*1,"")</f>
        <v>2023</v>
      </c>
      <c r="G2649" s="181" t="str">
        <f>MID(All_Opps[[#This Row],[Opportunity Name]],3,2)</f>
        <v>02</v>
      </c>
      <c r="H2649" s="181" t="str">
        <f>LEFT(All_Opps[[#This Row],[Opportunity Name]],7)</f>
        <v>2302-17</v>
      </c>
      <c r="I2649" s="181" t="str" cm="1">
        <f t="array" ref="I26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49" s="181" t="str">
        <f>YEAR(All_Opps[[#This Row],[Close_Date]])&amp;"-"&amp;TEXT(MONTH(All_Opps[[#This Row],[Close_Date]]),"00")</f>
        <v>2022-11</v>
      </c>
      <c r="K2649" s="182">
        <f>All_Opps[[#This Row],[Created Date2]]*1</f>
        <v>44865</v>
      </c>
      <c r="L2649" s="183">
        <f>YEAR(All_Opps[[#This Row],[Created_Date]])</f>
        <v>2022</v>
      </c>
      <c r="M2649" s="184">
        <f>WEEKNUM(All_Opps[[#This Row],[Created_Date]],16)</f>
        <v>44</v>
      </c>
      <c r="N2649" s="182">
        <f>All_Opps[[#This Row],[Close Date]]*1</f>
        <v>44877</v>
      </c>
      <c r="O2649" s="185">
        <f>YEAR(All_Opps[[#This Row],[Close_Date]])</f>
        <v>2022</v>
      </c>
      <c r="P2649" s="183">
        <f>MONTH(All_Opps[[#This Row],[Close Date]])</f>
        <v>11</v>
      </c>
      <c r="Q2649" s="181">
        <f>WEEKNUM(All_Opps[[#This Row],[Close Date]],1)</f>
        <v>46</v>
      </c>
      <c r="R264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49" s="4" t="s">
        <v>5609</v>
      </c>
      <c r="T2649" s="4" t="s">
        <v>5610</v>
      </c>
      <c r="U2649" s="68">
        <v>44877</v>
      </c>
      <c r="V2649" s="347" t="s">
        <v>18</v>
      </c>
      <c r="W2649" s="9">
        <v>19367</v>
      </c>
      <c r="X2649" s="4" t="s">
        <v>5</v>
      </c>
      <c r="Y2649" s="4" t="s">
        <v>1285</v>
      </c>
      <c r="Z2649" s="68">
        <v>44865</v>
      </c>
    </row>
    <row r="2650" spans="1:26" ht="12.75" x14ac:dyDescent="0.35">
      <c r="A26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97</v>
      </c>
      <c r="B2650" s="181" t="str">
        <f>IF(All_Opps[[#This Row],[WeekMod]]&lt;&gt;"",CONCATENATE(All_Opps[[#This Row],[Opp Year]],"-",TEXT(All_Opps[[#This Row],[WeekMod]],"00#")),"")</f>
        <v>2022-097</v>
      </c>
      <c r="C26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97</v>
      </c>
      <c r="D2650" s="181" t="str">
        <f>CONCATENATE(All_Opps[[#This Row],[Opp Year]],"-",TEXT(All_Opps[[#This Row],[Week]],"00#"))</f>
        <v>2022-097</v>
      </c>
      <c r="E2650" s="181">
        <f>IFERROR(VALUE(RIGHT(All_Opps[[#This Row],[Opportunity Name]],2)),"")</f>
        <v>3</v>
      </c>
      <c r="F2650" s="181">
        <f>IFERROR(("20"&amp;LEFT(All_Opps[[#This Row],[Opportunity Name]],2))*1,"")</f>
        <v>2022</v>
      </c>
      <c r="G2650" s="181" t="str">
        <f>MID(All_Opps[[#This Row],[Opportunity Name]],3,2)</f>
        <v>12</v>
      </c>
      <c r="H2650" s="181" t="str">
        <f>LEFT(All_Opps[[#This Row],[Opportunity Name]],7)</f>
        <v>2212 Ma</v>
      </c>
      <c r="I2650" s="181" t="str" cm="1">
        <f t="array" ref="I26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50" s="181" t="str">
        <f>YEAR(All_Opps[[#This Row],[Close_Date]])&amp;"-"&amp;TEXT(MONTH(All_Opps[[#This Row],[Close_Date]]),"00")</f>
        <v>2022-10</v>
      </c>
      <c r="K2650" s="182">
        <f>All_Opps[[#This Row],[Created Date2]]*1</f>
        <v>44857</v>
      </c>
      <c r="L2650" s="183">
        <f>YEAR(All_Opps[[#This Row],[Created_Date]])</f>
        <v>2022</v>
      </c>
      <c r="M2650" s="184">
        <f>WEEKNUM(All_Opps[[#This Row],[Created_Date]],16)</f>
        <v>43</v>
      </c>
      <c r="N2650" s="182">
        <f>All_Opps[[#This Row],[Close Date]]*1</f>
        <v>44864</v>
      </c>
      <c r="O2650" s="185">
        <f>YEAR(All_Opps[[#This Row],[Close_Date]])</f>
        <v>2022</v>
      </c>
      <c r="P2650" s="183">
        <f>MONTH(All_Opps[[#This Row],[Close Date]])</f>
        <v>10</v>
      </c>
      <c r="Q2650" s="181">
        <f>WEEKNUM(All_Opps[[#This Row],[Close Date]],1)</f>
        <v>45</v>
      </c>
      <c r="R265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50" s="4" t="s">
        <v>5611</v>
      </c>
      <c r="T2650" s="4" t="s">
        <v>5612</v>
      </c>
      <c r="U2650" s="68">
        <v>44864</v>
      </c>
      <c r="V2650" s="347" t="s">
        <v>18</v>
      </c>
      <c r="W2650" s="9">
        <v>49965</v>
      </c>
      <c r="X2650" s="4" t="s">
        <v>11</v>
      </c>
      <c r="Y2650" s="4" t="s">
        <v>5320</v>
      </c>
      <c r="Z2650" s="68">
        <v>44857</v>
      </c>
    </row>
    <row r="2651" spans="1:26" ht="12.75" x14ac:dyDescent="0.35">
      <c r="A26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95</v>
      </c>
      <c r="B2651" s="181" t="str">
        <f>IF(All_Opps[[#This Row],[WeekMod]]&lt;&gt;"",CONCATENATE(All_Opps[[#This Row],[Opp Year]],"-",TEXT(All_Opps[[#This Row],[WeekMod]],"00#")),"")</f>
        <v>2022-095</v>
      </c>
      <c r="C26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95</v>
      </c>
      <c r="D2651" s="181" t="str">
        <f>CONCATENATE(All_Opps[[#This Row],[Opp Year]],"-",TEXT(All_Opps[[#This Row],[Week]],"00#"))</f>
        <v>2022-095</v>
      </c>
      <c r="E2651" s="181">
        <f>IFERROR(VALUE(RIGHT(All_Opps[[#This Row],[Opportunity Name]],2)),"")</f>
        <v>4</v>
      </c>
      <c r="F2651" s="181">
        <f>IFERROR(("20"&amp;LEFT(All_Opps[[#This Row],[Opportunity Name]],2))*1,"")</f>
        <v>2022</v>
      </c>
      <c r="G2651" s="181" t="str">
        <f>MID(All_Opps[[#This Row],[Opportunity Name]],3,2)</f>
        <v>12</v>
      </c>
      <c r="H2651" s="181" t="str">
        <f>LEFT(All_Opps[[#This Row],[Opportunity Name]],7)</f>
        <v>2212 Vi</v>
      </c>
      <c r="I2651" s="181" t="str" cm="1">
        <f t="array" ref="I26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51" s="181" t="str">
        <f>YEAR(All_Opps[[#This Row],[Close_Date]])&amp;"-"&amp;TEXT(MONTH(All_Opps[[#This Row],[Close_Date]]),"00")</f>
        <v>2022-10</v>
      </c>
      <c r="K2651" s="182">
        <f>All_Opps[[#This Row],[Created Date2]]*1</f>
        <v>44849</v>
      </c>
      <c r="L2651" s="183">
        <f>YEAR(All_Opps[[#This Row],[Created_Date]])</f>
        <v>2022</v>
      </c>
      <c r="M2651" s="184">
        <f>WEEKNUM(All_Opps[[#This Row],[Created_Date]],16)</f>
        <v>42</v>
      </c>
      <c r="N2651" s="182">
        <f>All_Opps[[#This Row],[Close Date]]*1</f>
        <v>44856</v>
      </c>
      <c r="O2651" s="185">
        <f>YEAR(All_Opps[[#This Row],[Close_Date]])</f>
        <v>2022</v>
      </c>
      <c r="P2651" s="183">
        <f>MONTH(All_Opps[[#This Row],[Close Date]])</f>
        <v>10</v>
      </c>
      <c r="Q2651" s="181">
        <f>WEEKNUM(All_Opps[[#This Row],[Close Date]],1)</f>
        <v>43</v>
      </c>
      <c r="R26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51" s="4" t="s">
        <v>5613</v>
      </c>
      <c r="T2651" s="4" t="s">
        <v>5614</v>
      </c>
      <c r="U2651" s="68">
        <v>44856</v>
      </c>
      <c r="V2651" s="347" t="s">
        <v>18</v>
      </c>
      <c r="W2651" s="341">
        <v>266969</v>
      </c>
      <c r="X2651" s="4" t="s">
        <v>29</v>
      </c>
      <c r="Y2651" s="4" t="s">
        <v>328</v>
      </c>
      <c r="Z2651" s="68">
        <v>44849</v>
      </c>
    </row>
    <row r="2652" spans="1:26" ht="12.75" x14ac:dyDescent="0.35">
      <c r="A26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2652" s="181" t="str">
        <f>IF(All_Opps[[#This Row],[WeekMod]]&lt;&gt;"",CONCATENATE(All_Opps[[#This Row],[Opp Year]],"-",TEXT(All_Opps[[#This Row],[WeekMod]],"00#")),"")</f>
        <v>2023-044</v>
      </c>
      <c r="C26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2652" s="181" t="str">
        <f>CONCATENATE(All_Opps[[#This Row],[Opp Year]],"-",TEXT(All_Opps[[#This Row],[Week]],"00#"))</f>
        <v>2023-044</v>
      </c>
      <c r="E2652" s="181">
        <f>IFERROR(VALUE(RIGHT(All_Opps[[#This Row],[Opportunity Name]],2)),"")</f>
        <v>2</v>
      </c>
      <c r="F2652" s="181">
        <f>IFERROR(("20"&amp;LEFT(All_Opps[[#This Row],[Opportunity Name]],2))*1,"")</f>
        <v>2023</v>
      </c>
      <c r="G2652" s="181" t="str">
        <f>MID(All_Opps[[#This Row],[Opportunity Name]],3,2)</f>
        <v>01</v>
      </c>
      <c r="H2652" s="181" t="str">
        <f>LEFT(All_Opps[[#This Row],[Opportunity Name]],7)</f>
        <v>2301-10</v>
      </c>
      <c r="I2652" s="181" t="str" cm="1">
        <f t="array" ref="I26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52" s="181" t="str">
        <f>YEAR(All_Opps[[#This Row],[Close_Date]])&amp;"-"&amp;TEXT(MONTH(All_Opps[[#This Row],[Close_Date]]),"00")</f>
        <v>2022-10</v>
      </c>
      <c r="K2652" s="182">
        <f>All_Opps[[#This Row],[Created Date2]]*1</f>
        <v>44857</v>
      </c>
      <c r="L2652" s="183">
        <f>YEAR(All_Opps[[#This Row],[Created_Date]])</f>
        <v>2022</v>
      </c>
      <c r="M2652" s="184">
        <f>WEEKNUM(All_Opps[[#This Row],[Created_Date]],16)</f>
        <v>43</v>
      </c>
      <c r="N2652" s="182">
        <f>All_Opps[[#This Row],[Close Date]]*1</f>
        <v>44863</v>
      </c>
      <c r="O2652" s="185">
        <f>YEAR(All_Opps[[#This Row],[Close_Date]])</f>
        <v>2022</v>
      </c>
      <c r="P2652" s="183">
        <f>MONTH(All_Opps[[#This Row],[Close Date]])</f>
        <v>10</v>
      </c>
      <c r="Q2652" s="181">
        <f>WEEKNUM(All_Opps[[#This Row],[Close Date]],1)</f>
        <v>44</v>
      </c>
      <c r="R265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70</v>
      </c>
      <c r="S2652" s="4" t="s">
        <v>5615</v>
      </c>
      <c r="T2652" s="4" t="s">
        <v>5616</v>
      </c>
      <c r="U2652" s="68">
        <v>44863</v>
      </c>
      <c r="V2652" s="347" t="s">
        <v>19</v>
      </c>
      <c r="W2652" s="341">
        <v>120845</v>
      </c>
      <c r="X2652" s="4" t="s">
        <v>13</v>
      </c>
      <c r="Y2652" s="4" t="s">
        <v>328</v>
      </c>
      <c r="Z2652" s="68">
        <v>44857</v>
      </c>
    </row>
    <row r="2653" spans="1:26" ht="12.75" x14ac:dyDescent="0.35">
      <c r="A26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2653" s="181" t="str">
        <f>IF(All_Opps[[#This Row],[WeekMod]]&lt;&gt;"",CONCATENATE(All_Opps[[#This Row],[Opp Year]],"-",TEXT(All_Opps[[#This Row],[WeekMod]],"00#")),"")</f>
        <v>2023-043</v>
      </c>
      <c r="C26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2653" s="181" t="str">
        <f>CONCATENATE(All_Opps[[#This Row],[Opp Year]],"-",TEXT(All_Opps[[#This Row],[Week]],"00#"))</f>
        <v>2023-043</v>
      </c>
      <c r="E2653" s="181">
        <f>IFERROR(VALUE(RIGHT(All_Opps[[#This Row],[Opportunity Name]],2)),"")</f>
        <v>2</v>
      </c>
      <c r="F2653" s="181">
        <f>IFERROR(("20"&amp;LEFT(All_Opps[[#This Row],[Opportunity Name]],2))*1,"")</f>
        <v>2023</v>
      </c>
      <c r="G2653" s="181" t="str">
        <f>MID(All_Opps[[#This Row],[Opportunity Name]],3,2)</f>
        <v>08</v>
      </c>
      <c r="H2653" s="181" t="str">
        <f>LEFT(All_Opps[[#This Row],[Opportunity Name]],7)</f>
        <v>2308 Ya</v>
      </c>
      <c r="I2653" s="181" t="str" cm="1">
        <f t="array" ref="I26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53" s="181" t="str">
        <f>YEAR(All_Opps[[#This Row],[Close_Date]])&amp;"-"&amp;TEXT(MONTH(All_Opps[[#This Row],[Close_Date]]),"00")</f>
        <v>2022-10</v>
      </c>
      <c r="K2653" s="182">
        <f>All_Opps[[#This Row],[Created Date2]]*1</f>
        <v>44853</v>
      </c>
      <c r="L2653" s="183">
        <f>YEAR(All_Opps[[#This Row],[Created_Date]])</f>
        <v>2022</v>
      </c>
      <c r="M2653" s="184">
        <f>WEEKNUM(All_Opps[[#This Row],[Created_Date]],16)</f>
        <v>42</v>
      </c>
      <c r="N2653" s="182">
        <f>All_Opps[[#This Row],[Close Date]]*1</f>
        <v>44855</v>
      </c>
      <c r="O2653" s="185">
        <f>YEAR(All_Opps[[#This Row],[Close_Date]])</f>
        <v>2022</v>
      </c>
      <c r="P2653" s="183">
        <f>MONTH(All_Opps[[#This Row],[Close Date]])</f>
        <v>10</v>
      </c>
      <c r="Q2653" s="181">
        <f>WEEKNUM(All_Opps[[#This Row],[Close Date]],1)</f>
        <v>43</v>
      </c>
      <c r="R265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53" s="4" t="s">
        <v>5617</v>
      </c>
      <c r="T2653" s="4" t="s">
        <v>5618</v>
      </c>
      <c r="U2653" s="68">
        <v>44855</v>
      </c>
      <c r="V2653" s="347" t="s">
        <v>18</v>
      </c>
      <c r="W2653" s="9">
        <v>54179</v>
      </c>
      <c r="X2653" s="4" t="s">
        <v>27</v>
      </c>
      <c r="Y2653" s="4" t="s">
        <v>5320</v>
      </c>
      <c r="Z2653" s="68">
        <v>44853</v>
      </c>
    </row>
    <row r="2654" spans="1:26" ht="12.75" x14ac:dyDescent="0.35">
      <c r="A26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2654" s="181" t="str">
        <f>IF(All_Opps[[#This Row],[WeekMod]]&lt;&gt;"",CONCATENATE(All_Opps[[#This Row],[Opp Year]],"-",TEXT(All_Opps[[#This Row],[WeekMod]],"00#")),"")</f>
        <v>2023-047</v>
      </c>
      <c r="C26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2654" s="181" t="str">
        <f>CONCATENATE(All_Opps[[#This Row],[Opp Year]],"-",TEXT(All_Opps[[#This Row],[Week]],"00#"))</f>
        <v>2023-047</v>
      </c>
      <c r="E2654" s="181">
        <f>IFERROR(VALUE(RIGHT(All_Opps[[#This Row],[Opportunity Name]],2)),"")</f>
        <v>6</v>
      </c>
      <c r="F2654" s="181">
        <f>IFERROR(("20"&amp;LEFT(All_Opps[[#This Row],[Opportunity Name]],2))*1,"")</f>
        <v>2023</v>
      </c>
      <c r="G2654" s="181" t="str">
        <f>MID(All_Opps[[#This Row],[Opportunity Name]],3,2)</f>
        <v>06</v>
      </c>
      <c r="H2654" s="181" t="str">
        <f>LEFT(All_Opps[[#This Row],[Opportunity Name]],7)</f>
        <v>2306-16</v>
      </c>
      <c r="I2654" s="181" t="str" cm="1">
        <f t="array" ref="I26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54" s="181" t="str">
        <f>YEAR(All_Opps[[#This Row],[Close_Date]])&amp;"-"&amp;TEXT(MONTH(All_Opps[[#This Row],[Close_Date]]),"00")</f>
        <v>2022-11</v>
      </c>
      <c r="K2654" s="182">
        <f>All_Opps[[#This Row],[Created Date2]]*1</f>
        <v>44879</v>
      </c>
      <c r="L2654" s="183">
        <f>YEAR(All_Opps[[#This Row],[Created_Date]])</f>
        <v>2022</v>
      </c>
      <c r="M2654" s="184">
        <f>WEEKNUM(All_Opps[[#This Row],[Created_Date]],16)</f>
        <v>46</v>
      </c>
      <c r="N2654" s="182">
        <f>All_Opps[[#This Row],[Close Date]]*1</f>
        <v>44880</v>
      </c>
      <c r="O2654" s="185">
        <f>YEAR(All_Opps[[#This Row],[Close_Date]])</f>
        <v>2022</v>
      </c>
      <c r="P2654" s="183">
        <f>MONTH(All_Opps[[#This Row],[Close Date]])</f>
        <v>11</v>
      </c>
      <c r="Q2654" s="181">
        <f>WEEKNUM(All_Opps[[#This Row],[Close Date]],1)</f>
        <v>47</v>
      </c>
      <c r="R265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199</v>
      </c>
      <c r="S2654" s="4" t="s">
        <v>5619</v>
      </c>
      <c r="T2654" s="4" t="s">
        <v>5620</v>
      </c>
      <c r="U2654" s="68">
        <v>44880</v>
      </c>
      <c r="V2654" s="347" t="s">
        <v>19</v>
      </c>
      <c r="W2654" s="341">
        <v>203592</v>
      </c>
      <c r="X2654" s="4" t="s">
        <v>13</v>
      </c>
      <c r="Y2654" s="4" t="s">
        <v>328</v>
      </c>
      <c r="Z2654" s="68">
        <v>44879</v>
      </c>
    </row>
    <row r="2655" spans="1:26" ht="12.75" x14ac:dyDescent="0.35">
      <c r="A26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2655" s="181" t="str">
        <f>IF(All_Opps[[#This Row],[WeekMod]]&lt;&gt;"",CONCATENATE(All_Opps[[#This Row],[Opp Year]],"-",TEXT(All_Opps[[#This Row],[WeekMod]],"00#")),"")</f>
        <v>2023-041</v>
      </c>
      <c r="C26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2655" s="181" t="str">
        <f>CONCATENATE(All_Opps[[#This Row],[Opp Year]],"-",TEXT(All_Opps[[#This Row],[Week]],"00#"))</f>
        <v>2023-041</v>
      </c>
      <c r="E2655" s="181">
        <f>IFERROR(VALUE(RIGHT(All_Opps[[#This Row],[Opportunity Name]],2)),"")</f>
        <v>4</v>
      </c>
      <c r="F2655" s="181">
        <f>IFERROR(("20"&amp;LEFT(All_Opps[[#This Row],[Opportunity Name]],2))*1,"")</f>
        <v>2023</v>
      </c>
      <c r="G2655" s="181" t="str">
        <f>MID(All_Opps[[#This Row],[Opportunity Name]],3,2)</f>
        <v>04</v>
      </c>
      <c r="H2655" s="181" t="str">
        <f>LEFT(All_Opps[[#This Row],[Opportunity Name]],7)</f>
        <v>2304-08</v>
      </c>
      <c r="I2655" s="181" t="str" cm="1">
        <f t="array" ref="I26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55" s="181" t="str">
        <f>YEAR(All_Opps[[#This Row],[Close_Date]])&amp;"-"&amp;TEXT(MONTH(All_Opps[[#This Row],[Close_Date]]),"00")</f>
        <v>2022-10</v>
      </c>
      <c r="K2655" s="182">
        <f>All_Opps[[#This Row],[Created Date2]]*1</f>
        <v>44829</v>
      </c>
      <c r="L2655" s="183">
        <f>YEAR(All_Opps[[#This Row],[Created_Date]])</f>
        <v>2022</v>
      </c>
      <c r="M2655" s="184">
        <f>WEEKNUM(All_Opps[[#This Row],[Created_Date]],16)</f>
        <v>39</v>
      </c>
      <c r="N2655" s="182">
        <f>All_Opps[[#This Row],[Close Date]]*1</f>
        <v>44837</v>
      </c>
      <c r="O2655" s="185">
        <f>YEAR(All_Opps[[#This Row],[Close_Date]])</f>
        <v>2022</v>
      </c>
      <c r="P2655" s="183">
        <f>MONTH(All_Opps[[#This Row],[Close Date]])</f>
        <v>10</v>
      </c>
      <c r="Q2655" s="181">
        <f>WEEKNUM(All_Opps[[#This Row],[Close Date]],1)</f>
        <v>41</v>
      </c>
      <c r="R265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188</v>
      </c>
      <c r="S2655" s="4" t="s">
        <v>5621</v>
      </c>
      <c r="T2655" s="4" t="s">
        <v>5622</v>
      </c>
      <c r="U2655" s="68">
        <v>44837</v>
      </c>
      <c r="V2655" s="347" t="s">
        <v>19</v>
      </c>
      <c r="W2655" s="9">
        <v>73788</v>
      </c>
      <c r="X2655" s="4" t="s">
        <v>6</v>
      </c>
      <c r="Y2655" s="4" t="s">
        <v>5320</v>
      </c>
      <c r="Z2655" s="68">
        <v>44829</v>
      </c>
    </row>
    <row r="2656" spans="1:26" ht="12.75" x14ac:dyDescent="0.35">
      <c r="A265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656" s="181" t="str">
        <f>IF(All_Opps[[#This Row],[WeekMod]]&lt;&gt;"",CONCATENATE(All_Opps[[#This Row],[Opp Year]],"-",TEXT(All_Opps[[#This Row],[WeekMod]],"00#")),"")</f>
        <v/>
      </c>
      <c r="C26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656" s="181" t="str">
        <f>CONCATENATE(All_Opps[[#This Row],[Opp Year]],"-",TEXT(All_Opps[[#This Row],[Week]],"00#"))</f>
        <v>2024-001</v>
      </c>
      <c r="E2656" s="181">
        <f>IFERROR(VALUE(RIGHT(All_Opps[[#This Row],[Opportunity Name]],2)),"")</f>
        <v>24</v>
      </c>
      <c r="F2656" s="181">
        <f>IFERROR(("20"&amp;LEFT(All_Opps[[#This Row],[Opportunity Name]],2))*1,"")</f>
        <v>2024</v>
      </c>
      <c r="G2656" s="181" t="str">
        <f>MID(All_Opps[[#This Row],[Opportunity Name]],3,2)</f>
        <v>03</v>
      </c>
      <c r="H2656" s="181" t="str">
        <f>LEFT(All_Opps[[#This Row],[Opportunity Name]],7)</f>
        <v>2403-01</v>
      </c>
      <c r="I2656" s="181" t="str" cm="1">
        <f t="array" ref="I26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56" s="181" t="str">
        <f>YEAR(All_Opps[[#This Row],[Close_Date]])&amp;"-"&amp;TEXT(MONTH(All_Opps[[#This Row],[Close_Date]]),"00")</f>
        <v>2022-11</v>
      </c>
      <c r="K2656" s="182">
        <f>All_Opps[[#This Row],[Created Date2]]*1</f>
        <v>44853</v>
      </c>
      <c r="L2656" s="183">
        <f>YEAR(All_Opps[[#This Row],[Created_Date]])</f>
        <v>2022</v>
      </c>
      <c r="M2656" s="184">
        <f>WEEKNUM(All_Opps[[#This Row],[Created_Date]],16)</f>
        <v>42</v>
      </c>
      <c r="N2656" s="182">
        <f>All_Opps[[#This Row],[Close Date]]*1</f>
        <v>44871</v>
      </c>
      <c r="O2656" s="185">
        <f>YEAR(All_Opps[[#This Row],[Close_Date]])</f>
        <v>2022</v>
      </c>
      <c r="P2656" s="183">
        <f>MONTH(All_Opps[[#This Row],[Close Date]])</f>
        <v>11</v>
      </c>
      <c r="Q2656" s="181">
        <f>WEEKNUM(All_Opps[[#This Row],[Close Date]],1)</f>
        <v>46</v>
      </c>
      <c r="R265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499</v>
      </c>
      <c r="S2656" s="4" t="s">
        <v>5623</v>
      </c>
      <c r="T2656" s="4" t="s">
        <v>5624</v>
      </c>
      <c r="U2656" s="68">
        <v>44871</v>
      </c>
      <c r="V2656" s="347" t="s">
        <v>19</v>
      </c>
      <c r="W2656" s="341">
        <v>906944</v>
      </c>
      <c r="X2656" s="4" t="s">
        <v>161</v>
      </c>
      <c r="Y2656" s="4" t="s">
        <v>328</v>
      </c>
      <c r="Z2656" s="68">
        <v>44853</v>
      </c>
    </row>
    <row r="2657" spans="1:26" ht="12.75" x14ac:dyDescent="0.35">
      <c r="A26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2657" s="181" t="str">
        <f>IF(All_Opps[[#This Row],[WeekMod]]&lt;&gt;"",CONCATENATE(All_Opps[[#This Row],[Opp Year]],"-",TEXT(All_Opps[[#This Row],[WeekMod]],"00#")),"")</f>
        <v>2023-044</v>
      </c>
      <c r="C26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2657" s="181" t="str">
        <f>CONCATENATE(All_Opps[[#This Row],[Opp Year]],"-",TEXT(All_Opps[[#This Row],[Week]],"00#"))</f>
        <v>2023-044</v>
      </c>
      <c r="E2657" s="181">
        <f>IFERROR(VALUE(RIGHT(All_Opps[[#This Row],[Opportunity Name]],2)),"")</f>
        <v>2</v>
      </c>
      <c r="F2657" s="181">
        <f>IFERROR(("20"&amp;LEFT(All_Opps[[#This Row],[Opportunity Name]],2))*1,"")</f>
        <v>2023</v>
      </c>
      <c r="G2657" s="181" t="str">
        <f>MID(All_Opps[[#This Row],[Opportunity Name]],3,2)</f>
        <v>09</v>
      </c>
      <c r="H2657" s="181" t="str">
        <f>LEFT(All_Opps[[#This Row],[Opportunity Name]],7)</f>
        <v>2309-09</v>
      </c>
      <c r="I2657" s="181" t="str" cm="1">
        <f t="array" ref="I26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57" s="181" t="str">
        <f>YEAR(All_Opps[[#This Row],[Close_Date]])&amp;"-"&amp;TEXT(MONTH(All_Opps[[#This Row],[Close_Date]]),"00")</f>
        <v>2022-10</v>
      </c>
      <c r="K2657" s="182">
        <f>All_Opps[[#This Row],[Created Date2]]*1</f>
        <v>44847</v>
      </c>
      <c r="L2657" s="183">
        <f>YEAR(All_Opps[[#This Row],[Created_Date]])</f>
        <v>2022</v>
      </c>
      <c r="M2657" s="184">
        <f>WEEKNUM(All_Opps[[#This Row],[Created_Date]],16)</f>
        <v>41</v>
      </c>
      <c r="N2657" s="182">
        <f>All_Opps[[#This Row],[Close Date]]*1</f>
        <v>44862</v>
      </c>
      <c r="O2657" s="185">
        <f>YEAR(All_Opps[[#This Row],[Close_Date]])</f>
        <v>2022</v>
      </c>
      <c r="P2657" s="183">
        <f>MONTH(All_Opps[[#This Row],[Close Date]])</f>
        <v>10</v>
      </c>
      <c r="Q2657" s="181">
        <f>WEEKNUM(All_Opps[[#This Row],[Close Date]],1)</f>
        <v>44</v>
      </c>
      <c r="R265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323</v>
      </c>
      <c r="S2657" s="4" t="s">
        <v>5625</v>
      </c>
      <c r="T2657" s="4" t="s">
        <v>5626</v>
      </c>
      <c r="U2657" s="68">
        <v>44862</v>
      </c>
      <c r="V2657" s="347" t="s">
        <v>19</v>
      </c>
      <c r="W2657" s="341">
        <v>97281</v>
      </c>
      <c r="X2657" s="4" t="s">
        <v>159</v>
      </c>
      <c r="Y2657" s="4" t="s">
        <v>328</v>
      </c>
      <c r="Z2657" s="68">
        <v>44847</v>
      </c>
    </row>
    <row r="2658" spans="1:26" ht="12.75" x14ac:dyDescent="0.35">
      <c r="A265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658" s="181" t="str">
        <f>IF(All_Opps[[#This Row],[WeekMod]]&lt;&gt;"",CONCATENATE(All_Opps[[#This Row],[Opp Year]],"-",TEXT(All_Opps[[#This Row],[WeekMod]],"00#")),"")</f>
        <v/>
      </c>
      <c r="C26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658" s="181" t="str">
        <f>CONCATENATE(All_Opps[[#This Row],[Opp Year]],"-",TEXT(All_Opps[[#This Row],[Week]],"00#"))</f>
        <v>2024-001</v>
      </c>
      <c r="E2658" s="181">
        <f>IFERROR(VALUE(RIGHT(All_Opps[[#This Row],[Opportunity Name]],2)),"")</f>
        <v>2</v>
      </c>
      <c r="F2658" s="181">
        <f>IFERROR(("20"&amp;LEFT(All_Opps[[#This Row],[Opportunity Name]],2))*1,"")</f>
        <v>2024</v>
      </c>
      <c r="G2658" s="181" t="str">
        <f>MID(All_Opps[[#This Row],[Opportunity Name]],3,2)</f>
        <v>05</v>
      </c>
      <c r="H2658" s="181" t="str">
        <f>LEFT(All_Opps[[#This Row],[Opportunity Name]],7)</f>
        <v>2405-02</v>
      </c>
      <c r="I2658" s="181" t="str" cm="1">
        <f t="array" ref="I26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58" s="181" t="str">
        <f>YEAR(All_Opps[[#This Row],[Close_Date]])&amp;"-"&amp;TEXT(MONTH(All_Opps[[#This Row],[Close_Date]]),"00")</f>
        <v>2022-10</v>
      </c>
      <c r="K2658" s="182">
        <f>All_Opps[[#This Row],[Created Date2]]*1</f>
        <v>44815</v>
      </c>
      <c r="L2658" s="183">
        <f>YEAR(All_Opps[[#This Row],[Created_Date]])</f>
        <v>2022</v>
      </c>
      <c r="M2658" s="184">
        <f>WEEKNUM(All_Opps[[#This Row],[Created_Date]],16)</f>
        <v>37</v>
      </c>
      <c r="N2658" s="182">
        <f>All_Opps[[#This Row],[Close Date]]*1</f>
        <v>44857</v>
      </c>
      <c r="O2658" s="185">
        <f>YEAR(All_Opps[[#This Row],[Close_Date]])</f>
        <v>2022</v>
      </c>
      <c r="P2658" s="183">
        <f>MONTH(All_Opps[[#This Row],[Close Date]])</f>
        <v>10</v>
      </c>
      <c r="Q2658" s="181">
        <f>WEEKNUM(All_Opps[[#This Row],[Close Date]],1)</f>
        <v>44</v>
      </c>
      <c r="R265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598</v>
      </c>
      <c r="S2658" s="4" t="s">
        <v>5627</v>
      </c>
      <c r="T2658" s="4" t="s">
        <v>5628</v>
      </c>
      <c r="U2658" s="68">
        <v>44857</v>
      </c>
      <c r="V2658" s="347" t="s">
        <v>19</v>
      </c>
      <c r="W2658" s="341">
        <v>301446</v>
      </c>
      <c r="X2658" s="4" t="s">
        <v>176</v>
      </c>
      <c r="Y2658" s="4" t="s">
        <v>328</v>
      </c>
      <c r="Z2658" s="68">
        <v>44815</v>
      </c>
    </row>
    <row r="2659" spans="1:26" ht="12.75" x14ac:dyDescent="0.35">
      <c r="A26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2659" s="181" t="str">
        <f>IF(All_Opps[[#This Row],[WeekMod]]&lt;&gt;"",CONCATENATE(All_Opps[[#This Row],[Opp Year]],"-",TEXT(All_Opps[[#This Row],[WeekMod]],"00#")),"")</f>
        <v>2023-043</v>
      </c>
      <c r="C26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2659" s="181" t="str">
        <f>CONCATENATE(All_Opps[[#This Row],[Opp Year]],"-",TEXT(All_Opps[[#This Row],[Week]],"00#"))</f>
        <v>2023-043</v>
      </c>
      <c r="E2659" s="181">
        <f>IFERROR(VALUE(RIGHT(All_Opps[[#This Row],[Opportunity Name]],2)),"")</f>
        <v>2</v>
      </c>
      <c r="F2659" s="181">
        <f>IFERROR(("20"&amp;LEFT(All_Opps[[#This Row],[Opportunity Name]],2))*1,"")</f>
        <v>2023</v>
      </c>
      <c r="G2659" s="181" t="str">
        <f>MID(All_Opps[[#This Row],[Opportunity Name]],3,2)</f>
        <v>07</v>
      </c>
      <c r="H2659" s="181" t="str">
        <f>LEFT(All_Opps[[#This Row],[Opportunity Name]],7)</f>
        <v>2307 Ub</v>
      </c>
      <c r="I2659" s="181" t="str" cm="1">
        <f t="array" ref="I26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59" s="181" t="str">
        <f>YEAR(All_Opps[[#This Row],[Close_Date]])&amp;"-"&amp;TEXT(MONTH(All_Opps[[#This Row],[Close_Date]]),"00")</f>
        <v>2022-10</v>
      </c>
      <c r="K2659" s="182">
        <f>All_Opps[[#This Row],[Created Date2]]*1</f>
        <v>44830</v>
      </c>
      <c r="L2659" s="183">
        <f>YEAR(All_Opps[[#This Row],[Created_Date]])</f>
        <v>2022</v>
      </c>
      <c r="M2659" s="184">
        <f>WEEKNUM(All_Opps[[#This Row],[Created_Date]],16)</f>
        <v>39</v>
      </c>
      <c r="N2659" s="182">
        <f>All_Opps[[#This Row],[Close Date]]*1</f>
        <v>44850</v>
      </c>
      <c r="O2659" s="185">
        <f>YEAR(All_Opps[[#This Row],[Close_Date]])</f>
        <v>2022</v>
      </c>
      <c r="P2659" s="183">
        <f>MONTH(All_Opps[[#This Row],[Close Date]])</f>
        <v>10</v>
      </c>
      <c r="Q2659" s="181">
        <f>WEEKNUM(All_Opps[[#This Row],[Close Date]],1)</f>
        <v>43</v>
      </c>
      <c r="R26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59" s="4" t="s">
        <v>5629</v>
      </c>
      <c r="T2659" s="4" t="s">
        <v>5630</v>
      </c>
      <c r="U2659" s="68">
        <v>44850</v>
      </c>
      <c r="V2659" s="347" t="s">
        <v>18</v>
      </c>
      <c r="W2659" s="9">
        <v>26384</v>
      </c>
      <c r="X2659" s="4" t="s">
        <v>10</v>
      </c>
      <c r="Y2659" s="4" t="s">
        <v>1285</v>
      </c>
      <c r="Z2659" s="68">
        <v>44830</v>
      </c>
    </row>
    <row r="2660" spans="1:26" ht="12.75" x14ac:dyDescent="0.35">
      <c r="A26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2660" s="181" t="str">
        <f>IF(All_Opps[[#This Row],[WeekMod]]&lt;&gt;"",CONCATENATE(All_Opps[[#This Row],[Opp Year]],"-",TEXT(All_Opps[[#This Row],[WeekMod]],"00#")),"")</f>
        <v>2023-047</v>
      </c>
      <c r="C26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2660" s="181" t="str">
        <f>CONCATENATE(All_Opps[[#This Row],[Opp Year]],"-",TEXT(All_Opps[[#This Row],[Week]],"00#"))</f>
        <v>2023-047</v>
      </c>
      <c r="E2660" s="181">
        <f>IFERROR(VALUE(RIGHT(All_Opps[[#This Row],[Opportunity Name]],2)),"")</f>
        <v>4</v>
      </c>
      <c r="F2660" s="181">
        <f>IFERROR(("20"&amp;LEFT(All_Opps[[#This Row],[Opportunity Name]],2))*1,"")</f>
        <v>2023</v>
      </c>
      <c r="G2660" s="181" t="str">
        <f>MID(All_Opps[[#This Row],[Opportunity Name]],3,2)</f>
        <v>07</v>
      </c>
      <c r="H2660" s="181" t="str">
        <f>LEFT(All_Opps[[#This Row],[Opportunity Name]],7)</f>
        <v>2307-19</v>
      </c>
      <c r="I2660" s="181" t="str" cm="1">
        <f t="array" ref="I26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60" s="181" t="str">
        <f>YEAR(All_Opps[[#This Row],[Close_Date]])&amp;"-"&amp;TEXT(MONTH(All_Opps[[#This Row],[Close_Date]]),"00")</f>
        <v>2022-11</v>
      </c>
      <c r="K2660" s="182">
        <f>All_Opps[[#This Row],[Created Date2]]*1</f>
        <v>44631</v>
      </c>
      <c r="L2660" s="183">
        <f>YEAR(All_Opps[[#This Row],[Created_Date]])</f>
        <v>2022</v>
      </c>
      <c r="M2660" s="184">
        <f>WEEKNUM(All_Opps[[#This Row],[Created_Date]],16)</f>
        <v>10</v>
      </c>
      <c r="N2660" s="182">
        <f>All_Opps[[#This Row],[Close Date]]*1</f>
        <v>44883</v>
      </c>
      <c r="O2660" s="185">
        <f>YEAR(All_Opps[[#This Row],[Close_Date]])</f>
        <v>2022</v>
      </c>
      <c r="P2660" s="183">
        <f>MONTH(All_Opps[[#This Row],[Close Date]])</f>
        <v>11</v>
      </c>
      <c r="Q2660" s="181">
        <f>WEEKNUM(All_Opps[[#This Row],[Close Date]],1)</f>
        <v>47</v>
      </c>
      <c r="R266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477</v>
      </c>
      <c r="S2660" s="4" t="s">
        <v>5631</v>
      </c>
      <c r="T2660" s="4" t="s">
        <v>5632</v>
      </c>
      <c r="U2660" s="68">
        <v>44883</v>
      </c>
      <c r="V2660" s="347" t="s">
        <v>19</v>
      </c>
      <c r="W2660" s="9">
        <v>436956</v>
      </c>
      <c r="X2660" s="4" t="s">
        <v>15</v>
      </c>
      <c r="Y2660" s="4" t="s">
        <v>3563</v>
      </c>
      <c r="Z2660" s="68">
        <v>44631</v>
      </c>
    </row>
    <row r="2661" spans="1:26" ht="12.75" x14ac:dyDescent="0.35">
      <c r="A26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2661" s="181" t="str">
        <f>IF(All_Opps[[#This Row],[WeekMod]]&lt;&gt;"",CONCATENATE(All_Opps[[#This Row],[Opp Year]],"-",TEXT(All_Opps[[#This Row],[WeekMod]],"00#")),"")</f>
        <v>2023-043</v>
      </c>
      <c r="C26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2661" s="181" t="str">
        <f>CONCATENATE(All_Opps[[#This Row],[Opp Year]],"-",TEXT(All_Opps[[#This Row],[Week]],"00#"))</f>
        <v>2023-043</v>
      </c>
      <c r="E2661" s="181">
        <f>IFERROR(VALUE(RIGHT(All_Opps[[#This Row],[Opportunity Name]],2)),"")</f>
        <v>3</v>
      </c>
      <c r="F2661" s="181">
        <f>IFERROR(("20"&amp;LEFT(All_Opps[[#This Row],[Opportunity Name]],2))*1,"")</f>
        <v>2023</v>
      </c>
      <c r="G2661" s="181" t="str">
        <f>MID(All_Opps[[#This Row],[Opportunity Name]],3,2)</f>
        <v>07</v>
      </c>
      <c r="H2661" s="181" t="str">
        <f>LEFT(All_Opps[[#This Row],[Opportunity Name]],7)</f>
        <v>2307-18</v>
      </c>
      <c r="I2661" s="181" t="str" cm="1">
        <f t="array" ref="I26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661" s="181" t="str">
        <f>YEAR(All_Opps[[#This Row],[Close_Date]])&amp;"-"&amp;TEXT(MONTH(All_Opps[[#This Row],[Close_Date]]),"00")</f>
        <v>2022-10</v>
      </c>
      <c r="K2661" s="182">
        <f>All_Opps[[#This Row],[Created Date2]]*1</f>
        <v>44840</v>
      </c>
      <c r="L2661" s="183">
        <f>YEAR(All_Opps[[#This Row],[Created_Date]])</f>
        <v>2022</v>
      </c>
      <c r="M2661" s="184">
        <f>WEEKNUM(All_Opps[[#This Row],[Created_Date]],16)</f>
        <v>40</v>
      </c>
      <c r="N2661" s="182">
        <f>All_Opps[[#This Row],[Close Date]]*1</f>
        <v>44856</v>
      </c>
      <c r="O2661" s="185">
        <f>YEAR(All_Opps[[#This Row],[Close_Date]])</f>
        <v>2022</v>
      </c>
      <c r="P2661" s="183">
        <f>MONTH(All_Opps[[#This Row],[Close Date]])</f>
        <v>10</v>
      </c>
      <c r="Q2661" s="181">
        <f>WEEKNUM(All_Opps[[#This Row],[Close Date]],1)</f>
        <v>43</v>
      </c>
      <c r="R266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61" s="4" t="s">
        <v>5633</v>
      </c>
      <c r="T2661" s="4" t="s">
        <v>5634</v>
      </c>
      <c r="U2661" s="68">
        <v>44856</v>
      </c>
      <c r="V2661" s="347" t="s">
        <v>20</v>
      </c>
      <c r="W2661" s="9">
        <v>34685</v>
      </c>
      <c r="X2661" s="4" t="s">
        <v>160</v>
      </c>
      <c r="Y2661" s="4" t="s">
        <v>5320</v>
      </c>
      <c r="Z2661" s="68">
        <v>44840</v>
      </c>
    </row>
    <row r="2662" spans="1:26" ht="12.75" x14ac:dyDescent="0.35">
      <c r="A26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2662" s="181" t="str">
        <f>IF(All_Opps[[#This Row],[WeekMod]]&lt;&gt;"",CONCATENATE(All_Opps[[#This Row],[Opp Year]],"-",TEXT(All_Opps[[#This Row],[WeekMod]],"00#")),"")</f>
        <v>2023-043</v>
      </c>
      <c r="C26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2662" s="181" t="str">
        <f>CONCATENATE(All_Opps[[#This Row],[Opp Year]],"-",TEXT(All_Opps[[#This Row],[Week]],"00#"))</f>
        <v>2023-043</v>
      </c>
      <c r="E2662" s="181">
        <f>IFERROR(VALUE(RIGHT(All_Opps[[#This Row],[Opportunity Name]],2)),"")</f>
        <v>3</v>
      </c>
      <c r="F2662" s="181">
        <f>IFERROR(("20"&amp;LEFT(All_Opps[[#This Row],[Opportunity Name]],2))*1,"")</f>
        <v>2023</v>
      </c>
      <c r="G2662" s="181" t="str">
        <f>MID(All_Opps[[#This Row],[Opportunity Name]],3,2)</f>
        <v>02</v>
      </c>
      <c r="H2662" s="181" t="str">
        <f>LEFT(All_Opps[[#This Row],[Opportunity Name]],7)</f>
        <v>2302 Mo</v>
      </c>
      <c r="I2662" s="181" t="str" cm="1">
        <f t="array" ref="I26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62" s="181" t="str">
        <f>YEAR(All_Opps[[#This Row],[Close_Date]])&amp;"-"&amp;TEXT(MONTH(All_Opps[[#This Row],[Close_Date]]),"00")</f>
        <v>2022-10</v>
      </c>
      <c r="K2662" s="182">
        <f>All_Opps[[#This Row],[Created Date2]]*1</f>
        <v>44852</v>
      </c>
      <c r="L2662" s="183">
        <f>YEAR(All_Opps[[#This Row],[Created_Date]])</f>
        <v>2022</v>
      </c>
      <c r="M2662" s="184">
        <f>WEEKNUM(All_Opps[[#This Row],[Created_Date]],16)</f>
        <v>42</v>
      </c>
      <c r="N2662" s="182">
        <f>All_Opps[[#This Row],[Close Date]]*1</f>
        <v>44855</v>
      </c>
      <c r="O2662" s="185">
        <f>YEAR(All_Opps[[#This Row],[Close_Date]])</f>
        <v>2022</v>
      </c>
      <c r="P2662" s="183">
        <f>MONTH(All_Opps[[#This Row],[Close Date]])</f>
        <v>10</v>
      </c>
      <c r="Q2662" s="181">
        <f>WEEKNUM(All_Opps[[#This Row],[Close Date]],1)</f>
        <v>43</v>
      </c>
      <c r="R266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62" s="4" t="s">
        <v>5635</v>
      </c>
      <c r="T2662" s="4" t="s">
        <v>5636</v>
      </c>
      <c r="U2662" s="68">
        <v>44855</v>
      </c>
      <c r="V2662" s="347" t="s">
        <v>18</v>
      </c>
      <c r="W2662" s="9">
        <v>115030</v>
      </c>
      <c r="X2662" s="4" t="s">
        <v>13</v>
      </c>
      <c r="Y2662" s="4" t="s">
        <v>1285</v>
      </c>
      <c r="Z2662" s="68">
        <v>44852</v>
      </c>
    </row>
    <row r="2663" spans="1:26" ht="12.75" x14ac:dyDescent="0.35">
      <c r="A26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2663" s="181" t="str">
        <f>IF(All_Opps[[#This Row],[WeekMod]]&lt;&gt;"",CONCATENATE(All_Opps[[#This Row],[Opp Year]],"-",TEXT(All_Opps[[#This Row],[WeekMod]],"00#")),"")</f>
        <v>2023-046</v>
      </c>
      <c r="C26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2663" s="181" t="str">
        <f>CONCATENATE(All_Opps[[#This Row],[Opp Year]],"-",TEXT(All_Opps[[#This Row],[Week]],"00#"))</f>
        <v>2023-046</v>
      </c>
      <c r="E2663" s="181">
        <f>IFERROR(VALUE(RIGHT(All_Opps[[#This Row],[Opportunity Name]],2)),"")</f>
        <v>2</v>
      </c>
      <c r="F2663" s="181">
        <f>IFERROR(("20"&amp;LEFT(All_Opps[[#This Row],[Opportunity Name]],2))*1,"")</f>
        <v>2023</v>
      </c>
      <c r="G2663" s="181" t="str">
        <f>MID(All_Opps[[#This Row],[Opportunity Name]],3,2)</f>
        <v>08</v>
      </c>
      <c r="H2663" s="181" t="str">
        <f>LEFT(All_Opps[[#This Row],[Opportunity Name]],7)</f>
        <v>2308-02</v>
      </c>
      <c r="I2663" s="181" t="str" cm="1">
        <f t="array" ref="I26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63" s="181" t="str">
        <f>YEAR(All_Opps[[#This Row],[Close_Date]])&amp;"-"&amp;TEXT(MONTH(All_Opps[[#This Row],[Close_Date]]),"00")</f>
        <v>2022-11</v>
      </c>
      <c r="K2663" s="182">
        <f>All_Opps[[#This Row],[Created Date2]]*1</f>
        <v>44872</v>
      </c>
      <c r="L2663" s="183">
        <f>YEAR(All_Opps[[#This Row],[Created_Date]])</f>
        <v>2022</v>
      </c>
      <c r="M2663" s="184">
        <f>WEEKNUM(All_Opps[[#This Row],[Created_Date]],16)</f>
        <v>45</v>
      </c>
      <c r="N2663" s="182">
        <f>All_Opps[[#This Row],[Close Date]]*1</f>
        <v>44875</v>
      </c>
      <c r="O2663" s="185">
        <f>YEAR(All_Opps[[#This Row],[Close_Date]])</f>
        <v>2022</v>
      </c>
      <c r="P2663" s="183">
        <f>MONTH(All_Opps[[#This Row],[Close Date]])</f>
        <v>11</v>
      </c>
      <c r="Q2663" s="181">
        <f>WEEKNUM(All_Opps[[#This Row],[Close Date]],1)</f>
        <v>46</v>
      </c>
      <c r="R266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267</v>
      </c>
      <c r="S2663" s="4" t="s">
        <v>5637</v>
      </c>
      <c r="T2663" s="4" t="s">
        <v>5638</v>
      </c>
      <c r="U2663" s="68">
        <v>44875</v>
      </c>
      <c r="V2663" s="347" t="s">
        <v>19</v>
      </c>
      <c r="W2663" s="341">
        <v>208966</v>
      </c>
      <c r="X2663" s="4" t="s">
        <v>153</v>
      </c>
      <c r="Y2663" s="4" t="s">
        <v>328</v>
      </c>
      <c r="Z2663" s="68">
        <v>44872</v>
      </c>
    </row>
    <row r="2664" spans="1:26" ht="12.75" x14ac:dyDescent="0.35">
      <c r="A26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2664" s="181" t="str">
        <f>IF(All_Opps[[#This Row],[WeekMod]]&lt;&gt;"",CONCATENATE(All_Opps[[#This Row],[Opp Year]],"-",TEXT(All_Opps[[#This Row],[WeekMod]],"00#")),"")</f>
        <v>2023-049</v>
      </c>
      <c r="C26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2664" s="181" t="str">
        <f>CONCATENATE(All_Opps[[#This Row],[Opp Year]],"-",TEXT(All_Opps[[#This Row],[Week]],"00#"))</f>
        <v>2023-049</v>
      </c>
      <c r="E2664" s="181">
        <f>IFERROR(VALUE(RIGHT(All_Opps[[#This Row],[Opportunity Name]],2)),"")</f>
        <v>1</v>
      </c>
      <c r="F2664" s="181">
        <f>IFERROR(("20"&amp;LEFT(All_Opps[[#This Row],[Opportunity Name]],2))*1,"")</f>
        <v>2023</v>
      </c>
      <c r="G2664" s="181" t="str">
        <f>MID(All_Opps[[#This Row],[Opportunity Name]],3,2)</f>
        <v>04</v>
      </c>
      <c r="H2664" s="181" t="str">
        <f>LEFT(All_Opps[[#This Row],[Opportunity Name]],7)</f>
        <v>2304-04</v>
      </c>
      <c r="I2664" s="181" t="str" cm="1">
        <f t="array" ref="I26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64" s="181" t="str">
        <f>YEAR(All_Opps[[#This Row],[Close_Date]])&amp;"-"&amp;TEXT(MONTH(All_Opps[[#This Row],[Close_Date]]),"00")</f>
        <v>2022-11</v>
      </c>
      <c r="K2664" s="182">
        <f>All_Opps[[#This Row],[Created Date2]]*1</f>
        <v>44893</v>
      </c>
      <c r="L2664" s="183">
        <f>YEAR(All_Opps[[#This Row],[Created_Date]])</f>
        <v>2022</v>
      </c>
      <c r="M2664" s="184">
        <f>WEEKNUM(All_Opps[[#This Row],[Created_Date]],16)</f>
        <v>48</v>
      </c>
      <c r="N2664" s="182">
        <f>All_Opps[[#This Row],[Close Date]]*1</f>
        <v>44893</v>
      </c>
      <c r="O2664" s="185">
        <f>YEAR(All_Opps[[#This Row],[Close_Date]])</f>
        <v>2022</v>
      </c>
      <c r="P2664" s="183">
        <f>MONTH(All_Opps[[#This Row],[Close Date]])</f>
        <v>11</v>
      </c>
      <c r="Q2664" s="181">
        <f>WEEKNUM(All_Opps[[#This Row],[Close Date]],1)</f>
        <v>49</v>
      </c>
      <c r="R266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124</v>
      </c>
      <c r="S2664" s="4" t="s">
        <v>5639</v>
      </c>
      <c r="T2664" s="4" t="s">
        <v>5640</v>
      </c>
      <c r="U2664" s="68">
        <v>44893</v>
      </c>
      <c r="V2664" s="347" t="s">
        <v>19</v>
      </c>
      <c r="W2664" s="341">
        <v>22751</v>
      </c>
      <c r="X2664" s="4" t="s">
        <v>161</v>
      </c>
      <c r="Y2664" s="4" t="s">
        <v>328</v>
      </c>
      <c r="Z2664" s="68">
        <v>44893</v>
      </c>
    </row>
    <row r="2665" spans="1:26" ht="12.75" x14ac:dyDescent="0.35">
      <c r="A26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2665" s="181" t="str">
        <f>IF(All_Opps[[#This Row],[WeekMod]]&lt;&gt;"",CONCATENATE(All_Opps[[#This Row],[Opp Year]],"-",TEXT(All_Opps[[#This Row],[WeekMod]],"00#")),"")</f>
        <v>2023-044</v>
      </c>
      <c r="C26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2665" s="181" t="str">
        <f>CONCATENATE(All_Opps[[#This Row],[Opp Year]],"-",TEXT(All_Opps[[#This Row],[Week]],"00#"))</f>
        <v>2023-044</v>
      </c>
      <c r="E2665" s="181">
        <f>IFERROR(VALUE(RIGHT(All_Opps[[#This Row],[Opportunity Name]],2)),"")</f>
        <v>1</v>
      </c>
      <c r="F2665" s="181">
        <f>IFERROR(("20"&amp;LEFT(All_Opps[[#This Row],[Opportunity Name]],2))*1,"")</f>
        <v>2023</v>
      </c>
      <c r="G2665" s="181" t="str">
        <f>MID(All_Opps[[#This Row],[Opportunity Name]],3,2)</f>
        <v>04</v>
      </c>
      <c r="H2665" s="181" t="str">
        <f>LEFT(All_Opps[[#This Row],[Opportunity Name]],7)</f>
        <v>2304-04</v>
      </c>
      <c r="I2665" s="181" t="str" cm="1">
        <f t="array" ref="I26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65" s="181" t="str">
        <f>YEAR(All_Opps[[#This Row],[Close_Date]])&amp;"-"&amp;TEXT(MONTH(All_Opps[[#This Row],[Close_Date]]),"00")</f>
        <v>2022-10</v>
      </c>
      <c r="K2665" s="182">
        <f>All_Opps[[#This Row],[Created Date2]]*1</f>
        <v>44859</v>
      </c>
      <c r="L2665" s="183">
        <f>YEAR(All_Opps[[#This Row],[Created_Date]])</f>
        <v>2022</v>
      </c>
      <c r="M2665" s="184">
        <f>WEEKNUM(All_Opps[[#This Row],[Created_Date]],16)</f>
        <v>43</v>
      </c>
      <c r="N2665" s="182">
        <f>All_Opps[[#This Row],[Close Date]]*1</f>
        <v>44859</v>
      </c>
      <c r="O2665" s="185">
        <f>YEAR(All_Opps[[#This Row],[Close_Date]])</f>
        <v>2022</v>
      </c>
      <c r="P2665" s="183">
        <f>MONTH(All_Opps[[#This Row],[Close Date]])</f>
        <v>10</v>
      </c>
      <c r="Q2665" s="181">
        <f>WEEKNUM(All_Opps[[#This Row],[Close Date]],1)</f>
        <v>44</v>
      </c>
      <c r="R266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158</v>
      </c>
      <c r="S2665" s="4" t="s">
        <v>5641</v>
      </c>
      <c r="T2665" s="4" t="s">
        <v>5642</v>
      </c>
      <c r="U2665" s="68">
        <v>44859</v>
      </c>
      <c r="V2665" s="347" t="s">
        <v>19</v>
      </c>
      <c r="W2665" s="341">
        <v>25191</v>
      </c>
      <c r="X2665" s="4" t="s">
        <v>181</v>
      </c>
      <c r="Y2665" s="4" t="s">
        <v>328</v>
      </c>
      <c r="Z2665" s="68">
        <v>44859</v>
      </c>
    </row>
    <row r="2666" spans="1:26" ht="12.75" x14ac:dyDescent="0.35">
      <c r="A26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2666" s="181" t="str">
        <f>IF(All_Opps[[#This Row],[WeekMod]]&lt;&gt;"",CONCATENATE(All_Opps[[#This Row],[Opp Year]],"-",TEXT(All_Opps[[#This Row],[WeekMod]],"00#")),"")</f>
        <v>2023-047</v>
      </c>
      <c r="C26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2666" s="181" t="str">
        <f>CONCATENATE(All_Opps[[#This Row],[Opp Year]],"-",TEXT(All_Opps[[#This Row],[Week]],"00#"))</f>
        <v>2023-047</v>
      </c>
      <c r="E2666" s="181">
        <f>IFERROR(VALUE(RIGHT(All_Opps[[#This Row],[Opportunity Name]],2)),"")</f>
        <v>7</v>
      </c>
      <c r="F2666" s="181">
        <f>IFERROR(("20"&amp;LEFT(All_Opps[[#This Row],[Opportunity Name]],2))*1,"")</f>
        <v>2023</v>
      </c>
      <c r="G2666" s="181" t="str">
        <f>MID(All_Opps[[#This Row],[Opportunity Name]],3,2)</f>
        <v>12</v>
      </c>
      <c r="H2666" s="181" t="str">
        <f>LEFT(All_Opps[[#This Row],[Opportunity Name]],7)</f>
        <v>2312 An</v>
      </c>
      <c r="I2666" s="181" t="str" cm="1">
        <f t="array" ref="I26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66" s="181" t="str">
        <f>YEAR(All_Opps[[#This Row],[Close_Date]])&amp;"-"&amp;TEXT(MONTH(All_Opps[[#This Row],[Close_Date]]),"00")</f>
        <v>2022-11</v>
      </c>
      <c r="K2666" s="182">
        <f>All_Opps[[#This Row],[Created Date2]]*1</f>
        <v>44864</v>
      </c>
      <c r="L2666" s="183">
        <f>YEAR(All_Opps[[#This Row],[Created_Date]])</f>
        <v>2022</v>
      </c>
      <c r="M2666" s="184">
        <f>WEEKNUM(All_Opps[[#This Row],[Created_Date]],16)</f>
        <v>44</v>
      </c>
      <c r="N2666" s="182">
        <f>All_Opps[[#This Row],[Close Date]]*1</f>
        <v>44884</v>
      </c>
      <c r="O2666" s="185">
        <f>YEAR(All_Opps[[#This Row],[Close_Date]])</f>
        <v>2022</v>
      </c>
      <c r="P2666" s="183">
        <f>MONTH(All_Opps[[#This Row],[Close Date]])</f>
        <v>11</v>
      </c>
      <c r="Q2666" s="181">
        <f>WEEKNUM(All_Opps[[#This Row],[Close Date]],1)</f>
        <v>47</v>
      </c>
      <c r="R266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66" s="4" t="s">
        <v>5643</v>
      </c>
      <c r="T2666" s="4" t="s">
        <v>5644</v>
      </c>
      <c r="U2666" s="68">
        <v>44884</v>
      </c>
      <c r="V2666" s="347" t="s">
        <v>18</v>
      </c>
      <c r="W2666" s="341">
        <v>224810</v>
      </c>
      <c r="X2666" s="4" t="s">
        <v>26</v>
      </c>
      <c r="Y2666" s="4" t="s">
        <v>328</v>
      </c>
      <c r="Z2666" s="68">
        <v>44864</v>
      </c>
    </row>
    <row r="2667" spans="1:26" ht="12.75" x14ac:dyDescent="0.35">
      <c r="A26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2667" s="181" t="str">
        <f>IF(All_Opps[[#This Row],[WeekMod]]&lt;&gt;"",CONCATENATE(All_Opps[[#This Row],[Opp Year]],"-",TEXT(All_Opps[[#This Row],[WeekMod]],"00#")),"")</f>
        <v>2023-042</v>
      </c>
      <c r="C26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2667" s="181" t="str">
        <f>CONCATENATE(All_Opps[[#This Row],[Opp Year]],"-",TEXT(All_Opps[[#This Row],[Week]],"00#"))</f>
        <v>2023-042</v>
      </c>
      <c r="E2667" s="181">
        <f>IFERROR(VALUE(RIGHT(All_Opps[[#This Row],[Opportunity Name]],2)),"")</f>
        <v>10</v>
      </c>
      <c r="F2667" s="181">
        <f>IFERROR(("20"&amp;LEFT(All_Opps[[#This Row],[Opportunity Name]],2))*1,"")</f>
        <v>2023</v>
      </c>
      <c r="G2667" s="181" t="str">
        <f>MID(All_Opps[[#This Row],[Opportunity Name]],3,2)</f>
        <v>09</v>
      </c>
      <c r="H2667" s="181" t="str">
        <f>LEFT(All_Opps[[#This Row],[Opportunity Name]],7)</f>
        <v>2309 Ra</v>
      </c>
      <c r="I2667" s="181" t="str" cm="1">
        <f t="array" ref="I26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67" s="181" t="str">
        <f>YEAR(All_Opps[[#This Row],[Close_Date]])&amp;"-"&amp;TEXT(MONTH(All_Opps[[#This Row],[Close_Date]]),"00")</f>
        <v>2022-10</v>
      </c>
      <c r="K2667" s="182">
        <f>All_Opps[[#This Row],[Created Date2]]*1</f>
        <v>44832</v>
      </c>
      <c r="L2667" s="183">
        <f>YEAR(All_Opps[[#This Row],[Created_Date]])</f>
        <v>2022</v>
      </c>
      <c r="M2667" s="184">
        <f>WEEKNUM(All_Opps[[#This Row],[Created_Date]],16)</f>
        <v>39</v>
      </c>
      <c r="N2667" s="182">
        <f>All_Opps[[#This Row],[Close Date]]*1</f>
        <v>44849</v>
      </c>
      <c r="O2667" s="185">
        <f>YEAR(All_Opps[[#This Row],[Close_Date]])</f>
        <v>2022</v>
      </c>
      <c r="P2667" s="183">
        <f>MONTH(All_Opps[[#This Row],[Close Date]])</f>
        <v>10</v>
      </c>
      <c r="Q2667" s="181">
        <f>WEEKNUM(All_Opps[[#This Row],[Close Date]],1)</f>
        <v>42</v>
      </c>
      <c r="R266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67" s="4" t="s">
        <v>5645</v>
      </c>
      <c r="T2667" s="4" t="s">
        <v>5646</v>
      </c>
      <c r="U2667" s="68">
        <v>44849</v>
      </c>
      <c r="V2667" s="347" t="s">
        <v>18</v>
      </c>
      <c r="W2667" s="341">
        <v>136318</v>
      </c>
      <c r="X2667" s="4" t="s">
        <v>159</v>
      </c>
      <c r="Y2667" s="4" t="s">
        <v>328</v>
      </c>
      <c r="Z2667" s="68">
        <v>44832</v>
      </c>
    </row>
    <row r="2668" spans="1:26" ht="12.75" x14ac:dyDescent="0.35">
      <c r="A26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2668" s="181" t="str">
        <f>IF(All_Opps[[#This Row],[WeekMod]]&lt;&gt;"",CONCATENATE(All_Opps[[#This Row],[Opp Year]],"-",TEXT(All_Opps[[#This Row],[WeekMod]],"00#")),"")</f>
        <v>2023-041</v>
      </c>
      <c r="C26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2668" s="181" t="str">
        <f>CONCATENATE(All_Opps[[#This Row],[Opp Year]],"-",TEXT(All_Opps[[#This Row],[Week]],"00#"))</f>
        <v>2023-041</v>
      </c>
      <c r="E2668" s="181">
        <f>IFERROR(VALUE(RIGHT(All_Opps[[#This Row],[Opportunity Name]],2)),"")</f>
        <v>2</v>
      </c>
      <c r="F2668" s="181">
        <f>IFERROR(("20"&amp;LEFT(All_Opps[[#This Row],[Opportunity Name]],2))*1,"")</f>
        <v>2023</v>
      </c>
      <c r="G2668" s="181" t="str">
        <f>MID(All_Opps[[#This Row],[Opportunity Name]],3,2)</f>
        <v>02</v>
      </c>
      <c r="H2668" s="181" t="str">
        <f>LEFT(All_Opps[[#This Row],[Opportunity Name]],7)</f>
        <v>2302 Za</v>
      </c>
      <c r="I2668" s="181" t="str" cm="1">
        <f t="array" ref="I26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68" s="181" t="str">
        <f>YEAR(All_Opps[[#This Row],[Close_Date]])&amp;"-"&amp;TEXT(MONTH(All_Opps[[#This Row],[Close_Date]]),"00")</f>
        <v>2022-10</v>
      </c>
      <c r="K2668" s="182">
        <f>All_Opps[[#This Row],[Created Date2]]*1</f>
        <v>44825</v>
      </c>
      <c r="L2668" s="183">
        <f>YEAR(All_Opps[[#This Row],[Created_Date]])</f>
        <v>2022</v>
      </c>
      <c r="M2668" s="184">
        <f>WEEKNUM(All_Opps[[#This Row],[Created_Date]],16)</f>
        <v>38</v>
      </c>
      <c r="N2668" s="182">
        <f>All_Opps[[#This Row],[Close Date]]*1</f>
        <v>44842</v>
      </c>
      <c r="O2668" s="185">
        <f>YEAR(All_Opps[[#This Row],[Close_Date]])</f>
        <v>2022</v>
      </c>
      <c r="P2668" s="183">
        <f>MONTH(All_Opps[[#This Row],[Close Date]])</f>
        <v>10</v>
      </c>
      <c r="Q2668" s="181">
        <f>WEEKNUM(All_Opps[[#This Row],[Close Date]],1)</f>
        <v>41</v>
      </c>
      <c r="R266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68" s="4" t="s">
        <v>5647</v>
      </c>
      <c r="T2668" s="4" t="s">
        <v>5648</v>
      </c>
      <c r="U2668" s="68">
        <v>44842</v>
      </c>
      <c r="V2668" s="347" t="s">
        <v>18</v>
      </c>
      <c r="W2668" s="9">
        <v>12991</v>
      </c>
      <c r="X2668" s="4" t="s">
        <v>13</v>
      </c>
      <c r="Y2668" s="4" t="s">
        <v>5320</v>
      </c>
      <c r="Z2668" s="68">
        <v>44825</v>
      </c>
    </row>
    <row r="2669" spans="1:26" ht="12.75" x14ac:dyDescent="0.35">
      <c r="A26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2669" s="181" t="str">
        <f>IF(All_Opps[[#This Row],[WeekMod]]&lt;&gt;"",CONCATENATE(All_Opps[[#This Row],[Opp Year]],"-",TEXT(All_Opps[[#This Row],[WeekMod]],"00#")),"")</f>
        <v>2023-045</v>
      </c>
      <c r="C26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2669" s="181" t="str">
        <f>CONCATENATE(All_Opps[[#This Row],[Opp Year]],"-",TEXT(All_Opps[[#This Row],[Week]],"00#"))</f>
        <v>2023-045</v>
      </c>
      <c r="E2669" s="181">
        <f>IFERROR(VALUE(RIGHT(All_Opps[[#This Row],[Opportunity Name]],2)),"")</f>
        <v>17</v>
      </c>
      <c r="F2669" s="181">
        <f>IFERROR(("20"&amp;LEFT(All_Opps[[#This Row],[Opportunity Name]],2))*1,"")</f>
        <v>2023</v>
      </c>
      <c r="G2669" s="181" t="str">
        <f>MID(All_Opps[[#This Row],[Opportunity Name]],3,2)</f>
        <v>12</v>
      </c>
      <c r="H2669" s="181" t="str">
        <f>LEFT(All_Opps[[#This Row],[Opportunity Name]],7)</f>
        <v>2312-06</v>
      </c>
      <c r="I2669" s="181" t="str" cm="1">
        <f t="array" ref="I26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69" s="181" t="str">
        <f>YEAR(All_Opps[[#This Row],[Close_Date]])&amp;"-"&amp;TEXT(MONTH(All_Opps[[#This Row],[Close_Date]]),"00")</f>
        <v>2022-11</v>
      </c>
      <c r="K2669" s="182">
        <f>All_Opps[[#This Row],[Created Date2]]*1</f>
        <v>44866</v>
      </c>
      <c r="L2669" s="183">
        <f>YEAR(All_Opps[[#This Row],[Created_Date]])</f>
        <v>2022</v>
      </c>
      <c r="M2669" s="184">
        <f>WEEKNUM(All_Opps[[#This Row],[Created_Date]],16)</f>
        <v>44</v>
      </c>
      <c r="N2669" s="182">
        <f>All_Opps[[#This Row],[Close Date]]*1</f>
        <v>44866</v>
      </c>
      <c r="O2669" s="185">
        <f>YEAR(All_Opps[[#This Row],[Close_Date]])</f>
        <v>2022</v>
      </c>
      <c r="P2669" s="183">
        <f>MONTH(All_Opps[[#This Row],[Close Date]])</f>
        <v>11</v>
      </c>
      <c r="Q2669" s="181">
        <f>WEEKNUM(All_Opps[[#This Row],[Close Date]],1)</f>
        <v>45</v>
      </c>
      <c r="R266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395</v>
      </c>
      <c r="S2669" s="4" t="s">
        <v>5649</v>
      </c>
      <c r="T2669" s="4" t="s">
        <v>5650</v>
      </c>
      <c r="U2669" s="68">
        <v>44866</v>
      </c>
      <c r="V2669" s="347" t="s">
        <v>19</v>
      </c>
      <c r="W2669" s="341">
        <v>473404</v>
      </c>
      <c r="X2669" s="4" t="s">
        <v>13</v>
      </c>
      <c r="Y2669" s="4" t="s">
        <v>328</v>
      </c>
      <c r="Z2669" s="68">
        <v>44866</v>
      </c>
    </row>
    <row r="2670" spans="1:26" ht="12.75" x14ac:dyDescent="0.35">
      <c r="A26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2670" s="181" t="str">
        <f>IF(All_Opps[[#This Row],[WeekMod]]&lt;&gt;"",CONCATENATE(All_Opps[[#This Row],[Opp Year]],"-",TEXT(All_Opps[[#This Row],[WeekMod]],"00#")),"")</f>
        <v>2023-048</v>
      </c>
      <c r="C26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2670" s="181" t="str">
        <f>CONCATENATE(All_Opps[[#This Row],[Opp Year]],"-",TEXT(All_Opps[[#This Row],[Week]],"00#"))</f>
        <v>2023-048</v>
      </c>
      <c r="E2670" s="181">
        <f>IFERROR(VALUE(RIGHT(All_Opps[[#This Row],[Opportunity Name]],2)),"")</f>
        <v>2</v>
      </c>
      <c r="F2670" s="181">
        <f>IFERROR(("20"&amp;LEFT(All_Opps[[#This Row],[Opportunity Name]],2))*1,"")</f>
        <v>2023</v>
      </c>
      <c r="G2670" s="181" t="str">
        <f>MID(All_Opps[[#This Row],[Opportunity Name]],3,2)</f>
        <v>12</v>
      </c>
      <c r="H2670" s="181" t="str">
        <f>LEFT(All_Opps[[#This Row],[Opportunity Name]],7)</f>
        <v>2312-07</v>
      </c>
      <c r="I2670" s="181" t="str" cm="1">
        <f t="array" ref="I26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70" s="181" t="str">
        <f>YEAR(All_Opps[[#This Row],[Close_Date]])&amp;"-"&amp;TEXT(MONTH(All_Opps[[#This Row],[Close_Date]]),"00")</f>
        <v>2022-11</v>
      </c>
      <c r="K2670" s="182">
        <f>All_Opps[[#This Row],[Created Date2]]*1</f>
        <v>44884</v>
      </c>
      <c r="L2670" s="183">
        <f>YEAR(All_Opps[[#This Row],[Created_Date]])</f>
        <v>2022</v>
      </c>
      <c r="M2670" s="184">
        <f>WEEKNUM(All_Opps[[#This Row],[Created_Date]],16)</f>
        <v>47</v>
      </c>
      <c r="N2670" s="182">
        <f>All_Opps[[#This Row],[Close Date]]*1</f>
        <v>44891</v>
      </c>
      <c r="O2670" s="185">
        <f>YEAR(All_Opps[[#This Row],[Close_Date]])</f>
        <v>2022</v>
      </c>
      <c r="P2670" s="183">
        <f>MONTH(All_Opps[[#This Row],[Close Date]])</f>
        <v>11</v>
      </c>
      <c r="Q2670" s="181">
        <f>WEEKNUM(All_Opps[[#This Row],[Close Date]],1)</f>
        <v>48</v>
      </c>
      <c r="R267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377</v>
      </c>
      <c r="S2670" s="4" t="s">
        <v>5651</v>
      </c>
      <c r="T2670" s="4" t="s">
        <v>5652</v>
      </c>
      <c r="U2670" s="68">
        <v>44891</v>
      </c>
      <c r="V2670" s="347" t="s">
        <v>19</v>
      </c>
      <c r="W2670" s="9">
        <v>47955</v>
      </c>
      <c r="X2670" s="4" t="s">
        <v>186</v>
      </c>
      <c r="Y2670" s="4" t="s">
        <v>5320</v>
      </c>
      <c r="Z2670" s="68">
        <v>44884</v>
      </c>
    </row>
    <row r="2671" spans="1:26" ht="12.75" x14ac:dyDescent="0.35">
      <c r="A26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2671" s="181" t="str">
        <f>IF(All_Opps[[#This Row],[WeekMod]]&lt;&gt;"",CONCATENATE(All_Opps[[#This Row],[Opp Year]],"-",TEXT(All_Opps[[#This Row],[WeekMod]],"00#")),"")</f>
        <v>2023-046</v>
      </c>
      <c r="C26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2671" s="181" t="str">
        <f>CONCATENATE(All_Opps[[#This Row],[Opp Year]],"-",TEXT(All_Opps[[#This Row],[Week]],"00#"))</f>
        <v>2023-046</v>
      </c>
      <c r="E2671" s="181">
        <f>IFERROR(VALUE(RIGHT(All_Opps[[#This Row],[Opportunity Name]],2)),"")</f>
        <v>1</v>
      </c>
      <c r="F2671" s="181">
        <f>IFERROR(("20"&amp;LEFT(All_Opps[[#This Row],[Opportunity Name]],2))*1,"")</f>
        <v>2023</v>
      </c>
      <c r="G2671" s="181" t="str">
        <f>MID(All_Opps[[#This Row],[Opportunity Name]],3,2)</f>
        <v>04</v>
      </c>
      <c r="H2671" s="181" t="str">
        <f>LEFT(All_Opps[[#This Row],[Opportunity Name]],7)</f>
        <v>2304-04</v>
      </c>
      <c r="I2671" s="181" t="str" cm="1">
        <f t="array" ref="I26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71" s="181" t="str">
        <f>YEAR(All_Opps[[#This Row],[Close_Date]])&amp;"-"&amp;TEXT(MONTH(All_Opps[[#This Row],[Close_Date]]),"00")</f>
        <v>2022-11</v>
      </c>
      <c r="K2671" s="182">
        <f>All_Opps[[#This Row],[Created Date2]]*1</f>
        <v>44871</v>
      </c>
      <c r="L2671" s="183">
        <f>YEAR(All_Opps[[#This Row],[Created_Date]])</f>
        <v>2022</v>
      </c>
      <c r="M2671" s="184">
        <f>WEEKNUM(All_Opps[[#This Row],[Created_Date]],16)</f>
        <v>45</v>
      </c>
      <c r="N2671" s="182">
        <f>All_Opps[[#This Row],[Close Date]]*1</f>
        <v>44871</v>
      </c>
      <c r="O2671" s="185">
        <f>YEAR(All_Opps[[#This Row],[Close_Date]])</f>
        <v>2022</v>
      </c>
      <c r="P2671" s="183">
        <f>MONTH(All_Opps[[#This Row],[Close Date]])</f>
        <v>11</v>
      </c>
      <c r="Q2671" s="181">
        <f>WEEKNUM(All_Opps[[#This Row],[Close Date]],1)</f>
        <v>46</v>
      </c>
      <c r="R267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146</v>
      </c>
      <c r="S2671" s="4" t="s">
        <v>5653</v>
      </c>
      <c r="T2671" s="4" t="s">
        <v>5654</v>
      </c>
      <c r="U2671" s="68">
        <v>44871</v>
      </c>
      <c r="V2671" s="347" t="s">
        <v>19</v>
      </c>
      <c r="W2671" s="341">
        <v>18575</v>
      </c>
      <c r="X2671" s="4" t="s">
        <v>161</v>
      </c>
      <c r="Y2671" s="4" t="s">
        <v>328</v>
      </c>
      <c r="Z2671" s="68">
        <v>44871</v>
      </c>
    </row>
    <row r="2672" spans="1:26" ht="12.75" x14ac:dyDescent="0.35">
      <c r="A26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2672" s="181" t="str">
        <f>IF(All_Opps[[#This Row],[WeekMod]]&lt;&gt;"",CONCATENATE(All_Opps[[#This Row],[Opp Year]],"-",TEXT(All_Opps[[#This Row],[WeekMod]],"00#")),"")</f>
        <v>2023-048</v>
      </c>
      <c r="C26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2672" s="181" t="str">
        <f>CONCATENATE(All_Opps[[#This Row],[Opp Year]],"-",TEXT(All_Opps[[#This Row],[Week]],"00#"))</f>
        <v>2023-048</v>
      </c>
      <c r="E2672" s="181">
        <f>IFERROR(VALUE(RIGHT(All_Opps[[#This Row],[Opportunity Name]],2)),"")</f>
        <v>1</v>
      </c>
      <c r="F2672" s="181">
        <f>IFERROR(("20"&amp;LEFT(All_Opps[[#This Row],[Opportunity Name]],2))*1,"")</f>
        <v>2023</v>
      </c>
      <c r="G2672" s="181" t="str">
        <f>MID(All_Opps[[#This Row],[Opportunity Name]],3,2)</f>
        <v>04</v>
      </c>
      <c r="H2672" s="181" t="str">
        <f>LEFT(All_Opps[[#This Row],[Opportunity Name]],7)</f>
        <v>2304-04</v>
      </c>
      <c r="I2672" s="181" t="str" cm="1">
        <f t="array" ref="I26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72" s="181" t="str">
        <f>YEAR(All_Opps[[#This Row],[Close_Date]])&amp;"-"&amp;TEXT(MONTH(All_Opps[[#This Row],[Close_Date]]),"00")</f>
        <v>2022-11</v>
      </c>
      <c r="K2672" s="182">
        <f>All_Opps[[#This Row],[Created Date2]]*1</f>
        <v>44887</v>
      </c>
      <c r="L2672" s="183">
        <f>YEAR(All_Opps[[#This Row],[Created_Date]])</f>
        <v>2022</v>
      </c>
      <c r="M2672" s="184">
        <f>WEEKNUM(All_Opps[[#This Row],[Created_Date]],16)</f>
        <v>47</v>
      </c>
      <c r="N2672" s="182">
        <f>All_Opps[[#This Row],[Close Date]]*1</f>
        <v>44887</v>
      </c>
      <c r="O2672" s="185">
        <f>YEAR(All_Opps[[#This Row],[Close_Date]])</f>
        <v>2022</v>
      </c>
      <c r="P2672" s="183">
        <f>MONTH(All_Opps[[#This Row],[Close Date]])</f>
        <v>11</v>
      </c>
      <c r="Q2672" s="181">
        <f>WEEKNUM(All_Opps[[#This Row],[Close Date]],1)</f>
        <v>48</v>
      </c>
      <c r="R267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130</v>
      </c>
      <c r="S2672" s="4" t="s">
        <v>5655</v>
      </c>
      <c r="T2672" s="4" t="s">
        <v>5656</v>
      </c>
      <c r="U2672" s="68">
        <v>44887</v>
      </c>
      <c r="V2672" s="347" t="s">
        <v>19</v>
      </c>
      <c r="W2672" s="341">
        <v>24614</v>
      </c>
      <c r="X2672" s="4" t="s">
        <v>15</v>
      </c>
      <c r="Y2672" s="4" t="s">
        <v>328</v>
      </c>
      <c r="Z2672" s="68">
        <v>44887</v>
      </c>
    </row>
    <row r="2673" spans="1:26" ht="12.75" x14ac:dyDescent="0.35">
      <c r="A26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2673" s="181" t="str">
        <f>IF(All_Opps[[#This Row],[WeekMod]]&lt;&gt;"",CONCATENATE(All_Opps[[#This Row],[Opp Year]],"-",TEXT(All_Opps[[#This Row],[WeekMod]],"00#")),"")</f>
        <v>2023-046</v>
      </c>
      <c r="C26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2673" s="181" t="str">
        <f>CONCATENATE(All_Opps[[#This Row],[Opp Year]],"-",TEXT(All_Opps[[#This Row],[Week]],"00#"))</f>
        <v>2023-046</v>
      </c>
      <c r="E2673" s="181">
        <f>IFERROR(VALUE(RIGHT(All_Opps[[#This Row],[Opportunity Name]],2)),"")</f>
        <v>3</v>
      </c>
      <c r="F2673" s="181">
        <f>IFERROR(("20"&amp;LEFT(All_Opps[[#This Row],[Opportunity Name]],2))*1,"")</f>
        <v>2023</v>
      </c>
      <c r="G2673" s="181" t="str">
        <f>MID(All_Opps[[#This Row],[Opportunity Name]],3,2)</f>
        <v>01</v>
      </c>
      <c r="H2673" s="181" t="str">
        <f>LEFT(All_Opps[[#This Row],[Opportunity Name]],7)</f>
        <v>2301 Ko</v>
      </c>
      <c r="I2673" s="181" t="str" cm="1">
        <f t="array" ref="I26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73" s="181" t="str">
        <f>YEAR(All_Opps[[#This Row],[Close_Date]])&amp;"-"&amp;TEXT(MONTH(All_Opps[[#This Row],[Close_Date]]),"00")</f>
        <v>2022-11</v>
      </c>
      <c r="K2673" s="182">
        <f>All_Opps[[#This Row],[Created Date2]]*1</f>
        <v>44862</v>
      </c>
      <c r="L2673" s="183">
        <f>YEAR(All_Opps[[#This Row],[Created_Date]])</f>
        <v>2022</v>
      </c>
      <c r="M2673" s="184">
        <f>WEEKNUM(All_Opps[[#This Row],[Created_Date]],16)</f>
        <v>43</v>
      </c>
      <c r="N2673" s="182">
        <f>All_Opps[[#This Row],[Close Date]]*1</f>
        <v>44871</v>
      </c>
      <c r="O2673" s="185">
        <f>YEAR(All_Opps[[#This Row],[Close_Date]])</f>
        <v>2022</v>
      </c>
      <c r="P2673" s="183">
        <f>MONTH(All_Opps[[#This Row],[Close Date]])</f>
        <v>11</v>
      </c>
      <c r="Q2673" s="181">
        <f>WEEKNUM(All_Opps[[#This Row],[Close Date]],1)</f>
        <v>46</v>
      </c>
      <c r="R267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73" s="4" t="s">
        <v>5657</v>
      </c>
      <c r="T2673" s="4" t="s">
        <v>5658</v>
      </c>
      <c r="U2673" s="68">
        <v>44871</v>
      </c>
      <c r="V2673" s="347" t="s">
        <v>18</v>
      </c>
      <c r="W2673" s="9">
        <v>44102</v>
      </c>
      <c r="X2673" s="4" t="s">
        <v>159</v>
      </c>
      <c r="Y2673" s="4" t="s">
        <v>5320</v>
      </c>
      <c r="Z2673" s="68">
        <v>44862</v>
      </c>
    </row>
    <row r="2674" spans="1:26" ht="12.75" x14ac:dyDescent="0.35">
      <c r="A26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2674" s="181" t="str">
        <f>IF(All_Opps[[#This Row],[WeekMod]]&lt;&gt;"",CONCATENATE(All_Opps[[#This Row],[Opp Year]],"-",TEXT(All_Opps[[#This Row],[WeekMod]],"00#")),"")</f>
        <v>2023-042</v>
      </c>
      <c r="C26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2674" s="181" t="str">
        <f>CONCATENATE(All_Opps[[#This Row],[Opp Year]],"-",TEXT(All_Opps[[#This Row],[Week]],"00#"))</f>
        <v>2023-042</v>
      </c>
      <c r="E2674" s="181">
        <f>IFERROR(VALUE(RIGHT(All_Opps[[#This Row],[Opportunity Name]],2)),"")</f>
        <v>2</v>
      </c>
      <c r="F2674" s="181">
        <f>IFERROR(("20"&amp;LEFT(All_Opps[[#This Row],[Opportunity Name]],2))*1,"")</f>
        <v>2023</v>
      </c>
      <c r="G2674" s="181" t="str">
        <f>MID(All_Opps[[#This Row],[Opportunity Name]],3,2)</f>
        <v>08</v>
      </c>
      <c r="H2674" s="181" t="str">
        <f>LEFT(All_Opps[[#This Row],[Opportunity Name]],7)</f>
        <v>2308-02</v>
      </c>
      <c r="I2674" s="181" t="str" cm="1">
        <f t="array" ref="I26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74" s="181" t="str">
        <f>YEAR(All_Opps[[#This Row],[Close_Date]])&amp;"-"&amp;TEXT(MONTH(All_Opps[[#This Row],[Close_Date]]),"00")</f>
        <v>2022-10</v>
      </c>
      <c r="K2674" s="182">
        <f>All_Opps[[#This Row],[Created Date2]]*1</f>
        <v>44846</v>
      </c>
      <c r="L2674" s="183">
        <f>YEAR(All_Opps[[#This Row],[Created_Date]])</f>
        <v>2022</v>
      </c>
      <c r="M2674" s="184">
        <f>WEEKNUM(All_Opps[[#This Row],[Created_Date]],16)</f>
        <v>41</v>
      </c>
      <c r="N2674" s="182">
        <f>All_Opps[[#This Row],[Close Date]]*1</f>
        <v>44845</v>
      </c>
      <c r="O2674" s="185">
        <f>YEAR(All_Opps[[#This Row],[Close_Date]])</f>
        <v>2022</v>
      </c>
      <c r="P2674" s="183">
        <f>MONTH(All_Opps[[#This Row],[Close Date]])</f>
        <v>10</v>
      </c>
      <c r="Q2674" s="181">
        <f>WEEKNUM(All_Opps[[#This Row],[Close Date]],1)</f>
        <v>42</v>
      </c>
      <c r="R267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293</v>
      </c>
      <c r="S2674" s="4" t="s">
        <v>5659</v>
      </c>
      <c r="T2674" s="4" t="s">
        <v>5660</v>
      </c>
      <c r="U2674" s="68">
        <v>44845</v>
      </c>
      <c r="V2674" s="347" t="s">
        <v>19</v>
      </c>
      <c r="W2674" s="341">
        <v>234257</v>
      </c>
      <c r="X2674" s="4" t="s">
        <v>16</v>
      </c>
      <c r="Y2674" s="4" t="s">
        <v>328</v>
      </c>
      <c r="Z2674" s="68">
        <v>44846</v>
      </c>
    </row>
    <row r="2675" spans="1:26" ht="12.75" x14ac:dyDescent="0.35">
      <c r="A267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675" s="181" t="str">
        <f>IF(All_Opps[[#This Row],[WeekMod]]&lt;&gt;"",CONCATENATE(All_Opps[[#This Row],[Opp Year]],"-",TEXT(All_Opps[[#This Row],[WeekMod]],"00#")),"")</f>
        <v/>
      </c>
      <c r="C26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675" s="181" t="str">
        <f>CONCATENATE(All_Opps[[#This Row],[Opp Year]],"-",TEXT(All_Opps[[#This Row],[Week]],"00#"))</f>
        <v>2024-001</v>
      </c>
      <c r="E2675" s="181">
        <f>IFERROR(VALUE(RIGHT(All_Opps[[#This Row],[Opportunity Name]],2)),"")</f>
        <v>2</v>
      </c>
      <c r="F2675" s="181">
        <f>IFERROR(("20"&amp;LEFT(All_Opps[[#This Row],[Opportunity Name]],2))*1,"")</f>
        <v>2024</v>
      </c>
      <c r="G2675" s="181" t="str">
        <f>MID(All_Opps[[#This Row],[Opportunity Name]],3,2)</f>
        <v>05</v>
      </c>
      <c r="H2675" s="181" t="str">
        <f>LEFT(All_Opps[[#This Row],[Opportunity Name]],7)</f>
        <v>2405-02</v>
      </c>
      <c r="I2675" s="181" t="str" cm="1">
        <f t="array" ref="I26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75" s="181" t="str">
        <f>YEAR(All_Opps[[#This Row],[Close_Date]])&amp;"-"&amp;TEXT(MONTH(All_Opps[[#This Row],[Close_Date]]),"00")</f>
        <v>2022-11</v>
      </c>
      <c r="K2675" s="182">
        <f>All_Opps[[#This Row],[Created Date2]]*1</f>
        <v>44874</v>
      </c>
      <c r="L2675" s="183">
        <f>YEAR(All_Opps[[#This Row],[Created_Date]])</f>
        <v>2022</v>
      </c>
      <c r="M2675" s="184">
        <f>WEEKNUM(All_Opps[[#This Row],[Created_Date]],16)</f>
        <v>45</v>
      </c>
      <c r="N2675" s="182">
        <f>All_Opps[[#This Row],[Close Date]]*1</f>
        <v>44873</v>
      </c>
      <c r="O2675" s="185">
        <f>YEAR(All_Opps[[#This Row],[Close_Date]])</f>
        <v>2022</v>
      </c>
      <c r="P2675" s="183">
        <f>MONTH(All_Opps[[#This Row],[Close Date]])</f>
        <v>11</v>
      </c>
      <c r="Q2675" s="181">
        <f>WEEKNUM(All_Opps[[#This Row],[Close Date]],1)</f>
        <v>46</v>
      </c>
      <c r="R267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539</v>
      </c>
      <c r="S2675" s="4" t="s">
        <v>5661</v>
      </c>
      <c r="T2675" s="4" t="s">
        <v>5662</v>
      </c>
      <c r="U2675" s="68">
        <v>44873</v>
      </c>
      <c r="V2675" s="347" t="s">
        <v>19</v>
      </c>
      <c r="W2675" s="9">
        <v>257513</v>
      </c>
      <c r="X2675" s="4" t="s">
        <v>11</v>
      </c>
      <c r="Y2675" s="4" t="s">
        <v>1285</v>
      </c>
      <c r="Z2675" s="68">
        <v>44874</v>
      </c>
    </row>
    <row r="2676" spans="1:26" ht="12.75" x14ac:dyDescent="0.35">
      <c r="A26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98</v>
      </c>
      <c r="B2676" s="181" t="str">
        <f>IF(All_Opps[[#This Row],[WeekMod]]&lt;&gt;"",CONCATENATE(All_Opps[[#This Row],[Opp Year]],"-",TEXT(All_Opps[[#This Row],[WeekMod]],"00#")),"")</f>
        <v>2022-098</v>
      </c>
      <c r="C26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98</v>
      </c>
      <c r="D2676" s="181" t="str">
        <f>CONCATENATE(All_Opps[[#This Row],[Opp Year]],"-",TEXT(All_Opps[[#This Row],[Week]],"00#"))</f>
        <v>2022-098</v>
      </c>
      <c r="E2676" s="181">
        <f>IFERROR(VALUE(RIGHT(All_Opps[[#This Row],[Opportunity Name]],2)),"")</f>
        <v>1</v>
      </c>
      <c r="F2676" s="181">
        <f>IFERROR(("20"&amp;LEFT(All_Opps[[#This Row],[Opportunity Name]],2))*1,"")</f>
        <v>2022</v>
      </c>
      <c r="G2676" s="181" t="str">
        <f>MID(All_Opps[[#This Row],[Opportunity Name]],3,2)</f>
        <v>11</v>
      </c>
      <c r="H2676" s="181" t="str">
        <f>LEFT(All_Opps[[#This Row],[Opportunity Name]],7)</f>
        <v>2211-10</v>
      </c>
      <c r="I2676" s="181" t="str" cm="1">
        <f t="array" ref="I26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76" s="181" t="str">
        <f>YEAR(All_Opps[[#This Row],[Close_Date]])&amp;"-"&amp;TEXT(MONTH(All_Opps[[#This Row],[Close_Date]]),"00")</f>
        <v>2022-11</v>
      </c>
      <c r="K2676" s="182">
        <f>All_Opps[[#This Row],[Created Date2]]*1</f>
        <v>44874</v>
      </c>
      <c r="L2676" s="183">
        <f>YEAR(All_Opps[[#This Row],[Created_Date]])</f>
        <v>2022</v>
      </c>
      <c r="M2676" s="184">
        <f>WEEKNUM(All_Opps[[#This Row],[Created_Date]],16)</f>
        <v>45</v>
      </c>
      <c r="N2676" s="182">
        <f>All_Opps[[#This Row],[Close Date]]*1</f>
        <v>44875</v>
      </c>
      <c r="O2676" s="185">
        <f>YEAR(All_Opps[[#This Row],[Close_Date]])</f>
        <v>2022</v>
      </c>
      <c r="P2676" s="183">
        <f>MONTH(All_Opps[[#This Row],[Close Date]])</f>
        <v>11</v>
      </c>
      <c r="Q2676" s="181">
        <f>WEEKNUM(All_Opps[[#This Row],[Close Date]],1)</f>
        <v>46</v>
      </c>
      <c r="R26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76" s="4" t="s">
        <v>5663</v>
      </c>
      <c r="T2676" s="4" t="s">
        <v>5664</v>
      </c>
      <c r="U2676" s="68">
        <v>44875</v>
      </c>
      <c r="V2676" s="347" t="s">
        <v>23</v>
      </c>
      <c r="W2676" s="9">
        <v>0</v>
      </c>
      <c r="X2676" s="4" t="s">
        <v>153</v>
      </c>
      <c r="Y2676" s="4" t="s">
        <v>3685</v>
      </c>
      <c r="Z2676" s="68">
        <v>44874</v>
      </c>
    </row>
    <row r="2677" spans="1:26" ht="12.75" x14ac:dyDescent="0.35">
      <c r="A26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2677" s="181" t="str">
        <f>IF(All_Opps[[#This Row],[WeekMod]]&lt;&gt;"",CONCATENATE(All_Opps[[#This Row],[Opp Year]],"-",TEXT(All_Opps[[#This Row],[WeekMod]],"00#")),"")</f>
        <v>2023-044</v>
      </c>
      <c r="C26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2677" s="181" t="str">
        <f>CONCATENATE(All_Opps[[#This Row],[Opp Year]],"-",TEXT(All_Opps[[#This Row],[Week]],"00#"))</f>
        <v>2023-044</v>
      </c>
      <c r="E2677" s="181">
        <f>IFERROR(VALUE(RIGHT(All_Opps[[#This Row],[Opportunity Name]],2)),"")</f>
        <v>10</v>
      </c>
      <c r="F2677" s="181">
        <f>IFERROR(("20"&amp;LEFT(All_Opps[[#This Row],[Opportunity Name]],2))*1,"")</f>
        <v>2023</v>
      </c>
      <c r="G2677" s="181" t="str">
        <f>MID(All_Opps[[#This Row],[Opportunity Name]],3,2)</f>
        <v>07</v>
      </c>
      <c r="H2677" s="181" t="str">
        <f>LEFT(All_Opps[[#This Row],[Opportunity Name]],7)</f>
        <v>2307 Va</v>
      </c>
      <c r="I2677" s="181" t="str" cm="1">
        <f t="array" ref="I26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77" s="181" t="str">
        <f>YEAR(All_Opps[[#This Row],[Close_Date]])&amp;"-"&amp;TEXT(MONTH(All_Opps[[#This Row],[Close_Date]]),"00")</f>
        <v>2022-10</v>
      </c>
      <c r="K2677" s="182">
        <f>All_Opps[[#This Row],[Created Date2]]*1</f>
        <v>44853</v>
      </c>
      <c r="L2677" s="183">
        <f>YEAR(All_Opps[[#This Row],[Created_Date]])</f>
        <v>2022</v>
      </c>
      <c r="M2677" s="184">
        <f>WEEKNUM(All_Opps[[#This Row],[Created_Date]],16)</f>
        <v>42</v>
      </c>
      <c r="N2677" s="182">
        <f>All_Opps[[#This Row],[Close Date]]*1</f>
        <v>44859</v>
      </c>
      <c r="O2677" s="185">
        <f>YEAR(All_Opps[[#This Row],[Close_Date]])</f>
        <v>2022</v>
      </c>
      <c r="P2677" s="183">
        <f>MONTH(All_Opps[[#This Row],[Close Date]])</f>
        <v>10</v>
      </c>
      <c r="Q2677" s="181">
        <f>WEEKNUM(All_Opps[[#This Row],[Close Date]],1)</f>
        <v>44</v>
      </c>
      <c r="R267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77" s="4" t="s">
        <v>5665</v>
      </c>
      <c r="T2677" s="4" t="s">
        <v>5666</v>
      </c>
      <c r="U2677" s="68">
        <v>44859</v>
      </c>
      <c r="V2677" s="347" t="s">
        <v>18</v>
      </c>
      <c r="W2677" s="9">
        <v>253796</v>
      </c>
      <c r="X2677" s="4" t="s">
        <v>13</v>
      </c>
      <c r="Y2677" s="4" t="s">
        <v>1285</v>
      </c>
      <c r="Z2677" s="68">
        <v>44853</v>
      </c>
    </row>
    <row r="2678" spans="1:26" ht="12.75" x14ac:dyDescent="0.35">
      <c r="A26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2678" s="181" t="str">
        <f>IF(All_Opps[[#This Row],[WeekMod]]&lt;&gt;"",CONCATENATE(All_Opps[[#This Row],[Opp Year]],"-",TEXT(All_Opps[[#This Row],[WeekMod]],"00#")),"")</f>
        <v>2023-048</v>
      </c>
      <c r="C26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2678" s="181" t="str">
        <f>CONCATENATE(All_Opps[[#This Row],[Opp Year]],"-",TEXT(All_Opps[[#This Row],[Week]],"00#"))</f>
        <v>2023-048</v>
      </c>
      <c r="E2678" s="181">
        <f>IFERROR(VALUE(RIGHT(All_Opps[[#This Row],[Opportunity Name]],2)),"")</f>
        <v>8</v>
      </c>
      <c r="F2678" s="181">
        <f>IFERROR(("20"&amp;LEFT(All_Opps[[#This Row],[Opportunity Name]],2))*1,"")</f>
        <v>2023</v>
      </c>
      <c r="G2678" s="181" t="str">
        <f>MID(All_Opps[[#This Row],[Opportunity Name]],3,2)</f>
        <v>07</v>
      </c>
      <c r="H2678" s="181" t="str">
        <f>LEFT(All_Opps[[#This Row],[Opportunity Name]],7)</f>
        <v>2307-20</v>
      </c>
      <c r="I2678" s="181" t="str" cm="1">
        <f t="array" ref="I26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78" s="181" t="str">
        <f>YEAR(All_Opps[[#This Row],[Close_Date]])&amp;"-"&amp;TEXT(MONTH(All_Opps[[#This Row],[Close_Date]]),"00")</f>
        <v>2022-11</v>
      </c>
      <c r="K2678" s="182">
        <f>All_Opps[[#This Row],[Created Date2]]*1</f>
        <v>44880</v>
      </c>
      <c r="L2678" s="183">
        <f>YEAR(All_Opps[[#This Row],[Created_Date]])</f>
        <v>2022</v>
      </c>
      <c r="M2678" s="184">
        <f>WEEKNUM(All_Opps[[#This Row],[Created_Date]],16)</f>
        <v>46</v>
      </c>
      <c r="N2678" s="182">
        <f>All_Opps[[#This Row],[Close Date]]*1</f>
        <v>44887</v>
      </c>
      <c r="O2678" s="185">
        <f>YEAR(All_Opps[[#This Row],[Close_Date]])</f>
        <v>2022</v>
      </c>
      <c r="P2678" s="183">
        <f>MONTH(All_Opps[[#This Row],[Close Date]])</f>
        <v>11</v>
      </c>
      <c r="Q2678" s="181">
        <f>WEEKNUM(All_Opps[[#This Row],[Close Date]],1)</f>
        <v>48</v>
      </c>
      <c r="R267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228</v>
      </c>
      <c r="S2678" s="4" t="s">
        <v>5667</v>
      </c>
      <c r="T2678" s="4" t="s">
        <v>5668</v>
      </c>
      <c r="U2678" s="68">
        <v>44887</v>
      </c>
      <c r="V2678" s="347" t="s">
        <v>19</v>
      </c>
      <c r="W2678" s="341">
        <v>335078</v>
      </c>
      <c r="X2678" s="4" t="s">
        <v>11</v>
      </c>
      <c r="Y2678" s="4" t="s">
        <v>328</v>
      </c>
      <c r="Z2678" s="68">
        <v>44880</v>
      </c>
    </row>
    <row r="2679" spans="1:26" ht="12.75" x14ac:dyDescent="0.35">
      <c r="A26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2679" s="181" t="str">
        <f>IF(All_Opps[[#This Row],[WeekMod]]&lt;&gt;"",CONCATENATE(All_Opps[[#This Row],[Opp Year]],"-",TEXT(All_Opps[[#This Row],[WeekMod]],"00#")),"")</f>
        <v>2023-048</v>
      </c>
      <c r="C26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2679" s="181" t="str">
        <f>CONCATENATE(All_Opps[[#This Row],[Opp Year]],"-",TEXT(All_Opps[[#This Row],[Week]],"00#"))</f>
        <v>2023-048</v>
      </c>
      <c r="E2679" s="181">
        <f>IFERROR(VALUE(RIGHT(All_Opps[[#This Row],[Opportunity Name]],2)),"")</f>
        <v>2</v>
      </c>
      <c r="F2679" s="181">
        <f>IFERROR(("20"&amp;LEFT(All_Opps[[#This Row],[Opportunity Name]],2))*1,"")</f>
        <v>2023</v>
      </c>
      <c r="G2679" s="181" t="str">
        <f>MID(All_Opps[[#This Row],[Opportunity Name]],3,2)</f>
        <v>08</v>
      </c>
      <c r="H2679" s="181" t="str">
        <f>LEFT(All_Opps[[#This Row],[Opportunity Name]],7)</f>
        <v>2308-02</v>
      </c>
      <c r="I2679" s="181" t="str" cm="1">
        <f t="array" ref="I26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79" s="181" t="str">
        <f>YEAR(All_Opps[[#This Row],[Close_Date]])&amp;"-"&amp;TEXT(MONTH(All_Opps[[#This Row],[Close_Date]]),"00")</f>
        <v>2022-11</v>
      </c>
      <c r="K2679" s="182">
        <f>All_Opps[[#This Row],[Created Date2]]*1</f>
        <v>44884</v>
      </c>
      <c r="L2679" s="183">
        <f>YEAR(All_Opps[[#This Row],[Created_Date]])</f>
        <v>2022</v>
      </c>
      <c r="M2679" s="184">
        <f>WEEKNUM(All_Opps[[#This Row],[Created_Date]],16)</f>
        <v>47</v>
      </c>
      <c r="N2679" s="182">
        <f>All_Opps[[#This Row],[Close Date]]*1</f>
        <v>44888</v>
      </c>
      <c r="O2679" s="185">
        <f>YEAR(All_Opps[[#This Row],[Close_Date]])</f>
        <v>2022</v>
      </c>
      <c r="P2679" s="183">
        <f>MONTH(All_Opps[[#This Row],[Close Date]])</f>
        <v>11</v>
      </c>
      <c r="Q2679" s="181">
        <f>WEEKNUM(All_Opps[[#This Row],[Close Date]],1)</f>
        <v>48</v>
      </c>
      <c r="R267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255</v>
      </c>
      <c r="S2679" s="4" t="s">
        <v>5669</v>
      </c>
      <c r="T2679" s="4" t="s">
        <v>5670</v>
      </c>
      <c r="U2679" s="68">
        <v>44888</v>
      </c>
      <c r="V2679" s="347" t="s">
        <v>19</v>
      </c>
      <c r="W2679" s="341">
        <v>295302</v>
      </c>
      <c r="X2679" s="4" t="s">
        <v>13</v>
      </c>
      <c r="Y2679" s="4" t="s">
        <v>328</v>
      </c>
      <c r="Z2679" s="68">
        <v>44884</v>
      </c>
    </row>
    <row r="2680" spans="1:26" ht="12.75" x14ac:dyDescent="0.35">
      <c r="A26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2680" s="181" t="str">
        <f>IF(All_Opps[[#This Row],[WeekMod]]&lt;&gt;"",CONCATENATE(All_Opps[[#This Row],[Opp Year]],"-",TEXT(All_Opps[[#This Row],[WeekMod]],"00#")),"")</f>
        <v>2023-048</v>
      </c>
      <c r="C26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2680" s="181" t="str">
        <f>CONCATENATE(All_Opps[[#This Row],[Opp Year]],"-",TEXT(All_Opps[[#This Row],[Week]],"00#"))</f>
        <v>2023-048</v>
      </c>
      <c r="E2680" s="181">
        <f>IFERROR(VALUE(RIGHT(All_Opps[[#This Row],[Opportunity Name]],2)),"")</f>
        <v>6</v>
      </c>
      <c r="F2680" s="181">
        <f>IFERROR(("20"&amp;LEFT(All_Opps[[#This Row],[Opportunity Name]],2))*1,"")</f>
        <v>2023</v>
      </c>
      <c r="G2680" s="181" t="str">
        <f>MID(All_Opps[[#This Row],[Opportunity Name]],3,2)</f>
        <v>08</v>
      </c>
      <c r="H2680" s="181" t="str">
        <f>LEFT(All_Opps[[#This Row],[Opportunity Name]],7)</f>
        <v>2308 Ub</v>
      </c>
      <c r="I2680" s="181" t="str" cm="1">
        <f t="array" ref="I26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80" s="181" t="str">
        <f>YEAR(All_Opps[[#This Row],[Close_Date]])&amp;"-"&amp;TEXT(MONTH(All_Opps[[#This Row],[Close_Date]]),"00")</f>
        <v>2022-11</v>
      </c>
      <c r="K2680" s="182">
        <f>All_Opps[[#This Row],[Created Date2]]*1</f>
        <v>44879</v>
      </c>
      <c r="L2680" s="183">
        <f>YEAR(All_Opps[[#This Row],[Created_Date]])</f>
        <v>2022</v>
      </c>
      <c r="M2680" s="184">
        <f>WEEKNUM(All_Opps[[#This Row],[Created_Date]],16)</f>
        <v>46</v>
      </c>
      <c r="N2680" s="182">
        <f>All_Opps[[#This Row],[Close Date]]*1</f>
        <v>44889</v>
      </c>
      <c r="O2680" s="185">
        <f>YEAR(All_Opps[[#This Row],[Close_Date]])</f>
        <v>2022</v>
      </c>
      <c r="P2680" s="183">
        <f>MONTH(All_Opps[[#This Row],[Close Date]])</f>
        <v>11</v>
      </c>
      <c r="Q2680" s="181">
        <f>WEEKNUM(All_Opps[[#This Row],[Close Date]],1)</f>
        <v>48</v>
      </c>
      <c r="R268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80" s="4" t="s">
        <v>5671</v>
      </c>
      <c r="T2680" s="4" t="s">
        <v>5672</v>
      </c>
      <c r="U2680" s="68">
        <v>44889</v>
      </c>
      <c r="V2680" s="347" t="s">
        <v>18</v>
      </c>
      <c r="W2680" s="9">
        <v>187622</v>
      </c>
      <c r="X2680" s="4" t="s">
        <v>5</v>
      </c>
      <c r="Y2680" s="4" t="s">
        <v>1285</v>
      </c>
      <c r="Z2680" s="68">
        <v>44879</v>
      </c>
    </row>
    <row r="2681" spans="1:26" ht="12.75" x14ac:dyDescent="0.35">
      <c r="A26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96</v>
      </c>
      <c r="B2681" s="181" t="str">
        <f>IF(All_Opps[[#This Row],[WeekMod]]&lt;&gt;"",CONCATENATE(All_Opps[[#This Row],[Opp Year]],"-",TEXT(All_Opps[[#This Row],[WeekMod]],"00#")),"")</f>
        <v>2022-096</v>
      </c>
      <c r="C26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96</v>
      </c>
      <c r="D2681" s="181" t="str">
        <f>CONCATENATE(All_Opps[[#This Row],[Opp Year]],"-",TEXT(All_Opps[[#This Row],[Week]],"00#"))</f>
        <v>2022-096</v>
      </c>
      <c r="E2681" s="181">
        <f>IFERROR(VALUE(RIGHT(All_Opps[[#This Row],[Opportunity Name]],2)),"")</f>
        <v>2</v>
      </c>
      <c r="F2681" s="181">
        <f>IFERROR(("20"&amp;LEFT(All_Opps[[#This Row],[Opportunity Name]],2))*1,"")</f>
        <v>2022</v>
      </c>
      <c r="G2681" s="181" t="str">
        <f>MID(All_Opps[[#This Row],[Opportunity Name]],3,2)</f>
        <v>12</v>
      </c>
      <c r="H2681" s="181" t="str">
        <f>LEFT(All_Opps[[#This Row],[Opportunity Name]],7)</f>
        <v>2212-19</v>
      </c>
      <c r="I2681" s="181" t="str" cm="1">
        <f t="array" ref="I26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81" s="181" t="str">
        <f>YEAR(All_Opps[[#This Row],[Close_Date]])&amp;"-"&amp;TEXT(MONTH(All_Opps[[#This Row],[Close_Date]]),"00")</f>
        <v>2022-10</v>
      </c>
      <c r="K2681" s="182">
        <f>All_Opps[[#This Row],[Created Date2]]*1</f>
        <v>44847</v>
      </c>
      <c r="L2681" s="183">
        <f>YEAR(All_Opps[[#This Row],[Created_Date]])</f>
        <v>2022</v>
      </c>
      <c r="M2681" s="184">
        <f>WEEKNUM(All_Opps[[#This Row],[Created_Date]],16)</f>
        <v>41</v>
      </c>
      <c r="N2681" s="182">
        <f>All_Opps[[#This Row],[Close Date]]*1</f>
        <v>44857</v>
      </c>
      <c r="O2681" s="185">
        <f>YEAR(All_Opps[[#This Row],[Close_Date]])</f>
        <v>2022</v>
      </c>
      <c r="P2681" s="183">
        <f>MONTH(All_Opps[[#This Row],[Close Date]])</f>
        <v>10</v>
      </c>
      <c r="Q2681" s="181">
        <f>WEEKNUM(All_Opps[[#This Row],[Close Date]],1)</f>
        <v>44</v>
      </c>
      <c r="R268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49</v>
      </c>
      <c r="S2681" s="4" t="s">
        <v>5673</v>
      </c>
      <c r="T2681" s="4" t="s">
        <v>5674</v>
      </c>
      <c r="U2681" s="68">
        <v>44857</v>
      </c>
      <c r="V2681" s="347" t="s">
        <v>19</v>
      </c>
      <c r="W2681" s="9">
        <v>47137</v>
      </c>
      <c r="X2681" s="4" t="s">
        <v>5</v>
      </c>
      <c r="Y2681" s="4" t="s">
        <v>5320</v>
      </c>
      <c r="Z2681" s="68">
        <v>44847</v>
      </c>
    </row>
    <row r="2682" spans="1:26" ht="12.75" x14ac:dyDescent="0.35">
      <c r="A26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101</v>
      </c>
      <c r="B2682" s="181" t="str">
        <f>IF(All_Opps[[#This Row],[WeekMod]]&lt;&gt;"",CONCATENATE(All_Opps[[#This Row],[Opp Year]],"-",TEXT(All_Opps[[#This Row],[WeekMod]],"00#")),"")</f>
        <v>2022-101</v>
      </c>
      <c r="C26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101</v>
      </c>
      <c r="D2682" s="181" t="str">
        <f>CONCATENATE(All_Opps[[#This Row],[Opp Year]],"-",TEXT(All_Opps[[#This Row],[Week]],"00#"))</f>
        <v>2022-101</v>
      </c>
      <c r="E2682" s="181">
        <f>IFERROR(VALUE(RIGHT(All_Opps[[#This Row],[Opportunity Name]],2)),"")</f>
        <v>4</v>
      </c>
      <c r="F2682" s="181">
        <f>IFERROR(("20"&amp;LEFT(All_Opps[[#This Row],[Opportunity Name]],2))*1,"")</f>
        <v>2022</v>
      </c>
      <c r="G2682" s="181" t="str">
        <f>MID(All_Opps[[#This Row],[Opportunity Name]],3,2)</f>
        <v>12</v>
      </c>
      <c r="H2682" s="181" t="str">
        <f>LEFT(All_Opps[[#This Row],[Opportunity Name]],7)</f>
        <v>2212 Ca</v>
      </c>
      <c r="I2682" s="181" t="str" cm="1">
        <f t="array" ref="I26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82" s="181" t="str">
        <f>YEAR(All_Opps[[#This Row],[Close_Date]])&amp;"-"&amp;TEXT(MONTH(All_Opps[[#This Row],[Close_Date]]),"00")</f>
        <v>2022-11</v>
      </c>
      <c r="K2682" s="182">
        <f>All_Opps[[#This Row],[Created Date2]]*1</f>
        <v>44885</v>
      </c>
      <c r="L2682" s="183">
        <f>YEAR(All_Opps[[#This Row],[Created_Date]])</f>
        <v>2022</v>
      </c>
      <c r="M2682" s="184">
        <f>WEEKNUM(All_Opps[[#This Row],[Created_Date]],16)</f>
        <v>47</v>
      </c>
      <c r="N2682" s="182">
        <f>All_Opps[[#This Row],[Close Date]]*1</f>
        <v>44892</v>
      </c>
      <c r="O2682" s="185">
        <f>YEAR(All_Opps[[#This Row],[Close_Date]])</f>
        <v>2022</v>
      </c>
      <c r="P2682" s="183">
        <f>MONTH(All_Opps[[#This Row],[Close Date]])</f>
        <v>11</v>
      </c>
      <c r="Q2682" s="181">
        <f>WEEKNUM(All_Opps[[#This Row],[Close Date]],1)</f>
        <v>49</v>
      </c>
      <c r="R268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82" s="4" t="s">
        <v>5675</v>
      </c>
      <c r="T2682" s="4" t="s">
        <v>5676</v>
      </c>
      <c r="U2682" s="68">
        <v>44892</v>
      </c>
      <c r="V2682" s="347" t="s">
        <v>18</v>
      </c>
      <c r="W2682" s="9">
        <v>76658</v>
      </c>
      <c r="X2682" s="4" t="s">
        <v>13</v>
      </c>
      <c r="Y2682" s="4" t="s">
        <v>5320</v>
      </c>
      <c r="Z2682" s="68">
        <v>44885</v>
      </c>
    </row>
    <row r="2683" spans="1:26" ht="12.75" x14ac:dyDescent="0.35">
      <c r="A26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2683" s="181" t="str">
        <f>IF(All_Opps[[#This Row],[WeekMod]]&lt;&gt;"",CONCATENATE(All_Opps[[#This Row],[Opp Year]],"-",TEXT(All_Opps[[#This Row],[WeekMod]],"00#")),"")</f>
        <v>2023-048</v>
      </c>
      <c r="C26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2683" s="181" t="str">
        <f>CONCATENATE(All_Opps[[#This Row],[Opp Year]],"-",TEXT(All_Opps[[#This Row],[Week]],"00#"))</f>
        <v>2023-048</v>
      </c>
      <c r="E2683" s="181">
        <f>IFERROR(VALUE(RIGHT(All_Opps[[#This Row],[Opportunity Name]],2)),"")</f>
        <v>10</v>
      </c>
      <c r="F2683" s="181">
        <f>IFERROR(("20"&amp;LEFT(All_Opps[[#This Row],[Opportunity Name]],2))*1,"")</f>
        <v>2023</v>
      </c>
      <c r="G2683" s="181" t="str">
        <f>MID(All_Opps[[#This Row],[Opportunity Name]],3,2)</f>
        <v>06</v>
      </c>
      <c r="H2683" s="181" t="str">
        <f>LEFT(All_Opps[[#This Row],[Opportunity Name]],7)</f>
        <v>2306 Ra</v>
      </c>
      <c r="I2683" s="181" t="str" cm="1">
        <f t="array" ref="I26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83" s="181" t="str">
        <f>YEAR(All_Opps[[#This Row],[Close_Date]])&amp;"-"&amp;TEXT(MONTH(All_Opps[[#This Row],[Close_Date]]),"00")</f>
        <v>2022-11</v>
      </c>
      <c r="K2683" s="182">
        <f>All_Opps[[#This Row],[Created Date2]]*1</f>
        <v>44856</v>
      </c>
      <c r="L2683" s="183">
        <f>YEAR(All_Opps[[#This Row],[Created_Date]])</f>
        <v>2022</v>
      </c>
      <c r="M2683" s="184">
        <f>WEEKNUM(All_Opps[[#This Row],[Created_Date]],16)</f>
        <v>43</v>
      </c>
      <c r="N2683" s="182">
        <f>All_Opps[[#This Row],[Close Date]]*1</f>
        <v>44885</v>
      </c>
      <c r="O2683" s="185">
        <f>YEAR(All_Opps[[#This Row],[Close_Date]])</f>
        <v>2022</v>
      </c>
      <c r="P2683" s="183">
        <f>MONTH(All_Opps[[#This Row],[Close Date]])</f>
        <v>11</v>
      </c>
      <c r="Q2683" s="181">
        <f>WEEKNUM(All_Opps[[#This Row],[Close Date]],1)</f>
        <v>48</v>
      </c>
      <c r="R268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83" s="4" t="s">
        <v>5677</v>
      </c>
      <c r="T2683" s="4" t="s">
        <v>5678</v>
      </c>
      <c r="U2683" s="68">
        <v>44885</v>
      </c>
      <c r="V2683" s="347" t="s">
        <v>18</v>
      </c>
      <c r="W2683" s="9">
        <v>201066</v>
      </c>
      <c r="X2683" s="4" t="s">
        <v>16</v>
      </c>
      <c r="Y2683" s="4" t="s">
        <v>5320</v>
      </c>
      <c r="Z2683" s="68">
        <v>44856</v>
      </c>
    </row>
    <row r="2684" spans="1:26" ht="12.75" x14ac:dyDescent="0.35">
      <c r="A26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2684" s="181" t="str">
        <f>IF(All_Opps[[#This Row],[WeekMod]]&lt;&gt;"",CONCATENATE(All_Opps[[#This Row],[Opp Year]],"-",TEXT(All_Opps[[#This Row],[WeekMod]],"00#")),"")</f>
        <v>2023-051</v>
      </c>
      <c r="C26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2684" s="181" t="str">
        <f>CONCATENATE(All_Opps[[#This Row],[Opp Year]],"-",TEXT(All_Opps[[#This Row],[Week]],"00#"))</f>
        <v>2023-051</v>
      </c>
      <c r="E2684" s="181">
        <f>IFERROR(VALUE(RIGHT(All_Opps[[#This Row],[Opportunity Name]],2)),"")</f>
        <v>2</v>
      </c>
      <c r="F2684" s="181">
        <f>IFERROR(("20"&amp;LEFT(All_Opps[[#This Row],[Opportunity Name]],2))*1,"")</f>
        <v>2023</v>
      </c>
      <c r="G2684" s="181" t="str">
        <f>MID(All_Opps[[#This Row],[Opportunity Name]],3,2)</f>
        <v>09</v>
      </c>
      <c r="H2684" s="181" t="str">
        <f>LEFT(All_Opps[[#This Row],[Opportunity Name]],7)</f>
        <v>2309 In</v>
      </c>
      <c r="I2684" s="181" t="str" cm="1">
        <f t="array" ref="I26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84" s="181" t="str">
        <f>YEAR(All_Opps[[#This Row],[Close_Date]])&amp;"-"&amp;TEXT(MONTH(All_Opps[[#This Row],[Close_Date]]),"00")</f>
        <v>2022-12</v>
      </c>
      <c r="K2684" s="182">
        <f>All_Opps[[#This Row],[Created Date2]]*1</f>
        <v>44884</v>
      </c>
      <c r="L2684" s="183">
        <f>YEAR(All_Opps[[#This Row],[Created_Date]])</f>
        <v>2022</v>
      </c>
      <c r="M2684" s="184">
        <f>WEEKNUM(All_Opps[[#This Row],[Created_Date]],16)</f>
        <v>47</v>
      </c>
      <c r="N2684" s="182">
        <f>All_Opps[[#This Row],[Close Date]]*1</f>
        <v>44909</v>
      </c>
      <c r="O2684" s="185">
        <f>YEAR(All_Opps[[#This Row],[Close_Date]])</f>
        <v>2022</v>
      </c>
      <c r="P2684" s="183">
        <f>MONTH(All_Opps[[#This Row],[Close Date]])</f>
        <v>12</v>
      </c>
      <c r="Q2684" s="181">
        <f>WEEKNUM(All_Opps[[#This Row],[Close Date]],1)</f>
        <v>51</v>
      </c>
      <c r="R268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84" s="4" t="s">
        <v>5679</v>
      </c>
      <c r="T2684" s="4" t="s">
        <v>5680</v>
      </c>
      <c r="U2684" s="68">
        <v>44909</v>
      </c>
      <c r="V2684" s="347" t="s">
        <v>18</v>
      </c>
      <c r="W2684" s="9">
        <v>90669</v>
      </c>
      <c r="X2684" s="4" t="s">
        <v>15</v>
      </c>
      <c r="Y2684" s="4" t="s">
        <v>5320</v>
      </c>
      <c r="Z2684" s="68">
        <v>44884</v>
      </c>
    </row>
    <row r="2685" spans="1:26" ht="12.75" x14ac:dyDescent="0.35">
      <c r="A26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2685" s="181" t="str">
        <f>IF(All_Opps[[#This Row],[WeekMod]]&lt;&gt;"",CONCATENATE(All_Opps[[#This Row],[Opp Year]],"-",TEXT(All_Opps[[#This Row],[WeekMod]],"00#")),"")</f>
        <v>2023-050</v>
      </c>
      <c r="C26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2685" s="181" t="str">
        <f>CONCATENATE(All_Opps[[#This Row],[Opp Year]],"-",TEXT(All_Opps[[#This Row],[Week]],"00#"))</f>
        <v>2023-050</v>
      </c>
      <c r="E2685" s="181">
        <f>IFERROR(VALUE(RIGHT(All_Opps[[#This Row],[Opportunity Name]],2)),"")</f>
        <v>10</v>
      </c>
      <c r="F2685" s="181">
        <f>IFERROR(("20"&amp;LEFT(All_Opps[[#This Row],[Opportunity Name]],2))*1,"")</f>
        <v>2023</v>
      </c>
      <c r="G2685" s="181" t="str">
        <f>MID(All_Opps[[#This Row],[Opportunity Name]],3,2)</f>
        <v>08</v>
      </c>
      <c r="H2685" s="181" t="str">
        <f>LEFT(All_Opps[[#This Row],[Opportunity Name]],7)</f>
        <v>2308 Mo</v>
      </c>
      <c r="I2685" s="181" t="str" cm="1">
        <f t="array" ref="I26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85" s="181" t="str">
        <f>YEAR(All_Opps[[#This Row],[Close_Date]])&amp;"-"&amp;TEXT(MONTH(All_Opps[[#This Row],[Close_Date]]),"00")</f>
        <v>2022-12</v>
      </c>
      <c r="K2685" s="182">
        <f>All_Opps[[#This Row],[Created Date2]]*1</f>
        <v>44883</v>
      </c>
      <c r="L2685" s="183">
        <f>YEAR(All_Opps[[#This Row],[Created_Date]])</f>
        <v>2022</v>
      </c>
      <c r="M2685" s="184">
        <f>WEEKNUM(All_Opps[[#This Row],[Created_Date]],16)</f>
        <v>46</v>
      </c>
      <c r="N2685" s="182">
        <f>All_Opps[[#This Row],[Close Date]]*1</f>
        <v>44904</v>
      </c>
      <c r="O2685" s="185">
        <f>YEAR(All_Opps[[#This Row],[Close_Date]])</f>
        <v>2022</v>
      </c>
      <c r="P2685" s="183">
        <f>MONTH(All_Opps[[#This Row],[Close Date]])</f>
        <v>12</v>
      </c>
      <c r="Q2685" s="181">
        <f>WEEKNUM(All_Opps[[#This Row],[Close Date]],1)</f>
        <v>50</v>
      </c>
      <c r="R268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85" s="4" t="s">
        <v>5681</v>
      </c>
      <c r="T2685" s="4" t="s">
        <v>5682</v>
      </c>
      <c r="U2685" s="68">
        <v>44904</v>
      </c>
      <c r="V2685" s="347" t="s">
        <v>18</v>
      </c>
      <c r="W2685" s="9">
        <v>229492</v>
      </c>
      <c r="X2685" s="4" t="s">
        <v>161</v>
      </c>
      <c r="Y2685" s="4" t="s">
        <v>5320</v>
      </c>
      <c r="Z2685" s="68">
        <v>44883</v>
      </c>
    </row>
    <row r="2686" spans="1:26" ht="12.75" x14ac:dyDescent="0.35">
      <c r="A26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2686" s="181" t="str">
        <f>IF(All_Opps[[#This Row],[WeekMod]]&lt;&gt;"",CONCATENATE(All_Opps[[#This Row],[Opp Year]],"-",TEXT(All_Opps[[#This Row],[WeekMod]],"00#")),"")</f>
        <v>2023-044</v>
      </c>
      <c r="C26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2686" s="181" t="str">
        <f>CONCATENATE(All_Opps[[#This Row],[Opp Year]],"-",TEXT(All_Opps[[#This Row],[Week]],"00#"))</f>
        <v>2023-044</v>
      </c>
      <c r="E2686" s="181">
        <f>IFERROR(VALUE(RIGHT(All_Opps[[#This Row],[Opportunity Name]],2)),"")</f>
        <v>3</v>
      </c>
      <c r="F2686" s="181">
        <f>IFERROR(("20"&amp;LEFT(All_Opps[[#This Row],[Opportunity Name]],2))*1,"")</f>
        <v>2023</v>
      </c>
      <c r="G2686" s="181" t="str">
        <f>MID(All_Opps[[#This Row],[Opportunity Name]],3,2)</f>
        <v>07</v>
      </c>
      <c r="H2686" s="181" t="str">
        <f>LEFT(All_Opps[[#This Row],[Opportunity Name]],7)</f>
        <v>2307 So</v>
      </c>
      <c r="I2686" s="181" t="str" cm="1">
        <f t="array" ref="I26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86" s="181" t="str">
        <f>YEAR(All_Opps[[#This Row],[Close_Date]])&amp;"-"&amp;TEXT(MONTH(All_Opps[[#This Row],[Close_Date]]),"00")</f>
        <v>2022-10</v>
      </c>
      <c r="K2686" s="182">
        <f>All_Opps[[#This Row],[Created Date2]]*1</f>
        <v>44852</v>
      </c>
      <c r="L2686" s="183">
        <f>YEAR(All_Opps[[#This Row],[Created_Date]])</f>
        <v>2022</v>
      </c>
      <c r="M2686" s="184">
        <f>WEEKNUM(All_Opps[[#This Row],[Created_Date]],16)</f>
        <v>42</v>
      </c>
      <c r="N2686" s="182">
        <f>All_Opps[[#This Row],[Close Date]]*1</f>
        <v>44863</v>
      </c>
      <c r="O2686" s="185">
        <f>YEAR(All_Opps[[#This Row],[Close_Date]])</f>
        <v>2022</v>
      </c>
      <c r="P2686" s="183">
        <f>MONTH(All_Opps[[#This Row],[Close Date]])</f>
        <v>10</v>
      </c>
      <c r="Q2686" s="181">
        <f>WEEKNUM(All_Opps[[#This Row],[Close Date]],1)</f>
        <v>44</v>
      </c>
      <c r="R268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86" s="4" t="s">
        <v>5683</v>
      </c>
      <c r="T2686" s="4" t="s">
        <v>5684</v>
      </c>
      <c r="U2686" s="68">
        <v>44863</v>
      </c>
      <c r="V2686" s="347" t="s">
        <v>18</v>
      </c>
      <c r="W2686" s="9">
        <v>69763</v>
      </c>
      <c r="X2686" s="4" t="s">
        <v>6</v>
      </c>
      <c r="Y2686" s="4" t="s">
        <v>5320</v>
      </c>
      <c r="Z2686" s="68">
        <v>44852</v>
      </c>
    </row>
    <row r="2687" spans="1:26" ht="12.75" x14ac:dyDescent="0.35">
      <c r="A26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2687" s="181" t="str">
        <f>IF(All_Opps[[#This Row],[WeekMod]]&lt;&gt;"",CONCATENATE(All_Opps[[#This Row],[Opp Year]],"-",TEXT(All_Opps[[#This Row],[WeekMod]],"00#")),"")</f>
        <v>2023-048</v>
      </c>
      <c r="C26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2687" s="181" t="str">
        <f>CONCATENATE(All_Opps[[#This Row],[Opp Year]],"-",TEXT(All_Opps[[#This Row],[Week]],"00#"))</f>
        <v>2023-048</v>
      </c>
      <c r="E2687" s="181">
        <f>IFERROR(VALUE(RIGHT(All_Opps[[#This Row],[Opportunity Name]],2)),"")</f>
        <v>2</v>
      </c>
      <c r="F2687" s="181">
        <f>IFERROR(("20"&amp;LEFT(All_Opps[[#This Row],[Opportunity Name]],2))*1,"")</f>
        <v>2023</v>
      </c>
      <c r="G2687" s="181" t="str">
        <f>MID(All_Opps[[#This Row],[Opportunity Name]],3,2)</f>
        <v>08</v>
      </c>
      <c r="H2687" s="181" t="str">
        <f>LEFT(All_Opps[[#This Row],[Opportunity Name]],7)</f>
        <v>2308-19</v>
      </c>
      <c r="I2687" s="181" t="str" cm="1">
        <f t="array" ref="I26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87" s="181" t="str">
        <f>YEAR(All_Opps[[#This Row],[Close_Date]])&amp;"-"&amp;TEXT(MONTH(All_Opps[[#This Row],[Close_Date]]),"00")</f>
        <v>2022-11</v>
      </c>
      <c r="K2687" s="182">
        <f>All_Opps[[#This Row],[Created Date2]]*1</f>
        <v>44881</v>
      </c>
      <c r="L2687" s="183">
        <f>YEAR(All_Opps[[#This Row],[Created_Date]])</f>
        <v>2022</v>
      </c>
      <c r="M2687" s="184">
        <f>WEEKNUM(All_Opps[[#This Row],[Created_Date]],16)</f>
        <v>46</v>
      </c>
      <c r="N2687" s="182">
        <f>All_Opps[[#This Row],[Close Date]]*1</f>
        <v>44891</v>
      </c>
      <c r="O2687" s="185">
        <f>YEAR(All_Opps[[#This Row],[Close_Date]])</f>
        <v>2022</v>
      </c>
      <c r="P2687" s="183">
        <f>MONTH(All_Opps[[#This Row],[Close Date]])</f>
        <v>11</v>
      </c>
      <c r="Q2687" s="181">
        <f>WEEKNUM(All_Opps[[#This Row],[Close Date]],1)</f>
        <v>48</v>
      </c>
      <c r="R268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258</v>
      </c>
      <c r="S2687" s="4" t="s">
        <v>5685</v>
      </c>
      <c r="T2687" s="4" t="s">
        <v>5686</v>
      </c>
      <c r="U2687" s="68">
        <v>44891</v>
      </c>
      <c r="V2687" s="347" t="s">
        <v>19</v>
      </c>
      <c r="W2687" s="9">
        <v>71290</v>
      </c>
      <c r="X2687" s="4" t="s">
        <v>11</v>
      </c>
      <c r="Y2687" s="4" t="s">
        <v>1285</v>
      </c>
      <c r="Z2687" s="68">
        <v>44881</v>
      </c>
    </row>
    <row r="2688" spans="1:26" ht="12.75" x14ac:dyDescent="0.35">
      <c r="A26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2688" s="181" t="str">
        <f>IF(All_Opps[[#This Row],[WeekMod]]&lt;&gt;"",CONCATENATE(All_Opps[[#This Row],[Opp Year]],"-",TEXT(All_Opps[[#This Row],[WeekMod]],"00#")),"")</f>
        <v>2023-046</v>
      </c>
      <c r="C26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2688" s="181" t="str">
        <f>CONCATENATE(All_Opps[[#This Row],[Opp Year]],"-",TEXT(All_Opps[[#This Row],[Week]],"00#"))</f>
        <v>2023-046</v>
      </c>
      <c r="E2688" s="181">
        <f>IFERROR(VALUE(RIGHT(All_Opps[[#This Row],[Opportunity Name]],2)),"")</f>
        <v>2</v>
      </c>
      <c r="F2688" s="181">
        <f>IFERROR(("20"&amp;LEFT(All_Opps[[#This Row],[Opportunity Name]],2))*1,"")</f>
        <v>2023</v>
      </c>
      <c r="G2688" s="181" t="str">
        <f>MID(All_Opps[[#This Row],[Opportunity Name]],3,2)</f>
        <v>12</v>
      </c>
      <c r="H2688" s="181" t="str">
        <f>LEFT(All_Opps[[#This Row],[Opportunity Name]],7)</f>
        <v>2312 Ev</v>
      </c>
      <c r="I2688" s="181" t="str" cm="1">
        <f t="array" ref="I26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88" s="181" t="str">
        <f>YEAR(All_Opps[[#This Row],[Close_Date]])&amp;"-"&amp;TEXT(MONTH(All_Opps[[#This Row],[Close_Date]]),"00")</f>
        <v>2022-11</v>
      </c>
      <c r="K2688" s="182">
        <f>All_Opps[[#This Row],[Created Date2]]*1</f>
        <v>44840</v>
      </c>
      <c r="L2688" s="183">
        <f>YEAR(All_Opps[[#This Row],[Created_Date]])</f>
        <v>2022</v>
      </c>
      <c r="M2688" s="184">
        <f>WEEKNUM(All_Opps[[#This Row],[Created_Date]],16)</f>
        <v>40</v>
      </c>
      <c r="N2688" s="182">
        <f>All_Opps[[#This Row],[Close Date]]*1</f>
        <v>44871</v>
      </c>
      <c r="O2688" s="185">
        <f>YEAR(All_Opps[[#This Row],[Close_Date]])</f>
        <v>2022</v>
      </c>
      <c r="P2688" s="183">
        <f>MONTH(All_Opps[[#This Row],[Close Date]])</f>
        <v>11</v>
      </c>
      <c r="Q2688" s="181">
        <f>WEEKNUM(All_Opps[[#This Row],[Close Date]],1)</f>
        <v>46</v>
      </c>
      <c r="R268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88" s="4" t="s">
        <v>5687</v>
      </c>
      <c r="T2688" s="4" t="s">
        <v>5688</v>
      </c>
      <c r="U2688" s="68">
        <v>44871</v>
      </c>
      <c r="V2688" s="347" t="s">
        <v>21</v>
      </c>
      <c r="W2688" s="341">
        <v>76385</v>
      </c>
      <c r="X2688" s="4" t="s">
        <v>15</v>
      </c>
      <c r="Y2688" s="4" t="s">
        <v>328</v>
      </c>
      <c r="Z2688" s="68">
        <v>44840</v>
      </c>
    </row>
    <row r="2689" spans="1:26" ht="12.75" x14ac:dyDescent="0.35">
      <c r="A26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2689" s="181" t="str">
        <f>IF(All_Opps[[#This Row],[WeekMod]]&lt;&gt;"",CONCATENATE(All_Opps[[#This Row],[Opp Year]],"-",TEXT(All_Opps[[#This Row],[WeekMod]],"00#")),"")</f>
        <v>2023-045</v>
      </c>
      <c r="C26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2689" s="181" t="str">
        <f>CONCATENATE(All_Opps[[#This Row],[Opp Year]],"-",TEXT(All_Opps[[#This Row],[Week]],"00#"))</f>
        <v>2023-045</v>
      </c>
      <c r="E2689" s="181">
        <f>IFERROR(VALUE(RIGHT(All_Opps[[#This Row],[Opportunity Name]],2)),"")</f>
        <v>2</v>
      </c>
      <c r="F2689" s="181">
        <f>IFERROR(("20"&amp;LEFT(All_Opps[[#This Row],[Opportunity Name]],2))*1,"")</f>
        <v>2023</v>
      </c>
      <c r="G2689" s="181" t="str">
        <f>MID(All_Opps[[#This Row],[Opportunity Name]],3,2)</f>
        <v>02</v>
      </c>
      <c r="H2689" s="181" t="str">
        <f>LEFT(All_Opps[[#This Row],[Opportunity Name]],7)</f>
        <v>2302-18</v>
      </c>
      <c r="I2689" s="181" t="str" cm="1">
        <f t="array" ref="I26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89" s="181" t="str">
        <f>YEAR(All_Opps[[#This Row],[Close_Date]])&amp;"-"&amp;TEXT(MONTH(All_Opps[[#This Row],[Close_Date]]),"00")</f>
        <v>2022-11</v>
      </c>
      <c r="K2689" s="182">
        <f>All_Opps[[#This Row],[Created Date2]]*1</f>
        <v>44867</v>
      </c>
      <c r="L2689" s="183">
        <f>YEAR(All_Opps[[#This Row],[Created_Date]])</f>
        <v>2022</v>
      </c>
      <c r="M2689" s="184">
        <f>WEEKNUM(All_Opps[[#This Row],[Created_Date]],16)</f>
        <v>44</v>
      </c>
      <c r="N2689" s="182">
        <f>All_Opps[[#This Row],[Close Date]]*1</f>
        <v>44867</v>
      </c>
      <c r="O2689" s="185">
        <f>YEAR(All_Opps[[#This Row],[Close_Date]])</f>
        <v>2022</v>
      </c>
      <c r="P2689" s="183">
        <f>MONTH(All_Opps[[#This Row],[Close Date]])</f>
        <v>11</v>
      </c>
      <c r="Q2689" s="181">
        <f>WEEKNUM(All_Opps[[#This Row],[Close Date]],1)</f>
        <v>45</v>
      </c>
      <c r="R268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91</v>
      </c>
      <c r="S2689" s="4" t="s">
        <v>5689</v>
      </c>
      <c r="T2689" s="4" t="s">
        <v>5690</v>
      </c>
      <c r="U2689" s="68">
        <v>44867</v>
      </c>
      <c r="V2689" s="347" t="s">
        <v>19</v>
      </c>
      <c r="W2689" s="341">
        <v>18243</v>
      </c>
      <c r="X2689" s="4" t="s">
        <v>13</v>
      </c>
      <c r="Y2689" s="4" t="s">
        <v>328</v>
      </c>
      <c r="Z2689" s="68">
        <v>44867</v>
      </c>
    </row>
    <row r="2690" spans="1:26" ht="12.75" x14ac:dyDescent="0.35">
      <c r="A26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2690" s="181" t="str">
        <f>IF(All_Opps[[#This Row],[WeekMod]]&lt;&gt;"",CONCATENATE(All_Opps[[#This Row],[Opp Year]],"-",TEXT(All_Opps[[#This Row],[WeekMod]],"00#")),"")</f>
        <v>2023-045</v>
      </c>
      <c r="C26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2690" s="181" t="str">
        <f>CONCATENATE(All_Opps[[#This Row],[Opp Year]],"-",TEXT(All_Opps[[#This Row],[Week]],"00#"))</f>
        <v>2023-045</v>
      </c>
      <c r="E2690" s="181">
        <f>IFERROR(VALUE(RIGHT(All_Opps[[#This Row],[Opportunity Name]],2)),"")</f>
        <v>2</v>
      </c>
      <c r="F2690" s="181">
        <f>IFERROR(("20"&amp;LEFT(All_Opps[[#This Row],[Opportunity Name]],2))*1,"")</f>
        <v>2023</v>
      </c>
      <c r="G2690" s="181" t="str">
        <f>MID(All_Opps[[#This Row],[Opportunity Name]],3,2)</f>
        <v>08</v>
      </c>
      <c r="H2690" s="181" t="str">
        <f>LEFT(All_Opps[[#This Row],[Opportunity Name]],7)</f>
        <v>2308 Tr</v>
      </c>
      <c r="I2690" s="181" t="str" cm="1">
        <f t="array" ref="I26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90" s="181" t="str">
        <f>YEAR(All_Opps[[#This Row],[Close_Date]])&amp;"-"&amp;TEXT(MONTH(All_Opps[[#This Row],[Close_Date]]),"00")</f>
        <v>2022-11</v>
      </c>
      <c r="K2690" s="182">
        <f>All_Opps[[#This Row],[Created Date2]]*1</f>
        <v>44835</v>
      </c>
      <c r="L2690" s="183">
        <f>YEAR(All_Opps[[#This Row],[Created_Date]])</f>
        <v>2022</v>
      </c>
      <c r="M2690" s="184">
        <f>WEEKNUM(All_Opps[[#This Row],[Created_Date]],16)</f>
        <v>40</v>
      </c>
      <c r="N2690" s="182">
        <f>All_Opps[[#This Row],[Close Date]]*1</f>
        <v>44869</v>
      </c>
      <c r="O2690" s="185">
        <f>YEAR(All_Opps[[#This Row],[Close_Date]])</f>
        <v>2022</v>
      </c>
      <c r="P2690" s="183">
        <f>MONTH(All_Opps[[#This Row],[Close Date]])</f>
        <v>11</v>
      </c>
      <c r="Q2690" s="181">
        <f>WEEKNUM(All_Opps[[#This Row],[Close Date]],1)</f>
        <v>45</v>
      </c>
      <c r="R26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90" s="4" t="s">
        <v>5691</v>
      </c>
      <c r="T2690" s="4" t="s">
        <v>5692</v>
      </c>
      <c r="U2690" s="68">
        <v>44869</v>
      </c>
      <c r="V2690" s="347" t="s">
        <v>18</v>
      </c>
      <c r="W2690" s="341">
        <v>281193</v>
      </c>
      <c r="X2690" s="4" t="s">
        <v>11</v>
      </c>
      <c r="Y2690" s="4" t="s">
        <v>328</v>
      </c>
      <c r="Z2690" s="68">
        <v>44835</v>
      </c>
    </row>
    <row r="2691" spans="1:26" ht="12.75" x14ac:dyDescent="0.35">
      <c r="A26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2691" s="181" t="str">
        <f>IF(All_Opps[[#This Row],[WeekMod]]&lt;&gt;"",CONCATENATE(All_Opps[[#This Row],[Opp Year]],"-",TEXT(All_Opps[[#This Row],[WeekMod]],"00#")),"")</f>
        <v>2023-046</v>
      </c>
      <c r="C26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2691" s="181" t="str">
        <f>CONCATENATE(All_Opps[[#This Row],[Opp Year]],"-",TEXT(All_Opps[[#This Row],[Week]],"00#"))</f>
        <v>2023-046</v>
      </c>
      <c r="E2691" s="181">
        <f>IFERROR(VALUE(RIGHT(All_Opps[[#This Row],[Opportunity Name]],2)),"")</f>
        <v>2</v>
      </c>
      <c r="F2691" s="181">
        <f>IFERROR(("20"&amp;LEFT(All_Opps[[#This Row],[Opportunity Name]],2))*1,"")</f>
        <v>2023</v>
      </c>
      <c r="G2691" s="181" t="str">
        <f>MID(All_Opps[[#This Row],[Opportunity Name]],3,2)</f>
        <v>08</v>
      </c>
      <c r="H2691" s="181" t="str">
        <f>LEFT(All_Opps[[#This Row],[Opportunity Name]],7)</f>
        <v>2308 Je</v>
      </c>
      <c r="I2691" s="181" t="str" cm="1">
        <f t="array" ref="I26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91" s="181" t="str">
        <f>YEAR(All_Opps[[#This Row],[Close_Date]])&amp;"-"&amp;TEXT(MONTH(All_Opps[[#This Row],[Close_Date]]),"00")</f>
        <v>2022-11</v>
      </c>
      <c r="K2691" s="182">
        <f>All_Opps[[#This Row],[Created Date2]]*1</f>
        <v>44840</v>
      </c>
      <c r="L2691" s="183">
        <f>YEAR(All_Opps[[#This Row],[Created_Date]])</f>
        <v>2022</v>
      </c>
      <c r="M2691" s="184">
        <f>WEEKNUM(All_Opps[[#This Row],[Created_Date]],16)</f>
        <v>40</v>
      </c>
      <c r="N2691" s="182">
        <f>All_Opps[[#This Row],[Close Date]]*1</f>
        <v>44872</v>
      </c>
      <c r="O2691" s="185">
        <f>YEAR(All_Opps[[#This Row],[Close_Date]])</f>
        <v>2022</v>
      </c>
      <c r="P2691" s="183">
        <f>MONTH(All_Opps[[#This Row],[Close Date]])</f>
        <v>11</v>
      </c>
      <c r="Q2691" s="181">
        <f>WEEKNUM(All_Opps[[#This Row],[Close Date]],1)</f>
        <v>46</v>
      </c>
      <c r="R269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91" s="4" t="s">
        <v>5693</v>
      </c>
      <c r="T2691" s="4" t="s">
        <v>5694</v>
      </c>
      <c r="U2691" s="68">
        <v>44872</v>
      </c>
      <c r="V2691" s="347" t="s">
        <v>18</v>
      </c>
      <c r="W2691" s="341">
        <v>87364</v>
      </c>
      <c r="X2691" s="4" t="s">
        <v>11</v>
      </c>
      <c r="Y2691" s="4" t="s">
        <v>328</v>
      </c>
      <c r="Z2691" s="68">
        <v>44840</v>
      </c>
    </row>
    <row r="2692" spans="1:26" ht="12.75" x14ac:dyDescent="0.35">
      <c r="A26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2692" s="181" t="str">
        <f>IF(All_Opps[[#This Row],[WeekMod]]&lt;&gt;"",CONCATENATE(All_Opps[[#This Row],[Opp Year]],"-",TEXT(All_Opps[[#This Row],[WeekMod]],"00#")),"")</f>
        <v>2023-052</v>
      </c>
      <c r="C26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2692" s="181" t="str">
        <f>CONCATENATE(All_Opps[[#This Row],[Opp Year]],"-",TEXT(All_Opps[[#This Row],[Week]],"00#"))</f>
        <v>2023-052</v>
      </c>
      <c r="E2692" s="181">
        <f>IFERROR(VALUE(RIGHT(All_Opps[[#This Row],[Opportunity Name]],2)),"")</f>
        <v>2</v>
      </c>
      <c r="F2692" s="181">
        <f>IFERROR(("20"&amp;LEFT(All_Opps[[#This Row],[Opportunity Name]],2))*1,"")</f>
        <v>2023</v>
      </c>
      <c r="G2692" s="181" t="str">
        <f>MID(All_Opps[[#This Row],[Opportunity Name]],3,2)</f>
        <v>09</v>
      </c>
      <c r="H2692" s="181" t="str">
        <f>LEFT(All_Opps[[#This Row],[Opportunity Name]],7)</f>
        <v>2309 Je</v>
      </c>
      <c r="I2692" s="181" t="str" cm="1">
        <f t="array" ref="I26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92" s="181" t="str">
        <f>YEAR(All_Opps[[#This Row],[Close_Date]])&amp;"-"&amp;TEXT(MONTH(All_Opps[[#This Row],[Close_Date]]),"00")</f>
        <v>2022-12</v>
      </c>
      <c r="K2692" s="182">
        <f>All_Opps[[#This Row],[Created Date2]]*1</f>
        <v>44911</v>
      </c>
      <c r="L2692" s="183">
        <f>YEAR(All_Opps[[#This Row],[Created_Date]])</f>
        <v>2022</v>
      </c>
      <c r="M2692" s="184">
        <f>WEEKNUM(All_Opps[[#This Row],[Created_Date]],16)</f>
        <v>50</v>
      </c>
      <c r="N2692" s="182">
        <f>All_Opps[[#This Row],[Close Date]]*1</f>
        <v>44917</v>
      </c>
      <c r="O2692" s="185">
        <f>YEAR(All_Opps[[#This Row],[Close_Date]])</f>
        <v>2022</v>
      </c>
      <c r="P2692" s="183">
        <f>MONTH(All_Opps[[#This Row],[Close Date]])</f>
        <v>12</v>
      </c>
      <c r="Q2692" s="181">
        <f>WEEKNUM(All_Opps[[#This Row],[Close Date]],1)</f>
        <v>52</v>
      </c>
      <c r="R269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92" s="4" t="s">
        <v>5695</v>
      </c>
      <c r="T2692" s="4" t="s">
        <v>5696</v>
      </c>
      <c r="U2692" s="68">
        <v>44917</v>
      </c>
      <c r="V2692" s="347" t="s">
        <v>18</v>
      </c>
      <c r="W2692" s="9">
        <v>45260</v>
      </c>
      <c r="X2692" s="4" t="s">
        <v>159</v>
      </c>
      <c r="Y2692" s="4" t="s">
        <v>1285</v>
      </c>
      <c r="Z2692" s="68">
        <v>44911</v>
      </c>
    </row>
    <row r="2693" spans="1:26" ht="12.75" x14ac:dyDescent="0.35">
      <c r="A26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2693" s="181" t="str">
        <f>IF(All_Opps[[#This Row],[WeekMod]]&lt;&gt;"",CONCATENATE(All_Opps[[#This Row],[Opp Year]],"-",TEXT(All_Opps[[#This Row],[WeekMod]],"00#")),"")</f>
        <v>2023-045</v>
      </c>
      <c r="C26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2693" s="181" t="str">
        <f>CONCATENATE(All_Opps[[#This Row],[Opp Year]],"-",TEXT(All_Opps[[#This Row],[Week]],"00#"))</f>
        <v>2023-045</v>
      </c>
      <c r="E2693" s="181">
        <f>IFERROR(VALUE(RIGHT(All_Opps[[#This Row],[Opportunity Name]],2)),"")</f>
        <v>2</v>
      </c>
      <c r="F2693" s="181">
        <f>IFERROR(("20"&amp;LEFT(All_Opps[[#This Row],[Opportunity Name]],2))*1,"")</f>
        <v>2023</v>
      </c>
      <c r="G2693" s="181" t="str">
        <f>MID(All_Opps[[#This Row],[Opportunity Name]],3,2)</f>
        <v>01</v>
      </c>
      <c r="H2693" s="181" t="str">
        <f>LEFT(All_Opps[[#This Row],[Opportunity Name]],7)</f>
        <v>2301-11</v>
      </c>
      <c r="I2693" s="181" t="str" cm="1">
        <f t="array" ref="I26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693" s="181" t="str">
        <f>YEAR(All_Opps[[#This Row],[Close_Date]])&amp;"-"&amp;TEXT(MONTH(All_Opps[[#This Row],[Close_Date]]),"00")</f>
        <v>2022-11</v>
      </c>
      <c r="K2693" s="182">
        <f>All_Opps[[#This Row],[Created Date2]]*1</f>
        <v>44863</v>
      </c>
      <c r="L2693" s="183">
        <f>YEAR(All_Opps[[#This Row],[Created_Date]])</f>
        <v>2022</v>
      </c>
      <c r="M2693" s="184">
        <f>WEEKNUM(All_Opps[[#This Row],[Created_Date]],16)</f>
        <v>44</v>
      </c>
      <c r="N2693" s="182">
        <f>All_Opps[[#This Row],[Close Date]]*1</f>
        <v>44870</v>
      </c>
      <c r="O2693" s="185">
        <f>YEAR(All_Opps[[#This Row],[Close_Date]])</f>
        <v>2022</v>
      </c>
      <c r="P2693" s="183">
        <f>MONTH(All_Opps[[#This Row],[Close Date]])</f>
        <v>11</v>
      </c>
      <c r="Q2693" s="181">
        <f>WEEKNUM(All_Opps[[#This Row],[Close Date]],1)</f>
        <v>45</v>
      </c>
      <c r="R269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64</v>
      </c>
      <c r="S2693" s="4" t="s">
        <v>5697</v>
      </c>
      <c r="T2693" s="4" t="s">
        <v>5698</v>
      </c>
      <c r="U2693" s="68">
        <v>44870</v>
      </c>
      <c r="V2693" s="347" t="s">
        <v>19</v>
      </c>
      <c r="W2693" s="9">
        <v>43259</v>
      </c>
      <c r="X2693" s="4" t="s">
        <v>159</v>
      </c>
      <c r="Y2693" s="4" t="s">
        <v>1285</v>
      </c>
      <c r="Z2693" s="68">
        <v>44863</v>
      </c>
    </row>
    <row r="2694" spans="1:26" ht="12.75" x14ac:dyDescent="0.35">
      <c r="A26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2694" s="181" t="str">
        <f>IF(All_Opps[[#This Row],[WeekMod]]&lt;&gt;"",CONCATENATE(All_Opps[[#This Row],[Opp Year]],"-",TEXT(All_Opps[[#This Row],[WeekMod]],"00#")),"")</f>
        <v>2023-049</v>
      </c>
      <c r="C26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2694" s="181" t="str">
        <f>CONCATENATE(All_Opps[[#This Row],[Opp Year]],"-",TEXT(All_Opps[[#This Row],[Week]],"00#"))</f>
        <v>2023-049</v>
      </c>
      <c r="E2694" s="181">
        <f>IFERROR(VALUE(RIGHT(All_Opps[[#This Row],[Opportunity Name]],2)),"")</f>
        <v>1</v>
      </c>
      <c r="F2694" s="181">
        <f>IFERROR(("20"&amp;LEFT(All_Opps[[#This Row],[Opportunity Name]],2))*1,"")</f>
        <v>2023</v>
      </c>
      <c r="G2694" s="181" t="str">
        <f>MID(All_Opps[[#This Row],[Opportunity Name]],3,2)</f>
        <v>04</v>
      </c>
      <c r="H2694" s="181" t="str">
        <f>LEFT(All_Opps[[#This Row],[Opportunity Name]],7)</f>
        <v>2304-04</v>
      </c>
      <c r="I2694" s="181" t="str" cm="1">
        <f t="array" ref="I26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94" s="181" t="str">
        <f>YEAR(All_Opps[[#This Row],[Close_Date]])&amp;"-"&amp;TEXT(MONTH(All_Opps[[#This Row],[Close_Date]]),"00")</f>
        <v>2022-11</v>
      </c>
      <c r="K2694" s="182">
        <f>All_Opps[[#This Row],[Created Date2]]*1</f>
        <v>44846</v>
      </c>
      <c r="L2694" s="183">
        <f>YEAR(All_Opps[[#This Row],[Created_Date]])</f>
        <v>2022</v>
      </c>
      <c r="M2694" s="184">
        <f>WEEKNUM(All_Opps[[#This Row],[Created_Date]],16)</f>
        <v>41</v>
      </c>
      <c r="N2694" s="182">
        <f>All_Opps[[#This Row],[Close Date]]*1</f>
        <v>44893</v>
      </c>
      <c r="O2694" s="185">
        <f>YEAR(All_Opps[[#This Row],[Close_Date]])</f>
        <v>2022</v>
      </c>
      <c r="P2694" s="183">
        <f>MONTH(All_Opps[[#This Row],[Close Date]])</f>
        <v>11</v>
      </c>
      <c r="Q2694" s="181">
        <f>WEEKNUM(All_Opps[[#This Row],[Close Date]],1)</f>
        <v>49</v>
      </c>
      <c r="R269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94" s="4" t="s">
        <v>5699</v>
      </c>
      <c r="T2694" s="4" t="s">
        <v>5700</v>
      </c>
      <c r="U2694" s="68">
        <v>44893</v>
      </c>
      <c r="V2694" s="347" t="s">
        <v>18</v>
      </c>
      <c r="W2694" s="341">
        <v>18493</v>
      </c>
      <c r="X2694" s="4" t="s">
        <v>5</v>
      </c>
      <c r="Y2694" s="4" t="s">
        <v>328</v>
      </c>
      <c r="Z2694" s="68">
        <v>44846</v>
      </c>
    </row>
    <row r="2695" spans="1:26" ht="12.75" x14ac:dyDescent="0.35">
      <c r="A26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2695" s="181" t="str">
        <f>IF(All_Opps[[#This Row],[WeekMod]]&lt;&gt;"",CONCATENATE(All_Opps[[#This Row],[Opp Year]],"-",TEXT(All_Opps[[#This Row],[WeekMod]],"00#")),"")</f>
        <v>2023-046</v>
      </c>
      <c r="C26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2695" s="181" t="str">
        <f>CONCATENATE(All_Opps[[#This Row],[Opp Year]],"-",TEXT(All_Opps[[#This Row],[Week]],"00#"))</f>
        <v>2023-046</v>
      </c>
      <c r="E2695" s="181">
        <f>IFERROR(VALUE(RIGHT(All_Opps[[#This Row],[Opportunity Name]],2)),"")</f>
        <v>3</v>
      </c>
      <c r="F2695" s="181">
        <f>IFERROR(("20"&amp;LEFT(All_Opps[[#This Row],[Opportunity Name]],2))*1,"")</f>
        <v>2023</v>
      </c>
      <c r="G2695" s="181" t="str">
        <f>MID(All_Opps[[#This Row],[Opportunity Name]],3,2)</f>
        <v>07</v>
      </c>
      <c r="H2695" s="181" t="str">
        <f>LEFT(All_Opps[[#This Row],[Opportunity Name]],7)</f>
        <v>2307 Ub</v>
      </c>
      <c r="I2695" s="181" t="str" cm="1">
        <f t="array" ref="I26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95" s="181" t="str">
        <f>YEAR(All_Opps[[#This Row],[Close_Date]])&amp;"-"&amp;TEXT(MONTH(All_Opps[[#This Row],[Close_Date]]),"00")</f>
        <v>2022-11</v>
      </c>
      <c r="K2695" s="182">
        <f>All_Opps[[#This Row],[Created Date2]]*1</f>
        <v>44858</v>
      </c>
      <c r="L2695" s="183">
        <f>YEAR(All_Opps[[#This Row],[Created_Date]])</f>
        <v>2022</v>
      </c>
      <c r="M2695" s="184">
        <f>WEEKNUM(All_Opps[[#This Row],[Created_Date]],16)</f>
        <v>43</v>
      </c>
      <c r="N2695" s="182">
        <f>All_Opps[[#This Row],[Close Date]]*1</f>
        <v>44874</v>
      </c>
      <c r="O2695" s="185">
        <f>YEAR(All_Opps[[#This Row],[Close_Date]])</f>
        <v>2022</v>
      </c>
      <c r="P2695" s="183">
        <f>MONTH(All_Opps[[#This Row],[Close Date]])</f>
        <v>11</v>
      </c>
      <c r="Q2695" s="181">
        <f>WEEKNUM(All_Opps[[#This Row],[Close Date]],1)</f>
        <v>46</v>
      </c>
      <c r="R269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95" s="4" t="s">
        <v>5701</v>
      </c>
      <c r="T2695" s="4" t="s">
        <v>5702</v>
      </c>
      <c r="U2695" s="68">
        <v>44874</v>
      </c>
      <c r="V2695" s="347" t="s">
        <v>18</v>
      </c>
      <c r="W2695" s="9">
        <v>90336</v>
      </c>
      <c r="X2695" s="4" t="s">
        <v>13</v>
      </c>
      <c r="Y2695" s="4" t="s">
        <v>5320</v>
      </c>
      <c r="Z2695" s="68">
        <v>44858</v>
      </c>
    </row>
    <row r="2696" spans="1:26" ht="12.75" x14ac:dyDescent="0.35">
      <c r="A26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2696" s="181" t="str">
        <f>IF(All_Opps[[#This Row],[WeekMod]]&lt;&gt;"",CONCATENATE(All_Opps[[#This Row],[Opp Year]],"-",TEXT(All_Opps[[#This Row],[WeekMod]],"00#")),"")</f>
        <v>2023-053</v>
      </c>
      <c r="C26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2696" s="181" t="str">
        <f>CONCATENATE(All_Opps[[#This Row],[Opp Year]],"-",TEXT(All_Opps[[#This Row],[Week]],"00#"))</f>
        <v>2023-053</v>
      </c>
      <c r="E2696" s="181">
        <f>IFERROR(VALUE(RIGHT(All_Opps[[#This Row],[Opportunity Name]],2)),"")</f>
        <v>5</v>
      </c>
      <c r="F2696" s="181">
        <f>IFERROR(("20"&amp;LEFT(All_Opps[[#This Row],[Opportunity Name]],2))*1,"")</f>
        <v>2023</v>
      </c>
      <c r="G2696" s="181" t="str">
        <f>MID(All_Opps[[#This Row],[Opportunity Name]],3,2)</f>
        <v>06</v>
      </c>
      <c r="H2696" s="181" t="str">
        <f>LEFT(All_Opps[[#This Row],[Opportunity Name]],7)</f>
        <v>2306-14</v>
      </c>
      <c r="I2696" s="181" t="str" cm="1">
        <f t="array" ref="I26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96" s="181" t="str">
        <f>YEAR(All_Opps[[#This Row],[Close_Date]])&amp;"-"&amp;TEXT(MONTH(All_Opps[[#This Row],[Close_Date]]),"00")</f>
        <v>2023-01</v>
      </c>
      <c r="K2696" s="182">
        <f>All_Opps[[#This Row],[Created Date2]]*1</f>
        <v>44904</v>
      </c>
      <c r="L2696" s="183">
        <f>YEAR(All_Opps[[#This Row],[Created_Date]])</f>
        <v>2022</v>
      </c>
      <c r="M2696" s="184">
        <f>WEEKNUM(All_Opps[[#This Row],[Created_Date]],16)</f>
        <v>49</v>
      </c>
      <c r="N2696" s="182">
        <f>All_Opps[[#This Row],[Close Date]]*1</f>
        <v>44928</v>
      </c>
      <c r="O2696" s="185">
        <f>YEAR(All_Opps[[#This Row],[Close_Date]])</f>
        <v>2023</v>
      </c>
      <c r="P2696" s="183">
        <f>MONTH(All_Opps[[#This Row],[Close Date]])</f>
        <v>1</v>
      </c>
      <c r="Q2696" s="181">
        <f>WEEKNUM(All_Opps[[#This Row],[Close Date]],1)</f>
        <v>1</v>
      </c>
      <c r="R269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96" s="4" t="s">
        <v>5703</v>
      </c>
      <c r="T2696" s="4" t="s">
        <v>5704</v>
      </c>
      <c r="U2696" s="68">
        <v>44928</v>
      </c>
      <c r="V2696" s="347" t="s">
        <v>18</v>
      </c>
      <c r="W2696" s="341">
        <v>107876</v>
      </c>
      <c r="X2696" s="4" t="s">
        <v>14</v>
      </c>
      <c r="Y2696" s="4" t="s">
        <v>328</v>
      </c>
      <c r="Z2696" s="68">
        <v>44904</v>
      </c>
    </row>
    <row r="2697" spans="1:26" ht="12.75" x14ac:dyDescent="0.35">
      <c r="A269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697" s="181" t="str">
        <f>IF(All_Opps[[#This Row],[WeekMod]]&lt;&gt;"",CONCATENATE(All_Opps[[#This Row],[Opp Year]],"-",TEXT(All_Opps[[#This Row],[WeekMod]],"00#")),"")</f>
        <v/>
      </c>
      <c r="C26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697" s="181" t="str">
        <f>CONCATENATE(All_Opps[[#This Row],[Opp Year]],"-",TEXT(All_Opps[[#This Row],[Week]],"00#"))</f>
        <v>2024-001</v>
      </c>
      <c r="E2697" s="181">
        <f>IFERROR(VALUE(RIGHT(All_Opps[[#This Row],[Opportunity Name]],2)),"")</f>
        <v>2</v>
      </c>
      <c r="F2697" s="181">
        <f>IFERROR(("20"&amp;LEFT(All_Opps[[#This Row],[Opportunity Name]],2))*1,"")</f>
        <v>2024</v>
      </c>
      <c r="G2697" s="181" t="str">
        <f>MID(All_Opps[[#This Row],[Opportunity Name]],3,2)</f>
        <v>07</v>
      </c>
      <c r="H2697" s="181" t="str">
        <f>LEFT(All_Opps[[#This Row],[Opportunity Name]],7)</f>
        <v>2407 St</v>
      </c>
      <c r="I2697" s="181" t="str" cm="1">
        <f t="array" ref="I26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97" s="181" t="str">
        <f>YEAR(All_Opps[[#This Row],[Close_Date]])&amp;"-"&amp;TEXT(MONTH(All_Opps[[#This Row],[Close_Date]]),"00")</f>
        <v>2022-12</v>
      </c>
      <c r="K2697" s="182">
        <f>All_Opps[[#This Row],[Created Date2]]*1</f>
        <v>44872</v>
      </c>
      <c r="L2697" s="183">
        <f>YEAR(All_Opps[[#This Row],[Created_Date]])</f>
        <v>2022</v>
      </c>
      <c r="M2697" s="184">
        <f>WEEKNUM(All_Opps[[#This Row],[Created_Date]],16)</f>
        <v>45</v>
      </c>
      <c r="N2697" s="182">
        <f>All_Opps[[#This Row],[Close Date]]*1</f>
        <v>44900</v>
      </c>
      <c r="O2697" s="185">
        <f>YEAR(All_Opps[[#This Row],[Close_Date]])</f>
        <v>2022</v>
      </c>
      <c r="P2697" s="183">
        <f>MONTH(All_Opps[[#This Row],[Close Date]])</f>
        <v>12</v>
      </c>
      <c r="Q2697" s="181">
        <f>WEEKNUM(All_Opps[[#This Row],[Close Date]],1)</f>
        <v>50</v>
      </c>
      <c r="R269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97" s="4" t="s">
        <v>5705</v>
      </c>
      <c r="T2697" s="4" t="s">
        <v>5706</v>
      </c>
      <c r="U2697" s="68">
        <v>44900</v>
      </c>
      <c r="V2697" s="347" t="s">
        <v>18</v>
      </c>
      <c r="W2697" s="341">
        <v>341036</v>
      </c>
      <c r="X2697" s="4" t="s">
        <v>15</v>
      </c>
      <c r="Y2697" s="4" t="s">
        <v>328</v>
      </c>
      <c r="Z2697" s="68">
        <v>44872</v>
      </c>
    </row>
    <row r="2698" spans="1:26" ht="12.75" x14ac:dyDescent="0.35">
      <c r="A26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2698" s="181" t="str">
        <f>IF(All_Opps[[#This Row],[WeekMod]]&lt;&gt;"",CONCATENATE(All_Opps[[#This Row],[Opp Year]],"-",TEXT(All_Opps[[#This Row],[WeekMod]],"00#")),"")</f>
        <v>2023-048</v>
      </c>
      <c r="C26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2698" s="181" t="str">
        <f>CONCATENATE(All_Opps[[#This Row],[Opp Year]],"-",TEXT(All_Opps[[#This Row],[Week]],"00#"))</f>
        <v>2023-048</v>
      </c>
      <c r="E2698" s="181">
        <f>IFERROR(VALUE(RIGHT(All_Opps[[#This Row],[Opportunity Name]],2)),"")</f>
        <v>2</v>
      </c>
      <c r="F2698" s="181">
        <f>IFERROR(("20"&amp;LEFT(All_Opps[[#This Row],[Opportunity Name]],2))*1,"")</f>
        <v>2023</v>
      </c>
      <c r="G2698" s="181" t="str">
        <f>MID(All_Opps[[#This Row],[Opportunity Name]],3,2)</f>
        <v>02</v>
      </c>
      <c r="H2698" s="181" t="str">
        <f>LEFT(All_Opps[[#This Row],[Opportunity Name]],7)</f>
        <v>2302 Ki</v>
      </c>
      <c r="I2698" s="181" t="str" cm="1">
        <f t="array" ref="I26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98" s="181" t="str">
        <f>YEAR(All_Opps[[#This Row],[Close_Date]])&amp;"-"&amp;TEXT(MONTH(All_Opps[[#This Row],[Close_Date]]),"00")</f>
        <v>2022-11</v>
      </c>
      <c r="K2698" s="182">
        <f>All_Opps[[#This Row],[Created Date2]]*1</f>
        <v>44872</v>
      </c>
      <c r="L2698" s="183">
        <f>YEAR(All_Opps[[#This Row],[Created_Date]])</f>
        <v>2022</v>
      </c>
      <c r="M2698" s="184">
        <f>WEEKNUM(All_Opps[[#This Row],[Created_Date]],16)</f>
        <v>45</v>
      </c>
      <c r="N2698" s="182">
        <f>All_Opps[[#This Row],[Close Date]]*1</f>
        <v>44886</v>
      </c>
      <c r="O2698" s="185">
        <f>YEAR(All_Opps[[#This Row],[Close_Date]])</f>
        <v>2022</v>
      </c>
      <c r="P2698" s="183">
        <f>MONTH(All_Opps[[#This Row],[Close Date]])</f>
        <v>11</v>
      </c>
      <c r="Q2698" s="181">
        <f>WEEKNUM(All_Opps[[#This Row],[Close Date]],1)</f>
        <v>48</v>
      </c>
      <c r="R26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98" s="4" t="s">
        <v>5707</v>
      </c>
      <c r="T2698" s="4" t="s">
        <v>5708</v>
      </c>
      <c r="U2698" s="68">
        <v>44886</v>
      </c>
      <c r="V2698" s="347" t="s">
        <v>18</v>
      </c>
      <c r="W2698" s="9">
        <v>44049</v>
      </c>
      <c r="X2698" s="4" t="s">
        <v>11</v>
      </c>
      <c r="Y2698" s="4" t="s">
        <v>1285</v>
      </c>
      <c r="Z2698" s="68">
        <v>44872</v>
      </c>
    </row>
    <row r="2699" spans="1:26" ht="12.75" x14ac:dyDescent="0.35">
      <c r="A26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2699" s="181" t="str">
        <f>IF(All_Opps[[#This Row],[WeekMod]]&lt;&gt;"",CONCATENATE(All_Opps[[#This Row],[Opp Year]],"-",TEXT(All_Opps[[#This Row],[WeekMod]],"00#")),"")</f>
        <v>2023-048</v>
      </c>
      <c r="C26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2699" s="181" t="str">
        <f>CONCATENATE(All_Opps[[#This Row],[Opp Year]],"-",TEXT(All_Opps[[#This Row],[Week]],"00#"))</f>
        <v>2023-048</v>
      </c>
      <c r="E2699" s="181">
        <f>IFERROR(VALUE(RIGHT(All_Opps[[#This Row],[Opportunity Name]],2)),"")</f>
        <v>2</v>
      </c>
      <c r="F2699" s="181">
        <f>IFERROR(("20"&amp;LEFT(All_Opps[[#This Row],[Opportunity Name]],2))*1,"")</f>
        <v>2023</v>
      </c>
      <c r="G2699" s="181" t="str">
        <f>MID(All_Opps[[#This Row],[Opportunity Name]],3,2)</f>
        <v>07</v>
      </c>
      <c r="H2699" s="181" t="str">
        <f>LEFT(All_Opps[[#This Row],[Opportunity Name]],7)</f>
        <v>2307 Fe</v>
      </c>
      <c r="I2699" s="181" t="str" cm="1">
        <f t="array" ref="I26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699" s="181" t="str">
        <f>YEAR(All_Opps[[#This Row],[Close_Date]])&amp;"-"&amp;TEXT(MONTH(All_Opps[[#This Row],[Close_Date]]),"00")</f>
        <v>2022-11</v>
      </c>
      <c r="K2699" s="182">
        <f>All_Opps[[#This Row],[Created Date2]]*1</f>
        <v>44871</v>
      </c>
      <c r="L2699" s="183">
        <f>YEAR(All_Opps[[#This Row],[Created_Date]])</f>
        <v>2022</v>
      </c>
      <c r="M2699" s="184">
        <f>WEEKNUM(All_Opps[[#This Row],[Created_Date]],16)</f>
        <v>45</v>
      </c>
      <c r="N2699" s="182">
        <f>All_Opps[[#This Row],[Close Date]]*1</f>
        <v>44885</v>
      </c>
      <c r="O2699" s="185">
        <f>YEAR(All_Opps[[#This Row],[Close_Date]])</f>
        <v>2022</v>
      </c>
      <c r="P2699" s="183">
        <f>MONTH(All_Opps[[#This Row],[Close Date]])</f>
        <v>11</v>
      </c>
      <c r="Q2699" s="181">
        <f>WEEKNUM(All_Opps[[#This Row],[Close Date]],1)</f>
        <v>48</v>
      </c>
      <c r="R269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699" s="4" t="s">
        <v>5709</v>
      </c>
      <c r="T2699" s="4" t="s">
        <v>5710</v>
      </c>
      <c r="U2699" s="68">
        <v>44885</v>
      </c>
      <c r="V2699" s="347" t="s">
        <v>18</v>
      </c>
      <c r="W2699" s="9">
        <v>23919</v>
      </c>
      <c r="X2699" s="4" t="s">
        <v>161</v>
      </c>
      <c r="Y2699" s="4" t="s">
        <v>1285</v>
      </c>
      <c r="Z2699" s="68">
        <v>44871</v>
      </c>
    </row>
    <row r="2700" spans="1:26" ht="12.75" x14ac:dyDescent="0.35">
      <c r="A27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2700" s="181" t="str">
        <f>IF(All_Opps[[#This Row],[WeekMod]]&lt;&gt;"",CONCATENATE(All_Opps[[#This Row],[Opp Year]],"-",TEXT(All_Opps[[#This Row],[WeekMod]],"00#")),"")</f>
        <v>2023-046</v>
      </c>
      <c r="C27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2700" s="181" t="str">
        <f>CONCATENATE(All_Opps[[#This Row],[Opp Year]],"-",TEXT(All_Opps[[#This Row],[Week]],"00#"))</f>
        <v>2023-046</v>
      </c>
      <c r="E2700" s="181">
        <f>IFERROR(VALUE(RIGHT(All_Opps[[#This Row],[Opportunity Name]],2)),"")</f>
        <v>8</v>
      </c>
      <c r="F2700" s="181">
        <f>IFERROR(("20"&amp;LEFT(All_Opps[[#This Row],[Opportunity Name]],2))*1,"")</f>
        <v>2023</v>
      </c>
      <c r="G2700" s="181" t="str">
        <f>MID(All_Opps[[#This Row],[Opportunity Name]],3,2)</f>
        <v>07</v>
      </c>
      <c r="H2700" s="181" t="str">
        <f>LEFT(All_Opps[[#This Row],[Opportunity Name]],7)</f>
        <v>2307 Oa</v>
      </c>
      <c r="I2700" s="181" t="str" cm="1">
        <f t="array" ref="I27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00" s="181" t="str">
        <f>YEAR(All_Opps[[#This Row],[Close_Date]])&amp;"-"&amp;TEXT(MONTH(All_Opps[[#This Row],[Close_Date]]),"00")</f>
        <v>2022-11</v>
      </c>
      <c r="K2700" s="182">
        <f>All_Opps[[#This Row],[Created Date2]]*1</f>
        <v>44863</v>
      </c>
      <c r="L2700" s="183">
        <f>YEAR(All_Opps[[#This Row],[Created_Date]])</f>
        <v>2022</v>
      </c>
      <c r="M2700" s="184">
        <f>WEEKNUM(All_Opps[[#This Row],[Created_Date]],16)</f>
        <v>44</v>
      </c>
      <c r="N2700" s="182">
        <f>All_Opps[[#This Row],[Close Date]]*1</f>
        <v>44874</v>
      </c>
      <c r="O2700" s="185">
        <f>YEAR(All_Opps[[#This Row],[Close_Date]])</f>
        <v>2022</v>
      </c>
      <c r="P2700" s="183">
        <f>MONTH(All_Opps[[#This Row],[Close Date]])</f>
        <v>11</v>
      </c>
      <c r="Q2700" s="181">
        <f>WEEKNUM(All_Opps[[#This Row],[Close Date]],1)</f>
        <v>46</v>
      </c>
      <c r="R270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00" s="4" t="s">
        <v>5711</v>
      </c>
      <c r="T2700" s="4" t="s">
        <v>5712</v>
      </c>
      <c r="U2700" s="68">
        <v>44874</v>
      </c>
      <c r="V2700" s="347" t="s">
        <v>18</v>
      </c>
      <c r="W2700" s="9">
        <v>120059</v>
      </c>
      <c r="X2700" s="4" t="s">
        <v>13</v>
      </c>
      <c r="Y2700" s="4" t="s">
        <v>1285</v>
      </c>
      <c r="Z2700" s="68">
        <v>44863</v>
      </c>
    </row>
    <row r="2701" spans="1:26" ht="12.75" x14ac:dyDescent="0.35">
      <c r="A27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2701" s="181" t="str">
        <f>IF(All_Opps[[#This Row],[WeekMod]]&lt;&gt;"",CONCATENATE(All_Opps[[#This Row],[Opp Year]],"-",TEXT(All_Opps[[#This Row],[WeekMod]],"00#")),"")</f>
        <v>2023-047</v>
      </c>
      <c r="C27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2701" s="181" t="str">
        <f>CONCATENATE(All_Opps[[#This Row],[Opp Year]],"-",TEXT(All_Opps[[#This Row],[Week]],"00#"))</f>
        <v>2023-047</v>
      </c>
      <c r="E2701" s="181">
        <f>IFERROR(VALUE(RIGHT(All_Opps[[#This Row],[Opportunity Name]],2)),"")</f>
        <v>6</v>
      </c>
      <c r="F2701" s="181">
        <f>IFERROR(("20"&amp;LEFT(All_Opps[[#This Row],[Opportunity Name]],2))*1,"")</f>
        <v>2023</v>
      </c>
      <c r="G2701" s="181" t="str">
        <f>MID(All_Opps[[#This Row],[Opportunity Name]],3,2)</f>
        <v>07</v>
      </c>
      <c r="H2701" s="181" t="str">
        <f>LEFT(All_Opps[[#This Row],[Opportunity Name]],7)</f>
        <v>2307-21</v>
      </c>
      <c r="I2701" s="181" t="str" cm="1">
        <f t="array" ref="I27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01" s="181" t="str">
        <f>YEAR(All_Opps[[#This Row],[Close_Date]])&amp;"-"&amp;TEXT(MONTH(All_Opps[[#This Row],[Close_Date]]),"00")</f>
        <v>2022-11</v>
      </c>
      <c r="K2701" s="182">
        <f>All_Opps[[#This Row],[Created Date2]]*1</f>
        <v>44849</v>
      </c>
      <c r="L2701" s="183">
        <f>YEAR(All_Opps[[#This Row],[Created_Date]])</f>
        <v>2022</v>
      </c>
      <c r="M2701" s="184">
        <f>WEEKNUM(All_Opps[[#This Row],[Created_Date]],16)</f>
        <v>42</v>
      </c>
      <c r="N2701" s="182">
        <f>All_Opps[[#This Row],[Close Date]]*1</f>
        <v>44883</v>
      </c>
      <c r="O2701" s="185">
        <f>YEAR(All_Opps[[#This Row],[Close_Date]])</f>
        <v>2022</v>
      </c>
      <c r="P2701" s="183">
        <f>MONTH(All_Opps[[#This Row],[Close Date]])</f>
        <v>11</v>
      </c>
      <c r="Q2701" s="181">
        <f>WEEKNUM(All_Opps[[#This Row],[Close Date]],1)</f>
        <v>47</v>
      </c>
      <c r="R270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259</v>
      </c>
      <c r="S2701" s="4" t="s">
        <v>5713</v>
      </c>
      <c r="T2701" s="4" t="s">
        <v>5714</v>
      </c>
      <c r="U2701" s="68">
        <v>44883</v>
      </c>
      <c r="V2701" s="347" t="s">
        <v>19</v>
      </c>
      <c r="W2701" s="9">
        <v>80708</v>
      </c>
      <c r="X2701" s="4" t="s">
        <v>13</v>
      </c>
      <c r="Y2701" s="4" t="s">
        <v>5320</v>
      </c>
      <c r="Z2701" s="68">
        <v>44849</v>
      </c>
    </row>
    <row r="2702" spans="1:26" ht="12.75" x14ac:dyDescent="0.35">
      <c r="A27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2702" s="181" t="str">
        <f>IF(All_Opps[[#This Row],[WeekMod]]&lt;&gt;"",CONCATENATE(All_Opps[[#This Row],[Opp Year]],"-",TEXT(All_Opps[[#This Row],[WeekMod]],"00#")),"")</f>
        <v>2023-047</v>
      </c>
      <c r="C27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2702" s="181" t="str">
        <f>CONCATENATE(All_Opps[[#This Row],[Opp Year]],"-",TEXT(All_Opps[[#This Row],[Week]],"00#"))</f>
        <v>2023-047</v>
      </c>
      <c r="E2702" s="181">
        <f>IFERROR(VALUE(RIGHT(All_Opps[[#This Row],[Opportunity Name]],2)),"")</f>
        <v>2</v>
      </c>
      <c r="F2702" s="181">
        <f>IFERROR(("20"&amp;LEFT(All_Opps[[#This Row],[Opportunity Name]],2))*1,"")</f>
        <v>2023</v>
      </c>
      <c r="G2702" s="181" t="str">
        <f>MID(All_Opps[[#This Row],[Opportunity Name]],3,2)</f>
        <v>09</v>
      </c>
      <c r="H2702" s="181" t="str">
        <f>LEFT(All_Opps[[#This Row],[Opportunity Name]],7)</f>
        <v>2309-10</v>
      </c>
      <c r="I2702" s="181" t="str" cm="1">
        <f t="array" ref="I27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02" s="181" t="str">
        <f>YEAR(All_Opps[[#This Row],[Close_Date]])&amp;"-"&amp;TEXT(MONTH(All_Opps[[#This Row],[Close_Date]]),"00")</f>
        <v>2022-11</v>
      </c>
      <c r="K2702" s="182">
        <f>All_Opps[[#This Row],[Created Date2]]*1</f>
        <v>44877</v>
      </c>
      <c r="L2702" s="183">
        <f>YEAR(All_Opps[[#This Row],[Created_Date]])</f>
        <v>2022</v>
      </c>
      <c r="M2702" s="184">
        <f>WEEKNUM(All_Opps[[#This Row],[Created_Date]],16)</f>
        <v>46</v>
      </c>
      <c r="N2702" s="182">
        <f>All_Opps[[#This Row],[Close Date]]*1</f>
        <v>44884</v>
      </c>
      <c r="O2702" s="185">
        <f>YEAR(All_Opps[[#This Row],[Close_Date]])</f>
        <v>2022</v>
      </c>
      <c r="P2702" s="183">
        <f>MONTH(All_Opps[[#This Row],[Close Date]])</f>
        <v>11</v>
      </c>
      <c r="Q2702" s="181">
        <f>WEEKNUM(All_Opps[[#This Row],[Close Date]],1)</f>
        <v>47</v>
      </c>
      <c r="R270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293</v>
      </c>
      <c r="S2702" s="4" t="s">
        <v>5715</v>
      </c>
      <c r="T2702" s="4" t="s">
        <v>5716</v>
      </c>
      <c r="U2702" s="68">
        <v>44884</v>
      </c>
      <c r="V2702" s="347" t="s">
        <v>19</v>
      </c>
      <c r="W2702" s="341">
        <v>95121</v>
      </c>
      <c r="X2702" s="4" t="s">
        <v>13</v>
      </c>
      <c r="Y2702" s="4" t="s">
        <v>328</v>
      </c>
      <c r="Z2702" s="68">
        <v>44877</v>
      </c>
    </row>
    <row r="2703" spans="1:26" ht="12.75" x14ac:dyDescent="0.35">
      <c r="A27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2703" s="181" t="str">
        <f>IF(All_Opps[[#This Row],[WeekMod]]&lt;&gt;"",CONCATENATE(All_Opps[[#This Row],[Opp Year]],"-",TEXT(All_Opps[[#This Row],[WeekMod]],"00#")),"")</f>
        <v>2023-053</v>
      </c>
      <c r="C27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2703" s="181" t="str">
        <f>CONCATENATE(All_Opps[[#This Row],[Opp Year]],"-",TEXT(All_Opps[[#This Row],[Week]],"00#"))</f>
        <v>2023-053</v>
      </c>
      <c r="E2703" s="181">
        <f>IFERROR(VALUE(RIGHT(All_Opps[[#This Row],[Opportunity Name]],2)),"")</f>
        <v>8</v>
      </c>
      <c r="F2703" s="181">
        <f>IFERROR(("20"&amp;LEFT(All_Opps[[#This Row],[Opportunity Name]],2))*1,"")</f>
        <v>2023</v>
      </c>
      <c r="G2703" s="181" t="str">
        <f>MID(All_Opps[[#This Row],[Opportunity Name]],3,2)</f>
        <v>10</v>
      </c>
      <c r="H2703" s="181" t="str">
        <f>LEFT(All_Opps[[#This Row],[Opportunity Name]],7)</f>
        <v>2310 Ra</v>
      </c>
      <c r="I2703" s="181" t="str" cm="1">
        <f t="array" ref="I27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03" s="181" t="str">
        <f>YEAR(All_Opps[[#This Row],[Close_Date]])&amp;"-"&amp;TEXT(MONTH(All_Opps[[#This Row],[Close_Date]]),"00")</f>
        <v>2023-01</v>
      </c>
      <c r="K2703" s="182">
        <f>All_Opps[[#This Row],[Created Date2]]*1</f>
        <v>44931</v>
      </c>
      <c r="L2703" s="183">
        <f>YEAR(All_Opps[[#This Row],[Created_Date]])</f>
        <v>2023</v>
      </c>
      <c r="M2703" s="184">
        <f>WEEKNUM(All_Opps[[#This Row],[Created_Date]],16)</f>
        <v>1</v>
      </c>
      <c r="N2703" s="182">
        <f>All_Opps[[#This Row],[Close Date]]*1</f>
        <v>44931</v>
      </c>
      <c r="O2703" s="185">
        <f>YEAR(All_Opps[[#This Row],[Close_Date]])</f>
        <v>2023</v>
      </c>
      <c r="P2703" s="183">
        <f>MONTH(All_Opps[[#This Row],[Close Date]])</f>
        <v>1</v>
      </c>
      <c r="Q2703" s="181">
        <f>WEEKNUM(All_Opps[[#This Row],[Close Date]],1)</f>
        <v>1</v>
      </c>
      <c r="R27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03" s="4" t="s">
        <v>5717</v>
      </c>
      <c r="T2703" s="4" t="s">
        <v>5718</v>
      </c>
      <c r="U2703" s="68">
        <v>44931</v>
      </c>
      <c r="V2703" s="347" t="s">
        <v>18</v>
      </c>
      <c r="W2703" s="9"/>
      <c r="X2703" s="4" t="s">
        <v>11</v>
      </c>
      <c r="Y2703" s="4" t="s">
        <v>1285</v>
      </c>
      <c r="Z2703" s="68">
        <v>44931</v>
      </c>
    </row>
    <row r="2704" spans="1:26" ht="12.75" x14ac:dyDescent="0.35">
      <c r="A270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704" s="181" t="str">
        <f>IF(All_Opps[[#This Row],[WeekMod]]&lt;&gt;"",CONCATENATE(All_Opps[[#This Row],[Opp Year]],"-",TEXT(All_Opps[[#This Row],[WeekMod]],"00#")),"")</f>
        <v/>
      </c>
      <c r="C27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704" s="181" t="str">
        <f>CONCATENATE(All_Opps[[#This Row],[Opp Year]],"-",TEXT(All_Opps[[#This Row],[Week]],"00#"))</f>
        <v>2024-001</v>
      </c>
      <c r="E2704" s="181">
        <f>IFERROR(VALUE(RIGHT(All_Opps[[#This Row],[Opportunity Name]],2)),"")</f>
        <v>2</v>
      </c>
      <c r="F2704" s="181">
        <f>IFERROR(("20"&amp;LEFT(All_Opps[[#This Row],[Opportunity Name]],2))*1,"")</f>
        <v>2024</v>
      </c>
      <c r="G2704" s="181" t="str">
        <f>MID(All_Opps[[#This Row],[Opportunity Name]],3,2)</f>
        <v>08</v>
      </c>
      <c r="H2704" s="181" t="str">
        <f>LEFT(All_Opps[[#This Row],[Opportunity Name]],7)</f>
        <v>2408-02</v>
      </c>
      <c r="I2704" s="181" t="str" cm="1">
        <f t="array" ref="I27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04" s="181" t="str">
        <f>YEAR(All_Opps[[#This Row],[Close_Date]])&amp;"-"&amp;TEXT(MONTH(All_Opps[[#This Row],[Close_Date]]),"00")</f>
        <v>2022-12</v>
      </c>
      <c r="K2704" s="182">
        <f>All_Opps[[#This Row],[Created Date2]]*1</f>
        <v>44478</v>
      </c>
      <c r="L2704" s="183">
        <f>YEAR(All_Opps[[#This Row],[Created_Date]])</f>
        <v>2021</v>
      </c>
      <c r="M2704" s="184">
        <f>WEEKNUM(All_Opps[[#This Row],[Created_Date]],16)</f>
        <v>42</v>
      </c>
      <c r="N2704" s="182">
        <f>All_Opps[[#This Row],[Close Date]]*1</f>
        <v>44907</v>
      </c>
      <c r="O2704" s="185">
        <f>YEAR(All_Opps[[#This Row],[Close_Date]])</f>
        <v>2022</v>
      </c>
      <c r="P2704" s="183">
        <f>MONTH(All_Opps[[#This Row],[Close Date]])</f>
        <v>12</v>
      </c>
      <c r="Q2704" s="181">
        <f>WEEKNUM(All_Opps[[#This Row],[Close Date]],1)</f>
        <v>51</v>
      </c>
      <c r="R270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1027</v>
      </c>
      <c r="S2704" s="4" t="s">
        <v>5719</v>
      </c>
      <c r="T2704" s="4" t="s">
        <v>5720</v>
      </c>
      <c r="U2704" s="68">
        <v>44907</v>
      </c>
      <c r="V2704" s="347" t="s">
        <v>19</v>
      </c>
      <c r="W2704" s="9">
        <v>47986</v>
      </c>
      <c r="X2704" s="4" t="s">
        <v>153</v>
      </c>
      <c r="Y2704" s="4" t="s">
        <v>5320</v>
      </c>
      <c r="Z2704" s="68">
        <v>44478</v>
      </c>
    </row>
    <row r="2705" spans="1:26" ht="12.75" x14ac:dyDescent="0.35">
      <c r="A270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705" s="181" t="str">
        <f>IF(All_Opps[[#This Row],[WeekMod]]&lt;&gt;"",CONCATENATE(All_Opps[[#This Row],[Opp Year]],"-",TEXT(All_Opps[[#This Row],[WeekMod]],"00#")),"")</f>
        <v/>
      </c>
      <c r="C27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705" s="181" t="str">
        <f>CONCATENATE(All_Opps[[#This Row],[Opp Year]],"-",TEXT(All_Opps[[#This Row],[Week]],"00#"))</f>
        <v>2024-001</v>
      </c>
      <c r="E2705" s="181">
        <f>IFERROR(VALUE(RIGHT(All_Opps[[#This Row],[Opportunity Name]],2)),"")</f>
        <v>2</v>
      </c>
      <c r="F2705" s="181">
        <f>IFERROR(("20"&amp;LEFT(All_Opps[[#This Row],[Opportunity Name]],2))*1,"")</f>
        <v>2024</v>
      </c>
      <c r="G2705" s="181" t="str">
        <f>MID(All_Opps[[#This Row],[Opportunity Name]],3,2)</f>
        <v>04</v>
      </c>
      <c r="H2705" s="181" t="str">
        <f>LEFT(All_Opps[[#This Row],[Opportunity Name]],7)</f>
        <v>2404-01</v>
      </c>
      <c r="I2705" s="181" t="str" cm="1">
        <f t="array" ref="I27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05" s="181" t="str">
        <f>YEAR(All_Opps[[#This Row],[Close_Date]])&amp;"-"&amp;TEXT(MONTH(All_Opps[[#This Row],[Close_Date]]),"00")</f>
        <v>2022-12</v>
      </c>
      <c r="K2705" s="182">
        <f>All_Opps[[#This Row],[Created Date2]]*1</f>
        <v>44897</v>
      </c>
      <c r="L2705" s="183">
        <f>YEAR(All_Opps[[#This Row],[Created_Date]])</f>
        <v>2022</v>
      </c>
      <c r="M2705" s="184">
        <f>WEEKNUM(All_Opps[[#This Row],[Created_Date]],16)</f>
        <v>48</v>
      </c>
      <c r="N2705" s="182">
        <f>All_Opps[[#This Row],[Close Date]]*1</f>
        <v>44908</v>
      </c>
      <c r="O2705" s="185">
        <f>YEAR(All_Opps[[#This Row],[Close_Date]])</f>
        <v>2022</v>
      </c>
      <c r="P2705" s="183">
        <f>MONTH(All_Opps[[#This Row],[Close Date]])</f>
        <v>12</v>
      </c>
      <c r="Q2705" s="181">
        <f>WEEKNUM(All_Opps[[#This Row],[Close Date]],1)</f>
        <v>51</v>
      </c>
      <c r="R270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486</v>
      </c>
      <c r="S2705" s="4" t="s">
        <v>5721</v>
      </c>
      <c r="T2705" s="4" t="s">
        <v>5722</v>
      </c>
      <c r="U2705" s="68">
        <v>44908</v>
      </c>
      <c r="V2705" s="347" t="s">
        <v>19</v>
      </c>
      <c r="W2705" s="341">
        <v>47794</v>
      </c>
      <c r="X2705" s="4" t="s">
        <v>15</v>
      </c>
      <c r="Y2705" s="4" t="s">
        <v>328</v>
      </c>
      <c r="Z2705" s="68">
        <v>44897</v>
      </c>
    </row>
    <row r="2706" spans="1:26" ht="12.75" x14ac:dyDescent="0.35">
      <c r="A270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706" s="181" t="str">
        <f>IF(All_Opps[[#This Row],[WeekMod]]&lt;&gt;"",CONCATENATE(All_Opps[[#This Row],[Opp Year]],"-",TEXT(All_Opps[[#This Row],[WeekMod]],"00#")),"")</f>
        <v/>
      </c>
      <c r="C27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706" s="181" t="str">
        <f>CONCATENATE(All_Opps[[#This Row],[Opp Year]],"-",TEXT(All_Opps[[#This Row],[Week]],"00#"))</f>
        <v>2024-001</v>
      </c>
      <c r="E2706" s="181">
        <f>IFERROR(VALUE(RIGHT(All_Opps[[#This Row],[Opportunity Name]],2)),"")</f>
        <v>5</v>
      </c>
      <c r="F2706" s="181">
        <f>IFERROR(("20"&amp;LEFT(All_Opps[[#This Row],[Opportunity Name]],2))*1,"")</f>
        <v>2024</v>
      </c>
      <c r="G2706" s="181" t="str">
        <f>MID(All_Opps[[#This Row],[Opportunity Name]],3,2)</f>
        <v>06</v>
      </c>
      <c r="H2706" s="181" t="str">
        <f>LEFT(All_Opps[[#This Row],[Opportunity Name]],7)</f>
        <v>2406-13</v>
      </c>
      <c r="I2706" s="181" t="str" cm="1">
        <f t="array" ref="I27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06" s="181" t="str">
        <f>YEAR(All_Opps[[#This Row],[Close_Date]])&amp;"-"&amp;TEXT(MONTH(All_Opps[[#This Row],[Close_Date]]),"00")</f>
        <v>2022-11</v>
      </c>
      <c r="K2706" s="182">
        <f>All_Opps[[#This Row],[Created Date2]]*1</f>
        <v>44875</v>
      </c>
      <c r="L2706" s="183">
        <f>YEAR(All_Opps[[#This Row],[Created_Date]])</f>
        <v>2022</v>
      </c>
      <c r="M2706" s="184">
        <f>WEEKNUM(All_Opps[[#This Row],[Created_Date]],16)</f>
        <v>45</v>
      </c>
      <c r="N2706" s="182">
        <f>All_Opps[[#This Row],[Close Date]]*1</f>
        <v>44884</v>
      </c>
      <c r="O2706" s="185">
        <f>YEAR(All_Opps[[#This Row],[Close_Date]])</f>
        <v>2022</v>
      </c>
      <c r="P2706" s="183">
        <f>MONTH(All_Opps[[#This Row],[Close Date]])</f>
        <v>11</v>
      </c>
      <c r="Q2706" s="181">
        <f>WEEKNUM(All_Opps[[#This Row],[Close Date]],1)</f>
        <v>47</v>
      </c>
      <c r="R270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569</v>
      </c>
      <c r="S2706" s="4" t="s">
        <v>5723</v>
      </c>
      <c r="T2706" s="4" t="s">
        <v>5724</v>
      </c>
      <c r="U2706" s="68">
        <v>44884</v>
      </c>
      <c r="V2706" s="347" t="s">
        <v>19</v>
      </c>
      <c r="W2706" s="341">
        <v>188137</v>
      </c>
      <c r="X2706" s="4" t="s">
        <v>6</v>
      </c>
      <c r="Y2706" s="4" t="s">
        <v>328</v>
      </c>
      <c r="Z2706" s="68">
        <v>44875</v>
      </c>
    </row>
    <row r="2707" spans="1:26" ht="12.75" x14ac:dyDescent="0.35">
      <c r="A27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2707" s="181" t="str">
        <f>IF(All_Opps[[#This Row],[WeekMod]]&lt;&gt;"",CONCATENATE(All_Opps[[#This Row],[Opp Year]],"-",TEXT(All_Opps[[#This Row],[WeekMod]],"00#")),"")</f>
        <v>2023-053</v>
      </c>
      <c r="C27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2707" s="181" t="str">
        <f>CONCATENATE(All_Opps[[#This Row],[Opp Year]],"-",TEXT(All_Opps[[#This Row],[Week]],"00#"))</f>
        <v>2023-053</v>
      </c>
      <c r="E2707" s="181">
        <f>IFERROR(VALUE(RIGHT(All_Opps[[#This Row],[Opportunity Name]],2)),"")</f>
        <v>2</v>
      </c>
      <c r="F2707" s="181">
        <f>IFERROR(("20"&amp;LEFT(All_Opps[[#This Row],[Opportunity Name]],2))*1,"")</f>
        <v>2023</v>
      </c>
      <c r="G2707" s="181" t="str">
        <f>MID(All_Opps[[#This Row],[Opportunity Name]],3,2)</f>
        <v>07</v>
      </c>
      <c r="H2707" s="181" t="str">
        <f>LEFT(All_Opps[[#This Row],[Opportunity Name]],7)</f>
        <v>2307-22</v>
      </c>
      <c r="I2707" s="181" t="str" cm="1">
        <f t="array" ref="I27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07" s="181" t="str">
        <f>YEAR(All_Opps[[#This Row],[Close_Date]])&amp;"-"&amp;TEXT(MONTH(All_Opps[[#This Row],[Close_Date]]),"00")</f>
        <v>2022-12</v>
      </c>
      <c r="K2707" s="182">
        <f>All_Opps[[#This Row],[Created Date2]]*1</f>
        <v>44907</v>
      </c>
      <c r="L2707" s="183">
        <f>YEAR(All_Opps[[#This Row],[Created_Date]])</f>
        <v>2022</v>
      </c>
      <c r="M2707" s="184">
        <f>WEEKNUM(All_Opps[[#This Row],[Created_Date]],16)</f>
        <v>50</v>
      </c>
      <c r="N2707" s="182">
        <f>All_Opps[[#This Row],[Close Date]]*1</f>
        <v>44924</v>
      </c>
      <c r="O2707" s="185">
        <f>YEAR(All_Opps[[#This Row],[Close_Date]])</f>
        <v>2022</v>
      </c>
      <c r="P2707" s="183">
        <f>MONTH(All_Opps[[#This Row],[Close Date]])</f>
        <v>12</v>
      </c>
      <c r="Q2707" s="181">
        <f>WEEKNUM(All_Opps[[#This Row],[Close Date]],1)</f>
        <v>53</v>
      </c>
      <c r="R27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07" s="4" t="s">
        <v>5725</v>
      </c>
      <c r="T2707" s="4" t="s">
        <v>5726</v>
      </c>
      <c r="U2707" s="68">
        <v>44924</v>
      </c>
      <c r="V2707" s="347" t="s">
        <v>18</v>
      </c>
      <c r="W2707" s="9">
        <v>66310</v>
      </c>
      <c r="X2707" s="4" t="s">
        <v>5</v>
      </c>
      <c r="Y2707" s="4" t="s">
        <v>1285</v>
      </c>
      <c r="Z2707" s="68">
        <v>44907</v>
      </c>
    </row>
    <row r="2708" spans="1:26" ht="12.75" x14ac:dyDescent="0.35">
      <c r="A270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708" s="181" t="str">
        <f>IF(All_Opps[[#This Row],[WeekMod]]&lt;&gt;"",CONCATENATE(All_Opps[[#This Row],[Opp Year]],"-",TEXT(All_Opps[[#This Row],[WeekMod]],"00#")),"")</f>
        <v/>
      </c>
      <c r="C27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708" s="181" t="str">
        <f>CONCATENATE(All_Opps[[#This Row],[Opp Year]],"-",TEXT(All_Opps[[#This Row],[Week]],"00#"))</f>
        <v>2024-001</v>
      </c>
      <c r="E2708" s="181">
        <f>IFERROR(VALUE(RIGHT(All_Opps[[#This Row],[Opportunity Name]],2)),"")</f>
        <v>2</v>
      </c>
      <c r="F2708" s="181">
        <f>IFERROR(("20"&amp;LEFT(All_Opps[[#This Row],[Opportunity Name]],2))*1,"")</f>
        <v>2024</v>
      </c>
      <c r="G2708" s="181" t="str">
        <f>MID(All_Opps[[#This Row],[Opportunity Name]],3,2)</f>
        <v>08</v>
      </c>
      <c r="H2708" s="181" t="str">
        <f>LEFT(All_Opps[[#This Row],[Opportunity Name]],7)</f>
        <v>2408 Li</v>
      </c>
      <c r="I2708" s="181" t="str" cm="1">
        <f t="array" ref="I27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08" s="181" t="str">
        <f>YEAR(All_Opps[[#This Row],[Close_Date]])&amp;"-"&amp;TEXT(MONTH(All_Opps[[#This Row],[Close_Date]]),"00")</f>
        <v>2022-11</v>
      </c>
      <c r="K2708" s="182">
        <f>All_Opps[[#This Row],[Created Date2]]*1</f>
        <v>44873</v>
      </c>
      <c r="L2708" s="183">
        <f>YEAR(All_Opps[[#This Row],[Created_Date]])</f>
        <v>2022</v>
      </c>
      <c r="M2708" s="184">
        <f>WEEKNUM(All_Opps[[#This Row],[Created_Date]],16)</f>
        <v>45</v>
      </c>
      <c r="N2708" s="182">
        <f>All_Opps[[#This Row],[Close Date]]*1</f>
        <v>44894</v>
      </c>
      <c r="O2708" s="185">
        <f>YEAR(All_Opps[[#This Row],[Close_Date]])</f>
        <v>2022</v>
      </c>
      <c r="P2708" s="183">
        <f>MONTH(All_Opps[[#This Row],[Close Date]])</f>
        <v>11</v>
      </c>
      <c r="Q2708" s="181">
        <f>WEEKNUM(All_Opps[[#This Row],[Close Date]],1)</f>
        <v>49</v>
      </c>
      <c r="R270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08" s="4" t="s">
        <v>5727</v>
      </c>
      <c r="T2708" s="4" t="s">
        <v>5728</v>
      </c>
      <c r="U2708" s="68">
        <v>44894</v>
      </c>
      <c r="V2708" s="347" t="s">
        <v>18</v>
      </c>
      <c r="W2708" s="9">
        <v>139118</v>
      </c>
      <c r="X2708" s="4" t="s">
        <v>13</v>
      </c>
      <c r="Y2708" s="4" t="s">
        <v>1285</v>
      </c>
      <c r="Z2708" s="68">
        <v>44873</v>
      </c>
    </row>
    <row r="2709" spans="1:26" ht="12.75" x14ac:dyDescent="0.35">
      <c r="A27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2709" s="181" t="str">
        <f>IF(All_Opps[[#This Row],[WeekMod]]&lt;&gt;"",CONCATENATE(All_Opps[[#This Row],[Opp Year]],"-",TEXT(All_Opps[[#This Row],[WeekMod]],"00#")),"")</f>
        <v>2023-053</v>
      </c>
      <c r="C27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2709" s="181" t="str">
        <f>CONCATENATE(All_Opps[[#This Row],[Opp Year]],"-",TEXT(All_Opps[[#This Row],[Week]],"00#"))</f>
        <v>2023-053</v>
      </c>
      <c r="E2709" s="181">
        <f>IFERROR(VALUE(RIGHT(All_Opps[[#This Row],[Opportunity Name]],2)),"")</f>
        <v>2</v>
      </c>
      <c r="F2709" s="181">
        <f>IFERROR(("20"&amp;LEFT(All_Opps[[#This Row],[Opportunity Name]],2))*1,"")</f>
        <v>2023</v>
      </c>
      <c r="G2709" s="181" t="str">
        <f>MID(All_Opps[[#This Row],[Opportunity Name]],3,2)</f>
        <v>08</v>
      </c>
      <c r="H2709" s="181" t="str">
        <f>LEFT(All_Opps[[#This Row],[Opportunity Name]],7)</f>
        <v>2308-09</v>
      </c>
      <c r="I2709" s="181" t="str" cm="1">
        <f t="array" ref="I27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09" s="181" t="str">
        <f>YEAR(All_Opps[[#This Row],[Close_Date]])&amp;"-"&amp;TEXT(MONTH(All_Opps[[#This Row],[Close_Date]]),"00")</f>
        <v>2022-12</v>
      </c>
      <c r="K2709" s="182">
        <f>All_Opps[[#This Row],[Created Date2]]*1</f>
        <v>44918</v>
      </c>
      <c r="L2709" s="183">
        <f>YEAR(All_Opps[[#This Row],[Created_Date]])</f>
        <v>2022</v>
      </c>
      <c r="M2709" s="184">
        <f>WEEKNUM(All_Opps[[#This Row],[Created_Date]],16)</f>
        <v>51</v>
      </c>
      <c r="N2709" s="182">
        <f>All_Opps[[#This Row],[Close Date]]*1</f>
        <v>44922</v>
      </c>
      <c r="O2709" s="185">
        <f>YEAR(All_Opps[[#This Row],[Close_Date]])</f>
        <v>2022</v>
      </c>
      <c r="P2709" s="183">
        <f>MONTH(All_Opps[[#This Row],[Close Date]])</f>
        <v>12</v>
      </c>
      <c r="Q2709" s="181">
        <f>WEEKNUM(All_Opps[[#This Row],[Close Date]],1)</f>
        <v>53</v>
      </c>
      <c r="R270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221</v>
      </c>
      <c r="S2709" s="4" t="s">
        <v>5729</v>
      </c>
      <c r="T2709" s="4" t="s">
        <v>5730</v>
      </c>
      <c r="U2709" s="68">
        <v>44922</v>
      </c>
      <c r="V2709" s="347" t="s">
        <v>19</v>
      </c>
      <c r="W2709" s="9">
        <v>240823</v>
      </c>
      <c r="X2709" s="4" t="s">
        <v>11</v>
      </c>
      <c r="Y2709" s="4" t="s">
        <v>1285</v>
      </c>
      <c r="Z2709" s="68">
        <v>44918</v>
      </c>
    </row>
    <row r="2710" spans="1:26" ht="12.75" x14ac:dyDescent="0.35">
      <c r="A27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2710" s="181" t="str">
        <f>IF(All_Opps[[#This Row],[WeekMod]]&lt;&gt;"",CONCATENATE(All_Opps[[#This Row],[Opp Year]],"-",TEXT(All_Opps[[#This Row],[WeekMod]],"00#")),"")</f>
        <v>2023-052</v>
      </c>
      <c r="C27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2710" s="181" t="str">
        <f>CONCATENATE(All_Opps[[#This Row],[Opp Year]],"-",TEXT(All_Opps[[#This Row],[Week]],"00#"))</f>
        <v>2023-052</v>
      </c>
      <c r="E2710" s="181">
        <f>IFERROR(VALUE(RIGHT(All_Opps[[#This Row],[Opportunity Name]],2)),"")</f>
        <v>2</v>
      </c>
      <c r="F2710" s="181">
        <f>IFERROR(("20"&amp;LEFT(All_Opps[[#This Row],[Opportunity Name]],2))*1,"")</f>
        <v>2023</v>
      </c>
      <c r="G2710" s="181" t="str">
        <f>MID(All_Opps[[#This Row],[Opportunity Name]],3,2)</f>
        <v>01</v>
      </c>
      <c r="H2710" s="181" t="str">
        <f>LEFT(All_Opps[[#This Row],[Opportunity Name]],7)</f>
        <v>2301 Je</v>
      </c>
      <c r="I2710" s="181" t="str" cm="1">
        <f t="array" ref="I27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10" s="181" t="str">
        <f>YEAR(All_Opps[[#This Row],[Close_Date]])&amp;"-"&amp;TEXT(MONTH(All_Opps[[#This Row],[Close_Date]]),"00")</f>
        <v>2022-12</v>
      </c>
      <c r="K2710" s="182">
        <f>All_Opps[[#This Row],[Created Date2]]*1</f>
        <v>44898</v>
      </c>
      <c r="L2710" s="183">
        <f>YEAR(All_Opps[[#This Row],[Created_Date]])</f>
        <v>2022</v>
      </c>
      <c r="M2710" s="184">
        <f>WEEKNUM(All_Opps[[#This Row],[Created_Date]],16)</f>
        <v>49</v>
      </c>
      <c r="N2710" s="182">
        <f>All_Opps[[#This Row],[Close Date]]*1</f>
        <v>44913</v>
      </c>
      <c r="O2710" s="185">
        <f>YEAR(All_Opps[[#This Row],[Close_Date]])</f>
        <v>2022</v>
      </c>
      <c r="P2710" s="183">
        <f>MONTH(All_Opps[[#This Row],[Close Date]])</f>
        <v>12</v>
      </c>
      <c r="Q2710" s="181">
        <f>WEEKNUM(All_Opps[[#This Row],[Close Date]],1)</f>
        <v>52</v>
      </c>
      <c r="R271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10" s="4" t="s">
        <v>5731</v>
      </c>
      <c r="T2710" s="4" t="s">
        <v>5732</v>
      </c>
      <c r="U2710" s="68">
        <v>44913</v>
      </c>
      <c r="V2710" s="347" t="s">
        <v>18</v>
      </c>
      <c r="W2710" s="341">
        <v>24608</v>
      </c>
      <c r="X2710" s="4" t="s">
        <v>181</v>
      </c>
      <c r="Y2710" s="4" t="s">
        <v>328</v>
      </c>
      <c r="Z2710" s="68">
        <v>44898</v>
      </c>
    </row>
    <row r="2711" spans="1:26" ht="12.75" x14ac:dyDescent="0.35">
      <c r="A271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711" s="181" t="str">
        <f>IF(All_Opps[[#This Row],[WeekMod]]&lt;&gt;"",CONCATENATE(All_Opps[[#This Row],[Opp Year]],"-",TEXT(All_Opps[[#This Row],[WeekMod]],"00#")),"")</f>
        <v/>
      </c>
      <c r="C27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711" s="181" t="str">
        <f>CONCATENATE(All_Opps[[#This Row],[Opp Year]],"-",TEXT(All_Opps[[#This Row],[Week]],"00#"))</f>
        <v>2024-001</v>
      </c>
      <c r="E2711" s="181">
        <f>IFERROR(VALUE(RIGHT(All_Opps[[#This Row],[Opportunity Name]],2)),"")</f>
        <v>2</v>
      </c>
      <c r="F2711" s="181">
        <f>IFERROR(("20"&amp;LEFT(All_Opps[[#This Row],[Opportunity Name]],2))*1,"")</f>
        <v>2024</v>
      </c>
      <c r="G2711" s="181" t="str">
        <f>MID(All_Opps[[#This Row],[Opportunity Name]],3,2)</f>
        <v>05</v>
      </c>
      <c r="H2711" s="181" t="str">
        <f>LEFT(All_Opps[[#This Row],[Opportunity Name]],7)</f>
        <v>2405 Ca</v>
      </c>
      <c r="I2711" s="181" t="str" cm="1">
        <f t="array" ref="I27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11" s="181" t="str">
        <f>YEAR(All_Opps[[#This Row],[Close_Date]])&amp;"-"&amp;TEXT(MONTH(All_Opps[[#This Row],[Close_Date]]),"00")</f>
        <v>2022-12</v>
      </c>
      <c r="K2711" s="182">
        <f>All_Opps[[#This Row],[Created Date2]]*1</f>
        <v>44907</v>
      </c>
      <c r="L2711" s="183">
        <f>YEAR(All_Opps[[#This Row],[Created_Date]])</f>
        <v>2022</v>
      </c>
      <c r="M2711" s="184">
        <f>WEEKNUM(All_Opps[[#This Row],[Created_Date]],16)</f>
        <v>50</v>
      </c>
      <c r="N2711" s="182">
        <f>All_Opps[[#This Row],[Close Date]]*1</f>
        <v>44919</v>
      </c>
      <c r="O2711" s="185">
        <f>YEAR(All_Opps[[#This Row],[Close_Date]])</f>
        <v>2022</v>
      </c>
      <c r="P2711" s="183">
        <f>MONTH(All_Opps[[#This Row],[Close Date]])</f>
        <v>12</v>
      </c>
      <c r="Q2711" s="181">
        <f>WEEKNUM(All_Opps[[#This Row],[Close Date]],1)</f>
        <v>52</v>
      </c>
      <c r="R271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11" s="4" t="s">
        <v>5733</v>
      </c>
      <c r="T2711" s="4" t="s">
        <v>5734</v>
      </c>
      <c r="U2711" s="68">
        <v>44919</v>
      </c>
      <c r="V2711" s="347" t="s">
        <v>18</v>
      </c>
      <c r="W2711" s="341">
        <v>49133</v>
      </c>
      <c r="X2711" s="4" t="s">
        <v>15</v>
      </c>
      <c r="Y2711" s="4" t="s">
        <v>328</v>
      </c>
      <c r="Z2711" s="68">
        <v>44907</v>
      </c>
    </row>
    <row r="2712" spans="1:26" ht="12.75" x14ac:dyDescent="0.35">
      <c r="A271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712" s="181" t="str">
        <f>IF(All_Opps[[#This Row],[WeekMod]]&lt;&gt;"",CONCATENATE(All_Opps[[#This Row],[Opp Year]],"-",TEXT(All_Opps[[#This Row],[WeekMod]],"00#")),"")</f>
        <v/>
      </c>
      <c r="C27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712" s="181" t="str">
        <f>CONCATENATE(All_Opps[[#This Row],[Opp Year]],"-",TEXT(All_Opps[[#This Row],[Week]],"00#"))</f>
        <v>2024-001</v>
      </c>
      <c r="E2712" s="181">
        <f>IFERROR(VALUE(RIGHT(All_Opps[[#This Row],[Opportunity Name]],2)),"")</f>
        <v>2</v>
      </c>
      <c r="F2712" s="181">
        <f>IFERROR(("20"&amp;LEFT(All_Opps[[#This Row],[Opportunity Name]],2))*1,"")</f>
        <v>2024</v>
      </c>
      <c r="G2712" s="181" t="str">
        <f>MID(All_Opps[[#This Row],[Opportunity Name]],3,2)</f>
        <v>09</v>
      </c>
      <c r="H2712" s="181" t="str">
        <f>LEFT(All_Opps[[#This Row],[Opportunity Name]],7)</f>
        <v>2409 Du</v>
      </c>
      <c r="I2712" s="181" t="str" cm="1">
        <f t="array" ref="I27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12" s="181" t="str">
        <f>YEAR(All_Opps[[#This Row],[Close_Date]])&amp;"-"&amp;TEXT(MONTH(All_Opps[[#This Row],[Close_Date]]),"00")</f>
        <v>2022-12</v>
      </c>
      <c r="K2712" s="182">
        <f>All_Opps[[#This Row],[Created Date2]]*1</f>
        <v>44904</v>
      </c>
      <c r="L2712" s="183">
        <f>YEAR(All_Opps[[#This Row],[Created_Date]])</f>
        <v>2022</v>
      </c>
      <c r="M2712" s="184">
        <f>WEEKNUM(All_Opps[[#This Row],[Created_Date]],16)</f>
        <v>49</v>
      </c>
      <c r="N2712" s="182">
        <f>All_Opps[[#This Row],[Close Date]]*1</f>
        <v>44911</v>
      </c>
      <c r="O2712" s="185">
        <f>YEAR(All_Opps[[#This Row],[Close_Date]])</f>
        <v>2022</v>
      </c>
      <c r="P2712" s="183">
        <f>MONTH(All_Opps[[#This Row],[Close Date]])</f>
        <v>12</v>
      </c>
      <c r="Q2712" s="181">
        <f>WEEKNUM(All_Opps[[#This Row],[Close Date]],1)</f>
        <v>51</v>
      </c>
      <c r="R27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12" s="4" t="s">
        <v>5735</v>
      </c>
      <c r="T2712" s="4" t="s">
        <v>5736</v>
      </c>
      <c r="U2712" s="68">
        <v>44911</v>
      </c>
      <c r="V2712" s="347" t="s">
        <v>18</v>
      </c>
      <c r="W2712" s="341">
        <v>293887</v>
      </c>
      <c r="X2712" s="4" t="s">
        <v>13</v>
      </c>
      <c r="Y2712" s="4" t="s">
        <v>328</v>
      </c>
      <c r="Z2712" s="68">
        <v>44904</v>
      </c>
    </row>
    <row r="2713" spans="1:26" ht="12.75" x14ac:dyDescent="0.35">
      <c r="A271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713" s="181" t="str">
        <f>IF(All_Opps[[#This Row],[WeekMod]]&lt;&gt;"",CONCATENATE(All_Opps[[#This Row],[Opp Year]],"-",TEXT(All_Opps[[#This Row],[WeekMod]],"00#")),"")</f>
        <v/>
      </c>
      <c r="C27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713" s="181" t="str">
        <f>CONCATENATE(All_Opps[[#This Row],[Opp Year]],"-",TEXT(All_Opps[[#This Row],[Week]],"00#"))</f>
        <v>2025-001</v>
      </c>
      <c r="E2713" s="181">
        <f>IFERROR(VALUE(RIGHT(All_Opps[[#This Row],[Opportunity Name]],2)),"")</f>
        <v>2</v>
      </c>
      <c r="F2713" s="181">
        <f>IFERROR(("20"&amp;LEFT(All_Opps[[#This Row],[Opportunity Name]],2))*1,"")</f>
        <v>2025</v>
      </c>
      <c r="G2713" s="181" t="str">
        <f>MID(All_Opps[[#This Row],[Opportunity Name]],3,2)</f>
        <v>06</v>
      </c>
      <c r="H2713" s="181" t="str">
        <f>LEFT(All_Opps[[#This Row],[Opportunity Name]],7)</f>
        <v>2506 Qu</v>
      </c>
      <c r="I2713" s="181" t="str" cm="1">
        <f t="array" ref="I27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13" s="181" t="str">
        <f>YEAR(All_Opps[[#This Row],[Close_Date]])&amp;"-"&amp;TEXT(MONTH(All_Opps[[#This Row],[Close_Date]]),"00")</f>
        <v>2023-01</v>
      </c>
      <c r="K2713" s="182">
        <f>All_Opps[[#This Row],[Created Date2]]*1</f>
        <v>44899</v>
      </c>
      <c r="L2713" s="183">
        <f>YEAR(All_Opps[[#This Row],[Created_Date]])</f>
        <v>2022</v>
      </c>
      <c r="M2713" s="184">
        <f>WEEKNUM(All_Opps[[#This Row],[Created_Date]],16)</f>
        <v>49</v>
      </c>
      <c r="N2713" s="182">
        <f>All_Opps[[#This Row],[Close Date]]*1</f>
        <v>44943</v>
      </c>
      <c r="O2713" s="185">
        <f>YEAR(All_Opps[[#This Row],[Close_Date]])</f>
        <v>2023</v>
      </c>
      <c r="P2713" s="183">
        <f>MONTH(All_Opps[[#This Row],[Close Date]])</f>
        <v>1</v>
      </c>
      <c r="Q2713" s="181">
        <f>WEEKNUM(All_Opps[[#This Row],[Close Date]],1)</f>
        <v>3</v>
      </c>
      <c r="R271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13" s="4" t="s">
        <v>5737</v>
      </c>
      <c r="T2713" s="4" t="s">
        <v>5738</v>
      </c>
      <c r="U2713" s="68">
        <v>44943</v>
      </c>
      <c r="V2713" s="347" t="s">
        <v>18</v>
      </c>
      <c r="W2713" s="9">
        <v>154787</v>
      </c>
      <c r="X2713" s="4" t="s">
        <v>6</v>
      </c>
      <c r="Y2713" s="4" t="s">
        <v>5320</v>
      </c>
      <c r="Z2713" s="68">
        <v>44899</v>
      </c>
    </row>
    <row r="2714" spans="1:26" ht="12.75" x14ac:dyDescent="0.35">
      <c r="A271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714" s="181" t="str">
        <f>IF(All_Opps[[#This Row],[WeekMod]]&lt;&gt;"",CONCATENATE(All_Opps[[#This Row],[Opp Year]],"-",TEXT(All_Opps[[#This Row],[WeekMod]],"00#")),"")</f>
        <v/>
      </c>
      <c r="C27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714" s="181" t="str">
        <f>CONCATENATE(All_Opps[[#This Row],[Opp Year]],"-",TEXT(All_Opps[[#This Row],[Week]],"00#"))</f>
        <v>2024-001</v>
      </c>
      <c r="E2714" s="181">
        <f>IFERROR(VALUE(RIGHT(All_Opps[[#This Row],[Opportunity Name]],2)),"")</f>
        <v>12</v>
      </c>
      <c r="F2714" s="181">
        <f>IFERROR(("20"&amp;LEFT(All_Opps[[#This Row],[Opportunity Name]],2))*1,"")</f>
        <v>2024</v>
      </c>
      <c r="G2714" s="181" t="str">
        <f>MID(All_Opps[[#This Row],[Opportunity Name]],3,2)</f>
        <v>08</v>
      </c>
      <c r="H2714" s="181" t="str">
        <f>LEFT(All_Opps[[#This Row],[Opportunity Name]],7)</f>
        <v>2408 Ra</v>
      </c>
      <c r="I2714" s="181" t="str" cm="1">
        <f t="array" ref="I27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14" s="181" t="str">
        <f>YEAR(All_Opps[[#This Row],[Close_Date]])&amp;"-"&amp;TEXT(MONTH(All_Opps[[#This Row],[Close_Date]]),"00")</f>
        <v>2022-12</v>
      </c>
      <c r="K2714" s="182">
        <f>All_Opps[[#This Row],[Created Date2]]*1</f>
        <v>44889</v>
      </c>
      <c r="L2714" s="183">
        <f>YEAR(All_Opps[[#This Row],[Created_Date]])</f>
        <v>2022</v>
      </c>
      <c r="M2714" s="184">
        <f>WEEKNUM(All_Opps[[#This Row],[Created_Date]],16)</f>
        <v>47</v>
      </c>
      <c r="N2714" s="182">
        <f>All_Opps[[#This Row],[Close Date]]*1</f>
        <v>44906</v>
      </c>
      <c r="O2714" s="185">
        <f>YEAR(All_Opps[[#This Row],[Close_Date]])</f>
        <v>2022</v>
      </c>
      <c r="P2714" s="183">
        <f>MONTH(All_Opps[[#This Row],[Close Date]])</f>
        <v>12</v>
      </c>
      <c r="Q2714" s="181">
        <f>WEEKNUM(All_Opps[[#This Row],[Close Date]],1)</f>
        <v>51</v>
      </c>
      <c r="R27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14" s="4" t="s">
        <v>5739</v>
      </c>
      <c r="T2714" s="4" t="s">
        <v>5740</v>
      </c>
      <c r="U2714" s="68">
        <v>44906</v>
      </c>
      <c r="V2714" s="347" t="s">
        <v>21</v>
      </c>
      <c r="W2714" s="341">
        <v>305787</v>
      </c>
      <c r="X2714" s="4" t="s">
        <v>11</v>
      </c>
      <c r="Y2714" s="4" t="s">
        <v>328</v>
      </c>
      <c r="Z2714" s="68">
        <v>44889</v>
      </c>
    </row>
    <row r="2715" spans="1:26" ht="12.75" x14ac:dyDescent="0.35">
      <c r="A27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2715" s="181" t="str">
        <f>IF(All_Opps[[#This Row],[WeekMod]]&lt;&gt;"",CONCATENATE(All_Opps[[#This Row],[Opp Year]],"-",TEXT(All_Opps[[#This Row],[WeekMod]],"00#")),"")</f>
        <v>2023-051</v>
      </c>
      <c r="C27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2715" s="181" t="str">
        <f>CONCATENATE(All_Opps[[#This Row],[Opp Year]],"-",TEXT(All_Opps[[#This Row],[Week]],"00#"))</f>
        <v>2023-051</v>
      </c>
      <c r="E2715" s="181">
        <f>IFERROR(VALUE(RIGHT(All_Opps[[#This Row],[Opportunity Name]],2)),"")</f>
        <v>1</v>
      </c>
      <c r="F2715" s="181">
        <f>IFERROR(("20"&amp;LEFT(All_Opps[[#This Row],[Opportunity Name]],2))*1,"")</f>
        <v>2023</v>
      </c>
      <c r="G2715" s="181" t="str">
        <f>MID(All_Opps[[#This Row],[Opportunity Name]],3,2)</f>
        <v>01</v>
      </c>
      <c r="H2715" s="181" t="str">
        <f>LEFT(All_Opps[[#This Row],[Opportunity Name]],7)</f>
        <v>2301-12</v>
      </c>
      <c r="I2715" s="181" t="str" cm="1">
        <f t="array" ref="I27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15" s="181" t="str">
        <f>YEAR(All_Opps[[#This Row],[Close_Date]])&amp;"-"&amp;TEXT(MONTH(All_Opps[[#This Row],[Close_Date]]),"00")</f>
        <v>2022-12</v>
      </c>
      <c r="K2715" s="182">
        <f>All_Opps[[#This Row],[Created Date2]]*1</f>
        <v>44906</v>
      </c>
      <c r="L2715" s="183">
        <f>YEAR(All_Opps[[#This Row],[Created_Date]])</f>
        <v>2022</v>
      </c>
      <c r="M2715" s="184">
        <f>WEEKNUM(All_Opps[[#This Row],[Created_Date]],16)</f>
        <v>50</v>
      </c>
      <c r="N2715" s="182">
        <f>All_Opps[[#This Row],[Close Date]]*1</f>
        <v>44906</v>
      </c>
      <c r="O2715" s="185">
        <f>YEAR(All_Opps[[#This Row],[Close_Date]])</f>
        <v>2022</v>
      </c>
      <c r="P2715" s="183">
        <f>MONTH(All_Opps[[#This Row],[Close Date]])</f>
        <v>12</v>
      </c>
      <c r="Q2715" s="181">
        <f>WEEKNUM(All_Opps[[#This Row],[Close Date]],1)</f>
        <v>51</v>
      </c>
      <c r="R271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15" s="4" t="s">
        <v>5741</v>
      </c>
      <c r="T2715" s="4" t="s">
        <v>5742</v>
      </c>
      <c r="U2715" s="68">
        <v>44906</v>
      </c>
      <c r="V2715" s="347" t="s">
        <v>23</v>
      </c>
      <c r="W2715" s="9">
        <v>0</v>
      </c>
      <c r="X2715" s="4" t="s">
        <v>11</v>
      </c>
      <c r="Y2715" s="4" t="s">
        <v>3685</v>
      </c>
      <c r="Z2715" s="68">
        <v>44906</v>
      </c>
    </row>
    <row r="2716" spans="1:26" ht="12.75" x14ac:dyDescent="0.35">
      <c r="A27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2716" s="181" t="str">
        <f>IF(All_Opps[[#This Row],[WeekMod]]&lt;&gt;"",CONCATENATE(All_Opps[[#This Row],[Opp Year]],"-",TEXT(All_Opps[[#This Row],[WeekMod]],"00#")),"")</f>
        <v>2023-053</v>
      </c>
      <c r="C27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2716" s="181" t="str">
        <f>CONCATENATE(All_Opps[[#This Row],[Opp Year]],"-",TEXT(All_Opps[[#This Row],[Week]],"00#"))</f>
        <v>2023-053</v>
      </c>
      <c r="E2716" s="181">
        <f>IFERROR(VALUE(RIGHT(All_Opps[[#This Row],[Opportunity Name]],2)),"")</f>
        <v>1</v>
      </c>
      <c r="F2716" s="181">
        <f>IFERROR(("20"&amp;LEFT(All_Opps[[#This Row],[Opportunity Name]],2))*1,"")</f>
        <v>2023</v>
      </c>
      <c r="G2716" s="181" t="str">
        <f>MID(All_Opps[[#This Row],[Opportunity Name]],3,2)</f>
        <v>01</v>
      </c>
      <c r="H2716" s="181" t="str">
        <f>LEFT(All_Opps[[#This Row],[Opportunity Name]],7)</f>
        <v>2301 Ya</v>
      </c>
      <c r="I2716" s="181" t="str" cm="1">
        <f t="array" ref="I27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16" s="181" t="str">
        <f>YEAR(All_Opps[[#This Row],[Close_Date]])&amp;"-"&amp;TEXT(MONTH(All_Opps[[#This Row],[Close_Date]]),"00")</f>
        <v>2022-12</v>
      </c>
      <c r="K2716" s="182">
        <f>All_Opps[[#This Row],[Created Date2]]*1</f>
        <v>44923</v>
      </c>
      <c r="L2716" s="183">
        <f>YEAR(All_Opps[[#This Row],[Created_Date]])</f>
        <v>2022</v>
      </c>
      <c r="M2716" s="184">
        <f>WEEKNUM(All_Opps[[#This Row],[Created_Date]],16)</f>
        <v>52</v>
      </c>
      <c r="N2716" s="182">
        <f>All_Opps[[#This Row],[Close Date]]*1</f>
        <v>44923</v>
      </c>
      <c r="O2716" s="185">
        <f>YEAR(All_Opps[[#This Row],[Close_Date]])</f>
        <v>2022</v>
      </c>
      <c r="P2716" s="183">
        <f>MONTH(All_Opps[[#This Row],[Close Date]])</f>
        <v>12</v>
      </c>
      <c r="Q2716" s="181">
        <f>WEEKNUM(All_Opps[[#This Row],[Close Date]],1)</f>
        <v>53</v>
      </c>
      <c r="R27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16" s="4" t="s">
        <v>5743</v>
      </c>
      <c r="T2716" s="4" t="s">
        <v>5744</v>
      </c>
      <c r="U2716" s="68">
        <v>44923</v>
      </c>
      <c r="V2716" s="347" t="s">
        <v>18</v>
      </c>
      <c r="W2716" s="9">
        <v>12848</v>
      </c>
      <c r="X2716" s="4" t="s">
        <v>6</v>
      </c>
      <c r="Y2716" s="4" t="s">
        <v>5320</v>
      </c>
      <c r="Z2716" s="68">
        <v>44923</v>
      </c>
    </row>
    <row r="2717" spans="1:26" ht="12.75" x14ac:dyDescent="0.35">
      <c r="A27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2717" s="181" t="str">
        <f>IF(All_Opps[[#This Row],[WeekMod]]&lt;&gt;"",CONCATENATE(All_Opps[[#This Row],[Opp Year]],"-",TEXT(All_Opps[[#This Row],[WeekMod]],"00#")),"")</f>
        <v>2023-052</v>
      </c>
      <c r="C27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2717" s="181" t="str">
        <f>CONCATENATE(All_Opps[[#This Row],[Opp Year]],"-",TEXT(All_Opps[[#This Row],[Week]],"00#"))</f>
        <v>2023-052</v>
      </c>
      <c r="E2717" s="181">
        <f>IFERROR(VALUE(RIGHT(All_Opps[[#This Row],[Opportunity Name]],2)),"")</f>
        <v>6</v>
      </c>
      <c r="F2717" s="181">
        <f>IFERROR(("20"&amp;LEFT(All_Opps[[#This Row],[Opportunity Name]],2))*1,"")</f>
        <v>2023</v>
      </c>
      <c r="G2717" s="181" t="str">
        <f>MID(All_Opps[[#This Row],[Opportunity Name]],3,2)</f>
        <v>09</v>
      </c>
      <c r="H2717" s="181" t="str">
        <f>LEFT(All_Opps[[#This Row],[Opportunity Name]],7)</f>
        <v>2309 Tr</v>
      </c>
      <c r="I2717" s="181" t="str" cm="1">
        <f t="array" ref="I27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17" s="181" t="str">
        <f>YEAR(All_Opps[[#This Row],[Close_Date]])&amp;"-"&amp;TEXT(MONTH(All_Opps[[#This Row],[Close_Date]]),"00")</f>
        <v>2022-12</v>
      </c>
      <c r="K2717" s="182">
        <f>All_Opps[[#This Row],[Created Date2]]*1</f>
        <v>44839</v>
      </c>
      <c r="L2717" s="183">
        <f>YEAR(All_Opps[[#This Row],[Created_Date]])</f>
        <v>2022</v>
      </c>
      <c r="M2717" s="184">
        <f>WEEKNUM(All_Opps[[#This Row],[Created_Date]],16)</f>
        <v>40</v>
      </c>
      <c r="N2717" s="182">
        <f>All_Opps[[#This Row],[Close Date]]*1</f>
        <v>44919</v>
      </c>
      <c r="O2717" s="185">
        <f>YEAR(All_Opps[[#This Row],[Close_Date]])</f>
        <v>2022</v>
      </c>
      <c r="P2717" s="183">
        <f>MONTH(All_Opps[[#This Row],[Close Date]])</f>
        <v>12</v>
      </c>
      <c r="Q2717" s="181">
        <f>WEEKNUM(All_Opps[[#This Row],[Close Date]],1)</f>
        <v>52</v>
      </c>
      <c r="R27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17" s="4" t="s">
        <v>5745</v>
      </c>
      <c r="T2717" s="4" t="s">
        <v>5746</v>
      </c>
      <c r="U2717" s="68">
        <v>44919</v>
      </c>
      <c r="V2717" s="347" t="s">
        <v>21</v>
      </c>
      <c r="W2717" s="341">
        <v>160061</v>
      </c>
      <c r="X2717" s="4" t="s">
        <v>29</v>
      </c>
      <c r="Y2717" s="4" t="s">
        <v>328</v>
      </c>
      <c r="Z2717" s="68">
        <v>44839</v>
      </c>
    </row>
    <row r="2718" spans="1:26" ht="12.75" x14ac:dyDescent="0.35">
      <c r="A27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2718" s="181" t="str">
        <f>IF(All_Opps[[#This Row],[WeekMod]]&lt;&gt;"",CONCATENATE(All_Opps[[#This Row],[Opp Year]],"-",TEXT(All_Opps[[#This Row],[WeekMod]],"00#")),"")</f>
        <v>2023-057</v>
      </c>
      <c r="C27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2718" s="181" t="str">
        <f>CONCATENATE(All_Opps[[#This Row],[Opp Year]],"-",TEXT(All_Opps[[#This Row],[Week]],"00#"))</f>
        <v>2023-057</v>
      </c>
      <c r="E2718" s="181">
        <f>IFERROR(VALUE(RIGHT(All_Opps[[#This Row],[Opportunity Name]],2)),"")</f>
        <v>4</v>
      </c>
      <c r="F2718" s="181">
        <f>IFERROR(("20"&amp;LEFT(All_Opps[[#This Row],[Opportunity Name]],2))*1,"")</f>
        <v>2023</v>
      </c>
      <c r="G2718" s="181" t="str">
        <f>MID(All_Opps[[#This Row],[Opportunity Name]],3,2)</f>
        <v>04</v>
      </c>
      <c r="H2718" s="181" t="str">
        <f>LEFT(All_Opps[[#This Row],[Opportunity Name]],7)</f>
        <v>2304 Je</v>
      </c>
      <c r="I2718" s="181" t="str" cm="1">
        <f t="array" ref="I27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18" s="181" t="str">
        <f>YEAR(All_Opps[[#This Row],[Close_Date]])&amp;"-"&amp;TEXT(MONTH(All_Opps[[#This Row],[Close_Date]]),"00")</f>
        <v>2023-02</v>
      </c>
      <c r="K2718" s="182">
        <f>All_Opps[[#This Row],[Created Date2]]*1</f>
        <v>44939</v>
      </c>
      <c r="L2718" s="183">
        <f>YEAR(All_Opps[[#This Row],[Created_Date]])</f>
        <v>2023</v>
      </c>
      <c r="M2718" s="184">
        <f>WEEKNUM(All_Opps[[#This Row],[Created_Date]],16)</f>
        <v>2</v>
      </c>
      <c r="N2718" s="182">
        <f>All_Opps[[#This Row],[Close Date]]*1</f>
        <v>44959</v>
      </c>
      <c r="O2718" s="185">
        <f>YEAR(All_Opps[[#This Row],[Close_Date]])</f>
        <v>2023</v>
      </c>
      <c r="P2718" s="183">
        <f>MONTH(All_Opps[[#This Row],[Close Date]])</f>
        <v>2</v>
      </c>
      <c r="Q2718" s="181">
        <f>WEEKNUM(All_Opps[[#This Row],[Close Date]],1)</f>
        <v>5</v>
      </c>
      <c r="R271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18" s="4" t="s">
        <v>5747</v>
      </c>
      <c r="T2718" s="4" t="s">
        <v>5748</v>
      </c>
      <c r="U2718" s="68">
        <v>44959</v>
      </c>
      <c r="V2718" s="347" t="s">
        <v>18</v>
      </c>
      <c r="W2718" s="341">
        <v>86734</v>
      </c>
      <c r="X2718" s="4" t="s">
        <v>5</v>
      </c>
      <c r="Y2718" s="4" t="s">
        <v>328</v>
      </c>
      <c r="Z2718" s="68">
        <v>44939</v>
      </c>
    </row>
    <row r="2719" spans="1:26" ht="12.75" x14ac:dyDescent="0.35">
      <c r="A27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2719" s="181" t="str">
        <f>IF(All_Opps[[#This Row],[WeekMod]]&lt;&gt;"",CONCATENATE(All_Opps[[#This Row],[Opp Year]],"-",TEXT(All_Opps[[#This Row],[WeekMod]],"00#")),"")</f>
        <v>2023-054</v>
      </c>
      <c r="C27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2719" s="181" t="str">
        <f>CONCATENATE(All_Opps[[#This Row],[Opp Year]],"-",TEXT(All_Opps[[#This Row],[Week]],"00#"))</f>
        <v>2023-054</v>
      </c>
      <c r="E2719" s="181">
        <f>IFERROR(VALUE(RIGHT(All_Opps[[#This Row],[Opportunity Name]],2)),"")</f>
        <v>4</v>
      </c>
      <c r="F2719" s="181">
        <f>IFERROR(("20"&amp;LEFT(All_Opps[[#This Row],[Opportunity Name]],2))*1,"")</f>
        <v>2023</v>
      </c>
      <c r="G2719" s="181" t="str">
        <f>MID(All_Opps[[#This Row],[Opportunity Name]],3,2)</f>
        <v>08</v>
      </c>
      <c r="H2719" s="181" t="str">
        <f>LEFT(All_Opps[[#This Row],[Opportunity Name]],7)</f>
        <v>2308 Za</v>
      </c>
      <c r="I2719" s="181" t="str" cm="1">
        <f t="array" ref="I27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19" s="181" t="str">
        <f>YEAR(All_Opps[[#This Row],[Close_Date]])&amp;"-"&amp;TEXT(MONTH(All_Opps[[#This Row],[Close_Date]]),"00")</f>
        <v>2023-01</v>
      </c>
      <c r="K2719" s="182">
        <f>All_Opps[[#This Row],[Created Date2]]*1</f>
        <v>44924</v>
      </c>
      <c r="L2719" s="183">
        <f>YEAR(All_Opps[[#This Row],[Created_Date]])</f>
        <v>2022</v>
      </c>
      <c r="M2719" s="184">
        <f>WEEKNUM(All_Opps[[#This Row],[Created_Date]],16)</f>
        <v>52</v>
      </c>
      <c r="N2719" s="182">
        <f>All_Opps[[#This Row],[Close Date]]*1</f>
        <v>44940</v>
      </c>
      <c r="O2719" s="185">
        <f>YEAR(All_Opps[[#This Row],[Close_Date]])</f>
        <v>2023</v>
      </c>
      <c r="P2719" s="183">
        <f>MONTH(All_Opps[[#This Row],[Close Date]])</f>
        <v>1</v>
      </c>
      <c r="Q2719" s="181">
        <f>WEEKNUM(All_Opps[[#This Row],[Close Date]],1)</f>
        <v>2</v>
      </c>
      <c r="R27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19" s="4" t="s">
        <v>5749</v>
      </c>
      <c r="T2719" s="4" t="s">
        <v>5750</v>
      </c>
      <c r="U2719" s="68">
        <v>44940</v>
      </c>
      <c r="V2719" s="347" t="s">
        <v>18</v>
      </c>
      <c r="W2719" s="341">
        <v>0</v>
      </c>
      <c r="X2719" s="4" t="s">
        <v>5</v>
      </c>
      <c r="Y2719" s="4" t="s">
        <v>328</v>
      </c>
      <c r="Z2719" s="68">
        <v>44924</v>
      </c>
    </row>
    <row r="2720" spans="1:26" ht="12.75" x14ac:dyDescent="0.35">
      <c r="A27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2720" s="181" t="str">
        <f>IF(All_Opps[[#This Row],[WeekMod]]&lt;&gt;"",CONCATENATE(All_Opps[[#This Row],[Opp Year]],"-",TEXT(All_Opps[[#This Row],[WeekMod]],"00#")),"")</f>
        <v>2023-056</v>
      </c>
      <c r="C27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2720" s="181" t="str">
        <f>CONCATENATE(All_Opps[[#This Row],[Opp Year]],"-",TEXT(All_Opps[[#This Row],[Week]],"00#"))</f>
        <v>2023-056</v>
      </c>
      <c r="E2720" s="181">
        <f>IFERROR(VALUE(RIGHT(All_Opps[[#This Row],[Opportunity Name]],2)),"")</f>
        <v>2</v>
      </c>
      <c r="F2720" s="181">
        <f>IFERROR(("20"&amp;LEFT(All_Opps[[#This Row],[Opportunity Name]],2))*1,"")</f>
        <v>2023</v>
      </c>
      <c r="G2720" s="181" t="str">
        <f>MID(All_Opps[[#This Row],[Opportunity Name]],3,2)</f>
        <v>11</v>
      </c>
      <c r="H2720" s="181" t="str">
        <f>LEFT(All_Opps[[#This Row],[Opportunity Name]],7)</f>
        <v>2311 We</v>
      </c>
      <c r="I2720" s="181" t="str" cm="1">
        <f t="array" ref="I27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20" s="181" t="str">
        <f>YEAR(All_Opps[[#This Row],[Close_Date]])&amp;"-"&amp;TEXT(MONTH(All_Opps[[#This Row],[Close_Date]]),"00")</f>
        <v>2023-01</v>
      </c>
      <c r="K2720" s="182">
        <f>All_Opps[[#This Row],[Created Date2]]*1</f>
        <v>44911</v>
      </c>
      <c r="L2720" s="183">
        <f>YEAR(All_Opps[[#This Row],[Created_Date]])</f>
        <v>2022</v>
      </c>
      <c r="M2720" s="184">
        <f>WEEKNUM(All_Opps[[#This Row],[Created_Date]],16)</f>
        <v>50</v>
      </c>
      <c r="N2720" s="182">
        <f>All_Opps[[#This Row],[Close Date]]*1</f>
        <v>44952</v>
      </c>
      <c r="O2720" s="185">
        <f>YEAR(All_Opps[[#This Row],[Close_Date]])</f>
        <v>2023</v>
      </c>
      <c r="P2720" s="183">
        <f>MONTH(All_Opps[[#This Row],[Close Date]])</f>
        <v>1</v>
      </c>
      <c r="Q2720" s="181">
        <f>WEEKNUM(All_Opps[[#This Row],[Close Date]],1)</f>
        <v>4</v>
      </c>
      <c r="R27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20" s="4" t="s">
        <v>5751</v>
      </c>
      <c r="T2720" s="4" t="s">
        <v>5752</v>
      </c>
      <c r="U2720" s="68">
        <v>44952</v>
      </c>
      <c r="V2720" s="347" t="s">
        <v>18</v>
      </c>
      <c r="W2720" s="9">
        <v>40779</v>
      </c>
      <c r="X2720" s="4" t="s">
        <v>13</v>
      </c>
      <c r="Y2720" s="4" t="s">
        <v>1285</v>
      </c>
      <c r="Z2720" s="68">
        <v>44911</v>
      </c>
    </row>
    <row r="2721" spans="1:26" ht="12.75" x14ac:dyDescent="0.35">
      <c r="A27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2721" s="181" t="str">
        <f>IF(All_Opps[[#This Row],[WeekMod]]&lt;&gt;"",CONCATENATE(All_Opps[[#This Row],[Opp Year]],"-",TEXT(All_Opps[[#This Row],[WeekMod]],"00#")),"")</f>
        <v>2023-056</v>
      </c>
      <c r="C27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2721" s="181" t="str">
        <f>CONCATENATE(All_Opps[[#This Row],[Opp Year]],"-",TEXT(All_Opps[[#This Row],[Week]],"00#"))</f>
        <v>2023-056</v>
      </c>
      <c r="E2721" s="181">
        <f>IFERROR(VALUE(RIGHT(All_Opps[[#This Row],[Opportunity Name]],2)),"")</f>
        <v>2</v>
      </c>
      <c r="F2721" s="181">
        <f>IFERROR(("20"&amp;LEFT(All_Opps[[#This Row],[Opportunity Name]],2))*1,"")</f>
        <v>2023</v>
      </c>
      <c r="G2721" s="181" t="str">
        <f>MID(All_Opps[[#This Row],[Opportunity Name]],3,2)</f>
        <v>07</v>
      </c>
      <c r="H2721" s="181" t="str">
        <f>LEFT(All_Opps[[#This Row],[Opportunity Name]],7)</f>
        <v>2307-23</v>
      </c>
      <c r="I2721" s="181" t="str" cm="1">
        <f t="array" ref="I27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21" s="181" t="str">
        <f>YEAR(All_Opps[[#This Row],[Close_Date]])&amp;"-"&amp;TEXT(MONTH(All_Opps[[#This Row],[Close_Date]]),"00")</f>
        <v>2023-01</v>
      </c>
      <c r="K2721" s="182">
        <f>All_Opps[[#This Row],[Created Date2]]*1</f>
        <v>44950</v>
      </c>
      <c r="L2721" s="183">
        <f>YEAR(All_Opps[[#This Row],[Created_Date]])</f>
        <v>2023</v>
      </c>
      <c r="M2721" s="184">
        <f>WEEKNUM(All_Opps[[#This Row],[Created_Date]],16)</f>
        <v>4</v>
      </c>
      <c r="N2721" s="182">
        <f>All_Opps[[#This Row],[Close Date]]*1</f>
        <v>44951</v>
      </c>
      <c r="O2721" s="185">
        <f>YEAR(All_Opps[[#This Row],[Close_Date]])</f>
        <v>2023</v>
      </c>
      <c r="P2721" s="183">
        <f>MONTH(All_Opps[[#This Row],[Close Date]])</f>
        <v>1</v>
      </c>
      <c r="Q2721" s="181">
        <f>WEEKNUM(All_Opps[[#This Row],[Close Date]],1)</f>
        <v>4</v>
      </c>
      <c r="R272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158</v>
      </c>
      <c r="S2721" s="4" t="s">
        <v>5753</v>
      </c>
      <c r="T2721" s="4" t="s">
        <v>5754</v>
      </c>
      <c r="U2721" s="68">
        <v>44951</v>
      </c>
      <c r="V2721" s="347" t="s">
        <v>19</v>
      </c>
      <c r="W2721" s="9">
        <v>90392</v>
      </c>
      <c r="X2721" s="4" t="s">
        <v>15</v>
      </c>
      <c r="Y2721" s="4" t="s">
        <v>1285</v>
      </c>
      <c r="Z2721" s="68">
        <v>44950</v>
      </c>
    </row>
    <row r="2722" spans="1:26" ht="12.75" x14ac:dyDescent="0.35">
      <c r="A27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2722" s="181" t="str">
        <f>IF(All_Opps[[#This Row],[WeekMod]]&lt;&gt;"",CONCATENATE(All_Opps[[#This Row],[Opp Year]],"-",TEXT(All_Opps[[#This Row],[WeekMod]],"00#")),"")</f>
        <v>2023-056</v>
      </c>
      <c r="C27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2722" s="181" t="str">
        <f>CONCATENATE(All_Opps[[#This Row],[Opp Year]],"-",TEXT(All_Opps[[#This Row],[Week]],"00#"))</f>
        <v>2023-056</v>
      </c>
      <c r="E2722" s="181">
        <f>IFERROR(VALUE(RIGHT(All_Opps[[#This Row],[Opportunity Name]],2)),"")</f>
        <v>2</v>
      </c>
      <c r="F2722" s="181">
        <f>IFERROR(("20"&amp;LEFT(All_Opps[[#This Row],[Opportunity Name]],2))*1,"")</f>
        <v>2023</v>
      </c>
      <c r="G2722" s="181" t="str">
        <f>MID(All_Opps[[#This Row],[Opportunity Name]],3,2)</f>
        <v>04</v>
      </c>
      <c r="H2722" s="181" t="str">
        <f>LEFT(All_Opps[[#This Row],[Opportunity Name]],7)</f>
        <v>2304 Pr</v>
      </c>
      <c r="I2722" s="181" t="str" cm="1">
        <f t="array" ref="I27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22" s="181" t="str">
        <f>YEAR(All_Opps[[#This Row],[Close_Date]])&amp;"-"&amp;TEXT(MONTH(All_Opps[[#This Row],[Close_Date]]),"00")</f>
        <v>2023-01</v>
      </c>
      <c r="K2722" s="182">
        <f>All_Opps[[#This Row],[Created Date2]]*1</f>
        <v>44946</v>
      </c>
      <c r="L2722" s="183">
        <f>YEAR(All_Opps[[#This Row],[Created_Date]])</f>
        <v>2023</v>
      </c>
      <c r="M2722" s="184">
        <f>WEEKNUM(All_Opps[[#This Row],[Created_Date]],16)</f>
        <v>3</v>
      </c>
      <c r="N2722" s="182">
        <f>All_Opps[[#This Row],[Close Date]]*1</f>
        <v>44948</v>
      </c>
      <c r="O2722" s="185">
        <f>YEAR(All_Opps[[#This Row],[Close_Date]])</f>
        <v>2023</v>
      </c>
      <c r="P2722" s="183">
        <f>MONTH(All_Opps[[#This Row],[Close Date]])</f>
        <v>1</v>
      </c>
      <c r="Q2722" s="181">
        <f>WEEKNUM(All_Opps[[#This Row],[Close Date]],1)</f>
        <v>4</v>
      </c>
      <c r="R27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22" s="4" t="s">
        <v>5755</v>
      </c>
      <c r="T2722" s="4" t="s">
        <v>5756</v>
      </c>
      <c r="U2722" s="68">
        <v>44948</v>
      </c>
      <c r="V2722" s="347" t="s">
        <v>18</v>
      </c>
      <c r="W2722" s="9">
        <v>44699</v>
      </c>
      <c r="X2722" s="4" t="s">
        <v>10</v>
      </c>
      <c r="Y2722" s="4" t="s">
        <v>1285</v>
      </c>
      <c r="Z2722" s="68">
        <v>44946</v>
      </c>
    </row>
    <row r="2723" spans="1:26" ht="12.75" x14ac:dyDescent="0.35">
      <c r="A27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2723" s="181" t="str">
        <f>IF(All_Opps[[#This Row],[WeekMod]]&lt;&gt;"",CONCATENATE(All_Opps[[#This Row],[Opp Year]],"-",TEXT(All_Opps[[#This Row],[WeekMod]],"00#")),"")</f>
        <v>2023-055</v>
      </c>
      <c r="C27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2723" s="181" t="str">
        <f>CONCATENATE(All_Opps[[#This Row],[Opp Year]],"-",TEXT(All_Opps[[#This Row],[Week]],"00#"))</f>
        <v>2023-055</v>
      </c>
      <c r="E2723" s="181">
        <f>IFERROR(VALUE(RIGHT(All_Opps[[#This Row],[Opportunity Name]],2)),"")</f>
        <v>2</v>
      </c>
      <c r="F2723" s="181">
        <f>IFERROR(("20"&amp;LEFT(All_Opps[[#This Row],[Opportunity Name]],2))*1,"")</f>
        <v>2023</v>
      </c>
      <c r="G2723" s="181" t="str">
        <f>MID(All_Opps[[#This Row],[Opportunity Name]],3,2)</f>
        <v>02</v>
      </c>
      <c r="H2723" s="181" t="str">
        <f>LEFT(All_Opps[[#This Row],[Opportunity Name]],7)</f>
        <v>2302-19</v>
      </c>
      <c r="I2723" s="181" t="str" cm="1">
        <f t="array" ref="I27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23" s="181" t="str">
        <f>YEAR(All_Opps[[#This Row],[Close_Date]])&amp;"-"&amp;TEXT(MONTH(All_Opps[[#This Row],[Close_Date]]),"00")</f>
        <v>2023-01</v>
      </c>
      <c r="K2723" s="182">
        <f>All_Opps[[#This Row],[Created Date2]]*1</f>
        <v>44942</v>
      </c>
      <c r="L2723" s="183">
        <f>YEAR(All_Opps[[#This Row],[Created_Date]])</f>
        <v>2023</v>
      </c>
      <c r="M2723" s="184">
        <f>WEEKNUM(All_Opps[[#This Row],[Created_Date]],16)</f>
        <v>3</v>
      </c>
      <c r="N2723" s="182">
        <f>All_Opps[[#This Row],[Close Date]]*1</f>
        <v>44942</v>
      </c>
      <c r="O2723" s="185">
        <f>YEAR(All_Opps[[#This Row],[Close_Date]])</f>
        <v>2023</v>
      </c>
      <c r="P2723" s="183">
        <f>MONTH(All_Opps[[#This Row],[Close Date]])</f>
        <v>1</v>
      </c>
      <c r="Q2723" s="181">
        <f>WEEKNUM(All_Opps[[#This Row],[Close Date]],1)</f>
        <v>3</v>
      </c>
      <c r="R272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</v>
      </c>
      <c r="S2723" s="4" t="s">
        <v>5757</v>
      </c>
      <c r="T2723" s="4" t="s">
        <v>5758</v>
      </c>
      <c r="U2723" s="68">
        <v>44942</v>
      </c>
      <c r="V2723" s="347" t="s">
        <v>19</v>
      </c>
      <c r="W2723" s="341">
        <v>32714</v>
      </c>
      <c r="X2723" s="4" t="s">
        <v>161</v>
      </c>
      <c r="Y2723" s="4" t="s">
        <v>328</v>
      </c>
      <c r="Z2723" s="68">
        <v>44942</v>
      </c>
    </row>
    <row r="2724" spans="1:26" ht="12.75" x14ac:dyDescent="0.35">
      <c r="A27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2724" s="181" t="str">
        <f>IF(All_Opps[[#This Row],[WeekMod]]&lt;&gt;"",CONCATENATE(All_Opps[[#This Row],[Opp Year]],"-",TEXT(All_Opps[[#This Row],[WeekMod]],"00#")),"")</f>
        <v>2023-053</v>
      </c>
      <c r="C27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2724" s="181" t="str">
        <f>CONCATENATE(All_Opps[[#This Row],[Opp Year]],"-",TEXT(All_Opps[[#This Row],[Week]],"00#"))</f>
        <v>2023-053</v>
      </c>
      <c r="E2724" s="181">
        <f>IFERROR(VALUE(RIGHT(All_Opps[[#This Row],[Opportunity Name]],2)),"")</f>
        <v>6</v>
      </c>
      <c r="F2724" s="181">
        <f>IFERROR(("20"&amp;LEFT(All_Opps[[#This Row],[Opportunity Name]],2))*1,"")</f>
        <v>2023</v>
      </c>
      <c r="G2724" s="181" t="str">
        <f>MID(All_Opps[[#This Row],[Opportunity Name]],3,2)</f>
        <v>06</v>
      </c>
      <c r="H2724" s="181" t="str">
        <f>LEFT(All_Opps[[#This Row],[Opportunity Name]],7)</f>
        <v>2306-17</v>
      </c>
      <c r="I2724" s="181" t="str" cm="1">
        <f t="array" ref="I27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24" s="181" t="str">
        <f>YEAR(All_Opps[[#This Row],[Close_Date]])&amp;"-"&amp;TEXT(MONTH(All_Opps[[#This Row],[Close_Date]]),"00")</f>
        <v>2022-12</v>
      </c>
      <c r="K2724" s="182">
        <f>All_Opps[[#This Row],[Created Date2]]*1</f>
        <v>44911</v>
      </c>
      <c r="L2724" s="183">
        <f>YEAR(All_Opps[[#This Row],[Created_Date]])</f>
        <v>2022</v>
      </c>
      <c r="M2724" s="184">
        <f>WEEKNUM(All_Opps[[#This Row],[Created_Date]],16)</f>
        <v>50</v>
      </c>
      <c r="N2724" s="182">
        <f>All_Opps[[#This Row],[Close Date]]*1</f>
        <v>44926</v>
      </c>
      <c r="O2724" s="185">
        <f>YEAR(All_Opps[[#This Row],[Close_Date]])</f>
        <v>2022</v>
      </c>
      <c r="P2724" s="183">
        <f>MONTH(All_Opps[[#This Row],[Close Date]])</f>
        <v>12</v>
      </c>
      <c r="Q2724" s="181">
        <f>WEEKNUM(All_Opps[[#This Row],[Close Date]],1)</f>
        <v>53</v>
      </c>
      <c r="R272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167</v>
      </c>
      <c r="S2724" s="4" t="s">
        <v>5759</v>
      </c>
      <c r="T2724" s="4" t="s">
        <v>5760</v>
      </c>
      <c r="U2724" s="68">
        <v>44926</v>
      </c>
      <c r="V2724" s="347" t="s">
        <v>19</v>
      </c>
      <c r="W2724" s="341">
        <v>120099</v>
      </c>
      <c r="X2724" s="4" t="s">
        <v>13</v>
      </c>
      <c r="Y2724" s="4" t="s">
        <v>328</v>
      </c>
      <c r="Z2724" s="68">
        <v>44911</v>
      </c>
    </row>
    <row r="2725" spans="1:26" ht="12.75" x14ac:dyDescent="0.35">
      <c r="A27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2725" s="181" t="str">
        <f>IF(All_Opps[[#This Row],[WeekMod]]&lt;&gt;"",CONCATENATE(All_Opps[[#This Row],[Opp Year]],"-",TEXT(All_Opps[[#This Row],[WeekMod]],"00#")),"")</f>
        <v>2023-057</v>
      </c>
      <c r="C27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2725" s="181" t="str">
        <f>CONCATENATE(All_Opps[[#This Row],[Opp Year]],"-",TEXT(All_Opps[[#This Row],[Week]],"00#"))</f>
        <v>2023-057</v>
      </c>
      <c r="E2725" s="181">
        <f>IFERROR(VALUE(RIGHT(All_Opps[[#This Row],[Opportunity Name]],2)),"")</f>
        <v>2</v>
      </c>
      <c r="F2725" s="181">
        <f>IFERROR(("20"&amp;LEFT(All_Opps[[#This Row],[Opportunity Name]],2))*1,"")</f>
        <v>2023</v>
      </c>
      <c r="G2725" s="181" t="str">
        <f>MID(All_Opps[[#This Row],[Opportunity Name]],3,2)</f>
        <v>08</v>
      </c>
      <c r="H2725" s="181" t="str">
        <f>LEFT(All_Opps[[#This Row],[Opportunity Name]],7)</f>
        <v>2308-20</v>
      </c>
      <c r="I2725" s="181" t="str" cm="1">
        <f t="array" ref="I27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725" s="181" t="str">
        <f>YEAR(All_Opps[[#This Row],[Close_Date]])&amp;"-"&amp;TEXT(MONTH(All_Opps[[#This Row],[Close_Date]]),"00")</f>
        <v>2023-02</v>
      </c>
      <c r="K2725" s="182">
        <f>All_Opps[[#This Row],[Created Date2]]*1</f>
        <v>44953</v>
      </c>
      <c r="L2725" s="183">
        <f>YEAR(All_Opps[[#This Row],[Created_Date]])</f>
        <v>2023</v>
      </c>
      <c r="M2725" s="184">
        <f>WEEKNUM(All_Opps[[#This Row],[Created_Date]],16)</f>
        <v>4</v>
      </c>
      <c r="N2725" s="182">
        <f>All_Opps[[#This Row],[Close Date]]*1</f>
        <v>44959</v>
      </c>
      <c r="O2725" s="185">
        <f>YEAR(All_Opps[[#This Row],[Close_Date]])</f>
        <v>2023</v>
      </c>
      <c r="P2725" s="183">
        <f>MONTH(All_Opps[[#This Row],[Close Date]])</f>
        <v>2</v>
      </c>
      <c r="Q2725" s="181">
        <f>WEEKNUM(All_Opps[[#This Row],[Close Date]],1)</f>
        <v>5</v>
      </c>
      <c r="R272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25" s="4" t="s">
        <v>5761</v>
      </c>
      <c r="T2725" s="4" t="s">
        <v>5762</v>
      </c>
      <c r="U2725" s="68">
        <v>44959</v>
      </c>
      <c r="V2725" s="347" t="s">
        <v>20</v>
      </c>
      <c r="W2725" s="341">
        <v>15014</v>
      </c>
      <c r="X2725" s="4" t="s">
        <v>13</v>
      </c>
      <c r="Y2725" s="4" t="s">
        <v>328</v>
      </c>
      <c r="Z2725" s="68">
        <v>44953</v>
      </c>
    </row>
    <row r="2726" spans="1:26" ht="12.75" x14ac:dyDescent="0.35">
      <c r="A272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726" s="181" t="str">
        <f>IF(All_Opps[[#This Row],[WeekMod]]&lt;&gt;"",CONCATENATE(All_Opps[[#This Row],[Opp Year]],"-",TEXT(All_Opps[[#This Row],[WeekMod]],"00#")),"")</f>
        <v/>
      </c>
      <c r="C27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726" s="181" t="str">
        <f>CONCATENATE(All_Opps[[#This Row],[Opp Year]],"-",TEXT(All_Opps[[#This Row],[Week]],"00#"))</f>
        <v>2024-001</v>
      </c>
      <c r="E2726" s="181">
        <f>IFERROR(VALUE(RIGHT(All_Opps[[#This Row],[Opportunity Name]],2)),"")</f>
        <v>2</v>
      </c>
      <c r="F2726" s="181">
        <f>IFERROR(("20"&amp;LEFT(All_Opps[[#This Row],[Opportunity Name]],2))*1,"")</f>
        <v>2024</v>
      </c>
      <c r="G2726" s="181" t="str">
        <f>MID(All_Opps[[#This Row],[Opportunity Name]],3,2)</f>
        <v>09</v>
      </c>
      <c r="H2726" s="181" t="str">
        <f>LEFT(All_Opps[[#This Row],[Opportunity Name]],7)</f>
        <v>2409-02</v>
      </c>
      <c r="I2726" s="181" t="str" cm="1">
        <f t="array" ref="I27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26" s="181" t="str">
        <f>YEAR(All_Opps[[#This Row],[Close_Date]])&amp;"-"&amp;TEXT(MONTH(All_Opps[[#This Row],[Close_Date]]),"00")</f>
        <v>2022-12</v>
      </c>
      <c r="K2726" s="182">
        <f>All_Opps[[#This Row],[Created Date2]]*1</f>
        <v>44917</v>
      </c>
      <c r="L2726" s="183">
        <f>YEAR(All_Opps[[#This Row],[Created_Date]])</f>
        <v>2022</v>
      </c>
      <c r="M2726" s="184">
        <f>WEEKNUM(All_Opps[[#This Row],[Created_Date]],16)</f>
        <v>51</v>
      </c>
      <c r="N2726" s="182">
        <f>All_Opps[[#This Row],[Close Date]]*1</f>
        <v>44921</v>
      </c>
      <c r="O2726" s="185">
        <f>YEAR(All_Opps[[#This Row],[Close_Date]])</f>
        <v>2022</v>
      </c>
      <c r="P2726" s="183">
        <f>MONTH(All_Opps[[#This Row],[Close Date]])</f>
        <v>12</v>
      </c>
      <c r="Q2726" s="181">
        <f>WEEKNUM(All_Opps[[#This Row],[Close Date]],1)</f>
        <v>53</v>
      </c>
      <c r="R272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619</v>
      </c>
      <c r="S2726" s="4" t="s">
        <v>5763</v>
      </c>
      <c r="T2726" s="4" t="s">
        <v>5764</v>
      </c>
      <c r="U2726" s="68">
        <v>44921</v>
      </c>
      <c r="V2726" s="347" t="s">
        <v>19</v>
      </c>
      <c r="W2726" s="9">
        <v>70996</v>
      </c>
      <c r="X2726" s="4" t="s">
        <v>11</v>
      </c>
      <c r="Y2726" s="4" t="s">
        <v>1285</v>
      </c>
      <c r="Z2726" s="68">
        <v>44917</v>
      </c>
    </row>
    <row r="2727" spans="1:26" ht="12.75" x14ac:dyDescent="0.35">
      <c r="A27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2727" s="181" t="str">
        <f>IF(All_Opps[[#This Row],[WeekMod]]&lt;&gt;"",CONCATENATE(All_Opps[[#This Row],[Opp Year]],"-",TEXT(All_Opps[[#This Row],[WeekMod]],"00#")),"")</f>
        <v>2023-055</v>
      </c>
      <c r="C27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2727" s="181" t="str">
        <f>CONCATENATE(All_Opps[[#This Row],[Opp Year]],"-",TEXT(All_Opps[[#This Row],[Week]],"00#"))</f>
        <v>2023-055</v>
      </c>
      <c r="E2727" s="181">
        <f>IFERROR(VALUE(RIGHT(All_Opps[[#This Row],[Opportunity Name]],2)),"")</f>
        <v>12</v>
      </c>
      <c r="F2727" s="181">
        <f>IFERROR(("20"&amp;LEFT(All_Opps[[#This Row],[Opportunity Name]],2))*1,"")</f>
        <v>2023</v>
      </c>
      <c r="G2727" s="181" t="str">
        <f>MID(All_Opps[[#This Row],[Opportunity Name]],3,2)</f>
        <v>08</v>
      </c>
      <c r="H2727" s="181" t="str">
        <f>LEFT(All_Opps[[#This Row],[Opportunity Name]],7)</f>
        <v>2308-21</v>
      </c>
      <c r="I2727" s="181" t="str" cm="1">
        <f t="array" ref="I27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27" s="181" t="str">
        <f>YEAR(All_Opps[[#This Row],[Close_Date]])&amp;"-"&amp;TEXT(MONTH(All_Opps[[#This Row],[Close_Date]]),"00")</f>
        <v>2023-01</v>
      </c>
      <c r="K2727" s="182">
        <f>All_Opps[[#This Row],[Created Date2]]*1</f>
        <v>44945</v>
      </c>
      <c r="L2727" s="183">
        <f>YEAR(All_Opps[[#This Row],[Created_Date]])</f>
        <v>2023</v>
      </c>
      <c r="M2727" s="184">
        <f>WEEKNUM(All_Opps[[#This Row],[Created_Date]],16)</f>
        <v>3</v>
      </c>
      <c r="N2727" s="182">
        <f>All_Opps[[#This Row],[Close Date]]*1</f>
        <v>44946</v>
      </c>
      <c r="O2727" s="185">
        <f>YEAR(All_Opps[[#This Row],[Close_Date]])</f>
        <v>2023</v>
      </c>
      <c r="P2727" s="183">
        <f>MONTH(All_Opps[[#This Row],[Close Date]])</f>
        <v>1</v>
      </c>
      <c r="Q2727" s="181">
        <f>WEEKNUM(All_Opps[[#This Row],[Close Date]],1)</f>
        <v>3</v>
      </c>
      <c r="R272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194</v>
      </c>
      <c r="S2727" s="4" t="s">
        <v>5765</v>
      </c>
      <c r="T2727" s="4" t="s">
        <v>5766</v>
      </c>
      <c r="U2727" s="68">
        <v>44946</v>
      </c>
      <c r="V2727" s="347" t="s">
        <v>19</v>
      </c>
      <c r="W2727" s="341">
        <v>559272</v>
      </c>
      <c r="X2727" s="4" t="s">
        <v>13</v>
      </c>
      <c r="Y2727" s="4" t="s">
        <v>328</v>
      </c>
      <c r="Z2727" s="68">
        <v>44945</v>
      </c>
    </row>
    <row r="2728" spans="1:26" ht="12.75" x14ac:dyDescent="0.35">
      <c r="A27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2728" s="181" t="str">
        <f>IF(All_Opps[[#This Row],[WeekMod]]&lt;&gt;"",CONCATENATE(All_Opps[[#This Row],[Opp Year]],"-",TEXT(All_Opps[[#This Row],[WeekMod]],"00#")),"")</f>
        <v>2023-056</v>
      </c>
      <c r="C27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2728" s="181" t="str">
        <f>CONCATENATE(All_Opps[[#This Row],[Opp Year]],"-",TEXT(All_Opps[[#This Row],[Week]],"00#"))</f>
        <v>2023-056</v>
      </c>
      <c r="E2728" s="181">
        <f>IFERROR(VALUE(RIGHT(All_Opps[[#This Row],[Opportunity Name]],2)),"")</f>
        <v>2</v>
      </c>
      <c r="F2728" s="181">
        <f>IFERROR(("20"&amp;LEFT(All_Opps[[#This Row],[Opportunity Name]],2))*1,"")</f>
        <v>2023</v>
      </c>
      <c r="G2728" s="181" t="str">
        <f>MID(All_Opps[[#This Row],[Opportunity Name]],3,2)</f>
        <v>06</v>
      </c>
      <c r="H2728" s="181" t="str">
        <f>LEFT(All_Opps[[#This Row],[Opportunity Name]],7)</f>
        <v>2306-18</v>
      </c>
      <c r="I2728" s="181" t="str" cm="1">
        <f t="array" ref="I27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28" s="181" t="str">
        <f>YEAR(All_Opps[[#This Row],[Close_Date]])&amp;"-"&amp;TEXT(MONTH(All_Opps[[#This Row],[Close_Date]]),"00")</f>
        <v>2023-01</v>
      </c>
      <c r="K2728" s="182">
        <f>All_Opps[[#This Row],[Created Date2]]*1</f>
        <v>44949</v>
      </c>
      <c r="L2728" s="183">
        <f>YEAR(All_Opps[[#This Row],[Created_Date]])</f>
        <v>2023</v>
      </c>
      <c r="M2728" s="184">
        <f>WEEKNUM(All_Opps[[#This Row],[Created_Date]],16)</f>
        <v>4</v>
      </c>
      <c r="N2728" s="182">
        <f>All_Opps[[#This Row],[Close Date]]*1</f>
        <v>44951</v>
      </c>
      <c r="O2728" s="185">
        <f>YEAR(All_Opps[[#This Row],[Close_Date]])</f>
        <v>2023</v>
      </c>
      <c r="P2728" s="183">
        <f>MONTH(All_Opps[[#This Row],[Close Date]])</f>
        <v>1</v>
      </c>
      <c r="Q2728" s="181">
        <f>WEEKNUM(All_Opps[[#This Row],[Close Date]],1)</f>
        <v>4</v>
      </c>
      <c r="R272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129</v>
      </c>
      <c r="S2728" s="4" t="s">
        <v>5767</v>
      </c>
      <c r="T2728" s="4" t="s">
        <v>5768</v>
      </c>
      <c r="U2728" s="68">
        <v>44951</v>
      </c>
      <c r="V2728" s="347" t="s">
        <v>19</v>
      </c>
      <c r="W2728" s="9">
        <v>81951</v>
      </c>
      <c r="X2728" s="4" t="s">
        <v>11</v>
      </c>
      <c r="Y2728" s="4" t="s">
        <v>1285</v>
      </c>
      <c r="Z2728" s="68">
        <v>44949</v>
      </c>
    </row>
    <row r="2729" spans="1:26" ht="12.75" x14ac:dyDescent="0.35">
      <c r="A27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2729" s="181" t="str">
        <f>IF(All_Opps[[#This Row],[WeekMod]]&lt;&gt;"",CONCATENATE(All_Opps[[#This Row],[Opp Year]],"-",TEXT(All_Opps[[#This Row],[WeekMod]],"00#")),"")</f>
        <v>2023-052</v>
      </c>
      <c r="C27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2729" s="181" t="str">
        <f>CONCATENATE(All_Opps[[#This Row],[Opp Year]],"-",TEXT(All_Opps[[#This Row],[Week]],"00#"))</f>
        <v>2023-052</v>
      </c>
      <c r="E2729" s="181">
        <f>IFERROR(VALUE(RIGHT(All_Opps[[#This Row],[Opportunity Name]],2)),"")</f>
        <v>2</v>
      </c>
      <c r="F2729" s="181">
        <f>IFERROR(("20"&amp;LEFT(All_Opps[[#This Row],[Opportunity Name]],2))*1,"")</f>
        <v>2023</v>
      </c>
      <c r="G2729" s="181" t="str">
        <f>MID(All_Opps[[#This Row],[Opportunity Name]],3,2)</f>
        <v>03</v>
      </c>
      <c r="H2729" s="181" t="str">
        <f>LEFT(All_Opps[[#This Row],[Opportunity Name]],7)</f>
        <v>2303-09</v>
      </c>
      <c r="I2729" s="181" t="str" cm="1">
        <f t="array" ref="I27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29" s="181" t="str">
        <f>YEAR(All_Opps[[#This Row],[Close_Date]])&amp;"-"&amp;TEXT(MONTH(All_Opps[[#This Row],[Close_Date]]),"00")</f>
        <v>2022-12</v>
      </c>
      <c r="K2729" s="182">
        <f>All_Opps[[#This Row],[Created Date2]]*1</f>
        <v>44911</v>
      </c>
      <c r="L2729" s="183">
        <f>YEAR(All_Opps[[#This Row],[Created_Date]])</f>
        <v>2022</v>
      </c>
      <c r="M2729" s="184">
        <f>WEEKNUM(All_Opps[[#This Row],[Created_Date]],16)</f>
        <v>50</v>
      </c>
      <c r="N2729" s="182">
        <f>All_Opps[[#This Row],[Close Date]]*1</f>
        <v>44914</v>
      </c>
      <c r="O2729" s="185">
        <f>YEAR(All_Opps[[#This Row],[Close_Date]])</f>
        <v>2022</v>
      </c>
      <c r="P2729" s="183">
        <f>MONTH(All_Opps[[#This Row],[Close Date]])</f>
        <v>12</v>
      </c>
      <c r="Q2729" s="181">
        <f>WEEKNUM(All_Opps[[#This Row],[Close Date]],1)</f>
        <v>52</v>
      </c>
      <c r="R272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75</v>
      </c>
      <c r="S2729" s="4" t="s">
        <v>5769</v>
      </c>
      <c r="T2729" s="4" t="s">
        <v>5770</v>
      </c>
      <c r="U2729" s="68">
        <v>44914</v>
      </c>
      <c r="V2729" s="347" t="s">
        <v>19</v>
      </c>
      <c r="W2729" s="341">
        <v>57429</v>
      </c>
      <c r="X2729" s="4" t="s">
        <v>5</v>
      </c>
      <c r="Y2729" s="4" t="s">
        <v>328</v>
      </c>
      <c r="Z2729" s="68">
        <v>44911</v>
      </c>
    </row>
    <row r="2730" spans="1:26" ht="12.75" x14ac:dyDescent="0.35">
      <c r="A27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2730" s="181" t="str">
        <f>IF(All_Opps[[#This Row],[WeekMod]]&lt;&gt;"",CONCATENATE(All_Opps[[#This Row],[Opp Year]],"-",TEXT(All_Opps[[#This Row],[WeekMod]],"00#")),"")</f>
        <v>2023-055</v>
      </c>
      <c r="C27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2730" s="181" t="str">
        <f>CONCATENATE(All_Opps[[#This Row],[Opp Year]],"-",TEXT(All_Opps[[#This Row],[Week]],"00#"))</f>
        <v>2023-055</v>
      </c>
      <c r="E2730" s="181">
        <f>IFERROR(VALUE(RIGHT(All_Opps[[#This Row],[Opportunity Name]],2)),"")</f>
        <v>2</v>
      </c>
      <c r="F2730" s="181">
        <f>IFERROR(("20"&amp;LEFT(All_Opps[[#This Row],[Opportunity Name]],2))*1,"")</f>
        <v>2023</v>
      </c>
      <c r="G2730" s="181" t="str">
        <f>MID(All_Opps[[#This Row],[Opportunity Name]],3,2)</f>
        <v>06</v>
      </c>
      <c r="H2730" s="181" t="str">
        <f>LEFT(All_Opps[[#This Row],[Opportunity Name]],7)</f>
        <v>2306-19</v>
      </c>
      <c r="I2730" s="181" t="str" cm="1">
        <f t="array" ref="I27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30" s="181" t="str">
        <f>YEAR(All_Opps[[#This Row],[Close_Date]])&amp;"-"&amp;TEXT(MONTH(All_Opps[[#This Row],[Close_Date]]),"00")</f>
        <v>2023-01</v>
      </c>
      <c r="K2730" s="182">
        <f>All_Opps[[#This Row],[Created Date2]]*1</f>
        <v>44941</v>
      </c>
      <c r="L2730" s="183">
        <f>YEAR(All_Opps[[#This Row],[Created_Date]])</f>
        <v>2023</v>
      </c>
      <c r="M2730" s="184">
        <f>WEEKNUM(All_Opps[[#This Row],[Created_Date]],16)</f>
        <v>3</v>
      </c>
      <c r="N2730" s="182">
        <f>All_Opps[[#This Row],[Close Date]]*1</f>
        <v>44947</v>
      </c>
      <c r="O2730" s="185">
        <f>YEAR(All_Opps[[#This Row],[Close_Date]])</f>
        <v>2023</v>
      </c>
      <c r="P2730" s="183">
        <f>MONTH(All_Opps[[#This Row],[Close Date]])</f>
        <v>1</v>
      </c>
      <c r="Q2730" s="181">
        <f>WEEKNUM(All_Opps[[#This Row],[Close Date]],1)</f>
        <v>3</v>
      </c>
      <c r="R273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137</v>
      </c>
      <c r="S2730" s="4" t="s">
        <v>5771</v>
      </c>
      <c r="T2730" s="4" t="s">
        <v>5772</v>
      </c>
      <c r="U2730" s="68">
        <v>44947</v>
      </c>
      <c r="V2730" s="347" t="s">
        <v>19</v>
      </c>
      <c r="W2730" s="9">
        <v>138239</v>
      </c>
      <c r="X2730" s="4" t="s">
        <v>13</v>
      </c>
      <c r="Y2730" s="4" t="s">
        <v>5320</v>
      </c>
      <c r="Z2730" s="68">
        <v>44941</v>
      </c>
    </row>
    <row r="2731" spans="1:26" ht="12.75" x14ac:dyDescent="0.35">
      <c r="A27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2731" s="181" t="str">
        <f>IF(All_Opps[[#This Row],[WeekMod]]&lt;&gt;"",CONCATENATE(All_Opps[[#This Row],[Opp Year]],"-",TEXT(All_Opps[[#This Row],[WeekMod]],"00#")),"")</f>
        <v>2023-059</v>
      </c>
      <c r="C27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2731" s="181" t="str">
        <f>CONCATENATE(All_Opps[[#This Row],[Opp Year]],"-",TEXT(All_Opps[[#This Row],[Week]],"00#"))</f>
        <v>2023-059</v>
      </c>
      <c r="E2731" s="181">
        <f>IFERROR(VALUE(RIGHT(All_Opps[[#This Row],[Opportunity Name]],2)),"")</f>
        <v>4</v>
      </c>
      <c r="F2731" s="181">
        <f>IFERROR(("20"&amp;LEFT(All_Opps[[#This Row],[Opportunity Name]],2))*1,"")</f>
        <v>2023</v>
      </c>
      <c r="G2731" s="181" t="str">
        <f>MID(All_Opps[[#This Row],[Opportunity Name]],3,2)</f>
        <v>07</v>
      </c>
      <c r="H2731" s="181" t="str">
        <f>LEFT(All_Opps[[#This Row],[Opportunity Name]],7)</f>
        <v>2307-24</v>
      </c>
      <c r="I2731" s="181" t="str" cm="1">
        <f t="array" ref="I27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31" s="181" t="str">
        <f>YEAR(All_Opps[[#This Row],[Close_Date]])&amp;"-"&amp;TEXT(MONTH(All_Opps[[#This Row],[Close_Date]]),"00")</f>
        <v>2023-02</v>
      </c>
      <c r="K2731" s="182">
        <f>All_Opps[[#This Row],[Created Date2]]*1</f>
        <v>44967</v>
      </c>
      <c r="L2731" s="183">
        <f>YEAR(All_Opps[[#This Row],[Created_Date]])</f>
        <v>2023</v>
      </c>
      <c r="M2731" s="184">
        <f>WEEKNUM(All_Opps[[#This Row],[Created_Date]],16)</f>
        <v>6</v>
      </c>
      <c r="N2731" s="182">
        <f>All_Opps[[#This Row],[Close Date]]*1</f>
        <v>44971</v>
      </c>
      <c r="O2731" s="185">
        <f>YEAR(All_Opps[[#This Row],[Close_Date]])</f>
        <v>2023</v>
      </c>
      <c r="P2731" s="183">
        <f>MONTH(All_Opps[[#This Row],[Close Date]])</f>
        <v>2</v>
      </c>
      <c r="Q2731" s="181">
        <f>WEEKNUM(All_Opps[[#This Row],[Close Date]],1)</f>
        <v>7</v>
      </c>
      <c r="R273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141</v>
      </c>
      <c r="S2731" s="4" t="s">
        <v>5773</v>
      </c>
      <c r="T2731" s="4" t="s">
        <v>5774</v>
      </c>
      <c r="U2731" s="68">
        <v>44971</v>
      </c>
      <c r="V2731" s="347" t="s">
        <v>19</v>
      </c>
      <c r="W2731" s="341">
        <v>160231</v>
      </c>
      <c r="X2731" s="4" t="s">
        <v>161</v>
      </c>
      <c r="Y2731" s="4" t="s">
        <v>328</v>
      </c>
      <c r="Z2731" s="68">
        <v>44967</v>
      </c>
    </row>
    <row r="2732" spans="1:26" ht="12.75" x14ac:dyDescent="0.35">
      <c r="A27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2732" s="181" t="str">
        <f>IF(All_Opps[[#This Row],[WeekMod]]&lt;&gt;"",CONCATENATE(All_Opps[[#This Row],[Opp Year]],"-",TEXT(All_Opps[[#This Row],[WeekMod]],"00#")),"")</f>
        <v>2023-055</v>
      </c>
      <c r="C27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2732" s="181" t="str">
        <f>CONCATENATE(All_Opps[[#This Row],[Opp Year]],"-",TEXT(All_Opps[[#This Row],[Week]],"00#"))</f>
        <v>2023-055</v>
      </c>
      <c r="E2732" s="181">
        <f>IFERROR(VALUE(RIGHT(All_Opps[[#This Row],[Opportunity Name]],2)),"")</f>
        <v>2</v>
      </c>
      <c r="F2732" s="181">
        <f>IFERROR(("20"&amp;LEFT(All_Opps[[#This Row],[Opportunity Name]],2))*1,"")</f>
        <v>2023</v>
      </c>
      <c r="G2732" s="181" t="str">
        <f>MID(All_Opps[[#This Row],[Opportunity Name]],3,2)</f>
        <v>10</v>
      </c>
      <c r="H2732" s="181" t="str">
        <f>LEFT(All_Opps[[#This Row],[Opportunity Name]],7)</f>
        <v>2310 Ho</v>
      </c>
      <c r="I2732" s="181" t="str" cm="1">
        <f t="array" ref="I27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32" s="181" t="str">
        <f>YEAR(All_Opps[[#This Row],[Close_Date]])&amp;"-"&amp;TEXT(MONTH(All_Opps[[#This Row],[Close_Date]]),"00")</f>
        <v>2023-01</v>
      </c>
      <c r="K2732" s="182">
        <f>All_Opps[[#This Row],[Created Date2]]*1</f>
        <v>44943</v>
      </c>
      <c r="L2732" s="183">
        <f>YEAR(All_Opps[[#This Row],[Created_Date]])</f>
        <v>2023</v>
      </c>
      <c r="M2732" s="184">
        <f>WEEKNUM(All_Opps[[#This Row],[Created_Date]],16)</f>
        <v>3</v>
      </c>
      <c r="N2732" s="182">
        <f>All_Opps[[#This Row],[Close Date]]*1</f>
        <v>44944</v>
      </c>
      <c r="O2732" s="185">
        <f>YEAR(All_Opps[[#This Row],[Close_Date]])</f>
        <v>2023</v>
      </c>
      <c r="P2732" s="183">
        <f>MONTH(All_Opps[[#This Row],[Close Date]])</f>
        <v>1</v>
      </c>
      <c r="Q2732" s="181">
        <f>WEEKNUM(All_Opps[[#This Row],[Close Date]],1)</f>
        <v>3</v>
      </c>
      <c r="R27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32" s="4" t="s">
        <v>5775</v>
      </c>
      <c r="T2732" s="4" t="s">
        <v>5776</v>
      </c>
      <c r="U2732" s="68">
        <v>44944</v>
      </c>
      <c r="V2732" s="347" t="s">
        <v>18</v>
      </c>
      <c r="W2732" s="9">
        <v>52690</v>
      </c>
      <c r="X2732" s="4" t="s">
        <v>6</v>
      </c>
      <c r="Y2732" s="4" t="s">
        <v>1285</v>
      </c>
      <c r="Z2732" s="68">
        <v>44943</v>
      </c>
    </row>
    <row r="2733" spans="1:26" ht="12.75" x14ac:dyDescent="0.35">
      <c r="A27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2733" s="181" t="str">
        <f>IF(All_Opps[[#This Row],[WeekMod]]&lt;&gt;"",CONCATENATE(All_Opps[[#This Row],[Opp Year]],"-",TEXT(All_Opps[[#This Row],[WeekMod]],"00#")),"")</f>
        <v>2023-058</v>
      </c>
      <c r="C27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2733" s="181" t="str">
        <f>CONCATENATE(All_Opps[[#This Row],[Opp Year]],"-",TEXT(All_Opps[[#This Row],[Week]],"00#"))</f>
        <v>2023-058</v>
      </c>
      <c r="E2733" s="181">
        <f>IFERROR(VALUE(RIGHT(All_Opps[[#This Row],[Opportunity Name]],2)),"")</f>
        <v>2</v>
      </c>
      <c r="F2733" s="181">
        <f>IFERROR(("20"&amp;LEFT(All_Opps[[#This Row],[Opportunity Name]],2))*1,"")</f>
        <v>2023</v>
      </c>
      <c r="G2733" s="181" t="str">
        <f>MID(All_Opps[[#This Row],[Opportunity Name]],3,2)</f>
        <v>09</v>
      </c>
      <c r="H2733" s="181" t="str">
        <f>LEFT(All_Opps[[#This Row],[Opportunity Name]],7)</f>
        <v>2309 So</v>
      </c>
      <c r="I2733" s="181" t="str" cm="1">
        <f t="array" ref="I27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33" s="181" t="str">
        <f>YEAR(All_Opps[[#This Row],[Close_Date]])&amp;"-"&amp;TEXT(MONTH(All_Opps[[#This Row],[Close_Date]]),"00")</f>
        <v>2023-02</v>
      </c>
      <c r="K2733" s="182">
        <f>All_Opps[[#This Row],[Created Date2]]*1</f>
        <v>44951</v>
      </c>
      <c r="L2733" s="183">
        <f>YEAR(All_Opps[[#This Row],[Created_Date]])</f>
        <v>2023</v>
      </c>
      <c r="M2733" s="184">
        <f>WEEKNUM(All_Opps[[#This Row],[Created_Date]],16)</f>
        <v>4</v>
      </c>
      <c r="N2733" s="182">
        <f>All_Opps[[#This Row],[Close Date]]*1</f>
        <v>44964</v>
      </c>
      <c r="O2733" s="185">
        <f>YEAR(All_Opps[[#This Row],[Close_Date]])</f>
        <v>2023</v>
      </c>
      <c r="P2733" s="183">
        <f>MONTH(All_Opps[[#This Row],[Close Date]])</f>
        <v>2</v>
      </c>
      <c r="Q2733" s="181">
        <f>WEEKNUM(All_Opps[[#This Row],[Close Date]],1)</f>
        <v>6</v>
      </c>
      <c r="R27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33" s="4" t="s">
        <v>5777</v>
      </c>
      <c r="T2733" s="4" t="s">
        <v>5778</v>
      </c>
      <c r="U2733" s="68">
        <v>44964</v>
      </c>
      <c r="V2733" s="347" t="s">
        <v>18</v>
      </c>
      <c r="W2733" s="9">
        <v>62121</v>
      </c>
      <c r="X2733" s="4" t="s">
        <v>13</v>
      </c>
      <c r="Y2733" s="4" t="s">
        <v>1285</v>
      </c>
      <c r="Z2733" s="68">
        <v>44951</v>
      </c>
    </row>
    <row r="2734" spans="1:26" ht="12.75" x14ac:dyDescent="0.35">
      <c r="A27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2734" s="181" t="str">
        <f>IF(All_Opps[[#This Row],[WeekMod]]&lt;&gt;"",CONCATENATE(All_Opps[[#This Row],[Opp Year]],"-",TEXT(All_Opps[[#This Row],[WeekMod]],"00#")),"")</f>
        <v>2023-058</v>
      </c>
      <c r="C27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2734" s="181" t="str">
        <f>CONCATENATE(All_Opps[[#This Row],[Opp Year]],"-",TEXT(All_Opps[[#This Row],[Week]],"00#"))</f>
        <v>2023-058</v>
      </c>
      <c r="E2734" s="181">
        <f>IFERROR(VALUE(RIGHT(All_Opps[[#This Row],[Opportunity Name]],2)),"")</f>
        <v>2</v>
      </c>
      <c r="F2734" s="181">
        <f>IFERROR(("20"&amp;LEFT(All_Opps[[#This Row],[Opportunity Name]],2))*1,"")</f>
        <v>2023</v>
      </c>
      <c r="G2734" s="181" t="str">
        <f>MID(All_Opps[[#This Row],[Opportunity Name]],3,2)</f>
        <v>03</v>
      </c>
      <c r="H2734" s="181" t="str">
        <f>LEFT(All_Opps[[#This Row],[Opportunity Name]],7)</f>
        <v>2303 So</v>
      </c>
      <c r="I2734" s="181" t="str" cm="1">
        <f t="array" ref="I27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34" s="181" t="str">
        <f>YEAR(All_Opps[[#This Row],[Close_Date]])&amp;"-"&amp;TEXT(MONTH(All_Opps[[#This Row],[Close_Date]]),"00")</f>
        <v>2023-02</v>
      </c>
      <c r="K2734" s="182">
        <f>All_Opps[[#This Row],[Created Date2]]*1</f>
        <v>44958</v>
      </c>
      <c r="L2734" s="183">
        <f>YEAR(All_Opps[[#This Row],[Created_Date]])</f>
        <v>2023</v>
      </c>
      <c r="M2734" s="184">
        <f>WEEKNUM(All_Opps[[#This Row],[Created_Date]],16)</f>
        <v>5</v>
      </c>
      <c r="N2734" s="182">
        <f>All_Opps[[#This Row],[Close Date]]*1</f>
        <v>44966</v>
      </c>
      <c r="O2734" s="185">
        <f>YEAR(All_Opps[[#This Row],[Close_Date]])</f>
        <v>2023</v>
      </c>
      <c r="P2734" s="183">
        <f>MONTH(All_Opps[[#This Row],[Close Date]])</f>
        <v>2</v>
      </c>
      <c r="Q2734" s="181">
        <f>WEEKNUM(All_Opps[[#This Row],[Close Date]],1)</f>
        <v>6</v>
      </c>
      <c r="R273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34" s="4" t="s">
        <v>5779</v>
      </c>
      <c r="T2734" s="4" t="s">
        <v>5780</v>
      </c>
      <c r="U2734" s="68">
        <v>44966</v>
      </c>
      <c r="V2734" s="347" t="s">
        <v>18</v>
      </c>
      <c r="W2734" s="9">
        <v>43644</v>
      </c>
      <c r="X2734" s="4" t="s">
        <v>11</v>
      </c>
      <c r="Y2734" s="4" t="s">
        <v>1285</v>
      </c>
      <c r="Z2734" s="68">
        <v>44958</v>
      </c>
    </row>
    <row r="2735" spans="1:26" ht="12.75" x14ac:dyDescent="0.35">
      <c r="A27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2735" s="181" t="str">
        <f>IF(All_Opps[[#This Row],[WeekMod]]&lt;&gt;"",CONCATENATE(All_Opps[[#This Row],[Opp Year]],"-",TEXT(All_Opps[[#This Row],[WeekMod]],"00#")),"")</f>
        <v>2023-055</v>
      </c>
      <c r="C27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2735" s="181" t="str">
        <f>CONCATENATE(All_Opps[[#This Row],[Opp Year]],"-",TEXT(All_Opps[[#This Row],[Week]],"00#"))</f>
        <v>2023-055</v>
      </c>
      <c r="E2735" s="181">
        <f>IFERROR(VALUE(RIGHT(All_Opps[[#This Row],[Opportunity Name]],2)),"")</f>
        <v>2</v>
      </c>
      <c r="F2735" s="181">
        <f>IFERROR(("20"&amp;LEFT(All_Opps[[#This Row],[Opportunity Name]],2))*1,"")</f>
        <v>2023</v>
      </c>
      <c r="G2735" s="181" t="str">
        <f>MID(All_Opps[[#This Row],[Opportunity Name]],3,2)</f>
        <v>07</v>
      </c>
      <c r="H2735" s="181" t="str">
        <f>LEFT(All_Opps[[#This Row],[Opportunity Name]],7)</f>
        <v>2307-25</v>
      </c>
      <c r="I2735" s="181" t="str" cm="1">
        <f t="array" ref="I27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35" s="181" t="str">
        <f>YEAR(All_Opps[[#This Row],[Close_Date]])&amp;"-"&amp;TEXT(MONTH(All_Opps[[#This Row],[Close_Date]]),"00")</f>
        <v>2023-01</v>
      </c>
      <c r="K2735" s="182">
        <f>All_Opps[[#This Row],[Created Date2]]*1</f>
        <v>44938</v>
      </c>
      <c r="L2735" s="183">
        <f>YEAR(All_Opps[[#This Row],[Created_Date]])</f>
        <v>2023</v>
      </c>
      <c r="M2735" s="184">
        <f>WEEKNUM(All_Opps[[#This Row],[Created_Date]],16)</f>
        <v>2</v>
      </c>
      <c r="N2735" s="182">
        <f>All_Opps[[#This Row],[Close Date]]*1</f>
        <v>44945</v>
      </c>
      <c r="O2735" s="185">
        <f>YEAR(All_Opps[[#This Row],[Close_Date]])</f>
        <v>2023</v>
      </c>
      <c r="P2735" s="183">
        <f>MONTH(All_Opps[[#This Row],[Close Date]])</f>
        <v>1</v>
      </c>
      <c r="Q2735" s="181">
        <f>WEEKNUM(All_Opps[[#This Row],[Close Date]],1)</f>
        <v>3</v>
      </c>
      <c r="R273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170</v>
      </c>
      <c r="S2735" s="4" t="s">
        <v>5781</v>
      </c>
      <c r="T2735" s="4" t="s">
        <v>5782</v>
      </c>
      <c r="U2735" s="68">
        <v>44945</v>
      </c>
      <c r="V2735" s="347" t="s">
        <v>19</v>
      </c>
      <c r="W2735" s="9">
        <v>227104</v>
      </c>
      <c r="X2735" s="4" t="s">
        <v>5</v>
      </c>
      <c r="Y2735" s="4" t="s">
        <v>5320</v>
      </c>
      <c r="Z2735" s="68">
        <v>44938</v>
      </c>
    </row>
    <row r="2736" spans="1:26" ht="12.75" x14ac:dyDescent="0.35">
      <c r="A27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2736" s="181" t="str">
        <f>IF(All_Opps[[#This Row],[WeekMod]]&lt;&gt;"",CONCATENATE(All_Opps[[#This Row],[Opp Year]],"-",TEXT(All_Opps[[#This Row],[WeekMod]],"00#")),"")</f>
        <v>2023-053</v>
      </c>
      <c r="C27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2736" s="181" t="str">
        <f>CONCATENATE(All_Opps[[#This Row],[Opp Year]],"-",TEXT(All_Opps[[#This Row],[Week]],"00#"))</f>
        <v>2023-053</v>
      </c>
      <c r="E2736" s="181">
        <f>IFERROR(VALUE(RIGHT(All_Opps[[#This Row],[Opportunity Name]],2)),"")</f>
        <v>2</v>
      </c>
      <c r="F2736" s="181">
        <f>IFERROR(("20"&amp;LEFT(All_Opps[[#This Row],[Opportunity Name]],2))*1,"")</f>
        <v>2023</v>
      </c>
      <c r="G2736" s="181" t="str">
        <f>MID(All_Opps[[#This Row],[Opportunity Name]],3,2)</f>
        <v>01</v>
      </c>
      <c r="H2736" s="181" t="str">
        <f>LEFT(All_Opps[[#This Row],[Opportunity Name]],7)</f>
        <v>2301 Fe</v>
      </c>
      <c r="I2736" s="181" t="str" cm="1">
        <f t="array" ref="I27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36" s="181" t="str">
        <f>YEAR(All_Opps[[#This Row],[Close_Date]])&amp;"-"&amp;TEXT(MONTH(All_Opps[[#This Row],[Close_Date]]),"00")</f>
        <v>2022-12</v>
      </c>
      <c r="K2736" s="182">
        <f>All_Opps[[#This Row],[Created Date2]]*1</f>
        <v>44919</v>
      </c>
      <c r="L2736" s="183">
        <f>YEAR(All_Opps[[#This Row],[Created_Date]])</f>
        <v>2022</v>
      </c>
      <c r="M2736" s="184">
        <f>WEEKNUM(All_Opps[[#This Row],[Created_Date]],16)</f>
        <v>52</v>
      </c>
      <c r="N2736" s="182">
        <f>All_Opps[[#This Row],[Close Date]]*1</f>
        <v>44921</v>
      </c>
      <c r="O2736" s="185">
        <f>YEAR(All_Opps[[#This Row],[Close_Date]])</f>
        <v>2022</v>
      </c>
      <c r="P2736" s="183">
        <f>MONTH(All_Opps[[#This Row],[Close Date]])</f>
        <v>12</v>
      </c>
      <c r="Q2736" s="181">
        <f>WEEKNUM(All_Opps[[#This Row],[Close Date]],1)</f>
        <v>53</v>
      </c>
      <c r="R273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36" s="4" t="s">
        <v>5783</v>
      </c>
      <c r="T2736" s="4" t="s">
        <v>5784</v>
      </c>
      <c r="U2736" s="68">
        <v>44921</v>
      </c>
      <c r="V2736" s="347" t="s">
        <v>18</v>
      </c>
      <c r="W2736" s="9">
        <v>76107</v>
      </c>
      <c r="X2736" s="4" t="s">
        <v>13</v>
      </c>
      <c r="Y2736" s="4" t="s">
        <v>1285</v>
      </c>
      <c r="Z2736" s="68">
        <v>44919</v>
      </c>
    </row>
    <row r="2737" spans="1:26" ht="12.75" x14ac:dyDescent="0.35">
      <c r="A27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2737" s="181" t="str">
        <f>IF(All_Opps[[#This Row],[WeekMod]]&lt;&gt;"",CONCATENATE(All_Opps[[#This Row],[Opp Year]],"-",TEXT(All_Opps[[#This Row],[WeekMod]],"00#")),"")</f>
        <v>2023-059</v>
      </c>
      <c r="C27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2737" s="181" t="str">
        <f>CONCATENATE(All_Opps[[#This Row],[Opp Year]],"-",TEXT(All_Opps[[#This Row],[Week]],"00#"))</f>
        <v>2023-059</v>
      </c>
      <c r="E2737" s="181">
        <f>IFERROR(VALUE(RIGHT(All_Opps[[#This Row],[Opportunity Name]],2)),"")</f>
        <v>4</v>
      </c>
      <c r="F2737" s="181">
        <f>IFERROR(("20"&amp;LEFT(All_Opps[[#This Row],[Opportunity Name]],2))*1,"")</f>
        <v>2023</v>
      </c>
      <c r="G2737" s="181" t="str">
        <f>MID(All_Opps[[#This Row],[Opportunity Name]],3,2)</f>
        <v>09</v>
      </c>
      <c r="H2737" s="181" t="str">
        <f>LEFT(All_Opps[[#This Row],[Opportunity Name]],7)</f>
        <v>2309-11</v>
      </c>
      <c r="I2737" s="181" t="str" cm="1">
        <f t="array" ref="I27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37" s="181" t="str">
        <f>YEAR(All_Opps[[#This Row],[Close_Date]])&amp;"-"&amp;TEXT(MONTH(All_Opps[[#This Row],[Close_Date]]),"00")</f>
        <v>2023-02</v>
      </c>
      <c r="K2737" s="182">
        <f>All_Opps[[#This Row],[Created Date2]]*1</f>
        <v>44972</v>
      </c>
      <c r="L2737" s="183">
        <f>YEAR(All_Opps[[#This Row],[Created_Date]])</f>
        <v>2023</v>
      </c>
      <c r="M2737" s="184">
        <f>WEEKNUM(All_Opps[[#This Row],[Created_Date]],16)</f>
        <v>7</v>
      </c>
      <c r="N2737" s="182">
        <f>All_Opps[[#This Row],[Close Date]]*1</f>
        <v>44971</v>
      </c>
      <c r="O2737" s="185">
        <f>YEAR(All_Opps[[#This Row],[Close_Date]])</f>
        <v>2023</v>
      </c>
      <c r="P2737" s="183">
        <f>MONTH(All_Opps[[#This Row],[Close Date]])</f>
        <v>2</v>
      </c>
      <c r="Q2737" s="181">
        <f>WEEKNUM(All_Opps[[#This Row],[Close Date]],1)</f>
        <v>7</v>
      </c>
      <c r="R273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198</v>
      </c>
      <c r="S2737" s="4" t="s">
        <v>5785</v>
      </c>
      <c r="T2737" s="4" t="s">
        <v>5786</v>
      </c>
      <c r="U2737" s="68">
        <v>44971</v>
      </c>
      <c r="V2737" s="347" t="s">
        <v>19</v>
      </c>
      <c r="W2737" s="341">
        <v>118556</v>
      </c>
      <c r="X2737" s="4" t="s">
        <v>181</v>
      </c>
      <c r="Y2737" s="4" t="s">
        <v>328</v>
      </c>
      <c r="Z2737" s="68">
        <v>44972</v>
      </c>
    </row>
    <row r="2738" spans="1:26" ht="12.75" x14ac:dyDescent="0.35">
      <c r="A27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2738" s="181" t="str">
        <f>IF(All_Opps[[#This Row],[WeekMod]]&lt;&gt;"",CONCATENATE(All_Opps[[#This Row],[Opp Year]],"-",TEXT(All_Opps[[#This Row],[WeekMod]],"00#")),"")</f>
        <v>2023-053</v>
      </c>
      <c r="C27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2738" s="181" t="str">
        <f>CONCATENATE(All_Opps[[#This Row],[Opp Year]],"-",TEXT(All_Opps[[#This Row],[Week]],"00#"))</f>
        <v>2023-053</v>
      </c>
      <c r="E2738" s="181">
        <f>IFERROR(VALUE(RIGHT(All_Opps[[#This Row],[Opportunity Name]],2)),"")</f>
        <v>1</v>
      </c>
      <c r="F2738" s="181">
        <f>IFERROR(("20"&amp;LEFT(All_Opps[[#This Row],[Opportunity Name]],2))*1,"")</f>
        <v>2023</v>
      </c>
      <c r="G2738" s="181" t="str">
        <f>MID(All_Opps[[#This Row],[Opportunity Name]],3,2)</f>
        <v>02</v>
      </c>
      <c r="H2738" s="181" t="str">
        <f>LEFT(All_Opps[[#This Row],[Opportunity Name]],7)</f>
        <v>2302 Ma</v>
      </c>
      <c r="I2738" s="181" t="str" cm="1">
        <f t="array" ref="I27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38" s="181" t="str">
        <f>YEAR(All_Opps[[#This Row],[Close_Date]])&amp;"-"&amp;TEXT(MONTH(All_Opps[[#This Row],[Close_Date]]),"00")</f>
        <v>2023-01</v>
      </c>
      <c r="K2738" s="182">
        <f>All_Opps[[#This Row],[Created Date2]]*1</f>
        <v>44921</v>
      </c>
      <c r="L2738" s="183">
        <f>YEAR(All_Opps[[#This Row],[Created_Date]])</f>
        <v>2022</v>
      </c>
      <c r="M2738" s="184">
        <f>WEEKNUM(All_Opps[[#This Row],[Created_Date]],16)</f>
        <v>52</v>
      </c>
      <c r="N2738" s="182">
        <f>All_Opps[[#This Row],[Close Date]]*1</f>
        <v>44930</v>
      </c>
      <c r="O2738" s="185">
        <f>YEAR(All_Opps[[#This Row],[Close_Date]])</f>
        <v>2023</v>
      </c>
      <c r="P2738" s="183">
        <f>MONTH(All_Opps[[#This Row],[Close Date]])</f>
        <v>1</v>
      </c>
      <c r="Q2738" s="181">
        <f>WEEKNUM(All_Opps[[#This Row],[Close Date]],1)</f>
        <v>1</v>
      </c>
      <c r="R273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38" s="4" t="s">
        <v>5787</v>
      </c>
      <c r="T2738" s="4" t="s">
        <v>5788</v>
      </c>
      <c r="U2738" s="68">
        <v>44930</v>
      </c>
      <c r="V2738" s="347" t="s">
        <v>18</v>
      </c>
      <c r="W2738" s="9">
        <v>38892</v>
      </c>
      <c r="X2738" s="4" t="s">
        <v>6</v>
      </c>
      <c r="Y2738" s="4" t="s">
        <v>1285</v>
      </c>
      <c r="Z2738" s="68">
        <v>44921</v>
      </c>
    </row>
    <row r="2739" spans="1:26" ht="12.75" x14ac:dyDescent="0.35">
      <c r="A27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2739" s="181" t="str">
        <f>IF(All_Opps[[#This Row],[WeekMod]]&lt;&gt;"",CONCATENATE(All_Opps[[#This Row],[Opp Year]],"-",TEXT(All_Opps[[#This Row],[WeekMod]],"00#")),"")</f>
        <v>2023-058</v>
      </c>
      <c r="C27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2739" s="181" t="str">
        <f>CONCATENATE(All_Opps[[#This Row],[Opp Year]],"-",TEXT(All_Opps[[#This Row],[Week]],"00#"))</f>
        <v>2023-058</v>
      </c>
      <c r="E2739" s="181">
        <f>IFERROR(VALUE(RIGHT(All_Opps[[#This Row],[Opportunity Name]],2)),"")</f>
        <v>4</v>
      </c>
      <c r="F2739" s="181">
        <f>IFERROR(("20"&amp;LEFT(All_Opps[[#This Row],[Opportunity Name]],2))*1,"")</f>
        <v>2023</v>
      </c>
      <c r="G2739" s="181" t="str">
        <f>MID(All_Opps[[#This Row],[Opportunity Name]],3,2)</f>
        <v>05</v>
      </c>
      <c r="H2739" s="181" t="str">
        <f>LEFT(All_Opps[[#This Row],[Opportunity Name]],7)</f>
        <v>2305-09</v>
      </c>
      <c r="I2739" s="181" t="str" cm="1">
        <f t="array" ref="I27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39" s="181" t="str">
        <f>YEAR(All_Opps[[#This Row],[Close_Date]])&amp;"-"&amp;TEXT(MONTH(All_Opps[[#This Row],[Close_Date]]),"00")</f>
        <v>2023-02</v>
      </c>
      <c r="K2739" s="182">
        <f>All_Opps[[#This Row],[Created Date2]]*1</f>
        <v>44951</v>
      </c>
      <c r="L2739" s="183">
        <f>YEAR(All_Opps[[#This Row],[Created_Date]])</f>
        <v>2023</v>
      </c>
      <c r="M2739" s="184">
        <f>WEEKNUM(All_Opps[[#This Row],[Created_Date]],16)</f>
        <v>4</v>
      </c>
      <c r="N2739" s="182">
        <f>All_Opps[[#This Row],[Close Date]]*1</f>
        <v>44962</v>
      </c>
      <c r="O2739" s="185">
        <f>YEAR(All_Opps[[#This Row],[Close_Date]])</f>
        <v>2023</v>
      </c>
      <c r="P2739" s="183">
        <f>MONTH(All_Opps[[#This Row],[Close Date]])</f>
        <v>2</v>
      </c>
      <c r="Q2739" s="181">
        <f>WEEKNUM(All_Opps[[#This Row],[Close Date]],1)</f>
        <v>6</v>
      </c>
      <c r="R273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96</v>
      </c>
      <c r="S2739" s="4" t="s">
        <v>5789</v>
      </c>
      <c r="T2739" s="4" t="s">
        <v>5790</v>
      </c>
      <c r="U2739" s="68">
        <v>44962</v>
      </c>
      <c r="V2739" s="347" t="s">
        <v>19</v>
      </c>
      <c r="W2739" s="9">
        <v>56878</v>
      </c>
      <c r="X2739" s="4" t="s">
        <v>11</v>
      </c>
      <c r="Y2739" s="4" t="s">
        <v>5320</v>
      </c>
      <c r="Z2739" s="68">
        <v>44951</v>
      </c>
    </row>
    <row r="2740" spans="1:26" ht="12.75" x14ac:dyDescent="0.35">
      <c r="A27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2740" s="181" t="str">
        <f>IF(All_Opps[[#This Row],[WeekMod]]&lt;&gt;"",CONCATENATE(All_Opps[[#This Row],[Opp Year]],"-",TEXT(All_Opps[[#This Row],[WeekMod]],"00#")),"")</f>
        <v>2023-054</v>
      </c>
      <c r="C27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2740" s="181" t="str">
        <f>CONCATENATE(All_Opps[[#This Row],[Opp Year]],"-",TEXT(All_Opps[[#This Row],[Week]],"00#"))</f>
        <v>2023-054</v>
      </c>
      <c r="E2740" s="181">
        <f>IFERROR(VALUE(RIGHT(All_Opps[[#This Row],[Opportunity Name]],2)),"")</f>
        <v>3</v>
      </c>
      <c r="F2740" s="181">
        <f>IFERROR(("20"&amp;LEFT(All_Opps[[#This Row],[Opportunity Name]],2))*1,"")</f>
        <v>2023</v>
      </c>
      <c r="G2740" s="181" t="str">
        <f>MID(All_Opps[[#This Row],[Opportunity Name]],3,2)</f>
        <v>07</v>
      </c>
      <c r="H2740" s="181" t="str">
        <f>LEFT(All_Opps[[#This Row],[Opportunity Name]],7)</f>
        <v>2307 An</v>
      </c>
      <c r="I2740" s="181" t="str" cm="1">
        <f t="array" ref="I27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40" s="181" t="str">
        <f>YEAR(All_Opps[[#This Row],[Close_Date]])&amp;"-"&amp;TEXT(MONTH(All_Opps[[#This Row],[Close_Date]]),"00")</f>
        <v>2023-01</v>
      </c>
      <c r="K2740" s="182">
        <f>All_Opps[[#This Row],[Created Date2]]*1</f>
        <v>44927</v>
      </c>
      <c r="L2740" s="183">
        <f>YEAR(All_Opps[[#This Row],[Created_Date]])</f>
        <v>2023</v>
      </c>
      <c r="M2740" s="184">
        <f>WEEKNUM(All_Opps[[#This Row],[Created_Date]],16)</f>
        <v>1</v>
      </c>
      <c r="N2740" s="182">
        <f>All_Opps[[#This Row],[Close Date]]*1</f>
        <v>44939</v>
      </c>
      <c r="O2740" s="185">
        <f>YEAR(All_Opps[[#This Row],[Close_Date]])</f>
        <v>2023</v>
      </c>
      <c r="P2740" s="183">
        <f>MONTH(All_Opps[[#This Row],[Close Date]])</f>
        <v>1</v>
      </c>
      <c r="Q2740" s="181">
        <f>WEEKNUM(All_Opps[[#This Row],[Close Date]],1)</f>
        <v>2</v>
      </c>
      <c r="R274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40" s="4" t="s">
        <v>5791</v>
      </c>
      <c r="T2740" s="4" t="s">
        <v>5792</v>
      </c>
      <c r="U2740" s="68">
        <v>44939</v>
      </c>
      <c r="V2740" s="347" t="s">
        <v>18</v>
      </c>
      <c r="W2740" s="9">
        <v>30068</v>
      </c>
      <c r="X2740" s="4" t="s">
        <v>13</v>
      </c>
      <c r="Y2740" s="4" t="s">
        <v>5320</v>
      </c>
      <c r="Z2740" s="68">
        <v>44927</v>
      </c>
    </row>
    <row r="2741" spans="1:26" ht="12.75" x14ac:dyDescent="0.35">
      <c r="A27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2741" s="181" t="str">
        <f>IF(All_Opps[[#This Row],[WeekMod]]&lt;&gt;"",CONCATENATE(All_Opps[[#This Row],[Opp Year]],"-",TEXT(All_Opps[[#This Row],[WeekMod]],"00#")),"")</f>
        <v>2023-053</v>
      </c>
      <c r="C27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2741" s="181" t="str">
        <f>CONCATENATE(All_Opps[[#This Row],[Opp Year]],"-",TEXT(All_Opps[[#This Row],[Week]],"00#"))</f>
        <v>2023-053</v>
      </c>
      <c r="E2741" s="181">
        <f>IFERROR(VALUE(RIGHT(All_Opps[[#This Row],[Opportunity Name]],2)),"")</f>
        <v>3</v>
      </c>
      <c r="F2741" s="181">
        <f>IFERROR(("20"&amp;LEFT(All_Opps[[#This Row],[Opportunity Name]],2))*1,"")</f>
        <v>2023</v>
      </c>
      <c r="G2741" s="181" t="str">
        <f>MID(All_Opps[[#This Row],[Opportunity Name]],3,2)</f>
        <v>06</v>
      </c>
      <c r="H2741" s="181" t="str">
        <f>LEFT(All_Opps[[#This Row],[Opportunity Name]],7)</f>
        <v>2306 Ze</v>
      </c>
      <c r="I2741" s="181" t="str" cm="1">
        <f t="array" ref="I27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41" s="181" t="str">
        <f>YEAR(All_Opps[[#This Row],[Close_Date]])&amp;"-"&amp;TEXT(MONTH(All_Opps[[#This Row],[Close_Date]]),"00")</f>
        <v>2023-01</v>
      </c>
      <c r="K2741" s="182">
        <f>All_Opps[[#This Row],[Created Date2]]*1</f>
        <v>44923</v>
      </c>
      <c r="L2741" s="183">
        <f>YEAR(All_Opps[[#This Row],[Created_Date]])</f>
        <v>2022</v>
      </c>
      <c r="M2741" s="184">
        <f>WEEKNUM(All_Opps[[#This Row],[Created_Date]],16)</f>
        <v>52</v>
      </c>
      <c r="N2741" s="182">
        <f>All_Opps[[#This Row],[Close Date]]*1</f>
        <v>44931</v>
      </c>
      <c r="O2741" s="185">
        <f>YEAR(All_Opps[[#This Row],[Close_Date]])</f>
        <v>2023</v>
      </c>
      <c r="P2741" s="183">
        <f>MONTH(All_Opps[[#This Row],[Close Date]])</f>
        <v>1</v>
      </c>
      <c r="Q2741" s="181">
        <f>WEEKNUM(All_Opps[[#This Row],[Close Date]],1)</f>
        <v>1</v>
      </c>
      <c r="R274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41" s="4" t="s">
        <v>5793</v>
      </c>
      <c r="T2741" s="4" t="s">
        <v>5794</v>
      </c>
      <c r="U2741" s="68">
        <v>44931</v>
      </c>
      <c r="V2741" s="347" t="s">
        <v>18</v>
      </c>
      <c r="W2741" s="9">
        <v>91202</v>
      </c>
      <c r="X2741" s="4" t="s">
        <v>10</v>
      </c>
      <c r="Y2741" s="4" t="s">
        <v>1285</v>
      </c>
      <c r="Z2741" s="68">
        <v>44923</v>
      </c>
    </row>
    <row r="2742" spans="1:26" ht="12.75" x14ac:dyDescent="0.35">
      <c r="A27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2742" s="181" t="str">
        <f>IF(All_Opps[[#This Row],[WeekMod]]&lt;&gt;"",CONCATENATE(All_Opps[[#This Row],[Opp Year]],"-",TEXT(All_Opps[[#This Row],[WeekMod]],"00#")),"")</f>
        <v>2023-059</v>
      </c>
      <c r="C27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2742" s="181" t="str">
        <f>CONCATENATE(All_Opps[[#This Row],[Opp Year]],"-",TEXT(All_Opps[[#This Row],[Week]],"00#"))</f>
        <v>2023-059</v>
      </c>
      <c r="E2742" s="181">
        <f>IFERROR(VALUE(RIGHT(All_Opps[[#This Row],[Opportunity Name]],2)),"")</f>
        <v>5</v>
      </c>
      <c r="F2742" s="181">
        <f>IFERROR(("20"&amp;LEFT(All_Opps[[#This Row],[Opportunity Name]],2))*1,"")</f>
        <v>2023</v>
      </c>
      <c r="G2742" s="181" t="str">
        <f>MID(All_Opps[[#This Row],[Opportunity Name]],3,2)</f>
        <v>05</v>
      </c>
      <c r="H2742" s="181" t="str">
        <f>LEFT(All_Opps[[#This Row],[Opportunity Name]],7)</f>
        <v>2305-10</v>
      </c>
      <c r="I2742" s="181" t="str" cm="1">
        <f t="array" ref="I27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42" s="181" t="str">
        <f>YEAR(All_Opps[[#This Row],[Close_Date]])&amp;"-"&amp;TEXT(MONTH(All_Opps[[#This Row],[Close_Date]]),"00")</f>
        <v>2023-02</v>
      </c>
      <c r="K2742" s="182">
        <f>All_Opps[[#This Row],[Created Date2]]*1</f>
        <v>44967</v>
      </c>
      <c r="L2742" s="183">
        <f>YEAR(All_Opps[[#This Row],[Created_Date]])</f>
        <v>2023</v>
      </c>
      <c r="M2742" s="184">
        <f>WEEKNUM(All_Opps[[#This Row],[Created_Date]],16)</f>
        <v>6</v>
      </c>
      <c r="N2742" s="182">
        <f>All_Opps[[#This Row],[Close Date]]*1</f>
        <v>44974</v>
      </c>
      <c r="O2742" s="185">
        <f>YEAR(All_Opps[[#This Row],[Close_Date]])</f>
        <v>2023</v>
      </c>
      <c r="P2742" s="183">
        <f>MONTH(All_Opps[[#This Row],[Close Date]])</f>
        <v>2</v>
      </c>
      <c r="Q2742" s="181">
        <f>WEEKNUM(All_Opps[[#This Row],[Close Date]],1)</f>
        <v>7</v>
      </c>
      <c r="R274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80</v>
      </c>
      <c r="S2742" s="4" t="s">
        <v>5795</v>
      </c>
      <c r="T2742" s="4" t="s">
        <v>5796</v>
      </c>
      <c r="U2742" s="68">
        <v>44974</v>
      </c>
      <c r="V2742" s="347" t="s">
        <v>19</v>
      </c>
      <c r="W2742" s="9">
        <v>112073</v>
      </c>
      <c r="X2742" s="4" t="s">
        <v>15</v>
      </c>
      <c r="Y2742" s="4" t="s">
        <v>5320</v>
      </c>
      <c r="Z2742" s="68">
        <v>44967</v>
      </c>
    </row>
    <row r="2743" spans="1:26" ht="12.75" x14ac:dyDescent="0.35">
      <c r="A27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2743" s="181" t="str">
        <f>IF(All_Opps[[#This Row],[WeekMod]]&lt;&gt;"",CONCATENATE(All_Opps[[#This Row],[Opp Year]],"-",TEXT(All_Opps[[#This Row],[WeekMod]],"00#")),"")</f>
        <v>2023-059</v>
      </c>
      <c r="C27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2743" s="181" t="str">
        <f>CONCATENATE(All_Opps[[#This Row],[Opp Year]],"-",TEXT(All_Opps[[#This Row],[Week]],"00#"))</f>
        <v>2023-059</v>
      </c>
      <c r="E2743" s="181">
        <f>IFERROR(VALUE(RIGHT(All_Opps[[#This Row],[Opportunity Name]],2)),"")</f>
        <v>1</v>
      </c>
      <c r="F2743" s="181">
        <f>IFERROR(("20"&amp;LEFT(All_Opps[[#This Row],[Opportunity Name]],2))*1,"")</f>
        <v>2023</v>
      </c>
      <c r="G2743" s="181" t="str">
        <f>MID(All_Opps[[#This Row],[Opportunity Name]],3,2)</f>
        <v>04</v>
      </c>
      <c r="H2743" s="181" t="str">
        <f>LEFT(All_Opps[[#This Row],[Opportunity Name]],7)</f>
        <v>2304-04</v>
      </c>
      <c r="I2743" s="181" t="str" cm="1">
        <f t="array" ref="I27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43" s="181" t="str">
        <f>YEAR(All_Opps[[#This Row],[Close_Date]])&amp;"-"&amp;TEXT(MONTH(All_Opps[[#This Row],[Close_Date]]),"00")</f>
        <v>2023-02</v>
      </c>
      <c r="K2743" s="182">
        <f>All_Opps[[#This Row],[Created Date2]]*1</f>
        <v>44973</v>
      </c>
      <c r="L2743" s="183">
        <f>YEAR(All_Opps[[#This Row],[Created_Date]])</f>
        <v>2023</v>
      </c>
      <c r="M2743" s="184">
        <f>WEEKNUM(All_Opps[[#This Row],[Created_Date]],16)</f>
        <v>7</v>
      </c>
      <c r="N2743" s="182">
        <f>All_Opps[[#This Row],[Close Date]]*1</f>
        <v>44973</v>
      </c>
      <c r="O2743" s="185">
        <f>YEAR(All_Opps[[#This Row],[Close_Date]])</f>
        <v>2023</v>
      </c>
      <c r="P2743" s="183">
        <f>MONTH(All_Opps[[#This Row],[Close Date]])</f>
        <v>2</v>
      </c>
      <c r="Q2743" s="181">
        <f>WEEKNUM(All_Opps[[#This Row],[Close Date]],1)</f>
        <v>7</v>
      </c>
      <c r="R274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44</v>
      </c>
      <c r="S2743" s="4" t="s">
        <v>5797</v>
      </c>
      <c r="T2743" s="4" t="s">
        <v>5798</v>
      </c>
      <c r="U2743" s="68">
        <v>44973</v>
      </c>
      <c r="V2743" s="347" t="s">
        <v>19</v>
      </c>
      <c r="W2743" s="341">
        <v>24419</v>
      </c>
      <c r="Y2743" s="4" t="s">
        <v>328</v>
      </c>
      <c r="Z2743" s="68">
        <v>44973</v>
      </c>
    </row>
    <row r="2744" spans="1:26" ht="12.75" x14ac:dyDescent="0.35">
      <c r="A27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2744" s="181" t="str">
        <f>IF(All_Opps[[#This Row],[WeekMod]]&lt;&gt;"",CONCATENATE(All_Opps[[#This Row],[Opp Year]],"-",TEXT(All_Opps[[#This Row],[WeekMod]],"00#")),"")</f>
        <v>2023-055</v>
      </c>
      <c r="C27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2744" s="181" t="str">
        <f>CONCATENATE(All_Opps[[#This Row],[Opp Year]],"-",TEXT(All_Opps[[#This Row],[Week]],"00#"))</f>
        <v>2023-055</v>
      </c>
      <c r="E2744" s="181">
        <f>IFERROR(VALUE(RIGHT(All_Opps[[#This Row],[Opportunity Name]],2)),"")</f>
        <v>7</v>
      </c>
      <c r="F2744" s="181">
        <f>IFERROR(("20"&amp;LEFT(All_Opps[[#This Row],[Opportunity Name]],2))*1,"")</f>
        <v>2023</v>
      </c>
      <c r="G2744" s="181" t="str">
        <f>MID(All_Opps[[#This Row],[Opportunity Name]],3,2)</f>
        <v>12</v>
      </c>
      <c r="H2744" s="181" t="str">
        <f>LEFT(All_Opps[[#This Row],[Opportunity Name]],7)</f>
        <v>2312 Je</v>
      </c>
      <c r="I2744" s="181" t="str" cm="1">
        <f t="array" ref="I27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44" s="181" t="str">
        <f>YEAR(All_Opps[[#This Row],[Close_Date]])&amp;"-"&amp;TEXT(MONTH(All_Opps[[#This Row],[Close_Date]]),"00")</f>
        <v>2023-01</v>
      </c>
      <c r="K2744" s="182">
        <f>All_Opps[[#This Row],[Created Date2]]*1</f>
        <v>44906</v>
      </c>
      <c r="L2744" s="183">
        <f>YEAR(All_Opps[[#This Row],[Created_Date]])</f>
        <v>2022</v>
      </c>
      <c r="M2744" s="184">
        <f>WEEKNUM(All_Opps[[#This Row],[Created_Date]],16)</f>
        <v>50</v>
      </c>
      <c r="N2744" s="182">
        <f>All_Opps[[#This Row],[Close Date]]*1</f>
        <v>44946</v>
      </c>
      <c r="O2744" s="185">
        <f>YEAR(All_Opps[[#This Row],[Close_Date]])</f>
        <v>2023</v>
      </c>
      <c r="P2744" s="183">
        <f>MONTH(All_Opps[[#This Row],[Close Date]])</f>
        <v>1</v>
      </c>
      <c r="Q2744" s="181">
        <f>WEEKNUM(All_Opps[[#This Row],[Close Date]],1)</f>
        <v>3</v>
      </c>
      <c r="R274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44" s="4" t="s">
        <v>5799</v>
      </c>
      <c r="T2744" s="4" t="s">
        <v>5800</v>
      </c>
      <c r="U2744" s="68">
        <v>44946</v>
      </c>
      <c r="V2744" s="347" t="s">
        <v>18</v>
      </c>
      <c r="W2744" s="341">
        <v>122139</v>
      </c>
      <c r="X2744" s="4" t="s">
        <v>13</v>
      </c>
      <c r="Y2744" s="4" t="s">
        <v>328</v>
      </c>
      <c r="Z2744" s="68">
        <v>44906</v>
      </c>
    </row>
    <row r="2745" spans="1:26" ht="12.75" x14ac:dyDescent="0.35">
      <c r="A27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2745" s="181" t="str">
        <f>IF(All_Opps[[#This Row],[WeekMod]]&lt;&gt;"",CONCATENATE(All_Opps[[#This Row],[Opp Year]],"-",TEXT(All_Opps[[#This Row],[WeekMod]],"00#")),"")</f>
        <v>2023-056</v>
      </c>
      <c r="C27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2745" s="181" t="str">
        <f>CONCATENATE(All_Opps[[#This Row],[Opp Year]],"-",TEXT(All_Opps[[#This Row],[Week]],"00#"))</f>
        <v>2023-056</v>
      </c>
      <c r="E2745" s="181">
        <f>IFERROR(VALUE(RIGHT(All_Opps[[#This Row],[Opportunity Name]],2)),"")</f>
        <v>1</v>
      </c>
      <c r="F2745" s="181">
        <f>IFERROR(("20"&amp;LEFT(All_Opps[[#This Row],[Opportunity Name]],2))*1,"")</f>
        <v>2023</v>
      </c>
      <c r="G2745" s="181" t="str">
        <f>MID(All_Opps[[#This Row],[Opportunity Name]],3,2)</f>
        <v>08</v>
      </c>
      <c r="H2745" s="181" t="str">
        <f>LEFT(All_Opps[[#This Row],[Opportunity Name]],7)</f>
        <v>2308 Ra</v>
      </c>
      <c r="I2745" s="181" t="str" cm="1">
        <f t="array" ref="I27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45" s="181" t="str">
        <f>YEAR(All_Opps[[#This Row],[Close_Date]])&amp;"-"&amp;TEXT(MONTH(All_Opps[[#This Row],[Close_Date]]),"00")</f>
        <v>2023-01</v>
      </c>
      <c r="K2745" s="182">
        <f>All_Opps[[#This Row],[Created Date2]]*1</f>
        <v>44932</v>
      </c>
      <c r="L2745" s="183">
        <f>YEAR(All_Opps[[#This Row],[Created_Date]])</f>
        <v>2023</v>
      </c>
      <c r="M2745" s="184">
        <f>WEEKNUM(All_Opps[[#This Row],[Created_Date]],16)</f>
        <v>1</v>
      </c>
      <c r="N2745" s="182">
        <f>All_Opps[[#This Row],[Close Date]]*1</f>
        <v>44953</v>
      </c>
      <c r="O2745" s="185">
        <f>YEAR(All_Opps[[#This Row],[Close_Date]])</f>
        <v>2023</v>
      </c>
      <c r="P2745" s="183">
        <f>MONTH(All_Opps[[#This Row],[Close Date]])</f>
        <v>1</v>
      </c>
      <c r="Q2745" s="181">
        <f>WEEKNUM(All_Opps[[#This Row],[Close Date]],1)</f>
        <v>4</v>
      </c>
      <c r="R274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45" s="4" t="s">
        <v>5801</v>
      </c>
      <c r="T2745" s="4" t="s">
        <v>5802</v>
      </c>
      <c r="U2745" s="68">
        <v>44953</v>
      </c>
      <c r="V2745" s="347" t="s">
        <v>21</v>
      </c>
      <c r="W2745" s="341">
        <v>14162</v>
      </c>
      <c r="X2745" s="4" t="s">
        <v>13</v>
      </c>
      <c r="Y2745" s="4" t="s">
        <v>328</v>
      </c>
      <c r="Z2745" s="68">
        <v>44932</v>
      </c>
    </row>
    <row r="2746" spans="1:26" ht="12.75" x14ac:dyDescent="0.35">
      <c r="A27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2746" s="181" t="str">
        <f>IF(All_Opps[[#This Row],[WeekMod]]&lt;&gt;"",CONCATENATE(All_Opps[[#This Row],[Opp Year]],"-",TEXT(All_Opps[[#This Row],[WeekMod]],"00#")),"")</f>
        <v>2023-059</v>
      </c>
      <c r="C27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2746" s="181" t="str">
        <f>CONCATENATE(All_Opps[[#This Row],[Opp Year]],"-",TEXT(All_Opps[[#This Row],[Week]],"00#"))</f>
        <v>2023-059</v>
      </c>
      <c r="E2746" s="181">
        <f>IFERROR(VALUE(RIGHT(All_Opps[[#This Row],[Opportunity Name]],2)),"")</f>
        <v>2</v>
      </c>
      <c r="F2746" s="181">
        <f>IFERROR(("20"&amp;LEFT(All_Opps[[#This Row],[Opportunity Name]],2))*1,"")</f>
        <v>2023</v>
      </c>
      <c r="G2746" s="181" t="str">
        <f>MID(All_Opps[[#This Row],[Opportunity Name]],3,2)</f>
        <v>12</v>
      </c>
      <c r="H2746" s="181" t="str">
        <f>LEFT(All_Opps[[#This Row],[Opportunity Name]],7)</f>
        <v>2312 Oa</v>
      </c>
      <c r="I2746" s="181" t="str" cm="1">
        <f t="array" ref="I27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46" s="181" t="str">
        <f>YEAR(All_Opps[[#This Row],[Close_Date]])&amp;"-"&amp;TEXT(MONTH(All_Opps[[#This Row],[Close_Date]]),"00")</f>
        <v>2023-02</v>
      </c>
      <c r="K2746" s="182">
        <f>All_Opps[[#This Row],[Created Date2]]*1</f>
        <v>44955</v>
      </c>
      <c r="L2746" s="183">
        <f>YEAR(All_Opps[[#This Row],[Created_Date]])</f>
        <v>2023</v>
      </c>
      <c r="M2746" s="184">
        <f>WEEKNUM(All_Opps[[#This Row],[Created_Date]],16)</f>
        <v>5</v>
      </c>
      <c r="N2746" s="182">
        <f>All_Opps[[#This Row],[Close Date]]*1</f>
        <v>44970</v>
      </c>
      <c r="O2746" s="185">
        <f>YEAR(All_Opps[[#This Row],[Close_Date]])</f>
        <v>2023</v>
      </c>
      <c r="P2746" s="183">
        <f>MONTH(All_Opps[[#This Row],[Close Date]])</f>
        <v>2</v>
      </c>
      <c r="Q2746" s="181">
        <f>WEEKNUM(All_Opps[[#This Row],[Close Date]],1)</f>
        <v>7</v>
      </c>
      <c r="R274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46" s="4" t="s">
        <v>5803</v>
      </c>
      <c r="T2746" s="4" t="s">
        <v>5804</v>
      </c>
      <c r="U2746" s="68">
        <v>44970</v>
      </c>
      <c r="V2746" s="347" t="s">
        <v>18</v>
      </c>
      <c r="W2746" s="341">
        <v>66840</v>
      </c>
      <c r="X2746" s="4" t="s">
        <v>15</v>
      </c>
      <c r="Y2746" s="4" t="s">
        <v>328</v>
      </c>
      <c r="Z2746" s="68">
        <v>44955</v>
      </c>
    </row>
    <row r="2747" spans="1:26" ht="12.75" x14ac:dyDescent="0.35">
      <c r="A27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2747" s="181" t="str">
        <f>IF(All_Opps[[#This Row],[WeekMod]]&lt;&gt;"",CONCATENATE(All_Opps[[#This Row],[Opp Year]],"-",TEXT(All_Opps[[#This Row],[WeekMod]],"00#")),"")</f>
        <v>2023-058</v>
      </c>
      <c r="C27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2747" s="181" t="str">
        <f>CONCATENATE(All_Opps[[#This Row],[Opp Year]],"-",TEXT(All_Opps[[#This Row],[Week]],"00#"))</f>
        <v>2023-058</v>
      </c>
      <c r="E2747" s="181">
        <f>IFERROR(VALUE(RIGHT(All_Opps[[#This Row],[Opportunity Name]],2)),"")</f>
        <v>5</v>
      </c>
      <c r="F2747" s="181">
        <f>IFERROR(("20"&amp;LEFT(All_Opps[[#This Row],[Opportunity Name]],2))*1,"")</f>
        <v>2023</v>
      </c>
      <c r="G2747" s="181" t="str">
        <f>MID(All_Opps[[#This Row],[Opportunity Name]],3,2)</f>
        <v>12</v>
      </c>
      <c r="H2747" s="181" t="str">
        <f>LEFT(All_Opps[[#This Row],[Opportunity Name]],7)</f>
        <v>2312 Ha</v>
      </c>
      <c r="I2747" s="181" t="str" cm="1">
        <f t="array" ref="I27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47" s="181" t="str">
        <f>YEAR(All_Opps[[#This Row],[Close_Date]])&amp;"-"&amp;TEXT(MONTH(All_Opps[[#This Row],[Close_Date]]),"00")</f>
        <v>2023-02</v>
      </c>
      <c r="K2747" s="182">
        <f>All_Opps[[#This Row],[Created Date2]]*1</f>
        <v>44947</v>
      </c>
      <c r="L2747" s="183">
        <f>YEAR(All_Opps[[#This Row],[Created_Date]])</f>
        <v>2023</v>
      </c>
      <c r="M2747" s="184">
        <f>WEEKNUM(All_Opps[[#This Row],[Created_Date]],16)</f>
        <v>4</v>
      </c>
      <c r="N2747" s="182">
        <f>All_Opps[[#This Row],[Close Date]]*1</f>
        <v>44962</v>
      </c>
      <c r="O2747" s="185">
        <f>YEAR(All_Opps[[#This Row],[Close_Date]])</f>
        <v>2023</v>
      </c>
      <c r="P2747" s="183">
        <f>MONTH(All_Opps[[#This Row],[Close Date]])</f>
        <v>2</v>
      </c>
      <c r="Q2747" s="181">
        <f>WEEKNUM(All_Opps[[#This Row],[Close Date]],1)</f>
        <v>6</v>
      </c>
      <c r="R274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47" s="4" t="s">
        <v>5805</v>
      </c>
      <c r="T2747" s="4" t="s">
        <v>5806</v>
      </c>
      <c r="U2747" s="68">
        <v>44962</v>
      </c>
      <c r="V2747" s="347" t="s">
        <v>18</v>
      </c>
      <c r="W2747" s="341">
        <v>105830</v>
      </c>
      <c r="X2747" s="4" t="s">
        <v>6</v>
      </c>
      <c r="Y2747" s="4" t="s">
        <v>328</v>
      </c>
      <c r="Z2747" s="68">
        <v>44947</v>
      </c>
    </row>
    <row r="2748" spans="1:26" ht="12.75" x14ac:dyDescent="0.35">
      <c r="A27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2748" s="181" t="str">
        <f>IF(All_Opps[[#This Row],[WeekMod]]&lt;&gt;"",CONCATENATE(All_Opps[[#This Row],[Opp Year]],"-",TEXT(All_Opps[[#This Row],[WeekMod]],"00#")),"")</f>
        <v>2023-053</v>
      </c>
      <c r="C27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2748" s="181" t="str">
        <f>CONCATENATE(All_Opps[[#This Row],[Opp Year]],"-",TEXT(All_Opps[[#This Row],[Week]],"00#"))</f>
        <v>2023-053</v>
      </c>
      <c r="E2748" s="181">
        <f>IFERROR(VALUE(RIGHT(All_Opps[[#This Row],[Opportunity Name]],2)),"")</f>
        <v>6</v>
      </c>
      <c r="F2748" s="181">
        <f>IFERROR(("20"&amp;LEFT(All_Opps[[#This Row],[Opportunity Name]],2))*1,"")</f>
        <v>2023</v>
      </c>
      <c r="G2748" s="181" t="str">
        <f>MID(All_Opps[[#This Row],[Opportunity Name]],3,2)</f>
        <v>05</v>
      </c>
      <c r="H2748" s="181" t="str">
        <f>LEFT(All_Opps[[#This Row],[Opportunity Name]],7)</f>
        <v>2305 Du</v>
      </c>
      <c r="I2748" s="181" t="str" cm="1">
        <f t="array" ref="I27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48" s="181" t="str">
        <f>YEAR(All_Opps[[#This Row],[Close_Date]])&amp;"-"&amp;TEXT(MONTH(All_Opps[[#This Row],[Close_Date]]),"00")</f>
        <v>2023-01</v>
      </c>
      <c r="K2748" s="182">
        <f>All_Opps[[#This Row],[Created Date2]]*1</f>
        <v>44914</v>
      </c>
      <c r="L2748" s="183">
        <f>YEAR(All_Opps[[#This Row],[Created_Date]])</f>
        <v>2022</v>
      </c>
      <c r="M2748" s="184">
        <f>WEEKNUM(All_Opps[[#This Row],[Created_Date]],16)</f>
        <v>51</v>
      </c>
      <c r="N2748" s="182">
        <f>All_Opps[[#This Row],[Close Date]]*1</f>
        <v>44929</v>
      </c>
      <c r="O2748" s="185">
        <f>YEAR(All_Opps[[#This Row],[Close_Date]])</f>
        <v>2023</v>
      </c>
      <c r="P2748" s="183">
        <f>MONTH(All_Opps[[#This Row],[Close Date]])</f>
        <v>1</v>
      </c>
      <c r="Q2748" s="181">
        <f>WEEKNUM(All_Opps[[#This Row],[Close Date]],1)</f>
        <v>1</v>
      </c>
      <c r="R274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48" s="4" t="s">
        <v>5807</v>
      </c>
      <c r="T2748" s="4" t="s">
        <v>5808</v>
      </c>
      <c r="U2748" s="68">
        <v>44929</v>
      </c>
      <c r="V2748" s="347" t="s">
        <v>18</v>
      </c>
      <c r="W2748" s="341">
        <v>110301</v>
      </c>
      <c r="X2748" s="4" t="s">
        <v>159</v>
      </c>
      <c r="Y2748" s="4" t="s">
        <v>328</v>
      </c>
      <c r="Z2748" s="68">
        <v>44914</v>
      </c>
    </row>
    <row r="2749" spans="1:26" ht="12.75" x14ac:dyDescent="0.35">
      <c r="A27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2749" s="181" t="str">
        <f>IF(All_Opps[[#This Row],[WeekMod]]&lt;&gt;"",CONCATENATE(All_Opps[[#This Row],[Opp Year]],"-",TEXT(All_Opps[[#This Row],[WeekMod]],"00#")),"")</f>
        <v>2023-053</v>
      </c>
      <c r="C27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2749" s="181" t="str">
        <f>CONCATENATE(All_Opps[[#This Row],[Opp Year]],"-",TEXT(All_Opps[[#This Row],[Week]],"00#"))</f>
        <v>2023-053</v>
      </c>
      <c r="E2749" s="181">
        <f>IFERROR(VALUE(RIGHT(All_Opps[[#This Row],[Opportunity Name]],2)),"")</f>
        <v>6</v>
      </c>
      <c r="F2749" s="181">
        <f>IFERROR(("20"&amp;LEFT(All_Opps[[#This Row],[Opportunity Name]],2))*1,"")</f>
        <v>2023</v>
      </c>
      <c r="G2749" s="181" t="str">
        <f>MID(All_Opps[[#This Row],[Opportunity Name]],3,2)</f>
        <v>06</v>
      </c>
      <c r="H2749" s="181" t="str">
        <f>LEFT(All_Opps[[#This Row],[Opportunity Name]],7)</f>
        <v>2306 Ro</v>
      </c>
      <c r="I2749" s="181" t="str" cm="1">
        <f t="array" ref="I27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49" s="181" t="str">
        <f>YEAR(All_Opps[[#This Row],[Close_Date]])&amp;"-"&amp;TEXT(MONTH(All_Opps[[#This Row],[Close_Date]]),"00")</f>
        <v>2023-01</v>
      </c>
      <c r="K2749" s="182">
        <f>All_Opps[[#This Row],[Created Date2]]*1</f>
        <v>44916</v>
      </c>
      <c r="L2749" s="183">
        <f>YEAR(All_Opps[[#This Row],[Created_Date]])</f>
        <v>2022</v>
      </c>
      <c r="M2749" s="184">
        <f>WEEKNUM(All_Opps[[#This Row],[Created_Date]],16)</f>
        <v>51</v>
      </c>
      <c r="N2749" s="182">
        <f>All_Opps[[#This Row],[Close Date]]*1</f>
        <v>44928</v>
      </c>
      <c r="O2749" s="185">
        <f>YEAR(All_Opps[[#This Row],[Close_Date]])</f>
        <v>2023</v>
      </c>
      <c r="P2749" s="183">
        <f>MONTH(All_Opps[[#This Row],[Close Date]])</f>
        <v>1</v>
      </c>
      <c r="Q2749" s="181">
        <f>WEEKNUM(All_Opps[[#This Row],[Close Date]],1)</f>
        <v>1</v>
      </c>
      <c r="R274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49" s="4" t="s">
        <v>5809</v>
      </c>
      <c r="T2749" s="4" t="s">
        <v>5810</v>
      </c>
      <c r="U2749" s="68">
        <v>44928</v>
      </c>
      <c r="V2749" s="347" t="s">
        <v>18</v>
      </c>
      <c r="W2749" s="9">
        <v>90873</v>
      </c>
      <c r="X2749" s="4" t="s">
        <v>13</v>
      </c>
      <c r="Y2749" s="4" t="s">
        <v>1285</v>
      </c>
      <c r="Z2749" s="68">
        <v>44916</v>
      </c>
    </row>
    <row r="2750" spans="1:26" ht="12.75" x14ac:dyDescent="0.35">
      <c r="A27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2750" s="181" t="str">
        <f>IF(All_Opps[[#This Row],[WeekMod]]&lt;&gt;"",CONCATENATE(All_Opps[[#This Row],[Opp Year]],"-",TEXT(All_Opps[[#This Row],[WeekMod]],"00#")),"")</f>
        <v>2023-053</v>
      </c>
      <c r="C27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2750" s="181" t="str">
        <f>CONCATENATE(All_Opps[[#This Row],[Opp Year]],"-",TEXT(All_Opps[[#This Row],[Week]],"00#"))</f>
        <v>2023-053</v>
      </c>
      <c r="E2750" s="181">
        <f>IFERROR(VALUE(RIGHT(All_Opps[[#This Row],[Opportunity Name]],2)),"")</f>
        <v>4</v>
      </c>
      <c r="F2750" s="181">
        <f>IFERROR(("20"&amp;LEFT(All_Opps[[#This Row],[Opportunity Name]],2))*1,"")</f>
        <v>2023</v>
      </c>
      <c r="G2750" s="181" t="str">
        <f>MID(All_Opps[[#This Row],[Opportunity Name]],3,2)</f>
        <v>03</v>
      </c>
      <c r="H2750" s="181" t="str">
        <f>LEFT(All_Opps[[#This Row],[Opportunity Name]],7)</f>
        <v>2303 Ur</v>
      </c>
      <c r="I2750" s="181" t="str" cm="1">
        <f t="array" ref="I27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50" s="181" t="str">
        <f>YEAR(All_Opps[[#This Row],[Close_Date]])&amp;"-"&amp;TEXT(MONTH(All_Opps[[#This Row],[Close_Date]]),"00")</f>
        <v>2023-01</v>
      </c>
      <c r="K2750" s="182">
        <f>All_Opps[[#This Row],[Created Date2]]*1</f>
        <v>44922</v>
      </c>
      <c r="L2750" s="183">
        <f>YEAR(All_Opps[[#This Row],[Created_Date]])</f>
        <v>2022</v>
      </c>
      <c r="M2750" s="184">
        <f>WEEKNUM(All_Opps[[#This Row],[Created_Date]],16)</f>
        <v>52</v>
      </c>
      <c r="N2750" s="182">
        <f>All_Opps[[#This Row],[Close Date]]*1</f>
        <v>44931</v>
      </c>
      <c r="O2750" s="185">
        <f>YEAR(All_Opps[[#This Row],[Close_Date]])</f>
        <v>2023</v>
      </c>
      <c r="P2750" s="183">
        <f>MONTH(All_Opps[[#This Row],[Close Date]])</f>
        <v>1</v>
      </c>
      <c r="Q2750" s="181">
        <f>WEEKNUM(All_Opps[[#This Row],[Close Date]],1)</f>
        <v>1</v>
      </c>
      <c r="R275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50" s="4" t="s">
        <v>5811</v>
      </c>
      <c r="T2750" s="4" t="s">
        <v>5812</v>
      </c>
      <c r="U2750" s="68">
        <v>44931</v>
      </c>
      <c r="V2750" s="347" t="s">
        <v>18</v>
      </c>
      <c r="W2750" s="341">
        <v>117950</v>
      </c>
      <c r="X2750" s="4" t="s">
        <v>15</v>
      </c>
      <c r="Y2750" s="4" t="s">
        <v>328</v>
      </c>
      <c r="Z2750" s="68">
        <v>44922</v>
      </c>
    </row>
    <row r="2751" spans="1:26" ht="12.75" x14ac:dyDescent="0.35">
      <c r="A27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</v>
      </c>
      <c r="B2751" s="181" t="str">
        <f>IF(All_Opps[[#This Row],[WeekMod]]&lt;&gt;"",CONCATENATE(All_Opps[[#This Row],[Opp Year]],"-",TEXT(All_Opps[[#This Row],[WeekMod]],"00#")),"")</f>
        <v>2024-004</v>
      </c>
      <c r="C27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</v>
      </c>
      <c r="D2751" s="181" t="str">
        <f>CONCATENATE(All_Opps[[#This Row],[Opp Year]],"-",TEXT(All_Opps[[#This Row],[Week]],"00#"))</f>
        <v>2024-004</v>
      </c>
      <c r="E2751" s="181">
        <f>IFERROR(VALUE(RIGHT(All_Opps[[#This Row],[Opportunity Name]],2)),"")</f>
        <v>4</v>
      </c>
      <c r="F2751" s="181">
        <f>IFERROR(("20"&amp;LEFT(All_Opps[[#This Row],[Opportunity Name]],2))*1,"")</f>
        <v>2024</v>
      </c>
      <c r="G2751" s="181" t="str">
        <f>MID(All_Opps[[#This Row],[Opportunity Name]],3,2)</f>
        <v>06</v>
      </c>
      <c r="H2751" s="181" t="str">
        <f>LEFT(All_Opps[[#This Row],[Opportunity Name]],7)</f>
        <v>2406 Ea</v>
      </c>
      <c r="I2751" s="181" t="str" cm="1">
        <f t="array" ref="I27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51" s="181" t="str">
        <f>YEAR(All_Opps[[#This Row],[Close_Date]])&amp;"-"&amp;TEXT(MONTH(All_Opps[[#This Row],[Close_Date]]),"00")</f>
        <v>2023-01</v>
      </c>
      <c r="K2751" s="182">
        <f>All_Opps[[#This Row],[Created Date2]]*1</f>
        <v>44948</v>
      </c>
      <c r="L2751" s="183">
        <f>YEAR(All_Opps[[#This Row],[Created_Date]])</f>
        <v>2023</v>
      </c>
      <c r="M2751" s="184">
        <f>WEEKNUM(All_Opps[[#This Row],[Created_Date]],16)</f>
        <v>4</v>
      </c>
      <c r="N2751" s="182">
        <f>All_Opps[[#This Row],[Close Date]]*1</f>
        <v>44950</v>
      </c>
      <c r="O2751" s="185">
        <f>YEAR(All_Opps[[#This Row],[Close_Date]])</f>
        <v>2023</v>
      </c>
      <c r="P2751" s="183">
        <f>MONTH(All_Opps[[#This Row],[Close Date]])</f>
        <v>1</v>
      </c>
      <c r="Q2751" s="181">
        <f>WEEKNUM(All_Opps[[#This Row],[Close Date]],1)</f>
        <v>4</v>
      </c>
      <c r="R27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51" s="4" t="s">
        <v>5813</v>
      </c>
      <c r="T2751" s="4" t="s">
        <v>5814</v>
      </c>
      <c r="U2751" s="68">
        <v>44950</v>
      </c>
      <c r="V2751" s="347" t="s">
        <v>18</v>
      </c>
      <c r="W2751" s="9">
        <v>82132</v>
      </c>
      <c r="X2751" s="4" t="s">
        <v>11</v>
      </c>
      <c r="Y2751" s="4" t="s">
        <v>1285</v>
      </c>
      <c r="Z2751" s="68">
        <v>44948</v>
      </c>
    </row>
    <row r="2752" spans="1:26" ht="12.75" x14ac:dyDescent="0.35">
      <c r="A27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2752" s="181" t="str">
        <f>IF(All_Opps[[#This Row],[WeekMod]]&lt;&gt;"",CONCATENATE(All_Opps[[#This Row],[Opp Year]],"-",TEXT(All_Opps[[#This Row],[WeekMod]],"00#")),"")</f>
        <v>2023-056</v>
      </c>
      <c r="C27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2752" s="181" t="str">
        <f>CONCATENATE(All_Opps[[#This Row],[Opp Year]],"-",TEXT(All_Opps[[#This Row],[Week]],"00#"))</f>
        <v>2023-056</v>
      </c>
      <c r="E2752" s="181">
        <f>IFERROR(VALUE(RIGHT(All_Opps[[#This Row],[Opportunity Name]],2)),"")</f>
        <v>4</v>
      </c>
      <c r="F2752" s="181">
        <f>IFERROR(("20"&amp;LEFT(All_Opps[[#This Row],[Opportunity Name]],2))*1,"")</f>
        <v>2023</v>
      </c>
      <c r="G2752" s="181" t="str">
        <f>MID(All_Opps[[#This Row],[Opportunity Name]],3,2)</f>
        <v>09</v>
      </c>
      <c r="H2752" s="181" t="str">
        <f>LEFT(All_Opps[[#This Row],[Opportunity Name]],7)</f>
        <v>2309-19</v>
      </c>
      <c r="I2752" s="181" t="str" cm="1">
        <f t="array" ref="I27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52" s="181" t="str">
        <f>YEAR(All_Opps[[#This Row],[Close_Date]])&amp;"-"&amp;TEXT(MONTH(All_Opps[[#This Row],[Close_Date]]),"00")</f>
        <v>2023-01</v>
      </c>
      <c r="K2752" s="182">
        <f>All_Opps[[#This Row],[Created Date2]]*1</f>
        <v>44948</v>
      </c>
      <c r="L2752" s="183">
        <f>YEAR(All_Opps[[#This Row],[Created_Date]])</f>
        <v>2023</v>
      </c>
      <c r="M2752" s="184">
        <f>WEEKNUM(All_Opps[[#This Row],[Created_Date]],16)</f>
        <v>4</v>
      </c>
      <c r="N2752" s="182">
        <f>All_Opps[[#This Row],[Close Date]]*1</f>
        <v>44948</v>
      </c>
      <c r="O2752" s="185">
        <f>YEAR(All_Opps[[#This Row],[Close_Date]])</f>
        <v>2023</v>
      </c>
      <c r="P2752" s="183">
        <f>MONTH(All_Opps[[#This Row],[Close Date]])</f>
        <v>1</v>
      </c>
      <c r="Q2752" s="181">
        <f>WEEKNUM(All_Opps[[#This Row],[Close Date]],1)</f>
        <v>4</v>
      </c>
      <c r="R275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222</v>
      </c>
      <c r="S2752" s="4" t="s">
        <v>5815</v>
      </c>
      <c r="T2752" s="4" t="s">
        <v>5816</v>
      </c>
      <c r="U2752" s="68">
        <v>44948</v>
      </c>
      <c r="V2752" s="347" t="s">
        <v>19</v>
      </c>
      <c r="W2752" s="341">
        <v>310239</v>
      </c>
      <c r="X2752" s="4" t="s">
        <v>12</v>
      </c>
      <c r="Y2752" s="4" t="s">
        <v>328</v>
      </c>
      <c r="Z2752" s="68">
        <v>44948</v>
      </c>
    </row>
    <row r="2753" spans="1:26" ht="12.75" x14ac:dyDescent="0.35">
      <c r="A27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2753" s="181" t="str">
        <f>IF(All_Opps[[#This Row],[WeekMod]]&lt;&gt;"",CONCATENATE(All_Opps[[#This Row],[Opp Year]],"-",TEXT(All_Opps[[#This Row],[WeekMod]],"00#")),"")</f>
        <v>2023-060</v>
      </c>
      <c r="C27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2753" s="181" t="str">
        <f>CONCATENATE(All_Opps[[#This Row],[Opp Year]],"-",TEXT(All_Opps[[#This Row],[Week]],"00#"))</f>
        <v>2023-060</v>
      </c>
      <c r="E2753" s="181">
        <f>IFERROR(VALUE(RIGHT(All_Opps[[#This Row],[Opportunity Name]],2)),"")</f>
        <v>2</v>
      </c>
      <c r="F2753" s="181">
        <f>IFERROR(("20"&amp;LEFT(All_Opps[[#This Row],[Opportunity Name]],2))*1,"")</f>
        <v>2023</v>
      </c>
      <c r="G2753" s="181" t="str">
        <f>MID(All_Opps[[#This Row],[Opportunity Name]],3,2)</f>
        <v>11</v>
      </c>
      <c r="H2753" s="181" t="str">
        <f>LEFT(All_Opps[[#This Row],[Opportunity Name]],7)</f>
        <v>2311 Du</v>
      </c>
      <c r="I2753" s="181" t="str" cm="1">
        <f t="array" ref="I27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53" s="181" t="str">
        <f>YEAR(All_Opps[[#This Row],[Close_Date]])&amp;"-"&amp;TEXT(MONTH(All_Opps[[#This Row],[Close_Date]]),"00")</f>
        <v>2023-02</v>
      </c>
      <c r="K2753" s="182">
        <f>All_Opps[[#This Row],[Created Date2]]*1</f>
        <v>44965</v>
      </c>
      <c r="L2753" s="183">
        <f>YEAR(All_Opps[[#This Row],[Created_Date]])</f>
        <v>2023</v>
      </c>
      <c r="M2753" s="184">
        <f>WEEKNUM(All_Opps[[#This Row],[Created_Date]],16)</f>
        <v>6</v>
      </c>
      <c r="N2753" s="182">
        <f>All_Opps[[#This Row],[Close Date]]*1</f>
        <v>44979</v>
      </c>
      <c r="O2753" s="185">
        <f>YEAR(All_Opps[[#This Row],[Close_Date]])</f>
        <v>2023</v>
      </c>
      <c r="P2753" s="183">
        <f>MONTH(All_Opps[[#This Row],[Close Date]])</f>
        <v>2</v>
      </c>
      <c r="Q2753" s="181">
        <f>WEEKNUM(All_Opps[[#This Row],[Close Date]],1)</f>
        <v>8</v>
      </c>
      <c r="R275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53" s="4" t="s">
        <v>5817</v>
      </c>
      <c r="T2753" s="4" t="s">
        <v>5818</v>
      </c>
      <c r="U2753" s="68">
        <v>44979</v>
      </c>
      <c r="V2753" s="347" t="s">
        <v>18</v>
      </c>
      <c r="W2753" s="9">
        <v>46435</v>
      </c>
      <c r="X2753" s="4" t="s">
        <v>11</v>
      </c>
      <c r="Y2753" s="4" t="s">
        <v>5320</v>
      </c>
      <c r="Z2753" s="68">
        <v>44965</v>
      </c>
    </row>
    <row r="2754" spans="1:26" ht="12.75" x14ac:dyDescent="0.35">
      <c r="A27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</v>
      </c>
      <c r="B2754" s="181" t="str">
        <f>IF(All_Opps[[#This Row],[WeekMod]]&lt;&gt;"",CONCATENATE(All_Opps[[#This Row],[Opp Year]],"-",TEXT(All_Opps[[#This Row],[WeekMod]],"00#")),"")</f>
        <v>2024-007</v>
      </c>
      <c r="C27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</v>
      </c>
      <c r="D2754" s="181" t="str">
        <f>CONCATENATE(All_Opps[[#This Row],[Opp Year]],"-",TEXT(All_Opps[[#This Row],[Week]],"00#"))</f>
        <v>2024-007</v>
      </c>
      <c r="E2754" s="181">
        <f>IFERROR(VALUE(RIGHT(All_Opps[[#This Row],[Opportunity Name]],2)),"")</f>
        <v>7</v>
      </c>
      <c r="F2754" s="181">
        <f>IFERROR(("20"&amp;LEFT(All_Opps[[#This Row],[Opportunity Name]],2))*1,"")</f>
        <v>2024</v>
      </c>
      <c r="G2754" s="181" t="str">
        <f>MID(All_Opps[[#This Row],[Opportunity Name]],3,2)</f>
        <v>07</v>
      </c>
      <c r="H2754" s="181" t="str">
        <f>LEFT(All_Opps[[#This Row],[Opportunity Name]],7)</f>
        <v>2407 Br</v>
      </c>
      <c r="I2754" s="181" t="str" cm="1">
        <f t="array" ref="I27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54" s="181" t="str">
        <f>YEAR(All_Opps[[#This Row],[Close_Date]])&amp;"-"&amp;TEXT(MONTH(All_Opps[[#This Row],[Close_Date]]),"00")</f>
        <v>2023-02</v>
      </c>
      <c r="K2754" s="182">
        <f>All_Opps[[#This Row],[Created Date2]]*1</f>
        <v>44950</v>
      </c>
      <c r="L2754" s="183">
        <f>YEAR(All_Opps[[#This Row],[Created_Date]])</f>
        <v>2023</v>
      </c>
      <c r="M2754" s="184">
        <f>WEEKNUM(All_Opps[[#This Row],[Created_Date]],16)</f>
        <v>4</v>
      </c>
      <c r="N2754" s="182">
        <f>All_Opps[[#This Row],[Close Date]]*1</f>
        <v>44972</v>
      </c>
      <c r="O2754" s="185">
        <f>YEAR(All_Opps[[#This Row],[Close_Date]])</f>
        <v>2023</v>
      </c>
      <c r="P2754" s="183">
        <f>MONTH(All_Opps[[#This Row],[Close Date]])</f>
        <v>2</v>
      </c>
      <c r="Q2754" s="181">
        <f>WEEKNUM(All_Opps[[#This Row],[Close Date]],1)</f>
        <v>7</v>
      </c>
      <c r="R275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54" s="4" t="s">
        <v>5819</v>
      </c>
      <c r="T2754" s="4" t="s">
        <v>5820</v>
      </c>
      <c r="U2754" s="68">
        <v>44972</v>
      </c>
      <c r="V2754" s="347" t="s">
        <v>21</v>
      </c>
      <c r="W2754" s="9">
        <v>220314</v>
      </c>
      <c r="X2754" s="4" t="s">
        <v>13</v>
      </c>
      <c r="Y2754" s="4" t="s">
        <v>1285</v>
      </c>
      <c r="Z2754" s="68">
        <v>44950</v>
      </c>
    </row>
    <row r="2755" spans="1:26" ht="12.75" x14ac:dyDescent="0.35">
      <c r="A27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2755" s="181" t="str">
        <f>IF(All_Opps[[#This Row],[WeekMod]]&lt;&gt;"",CONCATENATE(All_Opps[[#This Row],[Opp Year]],"-",TEXT(All_Opps[[#This Row],[WeekMod]],"00#")),"")</f>
        <v>2023-056</v>
      </c>
      <c r="C27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2755" s="181" t="str">
        <f>CONCATENATE(All_Opps[[#This Row],[Opp Year]],"-",TEXT(All_Opps[[#This Row],[Week]],"00#"))</f>
        <v>2023-056</v>
      </c>
      <c r="E2755" s="181">
        <f>IFERROR(VALUE(RIGHT(All_Opps[[#This Row],[Opportunity Name]],2)),"")</f>
        <v>1</v>
      </c>
      <c r="F2755" s="181">
        <f>IFERROR(("20"&amp;LEFT(All_Opps[[#This Row],[Opportunity Name]],2))*1,"")</f>
        <v>2023</v>
      </c>
      <c r="G2755" s="181" t="str">
        <f>MID(All_Opps[[#This Row],[Opportunity Name]],3,2)</f>
        <v>02</v>
      </c>
      <c r="H2755" s="181" t="str">
        <f>LEFT(All_Opps[[#This Row],[Opportunity Name]],7)</f>
        <v>2302-21</v>
      </c>
      <c r="I2755" s="181" t="str" cm="1">
        <f t="array" ref="I27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55" s="181" t="str">
        <f>YEAR(All_Opps[[#This Row],[Close_Date]])&amp;"-"&amp;TEXT(MONTH(All_Opps[[#This Row],[Close_Date]]),"00")</f>
        <v>2023-01</v>
      </c>
      <c r="K2755" s="182">
        <f>All_Opps[[#This Row],[Created Date2]]*1</f>
        <v>44948</v>
      </c>
      <c r="L2755" s="183">
        <f>YEAR(All_Opps[[#This Row],[Created_Date]])</f>
        <v>2023</v>
      </c>
      <c r="M2755" s="184">
        <f>WEEKNUM(All_Opps[[#This Row],[Created_Date]],16)</f>
        <v>4</v>
      </c>
      <c r="N2755" s="182">
        <f>All_Opps[[#This Row],[Close Date]]*1</f>
        <v>44949</v>
      </c>
      <c r="O2755" s="185">
        <f>YEAR(All_Opps[[#This Row],[Close_Date]])</f>
        <v>2023</v>
      </c>
      <c r="P2755" s="183">
        <f>MONTH(All_Opps[[#This Row],[Close Date]])</f>
        <v>1</v>
      </c>
      <c r="Q2755" s="181">
        <f>WEEKNUM(All_Opps[[#This Row],[Close Date]],1)</f>
        <v>4</v>
      </c>
      <c r="R275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55" s="4" t="s">
        <v>5821</v>
      </c>
      <c r="T2755" s="4" t="s">
        <v>5822</v>
      </c>
      <c r="U2755" s="68">
        <v>44949</v>
      </c>
      <c r="V2755" s="347" t="s">
        <v>18</v>
      </c>
      <c r="W2755" s="9">
        <v>31969</v>
      </c>
      <c r="X2755" s="4" t="s">
        <v>6</v>
      </c>
      <c r="Y2755" s="4" t="s">
        <v>1285</v>
      </c>
      <c r="Z2755" s="68">
        <v>44948</v>
      </c>
    </row>
    <row r="2756" spans="1:26" ht="12.75" x14ac:dyDescent="0.35">
      <c r="A27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2756" s="181" t="str">
        <f>IF(All_Opps[[#This Row],[WeekMod]]&lt;&gt;"",CONCATENATE(All_Opps[[#This Row],[Opp Year]],"-",TEXT(All_Opps[[#This Row],[WeekMod]],"00#")),"")</f>
        <v>2023-055</v>
      </c>
      <c r="C27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2756" s="181" t="str">
        <f>CONCATENATE(All_Opps[[#This Row],[Opp Year]],"-",TEXT(All_Opps[[#This Row],[Week]],"00#"))</f>
        <v>2023-055</v>
      </c>
      <c r="E2756" s="181">
        <f>IFERROR(VALUE(RIGHT(All_Opps[[#This Row],[Opportunity Name]],2)),"")</f>
        <v>3</v>
      </c>
      <c r="F2756" s="181">
        <f>IFERROR(("20"&amp;LEFT(All_Opps[[#This Row],[Opportunity Name]],2))*1,"")</f>
        <v>2023</v>
      </c>
      <c r="G2756" s="181" t="str">
        <f>MID(All_Opps[[#This Row],[Opportunity Name]],3,2)</f>
        <v>07</v>
      </c>
      <c r="H2756" s="181" t="str">
        <f>LEFT(All_Opps[[#This Row],[Opportunity Name]],7)</f>
        <v>2307 Be</v>
      </c>
      <c r="I2756" s="181" t="str" cm="1">
        <f t="array" ref="I27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56" s="181" t="str">
        <f>YEAR(All_Opps[[#This Row],[Close_Date]])&amp;"-"&amp;TEXT(MONTH(All_Opps[[#This Row],[Close_Date]]),"00")</f>
        <v>2023-01</v>
      </c>
      <c r="K2756" s="182">
        <f>All_Opps[[#This Row],[Created Date2]]*1</f>
        <v>44940</v>
      </c>
      <c r="L2756" s="183">
        <f>YEAR(All_Opps[[#This Row],[Created_Date]])</f>
        <v>2023</v>
      </c>
      <c r="M2756" s="184">
        <f>WEEKNUM(All_Opps[[#This Row],[Created_Date]],16)</f>
        <v>3</v>
      </c>
      <c r="N2756" s="182">
        <f>All_Opps[[#This Row],[Close Date]]*1</f>
        <v>44946</v>
      </c>
      <c r="O2756" s="185">
        <f>YEAR(All_Opps[[#This Row],[Close_Date]])</f>
        <v>2023</v>
      </c>
      <c r="P2756" s="183">
        <f>MONTH(All_Opps[[#This Row],[Close Date]])</f>
        <v>1</v>
      </c>
      <c r="Q2756" s="181">
        <f>WEEKNUM(All_Opps[[#This Row],[Close Date]],1)</f>
        <v>3</v>
      </c>
      <c r="R275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56" s="4" t="s">
        <v>5823</v>
      </c>
      <c r="T2756" s="4" t="s">
        <v>5824</v>
      </c>
      <c r="U2756" s="68">
        <v>44946</v>
      </c>
      <c r="V2756" s="347" t="s">
        <v>18</v>
      </c>
      <c r="W2756" s="9">
        <v>59449</v>
      </c>
      <c r="X2756" s="4" t="s">
        <v>6</v>
      </c>
      <c r="Y2756" s="4" t="s">
        <v>1285</v>
      </c>
      <c r="Z2756" s="68">
        <v>44940</v>
      </c>
    </row>
    <row r="2757" spans="1:26" ht="12.75" x14ac:dyDescent="0.35">
      <c r="A27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2757" s="181" t="str">
        <f>IF(All_Opps[[#This Row],[WeekMod]]&lt;&gt;"",CONCATENATE(All_Opps[[#This Row],[Opp Year]],"-",TEXT(All_Opps[[#This Row],[WeekMod]],"00#")),"")</f>
        <v>2023-061</v>
      </c>
      <c r="C27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2757" s="181" t="str">
        <f>CONCATENATE(All_Opps[[#This Row],[Opp Year]],"-",TEXT(All_Opps[[#This Row],[Week]],"00#"))</f>
        <v>2023-061</v>
      </c>
      <c r="E2757" s="181">
        <f>IFERROR(VALUE(RIGHT(All_Opps[[#This Row],[Opportunity Name]],2)),"")</f>
        <v>4</v>
      </c>
      <c r="F2757" s="181">
        <f>IFERROR(("20"&amp;LEFT(All_Opps[[#This Row],[Opportunity Name]],2))*1,"")</f>
        <v>2023</v>
      </c>
      <c r="G2757" s="181" t="str">
        <f>MID(All_Opps[[#This Row],[Opportunity Name]],3,2)</f>
        <v>07</v>
      </c>
      <c r="H2757" s="181" t="str">
        <f>LEFT(All_Opps[[#This Row],[Opportunity Name]],7)</f>
        <v>2307 As</v>
      </c>
      <c r="I2757" s="181" t="str" cm="1">
        <f t="array" ref="I27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57" s="181" t="str">
        <f>YEAR(All_Opps[[#This Row],[Close_Date]])&amp;"-"&amp;TEXT(MONTH(All_Opps[[#This Row],[Close_Date]]),"00")</f>
        <v>2023-02</v>
      </c>
      <c r="K2757" s="182">
        <f>All_Opps[[#This Row],[Created Date2]]*1</f>
        <v>44980</v>
      </c>
      <c r="L2757" s="183">
        <f>YEAR(All_Opps[[#This Row],[Created_Date]])</f>
        <v>2023</v>
      </c>
      <c r="M2757" s="184">
        <f>WEEKNUM(All_Opps[[#This Row],[Created_Date]],16)</f>
        <v>8</v>
      </c>
      <c r="N2757" s="182">
        <f>All_Opps[[#This Row],[Close Date]]*1</f>
        <v>44984</v>
      </c>
      <c r="O2757" s="185">
        <f>YEAR(All_Opps[[#This Row],[Close_Date]])</f>
        <v>2023</v>
      </c>
      <c r="P2757" s="183">
        <f>MONTH(All_Opps[[#This Row],[Close Date]])</f>
        <v>2</v>
      </c>
      <c r="Q2757" s="181">
        <f>WEEKNUM(All_Opps[[#This Row],[Close Date]],1)</f>
        <v>9</v>
      </c>
      <c r="R275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57" s="4" t="s">
        <v>5825</v>
      </c>
      <c r="T2757" s="4" t="s">
        <v>5826</v>
      </c>
      <c r="U2757" s="68">
        <v>44984</v>
      </c>
      <c r="V2757" s="347" t="s">
        <v>18</v>
      </c>
      <c r="W2757" s="9">
        <v>114650</v>
      </c>
      <c r="X2757" s="4" t="s">
        <v>5</v>
      </c>
      <c r="Y2757" s="4" t="s">
        <v>1285</v>
      </c>
      <c r="Z2757" s="68">
        <v>44980</v>
      </c>
    </row>
    <row r="2758" spans="1:26" ht="12.75" x14ac:dyDescent="0.35">
      <c r="A27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2758" s="181" t="str">
        <f>IF(All_Opps[[#This Row],[WeekMod]]&lt;&gt;"",CONCATENATE(All_Opps[[#This Row],[Opp Year]],"-",TEXT(All_Opps[[#This Row],[WeekMod]],"00#")),"")</f>
        <v>2023-057</v>
      </c>
      <c r="C27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2758" s="181" t="str">
        <f>CONCATENATE(All_Opps[[#This Row],[Opp Year]],"-",TEXT(All_Opps[[#This Row],[Week]],"00#"))</f>
        <v>2023-057</v>
      </c>
      <c r="E2758" s="181">
        <f>IFERROR(VALUE(RIGHT(All_Opps[[#This Row],[Opportunity Name]],2)),"")</f>
        <v>1</v>
      </c>
      <c r="F2758" s="181">
        <f>IFERROR(("20"&amp;LEFT(All_Opps[[#This Row],[Opportunity Name]],2))*1,"")</f>
        <v>2023</v>
      </c>
      <c r="G2758" s="181" t="str">
        <f>MID(All_Opps[[#This Row],[Opportunity Name]],3,2)</f>
        <v>02</v>
      </c>
      <c r="H2758" s="181" t="str">
        <f>LEFT(All_Opps[[#This Row],[Opportunity Name]],7)</f>
        <v>2302-20</v>
      </c>
      <c r="I2758" s="181" t="str" cm="1">
        <f t="array" ref="I27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58" s="181" t="str">
        <f>YEAR(All_Opps[[#This Row],[Close_Date]])&amp;"-"&amp;TEXT(MONTH(All_Opps[[#This Row],[Close_Date]]),"00")</f>
        <v>2023-01</v>
      </c>
      <c r="K2758" s="182">
        <f>All_Opps[[#This Row],[Created Date2]]*1</f>
        <v>44955</v>
      </c>
      <c r="L2758" s="183">
        <f>YEAR(All_Opps[[#This Row],[Created_Date]])</f>
        <v>2023</v>
      </c>
      <c r="M2758" s="184">
        <f>WEEKNUM(All_Opps[[#This Row],[Created_Date]],16)</f>
        <v>5</v>
      </c>
      <c r="N2758" s="182">
        <f>All_Opps[[#This Row],[Close Date]]*1</f>
        <v>44955</v>
      </c>
      <c r="O2758" s="185">
        <f>YEAR(All_Opps[[#This Row],[Close_Date]])</f>
        <v>2023</v>
      </c>
      <c r="P2758" s="183">
        <f>MONTH(All_Opps[[#This Row],[Close Date]])</f>
        <v>1</v>
      </c>
      <c r="Q2758" s="181">
        <f>WEEKNUM(All_Opps[[#This Row],[Close Date]],1)</f>
        <v>5</v>
      </c>
      <c r="R275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</v>
      </c>
      <c r="S2758" s="4" t="s">
        <v>5827</v>
      </c>
      <c r="T2758" s="4" t="s">
        <v>5828</v>
      </c>
      <c r="U2758" s="68">
        <v>44955</v>
      </c>
      <c r="V2758" s="347" t="s">
        <v>19</v>
      </c>
      <c r="W2758" s="341">
        <v>1049</v>
      </c>
      <c r="X2758" s="4" t="s">
        <v>11</v>
      </c>
      <c r="Y2758" s="4" t="s">
        <v>328</v>
      </c>
      <c r="Z2758" s="68">
        <v>44955</v>
      </c>
    </row>
    <row r="2759" spans="1:26" ht="12.75" x14ac:dyDescent="0.35">
      <c r="A27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</v>
      </c>
      <c r="B2759" s="181" t="str">
        <f>IF(All_Opps[[#This Row],[WeekMod]]&lt;&gt;"",CONCATENATE(All_Opps[[#This Row],[Opp Year]],"-",TEXT(All_Opps[[#This Row],[WeekMod]],"00#")),"")</f>
        <v>2024-008</v>
      </c>
      <c r="C27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</v>
      </c>
      <c r="D2759" s="181" t="str">
        <f>CONCATENATE(All_Opps[[#This Row],[Opp Year]],"-",TEXT(All_Opps[[#This Row],[Week]],"00#"))</f>
        <v>2024-008</v>
      </c>
      <c r="E2759" s="181">
        <f>IFERROR(VALUE(RIGHT(All_Opps[[#This Row],[Opportunity Name]],2)),"")</f>
        <v>2</v>
      </c>
      <c r="F2759" s="181">
        <f>IFERROR(("20"&amp;LEFT(All_Opps[[#This Row],[Opportunity Name]],2))*1,"")</f>
        <v>2024</v>
      </c>
      <c r="G2759" s="181" t="str">
        <f>MID(All_Opps[[#This Row],[Opportunity Name]],3,2)</f>
        <v>05</v>
      </c>
      <c r="H2759" s="181" t="str">
        <f>LEFT(All_Opps[[#This Row],[Opportunity Name]],7)</f>
        <v>2405 So</v>
      </c>
      <c r="I2759" s="181" t="str" cm="1">
        <f t="array" ref="I27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59" s="181" t="str">
        <f>YEAR(All_Opps[[#This Row],[Close_Date]])&amp;"-"&amp;TEXT(MONTH(All_Opps[[#This Row],[Close_Date]]),"00")</f>
        <v>2023-02</v>
      </c>
      <c r="K2759" s="182">
        <f>All_Opps[[#This Row],[Created Date2]]*1</f>
        <v>44948</v>
      </c>
      <c r="L2759" s="183">
        <f>YEAR(All_Opps[[#This Row],[Created_Date]])</f>
        <v>2023</v>
      </c>
      <c r="M2759" s="184">
        <f>WEEKNUM(All_Opps[[#This Row],[Created_Date]],16)</f>
        <v>4</v>
      </c>
      <c r="N2759" s="182">
        <f>All_Opps[[#This Row],[Close Date]]*1</f>
        <v>44982</v>
      </c>
      <c r="O2759" s="185">
        <f>YEAR(All_Opps[[#This Row],[Close_Date]])</f>
        <v>2023</v>
      </c>
      <c r="P2759" s="183">
        <f>MONTH(All_Opps[[#This Row],[Close Date]])</f>
        <v>2</v>
      </c>
      <c r="Q2759" s="181">
        <f>WEEKNUM(All_Opps[[#This Row],[Close Date]],1)</f>
        <v>8</v>
      </c>
      <c r="R27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59" s="4" t="s">
        <v>5829</v>
      </c>
      <c r="T2759" s="4" t="s">
        <v>5830</v>
      </c>
      <c r="U2759" s="68">
        <v>44982</v>
      </c>
      <c r="V2759" s="347" t="s">
        <v>21</v>
      </c>
      <c r="W2759" s="341">
        <v>72146</v>
      </c>
      <c r="X2759" s="4" t="s">
        <v>13</v>
      </c>
      <c r="Y2759" s="4" t="s">
        <v>328</v>
      </c>
      <c r="Z2759" s="68">
        <v>44948</v>
      </c>
    </row>
    <row r="2760" spans="1:26" ht="12.75" x14ac:dyDescent="0.35">
      <c r="A27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2760" s="181" t="str">
        <f>IF(All_Opps[[#This Row],[WeekMod]]&lt;&gt;"",CONCATENATE(All_Opps[[#This Row],[Opp Year]],"-",TEXT(All_Opps[[#This Row],[WeekMod]],"00#")),"")</f>
        <v>2023-055</v>
      </c>
      <c r="C27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2760" s="181" t="str">
        <f>CONCATENATE(All_Opps[[#This Row],[Opp Year]],"-",TEXT(All_Opps[[#This Row],[Week]],"00#"))</f>
        <v>2023-055</v>
      </c>
      <c r="E2760" s="181">
        <f>IFERROR(VALUE(RIGHT(All_Opps[[#This Row],[Opportunity Name]],2)),"")</f>
        <v>5</v>
      </c>
      <c r="F2760" s="181">
        <f>IFERROR(("20"&amp;LEFT(All_Opps[[#This Row],[Opportunity Name]],2))*1,"")</f>
        <v>2023</v>
      </c>
      <c r="G2760" s="181" t="str">
        <f>MID(All_Opps[[#This Row],[Opportunity Name]],3,2)</f>
        <v>12</v>
      </c>
      <c r="H2760" s="181" t="str">
        <f>LEFT(All_Opps[[#This Row],[Opportunity Name]],7)</f>
        <v>2312-09</v>
      </c>
      <c r="I2760" s="181" t="str" cm="1">
        <f t="array" ref="I27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60" s="181" t="str">
        <f>YEAR(All_Opps[[#This Row],[Close_Date]])&amp;"-"&amp;TEXT(MONTH(All_Opps[[#This Row],[Close_Date]]),"00")</f>
        <v>2023-01</v>
      </c>
      <c r="K2760" s="182">
        <f>All_Opps[[#This Row],[Created Date2]]*1</f>
        <v>44928</v>
      </c>
      <c r="L2760" s="183">
        <f>YEAR(All_Opps[[#This Row],[Created_Date]])</f>
        <v>2023</v>
      </c>
      <c r="M2760" s="184">
        <f>WEEKNUM(All_Opps[[#This Row],[Created_Date]],16)</f>
        <v>1</v>
      </c>
      <c r="N2760" s="182">
        <f>All_Opps[[#This Row],[Close Date]]*1</f>
        <v>44942</v>
      </c>
      <c r="O2760" s="185">
        <f>YEAR(All_Opps[[#This Row],[Close_Date]])</f>
        <v>2023</v>
      </c>
      <c r="P2760" s="183">
        <f>MONTH(All_Opps[[#This Row],[Close Date]])</f>
        <v>1</v>
      </c>
      <c r="Q2760" s="181">
        <f>WEEKNUM(All_Opps[[#This Row],[Close Date]],1)</f>
        <v>3</v>
      </c>
      <c r="R276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333</v>
      </c>
      <c r="S2760" s="4" t="s">
        <v>5831</v>
      </c>
      <c r="T2760" s="4" t="s">
        <v>5832</v>
      </c>
      <c r="U2760" s="68">
        <v>44942</v>
      </c>
      <c r="V2760" s="347" t="s">
        <v>19</v>
      </c>
      <c r="W2760" s="341">
        <v>165346</v>
      </c>
      <c r="X2760" s="4" t="s">
        <v>27</v>
      </c>
      <c r="Y2760" s="4" t="s">
        <v>328</v>
      </c>
      <c r="Z2760" s="68">
        <v>44928</v>
      </c>
    </row>
    <row r="2761" spans="1:26" ht="12.75" x14ac:dyDescent="0.35">
      <c r="A27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2761" s="181" t="str">
        <f>IF(All_Opps[[#This Row],[WeekMod]]&lt;&gt;"",CONCATENATE(All_Opps[[#This Row],[Opp Year]],"-",TEXT(All_Opps[[#This Row],[WeekMod]],"00#")),"")</f>
        <v>2023-060</v>
      </c>
      <c r="C27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2761" s="181" t="str">
        <f>CONCATENATE(All_Opps[[#This Row],[Opp Year]],"-",TEXT(All_Opps[[#This Row],[Week]],"00#"))</f>
        <v>2023-060</v>
      </c>
      <c r="E2761" s="181">
        <f>IFERROR(VALUE(RIGHT(All_Opps[[#This Row],[Opportunity Name]],2)),"")</f>
        <v>2</v>
      </c>
      <c r="F2761" s="181">
        <f>IFERROR(("20"&amp;LEFT(All_Opps[[#This Row],[Opportunity Name]],2))*1,"")</f>
        <v>2023</v>
      </c>
      <c r="G2761" s="181" t="str">
        <f>MID(All_Opps[[#This Row],[Opportunity Name]],3,2)</f>
        <v>08</v>
      </c>
      <c r="H2761" s="181" t="str">
        <f>LEFT(All_Opps[[#This Row],[Opportunity Name]],7)</f>
        <v>2308-22</v>
      </c>
      <c r="I2761" s="181" t="str" cm="1">
        <f t="array" ref="I27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61" s="181" t="str">
        <f>YEAR(All_Opps[[#This Row],[Close_Date]])&amp;"-"&amp;TEXT(MONTH(All_Opps[[#This Row],[Close_Date]]),"00")</f>
        <v>2023-02</v>
      </c>
      <c r="K2761" s="182">
        <f>All_Opps[[#This Row],[Created Date2]]*1</f>
        <v>44967</v>
      </c>
      <c r="L2761" s="183">
        <f>YEAR(All_Opps[[#This Row],[Created_Date]])</f>
        <v>2023</v>
      </c>
      <c r="M2761" s="184">
        <f>WEEKNUM(All_Opps[[#This Row],[Created_Date]],16)</f>
        <v>6</v>
      </c>
      <c r="N2761" s="182">
        <f>All_Opps[[#This Row],[Close Date]]*1</f>
        <v>44979</v>
      </c>
      <c r="O2761" s="185">
        <f>YEAR(All_Opps[[#This Row],[Close_Date]])</f>
        <v>2023</v>
      </c>
      <c r="P2761" s="183">
        <f>MONTH(All_Opps[[#This Row],[Close Date]])</f>
        <v>2</v>
      </c>
      <c r="Q2761" s="181">
        <f>WEEKNUM(All_Opps[[#This Row],[Close Date]],1)</f>
        <v>8</v>
      </c>
      <c r="R276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172</v>
      </c>
      <c r="S2761" s="4" t="s">
        <v>5833</v>
      </c>
      <c r="T2761" s="4" t="s">
        <v>5834</v>
      </c>
      <c r="U2761" s="68">
        <v>44979</v>
      </c>
      <c r="V2761" s="347" t="s">
        <v>19</v>
      </c>
      <c r="W2761" s="9">
        <v>80804</v>
      </c>
      <c r="X2761" s="4" t="s">
        <v>15</v>
      </c>
      <c r="Y2761" s="4" t="s">
        <v>5320</v>
      </c>
      <c r="Z2761" s="68">
        <v>44967</v>
      </c>
    </row>
    <row r="2762" spans="1:26" ht="12.75" x14ac:dyDescent="0.35">
      <c r="A27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2762" s="181" t="str">
        <f>IF(All_Opps[[#This Row],[WeekMod]]&lt;&gt;"",CONCATENATE(All_Opps[[#This Row],[Opp Year]],"-",TEXT(All_Opps[[#This Row],[WeekMod]],"00#")),"")</f>
        <v>2023-059</v>
      </c>
      <c r="C27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2762" s="181" t="str">
        <f>CONCATENATE(All_Opps[[#This Row],[Opp Year]],"-",TEXT(All_Opps[[#This Row],[Week]],"00#"))</f>
        <v>2023-059</v>
      </c>
      <c r="E2762" s="181">
        <f>IFERROR(VALUE(RIGHT(All_Opps[[#This Row],[Opportunity Name]],2)),"")</f>
        <v>5</v>
      </c>
      <c r="F2762" s="181">
        <f>IFERROR(("20"&amp;LEFT(All_Opps[[#This Row],[Opportunity Name]],2))*1,"")</f>
        <v>2023</v>
      </c>
      <c r="G2762" s="181" t="str">
        <f>MID(All_Opps[[#This Row],[Opportunity Name]],3,2)</f>
        <v>12</v>
      </c>
      <c r="H2762" s="181" t="str">
        <f>LEFT(All_Opps[[#This Row],[Opportunity Name]],7)</f>
        <v>2312-08</v>
      </c>
      <c r="I2762" s="181" t="str" cm="1">
        <f t="array" ref="I27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62" s="181" t="str">
        <f>YEAR(All_Opps[[#This Row],[Close_Date]])&amp;"-"&amp;TEXT(MONTH(All_Opps[[#This Row],[Close_Date]]),"00")</f>
        <v>2023-02</v>
      </c>
      <c r="K2762" s="182">
        <f>All_Opps[[#This Row],[Created Date2]]*1</f>
        <v>44969</v>
      </c>
      <c r="L2762" s="183">
        <f>YEAR(All_Opps[[#This Row],[Created_Date]])</f>
        <v>2023</v>
      </c>
      <c r="M2762" s="184">
        <f>WEEKNUM(All_Opps[[#This Row],[Created_Date]],16)</f>
        <v>7</v>
      </c>
      <c r="N2762" s="182">
        <f>All_Opps[[#This Row],[Close Date]]*1</f>
        <v>44971</v>
      </c>
      <c r="O2762" s="185">
        <f>YEAR(All_Opps[[#This Row],[Close_Date]])</f>
        <v>2023</v>
      </c>
      <c r="P2762" s="183">
        <f>MONTH(All_Opps[[#This Row],[Close Date]])</f>
        <v>2</v>
      </c>
      <c r="Q2762" s="181">
        <f>WEEKNUM(All_Opps[[#This Row],[Close Date]],1)</f>
        <v>7</v>
      </c>
      <c r="R276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292</v>
      </c>
      <c r="S2762" s="4" t="s">
        <v>5835</v>
      </c>
      <c r="T2762" s="4" t="s">
        <v>5836</v>
      </c>
      <c r="U2762" s="68">
        <v>44971</v>
      </c>
      <c r="V2762" s="347" t="s">
        <v>19</v>
      </c>
      <c r="W2762" s="341">
        <v>195335</v>
      </c>
      <c r="X2762" s="4" t="s">
        <v>11</v>
      </c>
      <c r="Y2762" s="4" t="s">
        <v>328</v>
      </c>
      <c r="Z2762" s="68">
        <v>44969</v>
      </c>
    </row>
    <row r="2763" spans="1:26" ht="12.75" x14ac:dyDescent="0.35">
      <c r="A27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2763" s="181" t="str">
        <f>IF(All_Opps[[#This Row],[WeekMod]]&lt;&gt;"",CONCATENATE(All_Opps[[#This Row],[Opp Year]],"-",TEXT(All_Opps[[#This Row],[WeekMod]],"00#")),"")</f>
        <v>2023-060</v>
      </c>
      <c r="C27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2763" s="181" t="str">
        <f>CONCATENATE(All_Opps[[#This Row],[Opp Year]],"-",TEXT(All_Opps[[#This Row],[Week]],"00#"))</f>
        <v>2023-060</v>
      </c>
      <c r="E2763" s="181">
        <f>IFERROR(VALUE(RIGHT(All_Opps[[#This Row],[Opportunity Name]],2)),"")</f>
        <v>5</v>
      </c>
      <c r="F2763" s="181">
        <f>IFERROR(("20"&amp;LEFT(All_Opps[[#This Row],[Opportunity Name]],2))*1,"")</f>
        <v>2023</v>
      </c>
      <c r="G2763" s="181" t="str">
        <f>MID(All_Opps[[#This Row],[Opportunity Name]],3,2)</f>
        <v>12</v>
      </c>
      <c r="H2763" s="181" t="str">
        <f>LEFT(All_Opps[[#This Row],[Opportunity Name]],7)</f>
        <v>2312-08</v>
      </c>
      <c r="I2763" s="181" t="str" cm="1">
        <f t="array" ref="I27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63" s="181" t="str">
        <f>YEAR(All_Opps[[#This Row],[Close_Date]])&amp;"-"&amp;TEXT(MONTH(All_Opps[[#This Row],[Close_Date]]),"00")</f>
        <v>2023-02</v>
      </c>
      <c r="K2763" s="182">
        <f>All_Opps[[#This Row],[Created Date2]]*1</f>
        <v>44982</v>
      </c>
      <c r="L2763" s="183">
        <f>YEAR(All_Opps[[#This Row],[Created_Date]])</f>
        <v>2023</v>
      </c>
      <c r="M2763" s="184">
        <f>WEEKNUM(All_Opps[[#This Row],[Created_Date]],16)</f>
        <v>9</v>
      </c>
      <c r="N2763" s="182">
        <f>All_Opps[[#This Row],[Close Date]]*1</f>
        <v>44982</v>
      </c>
      <c r="O2763" s="185">
        <f>YEAR(All_Opps[[#This Row],[Close_Date]])</f>
        <v>2023</v>
      </c>
      <c r="P2763" s="183">
        <f>MONTH(All_Opps[[#This Row],[Close Date]])</f>
        <v>2</v>
      </c>
      <c r="Q2763" s="181">
        <f>WEEKNUM(All_Opps[[#This Row],[Close Date]],1)</f>
        <v>8</v>
      </c>
      <c r="R276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279</v>
      </c>
      <c r="S2763" s="4" t="s">
        <v>5837</v>
      </c>
      <c r="T2763" s="4" t="s">
        <v>5838</v>
      </c>
      <c r="U2763" s="68">
        <v>44982</v>
      </c>
      <c r="V2763" s="347" t="s">
        <v>19</v>
      </c>
      <c r="W2763" s="341">
        <v>231776</v>
      </c>
      <c r="X2763" s="4" t="s">
        <v>15</v>
      </c>
      <c r="Y2763" s="4" t="s">
        <v>328</v>
      </c>
      <c r="Z2763" s="68">
        <v>44982</v>
      </c>
    </row>
    <row r="2764" spans="1:26" ht="12.75" x14ac:dyDescent="0.35">
      <c r="A27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2764" s="181" t="str">
        <f>IF(All_Opps[[#This Row],[WeekMod]]&lt;&gt;"",CONCATENATE(All_Opps[[#This Row],[Opp Year]],"-",TEXT(All_Opps[[#This Row],[WeekMod]],"00#")),"")</f>
        <v>2023-054</v>
      </c>
      <c r="C27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2764" s="181" t="str">
        <f>CONCATENATE(All_Opps[[#This Row],[Opp Year]],"-",TEXT(All_Opps[[#This Row],[Week]],"00#"))</f>
        <v>2023-054</v>
      </c>
      <c r="E2764" s="181">
        <f>IFERROR(VALUE(RIGHT(All_Opps[[#This Row],[Opportunity Name]],2)),"")</f>
        <v>5</v>
      </c>
      <c r="F2764" s="181">
        <f>IFERROR(("20"&amp;LEFT(All_Opps[[#This Row],[Opportunity Name]],2))*1,"")</f>
        <v>2023</v>
      </c>
      <c r="G2764" s="181" t="str">
        <f>MID(All_Opps[[#This Row],[Opportunity Name]],3,2)</f>
        <v>03</v>
      </c>
      <c r="H2764" s="181" t="str">
        <f>LEFT(All_Opps[[#This Row],[Opportunity Name]],7)</f>
        <v>2303-10</v>
      </c>
      <c r="I2764" s="181" t="str" cm="1">
        <f t="array" ref="I27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64" s="181" t="str">
        <f>YEAR(All_Opps[[#This Row],[Close_Date]])&amp;"-"&amp;TEXT(MONTH(All_Opps[[#This Row],[Close_Date]]),"00")</f>
        <v>2023-01</v>
      </c>
      <c r="K2764" s="182">
        <f>All_Opps[[#This Row],[Created Date2]]*1</f>
        <v>44931</v>
      </c>
      <c r="L2764" s="183">
        <f>YEAR(All_Opps[[#This Row],[Created_Date]])</f>
        <v>2023</v>
      </c>
      <c r="M2764" s="184">
        <f>WEEKNUM(All_Opps[[#This Row],[Created_Date]],16)</f>
        <v>1</v>
      </c>
      <c r="N2764" s="182">
        <f>All_Opps[[#This Row],[Close Date]]*1</f>
        <v>44938</v>
      </c>
      <c r="O2764" s="185">
        <f>YEAR(All_Opps[[#This Row],[Close_Date]])</f>
        <v>2023</v>
      </c>
      <c r="P2764" s="183">
        <f>MONTH(All_Opps[[#This Row],[Close Date]])</f>
        <v>1</v>
      </c>
      <c r="Q2764" s="181">
        <f>WEEKNUM(All_Opps[[#This Row],[Close Date]],1)</f>
        <v>2</v>
      </c>
      <c r="R276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55</v>
      </c>
      <c r="S2764" s="4" t="s">
        <v>5839</v>
      </c>
      <c r="T2764" s="4" t="s">
        <v>5840</v>
      </c>
      <c r="U2764" s="68">
        <v>44938</v>
      </c>
      <c r="V2764" s="347" t="s">
        <v>19</v>
      </c>
      <c r="W2764" s="9">
        <v>131308</v>
      </c>
      <c r="X2764" s="4" t="s">
        <v>5</v>
      </c>
      <c r="Y2764" s="4" t="s">
        <v>5320</v>
      </c>
      <c r="Z2764" s="68">
        <v>44931</v>
      </c>
    </row>
    <row r="2765" spans="1:26" ht="12.75" x14ac:dyDescent="0.35">
      <c r="A27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</v>
      </c>
      <c r="B2765" s="181" t="str">
        <f>IF(All_Opps[[#This Row],[WeekMod]]&lt;&gt;"",CONCATENATE(All_Opps[[#This Row],[Opp Year]],"-",TEXT(All_Opps[[#This Row],[WeekMod]],"00#")),"")</f>
        <v>2024-003</v>
      </c>
      <c r="C27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</v>
      </c>
      <c r="D2765" s="181" t="str">
        <f>CONCATENATE(All_Opps[[#This Row],[Opp Year]],"-",TEXT(All_Opps[[#This Row],[Week]],"00#"))</f>
        <v>2024-003</v>
      </c>
      <c r="E2765" s="181">
        <f>IFERROR(VALUE(RIGHT(All_Opps[[#This Row],[Opportunity Name]],2)),"")</f>
        <v>1</v>
      </c>
      <c r="F2765" s="181">
        <f>IFERROR(("20"&amp;LEFT(All_Opps[[#This Row],[Opportunity Name]],2))*1,"")</f>
        <v>2024</v>
      </c>
      <c r="G2765" s="181" t="str">
        <f>MID(All_Opps[[#This Row],[Opportunity Name]],3,2)</f>
        <v>09</v>
      </c>
      <c r="H2765" s="181" t="str">
        <f>LEFT(All_Opps[[#This Row],[Opportunity Name]],7)</f>
        <v>2409 Sa</v>
      </c>
      <c r="I2765" s="181" t="str" cm="1">
        <f t="array" ref="I27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65" s="181" t="str">
        <f>YEAR(All_Opps[[#This Row],[Close_Date]])&amp;"-"&amp;TEXT(MONTH(All_Opps[[#This Row],[Close_Date]]),"00")</f>
        <v>2023-01</v>
      </c>
      <c r="K2765" s="182">
        <f>All_Opps[[#This Row],[Created Date2]]*1</f>
        <v>44936</v>
      </c>
      <c r="L2765" s="183">
        <f>YEAR(All_Opps[[#This Row],[Created_Date]])</f>
        <v>2023</v>
      </c>
      <c r="M2765" s="184">
        <f>WEEKNUM(All_Opps[[#This Row],[Created_Date]],16)</f>
        <v>2</v>
      </c>
      <c r="N2765" s="182">
        <f>All_Opps[[#This Row],[Close Date]]*1</f>
        <v>44947</v>
      </c>
      <c r="O2765" s="185">
        <f>YEAR(All_Opps[[#This Row],[Close_Date]])</f>
        <v>2023</v>
      </c>
      <c r="P2765" s="183">
        <f>MONTH(All_Opps[[#This Row],[Close Date]])</f>
        <v>1</v>
      </c>
      <c r="Q2765" s="181">
        <f>WEEKNUM(All_Opps[[#This Row],[Close Date]],1)</f>
        <v>3</v>
      </c>
      <c r="R276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65" s="4" t="s">
        <v>5841</v>
      </c>
      <c r="T2765" s="4" t="s">
        <v>5842</v>
      </c>
      <c r="U2765" s="68">
        <v>44947</v>
      </c>
      <c r="V2765" s="347" t="s">
        <v>21</v>
      </c>
      <c r="W2765" s="9">
        <v>42789</v>
      </c>
      <c r="X2765" s="4" t="s">
        <v>15</v>
      </c>
      <c r="Y2765" s="4" t="s">
        <v>1285</v>
      </c>
      <c r="Z2765" s="68">
        <v>44936</v>
      </c>
    </row>
    <row r="2766" spans="1:26" ht="12.75" x14ac:dyDescent="0.35">
      <c r="A27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2766" s="181" t="str">
        <f>IF(All_Opps[[#This Row],[WeekMod]]&lt;&gt;"",CONCATENATE(All_Opps[[#This Row],[Opp Year]],"-",TEXT(All_Opps[[#This Row],[WeekMod]],"00#")),"")</f>
        <v>2023-060</v>
      </c>
      <c r="C27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2766" s="181" t="str">
        <f>CONCATENATE(All_Opps[[#This Row],[Opp Year]],"-",TEXT(All_Opps[[#This Row],[Week]],"00#"))</f>
        <v>2023-060</v>
      </c>
      <c r="E2766" s="181">
        <f>IFERROR(VALUE(RIGHT(All_Opps[[#This Row],[Opportunity Name]],2)),"")</f>
        <v>1</v>
      </c>
      <c r="F2766" s="181">
        <f>IFERROR(("20"&amp;LEFT(All_Opps[[#This Row],[Opportunity Name]],2))*1,"")</f>
        <v>2023</v>
      </c>
      <c r="G2766" s="181" t="str">
        <f>MID(All_Opps[[#This Row],[Opportunity Name]],3,2)</f>
        <v>04</v>
      </c>
      <c r="H2766" s="181" t="str">
        <f>LEFT(All_Opps[[#This Row],[Opportunity Name]],7)</f>
        <v>2304-10</v>
      </c>
      <c r="I2766" s="181" t="str" cm="1">
        <f t="array" ref="I27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66" s="181" t="str">
        <f>YEAR(All_Opps[[#This Row],[Close_Date]])&amp;"-"&amp;TEXT(MONTH(All_Opps[[#This Row],[Close_Date]]),"00")</f>
        <v>2023-02</v>
      </c>
      <c r="K2766" s="182">
        <f>All_Opps[[#This Row],[Created Date2]]*1</f>
        <v>44977</v>
      </c>
      <c r="L2766" s="183">
        <f>YEAR(All_Opps[[#This Row],[Created_Date]])</f>
        <v>2023</v>
      </c>
      <c r="M2766" s="184">
        <f>WEEKNUM(All_Opps[[#This Row],[Created_Date]],16)</f>
        <v>8</v>
      </c>
      <c r="N2766" s="182">
        <f>All_Opps[[#This Row],[Close Date]]*1</f>
        <v>44977</v>
      </c>
      <c r="O2766" s="185">
        <f>YEAR(All_Opps[[#This Row],[Close_Date]])</f>
        <v>2023</v>
      </c>
      <c r="P2766" s="183">
        <f>MONTH(All_Opps[[#This Row],[Close Date]])</f>
        <v>2</v>
      </c>
      <c r="Q2766" s="181">
        <f>WEEKNUM(All_Opps[[#This Row],[Close Date]],1)</f>
        <v>8</v>
      </c>
      <c r="R276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40</v>
      </c>
      <c r="S2766" s="4" t="s">
        <v>5843</v>
      </c>
      <c r="T2766" s="4" t="s">
        <v>5844</v>
      </c>
      <c r="U2766" s="68">
        <v>44977</v>
      </c>
      <c r="V2766" s="347" t="s">
        <v>19</v>
      </c>
      <c r="W2766" s="341">
        <v>14265</v>
      </c>
      <c r="X2766" s="4" t="s">
        <v>11</v>
      </c>
      <c r="Y2766" s="4" t="s">
        <v>328</v>
      </c>
      <c r="Z2766" s="68">
        <v>44977</v>
      </c>
    </row>
    <row r="2767" spans="1:26" ht="12.75" x14ac:dyDescent="0.35">
      <c r="A27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2767" s="181" t="str">
        <f>IF(All_Opps[[#This Row],[WeekMod]]&lt;&gt;"",CONCATENATE(All_Opps[[#This Row],[Opp Year]],"-",TEXT(All_Opps[[#This Row],[WeekMod]],"00#")),"")</f>
        <v>2023-055</v>
      </c>
      <c r="C27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2767" s="181" t="str">
        <f>CONCATENATE(All_Opps[[#This Row],[Opp Year]],"-",TEXT(All_Opps[[#This Row],[Week]],"00#"))</f>
        <v>2023-055</v>
      </c>
      <c r="E2767" s="181">
        <f>IFERROR(VALUE(RIGHT(All_Opps[[#This Row],[Opportunity Name]],2)),"")</f>
        <v>2</v>
      </c>
      <c r="F2767" s="181">
        <f>IFERROR(("20"&amp;LEFT(All_Opps[[#This Row],[Opportunity Name]],2))*1,"")</f>
        <v>2023</v>
      </c>
      <c r="G2767" s="181" t="str">
        <f>MID(All_Opps[[#This Row],[Opportunity Name]],3,2)</f>
        <v>11</v>
      </c>
      <c r="H2767" s="181" t="str">
        <f>LEFT(All_Opps[[#This Row],[Opportunity Name]],7)</f>
        <v>2311-03</v>
      </c>
      <c r="I2767" s="181" t="str" cm="1">
        <f t="array" ref="I27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67" s="181" t="str">
        <f>YEAR(All_Opps[[#This Row],[Close_Date]])&amp;"-"&amp;TEXT(MONTH(All_Opps[[#This Row],[Close_Date]]),"00")</f>
        <v>2023-01</v>
      </c>
      <c r="K2767" s="182">
        <f>All_Opps[[#This Row],[Created Date2]]*1</f>
        <v>44945</v>
      </c>
      <c r="L2767" s="183">
        <f>YEAR(All_Opps[[#This Row],[Created_Date]])</f>
        <v>2023</v>
      </c>
      <c r="M2767" s="184">
        <f>WEEKNUM(All_Opps[[#This Row],[Created_Date]],16)</f>
        <v>3</v>
      </c>
      <c r="N2767" s="182">
        <f>All_Opps[[#This Row],[Close Date]]*1</f>
        <v>44947</v>
      </c>
      <c r="O2767" s="185">
        <f>YEAR(All_Opps[[#This Row],[Close_Date]])</f>
        <v>2023</v>
      </c>
      <c r="P2767" s="183">
        <f>MONTH(All_Opps[[#This Row],[Close Date]])</f>
        <v>1</v>
      </c>
      <c r="Q2767" s="181">
        <f>WEEKNUM(All_Opps[[#This Row],[Close Date]],1)</f>
        <v>3</v>
      </c>
      <c r="R276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286</v>
      </c>
      <c r="S2767" s="4" t="s">
        <v>5845</v>
      </c>
      <c r="T2767" s="4" t="s">
        <v>5846</v>
      </c>
      <c r="U2767" s="68">
        <v>44947</v>
      </c>
      <c r="V2767" s="347" t="s">
        <v>19</v>
      </c>
      <c r="W2767" s="341">
        <v>66459</v>
      </c>
      <c r="X2767" s="4" t="s">
        <v>159</v>
      </c>
      <c r="Y2767" s="4" t="s">
        <v>328</v>
      </c>
      <c r="Z2767" s="68">
        <v>44945</v>
      </c>
    </row>
    <row r="2768" spans="1:26" ht="12.75" x14ac:dyDescent="0.35">
      <c r="A27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2768" s="181" t="str">
        <f>IF(All_Opps[[#This Row],[WeekMod]]&lt;&gt;"",CONCATENATE(All_Opps[[#This Row],[Opp Year]],"-",TEXT(All_Opps[[#This Row],[WeekMod]],"00#")),"")</f>
        <v>2023-056</v>
      </c>
      <c r="C27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2768" s="181" t="str">
        <f>CONCATENATE(All_Opps[[#This Row],[Opp Year]],"-",TEXT(All_Opps[[#This Row],[Week]],"00#"))</f>
        <v>2023-056</v>
      </c>
      <c r="E2768" s="181">
        <f>IFERROR(VALUE(RIGHT(All_Opps[[#This Row],[Opportunity Name]],2)),"")</f>
        <v>2</v>
      </c>
      <c r="F2768" s="181">
        <f>IFERROR(("20"&amp;LEFT(All_Opps[[#This Row],[Opportunity Name]],2))*1,"")</f>
        <v>2023</v>
      </c>
      <c r="G2768" s="181" t="str">
        <f>MID(All_Opps[[#This Row],[Opportunity Name]],3,2)</f>
        <v>10</v>
      </c>
      <c r="H2768" s="181" t="str">
        <f>LEFT(All_Opps[[#This Row],[Opportunity Name]],7)</f>
        <v>2310 Va</v>
      </c>
      <c r="I2768" s="181" t="str" cm="1">
        <f t="array" ref="I27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68" s="181" t="str">
        <f>YEAR(All_Opps[[#This Row],[Close_Date]])&amp;"-"&amp;TEXT(MONTH(All_Opps[[#This Row],[Close_Date]]),"00")</f>
        <v>2023-01</v>
      </c>
      <c r="K2768" s="182">
        <f>All_Opps[[#This Row],[Created Date2]]*1</f>
        <v>44948</v>
      </c>
      <c r="L2768" s="183">
        <f>YEAR(All_Opps[[#This Row],[Created_Date]])</f>
        <v>2023</v>
      </c>
      <c r="M2768" s="184">
        <f>WEEKNUM(All_Opps[[#This Row],[Created_Date]],16)</f>
        <v>4</v>
      </c>
      <c r="N2768" s="182">
        <f>All_Opps[[#This Row],[Close Date]]*1</f>
        <v>44951</v>
      </c>
      <c r="O2768" s="185">
        <f>YEAR(All_Opps[[#This Row],[Close_Date]])</f>
        <v>2023</v>
      </c>
      <c r="P2768" s="183">
        <f>MONTH(All_Opps[[#This Row],[Close Date]])</f>
        <v>1</v>
      </c>
      <c r="Q2768" s="181">
        <f>WEEKNUM(All_Opps[[#This Row],[Close Date]],1)</f>
        <v>4</v>
      </c>
      <c r="R276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68" s="4" t="s">
        <v>5847</v>
      </c>
      <c r="T2768" s="4" t="s">
        <v>5848</v>
      </c>
      <c r="U2768" s="68">
        <v>44951</v>
      </c>
      <c r="V2768" s="347" t="s">
        <v>18</v>
      </c>
      <c r="W2768" s="9">
        <v>46165</v>
      </c>
      <c r="X2768" s="4" t="s">
        <v>6</v>
      </c>
      <c r="Y2768" s="4" t="s">
        <v>1285</v>
      </c>
      <c r="Z2768" s="68">
        <v>44948</v>
      </c>
    </row>
    <row r="2769" spans="1:26" ht="12.75" x14ac:dyDescent="0.35">
      <c r="A27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2769" s="181" t="str">
        <f>IF(All_Opps[[#This Row],[WeekMod]]&lt;&gt;"",CONCATENATE(All_Opps[[#This Row],[Opp Year]],"-",TEXT(All_Opps[[#This Row],[WeekMod]],"00#")),"")</f>
        <v>2023-059</v>
      </c>
      <c r="C27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2769" s="181" t="str">
        <f>CONCATENATE(All_Opps[[#This Row],[Opp Year]],"-",TEXT(All_Opps[[#This Row],[Week]],"00#"))</f>
        <v>2023-059</v>
      </c>
      <c r="E2769" s="181">
        <f>IFERROR(VALUE(RIGHT(All_Opps[[#This Row],[Opportunity Name]],2)),"")</f>
        <v>1</v>
      </c>
      <c r="F2769" s="181">
        <f>IFERROR(("20"&amp;LEFT(All_Opps[[#This Row],[Opportunity Name]],2))*1,"")</f>
        <v>2023</v>
      </c>
      <c r="G2769" s="181" t="str">
        <f>MID(All_Opps[[#This Row],[Opportunity Name]],3,2)</f>
        <v>10</v>
      </c>
      <c r="H2769" s="181" t="str">
        <f>LEFT(All_Opps[[#This Row],[Opportunity Name]],7)</f>
        <v>2310 As</v>
      </c>
      <c r="I2769" s="181" t="str" cm="1">
        <f t="array" ref="I27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69" s="181" t="str">
        <f>YEAR(All_Opps[[#This Row],[Close_Date]])&amp;"-"&amp;TEXT(MONTH(All_Opps[[#This Row],[Close_Date]]),"00")</f>
        <v>2023-02</v>
      </c>
      <c r="K2769" s="182">
        <f>All_Opps[[#This Row],[Created Date2]]*1</f>
        <v>44961</v>
      </c>
      <c r="L2769" s="183">
        <f>YEAR(All_Opps[[#This Row],[Created_Date]])</f>
        <v>2023</v>
      </c>
      <c r="M2769" s="184">
        <f>WEEKNUM(All_Opps[[#This Row],[Created_Date]],16)</f>
        <v>6</v>
      </c>
      <c r="N2769" s="182">
        <f>All_Opps[[#This Row],[Close Date]]*1</f>
        <v>44974</v>
      </c>
      <c r="O2769" s="185">
        <f>YEAR(All_Opps[[#This Row],[Close_Date]])</f>
        <v>2023</v>
      </c>
      <c r="P2769" s="183">
        <f>MONTH(All_Opps[[#This Row],[Close Date]])</f>
        <v>2</v>
      </c>
      <c r="Q2769" s="181">
        <f>WEEKNUM(All_Opps[[#This Row],[Close Date]],1)</f>
        <v>7</v>
      </c>
      <c r="R276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69" s="4" t="s">
        <v>5849</v>
      </c>
      <c r="T2769" s="4" t="s">
        <v>5850</v>
      </c>
      <c r="U2769" s="68">
        <v>44974</v>
      </c>
      <c r="V2769" s="347" t="s">
        <v>18</v>
      </c>
      <c r="W2769" s="9">
        <v>28126</v>
      </c>
      <c r="X2769" s="4" t="s">
        <v>161</v>
      </c>
      <c r="Y2769" s="4" t="s">
        <v>5320</v>
      </c>
      <c r="Z2769" s="68">
        <v>44961</v>
      </c>
    </row>
    <row r="2770" spans="1:26" ht="12.75" x14ac:dyDescent="0.35">
      <c r="A27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2770" s="181" t="str">
        <f>IF(All_Opps[[#This Row],[WeekMod]]&lt;&gt;"",CONCATENATE(All_Opps[[#This Row],[Opp Year]],"-",TEXT(All_Opps[[#This Row],[WeekMod]],"00#")),"")</f>
        <v>2023-057</v>
      </c>
      <c r="C27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2770" s="181" t="str">
        <f>CONCATENATE(All_Opps[[#This Row],[Opp Year]],"-",TEXT(All_Opps[[#This Row],[Week]],"00#"))</f>
        <v>2023-057</v>
      </c>
      <c r="E2770" s="181">
        <f>IFERROR(VALUE(RIGHT(All_Opps[[#This Row],[Opportunity Name]],2)),"")</f>
        <v>2</v>
      </c>
      <c r="F2770" s="181">
        <f>IFERROR(("20"&amp;LEFT(All_Opps[[#This Row],[Opportunity Name]],2))*1,"")</f>
        <v>2023</v>
      </c>
      <c r="G2770" s="181" t="str">
        <f>MID(All_Opps[[#This Row],[Opportunity Name]],3,2)</f>
        <v>09</v>
      </c>
      <c r="H2770" s="181" t="str">
        <f>LEFT(All_Opps[[#This Row],[Opportunity Name]],7)</f>
        <v>2309-12</v>
      </c>
      <c r="I2770" s="181" t="str" cm="1">
        <f t="array" ref="I27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70" s="181" t="str">
        <f>YEAR(All_Opps[[#This Row],[Close_Date]])&amp;"-"&amp;TEXT(MONTH(All_Opps[[#This Row],[Close_Date]]),"00")</f>
        <v>2023-02</v>
      </c>
      <c r="K2770" s="182">
        <f>All_Opps[[#This Row],[Created Date2]]*1</f>
        <v>44958</v>
      </c>
      <c r="L2770" s="183">
        <f>YEAR(All_Opps[[#This Row],[Created_Date]])</f>
        <v>2023</v>
      </c>
      <c r="M2770" s="184">
        <f>WEEKNUM(All_Opps[[#This Row],[Created_Date]],16)</f>
        <v>5</v>
      </c>
      <c r="N2770" s="182">
        <f>All_Opps[[#This Row],[Close Date]]*1</f>
        <v>44958</v>
      </c>
      <c r="O2770" s="185">
        <f>YEAR(All_Opps[[#This Row],[Close_Date]])</f>
        <v>2023</v>
      </c>
      <c r="P2770" s="183">
        <f>MONTH(All_Opps[[#This Row],[Close Date]])</f>
        <v>2</v>
      </c>
      <c r="Q2770" s="181">
        <f>WEEKNUM(All_Opps[[#This Row],[Close Date]],1)</f>
        <v>5</v>
      </c>
      <c r="R277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212</v>
      </c>
      <c r="S2770" s="4" t="s">
        <v>5851</v>
      </c>
      <c r="T2770" s="4" t="s">
        <v>5852</v>
      </c>
      <c r="U2770" s="68">
        <v>44958</v>
      </c>
      <c r="V2770" s="347" t="s">
        <v>19</v>
      </c>
      <c r="W2770" s="341">
        <v>34287</v>
      </c>
      <c r="X2770" s="4" t="s">
        <v>6</v>
      </c>
      <c r="Y2770" s="4" t="s">
        <v>328</v>
      </c>
      <c r="Z2770" s="68">
        <v>44958</v>
      </c>
    </row>
    <row r="2771" spans="1:26" ht="12.75" x14ac:dyDescent="0.35">
      <c r="A27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2771" s="181" t="str">
        <f>IF(All_Opps[[#This Row],[WeekMod]]&lt;&gt;"",CONCATENATE(All_Opps[[#This Row],[Opp Year]],"-",TEXT(All_Opps[[#This Row],[WeekMod]],"00#")),"")</f>
        <v>2023-058</v>
      </c>
      <c r="C27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2771" s="181" t="str">
        <f>CONCATENATE(All_Opps[[#This Row],[Opp Year]],"-",TEXT(All_Opps[[#This Row],[Week]],"00#"))</f>
        <v>2023-058</v>
      </c>
      <c r="E2771" s="181">
        <f>IFERROR(VALUE(RIGHT(All_Opps[[#This Row],[Opportunity Name]],2)),"")</f>
        <v>4</v>
      </c>
      <c r="F2771" s="181">
        <f>IFERROR(("20"&amp;LEFT(All_Opps[[#This Row],[Opportunity Name]],2))*1,"")</f>
        <v>2023</v>
      </c>
      <c r="G2771" s="181" t="str">
        <f>MID(All_Opps[[#This Row],[Opportunity Name]],3,2)</f>
        <v>09</v>
      </c>
      <c r="H2771" s="181" t="str">
        <f>LEFT(All_Opps[[#This Row],[Opportunity Name]],7)</f>
        <v>2309 Mo</v>
      </c>
      <c r="I2771" s="181" t="str" cm="1">
        <f t="array" ref="I27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71" s="181" t="str">
        <f>YEAR(All_Opps[[#This Row],[Close_Date]])&amp;"-"&amp;TEXT(MONTH(All_Opps[[#This Row],[Close_Date]]),"00")</f>
        <v>2023-02</v>
      </c>
      <c r="K2771" s="182">
        <f>All_Opps[[#This Row],[Created Date2]]*1</f>
        <v>44956</v>
      </c>
      <c r="L2771" s="183">
        <f>YEAR(All_Opps[[#This Row],[Created_Date]])</f>
        <v>2023</v>
      </c>
      <c r="M2771" s="184">
        <f>WEEKNUM(All_Opps[[#This Row],[Created_Date]],16)</f>
        <v>5</v>
      </c>
      <c r="N2771" s="182">
        <f>All_Opps[[#This Row],[Close Date]]*1</f>
        <v>44965</v>
      </c>
      <c r="O2771" s="185">
        <f>YEAR(All_Opps[[#This Row],[Close_Date]])</f>
        <v>2023</v>
      </c>
      <c r="P2771" s="183">
        <f>MONTH(All_Opps[[#This Row],[Close Date]])</f>
        <v>2</v>
      </c>
      <c r="Q2771" s="181">
        <f>WEEKNUM(All_Opps[[#This Row],[Close Date]],1)</f>
        <v>6</v>
      </c>
      <c r="R277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71" s="4" t="s">
        <v>5853</v>
      </c>
      <c r="T2771" s="4" t="s">
        <v>5854</v>
      </c>
      <c r="U2771" s="68">
        <v>44965</v>
      </c>
      <c r="V2771" s="347" t="s">
        <v>21</v>
      </c>
      <c r="W2771" s="9">
        <v>86256</v>
      </c>
      <c r="X2771" s="4" t="s">
        <v>29</v>
      </c>
      <c r="Y2771" s="4" t="s">
        <v>1285</v>
      </c>
      <c r="Z2771" s="68">
        <v>44956</v>
      </c>
    </row>
    <row r="2772" spans="1:26" ht="12.75" x14ac:dyDescent="0.35">
      <c r="A27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2772" s="181" t="str">
        <f>IF(All_Opps[[#This Row],[WeekMod]]&lt;&gt;"",CONCATENATE(All_Opps[[#This Row],[Opp Year]],"-",TEXT(All_Opps[[#This Row],[WeekMod]],"00#")),"")</f>
        <v>2023-056</v>
      </c>
      <c r="C27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2772" s="181" t="str">
        <f>CONCATENATE(All_Opps[[#This Row],[Opp Year]],"-",TEXT(All_Opps[[#This Row],[Week]],"00#"))</f>
        <v>2023-056</v>
      </c>
      <c r="E2772" s="181">
        <f>IFERROR(VALUE(RIGHT(All_Opps[[#This Row],[Opportunity Name]],2)),"")</f>
        <v>2</v>
      </c>
      <c r="F2772" s="181">
        <f>IFERROR(("20"&amp;LEFT(All_Opps[[#This Row],[Opportunity Name]],2))*1,"")</f>
        <v>2023</v>
      </c>
      <c r="G2772" s="181" t="str">
        <f>MID(All_Opps[[#This Row],[Opportunity Name]],3,2)</f>
        <v>08</v>
      </c>
      <c r="H2772" s="181" t="str">
        <f>LEFT(All_Opps[[#This Row],[Opportunity Name]],7)</f>
        <v>2308 Vo</v>
      </c>
      <c r="I2772" s="181" t="str" cm="1">
        <f t="array" ref="I27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72" s="181" t="str">
        <f>YEAR(All_Opps[[#This Row],[Close_Date]])&amp;"-"&amp;TEXT(MONTH(All_Opps[[#This Row],[Close_Date]]),"00")</f>
        <v>2023-01</v>
      </c>
      <c r="K2772" s="182">
        <f>All_Opps[[#This Row],[Created Date2]]*1</f>
        <v>44944</v>
      </c>
      <c r="L2772" s="183">
        <f>YEAR(All_Opps[[#This Row],[Created_Date]])</f>
        <v>2023</v>
      </c>
      <c r="M2772" s="184">
        <f>WEEKNUM(All_Opps[[#This Row],[Created_Date]],16)</f>
        <v>3</v>
      </c>
      <c r="N2772" s="182">
        <f>All_Opps[[#This Row],[Close Date]]*1</f>
        <v>44954</v>
      </c>
      <c r="O2772" s="185">
        <f>YEAR(All_Opps[[#This Row],[Close_Date]])</f>
        <v>2023</v>
      </c>
      <c r="P2772" s="183">
        <f>MONTH(All_Opps[[#This Row],[Close Date]])</f>
        <v>1</v>
      </c>
      <c r="Q2772" s="181">
        <f>WEEKNUM(All_Opps[[#This Row],[Close Date]],1)</f>
        <v>4</v>
      </c>
      <c r="R277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72" s="4" t="s">
        <v>5855</v>
      </c>
      <c r="T2772" s="4" t="s">
        <v>5856</v>
      </c>
      <c r="U2772" s="68">
        <v>44954</v>
      </c>
      <c r="V2772" s="347" t="s">
        <v>18</v>
      </c>
      <c r="W2772" s="9">
        <v>66150</v>
      </c>
      <c r="X2772" s="4" t="s">
        <v>11</v>
      </c>
      <c r="Y2772" s="4" t="s">
        <v>1285</v>
      </c>
      <c r="Z2772" s="68">
        <v>44944</v>
      </c>
    </row>
    <row r="2773" spans="1:26" ht="12.75" x14ac:dyDescent="0.35">
      <c r="A27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2773" s="181" t="str">
        <f>IF(All_Opps[[#This Row],[WeekMod]]&lt;&gt;"",CONCATENATE(All_Opps[[#This Row],[Opp Year]],"-",TEXT(All_Opps[[#This Row],[WeekMod]],"00#")),"")</f>
        <v>2023-059</v>
      </c>
      <c r="C27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2773" s="181" t="str">
        <f>CONCATENATE(All_Opps[[#This Row],[Opp Year]],"-",TEXT(All_Opps[[#This Row],[Week]],"00#"))</f>
        <v>2023-059</v>
      </c>
      <c r="E2773" s="181">
        <f>IFERROR(VALUE(RIGHT(All_Opps[[#This Row],[Opportunity Name]],2)),"")</f>
        <v>2</v>
      </c>
      <c r="F2773" s="181">
        <f>IFERROR(("20"&amp;LEFT(All_Opps[[#This Row],[Opportunity Name]],2))*1,"")</f>
        <v>2023</v>
      </c>
      <c r="G2773" s="181" t="str">
        <f>MID(All_Opps[[#This Row],[Opportunity Name]],3,2)</f>
        <v>09</v>
      </c>
      <c r="H2773" s="181" t="str">
        <f>LEFT(All_Opps[[#This Row],[Opportunity Name]],7)</f>
        <v>2309-14</v>
      </c>
      <c r="I2773" s="181" t="str" cm="1">
        <f t="array" ref="I27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73" s="181" t="str">
        <f>YEAR(All_Opps[[#This Row],[Close_Date]])&amp;"-"&amp;TEXT(MONTH(All_Opps[[#This Row],[Close_Date]]),"00")</f>
        <v>2023-02</v>
      </c>
      <c r="K2773" s="182">
        <f>All_Opps[[#This Row],[Created Date2]]*1</f>
        <v>44968</v>
      </c>
      <c r="L2773" s="183">
        <f>YEAR(All_Opps[[#This Row],[Created_Date]])</f>
        <v>2023</v>
      </c>
      <c r="M2773" s="184">
        <f>WEEKNUM(All_Opps[[#This Row],[Created_Date]],16)</f>
        <v>7</v>
      </c>
      <c r="N2773" s="182">
        <f>All_Opps[[#This Row],[Close Date]]*1</f>
        <v>44975</v>
      </c>
      <c r="O2773" s="185">
        <f>YEAR(All_Opps[[#This Row],[Close_Date]])</f>
        <v>2023</v>
      </c>
      <c r="P2773" s="183">
        <f>MONTH(All_Opps[[#This Row],[Close Date]])</f>
        <v>2</v>
      </c>
      <c r="Q2773" s="181">
        <f>WEEKNUM(All_Opps[[#This Row],[Close Date]],1)</f>
        <v>7</v>
      </c>
      <c r="R277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202</v>
      </c>
      <c r="S2773" s="4" t="s">
        <v>5857</v>
      </c>
      <c r="T2773" s="4" t="s">
        <v>5858</v>
      </c>
      <c r="U2773" s="68">
        <v>44975</v>
      </c>
      <c r="V2773" s="347" t="s">
        <v>19</v>
      </c>
      <c r="W2773" s="9">
        <v>100555</v>
      </c>
      <c r="X2773" s="4" t="s">
        <v>161</v>
      </c>
      <c r="Y2773" s="4" t="s">
        <v>1285</v>
      </c>
      <c r="Z2773" s="68">
        <v>44968</v>
      </c>
    </row>
    <row r="2774" spans="1:26" ht="12.75" x14ac:dyDescent="0.35">
      <c r="A27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</v>
      </c>
      <c r="B2774" s="181" t="str">
        <f>IF(All_Opps[[#This Row],[WeekMod]]&lt;&gt;"",CONCATENATE(All_Opps[[#This Row],[Opp Year]],"-",TEXT(All_Opps[[#This Row],[WeekMod]],"00#")),"")</f>
        <v>2024-003</v>
      </c>
      <c r="C27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</v>
      </c>
      <c r="D2774" s="181" t="str">
        <f>CONCATENATE(All_Opps[[#This Row],[Opp Year]],"-",TEXT(All_Opps[[#This Row],[Week]],"00#"))</f>
        <v>2024-003</v>
      </c>
      <c r="E2774" s="181">
        <f>IFERROR(VALUE(RIGHT(All_Opps[[#This Row],[Opportunity Name]],2)),"")</f>
        <v>2</v>
      </c>
      <c r="F2774" s="181">
        <f>IFERROR(("20"&amp;LEFT(All_Opps[[#This Row],[Opportunity Name]],2))*1,"")</f>
        <v>2024</v>
      </c>
      <c r="G2774" s="181" t="str">
        <f>MID(All_Opps[[#This Row],[Opportunity Name]],3,2)</f>
        <v>09</v>
      </c>
      <c r="H2774" s="181" t="str">
        <f>LEFT(All_Opps[[#This Row],[Opportunity Name]],7)</f>
        <v>2409-03</v>
      </c>
      <c r="I2774" s="181" t="str" cm="1">
        <f t="array" ref="I27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774" s="181" t="str">
        <f>YEAR(All_Opps[[#This Row],[Close_Date]])&amp;"-"&amp;TEXT(MONTH(All_Opps[[#This Row],[Close_Date]]),"00")</f>
        <v>2023-01</v>
      </c>
      <c r="K2774" s="182">
        <f>All_Opps[[#This Row],[Created Date2]]*1</f>
        <v>44940</v>
      </c>
      <c r="L2774" s="183">
        <f>YEAR(All_Opps[[#This Row],[Created_Date]])</f>
        <v>2023</v>
      </c>
      <c r="M2774" s="184">
        <f>WEEKNUM(All_Opps[[#This Row],[Created_Date]],16)</f>
        <v>3</v>
      </c>
      <c r="N2774" s="182">
        <f>All_Opps[[#This Row],[Close Date]]*1</f>
        <v>44945</v>
      </c>
      <c r="O2774" s="185">
        <f>YEAR(All_Opps[[#This Row],[Close_Date]])</f>
        <v>2023</v>
      </c>
      <c r="P2774" s="183">
        <f>MONTH(All_Opps[[#This Row],[Close Date]])</f>
        <v>1</v>
      </c>
      <c r="Q2774" s="181">
        <f>WEEKNUM(All_Opps[[#This Row],[Close Date]],1)</f>
        <v>3</v>
      </c>
      <c r="R277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74" s="4" t="s">
        <v>5859</v>
      </c>
      <c r="T2774" s="4" t="s">
        <v>5860</v>
      </c>
      <c r="U2774" s="68">
        <v>44945</v>
      </c>
      <c r="V2774" s="347" t="s">
        <v>20</v>
      </c>
      <c r="W2774" s="341">
        <v>12004</v>
      </c>
      <c r="X2774" s="4" t="s">
        <v>13</v>
      </c>
      <c r="Y2774" s="4" t="s">
        <v>328</v>
      </c>
      <c r="Z2774" s="68">
        <v>44940</v>
      </c>
    </row>
    <row r="2775" spans="1:26" ht="12.75" x14ac:dyDescent="0.35">
      <c r="A27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2775" s="181" t="str">
        <f>IF(All_Opps[[#This Row],[WeekMod]]&lt;&gt;"",CONCATENATE(All_Opps[[#This Row],[Opp Year]],"-",TEXT(All_Opps[[#This Row],[WeekMod]],"00#")),"")</f>
        <v>2023-054</v>
      </c>
      <c r="C27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2775" s="181" t="str">
        <f>CONCATENATE(All_Opps[[#This Row],[Opp Year]],"-",TEXT(All_Opps[[#This Row],[Week]],"00#"))</f>
        <v>2023-054</v>
      </c>
      <c r="E2775" s="181">
        <f>IFERROR(VALUE(RIGHT(All_Opps[[#This Row],[Opportunity Name]],2)),"")</f>
        <v>2</v>
      </c>
      <c r="F2775" s="181">
        <f>IFERROR(("20"&amp;LEFT(All_Opps[[#This Row],[Opportunity Name]],2))*1,"")</f>
        <v>2023</v>
      </c>
      <c r="G2775" s="181" t="str">
        <f>MID(All_Opps[[#This Row],[Opportunity Name]],3,2)</f>
        <v>09</v>
      </c>
      <c r="H2775" s="181" t="str">
        <f>LEFT(All_Opps[[#This Row],[Opportunity Name]],7)</f>
        <v>2309-13</v>
      </c>
      <c r="I2775" s="181" t="str" cm="1">
        <f t="array" ref="I27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75" s="181" t="str">
        <f>YEAR(All_Opps[[#This Row],[Close_Date]])&amp;"-"&amp;TEXT(MONTH(All_Opps[[#This Row],[Close_Date]]),"00")</f>
        <v>2023-01</v>
      </c>
      <c r="K2775" s="182">
        <f>All_Opps[[#This Row],[Created Date2]]*1</f>
        <v>44937</v>
      </c>
      <c r="L2775" s="183">
        <f>YEAR(All_Opps[[#This Row],[Created_Date]])</f>
        <v>2023</v>
      </c>
      <c r="M2775" s="184">
        <f>WEEKNUM(All_Opps[[#This Row],[Created_Date]],16)</f>
        <v>2</v>
      </c>
      <c r="N2775" s="182">
        <f>All_Opps[[#This Row],[Close Date]]*1</f>
        <v>44937</v>
      </c>
      <c r="O2775" s="185">
        <f>YEAR(All_Opps[[#This Row],[Close_Date]])</f>
        <v>2023</v>
      </c>
      <c r="P2775" s="183">
        <f>MONTH(All_Opps[[#This Row],[Close Date]])</f>
        <v>1</v>
      </c>
      <c r="Q2775" s="181">
        <f>WEEKNUM(All_Opps[[#This Row],[Close Date]],1)</f>
        <v>2</v>
      </c>
      <c r="R277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233</v>
      </c>
      <c r="S2775" s="4" t="s">
        <v>5861</v>
      </c>
      <c r="T2775" s="4" t="s">
        <v>5862</v>
      </c>
      <c r="U2775" s="68">
        <v>44937</v>
      </c>
      <c r="V2775" s="347" t="s">
        <v>19</v>
      </c>
      <c r="W2775" s="9">
        <v>47017</v>
      </c>
      <c r="X2775" s="4" t="s">
        <v>11</v>
      </c>
      <c r="Y2775" s="4" t="s">
        <v>1285</v>
      </c>
      <c r="Z2775" s="68">
        <v>44937</v>
      </c>
    </row>
    <row r="2776" spans="1:26" ht="12.75" x14ac:dyDescent="0.35">
      <c r="A27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2776" s="181" t="str">
        <f>IF(All_Opps[[#This Row],[WeekMod]]&lt;&gt;"",CONCATENATE(All_Opps[[#This Row],[Opp Year]],"-",TEXT(All_Opps[[#This Row],[WeekMod]],"00#")),"")</f>
        <v>2023-055</v>
      </c>
      <c r="C27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2776" s="181" t="str">
        <f>CONCATENATE(All_Opps[[#This Row],[Opp Year]],"-",TEXT(All_Opps[[#This Row],[Week]],"00#"))</f>
        <v>2023-055</v>
      </c>
      <c r="E2776" s="181">
        <f>IFERROR(VALUE(RIGHT(All_Opps[[#This Row],[Opportunity Name]],2)),"")</f>
        <v>1</v>
      </c>
      <c r="F2776" s="181">
        <f>IFERROR(("20"&amp;LEFT(All_Opps[[#This Row],[Opportunity Name]],2))*1,"")</f>
        <v>2023</v>
      </c>
      <c r="G2776" s="181" t="str">
        <f>MID(All_Opps[[#This Row],[Opportunity Name]],3,2)</f>
        <v>08</v>
      </c>
      <c r="H2776" s="181" t="str">
        <f>LEFT(All_Opps[[#This Row],[Opportunity Name]],7)</f>
        <v>2308-23</v>
      </c>
      <c r="I2776" s="181" t="str" cm="1">
        <f t="array" ref="I27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76" s="181" t="str">
        <f>YEAR(All_Opps[[#This Row],[Close_Date]])&amp;"-"&amp;TEXT(MONTH(All_Opps[[#This Row],[Close_Date]]),"00")</f>
        <v>2023-01</v>
      </c>
      <c r="K2776" s="182">
        <f>All_Opps[[#This Row],[Created Date2]]*1</f>
        <v>44938</v>
      </c>
      <c r="L2776" s="183">
        <f>YEAR(All_Opps[[#This Row],[Created_Date]])</f>
        <v>2023</v>
      </c>
      <c r="M2776" s="184">
        <f>WEEKNUM(All_Opps[[#This Row],[Created_Date]],16)</f>
        <v>2</v>
      </c>
      <c r="N2776" s="182">
        <f>All_Opps[[#This Row],[Close Date]]*1</f>
        <v>44944</v>
      </c>
      <c r="O2776" s="185">
        <f>YEAR(All_Opps[[#This Row],[Close_Date]])</f>
        <v>2023</v>
      </c>
      <c r="P2776" s="183">
        <f>MONTH(All_Opps[[#This Row],[Close Date]])</f>
        <v>1</v>
      </c>
      <c r="Q2776" s="181">
        <f>WEEKNUM(All_Opps[[#This Row],[Close Date]],1)</f>
        <v>3</v>
      </c>
      <c r="R277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201</v>
      </c>
      <c r="S2776" s="4" t="s">
        <v>5863</v>
      </c>
      <c r="T2776" s="4" t="s">
        <v>5864</v>
      </c>
      <c r="U2776" s="68">
        <v>44944</v>
      </c>
      <c r="V2776" s="347" t="s">
        <v>19</v>
      </c>
      <c r="W2776" s="9">
        <v>37943</v>
      </c>
      <c r="X2776" s="4" t="s">
        <v>15</v>
      </c>
      <c r="Y2776" s="4" t="s">
        <v>1285</v>
      </c>
      <c r="Z2776" s="68">
        <v>44938</v>
      </c>
    </row>
    <row r="2777" spans="1:26" ht="12.75" x14ac:dyDescent="0.35">
      <c r="A27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2777" s="181" t="str">
        <f>IF(All_Opps[[#This Row],[WeekMod]]&lt;&gt;"",CONCATENATE(All_Opps[[#This Row],[Opp Year]],"-",TEXT(All_Opps[[#This Row],[WeekMod]],"00#")),"")</f>
        <v>2023-055</v>
      </c>
      <c r="C27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2777" s="181" t="str">
        <f>CONCATENATE(All_Opps[[#This Row],[Opp Year]],"-",TEXT(All_Opps[[#This Row],[Week]],"00#"))</f>
        <v>2023-055</v>
      </c>
      <c r="E2777" s="181">
        <f>IFERROR(VALUE(RIGHT(All_Opps[[#This Row],[Opportunity Name]],2)),"")</f>
        <v>2</v>
      </c>
      <c r="F2777" s="181">
        <f>IFERROR(("20"&amp;LEFT(All_Opps[[#This Row],[Opportunity Name]],2))*1,"")</f>
        <v>2023</v>
      </c>
      <c r="G2777" s="181" t="str">
        <f>MID(All_Opps[[#This Row],[Opportunity Name]],3,2)</f>
        <v>09</v>
      </c>
      <c r="H2777" s="181" t="str">
        <f>LEFT(All_Opps[[#This Row],[Opportunity Name]],7)</f>
        <v>2309 We</v>
      </c>
      <c r="I2777" s="181" t="str" cm="1">
        <f t="array" ref="I27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77" s="181" t="str">
        <f>YEAR(All_Opps[[#This Row],[Close_Date]])&amp;"-"&amp;TEXT(MONTH(All_Opps[[#This Row],[Close_Date]]),"00")</f>
        <v>2023-01</v>
      </c>
      <c r="K2777" s="182">
        <f>All_Opps[[#This Row],[Created Date2]]*1</f>
        <v>44931</v>
      </c>
      <c r="L2777" s="183">
        <f>YEAR(All_Opps[[#This Row],[Created_Date]])</f>
        <v>2023</v>
      </c>
      <c r="M2777" s="184">
        <f>WEEKNUM(All_Opps[[#This Row],[Created_Date]],16)</f>
        <v>1</v>
      </c>
      <c r="N2777" s="182">
        <f>All_Opps[[#This Row],[Close Date]]*1</f>
        <v>44944</v>
      </c>
      <c r="O2777" s="185">
        <f>YEAR(All_Opps[[#This Row],[Close_Date]])</f>
        <v>2023</v>
      </c>
      <c r="P2777" s="183">
        <f>MONTH(All_Opps[[#This Row],[Close Date]])</f>
        <v>1</v>
      </c>
      <c r="Q2777" s="181">
        <f>WEEKNUM(All_Opps[[#This Row],[Close Date]],1)</f>
        <v>3</v>
      </c>
      <c r="R277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77" s="4" t="s">
        <v>5865</v>
      </c>
      <c r="T2777" s="4" t="s">
        <v>5866</v>
      </c>
      <c r="U2777" s="68">
        <v>44944</v>
      </c>
      <c r="V2777" s="347" t="s">
        <v>18</v>
      </c>
      <c r="W2777" s="9">
        <v>66072</v>
      </c>
      <c r="X2777" s="4" t="s">
        <v>11</v>
      </c>
      <c r="Y2777" s="4" t="s">
        <v>1285</v>
      </c>
      <c r="Z2777" s="68">
        <v>44931</v>
      </c>
    </row>
    <row r="2778" spans="1:26" ht="12.75" x14ac:dyDescent="0.35">
      <c r="A27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2778" s="181" t="str">
        <f>IF(All_Opps[[#This Row],[WeekMod]]&lt;&gt;"",CONCATENATE(All_Opps[[#This Row],[Opp Year]],"-",TEXT(All_Opps[[#This Row],[WeekMod]],"00#")),"")</f>
        <v>2023-059</v>
      </c>
      <c r="C27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2778" s="181" t="str">
        <f>CONCATENATE(All_Opps[[#This Row],[Opp Year]],"-",TEXT(All_Opps[[#This Row],[Week]],"00#"))</f>
        <v>2023-059</v>
      </c>
      <c r="E2778" s="181">
        <f>IFERROR(VALUE(RIGHT(All_Opps[[#This Row],[Opportunity Name]],2)),"")</f>
        <v>18</v>
      </c>
      <c r="F2778" s="181">
        <f>IFERROR(("20"&amp;LEFT(All_Opps[[#This Row],[Opportunity Name]],2))*1,"")</f>
        <v>2023</v>
      </c>
      <c r="G2778" s="181" t="str">
        <f>MID(All_Opps[[#This Row],[Opportunity Name]],3,2)</f>
        <v>04</v>
      </c>
      <c r="H2778" s="181" t="str">
        <f>LEFT(All_Opps[[#This Row],[Opportunity Name]],7)</f>
        <v>2304-11</v>
      </c>
      <c r="I2778" s="181" t="str" cm="1">
        <f t="array" ref="I27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78" s="181" t="str">
        <f>YEAR(All_Opps[[#This Row],[Close_Date]])&amp;"-"&amp;TEXT(MONTH(All_Opps[[#This Row],[Close_Date]]),"00")</f>
        <v>2023-02</v>
      </c>
      <c r="K2778" s="182">
        <f>All_Opps[[#This Row],[Created Date2]]*1</f>
        <v>44963</v>
      </c>
      <c r="L2778" s="183">
        <f>YEAR(All_Opps[[#This Row],[Created_Date]])</f>
        <v>2023</v>
      </c>
      <c r="M2778" s="184">
        <f>WEEKNUM(All_Opps[[#This Row],[Created_Date]],16)</f>
        <v>6</v>
      </c>
      <c r="N2778" s="182">
        <f>All_Opps[[#This Row],[Close Date]]*1</f>
        <v>44973</v>
      </c>
      <c r="O2778" s="185">
        <f>YEAR(All_Opps[[#This Row],[Close_Date]])</f>
        <v>2023</v>
      </c>
      <c r="P2778" s="183">
        <f>MONTH(All_Opps[[#This Row],[Close Date]])</f>
        <v>2</v>
      </c>
      <c r="Q2778" s="181">
        <f>WEEKNUM(All_Opps[[#This Row],[Close Date]],1)</f>
        <v>7</v>
      </c>
      <c r="R277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54</v>
      </c>
      <c r="S2778" s="4" t="s">
        <v>5867</v>
      </c>
      <c r="T2778" s="4" t="s">
        <v>5868</v>
      </c>
      <c r="U2778" s="68">
        <v>44973</v>
      </c>
      <c r="V2778" s="347" t="s">
        <v>19</v>
      </c>
      <c r="W2778" s="9">
        <v>497742</v>
      </c>
      <c r="X2778" s="4" t="s">
        <v>15</v>
      </c>
      <c r="Y2778" s="4" t="s">
        <v>1285</v>
      </c>
      <c r="Z2778" s="68">
        <v>44963</v>
      </c>
    </row>
    <row r="2779" spans="1:26" ht="12.75" x14ac:dyDescent="0.35">
      <c r="A27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</v>
      </c>
      <c r="B2779" s="181" t="str">
        <f>IF(All_Opps[[#This Row],[WeekMod]]&lt;&gt;"",CONCATENATE(All_Opps[[#This Row],[Opp Year]],"-",TEXT(All_Opps[[#This Row],[WeekMod]],"00#")),"")</f>
        <v>2024-007</v>
      </c>
      <c r="C27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</v>
      </c>
      <c r="D2779" s="181" t="str">
        <f>CONCATENATE(All_Opps[[#This Row],[Opp Year]],"-",TEXT(All_Opps[[#This Row],[Week]],"00#"))</f>
        <v>2024-007</v>
      </c>
      <c r="E2779" s="181">
        <f>IFERROR(VALUE(RIGHT(All_Opps[[#This Row],[Opportunity Name]],2)),"")</f>
        <v>7</v>
      </c>
      <c r="F2779" s="181">
        <f>IFERROR(("20"&amp;LEFT(All_Opps[[#This Row],[Opportunity Name]],2))*1,"")</f>
        <v>2024</v>
      </c>
      <c r="G2779" s="181" t="str">
        <f>MID(All_Opps[[#This Row],[Opportunity Name]],3,2)</f>
        <v>07</v>
      </c>
      <c r="H2779" s="181" t="str">
        <f>LEFT(All_Opps[[#This Row],[Opportunity Name]],7)</f>
        <v>2407-05</v>
      </c>
      <c r="I2779" s="181" t="str" cm="1">
        <f t="array" ref="I27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79" s="181" t="str">
        <f>YEAR(All_Opps[[#This Row],[Close_Date]])&amp;"-"&amp;TEXT(MONTH(All_Opps[[#This Row],[Close_Date]]),"00")</f>
        <v>2023-02</v>
      </c>
      <c r="K2779" s="182">
        <f>All_Opps[[#This Row],[Created Date2]]*1</f>
        <v>44964</v>
      </c>
      <c r="L2779" s="183">
        <f>YEAR(All_Opps[[#This Row],[Created_Date]])</f>
        <v>2023</v>
      </c>
      <c r="M2779" s="184">
        <f>WEEKNUM(All_Opps[[#This Row],[Created_Date]],16)</f>
        <v>6</v>
      </c>
      <c r="N2779" s="182">
        <f>All_Opps[[#This Row],[Close Date]]*1</f>
        <v>44970</v>
      </c>
      <c r="O2779" s="185">
        <f>YEAR(All_Opps[[#This Row],[Close_Date]])</f>
        <v>2023</v>
      </c>
      <c r="P2779" s="183">
        <f>MONTH(All_Opps[[#This Row],[Close Date]])</f>
        <v>2</v>
      </c>
      <c r="Q2779" s="181">
        <f>WEEKNUM(All_Opps[[#This Row],[Close Date]],1)</f>
        <v>7</v>
      </c>
      <c r="R277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510</v>
      </c>
      <c r="S2779" s="4" t="s">
        <v>5869</v>
      </c>
      <c r="T2779" s="4" t="s">
        <v>5870</v>
      </c>
      <c r="U2779" s="68">
        <v>44970</v>
      </c>
      <c r="V2779" s="347" t="s">
        <v>19</v>
      </c>
      <c r="W2779" s="341">
        <v>350025</v>
      </c>
      <c r="X2779" s="4" t="s">
        <v>13</v>
      </c>
      <c r="Y2779" s="4" t="s">
        <v>328</v>
      </c>
      <c r="Z2779" s="68">
        <v>44964</v>
      </c>
    </row>
    <row r="2780" spans="1:26" ht="12.75" x14ac:dyDescent="0.35">
      <c r="A27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2780" s="181" t="str">
        <f>IF(All_Opps[[#This Row],[WeekMod]]&lt;&gt;"",CONCATENATE(All_Opps[[#This Row],[Opp Year]],"-",TEXT(All_Opps[[#This Row],[WeekMod]],"00#")),"")</f>
        <v>2023-061</v>
      </c>
      <c r="C27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2780" s="181" t="str">
        <f>CONCATENATE(All_Opps[[#This Row],[Opp Year]],"-",TEXT(All_Opps[[#This Row],[Week]],"00#"))</f>
        <v>2023-061</v>
      </c>
      <c r="E2780" s="181">
        <f>IFERROR(VALUE(RIGHT(All_Opps[[#This Row],[Opportunity Name]],2)),"")</f>
        <v>1</v>
      </c>
      <c r="F2780" s="181">
        <f>IFERROR(("20"&amp;LEFT(All_Opps[[#This Row],[Opportunity Name]],2))*1,"")</f>
        <v>2023</v>
      </c>
      <c r="G2780" s="181" t="str">
        <f>MID(All_Opps[[#This Row],[Opportunity Name]],3,2)</f>
        <v>09</v>
      </c>
      <c r="H2780" s="181" t="str">
        <f>LEFT(All_Opps[[#This Row],[Opportunity Name]],7)</f>
        <v>2309-15</v>
      </c>
      <c r="I2780" s="181" t="str" cm="1">
        <f t="array" ref="I27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80" s="181" t="str">
        <f>YEAR(All_Opps[[#This Row],[Close_Date]])&amp;"-"&amp;TEXT(MONTH(All_Opps[[#This Row],[Close_Date]]),"00")</f>
        <v>2023-02</v>
      </c>
      <c r="K2780" s="182">
        <f>All_Opps[[#This Row],[Created Date2]]*1</f>
        <v>44984</v>
      </c>
      <c r="L2780" s="183">
        <f>YEAR(All_Opps[[#This Row],[Created_Date]])</f>
        <v>2023</v>
      </c>
      <c r="M2780" s="184">
        <f>WEEKNUM(All_Opps[[#This Row],[Created_Date]],16)</f>
        <v>9</v>
      </c>
      <c r="N2780" s="182">
        <f>All_Opps[[#This Row],[Close Date]]*1</f>
        <v>44985</v>
      </c>
      <c r="O2780" s="185">
        <f>YEAR(All_Opps[[#This Row],[Close_Date]])</f>
        <v>2023</v>
      </c>
      <c r="P2780" s="183">
        <f>MONTH(All_Opps[[#This Row],[Close Date]])</f>
        <v>2</v>
      </c>
      <c r="Q2780" s="181">
        <f>WEEKNUM(All_Opps[[#This Row],[Close Date]],1)</f>
        <v>9</v>
      </c>
      <c r="R278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186</v>
      </c>
      <c r="S2780" s="4" t="s">
        <v>5871</v>
      </c>
      <c r="T2780" s="4" t="s">
        <v>5872</v>
      </c>
      <c r="U2780" s="68">
        <v>44985</v>
      </c>
      <c r="V2780" s="347" t="s">
        <v>19</v>
      </c>
      <c r="W2780" s="9">
        <v>48261</v>
      </c>
      <c r="X2780" s="4" t="s">
        <v>6</v>
      </c>
      <c r="Y2780" s="4" t="s">
        <v>1285</v>
      </c>
      <c r="Z2780" s="68">
        <v>44984</v>
      </c>
    </row>
    <row r="2781" spans="1:26" ht="12.75" x14ac:dyDescent="0.35">
      <c r="A27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2781" s="181" t="str">
        <f>IF(All_Opps[[#This Row],[WeekMod]]&lt;&gt;"",CONCATENATE(All_Opps[[#This Row],[Opp Year]],"-",TEXT(All_Opps[[#This Row],[WeekMod]],"00#")),"")</f>
        <v>2023-059</v>
      </c>
      <c r="C27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2781" s="181" t="str">
        <f>CONCATENATE(All_Opps[[#This Row],[Opp Year]],"-",TEXT(All_Opps[[#This Row],[Week]],"00#"))</f>
        <v>2023-059</v>
      </c>
      <c r="E2781" s="181">
        <f>IFERROR(VALUE(RIGHT(All_Opps[[#This Row],[Opportunity Name]],2)),"")</f>
        <v>7</v>
      </c>
      <c r="F2781" s="181">
        <f>IFERROR(("20"&amp;LEFT(All_Opps[[#This Row],[Opportunity Name]],2))*1,"")</f>
        <v>2023</v>
      </c>
      <c r="G2781" s="181" t="str">
        <f>MID(All_Opps[[#This Row],[Opportunity Name]],3,2)</f>
        <v>09</v>
      </c>
      <c r="H2781" s="181" t="str">
        <f>LEFT(All_Opps[[#This Row],[Opportunity Name]],7)</f>
        <v>2309-16</v>
      </c>
      <c r="I2781" s="181" t="str" cm="1">
        <f t="array" ref="I27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81" s="181" t="str">
        <f>YEAR(All_Opps[[#This Row],[Close_Date]])&amp;"-"&amp;TEXT(MONTH(All_Opps[[#This Row],[Close_Date]]),"00")</f>
        <v>2023-02</v>
      </c>
      <c r="K2781" s="182">
        <f>All_Opps[[#This Row],[Created Date2]]*1</f>
        <v>44944</v>
      </c>
      <c r="L2781" s="183">
        <f>YEAR(All_Opps[[#This Row],[Created_Date]])</f>
        <v>2023</v>
      </c>
      <c r="M2781" s="184">
        <f>WEEKNUM(All_Opps[[#This Row],[Created_Date]],16)</f>
        <v>3</v>
      </c>
      <c r="N2781" s="182">
        <f>All_Opps[[#This Row],[Close Date]]*1</f>
        <v>44970</v>
      </c>
      <c r="O2781" s="185">
        <f>YEAR(All_Opps[[#This Row],[Close_Date]])</f>
        <v>2023</v>
      </c>
      <c r="P2781" s="183">
        <f>MONTH(All_Opps[[#This Row],[Close Date]])</f>
        <v>2</v>
      </c>
      <c r="Q2781" s="181">
        <f>WEEKNUM(All_Opps[[#This Row],[Close Date]],1)</f>
        <v>7</v>
      </c>
      <c r="R278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226</v>
      </c>
      <c r="S2781" s="4" t="s">
        <v>5873</v>
      </c>
      <c r="T2781" s="4" t="s">
        <v>5874</v>
      </c>
      <c r="U2781" s="68">
        <v>44970</v>
      </c>
      <c r="V2781" s="347" t="s">
        <v>19</v>
      </c>
      <c r="W2781" s="341">
        <v>167877</v>
      </c>
      <c r="X2781" s="4" t="s">
        <v>15</v>
      </c>
      <c r="Y2781" s="4" t="s">
        <v>328</v>
      </c>
      <c r="Z2781" s="68">
        <v>44944</v>
      </c>
    </row>
    <row r="2782" spans="1:26" ht="12.75" x14ac:dyDescent="0.35">
      <c r="A27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2782" s="181" t="str">
        <f>IF(All_Opps[[#This Row],[WeekMod]]&lt;&gt;"",CONCATENATE(All_Opps[[#This Row],[Opp Year]],"-",TEXT(All_Opps[[#This Row],[WeekMod]],"00#")),"")</f>
        <v>2023-056</v>
      </c>
      <c r="C27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2782" s="181" t="str">
        <f>CONCATENATE(All_Opps[[#This Row],[Opp Year]],"-",TEXT(All_Opps[[#This Row],[Week]],"00#"))</f>
        <v>2023-056</v>
      </c>
      <c r="E2782" s="181">
        <f>IFERROR(VALUE(RIGHT(All_Opps[[#This Row],[Opportunity Name]],2)),"")</f>
        <v>2</v>
      </c>
      <c r="F2782" s="181">
        <f>IFERROR(("20"&amp;LEFT(All_Opps[[#This Row],[Opportunity Name]],2))*1,"")</f>
        <v>2023</v>
      </c>
      <c r="G2782" s="181" t="str">
        <f>MID(All_Opps[[#This Row],[Opportunity Name]],3,2)</f>
        <v>10</v>
      </c>
      <c r="H2782" s="181" t="str">
        <f>LEFT(All_Opps[[#This Row],[Opportunity Name]],7)</f>
        <v>2310-02</v>
      </c>
      <c r="I2782" s="181" t="str" cm="1">
        <f t="array" ref="I27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82" s="181" t="str">
        <f>YEAR(All_Opps[[#This Row],[Close_Date]])&amp;"-"&amp;TEXT(MONTH(All_Opps[[#This Row],[Close_Date]]),"00")</f>
        <v>2023-01</v>
      </c>
      <c r="K2782" s="182">
        <f>All_Opps[[#This Row],[Created Date2]]*1</f>
        <v>44935</v>
      </c>
      <c r="L2782" s="183">
        <f>YEAR(All_Opps[[#This Row],[Created_Date]])</f>
        <v>2023</v>
      </c>
      <c r="M2782" s="184">
        <f>WEEKNUM(All_Opps[[#This Row],[Created_Date]],16)</f>
        <v>2</v>
      </c>
      <c r="N2782" s="182">
        <f>All_Opps[[#This Row],[Close Date]]*1</f>
        <v>44954</v>
      </c>
      <c r="O2782" s="185">
        <f>YEAR(All_Opps[[#This Row],[Close_Date]])</f>
        <v>2023</v>
      </c>
      <c r="P2782" s="183">
        <f>MONTH(All_Opps[[#This Row],[Close Date]])</f>
        <v>1</v>
      </c>
      <c r="Q2782" s="181">
        <f>WEEKNUM(All_Opps[[#This Row],[Close Date]],1)</f>
        <v>4</v>
      </c>
      <c r="R278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265</v>
      </c>
      <c r="S2782" s="4" t="s">
        <v>5875</v>
      </c>
      <c r="T2782" s="4" t="s">
        <v>5876</v>
      </c>
      <c r="U2782" s="68">
        <v>44954</v>
      </c>
      <c r="V2782" s="347" t="s">
        <v>19</v>
      </c>
      <c r="W2782" s="9">
        <v>38928</v>
      </c>
      <c r="X2782" s="4" t="s">
        <v>13</v>
      </c>
      <c r="Y2782" s="4" t="s">
        <v>5320</v>
      </c>
      <c r="Z2782" s="68">
        <v>44935</v>
      </c>
    </row>
    <row r="2783" spans="1:26" ht="12.75" x14ac:dyDescent="0.35">
      <c r="A27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2783" s="181" t="str">
        <f>IF(All_Opps[[#This Row],[WeekMod]]&lt;&gt;"",CONCATENATE(All_Opps[[#This Row],[Opp Year]],"-",TEXT(All_Opps[[#This Row],[WeekMod]],"00#")),"")</f>
        <v>2023-055</v>
      </c>
      <c r="C27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2783" s="181" t="str">
        <f>CONCATENATE(All_Opps[[#This Row],[Opp Year]],"-",TEXT(All_Opps[[#This Row],[Week]],"00#"))</f>
        <v>2023-055</v>
      </c>
      <c r="E2783" s="181">
        <f>IFERROR(VALUE(RIGHT(All_Opps[[#This Row],[Opportunity Name]],2)),"")</f>
        <v>5</v>
      </c>
      <c r="F2783" s="181">
        <f>IFERROR(("20"&amp;LEFT(All_Opps[[#This Row],[Opportunity Name]],2))*1,"")</f>
        <v>2023</v>
      </c>
      <c r="G2783" s="181" t="str">
        <f>MID(All_Opps[[#This Row],[Opportunity Name]],3,2)</f>
        <v>07</v>
      </c>
      <c r="H2783" s="181" t="str">
        <f>LEFT(All_Opps[[#This Row],[Opportunity Name]],7)</f>
        <v>2307 Fe</v>
      </c>
      <c r="I2783" s="181" t="str" cm="1">
        <f t="array" ref="I27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83" s="181" t="str">
        <f>YEAR(All_Opps[[#This Row],[Close_Date]])&amp;"-"&amp;TEXT(MONTH(All_Opps[[#This Row],[Close_Date]]),"00")</f>
        <v>2023-01</v>
      </c>
      <c r="K2783" s="182">
        <f>All_Opps[[#This Row],[Created Date2]]*1</f>
        <v>44928</v>
      </c>
      <c r="L2783" s="183">
        <f>YEAR(All_Opps[[#This Row],[Created_Date]])</f>
        <v>2023</v>
      </c>
      <c r="M2783" s="184">
        <f>WEEKNUM(All_Opps[[#This Row],[Created_Date]],16)</f>
        <v>1</v>
      </c>
      <c r="N2783" s="182">
        <f>All_Opps[[#This Row],[Close Date]]*1</f>
        <v>44942</v>
      </c>
      <c r="O2783" s="185">
        <f>YEAR(All_Opps[[#This Row],[Close_Date]])</f>
        <v>2023</v>
      </c>
      <c r="P2783" s="183">
        <f>MONTH(All_Opps[[#This Row],[Close Date]])</f>
        <v>1</v>
      </c>
      <c r="Q2783" s="181">
        <f>WEEKNUM(All_Opps[[#This Row],[Close Date]],1)</f>
        <v>3</v>
      </c>
      <c r="R278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83" s="4" t="s">
        <v>5877</v>
      </c>
      <c r="T2783" s="4" t="s">
        <v>5878</v>
      </c>
      <c r="U2783" s="68">
        <v>44942</v>
      </c>
      <c r="V2783" s="347" t="s">
        <v>18</v>
      </c>
      <c r="W2783" s="9">
        <v>169058</v>
      </c>
      <c r="X2783" s="4" t="s">
        <v>15</v>
      </c>
      <c r="Y2783" s="4" t="s">
        <v>1285</v>
      </c>
      <c r="Z2783" s="68">
        <v>44928</v>
      </c>
    </row>
    <row r="2784" spans="1:26" ht="12.75" x14ac:dyDescent="0.35">
      <c r="A27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2784" s="181" t="str">
        <f>IF(All_Opps[[#This Row],[WeekMod]]&lt;&gt;"",CONCATENATE(All_Opps[[#This Row],[Opp Year]],"-",TEXT(All_Opps[[#This Row],[WeekMod]],"00#")),"")</f>
        <v>2023-062</v>
      </c>
      <c r="C27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2784" s="181" t="str">
        <f>CONCATENATE(All_Opps[[#This Row],[Opp Year]],"-",TEXT(All_Opps[[#This Row],[Week]],"00#"))</f>
        <v>2023-062</v>
      </c>
      <c r="E2784" s="181">
        <f>IFERROR(VALUE(RIGHT(All_Opps[[#This Row],[Opportunity Name]],2)),"")</f>
        <v>2</v>
      </c>
      <c r="F2784" s="181">
        <f>IFERROR(("20"&amp;LEFT(All_Opps[[#This Row],[Opportunity Name]],2))*1,"")</f>
        <v>2023</v>
      </c>
      <c r="G2784" s="181" t="str">
        <f>MID(All_Opps[[#This Row],[Opportunity Name]],3,2)</f>
        <v>10</v>
      </c>
      <c r="H2784" s="181" t="str">
        <f>LEFT(All_Opps[[#This Row],[Opportunity Name]],7)</f>
        <v>2310-02</v>
      </c>
      <c r="I2784" s="181" t="str" cm="1">
        <f t="array" ref="I27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84" s="181" t="str">
        <f>YEAR(All_Opps[[#This Row],[Close_Date]])&amp;"-"&amp;TEXT(MONTH(All_Opps[[#This Row],[Close_Date]]),"00")</f>
        <v>2023-03</v>
      </c>
      <c r="K2784" s="182">
        <f>All_Opps[[#This Row],[Created Date2]]*1</f>
        <v>44995</v>
      </c>
      <c r="L2784" s="183">
        <f>YEAR(All_Opps[[#This Row],[Created_Date]])</f>
        <v>2023</v>
      </c>
      <c r="M2784" s="184">
        <f>WEEKNUM(All_Opps[[#This Row],[Created_Date]],16)</f>
        <v>10</v>
      </c>
      <c r="N2784" s="182">
        <f>All_Opps[[#This Row],[Close Date]]*1</f>
        <v>44995</v>
      </c>
      <c r="O2784" s="185">
        <f>YEAR(All_Opps[[#This Row],[Close_Date]])</f>
        <v>2023</v>
      </c>
      <c r="P2784" s="183">
        <f>MONTH(All_Opps[[#This Row],[Close Date]])</f>
        <v>3</v>
      </c>
      <c r="Q2784" s="181">
        <f>WEEKNUM(All_Opps[[#This Row],[Close Date]],1)</f>
        <v>10</v>
      </c>
      <c r="R278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205</v>
      </c>
      <c r="S2784" s="4" t="s">
        <v>5879</v>
      </c>
      <c r="T2784" s="4" t="s">
        <v>5880</v>
      </c>
      <c r="U2784" s="68">
        <v>44995</v>
      </c>
      <c r="V2784" s="347" t="s">
        <v>19</v>
      </c>
      <c r="W2784" s="9">
        <v>46846</v>
      </c>
      <c r="X2784" s="4" t="s">
        <v>11</v>
      </c>
      <c r="Y2784" s="4" t="s">
        <v>5320</v>
      </c>
      <c r="Z2784" s="68">
        <v>44995</v>
      </c>
    </row>
    <row r="2785" spans="1:26" ht="12.75" x14ac:dyDescent="0.35">
      <c r="A27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2785" s="181" t="str">
        <f>IF(All_Opps[[#This Row],[WeekMod]]&lt;&gt;"",CONCATENATE(All_Opps[[#This Row],[Opp Year]],"-",TEXT(All_Opps[[#This Row],[WeekMod]],"00#")),"")</f>
        <v>2023-061</v>
      </c>
      <c r="C27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2785" s="181" t="str">
        <f>CONCATENATE(All_Opps[[#This Row],[Opp Year]],"-",TEXT(All_Opps[[#This Row],[Week]],"00#"))</f>
        <v>2023-061</v>
      </c>
      <c r="E2785" s="181">
        <f>IFERROR(VALUE(RIGHT(All_Opps[[#This Row],[Opportunity Name]],2)),"")</f>
        <v>2</v>
      </c>
      <c r="F2785" s="181">
        <f>IFERROR(("20"&amp;LEFT(All_Opps[[#This Row],[Opportunity Name]],2))*1,"")</f>
        <v>2023</v>
      </c>
      <c r="G2785" s="181" t="str">
        <f>MID(All_Opps[[#This Row],[Opportunity Name]],3,2)</f>
        <v>10</v>
      </c>
      <c r="H2785" s="181" t="str">
        <f>LEFT(All_Opps[[#This Row],[Opportunity Name]],7)</f>
        <v>2310-02</v>
      </c>
      <c r="I2785" s="181" t="str" cm="1">
        <f t="array" ref="I27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85" s="181" t="str">
        <f>YEAR(All_Opps[[#This Row],[Close_Date]])&amp;"-"&amp;TEXT(MONTH(All_Opps[[#This Row],[Close_Date]]),"00")</f>
        <v>2023-02</v>
      </c>
      <c r="K2785" s="182">
        <f>All_Opps[[#This Row],[Created Date2]]*1</f>
        <v>44984</v>
      </c>
      <c r="L2785" s="183">
        <f>YEAR(All_Opps[[#This Row],[Created_Date]])</f>
        <v>2023</v>
      </c>
      <c r="M2785" s="184">
        <f>WEEKNUM(All_Opps[[#This Row],[Created_Date]],16)</f>
        <v>9</v>
      </c>
      <c r="N2785" s="182">
        <f>All_Opps[[#This Row],[Close Date]]*1</f>
        <v>44984</v>
      </c>
      <c r="O2785" s="185">
        <f>YEAR(All_Opps[[#This Row],[Close_Date]])</f>
        <v>2023</v>
      </c>
      <c r="P2785" s="183">
        <f>MONTH(All_Opps[[#This Row],[Close Date]])</f>
        <v>2</v>
      </c>
      <c r="Q2785" s="181">
        <f>WEEKNUM(All_Opps[[#This Row],[Close Date]],1)</f>
        <v>9</v>
      </c>
      <c r="R278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216</v>
      </c>
      <c r="S2785" s="4" t="s">
        <v>5881</v>
      </c>
      <c r="T2785" s="4" t="s">
        <v>5882</v>
      </c>
      <c r="U2785" s="68">
        <v>44984</v>
      </c>
      <c r="V2785" s="347" t="s">
        <v>19</v>
      </c>
      <c r="W2785" s="9">
        <v>31711</v>
      </c>
      <c r="X2785" s="4" t="s">
        <v>5</v>
      </c>
      <c r="Y2785" s="4" t="s">
        <v>5320</v>
      </c>
      <c r="Z2785" s="68">
        <v>44984</v>
      </c>
    </row>
    <row r="2786" spans="1:26" ht="12.75" x14ac:dyDescent="0.35">
      <c r="A27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2786" s="181" t="str">
        <f>IF(All_Opps[[#This Row],[WeekMod]]&lt;&gt;"",CONCATENATE(All_Opps[[#This Row],[Opp Year]],"-",TEXT(All_Opps[[#This Row],[WeekMod]],"00#")),"")</f>
        <v>2023-058</v>
      </c>
      <c r="C27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2786" s="181" t="str">
        <f>CONCATENATE(All_Opps[[#This Row],[Opp Year]],"-",TEXT(All_Opps[[#This Row],[Week]],"00#"))</f>
        <v>2023-058</v>
      </c>
      <c r="E2786" s="181">
        <f>IFERROR(VALUE(RIGHT(All_Opps[[#This Row],[Opportunity Name]],2)),"")</f>
        <v>2</v>
      </c>
      <c r="F2786" s="181">
        <f>IFERROR(("20"&amp;LEFT(All_Opps[[#This Row],[Opportunity Name]],2))*1,"")</f>
        <v>2023</v>
      </c>
      <c r="G2786" s="181" t="str">
        <f>MID(All_Opps[[#This Row],[Opportunity Name]],3,2)</f>
        <v>10</v>
      </c>
      <c r="H2786" s="181" t="str">
        <f>LEFT(All_Opps[[#This Row],[Opportunity Name]],7)</f>
        <v>2310-02</v>
      </c>
      <c r="I2786" s="181" t="str" cm="1">
        <f t="array" ref="I27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86" s="181" t="str">
        <f>YEAR(All_Opps[[#This Row],[Close_Date]])&amp;"-"&amp;TEXT(MONTH(All_Opps[[#This Row],[Close_Date]]),"00")</f>
        <v>2023-02</v>
      </c>
      <c r="K2786" s="182">
        <f>All_Opps[[#This Row],[Created Date2]]*1</f>
        <v>44962</v>
      </c>
      <c r="L2786" s="183">
        <f>YEAR(All_Opps[[#This Row],[Created_Date]])</f>
        <v>2023</v>
      </c>
      <c r="M2786" s="184">
        <f>WEEKNUM(All_Opps[[#This Row],[Created_Date]],16)</f>
        <v>6</v>
      </c>
      <c r="N2786" s="182">
        <f>All_Opps[[#This Row],[Close Date]]*1</f>
        <v>44962</v>
      </c>
      <c r="O2786" s="185">
        <f>YEAR(All_Opps[[#This Row],[Close_Date]])</f>
        <v>2023</v>
      </c>
      <c r="P2786" s="183">
        <f>MONTH(All_Opps[[#This Row],[Close Date]])</f>
        <v>2</v>
      </c>
      <c r="Q2786" s="181">
        <f>WEEKNUM(All_Opps[[#This Row],[Close Date]],1)</f>
        <v>6</v>
      </c>
      <c r="R278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238</v>
      </c>
      <c r="S2786" s="4" t="s">
        <v>5883</v>
      </c>
      <c r="T2786" s="4" t="s">
        <v>5884</v>
      </c>
      <c r="U2786" s="68">
        <v>44962</v>
      </c>
      <c r="V2786" s="347" t="s">
        <v>19</v>
      </c>
      <c r="W2786" s="9">
        <v>40522</v>
      </c>
      <c r="X2786" s="4" t="s">
        <v>13</v>
      </c>
      <c r="Y2786" s="4" t="s">
        <v>5320</v>
      </c>
      <c r="Z2786" s="68">
        <v>44962</v>
      </c>
    </row>
    <row r="2787" spans="1:26" ht="12.75" x14ac:dyDescent="0.35">
      <c r="A27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2787" s="181" t="str">
        <f>IF(All_Opps[[#This Row],[WeekMod]]&lt;&gt;"",CONCATENATE(All_Opps[[#This Row],[Opp Year]],"-",TEXT(All_Opps[[#This Row],[WeekMod]],"00#")),"")</f>
        <v>2023-057</v>
      </c>
      <c r="C27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2787" s="181" t="str">
        <f>CONCATENATE(All_Opps[[#This Row],[Opp Year]],"-",TEXT(All_Opps[[#This Row],[Week]],"00#"))</f>
        <v>2023-057</v>
      </c>
      <c r="E2787" s="181">
        <f>IFERROR(VALUE(RIGHT(All_Opps[[#This Row],[Opportunity Name]],2)),"")</f>
        <v>3</v>
      </c>
      <c r="F2787" s="181">
        <f>IFERROR(("20"&amp;LEFT(All_Opps[[#This Row],[Opportunity Name]],2))*1,"")</f>
        <v>2023</v>
      </c>
      <c r="G2787" s="181" t="str">
        <f>MID(All_Opps[[#This Row],[Opportunity Name]],3,2)</f>
        <v>11</v>
      </c>
      <c r="H2787" s="181" t="str">
        <f>LEFT(All_Opps[[#This Row],[Opportunity Name]],7)</f>
        <v>2311-05</v>
      </c>
      <c r="I2787" s="181" t="str" cm="1">
        <f t="array" ref="I27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87" s="181" t="str">
        <f>YEAR(All_Opps[[#This Row],[Close_Date]])&amp;"-"&amp;TEXT(MONTH(All_Opps[[#This Row],[Close_Date]]),"00")</f>
        <v>2023-02</v>
      </c>
      <c r="K2787" s="182">
        <f>All_Opps[[#This Row],[Created Date2]]*1</f>
        <v>44947</v>
      </c>
      <c r="L2787" s="183">
        <f>YEAR(All_Opps[[#This Row],[Created_Date]])</f>
        <v>2023</v>
      </c>
      <c r="M2787" s="184">
        <f>WEEKNUM(All_Opps[[#This Row],[Created_Date]],16)</f>
        <v>4</v>
      </c>
      <c r="N2787" s="182">
        <f>All_Opps[[#This Row],[Close Date]]*1</f>
        <v>44959</v>
      </c>
      <c r="O2787" s="185">
        <f>YEAR(All_Opps[[#This Row],[Close_Date]])</f>
        <v>2023</v>
      </c>
      <c r="P2787" s="183">
        <f>MONTH(All_Opps[[#This Row],[Close Date]])</f>
        <v>2</v>
      </c>
      <c r="Q2787" s="181">
        <f>WEEKNUM(All_Opps[[#This Row],[Close Date]],1)</f>
        <v>5</v>
      </c>
      <c r="R278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284</v>
      </c>
      <c r="S2787" s="4" t="s">
        <v>5885</v>
      </c>
      <c r="T2787" s="4" t="s">
        <v>5886</v>
      </c>
      <c r="U2787" s="68">
        <v>44959</v>
      </c>
      <c r="V2787" s="347" t="s">
        <v>19</v>
      </c>
      <c r="W2787" s="9">
        <v>59522</v>
      </c>
      <c r="X2787" s="4" t="s">
        <v>5</v>
      </c>
      <c r="Y2787" s="4" t="s">
        <v>1285</v>
      </c>
      <c r="Z2787" s="68">
        <v>44947</v>
      </c>
    </row>
    <row r="2788" spans="1:26" ht="12.75" x14ac:dyDescent="0.35">
      <c r="A27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2788" s="181" t="str">
        <f>IF(All_Opps[[#This Row],[WeekMod]]&lt;&gt;"",CONCATENATE(All_Opps[[#This Row],[Opp Year]],"-",TEXT(All_Opps[[#This Row],[WeekMod]],"00#")),"")</f>
        <v>2023-059</v>
      </c>
      <c r="C27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2788" s="181" t="str">
        <f>CONCATENATE(All_Opps[[#This Row],[Opp Year]],"-",TEXT(All_Opps[[#This Row],[Week]],"00#"))</f>
        <v>2023-059</v>
      </c>
      <c r="E2788" s="181">
        <f>IFERROR(VALUE(RIGHT(All_Opps[[#This Row],[Opportunity Name]],2)),"")</f>
        <v>1</v>
      </c>
      <c r="F2788" s="181">
        <f>IFERROR(("20"&amp;LEFT(All_Opps[[#This Row],[Opportunity Name]],2))*1,"")</f>
        <v>2023</v>
      </c>
      <c r="G2788" s="181" t="str">
        <f>MID(All_Opps[[#This Row],[Opportunity Name]],3,2)</f>
        <v>06</v>
      </c>
      <c r="H2788" s="181" t="str">
        <f>LEFT(All_Opps[[#This Row],[Opportunity Name]],7)</f>
        <v>2306-20</v>
      </c>
      <c r="I2788" s="181" t="str" cm="1">
        <f t="array" ref="I27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88" s="181" t="str">
        <f>YEAR(All_Opps[[#This Row],[Close_Date]])&amp;"-"&amp;TEXT(MONTH(All_Opps[[#This Row],[Close_Date]]),"00")</f>
        <v>2023-02</v>
      </c>
      <c r="K2788" s="182">
        <f>All_Opps[[#This Row],[Created Date2]]*1</f>
        <v>44949</v>
      </c>
      <c r="L2788" s="183">
        <f>YEAR(All_Opps[[#This Row],[Created_Date]])</f>
        <v>2023</v>
      </c>
      <c r="M2788" s="184">
        <f>WEEKNUM(All_Opps[[#This Row],[Created_Date]],16)</f>
        <v>4</v>
      </c>
      <c r="N2788" s="182">
        <f>All_Opps[[#This Row],[Close Date]]*1</f>
        <v>44974</v>
      </c>
      <c r="O2788" s="185">
        <f>YEAR(All_Opps[[#This Row],[Close_Date]])</f>
        <v>2023</v>
      </c>
      <c r="P2788" s="183">
        <f>MONTH(All_Opps[[#This Row],[Close Date]])</f>
        <v>2</v>
      </c>
      <c r="Q2788" s="181">
        <f>WEEKNUM(All_Opps[[#This Row],[Close Date]],1)</f>
        <v>7</v>
      </c>
      <c r="R278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129</v>
      </c>
      <c r="S2788" s="4" t="s">
        <v>5887</v>
      </c>
      <c r="T2788" s="4" t="s">
        <v>5888</v>
      </c>
      <c r="U2788" s="68">
        <v>44974</v>
      </c>
      <c r="V2788" s="347" t="s">
        <v>19</v>
      </c>
      <c r="W2788" s="9">
        <v>17107</v>
      </c>
      <c r="X2788" s="4" t="s">
        <v>13</v>
      </c>
      <c r="Y2788" s="4" t="s">
        <v>1285</v>
      </c>
      <c r="Z2788" s="68">
        <v>44949</v>
      </c>
    </row>
    <row r="2789" spans="1:26" ht="12.75" x14ac:dyDescent="0.35">
      <c r="A27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2789" s="181" t="str">
        <f>IF(All_Opps[[#This Row],[WeekMod]]&lt;&gt;"",CONCATENATE(All_Opps[[#This Row],[Opp Year]],"-",TEXT(All_Opps[[#This Row],[WeekMod]],"00#")),"")</f>
        <v>2023-055</v>
      </c>
      <c r="C27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2789" s="181" t="str">
        <f>CONCATENATE(All_Opps[[#This Row],[Opp Year]],"-",TEXT(All_Opps[[#This Row],[Week]],"00#"))</f>
        <v>2023-055</v>
      </c>
      <c r="E2789" s="181">
        <f>IFERROR(VALUE(RIGHT(All_Opps[[#This Row],[Opportunity Name]],2)),"")</f>
        <v>4</v>
      </c>
      <c r="F2789" s="181">
        <f>IFERROR(("20"&amp;LEFT(All_Opps[[#This Row],[Opportunity Name]],2))*1,"")</f>
        <v>2023</v>
      </c>
      <c r="G2789" s="181" t="str">
        <f>MID(All_Opps[[#This Row],[Opportunity Name]],3,2)</f>
        <v>11</v>
      </c>
      <c r="H2789" s="181" t="str">
        <f>LEFT(All_Opps[[#This Row],[Opportunity Name]],7)</f>
        <v>2311-06</v>
      </c>
      <c r="I2789" s="181" t="str" cm="1">
        <f t="array" ref="I27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89" s="181" t="str">
        <f>YEAR(All_Opps[[#This Row],[Close_Date]])&amp;"-"&amp;TEXT(MONTH(All_Opps[[#This Row],[Close_Date]]),"00")</f>
        <v>2023-01</v>
      </c>
      <c r="K2789" s="182">
        <f>All_Opps[[#This Row],[Created Date2]]*1</f>
        <v>44920</v>
      </c>
      <c r="L2789" s="183">
        <f>YEAR(All_Opps[[#This Row],[Created_Date]])</f>
        <v>2022</v>
      </c>
      <c r="M2789" s="184">
        <f>WEEKNUM(All_Opps[[#This Row],[Created_Date]],16)</f>
        <v>52</v>
      </c>
      <c r="N2789" s="182">
        <f>All_Opps[[#This Row],[Close Date]]*1</f>
        <v>44945</v>
      </c>
      <c r="O2789" s="185">
        <f>YEAR(All_Opps[[#This Row],[Close_Date]])</f>
        <v>2023</v>
      </c>
      <c r="P2789" s="183">
        <f>MONTH(All_Opps[[#This Row],[Close Date]])</f>
        <v>1</v>
      </c>
      <c r="Q2789" s="181">
        <f>WEEKNUM(All_Opps[[#This Row],[Close Date]],1)</f>
        <v>3</v>
      </c>
      <c r="R278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311</v>
      </c>
      <c r="S2789" s="4" t="s">
        <v>5889</v>
      </c>
      <c r="T2789" s="4" t="s">
        <v>5890</v>
      </c>
      <c r="U2789" s="68">
        <v>44945</v>
      </c>
      <c r="V2789" s="347" t="s">
        <v>19</v>
      </c>
      <c r="W2789" s="341">
        <v>114529</v>
      </c>
      <c r="X2789" s="4" t="s">
        <v>11</v>
      </c>
      <c r="Y2789" s="4" t="s">
        <v>328</v>
      </c>
      <c r="Z2789" s="68">
        <v>44920</v>
      </c>
    </row>
    <row r="2790" spans="1:26" ht="12.75" x14ac:dyDescent="0.35">
      <c r="A27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790" s="181" t="str">
        <f>IF(All_Opps[[#This Row],[WeekMod]]&lt;&gt;"",CONCATENATE(All_Opps[[#This Row],[Opp Year]],"-",TEXT(All_Opps[[#This Row],[WeekMod]],"00#")),"")</f>
        <v>2023-064</v>
      </c>
      <c r="C27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790" s="181" t="str">
        <f>CONCATENATE(All_Opps[[#This Row],[Opp Year]],"-",TEXT(All_Opps[[#This Row],[Week]],"00#"))</f>
        <v>2023-064</v>
      </c>
      <c r="E2790" s="181">
        <f>IFERROR(VALUE(RIGHT(All_Opps[[#This Row],[Opportunity Name]],2)),"")</f>
        <v>4</v>
      </c>
      <c r="F2790" s="181">
        <f>IFERROR(("20"&amp;LEFT(All_Opps[[#This Row],[Opportunity Name]],2))*1,"")</f>
        <v>2023</v>
      </c>
      <c r="G2790" s="181" t="str">
        <f>MID(All_Opps[[#This Row],[Opportunity Name]],3,2)</f>
        <v>10</v>
      </c>
      <c r="H2790" s="181" t="str">
        <f>LEFT(All_Opps[[#This Row],[Opportunity Name]],7)</f>
        <v>2310 Ev</v>
      </c>
      <c r="I2790" s="181" t="str" cm="1">
        <f t="array" ref="I27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90" s="181" t="str">
        <f>YEAR(All_Opps[[#This Row],[Close_Date]])&amp;"-"&amp;TEXT(MONTH(All_Opps[[#This Row],[Close_Date]]),"00")</f>
        <v>2023-03</v>
      </c>
      <c r="K2790" s="182">
        <f>All_Opps[[#This Row],[Created Date2]]*1</f>
        <v>44999</v>
      </c>
      <c r="L2790" s="183">
        <f>YEAR(All_Opps[[#This Row],[Created_Date]])</f>
        <v>2023</v>
      </c>
      <c r="M2790" s="184">
        <f>WEEKNUM(All_Opps[[#This Row],[Created_Date]],16)</f>
        <v>11</v>
      </c>
      <c r="N2790" s="182">
        <f>All_Opps[[#This Row],[Close Date]]*1</f>
        <v>45004</v>
      </c>
      <c r="O2790" s="185">
        <f>YEAR(All_Opps[[#This Row],[Close_Date]])</f>
        <v>2023</v>
      </c>
      <c r="P2790" s="183">
        <f>MONTH(All_Opps[[#This Row],[Close Date]])</f>
        <v>3</v>
      </c>
      <c r="Q2790" s="181">
        <f>WEEKNUM(All_Opps[[#This Row],[Close Date]],1)</f>
        <v>12</v>
      </c>
      <c r="R27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90" s="4" t="s">
        <v>5891</v>
      </c>
      <c r="T2790" s="4" t="s">
        <v>5892</v>
      </c>
      <c r="U2790" s="68">
        <v>45004</v>
      </c>
      <c r="V2790" s="347" t="s">
        <v>18</v>
      </c>
      <c r="W2790" s="9">
        <v>134723</v>
      </c>
      <c r="X2790" s="4" t="s">
        <v>11</v>
      </c>
      <c r="Y2790" s="4" t="s">
        <v>1285</v>
      </c>
      <c r="Z2790" s="68">
        <v>44999</v>
      </c>
    </row>
    <row r="2791" spans="1:26" ht="12.75" x14ac:dyDescent="0.35">
      <c r="A27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2791" s="181" t="str">
        <f>IF(All_Opps[[#This Row],[WeekMod]]&lt;&gt;"",CONCATENATE(All_Opps[[#This Row],[Opp Year]],"-",TEXT(All_Opps[[#This Row],[WeekMod]],"00#")),"")</f>
        <v>2023-060</v>
      </c>
      <c r="C27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2791" s="181" t="str">
        <f>CONCATENATE(All_Opps[[#This Row],[Opp Year]],"-",TEXT(All_Opps[[#This Row],[Week]],"00#"))</f>
        <v>2023-060</v>
      </c>
      <c r="E2791" s="181" t="str">
        <f>IFERROR(VALUE(RIGHT(All_Opps[[#This Row],[Opportunity Name]],2)),"")</f>
        <v/>
      </c>
      <c r="F2791" s="181">
        <f>IFERROR(("20"&amp;LEFT(All_Opps[[#This Row],[Opportunity Name]],2))*1,"")</f>
        <v>2023</v>
      </c>
      <c r="G2791" s="181" t="str">
        <f>MID(All_Opps[[#This Row],[Opportunity Name]],3,2)</f>
        <v>05</v>
      </c>
      <c r="H2791" s="181" t="str">
        <f>LEFT(All_Opps[[#This Row],[Opportunity Name]],7)</f>
        <v>2305 Ur</v>
      </c>
      <c r="I2791" s="181" t="str" cm="1">
        <f t="array" ref="I27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91" s="181" t="str">
        <f>YEAR(All_Opps[[#This Row],[Close_Date]])&amp;"-"&amp;TEXT(MONTH(All_Opps[[#This Row],[Close_Date]]),"00")</f>
        <v>2023-02</v>
      </c>
      <c r="K2791" s="182">
        <f>All_Opps[[#This Row],[Created Date2]]*1</f>
        <v>44976</v>
      </c>
      <c r="L2791" s="183">
        <f>YEAR(All_Opps[[#This Row],[Created_Date]])</f>
        <v>2023</v>
      </c>
      <c r="M2791" s="184">
        <f>WEEKNUM(All_Opps[[#This Row],[Created_Date]],16)</f>
        <v>8</v>
      </c>
      <c r="N2791" s="182">
        <f>All_Opps[[#This Row],[Close Date]]*1</f>
        <v>44980</v>
      </c>
      <c r="O2791" s="185">
        <f>YEAR(All_Opps[[#This Row],[Close_Date]])</f>
        <v>2023</v>
      </c>
      <c r="P2791" s="183">
        <f>MONTH(All_Opps[[#This Row],[Close Date]])</f>
        <v>2</v>
      </c>
      <c r="Q2791" s="181">
        <f>WEEKNUM(All_Opps[[#This Row],[Close Date]],1)</f>
        <v>8</v>
      </c>
      <c r="R279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91" s="4" t="s">
        <v>5893</v>
      </c>
      <c r="T2791" s="4" t="s">
        <v>5894</v>
      </c>
      <c r="U2791" s="68">
        <v>44980</v>
      </c>
      <c r="V2791" s="347" t="s">
        <v>18</v>
      </c>
      <c r="W2791" s="9">
        <v>50389</v>
      </c>
      <c r="X2791" s="4" t="s">
        <v>186</v>
      </c>
      <c r="Y2791" s="4" t="s">
        <v>1285</v>
      </c>
      <c r="Z2791" s="68">
        <v>44976</v>
      </c>
    </row>
    <row r="2792" spans="1:26" ht="12.75" x14ac:dyDescent="0.35">
      <c r="A27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2792" s="181" t="str">
        <f>IF(All_Opps[[#This Row],[WeekMod]]&lt;&gt;"",CONCATENATE(All_Opps[[#This Row],[Opp Year]],"-",TEXT(All_Opps[[#This Row],[WeekMod]],"00#")),"")</f>
        <v>2023-058</v>
      </c>
      <c r="C27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2792" s="181" t="str">
        <f>CONCATENATE(All_Opps[[#This Row],[Opp Year]],"-",TEXT(All_Opps[[#This Row],[Week]],"00#"))</f>
        <v>2023-058</v>
      </c>
      <c r="E2792" s="181">
        <f>IFERROR(VALUE(RIGHT(All_Opps[[#This Row],[Opportunity Name]],2)),"")</f>
        <v>1</v>
      </c>
      <c r="F2792" s="181">
        <f>IFERROR(("20"&amp;LEFT(All_Opps[[#This Row],[Opportunity Name]],2))*1,"")</f>
        <v>2023</v>
      </c>
      <c r="G2792" s="181" t="str">
        <f>MID(All_Opps[[#This Row],[Opportunity Name]],3,2)</f>
        <v>07</v>
      </c>
      <c r="H2792" s="181" t="str">
        <f>LEFT(All_Opps[[#This Row],[Opportunity Name]],7)</f>
        <v>2307 Za</v>
      </c>
      <c r="I2792" s="181" t="str" cm="1">
        <f t="array" ref="I27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92" s="181" t="str">
        <f>YEAR(All_Opps[[#This Row],[Close_Date]])&amp;"-"&amp;TEXT(MONTH(All_Opps[[#This Row],[Close_Date]]),"00")</f>
        <v>2023-02</v>
      </c>
      <c r="K2792" s="182">
        <f>All_Opps[[#This Row],[Created Date2]]*1</f>
        <v>44959</v>
      </c>
      <c r="L2792" s="183">
        <f>YEAR(All_Opps[[#This Row],[Created_Date]])</f>
        <v>2023</v>
      </c>
      <c r="M2792" s="184">
        <f>WEEKNUM(All_Opps[[#This Row],[Created_Date]],16)</f>
        <v>5</v>
      </c>
      <c r="N2792" s="182">
        <f>All_Opps[[#This Row],[Close Date]]*1</f>
        <v>44964</v>
      </c>
      <c r="O2792" s="185">
        <f>YEAR(All_Opps[[#This Row],[Close_Date]])</f>
        <v>2023</v>
      </c>
      <c r="P2792" s="183">
        <f>MONTH(All_Opps[[#This Row],[Close Date]])</f>
        <v>2</v>
      </c>
      <c r="Q2792" s="181">
        <f>WEEKNUM(All_Opps[[#This Row],[Close Date]],1)</f>
        <v>6</v>
      </c>
      <c r="R279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92" s="4" t="s">
        <v>5895</v>
      </c>
      <c r="T2792" s="4" t="s">
        <v>5896</v>
      </c>
      <c r="U2792" s="68">
        <v>44964</v>
      </c>
      <c r="V2792" s="347" t="s">
        <v>18</v>
      </c>
      <c r="W2792" s="9">
        <v>20067</v>
      </c>
      <c r="X2792" s="4" t="s">
        <v>6</v>
      </c>
      <c r="Y2792" s="4" t="s">
        <v>1285</v>
      </c>
      <c r="Z2792" s="68">
        <v>44959</v>
      </c>
    </row>
    <row r="2793" spans="1:26" ht="12.75" x14ac:dyDescent="0.35">
      <c r="A27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12</v>
      </c>
      <c r="B2793" s="181" t="str">
        <f>IF(All_Opps[[#This Row],[WeekMod]]&lt;&gt;"",CONCATENATE(All_Opps[[#This Row],[Opp Year]],"-",TEXT(All_Opps[[#This Row],[WeekMod]],"00#")),"")</f>
        <v>2024-012</v>
      </c>
      <c r="C27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12</v>
      </c>
      <c r="D2793" s="181" t="str">
        <f>CONCATENATE(All_Opps[[#This Row],[Opp Year]],"-",TEXT(All_Opps[[#This Row],[Week]],"00#"))</f>
        <v>2024-012</v>
      </c>
      <c r="E2793" s="181">
        <f>IFERROR(VALUE(RIGHT(All_Opps[[#This Row],[Opportunity Name]],2)),"")</f>
        <v>2</v>
      </c>
      <c r="F2793" s="181">
        <f>IFERROR(("20"&amp;LEFT(All_Opps[[#This Row],[Opportunity Name]],2))*1,"")</f>
        <v>2024</v>
      </c>
      <c r="G2793" s="181" t="str">
        <f>MID(All_Opps[[#This Row],[Opportunity Name]],3,2)</f>
        <v>08</v>
      </c>
      <c r="H2793" s="181" t="str">
        <f>LEFT(All_Opps[[#This Row],[Opportunity Name]],7)</f>
        <v>2408 As</v>
      </c>
      <c r="I2793" s="181" t="str" cm="1">
        <f t="array" ref="I27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93" s="181" t="str">
        <f>YEAR(All_Opps[[#This Row],[Close_Date]])&amp;"-"&amp;TEXT(MONTH(All_Opps[[#This Row],[Close_Date]]),"00")</f>
        <v>2023-03</v>
      </c>
      <c r="K2793" s="182">
        <f>All_Opps[[#This Row],[Created Date2]]*1</f>
        <v>44997</v>
      </c>
      <c r="L2793" s="183">
        <f>YEAR(All_Opps[[#This Row],[Created_Date]])</f>
        <v>2023</v>
      </c>
      <c r="M2793" s="184">
        <f>WEEKNUM(All_Opps[[#This Row],[Created_Date]],16)</f>
        <v>11</v>
      </c>
      <c r="N2793" s="182">
        <f>All_Opps[[#This Row],[Close Date]]*1</f>
        <v>45004</v>
      </c>
      <c r="O2793" s="185">
        <f>YEAR(All_Opps[[#This Row],[Close_Date]])</f>
        <v>2023</v>
      </c>
      <c r="P2793" s="183">
        <f>MONTH(All_Opps[[#This Row],[Close Date]])</f>
        <v>3</v>
      </c>
      <c r="Q2793" s="181">
        <f>WEEKNUM(All_Opps[[#This Row],[Close Date]],1)</f>
        <v>12</v>
      </c>
      <c r="R27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93" s="4" t="s">
        <v>5897</v>
      </c>
      <c r="T2793" s="4" t="s">
        <v>5898</v>
      </c>
      <c r="U2793" s="68">
        <v>45004</v>
      </c>
      <c r="V2793" s="347" t="s">
        <v>21</v>
      </c>
      <c r="W2793" s="341">
        <v>157727</v>
      </c>
      <c r="X2793" s="4" t="s">
        <v>13</v>
      </c>
      <c r="Y2793" s="4" t="s">
        <v>328</v>
      </c>
      <c r="Z2793" s="68">
        <v>44997</v>
      </c>
    </row>
    <row r="2794" spans="1:26" ht="12.75" x14ac:dyDescent="0.35">
      <c r="A27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2794" s="181" t="str">
        <f>IF(All_Opps[[#This Row],[WeekMod]]&lt;&gt;"",CONCATENATE(All_Opps[[#This Row],[Opp Year]],"-",TEXT(All_Opps[[#This Row],[WeekMod]],"00#")),"")</f>
        <v>2023-056</v>
      </c>
      <c r="C27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2794" s="181" t="str">
        <f>CONCATENATE(All_Opps[[#This Row],[Opp Year]],"-",TEXT(All_Opps[[#This Row],[Week]],"00#"))</f>
        <v>2023-056</v>
      </c>
      <c r="E2794" s="181">
        <f>IFERROR(VALUE(RIGHT(All_Opps[[#This Row],[Opportunity Name]],2)),"")</f>
        <v>4</v>
      </c>
      <c r="F2794" s="181">
        <f>IFERROR(("20"&amp;LEFT(All_Opps[[#This Row],[Opportunity Name]],2))*1,"")</f>
        <v>2023</v>
      </c>
      <c r="G2794" s="181" t="str">
        <f>MID(All_Opps[[#This Row],[Opportunity Name]],3,2)</f>
        <v>08</v>
      </c>
      <c r="H2794" s="181" t="str">
        <f>LEFT(All_Opps[[#This Row],[Opportunity Name]],7)</f>
        <v>2308 Ca</v>
      </c>
      <c r="I2794" s="181" t="str" cm="1">
        <f t="array" ref="I27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94" s="181" t="str">
        <f>YEAR(All_Opps[[#This Row],[Close_Date]])&amp;"-"&amp;TEXT(MONTH(All_Opps[[#This Row],[Close_Date]]),"00")</f>
        <v>2023-01</v>
      </c>
      <c r="K2794" s="182">
        <f>All_Opps[[#This Row],[Created Date2]]*1</f>
        <v>44944</v>
      </c>
      <c r="L2794" s="183">
        <f>YEAR(All_Opps[[#This Row],[Created_Date]])</f>
        <v>2023</v>
      </c>
      <c r="M2794" s="184">
        <f>WEEKNUM(All_Opps[[#This Row],[Created_Date]],16)</f>
        <v>3</v>
      </c>
      <c r="N2794" s="182">
        <f>All_Opps[[#This Row],[Close Date]]*1</f>
        <v>44950</v>
      </c>
      <c r="O2794" s="185">
        <f>YEAR(All_Opps[[#This Row],[Close_Date]])</f>
        <v>2023</v>
      </c>
      <c r="P2794" s="183">
        <f>MONTH(All_Opps[[#This Row],[Close Date]])</f>
        <v>1</v>
      </c>
      <c r="Q2794" s="181">
        <f>WEEKNUM(All_Opps[[#This Row],[Close Date]],1)</f>
        <v>4</v>
      </c>
      <c r="R279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94" s="4" t="s">
        <v>5899</v>
      </c>
      <c r="T2794" s="4" t="s">
        <v>5900</v>
      </c>
      <c r="U2794" s="68">
        <v>44950</v>
      </c>
      <c r="V2794" s="347" t="s">
        <v>18</v>
      </c>
      <c r="W2794" s="9">
        <v>119301</v>
      </c>
      <c r="X2794" s="4" t="s">
        <v>5</v>
      </c>
      <c r="Y2794" s="4" t="s">
        <v>1285</v>
      </c>
      <c r="Z2794" s="68">
        <v>44944</v>
      </c>
    </row>
    <row r="2795" spans="1:26" ht="12.75" x14ac:dyDescent="0.35">
      <c r="A27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2795" s="181" t="str">
        <f>IF(All_Opps[[#This Row],[WeekMod]]&lt;&gt;"",CONCATENATE(All_Opps[[#This Row],[Opp Year]],"-",TEXT(All_Opps[[#This Row],[WeekMod]],"00#")),"")</f>
        <v>2023-056</v>
      </c>
      <c r="C27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2795" s="181" t="str">
        <f>CONCATENATE(All_Opps[[#This Row],[Opp Year]],"-",TEXT(All_Opps[[#This Row],[Week]],"00#"))</f>
        <v>2023-056</v>
      </c>
      <c r="E2795" s="181">
        <f>IFERROR(VALUE(RIGHT(All_Opps[[#This Row],[Opportunity Name]],2)),"")</f>
        <v>1</v>
      </c>
      <c r="F2795" s="181">
        <f>IFERROR(("20"&amp;LEFT(All_Opps[[#This Row],[Opportunity Name]],2))*1,"")</f>
        <v>2023</v>
      </c>
      <c r="G2795" s="181" t="str">
        <f>MID(All_Opps[[#This Row],[Opportunity Name]],3,2)</f>
        <v>04</v>
      </c>
      <c r="H2795" s="181" t="str">
        <f>LEFT(All_Opps[[#This Row],[Opportunity Name]],7)</f>
        <v>2304-04</v>
      </c>
      <c r="I2795" s="181" t="str" cm="1">
        <f t="array" ref="I27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95" s="181" t="str">
        <f>YEAR(All_Opps[[#This Row],[Close_Date]])&amp;"-"&amp;TEXT(MONTH(All_Opps[[#This Row],[Close_Date]]),"00")</f>
        <v>2023-01</v>
      </c>
      <c r="K2795" s="182">
        <f>All_Opps[[#This Row],[Created Date2]]*1</f>
        <v>44951</v>
      </c>
      <c r="L2795" s="183">
        <f>YEAR(All_Opps[[#This Row],[Created_Date]])</f>
        <v>2023</v>
      </c>
      <c r="M2795" s="184">
        <f>WEEKNUM(All_Opps[[#This Row],[Created_Date]],16)</f>
        <v>4</v>
      </c>
      <c r="N2795" s="182">
        <f>All_Opps[[#This Row],[Close Date]]*1</f>
        <v>44951</v>
      </c>
      <c r="O2795" s="185">
        <f>YEAR(All_Opps[[#This Row],[Close_Date]])</f>
        <v>2023</v>
      </c>
      <c r="P2795" s="183">
        <f>MONTH(All_Opps[[#This Row],[Close Date]])</f>
        <v>1</v>
      </c>
      <c r="Q2795" s="181">
        <f>WEEKNUM(All_Opps[[#This Row],[Close Date]],1)</f>
        <v>4</v>
      </c>
      <c r="R279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66</v>
      </c>
      <c r="S2795" s="4" t="s">
        <v>5901</v>
      </c>
      <c r="T2795" s="4" t="s">
        <v>5902</v>
      </c>
      <c r="U2795" s="68">
        <v>44951</v>
      </c>
      <c r="V2795" s="347" t="s">
        <v>19</v>
      </c>
      <c r="W2795" s="9">
        <v>18123</v>
      </c>
      <c r="X2795" s="4" t="s">
        <v>11</v>
      </c>
      <c r="Y2795" s="4" t="s">
        <v>1285</v>
      </c>
      <c r="Z2795" s="68">
        <v>44951</v>
      </c>
    </row>
    <row r="2796" spans="1:26" ht="12.75" x14ac:dyDescent="0.35">
      <c r="A27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796" s="181" t="str">
        <f>IF(All_Opps[[#This Row],[WeekMod]]&lt;&gt;"",CONCATENATE(All_Opps[[#This Row],[Opp Year]],"-",TEXT(All_Opps[[#This Row],[WeekMod]],"00#")),"")</f>
        <v>2023-063</v>
      </c>
      <c r="C27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796" s="181" t="str">
        <f>CONCATENATE(All_Opps[[#This Row],[Opp Year]],"-",TEXT(All_Opps[[#This Row],[Week]],"00#"))</f>
        <v>2023-063</v>
      </c>
      <c r="E2796" s="181">
        <f>IFERROR(VALUE(RIGHT(All_Opps[[#This Row],[Opportunity Name]],2)),"")</f>
        <v>2</v>
      </c>
      <c r="F2796" s="181">
        <f>IFERROR(("20"&amp;LEFT(All_Opps[[#This Row],[Opportunity Name]],2))*1,"")</f>
        <v>2023</v>
      </c>
      <c r="G2796" s="181" t="str">
        <f>MID(All_Opps[[#This Row],[Opportunity Name]],3,2)</f>
        <v>07</v>
      </c>
      <c r="H2796" s="181" t="str">
        <f>LEFT(All_Opps[[#This Row],[Opportunity Name]],7)</f>
        <v>2307-28</v>
      </c>
      <c r="I2796" s="181" t="str" cm="1">
        <f t="array" ref="I27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796" s="181" t="str">
        <f>YEAR(All_Opps[[#This Row],[Close_Date]])&amp;"-"&amp;TEXT(MONTH(All_Opps[[#This Row],[Close_Date]]),"00")</f>
        <v>2023-03</v>
      </c>
      <c r="K2796" s="182">
        <f>All_Opps[[#This Row],[Created Date2]]*1</f>
        <v>44996</v>
      </c>
      <c r="L2796" s="183">
        <f>YEAR(All_Opps[[#This Row],[Created_Date]])</f>
        <v>2023</v>
      </c>
      <c r="M2796" s="184">
        <f>WEEKNUM(All_Opps[[#This Row],[Created_Date]],16)</f>
        <v>11</v>
      </c>
      <c r="N2796" s="182">
        <f>All_Opps[[#This Row],[Close Date]]*1</f>
        <v>45003</v>
      </c>
      <c r="O2796" s="185">
        <f>YEAR(All_Opps[[#This Row],[Close_Date]])</f>
        <v>2023</v>
      </c>
      <c r="P2796" s="183">
        <f>MONTH(All_Opps[[#This Row],[Close Date]])</f>
        <v>3</v>
      </c>
      <c r="Q2796" s="181">
        <f>WEEKNUM(All_Opps[[#This Row],[Close Date]],1)</f>
        <v>11</v>
      </c>
      <c r="R279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112</v>
      </c>
      <c r="S2796" s="4" t="s">
        <v>5903</v>
      </c>
      <c r="T2796" s="4" t="s">
        <v>5904</v>
      </c>
      <c r="U2796" s="68">
        <v>45003</v>
      </c>
      <c r="V2796" s="347" t="s">
        <v>19</v>
      </c>
      <c r="W2796" s="9">
        <v>67449</v>
      </c>
      <c r="X2796" s="4" t="s">
        <v>13</v>
      </c>
      <c r="Y2796" s="4" t="s">
        <v>1285</v>
      </c>
      <c r="Z2796" s="68">
        <v>44996</v>
      </c>
    </row>
    <row r="2797" spans="1:26" ht="12.75" x14ac:dyDescent="0.35">
      <c r="A27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2797" s="181" t="str">
        <f>IF(All_Opps[[#This Row],[WeekMod]]&lt;&gt;"",CONCATENATE(All_Opps[[#This Row],[Opp Year]],"-",TEXT(All_Opps[[#This Row],[WeekMod]],"00#")),"")</f>
        <v>2023-062</v>
      </c>
      <c r="C27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2797" s="181" t="str">
        <f>CONCATENATE(All_Opps[[#This Row],[Opp Year]],"-",TEXT(All_Opps[[#This Row],[Week]],"00#"))</f>
        <v>2023-062</v>
      </c>
      <c r="E2797" s="181">
        <f>IFERROR(VALUE(RIGHT(All_Opps[[#This Row],[Opportunity Name]],2)),"")</f>
        <v>2</v>
      </c>
      <c r="F2797" s="181">
        <f>IFERROR(("20"&amp;LEFT(All_Opps[[#This Row],[Opportunity Name]],2))*1,"")</f>
        <v>2023</v>
      </c>
      <c r="G2797" s="181" t="str">
        <f>MID(All_Opps[[#This Row],[Opportunity Name]],3,2)</f>
        <v>07</v>
      </c>
      <c r="H2797" s="181" t="str">
        <f>LEFT(All_Opps[[#This Row],[Opportunity Name]],7)</f>
        <v>2307 Pe</v>
      </c>
      <c r="I2797" s="181" t="str" cm="1">
        <f t="array" ref="I27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97" s="181" t="str">
        <f>YEAR(All_Opps[[#This Row],[Close_Date]])&amp;"-"&amp;TEXT(MONTH(All_Opps[[#This Row],[Close_Date]]),"00")</f>
        <v>2023-03</v>
      </c>
      <c r="K2797" s="182">
        <f>All_Opps[[#This Row],[Created Date2]]*1</f>
        <v>44989</v>
      </c>
      <c r="L2797" s="183">
        <f>YEAR(All_Opps[[#This Row],[Created_Date]])</f>
        <v>2023</v>
      </c>
      <c r="M2797" s="184">
        <f>WEEKNUM(All_Opps[[#This Row],[Created_Date]],16)</f>
        <v>10</v>
      </c>
      <c r="N2797" s="182">
        <f>All_Opps[[#This Row],[Close Date]]*1</f>
        <v>44993</v>
      </c>
      <c r="O2797" s="185">
        <f>YEAR(All_Opps[[#This Row],[Close_Date]])</f>
        <v>2023</v>
      </c>
      <c r="P2797" s="183">
        <f>MONTH(All_Opps[[#This Row],[Close Date]])</f>
        <v>3</v>
      </c>
      <c r="Q2797" s="181">
        <f>WEEKNUM(All_Opps[[#This Row],[Close Date]],1)</f>
        <v>10</v>
      </c>
      <c r="R279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97" s="4" t="s">
        <v>5905</v>
      </c>
      <c r="T2797" s="4" t="s">
        <v>5906</v>
      </c>
      <c r="U2797" s="68">
        <v>44993</v>
      </c>
      <c r="V2797" s="347" t="s">
        <v>18</v>
      </c>
      <c r="W2797" s="9">
        <v>53994</v>
      </c>
      <c r="X2797" s="4" t="s">
        <v>13</v>
      </c>
      <c r="Y2797" s="4" t="s">
        <v>1285</v>
      </c>
      <c r="Z2797" s="68">
        <v>44989</v>
      </c>
    </row>
    <row r="2798" spans="1:26" ht="12.75" x14ac:dyDescent="0.35">
      <c r="A27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2798" s="181" t="str">
        <f>IF(All_Opps[[#This Row],[WeekMod]]&lt;&gt;"",CONCATENATE(All_Opps[[#This Row],[Opp Year]],"-",TEXT(All_Opps[[#This Row],[WeekMod]],"00#")),"")</f>
        <v>2023-057</v>
      </c>
      <c r="C27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2798" s="181" t="str">
        <f>CONCATENATE(All_Opps[[#This Row],[Opp Year]],"-",TEXT(All_Opps[[#This Row],[Week]],"00#"))</f>
        <v>2023-057</v>
      </c>
      <c r="E2798" s="181">
        <f>IFERROR(VALUE(RIGHT(All_Opps[[#This Row],[Opportunity Name]],2)),"")</f>
        <v>1</v>
      </c>
      <c r="F2798" s="181">
        <f>IFERROR(("20"&amp;LEFT(All_Opps[[#This Row],[Opportunity Name]],2))*1,"")</f>
        <v>2023</v>
      </c>
      <c r="G2798" s="181" t="str">
        <f>MID(All_Opps[[#This Row],[Opportunity Name]],3,2)</f>
        <v>04</v>
      </c>
      <c r="H2798" s="181" t="str">
        <f>LEFT(All_Opps[[#This Row],[Opportunity Name]],7)</f>
        <v>2304 Be</v>
      </c>
      <c r="I2798" s="181" t="str" cm="1">
        <f t="array" ref="I27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98" s="181" t="str">
        <f>YEAR(All_Opps[[#This Row],[Close_Date]])&amp;"-"&amp;TEXT(MONTH(All_Opps[[#This Row],[Close_Date]]),"00")</f>
        <v>2023-01</v>
      </c>
      <c r="K2798" s="182">
        <f>All_Opps[[#This Row],[Created Date2]]*1</f>
        <v>44949</v>
      </c>
      <c r="L2798" s="183">
        <f>YEAR(All_Opps[[#This Row],[Created_Date]])</f>
        <v>2023</v>
      </c>
      <c r="M2798" s="184">
        <f>WEEKNUM(All_Opps[[#This Row],[Created_Date]],16)</f>
        <v>4</v>
      </c>
      <c r="N2798" s="182">
        <f>All_Opps[[#This Row],[Close Date]]*1</f>
        <v>44956</v>
      </c>
      <c r="O2798" s="185">
        <f>YEAR(All_Opps[[#This Row],[Close_Date]])</f>
        <v>2023</v>
      </c>
      <c r="P2798" s="183">
        <f>MONTH(All_Opps[[#This Row],[Close Date]])</f>
        <v>1</v>
      </c>
      <c r="Q2798" s="181">
        <f>WEEKNUM(All_Opps[[#This Row],[Close Date]],1)</f>
        <v>5</v>
      </c>
      <c r="R27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98" s="4" t="s">
        <v>5907</v>
      </c>
      <c r="T2798" s="4" t="s">
        <v>5908</v>
      </c>
      <c r="U2798" s="68">
        <v>44956</v>
      </c>
      <c r="V2798" s="347" t="s">
        <v>18</v>
      </c>
      <c r="W2798" s="9">
        <v>19983</v>
      </c>
      <c r="X2798" s="4" t="s">
        <v>11</v>
      </c>
      <c r="Y2798" s="4" t="s">
        <v>1285</v>
      </c>
      <c r="Z2798" s="68">
        <v>44949</v>
      </c>
    </row>
    <row r="2799" spans="1:26" ht="12.75" x14ac:dyDescent="0.35">
      <c r="A27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</v>
      </c>
      <c r="B2799" s="181" t="str">
        <f>IF(All_Opps[[#This Row],[WeekMod]]&lt;&gt;"",CONCATENATE(All_Opps[[#This Row],[Opp Year]],"-",TEXT(All_Opps[[#This Row],[WeekMod]],"00#")),"")</f>
        <v>2024-006</v>
      </c>
      <c r="C27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</v>
      </c>
      <c r="D2799" s="181" t="str">
        <f>CONCATENATE(All_Opps[[#This Row],[Opp Year]],"-",TEXT(All_Opps[[#This Row],[Week]],"00#"))</f>
        <v>2024-006</v>
      </c>
      <c r="E2799" s="181">
        <f>IFERROR(VALUE(RIGHT(All_Opps[[#This Row],[Opportunity Name]],2)),"")</f>
        <v>2</v>
      </c>
      <c r="F2799" s="181">
        <f>IFERROR(("20"&amp;LEFT(All_Opps[[#This Row],[Opportunity Name]],2))*1,"")</f>
        <v>2024</v>
      </c>
      <c r="G2799" s="181" t="str">
        <f>MID(All_Opps[[#This Row],[Opportunity Name]],3,2)</f>
        <v>09</v>
      </c>
      <c r="H2799" s="181" t="str">
        <f>LEFT(All_Opps[[#This Row],[Opportunity Name]],7)</f>
        <v>2409-01</v>
      </c>
      <c r="I2799" s="181" t="str" cm="1">
        <f t="array" ref="I27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799" s="181" t="str">
        <f>YEAR(All_Opps[[#This Row],[Close_Date]])&amp;"-"&amp;TEXT(MONTH(All_Opps[[#This Row],[Close_Date]]),"00")</f>
        <v>2023-02</v>
      </c>
      <c r="K2799" s="182">
        <f>All_Opps[[#This Row],[Created Date2]]*1</f>
        <v>44816</v>
      </c>
      <c r="L2799" s="183">
        <f>YEAR(All_Opps[[#This Row],[Created_Date]])</f>
        <v>2022</v>
      </c>
      <c r="M2799" s="184">
        <f>WEEKNUM(All_Opps[[#This Row],[Created_Date]],16)</f>
        <v>37</v>
      </c>
      <c r="N2799" s="182">
        <f>All_Opps[[#This Row],[Close Date]]*1</f>
        <v>44962</v>
      </c>
      <c r="O2799" s="185">
        <f>YEAR(All_Opps[[#This Row],[Close_Date]])</f>
        <v>2023</v>
      </c>
      <c r="P2799" s="183">
        <f>MONTH(All_Opps[[#This Row],[Close Date]])</f>
        <v>2</v>
      </c>
      <c r="Q2799" s="181">
        <f>WEEKNUM(All_Opps[[#This Row],[Close Date]],1)</f>
        <v>6</v>
      </c>
      <c r="R279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799" s="4" t="s">
        <v>5909</v>
      </c>
      <c r="T2799" s="4" t="s">
        <v>5910</v>
      </c>
      <c r="U2799" s="68">
        <v>44962</v>
      </c>
      <c r="V2799" s="347" t="s">
        <v>18</v>
      </c>
      <c r="W2799" s="341">
        <v>380637</v>
      </c>
      <c r="X2799" s="4" t="s">
        <v>13</v>
      </c>
      <c r="Y2799" s="4" t="s">
        <v>328</v>
      </c>
      <c r="Z2799" s="68">
        <v>44816</v>
      </c>
    </row>
    <row r="2800" spans="1:26" ht="12.75" x14ac:dyDescent="0.35">
      <c r="A28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2800" s="181" t="str">
        <f>IF(All_Opps[[#This Row],[WeekMod]]&lt;&gt;"",CONCATENATE(All_Opps[[#This Row],[Opp Year]],"-",TEXT(All_Opps[[#This Row],[WeekMod]],"00#")),"")</f>
        <v>2023-061</v>
      </c>
      <c r="C28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2800" s="181" t="str">
        <f>CONCATENATE(All_Opps[[#This Row],[Opp Year]],"-",TEXT(All_Opps[[#This Row],[Week]],"00#"))</f>
        <v>2023-061</v>
      </c>
      <c r="E2800" s="181">
        <f>IFERROR(VALUE(RIGHT(All_Opps[[#This Row],[Opportunity Name]],2)),"")</f>
        <v>6</v>
      </c>
      <c r="F2800" s="181">
        <f>IFERROR(("20"&amp;LEFT(All_Opps[[#This Row],[Opportunity Name]],2))*1,"")</f>
        <v>2023</v>
      </c>
      <c r="G2800" s="181" t="str">
        <f>MID(All_Opps[[#This Row],[Opportunity Name]],3,2)</f>
        <v>06</v>
      </c>
      <c r="H2800" s="181" t="str">
        <f>LEFT(All_Opps[[#This Row],[Opportunity Name]],7)</f>
        <v>2306 Pe</v>
      </c>
      <c r="I2800" s="181" t="str" cm="1">
        <f t="array" ref="I28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00" s="181" t="str">
        <f>YEAR(All_Opps[[#This Row],[Close_Date]])&amp;"-"&amp;TEXT(MONTH(All_Opps[[#This Row],[Close_Date]]),"00")</f>
        <v>2023-02</v>
      </c>
      <c r="K2800" s="182">
        <f>All_Opps[[#This Row],[Created Date2]]*1</f>
        <v>44961</v>
      </c>
      <c r="L2800" s="183">
        <f>YEAR(All_Opps[[#This Row],[Created_Date]])</f>
        <v>2023</v>
      </c>
      <c r="M2800" s="184">
        <f>WEEKNUM(All_Opps[[#This Row],[Created_Date]],16)</f>
        <v>6</v>
      </c>
      <c r="N2800" s="182">
        <f>All_Opps[[#This Row],[Close Date]]*1</f>
        <v>44983</v>
      </c>
      <c r="O2800" s="185">
        <f>YEAR(All_Opps[[#This Row],[Close_Date]])</f>
        <v>2023</v>
      </c>
      <c r="P2800" s="183">
        <f>MONTH(All_Opps[[#This Row],[Close Date]])</f>
        <v>2</v>
      </c>
      <c r="Q2800" s="181">
        <f>WEEKNUM(All_Opps[[#This Row],[Close Date]],1)</f>
        <v>9</v>
      </c>
      <c r="R280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00" s="4" t="s">
        <v>5911</v>
      </c>
      <c r="T2800" s="4" t="s">
        <v>5912</v>
      </c>
      <c r="U2800" s="68">
        <v>44983</v>
      </c>
      <c r="V2800" s="347" t="s">
        <v>18</v>
      </c>
      <c r="W2800" s="341">
        <v>161351</v>
      </c>
      <c r="X2800" s="4" t="s">
        <v>6</v>
      </c>
      <c r="Y2800" s="4" t="s">
        <v>328</v>
      </c>
      <c r="Z2800" s="68">
        <v>44961</v>
      </c>
    </row>
    <row r="2801" spans="1:26" ht="12.75" x14ac:dyDescent="0.35">
      <c r="A28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2801" s="181" t="str">
        <f>IF(All_Opps[[#This Row],[WeekMod]]&lt;&gt;"",CONCATENATE(All_Opps[[#This Row],[Opp Year]],"-",TEXT(All_Opps[[#This Row],[WeekMod]],"00#")),"")</f>
        <v>2023-057</v>
      </c>
      <c r="C28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2801" s="181" t="str">
        <f>CONCATENATE(All_Opps[[#This Row],[Opp Year]],"-",TEXT(All_Opps[[#This Row],[Week]],"00#"))</f>
        <v>2023-057</v>
      </c>
      <c r="E2801" s="181">
        <f>IFERROR(VALUE(RIGHT(All_Opps[[#This Row],[Opportunity Name]],2)),"")</f>
        <v>2</v>
      </c>
      <c r="F2801" s="181">
        <f>IFERROR(("20"&amp;LEFT(All_Opps[[#This Row],[Opportunity Name]],2))*1,"")</f>
        <v>2023</v>
      </c>
      <c r="G2801" s="181" t="str">
        <f>MID(All_Opps[[#This Row],[Opportunity Name]],3,2)</f>
        <v>09</v>
      </c>
      <c r="H2801" s="181" t="str">
        <f>LEFT(All_Opps[[#This Row],[Opportunity Name]],7)</f>
        <v>2309 An</v>
      </c>
      <c r="I2801" s="181" t="str" cm="1">
        <f t="array" ref="I28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01" s="181" t="str">
        <f>YEAR(All_Opps[[#This Row],[Close_Date]])&amp;"-"&amp;TEXT(MONTH(All_Opps[[#This Row],[Close_Date]]),"00")</f>
        <v>2023-02</v>
      </c>
      <c r="K2801" s="182">
        <f>All_Opps[[#This Row],[Created Date2]]*1</f>
        <v>44950</v>
      </c>
      <c r="L2801" s="183">
        <f>YEAR(All_Opps[[#This Row],[Created_Date]])</f>
        <v>2023</v>
      </c>
      <c r="M2801" s="184">
        <f>WEEKNUM(All_Opps[[#This Row],[Created_Date]],16)</f>
        <v>4</v>
      </c>
      <c r="N2801" s="182">
        <f>All_Opps[[#This Row],[Close Date]]*1</f>
        <v>44960</v>
      </c>
      <c r="O2801" s="185">
        <f>YEAR(All_Opps[[#This Row],[Close_Date]])</f>
        <v>2023</v>
      </c>
      <c r="P2801" s="183">
        <f>MONTH(All_Opps[[#This Row],[Close Date]])</f>
        <v>2</v>
      </c>
      <c r="Q2801" s="181">
        <f>WEEKNUM(All_Opps[[#This Row],[Close Date]],1)</f>
        <v>5</v>
      </c>
      <c r="R28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01" s="4" t="s">
        <v>5913</v>
      </c>
      <c r="T2801" s="4" t="s">
        <v>5914</v>
      </c>
      <c r="U2801" s="68">
        <v>44960</v>
      </c>
      <c r="V2801" s="347" t="s">
        <v>18</v>
      </c>
      <c r="W2801" s="9">
        <v>27675</v>
      </c>
      <c r="X2801" s="4" t="s">
        <v>13</v>
      </c>
      <c r="Y2801" s="4" t="s">
        <v>5320</v>
      </c>
      <c r="Z2801" s="68">
        <v>44950</v>
      </c>
    </row>
    <row r="2802" spans="1:26" ht="12.75" x14ac:dyDescent="0.35">
      <c r="A28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2802" s="181" t="str">
        <f>IF(All_Opps[[#This Row],[WeekMod]]&lt;&gt;"",CONCATENATE(All_Opps[[#This Row],[Opp Year]],"-",TEXT(All_Opps[[#This Row],[WeekMod]],"00#")),"")</f>
        <v>2023-057</v>
      </c>
      <c r="C28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2802" s="181" t="str">
        <f>CONCATENATE(All_Opps[[#This Row],[Opp Year]],"-",TEXT(All_Opps[[#This Row],[Week]],"00#"))</f>
        <v>2023-057</v>
      </c>
      <c r="E2802" s="181">
        <f>IFERROR(VALUE(RIGHT(All_Opps[[#This Row],[Opportunity Name]],2)),"")</f>
        <v>5</v>
      </c>
      <c r="F2802" s="181">
        <f>IFERROR(("20"&amp;LEFT(All_Opps[[#This Row],[Opportunity Name]],2))*1,"")</f>
        <v>2023</v>
      </c>
      <c r="G2802" s="181" t="str">
        <f>MID(All_Opps[[#This Row],[Opportunity Name]],3,2)</f>
        <v>08</v>
      </c>
      <c r="H2802" s="181" t="str">
        <f>LEFT(All_Opps[[#This Row],[Opportunity Name]],7)</f>
        <v>2308-24</v>
      </c>
      <c r="I2802" s="181" t="str" cm="1">
        <f t="array" ref="I28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02" s="181" t="str">
        <f>YEAR(All_Opps[[#This Row],[Close_Date]])&amp;"-"&amp;TEXT(MONTH(All_Opps[[#This Row],[Close_Date]]),"00")</f>
        <v>2023-01</v>
      </c>
      <c r="K2802" s="182">
        <f>All_Opps[[#This Row],[Created Date2]]*1</f>
        <v>44949</v>
      </c>
      <c r="L2802" s="183">
        <f>YEAR(All_Opps[[#This Row],[Created_Date]])</f>
        <v>2023</v>
      </c>
      <c r="M2802" s="184">
        <f>WEEKNUM(All_Opps[[#This Row],[Created_Date]],16)</f>
        <v>4</v>
      </c>
      <c r="N2802" s="182">
        <f>All_Opps[[#This Row],[Close Date]]*1</f>
        <v>44957</v>
      </c>
      <c r="O2802" s="185">
        <f>YEAR(All_Opps[[#This Row],[Close_Date]])</f>
        <v>2023</v>
      </c>
      <c r="P2802" s="183">
        <f>MONTH(All_Opps[[#This Row],[Close Date]])</f>
        <v>1</v>
      </c>
      <c r="Q2802" s="181">
        <f>WEEKNUM(All_Opps[[#This Row],[Close Date]],1)</f>
        <v>5</v>
      </c>
      <c r="R280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190</v>
      </c>
      <c r="S2802" s="4" t="s">
        <v>5915</v>
      </c>
      <c r="T2802" s="4" t="s">
        <v>5916</v>
      </c>
      <c r="U2802" s="68">
        <v>44957</v>
      </c>
      <c r="V2802" s="347" t="s">
        <v>19</v>
      </c>
      <c r="W2802" s="9">
        <v>199907</v>
      </c>
      <c r="X2802" s="4" t="s">
        <v>12</v>
      </c>
      <c r="Y2802" s="4" t="s">
        <v>5320</v>
      </c>
      <c r="Z2802" s="68">
        <v>44949</v>
      </c>
    </row>
    <row r="2803" spans="1:26" ht="12.75" x14ac:dyDescent="0.35">
      <c r="A28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2803" s="181" t="str">
        <f>IF(All_Opps[[#This Row],[WeekMod]]&lt;&gt;"",CONCATENATE(All_Opps[[#This Row],[Opp Year]],"-",TEXT(All_Opps[[#This Row],[WeekMod]],"00#")),"")</f>
        <v>2023-061</v>
      </c>
      <c r="C28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2803" s="181" t="str">
        <f>CONCATENATE(All_Opps[[#This Row],[Opp Year]],"-",TEXT(All_Opps[[#This Row],[Week]],"00#"))</f>
        <v>2023-061</v>
      </c>
      <c r="E2803" s="181">
        <f>IFERROR(VALUE(RIGHT(All_Opps[[#This Row],[Opportunity Name]],2)),"")</f>
        <v>1</v>
      </c>
      <c r="F2803" s="181">
        <f>IFERROR(("20"&amp;LEFT(All_Opps[[#This Row],[Opportunity Name]],2))*1,"")</f>
        <v>2023</v>
      </c>
      <c r="G2803" s="181" t="str">
        <f>MID(All_Opps[[#This Row],[Opportunity Name]],3,2)</f>
        <v>04</v>
      </c>
      <c r="H2803" s="181" t="str">
        <f>LEFT(All_Opps[[#This Row],[Opportunity Name]],7)</f>
        <v>2304-04</v>
      </c>
      <c r="I2803" s="181" t="str" cm="1">
        <f t="array" ref="I28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803" s="181" t="str">
        <f>YEAR(All_Opps[[#This Row],[Close_Date]])&amp;"-"&amp;TEXT(MONTH(All_Opps[[#This Row],[Close_Date]]),"00")</f>
        <v>2023-03</v>
      </c>
      <c r="K2803" s="182">
        <f>All_Opps[[#This Row],[Created Date2]]*1</f>
        <v>44986</v>
      </c>
      <c r="L2803" s="183">
        <f>YEAR(All_Opps[[#This Row],[Created_Date]])</f>
        <v>2023</v>
      </c>
      <c r="M2803" s="184">
        <f>WEEKNUM(All_Opps[[#This Row],[Created_Date]],16)</f>
        <v>9</v>
      </c>
      <c r="N2803" s="182">
        <f>All_Opps[[#This Row],[Close Date]]*1</f>
        <v>44988</v>
      </c>
      <c r="O2803" s="185">
        <f>YEAR(All_Opps[[#This Row],[Close_Date]])</f>
        <v>2023</v>
      </c>
      <c r="P2803" s="183">
        <f>MONTH(All_Opps[[#This Row],[Close Date]])</f>
        <v>3</v>
      </c>
      <c r="Q2803" s="181">
        <f>WEEKNUM(All_Opps[[#This Row],[Close Date]],1)</f>
        <v>9</v>
      </c>
      <c r="R28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03" s="4" t="s">
        <v>5917</v>
      </c>
      <c r="T2803" s="4" t="s">
        <v>5918</v>
      </c>
      <c r="U2803" s="68">
        <v>44988</v>
      </c>
      <c r="V2803" s="347" t="s">
        <v>20</v>
      </c>
      <c r="W2803" s="9">
        <v>19453</v>
      </c>
      <c r="X2803" s="4" t="s">
        <v>13</v>
      </c>
      <c r="Y2803" s="4" t="s">
        <v>1285</v>
      </c>
      <c r="Z2803" s="68">
        <v>44986</v>
      </c>
    </row>
    <row r="2804" spans="1:26" ht="12.75" x14ac:dyDescent="0.35">
      <c r="A28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804" s="181" t="str">
        <f>IF(All_Opps[[#This Row],[WeekMod]]&lt;&gt;"",CONCATENATE(All_Opps[[#This Row],[Opp Year]],"-",TEXT(All_Opps[[#This Row],[WeekMod]],"00#")),"")</f>
        <v>2023-063</v>
      </c>
      <c r="C28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804" s="181" t="str">
        <f>CONCATENATE(All_Opps[[#This Row],[Opp Year]],"-",TEXT(All_Opps[[#This Row],[Week]],"00#"))</f>
        <v>2023-063</v>
      </c>
      <c r="E2804" s="181">
        <f>IFERROR(VALUE(RIGHT(All_Opps[[#This Row],[Opportunity Name]],2)),"")</f>
        <v>4</v>
      </c>
      <c r="F2804" s="181">
        <f>IFERROR(("20"&amp;LEFT(All_Opps[[#This Row],[Opportunity Name]],2))*1,"")</f>
        <v>2023</v>
      </c>
      <c r="G2804" s="181" t="str">
        <f>MID(All_Opps[[#This Row],[Opportunity Name]],3,2)</f>
        <v>08</v>
      </c>
      <c r="H2804" s="181" t="str">
        <f>LEFT(All_Opps[[#This Row],[Opportunity Name]],7)</f>
        <v>2308-25</v>
      </c>
      <c r="I2804" s="181" t="str" cm="1">
        <f t="array" ref="I28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04" s="181" t="str">
        <f>YEAR(All_Opps[[#This Row],[Close_Date]])&amp;"-"&amp;TEXT(MONTH(All_Opps[[#This Row],[Close_Date]]),"00")</f>
        <v>2023-03</v>
      </c>
      <c r="K2804" s="182">
        <f>All_Opps[[#This Row],[Created Date2]]*1</f>
        <v>44993</v>
      </c>
      <c r="L2804" s="183">
        <f>YEAR(All_Opps[[#This Row],[Created_Date]])</f>
        <v>2023</v>
      </c>
      <c r="M2804" s="184">
        <f>WEEKNUM(All_Opps[[#This Row],[Created_Date]],16)</f>
        <v>10</v>
      </c>
      <c r="N2804" s="182">
        <f>All_Opps[[#This Row],[Close Date]]*1</f>
        <v>45001</v>
      </c>
      <c r="O2804" s="185">
        <f>YEAR(All_Opps[[#This Row],[Close_Date]])</f>
        <v>2023</v>
      </c>
      <c r="P2804" s="183">
        <f>MONTH(All_Opps[[#This Row],[Close Date]])</f>
        <v>3</v>
      </c>
      <c r="Q2804" s="181">
        <f>WEEKNUM(All_Opps[[#This Row],[Close Date]],1)</f>
        <v>11</v>
      </c>
      <c r="R280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146</v>
      </c>
      <c r="S2804" s="4" t="s">
        <v>5919</v>
      </c>
      <c r="T2804" s="4" t="s">
        <v>5920</v>
      </c>
      <c r="U2804" s="68">
        <v>45001</v>
      </c>
      <c r="V2804" s="347" t="s">
        <v>19</v>
      </c>
      <c r="W2804" s="9">
        <v>116523</v>
      </c>
      <c r="X2804" s="4" t="s">
        <v>153</v>
      </c>
      <c r="Y2804" s="4" t="s">
        <v>1285</v>
      </c>
      <c r="Z2804" s="68">
        <v>44993</v>
      </c>
    </row>
    <row r="2805" spans="1:26" ht="12.75" x14ac:dyDescent="0.35">
      <c r="A28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2805" s="181" t="str">
        <f>IF(All_Opps[[#This Row],[WeekMod]]&lt;&gt;"",CONCATENATE(All_Opps[[#This Row],[Opp Year]],"-",TEXT(All_Opps[[#This Row],[WeekMod]],"00#")),"")</f>
        <v>2023-062</v>
      </c>
      <c r="C28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2805" s="181" t="str">
        <f>CONCATENATE(All_Opps[[#This Row],[Opp Year]],"-",TEXT(All_Opps[[#This Row],[Week]],"00#"))</f>
        <v>2023-062</v>
      </c>
      <c r="E2805" s="181">
        <f>IFERROR(VALUE(RIGHT(All_Opps[[#This Row],[Opportunity Name]],2)),"")</f>
        <v>2</v>
      </c>
      <c r="F2805" s="181">
        <f>IFERROR(("20"&amp;LEFT(All_Opps[[#This Row],[Opportunity Name]],2))*1,"")</f>
        <v>2023</v>
      </c>
      <c r="G2805" s="181" t="str">
        <f>MID(All_Opps[[#This Row],[Opportunity Name]],3,2)</f>
        <v>08</v>
      </c>
      <c r="H2805" s="181" t="str">
        <f>LEFT(All_Opps[[#This Row],[Opportunity Name]],7)</f>
        <v>2308-26</v>
      </c>
      <c r="I2805" s="181" t="str" cm="1">
        <f t="array" ref="I28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05" s="181" t="str">
        <f>YEAR(All_Opps[[#This Row],[Close_Date]])&amp;"-"&amp;TEXT(MONTH(All_Opps[[#This Row],[Close_Date]]),"00")</f>
        <v>2023-03</v>
      </c>
      <c r="K2805" s="182">
        <f>All_Opps[[#This Row],[Created Date2]]*1</f>
        <v>44991</v>
      </c>
      <c r="L2805" s="183">
        <f>YEAR(All_Opps[[#This Row],[Created_Date]])</f>
        <v>2023</v>
      </c>
      <c r="M2805" s="184">
        <f>WEEKNUM(All_Opps[[#This Row],[Created_Date]],16)</f>
        <v>10</v>
      </c>
      <c r="N2805" s="182">
        <f>All_Opps[[#This Row],[Close Date]]*1</f>
        <v>44992</v>
      </c>
      <c r="O2805" s="185">
        <f>YEAR(All_Opps[[#This Row],[Close_Date]])</f>
        <v>2023</v>
      </c>
      <c r="P2805" s="183">
        <f>MONTH(All_Opps[[#This Row],[Close Date]])</f>
        <v>3</v>
      </c>
      <c r="Q2805" s="181">
        <f>WEEKNUM(All_Opps[[#This Row],[Close Date]],1)</f>
        <v>10</v>
      </c>
      <c r="R280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148</v>
      </c>
      <c r="S2805" s="4" t="s">
        <v>5921</v>
      </c>
      <c r="T2805" s="4" t="s">
        <v>5922</v>
      </c>
      <c r="U2805" s="68">
        <v>44992</v>
      </c>
      <c r="V2805" s="347" t="s">
        <v>19</v>
      </c>
      <c r="W2805" s="9">
        <v>30788</v>
      </c>
      <c r="X2805" s="4" t="s">
        <v>161</v>
      </c>
      <c r="Y2805" s="4" t="s">
        <v>1285</v>
      </c>
      <c r="Z2805" s="68">
        <v>44991</v>
      </c>
    </row>
    <row r="2806" spans="1:26" ht="12.75" x14ac:dyDescent="0.35">
      <c r="A28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806" s="181" t="str">
        <f>IF(All_Opps[[#This Row],[WeekMod]]&lt;&gt;"",CONCATENATE(All_Opps[[#This Row],[Opp Year]],"-",TEXT(All_Opps[[#This Row],[WeekMod]],"00#")),"")</f>
        <v>2023-063</v>
      </c>
      <c r="C28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806" s="181" t="str">
        <f>CONCATENATE(All_Opps[[#This Row],[Opp Year]],"-",TEXT(All_Opps[[#This Row],[Week]],"00#"))</f>
        <v>2023-063</v>
      </c>
      <c r="E2806" s="181">
        <f>IFERROR(VALUE(RIGHT(All_Opps[[#This Row],[Opportunity Name]],2)),"")</f>
        <v>3</v>
      </c>
      <c r="F2806" s="181">
        <f>IFERROR(("20"&amp;LEFT(All_Opps[[#This Row],[Opportunity Name]],2))*1,"")</f>
        <v>2023</v>
      </c>
      <c r="G2806" s="181" t="str">
        <f>MID(All_Opps[[#This Row],[Opportunity Name]],3,2)</f>
        <v>07</v>
      </c>
      <c r="H2806" s="181" t="str">
        <f>LEFT(All_Opps[[#This Row],[Opportunity Name]],7)</f>
        <v>2307-29</v>
      </c>
      <c r="I2806" s="181" t="str" cm="1">
        <f t="array" ref="I28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806" s="181" t="str">
        <f>YEAR(All_Opps[[#This Row],[Close_Date]])&amp;"-"&amp;TEXT(MONTH(All_Opps[[#This Row],[Close_Date]]),"00")</f>
        <v>2023-03</v>
      </c>
      <c r="K2806" s="182">
        <f>All_Opps[[#This Row],[Created Date2]]*1</f>
        <v>44991</v>
      </c>
      <c r="L2806" s="183">
        <f>YEAR(All_Opps[[#This Row],[Created_Date]])</f>
        <v>2023</v>
      </c>
      <c r="M2806" s="184">
        <f>WEEKNUM(All_Opps[[#This Row],[Created_Date]],16)</f>
        <v>10</v>
      </c>
      <c r="N2806" s="182">
        <f>All_Opps[[#This Row],[Close Date]]*1</f>
        <v>45001</v>
      </c>
      <c r="O2806" s="185">
        <f>YEAR(All_Opps[[#This Row],[Close_Date]])</f>
        <v>2023</v>
      </c>
      <c r="P2806" s="183">
        <f>MONTH(All_Opps[[#This Row],[Close Date]])</f>
        <v>3</v>
      </c>
      <c r="Q2806" s="181">
        <f>WEEKNUM(All_Opps[[#This Row],[Close Date]],1)</f>
        <v>11</v>
      </c>
      <c r="R28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06" s="4" t="s">
        <v>5923</v>
      </c>
      <c r="T2806" s="4" t="s">
        <v>5924</v>
      </c>
      <c r="U2806" s="68">
        <v>45001</v>
      </c>
      <c r="V2806" s="347" t="s">
        <v>20</v>
      </c>
      <c r="W2806" s="9">
        <v>42347</v>
      </c>
      <c r="X2806" s="4" t="s">
        <v>11</v>
      </c>
      <c r="Y2806" s="4" t="s">
        <v>1285</v>
      </c>
      <c r="Z2806" s="68">
        <v>44991</v>
      </c>
    </row>
    <row r="2807" spans="1:26" ht="12.75" x14ac:dyDescent="0.35">
      <c r="A28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</v>
      </c>
      <c r="B2807" s="181" t="str">
        <f>IF(All_Opps[[#This Row],[WeekMod]]&lt;&gt;"",CONCATENATE(All_Opps[[#This Row],[Opp Year]],"-",TEXT(All_Opps[[#This Row],[WeekMod]],"00#")),"")</f>
        <v>2024-009</v>
      </c>
      <c r="C28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</v>
      </c>
      <c r="D2807" s="181" t="str">
        <f>CONCATENATE(All_Opps[[#This Row],[Opp Year]],"-",TEXT(All_Opps[[#This Row],[Week]],"00#"))</f>
        <v>2024-009</v>
      </c>
      <c r="E2807" s="181">
        <f>IFERROR(VALUE(RIGHT(All_Opps[[#This Row],[Opportunity Name]],2)),"")</f>
        <v>5</v>
      </c>
      <c r="F2807" s="181">
        <f>IFERROR(("20"&amp;LEFT(All_Opps[[#This Row],[Opportunity Name]],2))*1,"")</f>
        <v>2024</v>
      </c>
      <c r="G2807" s="181" t="str">
        <f>MID(All_Opps[[#This Row],[Opportunity Name]],3,2)</f>
        <v>07</v>
      </c>
      <c r="H2807" s="181" t="str">
        <f>LEFT(All_Opps[[#This Row],[Opportunity Name]],7)</f>
        <v>2407-06</v>
      </c>
      <c r="I2807" s="181" t="str" cm="1">
        <f t="array" ref="I28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07" s="181" t="str">
        <f>YEAR(All_Opps[[#This Row],[Close_Date]])&amp;"-"&amp;TEXT(MONTH(All_Opps[[#This Row],[Close_Date]]),"00")</f>
        <v>2023-03</v>
      </c>
      <c r="K2807" s="182">
        <f>All_Opps[[#This Row],[Created Date2]]*1</f>
        <v>44978</v>
      </c>
      <c r="L2807" s="183">
        <f>YEAR(All_Opps[[#This Row],[Created_Date]])</f>
        <v>2023</v>
      </c>
      <c r="M2807" s="184">
        <f>WEEKNUM(All_Opps[[#This Row],[Created_Date]],16)</f>
        <v>8</v>
      </c>
      <c r="N2807" s="182">
        <f>All_Opps[[#This Row],[Close Date]]*1</f>
        <v>44988</v>
      </c>
      <c r="O2807" s="185">
        <f>YEAR(All_Opps[[#This Row],[Close_Date]])</f>
        <v>2023</v>
      </c>
      <c r="P2807" s="183">
        <f>MONTH(All_Opps[[#This Row],[Close Date]])</f>
        <v>3</v>
      </c>
      <c r="Q2807" s="181">
        <f>WEEKNUM(All_Opps[[#This Row],[Close Date]],1)</f>
        <v>9</v>
      </c>
      <c r="R280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496</v>
      </c>
      <c r="S2807" s="4" t="s">
        <v>5925</v>
      </c>
      <c r="T2807" s="4" t="s">
        <v>5926</v>
      </c>
      <c r="U2807" s="68">
        <v>44988</v>
      </c>
      <c r="V2807" s="347" t="s">
        <v>19</v>
      </c>
      <c r="W2807" s="341">
        <v>181521</v>
      </c>
      <c r="X2807" s="4" t="s">
        <v>5</v>
      </c>
      <c r="Y2807" s="4" t="s">
        <v>328</v>
      </c>
      <c r="Z2807" s="68">
        <v>44978</v>
      </c>
    </row>
    <row r="2808" spans="1:26" ht="12.75" x14ac:dyDescent="0.35">
      <c r="A28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2808" s="181" t="str">
        <f>IF(All_Opps[[#This Row],[WeekMod]]&lt;&gt;"",CONCATENATE(All_Opps[[#This Row],[Opp Year]],"-",TEXT(All_Opps[[#This Row],[WeekMod]],"00#")),"")</f>
        <v>2023-061</v>
      </c>
      <c r="C28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2808" s="181" t="str">
        <f>CONCATENATE(All_Opps[[#This Row],[Opp Year]],"-",TEXT(All_Opps[[#This Row],[Week]],"00#"))</f>
        <v>2023-061</v>
      </c>
      <c r="E2808" s="181">
        <f>IFERROR(VALUE(RIGHT(All_Opps[[#This Row],[Opportunity Name]],2)),"")</f>
        <v>2</v>
      </c>
      <c r="F2808" s="181">
        <f>IFERROR(("20"&amp;LEFT(All_Opps[[#This Row],[Opportunity Name]],2))*1,"")</f>
        <v>2023</v>
      </c>
      <c r="G2808" s="181" t="str">
        <f>MID(All_Opps[[#This Row],[Opportunity Name]],3,2)</f>
        <v>06</v>
      </c>
      <c r="H2808" s="181" t="str">
        <f>LEFT(All_Opps[[#This Row],[Opportunity Name]],7)</f>
        <v>2306 Pe</v>
      </c>
      <c r="I2808" s="181" t="str" cm="1">
        <f t="array" ref="I28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08" s="181" t="str">
        <f>YEAR(All_Opps[[#This Row],[Close_Date]])&amp;"-"&amp;TEXT(MONTH(All_Opps[[#This Row],[Close_Date]]),"00")</f>
        <v>2023-02</v>
      </c>
      <c r="K2808" s="182">
        <f>All_Opps[[#This Row],[Created Date2]]*1</f>
        <v>44979</v>
      </c>
      <c r="L2808" s="183">
        <f>YEAR(All_Opps[[#This Row],[Created_Date]])</f>
        <v>2023</v>
      </c>
      <c r="M2808" s="184">
        <f>WEEKNUM(All_Opps[[#This Row],[Created_Date]],16)</f>
        <v>8</v>
      </c>
      <c r="N2808" s="182">
        <f>All_Opps[[#This Row],[Close Date]]*1</f>
        <v>44983</v>
      </c>
      <c r="O2808" s="185">
        <f>YEAR(All_Opps[[#This Row],[Close_Date]])</f>
        <v>2023</v>
      </c>
      <c r="P2808" s="183">
        <f>MONTH(All_Opps[[#This Row],[Close Date]])</f>
        <v>2</v>
      </c>
      <c r="Q2808" s="181">
        <f>WEEKNUM(All_Opps[[#This Row],[Close Date]],1)</f>
        <v>9</v>
      </c>
      <c r="R280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08" s="4" t="s">
        <v>5927</v>
      </c>
      <c r="T2808" s="4" t="s">
        <v>5928</v>
      </c>
      <c r="U2808" s="68">
        <v>44983</v>
      </c>
      <c r="V2808" s="347" t="s">
        <v>18</v>
      </c>
      <c r="W2808" s="9">
        <v>46665</v>
      </c>
      <c r="X2808" s="4" t="s">
        <v>181</v>
      </c>
      <c r="Y2808" s="4" t="s">
        <v>1285</v>
      </c>
      <c r="Z2808" s="68">
        <v>44979</v>
      </c>
    </row>
    <row r="2809" spans="1:26" ht="12.75" x14ac:dyDescent="0.35">
      <c r="A28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2809" s="181" t="str">
        <f>IF(All_Opps[[#This Row],[WeekMod]]&lt;&gt;"",CONCATENATE(All_Opps[[#This Row],[Opp Year]],"-",TEXT(All_Opps[[#This Row],[WeekMod]],"00#")),"")</f>
        <v>2023-059</v>
      </c>
      <c r="C28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2809" s="181" t="str">
        <f>CONCATENATE(All_Opps[[#This Row],[Opp Year]],"-",TEXT(All_Opps[[#This Row],[Week]],"00#"))</f>
        <v>2023-059</v>
      </c>
      <c r="E2809" s="181">
        <f>IFERROR(VALUE(RIGHT(All_Opps[[#This Row],[Opportunity Name]],2)),"")</f>
        <v>3</v>
      </c>
      <c r="F2809" s="181">
        <f>IFERROR(("20"&amp;LEFT(All_Opps[[#This Row],[Opportunity Name]],2))*1,"")</f>
        <v>2023</v>
      </c>
      <c r="G2809" s="181" t="str">
        <f>MID(All_Opps[[#This Row],[Opportunity Name]],3,2)</f>
        <v>08</v>
      </c>
      <c r="H2809" s="181" t="str">
        <f>LEFT(All_Opps[[#This Row],[Opportunity Name]],7)</f>
        <v>2308 Ma</v>
      </c>
      <c r="I2809" s="181" t="str" cm="1">
        <f t="array" ref="I28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09" s="181" t="str">
        <f>YEAR(All_Opps[[#This Row],[Close_Date]])&amp;"-"&amp;TEXT(MONTH(All_Opps[[#This Row],[Close_Date]]),"00")</f>
        <v>2023-02</v>
      </c>
      <c r="K2809" s="182">
        <f>All_Opps[[#This Row],[Created Date2]]*1</f>
        <v>44963</v>
      </c>
      <c r="L2809" s="183">
        <f>YEAR(All_Opps[[#This Row],[Created_Date]])</f>
        <v>2023</v>
      </c>
      <c r="M2809" s="184">
        <f>WEEKNUM(All_Opps[[#This Row],[Created_Date]],16)</f>
        <v>6</v>
      </c>
      <c r="N2809" s="182">
        <f>All_Opps[[#This Row],[Close Date]]*1</f>
        <v>44975</v>
      </c>
      <c r="O2809" s="185">
        <f>YEAR(All_Opps[[#This Row],[Close_Date]])</f>
        <v>2023</v>
      </c>
      <c r="P2809" s="183">
        <f>MONTH(All_Opps[[#This Row],[Close Date]])</f>
        <v>2</v>
      </c>
      <c r="Q2809" s="181">
        <f>WEEKNUM(All_Opps[[#This Row],[Close Date]],1)</f>
        <v>7</v>
      </c>
      <c r="R280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09" s="4" t="s">
        <v>5929</v>
      </c>
      <c r="T2809" s="4" t="s">
        <v>5930</v>
      </c>
      <c r="U2809" s="68">
        <v>44975</v>
      </c>
      <c r="V2809" s="347" t="s">
        <v>18</v>
      </c>
      <c r="W2809" s="9">
        <v>75580</v>
      </c>
      <c r="X2809" s="4" t="s">
        <v>13</v>
      </c>
      <c r="Y2809" s="4" t="s">
        <v>5320</v>
      </c>
      <c r="Z2809" s="68">
        <v>44963</v>
      </c>
    </row>
    <row r="2810" spans="1:26" ht="12.75" x14ac:dyDescent="0.35">
      <c r="A28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2810" s="181" t="str">
        <f>IF(All_Opps[[#This Row],[WeekMod]]&lt;&gt;"",CONCATENATE(All_Opps[[#This Row],[Opp Year]],"-",TEXT(All_Opps[[#This Row],[WeekMod]],"00#")),"")</f>
        <v>2023-059</v>
      </c>
      <c r="C28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2810" s="181" t="str">
        <f>CONCATENATE(All_Opps[[#This Row],[Opp Year]],"-",TEXT(All_Opps[[#This Row],[Week]],"00#"))</f>
        <v>2023-059</v>
      </c>
      <c r="E2810" s="181">
        <f>IFERROR(VALUE(RIGHT(All_Opps[[#This Row],[Opportunity Name]],2)),"")</f>
        <v>2</v>
      </c>
      <c r="F2810" s="181">
        <f>IFERROR(("20"&amp;LEFT(All_Opps[[#This Row],[Opportunity Name]],2))*1,"")</f>
        <v>2023</v>
      </c>
      <c r="G2810" s="181" t="str">
        <f>MID(All_Opps[[#This Row],[Opportunity Name]],3,2)</f>
        <v>04</v>
      </c>
      <c r="H2810" s="181" t="str">
        <f>LEFT(All_Opps[[#This Row],[Opportunity Name]],7)</f>
        <v>2304-13</v>
      </c>
      <c r="I2810" s="181" t="str" cm="1">
        <f t="array" ref="I28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10" s="181" t="str">
        <f>YEAR(All_Opps[[#This Row],[Close_Date]])&amp;"-"&amp;TEXT(MONTH(All_Opps[[#This Row],[Close_Date]]),"00")</f>
        <v>2023-02</v>
      </c>
      <c r="K2810" s="182">
        <f>All_Opps[[#This Row],[Created Date2]]*1</f>
        <v>44957</v>
      </c>
      <c r="L2810" s="183">
        <f>YEAR(All_Opps[[#This Row],[Created_Date]])</f>
        <v>2023</v>
      </c>
      <c r="M2810" s="184">
        <f>WEEKNUM(All_Opps[[#This Row],[Created_Date]],16)</f>
        <v>5</v>
      </c>
      <c r="N2810" s="182">
        <f>All_Opps[[#This Row],[Close Date]]*1</f>
        <v>44973</v>
      </c>
      <c r="O2810" s="185">
        <f>YEAR(All_Opps[[#This Row],[Close_Date]])</f>
        <v>2023</v>
      </c>
      <c r="P2810" s="183">
        <f>MONTH(All_Opps[[#This Row],[Close Date]])</f>
        <v>2</v>
      </c>
      <c r="Q2810" s="181">
        <f>WEEKNUM(All_Opps[[#This Row],[Close Date]],1)</f>
        <v>7</v>
      </c>
      <c r="R281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60</v>
      </c>
      <c r="S2810" s="4" t="s">
        <v>5931</v>
      </c>
      <c r="T2810" s="4" t="s">
        <v>5932</v>
      </c>
      <c r="U2810" s="68">
        <v>44973</v>
      </c>
      <c r="V2810" s="347" t="s">
        <v>19</v>
      </c>
      <c r="W2810" s="9">
        <v>39031</v>
      </c>
      <c r="X2810" s="4" t="s">
        <v>15</v>
      </c>
      <c r="Y2810" s="4" t="s">
        <v>1285</v>
      </c>
      <c r="Z2810" s="68">
        <v>44957</v>
      </c>
    </row>
    <row r="2811" spans="1:26" ht="12.75" x14ac:dyDescent="0.35">
      <c r="A28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2811" s="181" t="str">
        <f>IF(All_Opps[[#This Row],[WeekMod]]&lt;&gt;"",CONCATENATE(All_Opps[[#This Row],[Opp Year]],"-",TEXT(All_Opps[[#This Row],[WeekMod]],"00#")),"")</f>
        <v>2023-061</v>
      </c>
      <c r="C28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2811" s="181" t="str">
        <f>CONCATENATE(All_Opps[[#This Row],[Opp Year]],"-",TEXT(All_Opps[[#This Row],[Week]],"00#"))</f>
        <v>2023-061</v>
      </c>
      <c r="E2811" s="181" t="str">
        <f>IFERROR(VALUE(RIGHT(All_Opps[[#This Row],[Opportunity Name]],2)),"")</f>
        <v/>
      </c>
      <c r="F2811" s="181">
        <f>IFERROR(("20"&amp;LEFT(All_Opps[[#This Row],[Opportunity Name]],2))*1,"")</f>
        <v>2023</v>
      </c>
      <c r="G2811" s="181" t="str">
        <f>MID(All_Opps[[#This Row],[Opportunity Name]],3,2)</f>
        <v>03</v>
      </c>
      <c r="H2811" s="181" t="str">
        <f>LEFT(All_Opps[[#This Row],[Opportunity Name]],7)</f>
        <v>2303-11</v>
      </c>
      <c r="I2811" s="181" t="str" cm="1">
        <f t="array" ref="I28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11" s="181" t="str">
        <f>YEAR(All_Opps[[#This Row],[Close_Date]])&amp;"-"&amp;TEXT(MONTH(All_Opps[[#This Row],[Close_Date]]),"00")</f>
        <v>2023-02</v>
      </c>
      <c r="K2811" s="182">
        <f>All_Opps[[#This Row],[Created Date2]]*1</f>
        <v>44984</v>
      </c>
      <c r="L2811" s="183">
        <f>YEAR(All_Opps[[#This Row],[Created_Date]])</f>
        <v>2023</v>
      </c>
      <c r="M2811" s="184">
        <f>WEEKNUM(All_Opps[[#This Row],[Created_Date]],16)</f>
        <v>9</v>
      </c>
      <c r="N2811" s="182">
        <f>All_Opps[[#This Row],[Close Date]]*1</f>
        <v>44984</v>
      </c>
      <c r="O2811" s="185">
        <f>YEAR(All_Opps[[#This Row],[Close_Date]])</f>
        <v>2023</v>
      </c>
      <c r="P2811" s="183">
        <f>MONTH(All_Opps[[#This Row],[Close Date]])</f>
        <v>2</v>
      </c>
      <c r="Q2811" s="181">
        <f>WEEKNUM(All_Opps[[#This Row],[Close Date]],1)</f>
        <v>9</v>
      </c>
      <c r="R281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11" s="4" t="s">
        <v>5933</v>
      </c>
      <c r="T2811" s="4" t="s">
        <v>5934</v>
      </c>
      <c r="U2811" s="68">
        <v>44984</v>
      </c>
      <c r="V2811" s="347" t="s">
        <v>23</v>
      </c>
      <c r="W2811" s="341">
        <v>377</v>
      </c>
      <c r="X2811" s="4" t="s">
        <v>13</v>
      </c>
      <c r="Y2811" s="4" t="s">
        <v>328</v>
      </c>
      <c r="Z2811" s="68">
        <v>44984</v>
      </c>
    </row>
    <row r="2812" spans="1:26" ht="12.75" x14ac:dyDescent="0.35">
      <c r="A28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812" s="181" t="str">
        <f>IF(All_Opps[[#This Row],[WeekMod]]&lt;&gt;"",CONCATENATE(All_Opps[[#This Row],[Opp Year]],"-",TEXT(All_Opps[[#This Row],[WeekMod]],"00#")),"")</f>
        <v>2023-064</v>
      </c>
      <c r="C28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812" s="181" t="str">
        <f>CONCATENATE(All_Opps[[#This Row],[Opp Year]],"-",TEXT(All_Opps[[#This Row],[Week]],"00#"))</f>
        <v>2023-064</v>
      </c>
      <c r="E2812" s="181">
        <f>IFERROR(VALUE(RIGHT(All_Opps[[#This Row],[Opportunity Name]],2)),"")</f>
        <v>2</v>
      </c>
      <c r="F2812" s="181">
        <f>IFERROR(("20"&amp;LEFT(All_Opps[[#This Row],[Opportunity Name]],2))*1,"")</f>
        <v>2023</v>
      </c>
      <c r="G2812" s="181" t="str">
        <f>MID(All_Opps[[#This Row],[Opportunity Name]],3,2)</f>
        <v>02</v>
      </c>
      <c r="H2812" s="181" t="str">
        <f>LEFT(All_Opps[[#This Row],[Opportunity Name]],7)</f>
        <v>2302-08</v>
      </c>
      <c r="I2812" s="181" t="str" cm="1">
        <f t="array" ref="I28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12" s="181" t="str">
        <f>YEAR(All_Opps[[#This Row],[Close_Date]])&amp;"-"&amp;TEXT(MONTH(All_Opps[[#This Row],[Close_Date]]),"00")</f>
        <v>2023-03</v>
      </c>
      <c r="K2812" s="182">
        <f>All_Opps[[#This Row],[Created Date2]]*1</f>
        <v>45010</v>
      </c>
      <c r="L2812" s="183">
        <f>YEAR(All_Opps[[#This Row],[Created_Date]])</f>
        <v>2023</v>
      </c>
      <c r="M2812" s="184">
        <f>WEEKNUM(All_Opps[[#This Row],[Created_Date]],16)</f>
        <v>13</v>
      </c>
      <c r="N2812" s="182">
        <f>All_Opps[[#This Row],[Close Date]]*1</f>
        <v>45010</v>
      </c>
      <c r="O2812" s="185">
        <f>YEAR(All_Opps[[#This Row],[Close_Date]])</f>
        <v>2023</v>
      </c>
      <c r="P2812" s="183">
        <f>MONTH(All_Opps[[#This Row],[Close Date]])</f>
        <v>3</v>
      </c>
      <c r="Q2812" s="181">
        <f>WEEKNUM(All_Opps[[#This Row],[Close Date]],1)</f>
        <v>12</v>
      </c>
      <c r="R28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12" s="4" t="s">
        <v>5935</v>
      </c>
      <c r="T2812" s="4" t="s">
        <v>5936</v>
      </c>
      <c r="U2812" s="68">
        <v>45010</v>
      </c>
      <c r="V2812" s="347" t="s">
        <v>19</v>
      </c>
      <c r="W2812" s="341">
        <v>311</v>
      </c>
      <c r="X2812" s="4" t="s">
        <v>11</v>
      </c>
      <c r="Y2812" s="4" t="s">
        <v>328</v>
      </c>
      <c r="Z2812" s="68">
        <v>45010</v>
      </c>
    </row>
    <row r="2813" spans="1:26" ht="12.75" x14ac:dyDescent="0.35">
      <c r="A28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813" s="181" t="str">
        <f>IF(All_Opps[[#This Row],[WeekMod]]&lt;&gt;"",CONCATENATE(All_Opps[[#This Row],[Opp Year]],"-",TEXT(All_Opps[[#This Row],[WeekMod]],"00#")),"")</f>
        <v>2023-063</v>
      </c>
      <c r="C28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813" s="181" t="str">
        <f>CONCATENATE(All_Opps[[#This Row],[Opp Year]],"-",TEXT(All_Opps[[#This Row],[Week]],"00#"))</f>
        <v>2023-063</v>
      </c>
      <c r="E2813" s="181">
        <f>IFERROR(VALUE(RIGHT(All_Opps[[#This Row],[Opportunity Name]],2)),"")</f>
        <v>5</v>
      </c>
      <c r="F2813" s="181">
        <f>IFERROR(("20"&amp;LEFT(All_Opps[[#This Row],[Opportunity Name]],2))*1,"")</f>
        <v>2023</v>
      </c>
      <c r="G2813" s="181" t="str">
        <f>MID(All_Opps[[#This Row],[Opportunity Name]],3,2)</f>
        <v>12</v>
      </c>
      <c r="H2813" s="181" t="str">
        <f>LEFT(All_Opps[[#This Row],[Opportunity Name]],7)</f>
        <v>2312-10</v>
      </c>
      <c r="I2813" s="181" t="str" cm="1">
        <f t="array" ref="I28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13" s="181" t="str">
        <f>YEAR(All_Opps[[#This Row],[Close_Date]])&amp;"-"&amp;TEXT(MONTH(All_Opps[[#This Row],[Close_Date]]),"00")</f>
        <v>2023-03</v>
      </c>
      <c r="K2813" s="182">
        <f>All_Opps[[#This Row],[Created Date2]]*1</f>
        <v>44992</v>
      </c>
      <c r="L2813" s="183">
        <f>YEAR(All_Opps[[#This Row],[Created_Date]])</f>
        <v>2023</v>
      </c>
      <c r="M2813" s="184">
        <f>WEEKNUM(All_Opps[[#This Row],[Created_Date]],16)</f>
        <v>10</v>
      </c>
      <c r="N2813" s="182">
        <f>All_Opps[[#This Row],[Close Date]]*1</f>
        <v>45000</v>
      </c>
      <c r="O2813" s="185">
        <f>YEAR(All_Opps[[#This Row],[Close_Date]])</f>
        <v>2023</v>
      </c>
      <c r="P2813" s="183">
        <f>MONTH(All_Opps[[#This Row],[Close Date]])</f>
        <v>3</v>
      </c>
      <c r="Q2813" s="181">
        <f>WEEKNUM(All_Opps[[#This Row],[Close Date]],1)</f>
        <v>11</v>
      </c>
      <c r="R281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269</v>
      </c>
      <c r="S2813" s="4" t="s">
        <v>5937</v>
      </c>
      <c r="T2813" s="4" t="s">
        <v>5938</v>
      </c>
      <c r="U2813" s="68">
        <v>45000</v>
      </c>
      <c r="V2813" s="347" t="s">
        <v>19</v>
      </c>
      <c r="W2813" s="341">
        <v>130744</v>
      </c>
      <c r="X2813" s="4" t="s">
        <v>13</v>
      </c>
      <c r="Y2813" s="4" t="s">
        <v>328</v>
      </c>
      <c r="Z2813" s="68">
        <v>44992</v>
      </c>
    </row>
    <row r="2814" spans="1:26" ht="12.75" x14ac:dyDescent="0.35">
      <c r="A28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2814" s="181" t="str">
        <f>IF(All_Opps[[#This Row],[WeekMod]]&lt;&gt;"",CONCATENATE(All_Opps[[#This Row],[Opp Year]],"-",TEXT(All_Opps[[#This Row],[WeekMod]],"00#")),"")</f>
        <v>2023-061</v>
      </c>
      <c r="C28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2814" s="181" t="str">
        <f>CONCATENATE(All_Opps[[#This Row],[Opp Year]],"-",TEXT(All_Opps[[#This Row],[Week]],"00#"))</f>
        <v>2023-061</v>
      </c>
      <c r="E2814" s="181">
        <f>IFERROR(VALUE(RIGHT(All_Opps[[#This Row],[Opportunity Name]],2)),"")</f>
        <v>7</v>
      </c>
      <c r="F2814" s="181">
        <f>IFERROR(("20"&amp;LEFT(All_Opps[[#This Row],[Opportunity Name]],2))*1,"")</f>
        <v>2023</v>
      </c>
      <c r="G2814" s="181" t="str">
        <f>MID(All_Opps[[#This Row],[Opportunity Name]],3,2)</f>
        <v>09</v>
      </c>
      <c r="H2814" s="181" t="str">
        <f>LEFT(All_Opps[[#This Row],[Opportunity Name]],7)</f>
        <v>2309-18</v>
      </c>
      <c r="I2814" s="181" t="str" cm="1">
        <f t="array" ref="I28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14" s="181" t="str">
        <f>YEAR(All_Opps[[#This Row],[Close_Date]])&amp;"-"&amp;TEXT(MONTH(All_Opps[[#This Row],[Close_Date]]),"00")</f>
        <v>2023-03</v>
      </c>
      <c r="K2814" s="182">
        <f>All_Opps[[#This Row],[Created Date2]]*1</f>
        <v>44965</v>
      </c>
      <c r="L2814" s="183">
        <f>YEAR(All_Opps[[#This Row],[Created_Date]])</f>
        <v>2023</v>
      </c>
      <c r="M2814" s="184">
        <f>WEEKNUM(All_Opps[[#This Row],[Created_Date]],16)</f>
        <v>6</v>
      </c>
      <c r="N2814" s="182">
        <f>All_Opps[[#This Row],[Close Date]]*1</f>
        <v>44987</v>
      </c>
      <c r="O2814" s="185">
        <f>YEAR(All_Opps[[#This Row],[Close_Date]])</f>
        <v>2023</v>
      </c>
      <c r="P2814" s="183">
        <f>MONTH(All_Opps[[#This Row],[Close Date]])</f>
        <v>3</v>
      </c>
      <c r="Q2814" s="181">
        <f>WEEKNUM(All_Opps[[#This Row],[Close Date]],1)</f>
        <v>9</v>
      </c>
      <c r="R281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205</v>
      </c>
      <c r="S2814" s="4" t="s">
        <v>5939</v>
      </c>
      <c r="T2814" s="4" t="s">
        <v>5940</v>
      </c>
      <c r="U2814" s="68">
        <v>44987</v>
      </c>
      <c r="V2814" s="347" t="s">
        <v>19</v>
      </c>
      <c r="W2814" s="9">
        <v>109770</v>
      </c>
      <c r="X2814" s="4" t="s">
        <v>159</v>
      </c>
      <c r="Y2814" s="4" t="s">
        <v>5320</v>
      </c>
      <c r="Z2814" s="68">
        <v>44965</v>
      </c>
    </row>
    <row r="2815" spans="1:26" ht="12.75" x14ac:dyDescent="0.35">
      <c r="A28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2815" s="181" t="str">
        <f>IF(All_Opps[[#This Row],[WeekMod]]&lt;&gt;"",CONCATENATE(All_Opps[[#This Row],[Opp Year]],"-",TEXT(All_Opps[[#This Row],[WeekMod]],"00#")),"")</f>
        <v>2023-060</v>
      </c>
      <c r="C28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2815" s="181" t="str">
        <f>CONCATENATE(All_Opps[[#This Row],[Opp Year]],"-",TEXT(All_Opps[[#This Row],[Week]],"00#"))</f>
        <v>2023-060</v>
      </c>
      <c r="E2815" s="181">
        <f>IFERROR(VALUE(RIGHT(All_Opps[[#This Row],[Opportunity Name]],2)),"")</f>
        <v>2</v>
      </c>
      <c r="F2815" s="181">
        <f>IFERROR(("20"&amp;LEFT(All_Opps[[#This Row],[Opportunity Name]],2))*1,"")</f>
        <v>2023</v>
      </c>
      <c r="G2815" s="181" t="str">
        <f>MID(All_Opps[[#This Row],[Opportunity Name]],3,2)</f>
        <v>09</v>
      </c>
      <c r="H2815" s="181" t="str">
        <f>LEFT(All_Opps[[#This Row],[Opportunity Name]],7)</f>
        <v>2309-17</v>
      </c>
      <c r="I2815" s="181" t="str" cm="1">
        <f t="array" ref="I28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15" s="181" t="str">
        <f>YEAR(All_Opps[[#This Row],[Close_Date]])&amp;"-"&amp;TEXT(MONTH(All_Opps[[#This Row],[Close_Date]]),"00")</f>
        <v>2023-02</v>
      </c>
      <c r="K2815" s="182">
        <f>All_Opps[[#This Row],[Created Date2]]*1</f>
        <v>44972</v>
      </c>
      <c r="L2815" s="183">
        <f>YEAR(All_Opps[[#This Row],[Created_Date]])</f>
        <v>2023</v>
      </c>
      <c r="M2815" s="184">
        <f>WEEKNUM(All_Opps[[#This Row],[Created_Date]],16)</f>
        <v>7</v>
      </c>
      <c r="N2815" s="182">
        <f>All_Opps[[#This Row],[Close Date]]*1</f>
        <v>44979</v>
      </c>
      <c r="O2815" s="185">
        <f>YEAR(All_Opps[[#This Row],[Close_Date]])</f>
        <v>2023</v>
      </c>
      <c r="P2815" s="183">
        <f>MONTH(All_Opps[[#This Row],[Close Date]])</f>
        <v>2</v>
      </c>
      <c r="Q2815" s="181">
        <f>WEEKNUM(All_Opps[[#This Row],[Close Date]],1)</f>
        <v>8</v>
      </c>
      <c r="R281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198</v>
      </c>
      <c r="S2815" s="4" t="s">
        <v>5941</v>
      </c>
      <c r="T2815" s="4" t="s">
        <v>5942</v>
      </c>
      <c r="U2815" s="68">
        <v>44979</v>
      </c>
      <c r="V2815" s="347" t="s">
        <v>19</v>
      </c>
      <c r="W2815" s="9">
        <v>53354</v>
      </c>
      <c r="X2815" s="4" t="s">
        <v>11</v>
      </c>
      <c r="Y2815" s="4" t="s">
        <v>1285</v>
      </c>
      <c r="Z2815" s="68">
        <v>44972</v>
      </c>
    </row>
    <row r="2816" spans="1:26" ht="12.75" x14ac:dyDescent="0.35">
      <c r="A28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2816" s="181" t="str">
        <f>IF(All_Opps[[#This Row],[WeekMod]]&lt;&gt;"",CONCATENATE(All_Opps[[#This Row],[Opp Year]],"-",TEXT(All_Opps[[#This Row],[WeekMod]],"00#")),"")</f>
        <v>2023-060</v>
      </c>
      <c r="C28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2816" s="181" t="str">
        <f>CONCATENATE(All_Opps[[#This Row],[Opp Year]],"-",TEXT(All_Opps[[#This Row],[Week]],"00#"))</f>
        <v>2023-060</v>
      </c>
      <c r="E2816" s="181">
        <f>IFERROR(VALUE(RIGHT(All_Opps[[#This Row],[Opportunity Name]],2)),"")</f>
        <v>1</v>
      </c>
      <c r="F2816" s="181">
        <f>IFERROR(("20"&amp;LEFT(All_Opps[[#This Row],[Opportunity Name]],2))*1,"")</f>
        <v>2023</v>
      </c>
      <c r="G2816" s="181" t="str">
        <f>MID(All_Opps[[#This Row],[Opportunity Name]],3,2)</f>
        <v>08</v>
      </c>
      <c r="H2816" s="181" t="str">
        <f>LEFT(All_Opps[[#This Row],[Opportunity Name]],7)</f>
        <v>2308-27</v>
      </c>
      <c r="I2816" s="181" t="str" cm="1">
        <f t="array" ref="I28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16" s="181" t="str">
        <f>YEAR(All_Opps[[#This Row],[Close_Date]])&amp;"-"&amp;TEXT(MONTH(All_Opps[[#This Row],[Close_Date]]),"00")</f>
        <v>2023-02</v>
      </c>
      <c r="K2816" s="182">
        <f>All_Opps[[#This Row],[Created Date2]]*1</f>
        <v>44977</v>
      </c>
      <c r="L2816" s="183">
        <f>YEAR(All_Opps[[#This Row],[Created_Date]])</f>
        <v>2023</v>
      </c>
      <c r="M2816" s="184">
        <f>WEEKNUM(All_Opps[[#This Row],[Created_Date]],16)</f>
        <v>8</v>
      </c>
      <c r="N2816" s="182">
        <f>All_Opps[[#This Row],[Close Date]]*1</f>
        <v>44978</v>
      </c>
      <c r="O2816" s="185">
        <f>YEAR(All_Opps[[#This Row],[Close_Date]])</f>
        <v>2023</v>
      </c>
      <c r="P2816" s="183">
        <f>MONTH(All_Opps[[#This Row],[Close Date]])</f>
        <v>2</v>
      </c>
      <c r="Q2816" s="181">
        <f>WEEKNUM(All_Opps[[#This Row],[Close Date]],1)</f>
        <v>8</v>
      </c>
      <c r="R281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162</v>
      </c>
      <c r="S2816" s="4" t="s">
        <v>5943</v>
      </c>
      <c r="T2816" s="4" t="s">
        <v>5944</v>
      </c>
      <c r="U2816" s="68">
        <v>44978</v>
      </c>
      <c r="V2816" s="347" t="s">
        <v>19</v>
      </c>
      <c r="W2816" s="9">
        <v>12030</v>
      </c>
      <c r="X2816" s="4" t="s">
        <v>11</v>
      </c>
      <c r="Y2816" s="4" t="s">
        <v>5320</v>
      </c>
      <c r="Z2816" s="68">
        <v>44977</v>
      </c>
    </row>
    <row r="2817" spans="1:26" ht="12.75" x14ac:dyDescent="0.35">
      <c r="A28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2817" s="181" t="str">
        <f>IF(All_Opps[[#This Row],[WeekMod]]&lt;&gt;"",CONCATENATE(All_Opps[[#This Row],[Opp Year]],"-",TEXT(All_Opps[[#This Row],[WeekMod]],"00#")),"")</f>
        <v>2023-062</v>
      </c>
      <c r="C28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2817" s="181" t="str">
        <f>CONCATENATE(All_Opps[[#This Row],[Opp Year]],"-",TEXT(All_Opps[[#This Row],[Week]],"00#"))</f>
        <v>2023-062</v>
      </c>
      <c r="E2817" s="181">
        <f>IFERROR(VALUE(RIGHT(All_Opps[[#This Row],[Opportunity Name]],2)),"")</f>
        <v>1</v>
      </c>
      <c r="F2817" s="181">
        <f>IFERROR(("20"&amp;LEFT(All_Opps[[#This Row],[Opportunity Name]],2))*1,"")</f>
        <v>2023</v>
      </c>
      <c r="G2817" s="181" t="str">
        <f>MID(All_Opps[[#This Row],[Opportunity Name]],3,2)</f>
        <v>08</v>
      </c>
      <c r="H2817" s="181" t="str">
        <f>LEFT(All_Opps[[#This Row],[Opportunity Name]],7)</f>
        <v>2308-27</v>
      </c>
      <c r="I2817" s="181" t="str" cm="1">
        <f t="array" ref="I28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17" s="181" t="str">
        <f>YEAR(All_Opps[[#This Row],[Close_Date]])&amp;"-"&amp;TEXT(MONTH(All_Opps[[#This Row],[Close_Date]]),"00")</f>
        <v>2023-03</v>
      </c>
      <c r="K2817" s="182">
        <f>All_Opps[[#This Row],[Created Date2]]*1</f>
        <v>44995</v>
      </c>
      <c r="L2817" s="183">
        <f>YEAR(All_Opps[[#This Row],[Created_Date]])</f>
        <v>2023</v>
      </c>
      <c r="M2817" s="184">
        <f>WEEKNUM(All_Opps[[#This Row],[Created_Date]],16)</f>
        <v>10</v>
      </c>
      <c r="N2817" s="182">
        <f>All_Opps[[#This Row],[Close Date]]*1</f>
        <v>44996</v>
      </c>
      <c r="O2817" s="185">
        <f>YEAR(All_Opps[[#This Row],[Close_Date]])</f>
        <v>2023</v>
      </c>
      <c r="P2817" s="183">
        <f>MONTH(All_Opps[[#This Row],[Close Date]])</f>
        <v>3</v>
      </c>
      <c r="Q2817" s="181">
        <f>WEEKNUM(All_Opps[[#This Row],[Close Date]],1)</f>
        <v>10</v>
      </c>
      <c r="R281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144</v>
      </c>
      <c r="S2817" s="4" t="s">
        <v>5945</v>
      </c>
      <c r="T2817" s="4" t="s">
        <v>5946</v>
      </c>
      <c r="U2817" s="68">
        <v>44996</v>
      </c>
      <c r="V2817" s="347" t="s">
        <v>19</v>
      </c>
      <c r="W2817" s="9">
        <v>8564</v>
      </c>
      <c r="X2817" s="4" t="s">
        <v>159</v>
      </c>
      <c r="Y2817" s="4" t="s">
        <v>5320</v>
      </c>
      <c r="Z2817" s="68">
        <v>44995</v>
      </c>
    </row>
    <row r="2818" spans="1:26" ht="12.75" x14ac:dyDescent="0.35">
      <c r="A28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2818" s="181" t="str">
        <f>IF(All_Opps[[#This Row],[WeekMod]]&lt;&gt;"",CONCATENATE(All_Opps[[#This Row],[Opp Year]],"-",TEXT(All_Opps[[#This Row],[WeekMod]],"00#")),"")</f>
        <v>2024-010</v>
      </c>
      <c r="C28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2818" s="181" t="str">
        <f>CONCATENATE(All_Opps[[#This Row],[Opp Year]],"-",TEXT(All_Opps[[#This Row],[Week]],"00#"))</f>
        <v>2024-010</v>
      </c>
      <c r="E2818" s="181">
        <f>IFERROR(VALUE(RIGHT(All_Opps[[#This Row],[Opportunity Name]],2)),"")</f>
        <v>10</v>
      </c>
      <c r="F2818" s="181">
        <f>IFERROR(("20"&amp;LEFT(All_Opps[[#This Row],[Opportunity Name]],2))*1,"")</f>
        <v>2024</v>
      </c>
      <c r="G2818" s="181" t="str">
        <f>MID(All_Opps[[#This Row],[Opportunity Name]],3,2)</f>
        <v>05</v>
      </c>
      <c r="H2818" s="181" t="str">
        <f>LEFT(All_Opps[[#This Row],[Opportunity Name]],7)</f>
        <v>2405-11</v>
      </c>
      <c r="I2818" s="181" t="str" cm="1">
        <f t="array" ref="I28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18" s="181" t="str">
        <f>YEAR(All_Opps[[#This Row],[Close_Date]])&amp;"-"&amp;TEXT(MONTH(All_Opps[[#This Row],[Close_Date]]),"00")</f>
        <v>2023-03</v>
      </c>
      <c r="K2818" s="182">
        <f>All_Opps[[#This Row],[Created Date2]]*1</f>
        <v>44991</v>
      </c>
      <c r="L2818" s="183">
        <f>YEAR(All_Opps[[#This Row],[Created_Date]])</f>
        <v>2023</v>
      </c>
      <c r="M2818" s="184">
        <f>WEEKNUM(All_Opps[[#This Row],[Created_Date]],16)</f>
        <v>10</v>
      </c>
      <c r="N2818" s="182">
        <f>All_Opps[[#This Row],[Close Date]]*1</f>
        <v>44991</v>
      </c>
      <c r="O2818" s="185">
        <f>YEAR(All_Opps[[#This Row],[Close_Date]])</f>
        <v>2023</v>
      </c>
      <c r="P2818" s="183">
        <f>MONTH(All_Opps[[#This Row],[Close Date]])</f>
        <v>3</v>
      </c>
      <c r="Q2818" s="181">
        <f>WEEKNUM(All_Opps[[#This Row],[Close Date]],1)</f>
        <v>10</v>
      </c>
      <c r="R281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422</v>
      </c>
      <c r="S2818" s="4" t="s">
        <v>5947</v>
      </c>
      <c r="T2818" s="4" t="s">
        <v>5948</v>
      </c>
      <c r="U2818" s="68">
        <v>44991</v>
      </c>
      <c r="V2818" s="347" t="s">
        <v>19</v>
      </c>
      <c r="W2818" s="341">
        <v>249236</v>
      </c>
      <c r="X2818" s="4" t="s">
        <v>159</v>
      </c>
      <c r="Y2818" s="4" t="s">
        <v>328</v>
      </c>
      <c r="Z2818" s="68">
        <v>44991</v>
      </c>
    </row>
    <row r="2819" spans="1:26" ht="12.75" x14ac:dyDescent="0.35">
      <c r="A28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2819" s="181" t="str">
        <f>IF(All_Opps[[#This Row],[WeekMod]]&lt;&gt;"",CONCATENATE(All_Opps[[#This Row],[Opp Year]],"-",TEXT(All_Opps[[#This Row],[WeekMod]],"00#")),"")</f>
        <v>2023-066</v>
      </c>
      <c r="C28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2819" s="181" t="str">
        <f>CONCATENATE(All_Opps[[#This Row],[Opp Year]],"-",TEXT(All_Opps[[#This Row],[Week]],"00#"))</f>
        <v>2023-066</v>
      </c>
      <c r="E2819" s="181">
        <f>IFERROR(VALUE(RIGHT(All_Opps[[#This Row],[Opportunity Name]],2)),"")</f>
        <v>6</v>
      </c>
      <c r="F2819" s="181">
        <f>IFERROR(("20"&amp;LEFT(All_Opps[[#This Row],[Opportunity Name]],2))*1,"")</f>
        <v>2023</v>
      </c>
      <c r="G2819" s="181" t="str">
        <f>MID(All_Opps[[#This Row],[Opportunity Name]],3,2)</f>
        <v>11</v>
      </c>
      <c r="H2819" s="181" t="str">
        <f>LEFT(All_Opps[[#This Row],[Opportunity Name]],7)</f>
        <v>2311 Ca</v>
      </c>
      <c r="I2819" s="181" t="str" cm="1">
        <f t="array" ref="I28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19" s="181" t="str">
        <f>YEAR(All_Opps[[#This Row],[Close_Date]])&amp;"-"&amp;TEXT(MONTH(All_Opps[[#This Row],[Close_Date]]),"00")</f>
        <v>2023-04</v>
      </c>
      <c r="K2819" s="182">
        <f>All_Opps[[#This Row],[Created Date2]]*1</f>
        <v>45002</v>
      </c>
      <c r="L2819" s="183">
        <f>YEAR(All_Opps[[#This Row],[Created_Date]])</f>
        <v>2023</v>
      </c>
      <c r="M2819" s="184">
        <f>WEEKNUM(All_Opps[[#This Row],[Created_Date]],16)</f>
        <v>11</v>
      </c>
      <c r="N2819" s="182">
        <f>All_Opps[[#This Row],[Close Date]]*1</f>
        <v>45020</v>
      </c>
      <c r="O2819" s="185">
        <f>YEAR(All_Opps[[#This Row],[Close_Date]])</f>
        <v>2023</v>
      </c>
      <c r="P2819" s="183">
        <f>MONTH(All_Opps[[#This Row],[Close Date]])</f>
        <v>4</v>
      </c>
      <c r="Q2819" s="181">
        <f>WEEKNUM(All_Opps[[#This Row],[Close Date]],1)</f>
        <v>14</v>
      </c>
      <c r="R28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19" s="4" t="s">
        <v>5949</v>
      </c>
      <c r="T2819" s="4" t="s">
        <v>5950</v>
      </c>
      <c r="U2819" s="68">
        <v>45020</v>
      </c>
      <c r="V2819" s="347" t="s">
        <v>18</v>
      </c>
      <c r="W2819" s="9">
        <v>196999</v>
      </c>
      <c r="X2819" s="4" t="s">
        <v>12</v>
      </c>
      <c r="Y2819" s="4" t="s">
        <v>5320</v>
      </c>
      <c r="Z2819" s="68">
        <v>45002</v>
      </c>
    </row>
    <row r="2820" spans="1:26" ht="12.75" x14ac:dyDescent="0.35">
      <c r="A28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2820" s="181" t="str">
        <f>IF(All_Opps[[#This Row],[WeekMod]]&lt;&gt;"",CONCATENATE(All_Opps[[#This Row],[Opp Year]],"-",TEXT(All_Opps[[#This Row],[WeekMod]],"00#")),"")</f>
        <v>2023-059</v>
      </c>
      <c r="C28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2820" s="181" t="str">
        <f>CONCATENATE(All_Opps[[#This Row],[Opp Year]],"-",TEXT(All_Opps[[#This Row],[Week]],"00#"))</f>
        <v>2023-059</v>
      </c>
      <c r="E2820" s="181">
        <f>IFERROR(VALUE(RIGHT(All_Opps[[#This Row],[Opportunity Name]],2)),"")</f>
        <v>4</v>
      </c>
      <c r="F2820" s="181">
        <f>IFERROR(("20"&amp;LEFT(All_Opps[[#This Row],[Opportunity Name]],2))*1,"")</f>
        <v>2023</v>
      </c>
      <c r="G2820" s="181" t="str">
        <f>MID(All_Opps[[#This Row],[Opportunity Name]],3,2)</f>
        <v>08</v>
      </c>
      <c r="H2820" s="181" t="str">
        <f>LEFT(All_Opps[[#This Row],[Opportunity Name]],7)</f>
        <v>2308-29</v>
      </c>
      <c r="I2820" s="181" t="str" cm="1">
        <f t="array" ref="I28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20" s="181" t="str">
        <f>YEAR(All_Opps[[#This Row],[Close_Date]])&amp;"-"&amp;TEXT(MONTH(All_Opps[[#This Row],[Close_Date]]),"00")</f>
        <v>2023-02</v>
      </c>
      <c r="K2820" s="182">
        <f>All_Opps[[#This Row],[Created Date2]]*1</f>
        <v>44967</v>
      </c>
      <c r="L2820" s="183">
        <f>YEAR(All_Opps[[#This Row],[Created_Date]])</f>
        <v>2023</v>
      </c>
      <c r="M2820" s="184">
        <f>WEEKNUM(All_Opps[[#This Row],[Created_Date]],16)</f>
        <v>6</v>
      </c>
      <c r="N2820" s="182">
        <f>All_Opps[[#This Row],[Close Date]]*1</f>
        <v>44973</v>
      </c>
      <c r="O2820" s="185">
        <f>YEAR(All_Opps[[#This Row],[Close_Date]])</f>
        <v>2023</v>
      </c>
      <c r="P2820" s="183">
        <f>MONTH(All_Opps[[#This Row],[Close Date]])</f>
        <v>2</v>
      </c>
      <c r="Q2820" s="181">
        <f>WEEKNUM(All_Opps[[#This Row],[Close Date]],1)</f>
        <v>7</v>
      </c>
      <c r="R282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172</v>
      </c>
      <c r="S2820" s="4" t="s">
        <v>5951</v>
      </c>
      <c r="T2820" s="4" t="s">
        <v>5952</v>
      </c>
      <c r="U2820" s="68">
        <v>44973</v>
      </c>
      <c r="V2820" s="347" t="s">
        <v>19</v>
      </c>
      <c r="W2820" s="9">
        <v>76908</v>
      </c>
      <c r="X2820" s="4" t="s">
        <v>13</v>
      </c>
      <c r="Y2820" s="4" t="s">
        <v>5320</v>
      </c>
      <c r="Z2820" s="68">
        <v>44967</v>
      </c>
    </row>
    <row r="2821" spans="1:26" ht="12.75" x14ac:dyDescent="0.35">
      <c r="A28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2821" s="181" t="str">
        <f>IF(All_Opps[[#This Row],[WeekMod]]&lt;&gt;"",CONCATENATE(All_Opps[[#This Row],[Opp Year]],"-",TEXT(All_Opps[[#This Row],[WeekMod]],"00#")),"")</f>
        <v>2023-062</v>
      </c>
      <c r="C28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2821" s="181" t="str">
        <f>CONCATENATE(All_Opps[[#This Row],[Opp Year]],"-",TEXT(All_Opps[[#This Row],[Week]],"00#"))</f>
        <v>2023-062</v>
      </c>
      <c r="E2821" s="181">
        <f>IFERROR(VALUE(RIGHT(All_Opps[[#This Row],[Opportunity Name]],2)),"")</f>
        <v>2</v>
      </c>
      <c r="F2821" s="181">
        <f>IFERROR(("20"&amp;LEFT(All_Opps[[#This Row],[Opportunity Name]],2))*1,"")</f>
        <v>2023</v>
      </c>
      <c r="G2821" s="181" t="str">
        <f>MID(All_Opps[[#This Row],[Opportunity Name]],3,2)</f>
        <v>09</v>
      </c>
      <c r="H2821" s="181" t="str">
        <f>LEFT(All_Opps[[#This Row],[Opportunity Name]],7)</f>
        <v>2309 Ho</v>
      </c>
      <c r="I2821" s="181" t="str" cm="1">
        <f t="array" ref="I28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21" s="181" t="str">
        <f>YEAR(All_Opps[[#This Row],[Close_Date]])&amp;"-"&amp;TEXT(MONTH(All_Opps[[#This Row],[Close_Date]]),"00")</f>
        <v>2023-03</v>
      </c>
      <c r="K2821" s="182">
        <f>All_Opps[[#This Row],[Created Date2]]*1</f>
        <v>44988</v>
      </c>
      <c r="L2821" s="183">
        <f>YEAR(All_Opps[[#This Row],[Created_Date]])</f>
        <v>2023</v>
      </c>
      <c r="M2821" s="184">
        <f>WEEKNUM(All_Opps[[#This Row],[Created_Date]],16)</f>
        <v>9</v>
      </c>
      <c r="N2821" s="182">
        <f>All_Opps[[#This Row],[Close Date]]*1</f>
        <v>44993</v>
      </c>
      <c r="O2821" s="185">
        <f>YEAR(All_Opps[[#This Row],[Close_Date]])</f>
        <v>2023</v>
      </c>
      <c r="P2821" s="183">
        <f>MONTH(All_Opps[[#This Row],[Close Date]])</f>
        <v>3</v>
      </c>
      <c r="Q2821" s="181">
        <f>WEEKNUM(All_Opps[[#This Row],[Close Date]],1)</f>
        <v>10</v>
      </c>
      <c r="R28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21" s="4" t="s">
        <v>5953</v>
      </c>
      <c r="T2821" s="4" t="s">
        <v>5954</v>
      </c>
      <c r="U2821" s="68">
        <v>44993</v>
      </c>
      <c r="V2821" s="347" t="s">
        <v>18</v>
      </c>
      <c r="W2821" s="9">
        <v>37318</v>
      </c>
      <c r="X2821" s="4" t="s">
        <v>24</v>
      </c>
      <c r="Y2821" s="4" t="s">
        <v>1285</v>
      </c>
      <c r="Z2821" s="68">
        <v>44988</v>
      </c>
    </row>
    <row r="2822" spans="1:26" ht="12.75" x14ac:dyDescent="0.35">
      <c r="A28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</v>
      </c>
      <c r="B2822" s="181" t="str">
        <f>IF(All_Opps[[#This Row],[WeekMod]]&lt;&gt;"",CONCATENATE(All_Opps[[#This Row],[Opp Year]],"-",TEXT(All_Opps[[#This Row],[WeekMod]],"00#")),"")</f>
        <v>2024-008</v>
      </c>
      <c r="C28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</v>
      </c>
      <c r="D2822" s="181" t="str">
        <f>CONCATENATE(All_Opps[[#This Row],[Opp Year]],"-",TEXT(All_Opps[[#This Row],[Week]],"00#"))</f>
        <v>2024-008</v>
      </c>
      <c r="E2822" s="181">
        <f>IFERROR(VALUE(RIGHT(All_Opps[[#This Row],[Opportunity Name]],2)),"")</f>
        <v>7</v>
      </c>
      <c r="F2822" s="181">
        <f>IFERROR(("20"&amp;LEFT(All_Opps[[#This Row],[Opportunity Name]],2))*1,"")</f>
        <v>2024</v>
      </c>
      <c r="G2822" s="181" t="str">
        <f>MID(All_Opps[[#This Row],[Opportunity Name]],3,2)</f>
        <v>02</v>
      </c>
      <c r="H2822" s="181" t="str">
        <f>LEFT(All_Opps[[#This Row],[Opportunity Name]],7)</f>
        <v>2402-01</v>
      </c>
      <c r="I2822" s="181" t="str" cm="1">
        <f t="array" ref="I28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22" s="181" t="str">
        <f>YEAR(All_Opps[[#This Row],[Close_Date]])&amp;"-"&amp;TEXT(MONTH(All_Opps[[#This Row],[Close_Date]]),"00")</f>
        <v>2023-02</v>
      </c>
      <c r="K2822" s="182">
        <f>All_Opps[[#This Row],[Created Date2]]*1</f>
        <v>44980</v>
      </c>
      <c r="L2822" s="183">
        <f>YEAR(All_Opps[[#This Row],[Created_Date]])</f>
        <v>2023</v>
      </c>
      <c r="M2822" s="184">
        <f>WEEKNUM(All_Opps[[#This Row],[Created_Date]],16)</f>
        <v>8</v>
      </c>
      <c r="N2822" s="182">
        <f>All_Opps[[#This Row],[Close Date]]*1</f>
        <v>44980</v>
      </c>
      <c r="O2822" s="185">
        <f>YEAR(All_Opps[[#This Row],[Close_Date]])</f>
        <v>2023</v>
      </c>
      <c r="P2822" s="183">
        <f>MONTH(All_Opps[[#This Row],[Close Date]])</f>
        <v>2</v>
      </c>
      <c r="Q2822" s="181">
        <f>WEEKNUM(All_Opps[[#This Row],[Close Date]],1)</f>
        <v>8</v>
      </c>
      <c r="R282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343</v>
      </c>
      <c r="S2822" s="4" t="s">
        <v>5955</v>
      </c>
      <c r="T2822" s="4" t="s">
        <v>5956</v>
      </c>
      <c r="U2822" s="68">
        <v>44980</v>
      </c>
      <c r="V2822" s="347" t="s">
        <v>19</v>
      </c>
      <c r="W2822" s="341">
        <v>60103</v>
      </c>
      <c r="X2822" s="4" t="s">
        <v>181</v>
      </c>
      <c r="Y2822" s="4" t="s">
        <v>328</v>
      </c>
      <c r="Z2822" s="68">
        <v>44980</v>
      </c>
    </row>
    <row r="2823" spans="1:26" ht="12.75" x14ac:dyDescent="0.35">
      <c r="A28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2823" s="181" t="str">
        <f>IF(All_Opps[[#This Row],[WeekMod]]&lt;&gt;"",CONCATENATE(All_Opps[[#This Row],[Opp Year]],"-",TEXT(All_Opps[[#This Row],[WeekMod]],"00#")),"")</f>
        <v>2024-010</v>
      </c>
      <c r="C28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2823" s="181" t="str">
        <f>CONCATENATE(All_Opps[[#This Row],[Opp Year]],"-",TEXT(All_Opps[[#This Row],[Week]],"00#"))</f>
        <v>2024-010</v>
      </c>
      <c r="E2823" s="181">
        <f>IFERROR(VALUE(RIGHT(All_Opps[[#This Row],[Opportunity Name]],2)),"")</f>
        <v>2</v>
      </c>
      <c r="F2823" s="181">
        <f>IFERROR(("20"&amp;LEFT(All_Opps[[#This Row],[Opportunity Name]],2))*1,"")</f>
        <v>2024</v>
      </c>
      <c r="G2823" s="181" t="str">
        <f>MID(All_Opps[[#This Row],[Opportunity Name]],3,2)</f>
        <v>02</v>
      </c>
      <c r="H2823" s="181" t="str">
        <f>LEFT(All_Opps[[#This Row],[Opportunity Name]],7)</f>
        <v>2402-01</v>
      </c>
      <c r="I2823" s="181" t="str" cm="1">
        <f t="array" ref="I28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23" s="181" t="str">
        <f>YEAR(All_Opps[[#This Row],[Close_Date]])&amp;"-"&amp;TEXT(MONTH(All_Opps[[#This Row],[Close_Date]]),"00")</f>
        <v>2023-03</v>
      </c>
      <c r="K2823" s="182">
        <f>All_Opps[[#This Row],[Created Date2]]*1</f>
        <v>44990</v>
      </c>
      <c r="L2823" s="183">
        <f>YEAR(All_Opps[[#This Row],[Created_Date]])</f>
        <v>2023</v>
      </c>
      <c r="M2823" s="184">
        <f>WEEKNUM(All_Opps[[#This Row],[Created_Date]],16)</f>
        <v>10</v>
      </c>
      <c r="N2823" s="182">
        <f>All_Opps[[#This Row],[Close Date]]*1</f>
        <v>44990</v>
      </c>
      <c r="O2823" s="185">
        <f>YEAR(All_Opps[[#This Row],[Close_Date]])</f>
        <v>2023</v>
      </c>
      <c r="P2823" s="183">
        <f>MONTH(All_Opps[[#This Row],[Close Date]])</f>
        <v>3</v>
      </c>
      <c r="Q2823" s="181">
        <f>WEEKNUM(All_Opps[[#This Row],[Close Date]],1)</f>
        <v>10</v>
      </c>
      <c r="R282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333</v>
      </c>
      <c r="S2823" s="4" t="s">
        <v>5957</v>
      </c>
      <c r="T2823" s="4" t="s">
        <v>5958</v>
      </c>
      <c r="U2823" s="68">
        <v>44990</v>
      </c>
      <c r="V2823" s="347" t="s">
        <v>19</v>
      </c>
      <c r="W2823" s="341">
        <v>16562</v>
      </c>
      <c r="X2823" s="4" t="s">
        <v>11</v>
      </c>
      <c r="Y2823" s="4" t="s">
        <v>328</v>
      </c>
      <c r="Z2823" s="68">
        <v>44990</v>
      </c>
    </row>
    <row r="2824" spans="1:26" ht="12.75" x14ac:dyDescent="0.35">
      <c r="A28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824" s="181" t="str">
        <f>IF(All_Opps[[#This Row],[WeekMod]]&lt;&gt;"",CONCATENATE(All_Opps[[#This Row],[Opp Year]],"-",TEXT(All_Opps[[#This Row],[WeekMod]],"00#")),"")</f>
        <v>2023-063</v>
      </c>
      <c r="C28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824" s="181" t="str">
        <f>CONCATENATE(All_Opps[[#This Row],[Opp Year]],"-",TEXT(All_Opps[[#This Row],[Week]],"00#"))</f>
        <v>2023-063</v>
      </c>
      <c r="E2824" s="181">
        <f>IFERROR(VALUE(RIGHT(All_Opps[[#This Row],[Opportunity Name]],2)),"")</f>
        <v>5</v>
      </c>
      <c r="F2824" s="181">
        <f>IFERROR(("20"&amp;LEFT(All_Opps[[#This Row],[Opportunity Name]],2))*1,"")</f>
        <v>2023</v>
      </c>
      <c r="G2824" s="181" t="str">
        <f>MID(All_Opps[[#This Row],[Opportunity Name]],3,2)</f>
        <v>07</v>
      </c>
      <c r="H2824" s="181" t="str">
        <f>LEFT(All_Opps[[#This Row],[Opportunity Name]],7)</f>
        <v>2307-30</v>
      </c>
      <c r="I2824" s="181" t="str" cm="1">
        <f t="array" ref="I28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24" s="181" t="str">
        <f>YEAR(All_Opps[[#This Row],[Close_Date]])&amp;"-"&amp;TEXT(MONTH(All_Opps[[#This Row],[Close_Date]]),"00")</f>
        <v>2023-03</v>
      </c>
      <c r="K2824" s="182">
        <f>All_Opps[[#This Row],[Created Date2]]*1</f>
        <v>44999</v>
      </c>
      <c r="L2824" s="183">
        <f>YEAR(All_Opps[[#This Row],[Created_Date]])</f>
        <v>2023</v>
      </c>
      <c r="M2824" s="184">
        <f>WEEKNUM(All_Opps[[#This Row],[Created_Date]],16)</f>
        <v>11</v>
      </c>
      <c r="N2824" s="182">
        <f>All_Opps[[#This Row],[Close Date]]*1</f>
        <v>45003</v>
      </c>
      <c r="O2824" s="185">
        <f>YEAR(All_Opps[[#This Row],[Close_Date]])</f>
        <v>2023</v>
      </c>
      <c r="P2824" s="183">
        <f>MONTH(All_Opps[[#This Row],[Close Date]])</f>
        <v>3</v>
      </c>
      <c r="Q2824" s="181">
        <f>WEEKNUM(All_Opps[[#This Row],[Close Date]],1)</f>
        <v>11</v>
      </c>
      <c r="R282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109</v>
      </c>
      <c r="S2824" s="4" t="s">
        <v>5959</v>
      </c>
      <c r="T2824" s="4" t="s">
        <v>5960</v>
      </c>
      <c r="U2824" s="68">
        <v>45003</v>
      </c>
      <c r="V2824" s="347" t="s">
        <v>19</v>
      </c>
      <c r="W2824" s="9">
        <v>214239</v>
      </c>
      <c r="X2824" s="4" t="s">
        <v>161</v>
      </c>
      <c r="Y2824" s="4" t="s">
        <v>1285</v>
      </c>
      <c r="Z2824" s="68">
        <v>44999</v>
      </c>
    </row>
    <row r="2825" spans="1:26" ht="12.75" x14ac:dyDescent="0.35">
      <c r="A28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2825" s="181" t="str">
        <f>IF(All_Opps[[#This Row],[WeekMod]]&lt;&gt;"",CONCATENATE(All_Opps[[#This Row],[Opp Year]],"-",TEXT(All_Opps[[#This Row],[WeekMod]],"00#")),"")</f>
        <v>2023-066</v>
      </c>
      <c r="C28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2825" s="181" t="str">
        <f>CONCATENATE(All_Opps[[#This Row],[Opp Year]],"-",TEXT(All_Opps[[#This Row],[Week]],"00#"))</f>
        <v>2023-066</v>
      </c>
      <c r="E2825" s="181">
        <f>IFERROR(VALUE(RIGHT(All_Opps[[#This Row],[Opportunity Name]],2)),"")</f>
        <v>4</v>
      </c>
      <c r="F2825" s="181">
        <f>IFERROR(("20"&amp;LEFT(All_Opps[[#This Row],[Opportunity Name]],2))*1,"")</f>
        <v>2023</v>
      </c>
      <c r="G2825" s="181" t="str">
        <f>MID(All_Opps[[#This Row],[Opportunity Name]],3,2)</f>
        <v>04</v>
      </c>
      <c r="H2825" s="181" t="str">
        <f>LEFT(All_Opps[[#This Row],[Opportunity Name]],7)</f>
        <v>2304 Mo</v>
      </c>
      <c r="I2825" s="181" t="str" cm="1">
        <f t="array" ref="I28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25" s="181" t="str">
        <f>YEAR(All_Opps[[#This Row],[Close_Date]])&amp;"-"&amp;TEXT(MONTH(All_Opps[[#This Row],[Close_Date]]),"00")</f>
        <v>2023-04</v>
      </c>
      <c r="K2825" s="182">
        <f>All_Opps[[#This Row],[Created Date2]]*1</f>
        <v>45016</v>
      </c>
      <c r="L2825" s="183">
        <f>YEAR(All_Opps[[#This Row],[Created_Date]])</f>
        <v>2023</v>
      </c>
      <c r="M2825" s="184">
        <f>WEEKNUM(All_Opps[[#This Row],[Created_Date]],16)</f>
        <v>13</v>
      </c>
      <c r="N2825" s="182">
        <f>All_Opps[[#This Row],[Close Date]]*1</f>
        <v>45020</v>
      </c>
      <c r="O2825" s="185">
        <f>YEAR(All_Opps[[#This Row],[Close_Date]])</f>
        <v>2023</v>
      </c>
      <c r="P2825" s="183">
        <f>MONTH(All_Opps[[#This Row],[Close Date]])</f>
        <v>4</v>
      </c>
      <c r="Q2825" s="181">
        <f>WEEKNUM(All_Opps[[#This Row],[Close Date]],1)</f>
        <v>14</v>
      </c>
      <c r="R282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25" s="4" t="s">
        <v>5961</v>
      </c>
      <c r="T2825" s="4" t="s">
        <v>5962</v>
      </c>
      <c r="U2825" s="68">
        <v>45020</v>
      </c>
      <c r="V2825" s="347" t="s">
        <v>18</v>
      </c>
      <c r="W2825" s="9">
        <v>42901</v>
      </c>
      <c r="X2825" s="4" t="s">
        <v>6</v>
      </c>
      <c r="Y2825" s="4" t="s">
        <v>1285</v>
      </c>
      <c r="Z2825" s="68">
        <v>45016</v>
      </c>
    </row>
    <row r="2826" spans="1:26" ht="12.75" x14ac:dyDescent="0.35">
      <c r="A28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2826" s="181" t="str">
        <f>IF(All_Opps[[#This Row],[WeekMod]]&lt;&gt;"",CONCATENATE(All_Opps[[#This Row],[Opp Year]],"-",TEXT(All_Opps[[#This Row],[WeekMod]],"00#")),"")</f>
        <v>2023-066</v>
      </c>
      <c r="C28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2826" s="181" t="str">
        <f>CONCATENATE(All_Opps[[#This Row],[Opp Year]],"-",TEXT(All_Opps[[#This Row],[Week]],"00#"))</f>
        <v>2023-066</v>
      </c>
      <c r="E2826" s="181">
        <f>IFERROR(VALUE(RIGHT(All_Opps[[#This Row],[Opportunity Name]],2)),"")</f>
        <v>1</v>
      </c>
      <c r="F2826" s="181">
        <f>IFERROR(("20"&amp;LEFT(All_Opps[[#This Row],[Opportunity Name]],2))*1,"")</f>
        <v>2023</v>
      </c>
      <c r="G2826" s="181" t="str">
        <f>MID(All_Opps[[#This Row],[Opportunity Name]],3,2)</f>
        <v>04</v>
      </c>
      <c r="H2826" s="181" t="str">
        <f>LEFT(All_Opps[[#This Row],[Opportunity Name]],7)</f>
        <v>2304-14</v>
      </c>
      <c r="I2826" s="181" t="str" cm="1">
        <f t="array" ref="I28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26" s="181" t="str">
        <f>YEAR(All_Opps[[#This Row],[Close_Date]])&amp;"-"&amp;TEXT(MONTH(All_Opps[[#This Row],[Close_Date]]),"00")</f>
        <v>2023-04</v>
      </c>
      <c r="K2826" s="182">
        <f>All_Opps[[#This Row],[Created Date2]]*1</f>
        <v>45016</v>
      </c>
      <c r="L2826" s="183">
        <f>YEAR(All_Opps[[#This Row],[Created_Date]])</f>
        <v>2023</v>
      </c>
      <c r="M2826" s="184">
        <f>WEEKNUM(All_Opps[[#This Row],[Created_Date]],16)</f>
        <v>13</v>
      </c>
      <c r="N2826" s="182">
        <f>All_Opps[[#This Row],[Close Date]]*1</f>
        <v>45018</v>
      </c>
      <c r="O2826" s="185">
        <f>YEAR(All_Opps[[#This Row],[Close_Date]])</f>
        <v>2023</v>
      </c>
      <c r="P2826" s="183">
        <f>MONTH(All_Opps[[#This Row],[Close Date]])</f>
        <v>4</v>
      </c>
      <c r="Q2826" s="181">
        <f>WEEKNUM(All_Opps[[#This Row],[Close Date]],1)</f>
        <v>14</v>
      </c>
      <c r="R282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</v>
      </c>
      <c r="S2826" s="4" t="s">
        <v>5963</v>
      </c>
      <c r="T2826" s="4" t="s">
        <v>5964</v>
      </c>
      <c r="U2826" s="68">
        <v>45018</v>
      </c>
      <c r="V2826" s="347" t="s">
        <v>19</v>
      </c>
      <c r="W2826" s="9">
        <v>8297</v>
      </c>
      <c r="X2826" s="4" t="s">
        <v>15</v>
      </c>
      <c r="Y2826" s="4" t="s">
        <v>1285</v>
      </c>
      <c r="Z2826" s="68">
        <v>45016</v>
      </c>
    </row>
    <row r="2827" spans="1:26" ht="12.75" x14ac:dyDescent="0.35">
      <c r="A28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2827" s="181" t="str">
        <f>IF(All_Opps[[#This Row],[WeekMod]]&lt;&gt;"",CONCATENATE(All_Opps[[#This Row],[Opp Year]],"-",TEXT(All_Opps[[#This Row],[WeekMod]],"00#")),"")</f>
        <v>2023-062</v>
      </c>
      <c r="C28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2827" s="181" t="str">
        <f>CONCATENATE(All_Opps[[#This Row],[Opp Year]],"-",TEXT(All_Opps[[#This Row],[Week]],"00#"))</f>
        <v>2023-062</v>
      </c>
      <c r="E2827" s="181">
        <f>IFERROR(VALUE(RIGHT(All_Opps[[#This Row],[Opportunity Name]],2)),"")</f>
        <v>2</v>
      </c>
      <c r="F2827" s="181">
        <f>IFERROR(("20"&amp;LEFT(All_Opps[[#This Row],[Opportunity Name]],2))*1,"")</f>
        <v>2023</v>
      </c>
      <c r="G2827" s="181" t="str">
        <f>MID(All_Opps[[#This Row],[Opportunity Name]],3,2)</f>
        <v>08</v>
      </c>
      <c r="H2827" s="181" t="str">
        <f>LEFT(All_Opps[[#This Row],[Opportunity Name]],7)</f>
        <v>2308-09</v>
      </c>
      <c r="I2827" s="181" t="str" cm="1">
        <f t="array" ref="I28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27" s="181" t="str">
        <f>YEAR(All_Opps[[#This Row],[Close_Date]])&amp;"-"&amp;TEXT(MONTH(All_Opps[[#This Row],[Close_Date]]),"00")</f>
        <v>2023-03</v>
      </c>
      <c r="K2827" s="182">
        <f>All_Opps[[#This Row],[Created Date2]]*1</f>
        <v>44995</v>
      </c>
      <c r="L2827" s="183">
        <f>YEAR(All_Opps[[#This Row],[Created_Date]])</f>
        <v>2023</v>
      </c>
      <c r="M2827" s="184">
        <f>WEEKNUM(All_Opps[[#This Row],[Created_Date]],16)</f>
        <v>10</v>
      </c>
      <c r="N2827" s="182">
        <f>All_Opps[[#This Row],[Close Date]]*1</f>
        <v>44995</v>
      </c>
      <c r="O2827" s="185">
        <f>YEAR(All_Opps[[#This Row],[Close_Date]])</f>
        <v>2023</v>
      </c>
      <c r="P2827" s="183">
        <f>MONTH(All_Opps[[#This Row],[Close Date]])</f>
        <v>3</v>
      </c>
      <c r="Q2827" s="181">
        <f>WEEKNUM(All_Opps[[#This Row],[Close Date]],1)</f>
        <v>10</v>
      </c>
      <c r="R282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144</v>
      </c>
      <c r="S2827" s="4" t="s">
        <v>5965</v>
      </c>
      <c r="T2827" s="4" t="s">
        <v>5966</v>
      </c>
      <c r="U2827" s="68">
        <v>44995</v>
      </c>
      <c r="V2827" s="347" t="s">
        <v>19</v>
      </c>
      <c r="W2827" s="341">
        <v>186657</v>
      </c>
      <c r="X2827" s="4" t="s">
        <v>14</v>
      </c>
      <c r="Y2827" s="4" t="s">
        <v>328</v>
      </c>
      <c r="Z2827" s="68">
        <v>44995</v>
      </c>
    </row>
    <row r="2828" spans="1:26" ht="12.75" x14ac:dyDescent="0.35">
      <c r="A28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2828" s="181" t="str">
        <f>IF(All_Opps[[#This Row],[WeekMod]]&lt;&gt;"",CONCATENATE(All_Opps[[#This Row],[Opp Year]],"-",TEXT(All_Opps[[#This Row],[WeekMod]],"00#")),"")</f>
        <v>2023-065</v>
      </c>
      <c r="C28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2828" s="181" t="str">
        <f>CONCATENATE(All_Opps[[#This Row],[Opp Year]],"-",TEXT(All_Opps[[#This Row],[Week]],"00#"))</f>
        <v>2023-065</v>
      </c>
      <c r="E2828" s="181">
        <f>IFERROR(VALUE(RIGHT(All_Opps[[#This Row],[Opportunity Name]],2)),"")</f>
        <v>1</v>
      </c>
      <c r="F2828" s="181">
        <f>IFERROR(("20"&amp;LEFT(All_Opps[[#This Row],[Opportunity Name]],2))*1,"")</f>
        <v>2023</v>
      </c>
      <c r="G2828" s="181" t="str">
        <f>MID(All_Opps[[#This Row],[Opportunity Name]],3,2)</f>
        <v>08</v>
      </c>
      <c r="H2828" s="181" t="str">
        <f>LEFT(All_Opps[[#This Row],[Opportunity Name]],7)</f>
        <v>2308-28</v>
      </c>
      <c r="I2828" s="181" t="str" cm="1">
        <f t="array" ref="I28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28" s="181" t="str">
        <f>YEAR(All_Opps[[#This Row],[Close_Date]])&amp;"-"&amp;TEXT(MONTH(All_Opps[[#This Row],[Close_Date]]),"00")</f>
        <v>2023-03</v>
      </c>
      <c r="K2828" s="182">
        <f>All_Opps[[#This Row],[Created Date2]]*1</f>
        <v>45014</v>
      </c>
      <c r="L2828" s="183">
        <f>YEAR(All_Opps[[#This Row],[Created_Date]])</f>
        <v>2023</v>
      </c>
      <c r="M2828" s="184">
        <f>WEEKNUM(All_Opps[[#This Row],[Created_Date]],16)</f>
        <v>13</v>
      </c>
      <c r="N2828" s="182">
        <f>All_Opps[[#This Row],[Close Date]]*1</f>
        <v>45014</v>
      </c>
      <c r="O2828" s="185">
        <f>YEAR(All_Opps[[#This Row],[Close_Date]])</f>
        <v>2023</v>
      </c>
      <c r="P2828" s="183">
        <f>MONTH(All_Opps[[#This Row],[Close Date]])</f>
        <v>3</v>
      </c>
      <c r="Q2828" s="181">
        <f>WEEKNUM(All_Opps[[#This Row],[Close Date]],1)</f>
        <v>13</v>
      </c>
      <c r="R282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125</v>
      </c>
      <c r="S2828" s="4" t="s">
        <v>5967</v>
      </c>
      <c r="T2828" s="4" t="s">
        <v>5968</v>
      </c>
      <c r="U2828" s="68">
        <v>45014</v>
      </c>
      <c r="V2828" s="347" t="s">
        <v>19</v>
      </c>
      <c r="W2828" s="9">
        <v>17513</v>
      </c>
      <c r="X2828" s="4" t="s">
        <v>13</v>
      </c>
      <c r="Y2828" s="4" t="s">
        <v>5320</v>
      </c>
      <c r="Z2828" s="68">
        <v>45014</v>
      </c>
    </row>
    <row r="2829" spans="1:26" ht="12.75" x14ac:dyDescent="0.35">
      <c r="A28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2829" s="181" t="str">
        <f>IF(All_Opps[[#This Row],[WeekMod]]&lt;&gt;"",CONCATENATE(All_Opps[[#This Row],[Opp Year]],"-",TEXT(All_Opps[[#This Row],[WeekMod]],"00#")),"")</f>
        <v>2023-062</v>
      </c>
      <c r="C28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2829" s="181" t="str">
        <f>CONCATENATE(All_Opps[[#This Row],[Opp Year]],"-",TEXT(All_Opps[[#This Row],[Week]],"00#"))</f>
        <v>2023-062</v>
      </c>
      <c r="E2829" s="181">
        <f>IFERROR(VALUE(RIGHT(All_Opps[[#This Row],[Opportunity Name]],2)),"")</f>
        <v>1</v>
      </c>
      <c r="F2829" s="181">
        <f>IFERROR(("20"&amp;LEFT(All_Opps[[#This Row],[Opportunity Name]],2))*1,"")</f>
        <v>2023</v>
      </c>
      <c r="G2829" s="181" t="str">
        <f>MID(All_Opps[[#This Row],[Opportunity Name]],3,2)</f>
        <v>02</v>
      </c>
      <c r="H2829" s="181" t="str">
        <f>LEFT(All_Opps[[#This Row],[Opportunity Name]],7)</f>
        <v>2302-14</v>
      </c>
      <c r="I2829" s="181" t="str" cm="1">
        <f t="array" ref="I28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29" s="181" t="str">
        <f>YEAR(All_Opps[[#This Row],[Close_Date]])&amp;"-"&amp;TEXT(MONTH(All_Opps[[#This Row],[Close_Date]]),"00")</f>
        <v>2023-03</v>
      </c>
      <c r="K2829" s="182">
        <f>All_Opps[[#This Row],[Created Date2]]*1</f>
        <v>44994</v>
      </c>
      <c r="L2829" s="183">
        <f>YEAR(All_Opps[[#This Row],[Created_Date]])</f>
        <v>2023</v>
      </c>
      <c r="M2829" s="184">
        <f>WEEKNUM(All_Opps[[#This Row],[Created_Date]],16)</f>
        <v>10</v>
      </c>
      <c r="N2829" s="182">
        <f>All_Opps[[#This Row],[Close Date]]*1</f>
        <v>44994</v>
      </c>
      <c r="O2829" s="185">
        <f>YEAR(All_Opps[[#This Row],[Close_Date]])</f>
        <v>2023</v>
      </c>
      <c r="P2829" s="183">
        <f>MONTH(All_Opps[[#This Row],[Close Date]])</f>
        <v>3</v>
      </c>
      <c r="Q2829" s="181">
        <f>WEEKNUM(All_Opps[[#This Row],[Close Date]],1)</f>
        <v>10</v>
      </c>
      <c r="R282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29" s="4" t="s">
        <v>5969</v>
      </c>
      <c r="T2829" s="4" t="s">
        <v>5970</v>
      </c>
      <c r="U2829" s="68">
        <v>44994</v>
      </c>
      <c r="V2829" s="347" t="s">
        <v>19</v>
      </c>
      <c r="W2829" s="341">
        <v>339</v>
      </c>
      <c r="X2829" s="4" t="s">
        <v>15</v>
      </c>
      <c r="Y2829" s="4" t="s">
        <v>328</v>
      </c>
      <c r="Z2829" s="68">
        <v>44994</v>
      </c>
    </row>
    <row r="2830" spans="1:26" ht="12.75" x14ac:dyDescent="0.35">
      <c r="A28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2830" s="181" t="str">
        <f>IF(All_Opps[[#This Row],[WeekMod]]&lt;&gt;"",CONCATENATE(All_Opps[[#This Row],[Opp Year]],"-",TEXT(All_Opps[[#This Row],[WeekMod]],"00#")),"")</f>
        <v>2024-013</v>
      </c>
      <c r="C28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2830" s="181" t="str">
        <f>CONCATENATE(All_Opps[[#This Row],[Opp Year]],"-",TEXT(All_Opps[[#This Row],[Week]],"00#"))</f>
        <v>2024-013</v>
      </c>
      <c r="E2830" s="181">
        <f>IFERROR(VALUE(RIGHT(All_Opps[[#This Row],[Opportunity Name]],2)),"")</f>
        <v>2</v>
      </c>
      <c r="F2830" s="181">
        <f>IFERROR(("20"&amp;LEFT(All_Opps[[#This Row],[Opportunity Name]],2))*1,"")</f>
        <v>2024</v>
      </c>
      <c r="G2830" s="181" t="str">
        <f>MID(All_Opps[[#This Row],[Opportunity Name]],3,2)</f>
        <v>01</v>
      </c>
      <c r="H2830" s="181" t="str">
        <f>LEFT(All_Opps[[#This Row],[Opportunity Name]],7)</f>
        <v>2401 Ki</v>
      </c>
      <c r="I2830" s="181" t="str" cm="1">
        <f t="array" ref="I28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30" s="181" t="str">
        <f>YEAR(All_Opps[[#This Row],[Close_Date]])&amp;"-"&amp;TEXT(MONTH(All_Opps[[#This Row],[Close_Date]]),"00")</f>
        <v>2023-03</v>
      </c>
      <c r="K2830" s="182">
        <f>All_Opps[[#This Row],[Created Date2]]*1</f>
        <v>44958</v>
      </c>
      <c r="L2830" s="183">
        <f>YEAR(All_Opps[[#This Row],[Created_Date]])</f>
        <v>2023</v>
      </c>
      <c r="M2830" s="184">
        <f>WEEKNUM(All_Opps[[#This Row],[Created_Date]],16)</f>
        <v>5</v>
      </c>
      <c r="N2830" s="182">
        <f>All_Opps[[#This Row],[Close Date]]*1</f>
        <v>45013</v>
      </c>
      <c r="O2830" s="185">
        <f>YEAR(All_Opps[[#This Row],[Close_Date]])</f>
        <v>2023</v>
      </c>
      <c r="P2830" s="183">
        <f>MONTH(All_Opps[[#This Row],[Close Date]])</f>
        <v>3</v>
      </c>
      <c r="Q2830" s="181">
        <f>WEEKNUM(All_Opps[[#This Row],[Close Date]],1)</f>
        <v>13</v>
      </c>
      <c r="R283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30" s="4" t="s">
        <v>5971</v>
      </c>
      <c r="T2830" s="4" t="s">
        <v>5972</v>
      </c>
      <c r="U2830" s="68">
        <v>45013</v>
      </c>
      <c r="V2830" s="347" t="s">
        <v>18</v>
      </c>
      <c r="W2830" s="9">
        <v>85885</v>
      </c>
      <c r="X2830" s="4" t="s">
        <v>181</v>
      </c>
      <c r="Y2830" s="4" t="s">
        <v>1285</v>
      </c>
      <c r="Z2830" s="68">
        <v>44958</v>
      </c>
    </row>
    <row r="2831" spans="1:26" ht="12.75" x14ac:dyDescent="0.35">
      <c r="A28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2831" s="181" t="str">
        <f>IF(All_Opps[[#This Row],[WeekMod]]&lt;&gt;"",CONCATENATE(All_Opps[[#This Row],[Opp Year]],"-",TEXT(All_Opps[[#This Row],[WeekMod]],"00#")),"")</f>
        <v>2023-062</v>
      </c>
      <c r="C28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2831" s="181" t="str">
        <f>CONCATENATE(All_Opps[[#This Row],[Opp Year]],"-",TEXT(All_Opps[[#This Row],[Week]],"00#"))</f>
        <v>2023-062</v>
      </c>
      <c r="E2831" s="181">
        <f>IFERROR(VALUE(RIGHT(All_Opps[[#This Row],[Opportunity Name]],2)),"")</f>
        <v>2</v>
      </c>
      <c r="F2831" s="181">
        <f>IFERROR(("20"&amp;LEFT(All_Opps[[#This Row],[Opportunity Name]],2))*1,"")</f>
        <v>2023</v>
      </c>
      <c r="G2831" s="181" t="str">
        <f>MID(All_Opps[[#This Row],[Opportunity Name]],3,2)</f>
        <v>08</v>
      </c>
      <c r="H2831" s="181" t="str">
        <f>LEFT(All_Opps[[#This Row],[Opportunity Name]],7)</f>
        <v>2308 Ho</v>
      </c>
      <c r="I2831" s="181" t="str" cm="1">
        <f t="array" ref="I28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31" s="181" t="str">
        <f>YEAR(All_Opps[[#This Row],[Close_Date]])&amp;"-"&amp;TEXT(MONTH(All_Opps[[#This Row],[Close_Date]]),"00")</f>
        <v>2023-03</v>
      </c>
      <c r="K2831" s="182">
        <f>All_Opps[[#This Row],[Created Date2]]*1</f>
        <v>44984</v>
      </c>
      <c r="L2831" s="183">
        <f>YEAR(All_Opps[[#This Row],[Created_Date]])</f>
        <v>2023</v>
      </c>
      <c r="M2831" s="184">
        <f>WEEKNUM(All_Opps[[#This Row],[Created_Date]],16)</f>
        <v>9</v>
      </c>
      <c r="N2831" s="182">
        <f>All_Opps[[#This Row],[Close Date]]*1</f>
        <v>44990</v>
      </c>
      <c r="O2831" s="185">
        <f>YEAR(All_Opps[[#This Row],[Close_Date]])</f>
        <v>2023</v>
      </c>
      <c r="P2831" s="183">
        <f>MONTH(All_Opps[[#This Row],[Close Date]])</f>
        <v>3</v>
      </c>
      <c r="Q2831" s="181">
        <f>WEEKNUM(All_Opps[[#This Row],[Close Date]],1)</f>
        <v>10</v>
      </c>
      <c r="R283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31" s="4" t="s">
        <v>5973</v>
      </c>
      <c r="T2831" s="4" t="s">
        <v>5974</v>
      </c>
      <c r="U2831" s="68">
        <v>44990</v>
      </c>
      <c r="V2831" s="347" t="s">
        <v>18</v>
      </c>
      <c r="W2831" s="9">
        <v>67172</v>
      </c>
      <c r="X2831" s="4" t="s">
        <v>11</v>
      </c>
      <c r="Y2831" s="4" t="s">
        <v>1285</v>
      </c>
      <c r="Z2831" s="68">
        <v>44984</v>
      </c>
    </row>
    <row r="2832" spans="1:26" ht="12.75" x14ac:dyDescent="0.35">
      <c r="A28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</v>
      </c>
      <c r="B2832" s="181" t="str">
        <f>IF(All_Opps[[#This Row],[WeekMod]]&lt;&gt;"",CONCATENATE(All_Opps[[#This Row],[Opp Year]],"-",TEXT(All_Opps[[#This Row],[WeekMod]],"00#")),"")</f>
        <v>2024-008</v>
      </c>
      <c r="C28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</v>
      </c>
      <c r="D2832" s="181" t="str">
        <f>CONCATENATE(All_Opps[[#This Row],[Opp Year]],"-",TEXT(All_Opps[[#This Row],[Week]],"00#"))</f>
        <v>2024-008</v>
      </c>
      <c r="E2832" s="181">
        <f>IFERROR(VALUE(RIGHT(All_Opps[[#This Row],[Opportunity Name]],2)),"")</f>
        <v>7</v>
      </c>
      <c r="F2832" s="181">
        <f>IFERROR(("20"&amp;LEFT(All_Opps[[#This Row],[Opportunity Name]],2))*1,"")</f>
        <v>2024</v>
      </c>
      <c r="G2832" s="181" t="str">
        <f>MID(All_Opps[[#This Row],[Opportunity Name]],3,2)</f>
        <v>06</v>
      </c>
      <c r="H2832" s="181" t="str">
        <f>LEFT(All_Opps[[#This Row],[Opportunity Name]],7)</f>
        <v>2406 As</v>
      </c>
      <c r="I2832" s="181" t="str" cm="1">
        <f t="array" ref="I28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32" s="181" t="str">
        <f>YEAR(All_Opps[[#This Row],[Close_Date]])&amp;"-"&amp;TEXT(MONTH(All_Opps[[#This Row],[Close_Date]]),"00")</f>
        <v>2023-02</v>
      </c>
      <c r="K2832" s="182">
        <f>All_Opps[[#This Row],[Created Date2]]*1</f>
        <v>44941</v>
      </c>
      <c r="L2832" s="183">
        <f>YEAR(All_Opps[[#This Row],[Created_Date]])</f>
        <v>2023</v>
      </c>
      <c r="M2832" s="184">
        <f>WEEKNUM(All_Opps[[#This Row],[Created_Date]],16)</f>
        <v>3</v>
      </c>
      <c r="N2832" s="182">
        <f>All_Opps[[#This Row],[Close Date]]*1</f>
        <v>44981</v>
      </c>
      <c r="O2832" s="185">
        <f>YEAR(All_Opps[[#This Row],[Close_Date]])</f>
        <v>2023</v>
      </c>
      <c r="P2832" s="183">
        <f>MONTH(All_Opps[[#This Row],[Close Date]])</f>
        <v>2</v>
      </c>
      <c r="Q2832" s="181">
        <f>WEEKNUM(All_Opps[[#This Row],[Close Date]],1)</f>
        <v>8</v>
      </c>
      <c r="R28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32" s="4" t="s">
        <v>5975</v>
      </c>
      <c r="T2832" s="4" t="s">
        <v>5976</v>
      </c>
      <c r="U2832" s="68">
        <v>44981</v>
      </c>
      <c r="V2832" s="347" t="s">
        <v>18</v>
      </c>
      <c r="W2832" s="341">
        <v>234379</v>
      </c>
      <c r="X2832" s="4" t="s">
        <v>15</v>
      </c>
      <c r="Y2832" s="4" t="s">
        <v>328</v>
      </c>
      <c r="Z2832" s="68">
        <v>44941</v>
      </c>
    </row>
    <row r="2833" spans="1:26" ht="12.75" x14ac:dyDescent="0.35">
      <c r="A28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833" s="181" t="str">
        <f>IF(All_Opps[[#This Row],[WeekMod]]&lt;&gt;"",CONCATENATE(All_Opps[[#This Row],[Opp Year]],"-",TEXT(All_Opps[[#This Row],[WeekMod]],"00#")),"")</f>
        <v>2023-064</v>
      </c>
      <c r="C28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833" s="181" t="str">
        <f>CONCATENATE(All_Opps[[#This Row],[Opp Year]],"-",TEXT(All_Opps[[#This Row],[Week]],"00#"))</f>
        <v>2023-064</v>
      </c>
      <c r="E2833" s="181">
        <f>IFERROR(VALUE(RIGHT(All_Opps[[#This Row],[Opportunity Name]],2)),"")</f>
        <v>2</v>
      </c>
      <c r="F2833" s="181">
        <f>IFERROR(("20"&amp;LEFT(All_Opps[[#This Row],[Opportunity Name]],2))*1,"")</f>
        <v>2023</v>
      </c>
      <c r="G2833" s="181" t="str">
        <f>MID(All_Opps[[#This Row],[Opportunity Name]],3,2)</f>
        <v>12</v>
      </c>
      <c r="H2833" s="181" t="str">
        <f>LEFT(All_Opps[[#This Row],[Opportunity Name]],7)</f>
        <v>2312 Ro</v>
      </c>
      <c r="I2833" s="181" t="str" cm="1">
        <f t="array" ref="I28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33" s="181" t="str">
        <f>YEAR(All_Opps[[#This Row],[Close_Date]])&amp;"-"&amp;TEXT(MONTH(All_Opps[[#This Row],[Close_Date]]),"00")</f>
        <v>2023-03</v>
      </c>
      <c r="K2833" s="182">
        <f>All_Opps[[#This Row],[Created Date2]]*1</f>
        <v>44979</v>
      </c>
      <c r="L2833" s="183">
        <f>YEAR(All_Opps[[#This Row],[Created_Date]])</f>
        <v>2023</v>
      </c>
      <c r="M2833" s="184">
        <f>WEEKNUM(All_Opps[[#This Row],[Created_Date]],16)</f>
        <v>8</v>
      </c>
      <c r="N2833" s="182">
        <f>All_Opps[[#This Row],[Close Date]]*1</f>
        <v>45007</v>
      </c>
      <c r="O2833" s="185">
        <f>YEAR(All_Opps[[#This Row],[Close_Date]])</f>
        <v>2023</v>
      </c>
      <c r="P2833" s="183">
        <f>MONTH(All_Opps[[#This Row],[Close Date]])</f>
        <v>3</v>
      </c>
      <c r="Q2833" s="181">
        <f>WEEKNUM(All_Opps[[#This Row],[Close Date]],1)</f>
        <v>12</v>
      </c>
      <c r="R28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33" s="4" t="s">
        <v>5977</v>
      </c>
      <c r="T2833" s="4" t="s">
        <v>5978</v>
      </c>
      <c r="U2833" s="68">
        <v>45007</v>
      </c>
      <c r="V2833" s="347" t="s">
        <v>18</v>
      </c>
      <c r="W2833" s="341">
        <v>42320</v>
      </c>
      <c r="X2833" s="4" t="s">
        <v>15</v>
      </c>
      <c r="Y2833" s="4" t="s">
        <v>328</v>
      </c>
      <c r="Z2833" s="68">
        <v>44979</v>
      </c>
    </row>
    <row r="2834" spans="1:26" ht="12.75" x14ac:dyDescent="0.35">
      <c r="A28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2834" s="181" t="str">
        <f>IF(All_Opps[[#This Row],[WeekMod]]&lt;&gt;"",CONCATENATE(All_Opps[[#This Row],[Opp Year]],"-",TEXT(All_Opps[[#This Row],[WeekMod]],"00#")),"")</f>
        <v>2023-065</v>
      </c>
      <c r="C28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2834" s="181" t="str">
        <f>CONCATENATE(All_Opps[[#This Row],[Opp Year]],"-",TEXT(All_Opps[[#This Row],[Week]],"00#"))</f>
        <v>2023-065</v>
      </c>
      <c r="E2834" s="181">
        <f>IFERROR(VALUE(RIGHT(All_Opps[[#This Row],[Opportunity Name]],2)),"")</f>
        <v>4</v>
      </c>
      <c r="F2834" s="181">
        <f>IFERROR(("20"&amp;LEFT(All_Opps[[#This Row],[Opportunity Name]],2))*1,"")</f>
        <v>2023</v>
      </c>
      <c r="G2834" s="181" t="str">
        <f>MID(All_Opps[[#This Row],[Opportunity Name]],3,2)</f>
        <v>07</v>
      </c>
      <c r="H2834" s="181" t="str">
        <f>LEFT(All_Opps[[#This Row],[Opportunity Name]],7)</f>
        <v>2307 Ra</v>
      </c>
      <c r="I2834" s="181" t="str" cm="1">
        <f t="array" ref="I28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34" s="181" t="str">
        <f>YEAR(All_Opps[[#This Row],[Close_Date]])&amp;"-"&amp;TEXT(MONTH(All_Opps[[#This Row],[Close_Date]]),"00")</f>
        <v>2023-03</v>
      </c>
      <c r="K2834" s="182">
        <f>All_Opps[[#This Row],[Created Date2]]*1</f>
        <v>45002</v>
      </c>
      <c r="L2834" s="183">
        <f>YEAR(All_Opps[[#This Row],[Created_Date]])</f>
        <v>2023</v>
      </c>
      <c r="M2834" s="184">
        <f>WEEKNUM(All_Opps[[#This Row],[Created_Date]],16)</f>
        <v>11</v>
      </c>
      <c r="N2834" s="182">
        <f>All_Opps[[#This Row],[Close Date]]*1</f>
        <v>45015</v>
      </c>
      <c r="O2834" s="185">
        <f>YEAR(All_Opps[[#This Row],[Close_Date]])</f>
        <v>2023</v>
      </c>
      <c r="P2834" s="183">
        <f>MONTH(All_Opps[[#This Row],[Close Date]])</f>
        <v>3</v>
      </c>
      <c r="Q2834" s="181">
        <f>WEEKNUM(All_Opps[[#This Row],[Close Date]],1)</f>
        <v>13</v>
      </c>
      <c r="R283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34" s="4" t="s">
        <v>5979</v>
      </c>
      <c r="T2834" s="4" t="s">
        <v>5980</v>
      </c>
      <c r="U2834" s="68">
        <v>45015</v>
      </c>
      <c r="V2834" s="347" t="s">
        <v>18</v>
      </c>
      <c r="W2834" s="9">
        <v>161860</v>
      </c>
      <c r="X2834" s="4" t="s">
        <v>159</v>
      </c>
      <c r="Y2834" s="4" t="s">
        <v>1285</v>
      </c>
      <c r="Z2834" s="68">
        <v>45002</v>
      </c>
    </row>
    <row r="2835" spans="1:26" ht="12.75" x14ac:dyDescent="0.35">
      <c r="A28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835" s="181" t="str">
        <f>IF(All_Opps[[#This Row],[WeekMod]]&lt;&gt;"",CONCATENATE(All_Opps[[#This Row],[Opp Year]],"-",TEXT(All_Opps[[#This Row],[WeekMod]],"00#")),"")</f>
        <v>2023-064</v>
      </c>
      <c r="C28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835" s="181" t="str">
        <f>CONCATENATE(All_Opps[[#This Row],[Opp Year]],"-",TEXT(All_Opps[[#This Row],[Week]],"00#"))</f>
        <v>2023-064</v>
      </c>
      <c r="E2835" s="181">
        <f>IFERROR(VALUE(RIGHT(All_Opps[[#This Row],[Opportunity Name]],2)),"")</f>
        <v>4</v>
      </c>
      <c r="F2835" s="181">
        <f>IFERROR(("20"&amp;LEFT(All_Opps[[#This Row],[Opportunity Name]],2))*1,"")</f>
        <v>2023</v>
      </c>
      <c r="G2835" s="181" t="str">
        <f>MID(All_Opps[[#This Row],[Opportunity Name]],3,2)</f>
        <v>07</v>
      </c>
      <c r="H2835" s="181" t="str">
        <f>LEFT(All_Opps[[#This Row],[Opportunity Name]],7)</f>
        <v>2307 Sa</v>
      </c>
      <c r="I2835" s="181" t="str" cm="1">
        <f t="array" ref="I28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35" s="181" t="str">
        <f>YEAR(All_Opps[[#This Row],[Close_Date]])&amp;"-"&amp;TEXT(MONTH(All_Opps[[#This Row],[Close_Date]]),"00")</f>
        <v>2023-03</v>
      </c>
      <c r="K2835" s="182">
        <f>All_Opps[[#This Row],[Created Date2]]*1</f>
        <v>44996</v>
      </c>
      <c r="L2835" s="183">
        <f>YEAR(All_Opps[[#This Row],[Created_Date]])</f>
        <v>2023</v>
      </c>
      <c r="M2835" s="184">
        <f>WEEKNUM(All_Opps[[#This Row],[Created_Date]],16)</f>
        <v>11</v>
      </c>
      <c r="N2835" s="182">
        <f>All_Opps[[#This Row],[Close Date]]*1</f>
        <v>45006</v>
      </c>
      <c r="O2835" s="185">
        <f>YEAR(All_Opps[[#This Row],[Close_Date]])</f>
        <v>2023</v>
      </c>
      <c r="P2835" s="183">
        <f>MONTH(All_Opps[[#This Row],[Close Date]])</f>
        <v>3</v>
      </c>
      <c r="Q2835" s="181">
        <f>WEEKNUM(All_Opps[[#This Row],[Close Date]],1)</f>
        <v>12</v>
      </c>
      <c r="R283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35" s="4" t="s">
        <v>5981</v>
      </c>
      <c r="T2835" s="4" t="s">
        <v>5982</v>
      </c>
      <c r="U2835" s="68">
        <v>45006</v>
      </c>
      <c r="V2835" s="347" t="s">
        <v>18</v>
      </c>
      <c r="W2835" s="9">
        <v>43170</v>
      </c>
      <c r="X2835" s="4" t="s">
        <v>11</v>
      </c>
      <c r="Y2835" s="4" t="s">
        <v>1285</v>
      </c>
      <c r="Z2835" s="68">
        <v>44996</v>
      </c>
    </row>
    <row r="2836" spans="1:26" ht="12.75" x14ac:dyDescent="0.35">
      <c r="A28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2836" s="181" t="str">
        <f>IF(All_Opps[[#This Row],[WeekMod]]&lt;&gt;"",CONCATENATE(All_Opps[[#This Row],[Opp Year]],"-",TEXT(All_Opps[[#This Row],[WeekMod]],"00#")),"")</f>
        <v>2023-066</v>
      </c>
      <c r="C28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2836" s="181" t="str">
        <f>CONCATENATE(All_Opps[[#This Row],[Opp Year]],"-",TEXT(All_Opps[[#This Row],[Week]],"00#"))</f>
        <v>2023-066</v>
      </c>
      <c r="E2836" s="181">
        <f>IFERROR(VALUE(RIGHT(All_Opps[[#This Row],[Opportunity Name]],2)),"")</f>
        <v>5</v>
      </c>
      <c r="F2836" s="181">
        <f>IFERROR(("20"&amp;LEFT(All_Opps[[#This Row],[Opportunity Name]],2))*1,"")</f>
        <v>2023</v>
      </c>
      <c r="G2836" s="181" t="str">
        <f>MID(All_Opps[[#This Row],[Opportunity Name]],3,2)</f>
        <v>06</v>
      </c>
      <c r="H2836" s="181" t="str">
        <f>LEFT(All_Opps[[#This Row],[Opportunity Name]],7)</f>
        <v>2306 Wi</v>
      </c>
      <c r="I2836" s="181" t="str" cm="1">
        <f t="array" ref="I28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36" s="181" t="str">
        <f>YEAR(All_Opps[[#This Row],[Close_Date]])&amp;"-"&amp;TEXT(MONTH(All_Opps[[#This Row],[Close_Date]]),"00")</f>
        <v>2023-04</v>
      </c>
      <c r="K2836" s="182">
        <f>All_Opps[[#This Row],[Created Date2]]*1</f>
        <v>45013</v>
      </c>
      <c r="L2836" s="183">
        <f>YEAR(All_Opps[[#This Row],[Created_Date]])</f>
        <v>2023</v>
      </c>
      <c r="M2836" s="184">
        <f>WEEKNUM(All_Opps[[#This Row],[Created_Date]],16)</f>
        <v>13</v>
      </c>
      <c r="N2836" s="182">
        <f>All_Opps[[#This Row],[Close Date]]*1</f>
        <v>45021</v>
      </c>
      <c r="O2836" s="185">
        <f>YEAR(All_Opps[[#This Row],[Close_Date]])</f>
        <v>2023</v>
      </c>
      <c r="P2836" s="183">
        <f>MONTH(All_Opps[[#This Row],[Close Date]])</f>
        <v>4</v>
      </c>
      <c r="Q2836" s="181">
        <f>WEEKNUM(All_Opps[[#This Row],[Close Date]],1)</f>
        <v>14</v>
      </c>
      <c r="R283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36" s="4" t="s">
        <v>5983</v>
      </c>
      <c r="T2836" s="4" t="s">
        <v>5984</v>
      </c>
      <c r="U2836" s="68">
        <v>45021</v>
      </c>
      <c r="V2836" s="347" t="s">
        <v>18</v>
      </c>
      <c r="W2836" s="9">
        <v>94730</v>
      </c>
      <c r="X2836" s="4" t="s">
        <v>24</v>
      </c>
      <c r="Y2836" s="4" t="s">
        <v>1285</v>
      </c>
      <c r="Z2836" s="68">
        <v>45013</v>
      </c>
    </row>
    <row r="2837" spans="1:26" ht="12.75" x14ac:dyDescent="0.35">
      <c r="A28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2837" s="181" t="str">
        <f>IF(All_Opps[[#This Row],[WeekMod]]&lt;&gt;"",CONCATENATE(All_Opps[[#This Row],[Opp Year]],"-",TEXT(All_Opps[[#This Row],[WeekMod]],"00#")),"")</f>
        <v>2023-066</v>
      </c>
      <c r="C28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2837" s="181" t="str">
        <f>CONCATENATE(All_Opps[[#This Row],[Opp Year]],"-",TEXT(All_Opps[[#This Row],[Week]],"00#"))</f>
        <v>2023-066</v>
      </c>
      <c r="E2837" s="181">
        <f>IFERROR(VALUE(RIGHT(All_Opps[[#This Row],[Opportunity Name]],2)),"")</f>
        <v>4</v>
      </c>
      <c r="F2837" s="181">
        <f>IFERROR(("20"&amp;LEFT(All_Opps[[#This Row],[Opportunity Name]],2))*1,"")</f>
        <v>2023</v>
      </c>
      <c r="G2837" s="181" t="str">
        <f>MID(All_Opps[[#This Row],[Opportunity Name]],3,2)</f>
        <v>07</v>
      </c>
      <c r="H2837" s="181" t="str">
        <f>LEFT(All_Opps[[#This Row],[Opportunity Name]],7)</f>
        <v>2307 Wh</v>
      </c>
      <c r="I2837" s="181" t="str" cm="1">
        <f t="array" ref="I28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37" s="181" t="str">
        <f>YEAR(All_Opps[[#This Row],[Close_Date]])&amp;"-"&amp;TEXT(MONTH(All_Opps[[#This Row],[Close_Date]]),"00")</f>
        <v>2023-04</v>
      </c>
      <c r="K2837" s="182">
        <f>All_Opps[[#This Row],[Created Date2]]*1</f>
        <v>44865</v>
      </c>
      <c r="L2837" s="183">
        <f>YEAR(All_Opps[[#This Row],[Created_Date]])</f>
        <v>2022</v>
      </c>
      <c r="M2837" s="184">
        <f>WEEKNUM(All_Opps[[#This Row],[Created_Date]],16)</f>
        <v>44</v>
      </c>
      <c r="N2837" s="182">
        <f>All_Opps[[#This Row],[Close Date]]*1</f>
        <v>45021</v>
      </c>
      <c r="O2837" s="185">
        <f>YEAR(All_Opps[[#This Row],[Close_Date]])</f>
        <v>2023</v>
      </c>
      <c r="P2837" s="183">
        <f>MONTH(All_Opps[[#This Row],[Close Date]])</f>
        <v>4</v>
      </c>
      <c r="Q2837" s="181">
        <f>WEEKNUM(All_Opps[[#This Row],[Close Date]],1)</f>
        <v>14</v>
      </c>
      <c r="R283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37" s="4" t="s">
        <v>5985</v>
      </c>
      <c r="T2837" s="4" t="s">
        <v>5986</v>
      </c>
      <c r="U2837" s="68">
        <v>45021</v>
      </c>
      <c r="V2837" s="347" t="s">
        <v>21</v>
      </c>
      <c r="W2837" s="341">
        <v>81968</v>
      </c>
      <c r="X2837" s="4" t="s">
        <v>11</v>
      </c>
      <c r="Y2837" s="4" t="s">
        <v>328</v>
      </c>
      <c r="Z2837" s="68">
        <v>44865</v>
      </c>
    </row>
    <row r="2838" spans="1:26" ht="12.75" x14ac:dyDescent="0.35">
      <c r="A28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2838" s="181" t="str">
        <f>IF(All_Opps[[#This Row],[WeekMod]]&lt;&gt;"",CONCATENATE(All_Opps[[#This Row],[Opp Year]],"-",TEXT(All_Opps[[#This Row],[WeekMod]],"00#")),"")</f>
        <v>2023-060</v>
      </c>
      <c r="C28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2838" s="181" t="str">
        <f>CONCATENATE(All_Opps[[#This Row],[Opp Year]],"-",TEXT(All_Opps[[#This Row],[Week]],"00#"))</f>
        <v>2023-060</v>
      </c>
      <c r="E2838" s="181">
        <f>IFERROR(VALUE(RIGHT(All_Opps[[#This Row],[Opportunity Name]],2)),"")</f>
        <v>4</v>
      </c>
      <c r="F2838" s="181">
        <f>IFERROR(("20"&amp;LEFT(All_Opps[[#This Row],[Opportunity Name]],2))*1,"")</f>
        <v>2023</v>
      </c>
      <c r="G2838" s="181" t="str">
        <f>MID(All_Opps[[#This Row],[Opportunity Name]],3,2)</f>
        <v>08</v>
      </c>
      <c r="H2838" s="181" t="str">
        <f>LEFT(All_Opps[[#This Row],[Opportunity Name]],7)</f>
        <v>2308 In</v>
      </c>
      <c r="I2838" s="181" t="str" cm="1">
        <f t="array" ref="I28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38" s="181" t="str">
        <f>YEAR(All_Opps[[#This Row],[Close_Date]])&amp;"-"&amp;TEXT(MONTH(All_Opps[[#This Row],[Close_Date]]),"00")</f>
        <v>2023-02</v>
      </c>
      <c r="K2838" s="182">
        <f>All_Opps[[#This Row],[Created Date2]]*1</f>
        <v>44972</v>
      </c>
      <c r="L2838" s="183">
        <f>YEAR(All_Opps[[#This Row],[Created_Date]])</f>
        <v>2023</v>
      </c>
      <c r="M2838" s="184">
        <f>WEEKNUM(All_Opps[[#This Row],[Created_Date]],16)</f>
        <v>7</v>
      </c>
      <c r="N2838" s="182">
        <f>All_Opps[[#This Row],[Close Date]]*1</f>
        <v>44979</v>
      </c>
      <c r="O2838" s="185">
        <f>YEAR(All_Opps[[#This Row],[Close_Date]])</f>
        <v>2023</v>
      </c>
      <c r="P2838" s="183">
        <f>MONTH(All_Opps[[#This Row],[Close Date]])</f>
        <v>2</v>
      </c>
      <c r="Q2838" s="181">
        <f>WEEKNUM(All_Opps[[#This Row],[Close Date]],1)</f>
        <v>8</v>
      </c>
      <c r="R283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38" s="4" t="s">
        <v>5987</v>
      </c>
      <c r="T2838" s="4" t="s">
        <v>5988</v>
      </c>
      <c r="U2838" s="68">
        <v>44979</v>
      </c>
      <c r="V2838" s="347" t="s">
        <v>21</v>
      </c>
      <c r="W2838" s="341">
        <v>40865</v>
      </c>
      <c r="X2838" s="4" t="s">
        <v>13</v>
      </c>
      <c r="Y2838" s="4" t="s">
        <v>328</v>
      </c>
      <c r="Z2838" s="68">
        <v>44972</v>
      </c>
    </row>
    <row r="2839" spans="1:26" ht="12.75" x14ac:dyDescent="0.35">
      <c r="A28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839" s="181" t="str">
        <f>IF(All_Opps[[#This Row],[WeekMod]]&lt;&gt;"",CONCATENATE(All_Opps[[#This Row],[Opp Year]],"-",TEXT(All_Opps[[#This Row],[WeekMod]],"00#")),"")</f>
        <v>2023-064</v>
      </c>
      <c r="C28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839" s="181" t="str">
        <f>CONCATENATE(All_Opps[[#This Row],[Opp Year]],"-",TEXT(All_Opps[[#This Row],[Week]],"00#"))</f>
        <v>2023-064</v>
      </c>
      <c r="E2839" s="181">
        <f>IFERROR(VALUE(RIGHT(All_Opps[[#This Row],[Opportunity Name]],2)),"")</f>
        <v>8</v>
      </c>
      <c r="F2839" s="181">
        <f>IFERROR(("20"&amp;LEFT(All_Opps[[#This Row],[Opportunity Name]],2))*1,"")</f>
        <v>2023</v>
      </c>
      <c r="G2839" s="181" t="str">
        <f>MID(All_Opps[[#This Row],[Opportunity Name]],3,2)</f>
        <v>08</v>
      </c>
      <c r="H2839" s="181" t="str">
        <f>LEFT(All_Opps[[#This Row],[Opportunity Name]],7)</f>
        <v>2308 Sa</v>
      </c>
      <c r="I2839" s="181" t="str" cm="1">
        <f t="array" ref="I28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39" s="181" t="str">
        <f>YEAR(All_Opps[[#This Row],[Close_Date]])&amp;"-"&amp;TEXT(MONTH(All_Opps[[#This Row],[Close_Date]]),"00")</f>
        <v>2023-03</v>
      </c>
      <c r="K2839" s="182">
        <f>All_Opps[[#This Row],[Created Date2]]*1</f>
        <v>45002</v>
      </c>
      <c r="L2839" s="183">
        <f>YEAR(All_Opps[[#This Row],[Created_Date]])</f>
        <v>2023</v>
      </c>
      <c r="M2839" s="184">
        <f>WEEKNUM(All_Opps[[#This Row],[Created_Date]],16)</f>
        <v>11</v>
      </c>
      <c r="N2839" s="182">
        <f>All_Opps[[#This Row],[Close Date]]*1</f>
        <v>45005</v>
      </c>
      <c r="O2839" s="185">
        <f>YEAR(All_Opps[[#This Row],[Close_Date]])</f>
        <v>2023</v>
      </c>
      <c r="P2839" s="183">
        <f>MONTH(All_Opps[[#This Row],[Close Date]])</f>
        <v>3</v>
      </c>
      <c r="Q2839" s="181">
        <f>WEEKNUM(All_Opps[[#This Row],[Close Date]],1)</f>
        <v>12</v>
      </c>
      <c r="R283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39" s="4" t="s">
        <v>5989</v>
      </c>
      <c r="T2839" s="4" t="s">
        <v>5990</v>
      </c>
      <c r="U2839" s="68">
        <v>45005</v>
      </c>
      <c r="V2839" s="347" t="s">
        <v>18</v>
      </c>
      <c r="W2839" s="9">
        <v>139958</v>
      </c>
      <c r="X2839" s="4" t="s">
        <v>29</v>
      </c>
      <c r="Y2839" s="4" t="s">
        <v>1285</v>
      </c>
      <c r="Z2839" s="68">
        <v>45002</v>
      </c>
    </row>
    <row r="2840" spans="1:26" ht="12.75" x14ac:dyDescent="0.35">
      <c r="A28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2840" s="181" t="str">
        <f>IF(All_Opps[[#This Row],[WeekMod]]&lt;&gt;"",CONCATENATE(All_Opps[[#This Row],[Opp Year]],"-",TEXT(All_Opps[[#This Row],[WeekMod]],"00#")),"")</f>
        <v>2023-066</v>
      </c>
      <c r="C28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2840" s="181" t="str">
        <f>CONCATENATE(All_Opps[[#This Row],[Opp Year]],"-",TEXT(All_Opps[[#This Row],[Week]],"00#"))</f>
        <v>2023-066</v>
      </c>
      <c r="E2840" s="181">
        <f>IFERROR(VALUE(RIGHT(All_Opps[[#This Row],[Opportunity Name]],2)),"")</f>
        <v>1</v>
      </c>
      <c r="F2840" s="181">
        <f>IFERROR(("20"&amp;LEFT(All_Opps[[#This Row],[Opportunity Name]],2))*1,"")</f>
        <v>2023</v>
      </c>
      <c r="G2840" s="181" t="str">
        <f>MID(All_Opps[[#This Row],[Opportunity Name]],3,2)</f>
        <v>04</v>
      </c>
      <c r="H2840" s="181" t="str">
        <f>LEFT(All_Opps[[#This Row],[Opportunity Name]],7)</f>
        <v>2304-04</v>
      </c>
      <c r="I2840" s="181" t="str" cm="1">
        <f t="array" ref="I28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40" s="181" t="str">
        <f>YEAR(All_Opps[[#This Row],[Close_Date]])&amp;"-"&amp;TEXT(MONTH(All_Opps[[#This Row],[Close_Date]]),"00")</f>
        <v>2023-04</v>
      </c>
      <c r="K2840" s="182">
        <f>All_Opps[[#This Row],[Created Date2]]*1</f>
        <v>45022</v>
      </c>
      <c r="L2840" s="183">
        <f>YEAR(All_Opps[[#This Row],[Created_Date]])</f>
        <v>2023</v>
      </c>
      <c r="M2840" s="184">
        <f>WEEKNUM(All_Opps[[#This Row],[Created_Date]],16)</f>
        <v>14</v>
      </c>
      <c r="N2840" s="182">
        <f>All_Opps[[#This Row],[Close Date]]*1</f>
        <v>45022</v>
      </c>
      <c r="O2840" s="185">
        <f>YEAR(All_Opps[[#This Row],[Close_Date]])</f>
        <v>2023</v>
      </c>
      <c r="P2840" s="183">
        <f>MONTH(All_Opps[[#This Row],[Close Date]])</f>
        <v>4</v>
      </c>
      <c r="Q2840" s="181">
        <f>WEEKNUM(All_Opps[[#This Row],[Close Date]],1)</f>
        <v>14</v>
      </c>
      <c r="R284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40" s="4" t="s">
        <v>5991</v>
      </c>
      <c r="T2840" s="4" t="s">
        <v>5992</v>
      </c>
      <c r="U2840" s="68">
        <v>45022</v>
      </c>
      <c r="V2840" s="347" t="s">
        <v>19</v>
      </c>
      <c r="W2840" s="341">
        <v>4883</v>
      </c>
      <c r="X2840" s="4" t="s">
        <v>15</v>
      </c>
      <c r="Y2840" s="4" t="s">
        <v>328</v>
      </c>
      <c r="Z2840" s="68">
        <v>45022</v>
      </c>
    </row>
    <row r="2841" spans="1:26" ht="12.75" x14ac:dyDescent="0.35">
      <c r="A28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2841" s="181" t="str">
        <f>IF(All_Opps[[#This Row],[WeekMod]]&lt;&gt;"",CONCATENATE(All_Opps[[#This Row],[Opp Year]],"-",TEXT(All_Opps[[#This Row],[WeekMod]],"00#")),"")</f>
        <v>2023-068</v>
      </c>
      <c r="C28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2841" s="181" t="str">
        <f>CONCATENATE(All_Opps[[#This Row],[Opp Year]],"-",TEXT(All_Opps[[#This Row],[Week]],"00#"))</f>
        <v>2023-068</v>
      </c>
      <c r="E2841" s="181">
        <f>IFERROR(VALUE(RIGHT(All_Opps[[#This Row],[Opportunity Name]],2)),"")</f>
        <v>3</v>
      </c>
      <c r="F2841" s="181">
        <f>IFERROR(("20"&amp;LEFT(All_Opps[[#This Row],[Opportunity Name]],2))*1,"")</f>
        <v>2023</v>
      </c>
      <c r="G2841" s="181" t="str">
        <f>MID(All_Opps[[#This Row],[Opportunity Name]],3,2)</f>
        <v>07</v>
      </c>
      <c r="H2841" s="181" t="str">
        <f>LEFT(All_Opps[[#This Row],[Opportunity Name]],7)</f>
        <v>2307-31</v>
      </c>
      <c r="I2841" s="181" t="str" cm="1">
        <f t="array" ref="I28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41" s="181" t="str">
        <f>YEAR(All_Opps[[#This Row],[Close_Date]])&amp;"-"&amp;TEXT(MONTH(All_Opps[[#This Row],[Close_Date]]),"00")</f>
        <v>2023-04</v>
      </c>
      <c r="K2841" s="182">
        <f>All_Opps[[#This Row],[Created Date2]]*1</f>
        <v>45022</v>
      </c>
      <c r="L2841" s="183">
        <f>YEAR(All_Opps[[#This Row],[Created_Date]])</f>
        <v>2023</v>
      </c>
      <c r="M2841" s="184">
        <f>WEEKNUM(All_Opps[[#This Row],[Created_Date]],16)</f>
        <v>14</v>
      </c>
      <c r="N2841" s="182">
        <f>All_Opps[[#This Row],[Close Date]]*1</f>
        <v>45032</v>
      </c>
      <c r="O2841" s="185">
        <f>YEAR(All_Opps[[#This Row],[Close_Date]])</f>
        <v>2023</v>
      </c>
      <c r="P2841" s="183">
        <f>MONTH(All_Opps[[#This Row],[Close Date]])</f>
        <v>4</v>
      </c>
      <c r="Q2841" s="181">
        <f>WEEKNUM(All_Opps[[#This Row],[Close Date]],1)</f>
        <v>16</v>
      </c>
      <c r="R284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86</v>
      </c>
      <c r="S2841" s="4" t="s">
        <v>5993</v>
      </c>
      <c r="T2841" s="4" t="s">
        <v>5994</v>
      </c>
      <c r="U2841" s="68">
        <v>45032</v>
      </c>
      <c r="V2841" s="347" t="s">
        <v>19</v>
      </c>
      <c r="W2841" s="9">
        <v>39864</v>
      </c>
      <c r="X2841" s="4" t="s">
        <v>13</v>
      </c>
      <c r="Y2841" s="4" t="s">
        <v>1285</v>
      </c>
      <c r="Z2841" s="68">
        <v>45022</v>
      </c>
    </row>
    <row r="2842" spans="1:26" ht="12.75" x14ac:dyDescent="0.35">
      <c r="A28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842" s="181" t="str">
        <f>IF(All_Opps[[#This Row],[WeekMod]]&lt;&gt;"",CONCATENATE(All_Opps[[#This Row],[Opp Year]],"-",TEXT(All_Opps[[#This Row],[WeekMod]],"00#")),"")</f>
        <v>2023-064</v>
      </c>
      <c r="C28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842" s="181" t="str">
        <f>CONCATENATE(All_Opps[[#This Row],[Opp Year]],"-",TEXT(All_Opps[[#This Row],[Week]],"00#"))</f>
        <v>2023-064</v>
      </c>
      <c r="E2842" s="181">
        <f>IFERROR(VALUE(RIGHT(All_Opps[[#This Row],[Opportunity Name]],2)),"")</f>
        <v>4</v>
      </c>
      <c r="F2842" s="181">
        <f>IFERROR(("20"&amp;LEFT(All_Opps[[#This Row],[Opportunity Name]],2))*1,"")</f>
        <v>2023</v>
      </c>
      <c r="G2842" s="181" t="str">
        <f>MID(All_Opps[[#This Row],[Opportunity Name]],3,2)</f>
        <v>10</v>
      </c>
      <c r="H2842" s="181" t="str">
        <f>LEFT(All_Opps[[#This Row],[Opportunity Name]],7)</f>
        <v>2310-03</v>
      </c>
      <c r="I2842" s="181" t="str" cm="1">
        <f t="array" ref="I28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42" s="181" t="str">
        <f>YEAR(All_Opps[[#This Row],[Close_Date]])&amp;"-"&amp;TEXT(MONTH(All_Opps[[#This Row],[Close_Date]]),"00")</f>
        <v>2023-03</v>
      </c>
      <c r="K2842" s="182">
        <f>All_Opps[[#This Row],[Created Date2]]*1</f>
        <v>44962</v>
      </c>
      <c r="L2842" s="183">
        <f>YEAR(All_Opps[[#This Row],[Created_Date]])</f>
        <v>2023</v>
      </c>
      <c r="M2842" s="184">
        <f>WEEKNUM(All_Opps[[#This Row],[Created_Date]],16)</f>
        <v>6</v>
      </c>
      <c r="N2842" s="182">
        <f>All_Opps[[#This Row],[Close Date]]*1</f>
        <v>45007</v>
      </c>
      <c r="O2842" s="185">
        <f>YEAR(All_Opps[[#This Row],[Close_Date]])</f>
        <v>2023</v>
      </c>
      <c r="P2842" s="183">
        <f>MONTH(All_Opps[[#This Row],[Close Date]])</f>
        <v>3</v>
      </c>
      <c r="Q2842" s="181">
        <f>WEEKNUM(All_Opps[[#This Row],[Close Date]],1)</f>
        <v>12</v>
      </c>
      <c r="R284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42" s="4" t="s">
        <v>5995</v>
      </c>
      <c r="T2842" s="4" t="s">
        <v>5996</v>
      </c>
      <c r="U2842" s="68">
        <v>45007</v>
      </c>
      <c r="V2842" s="347" t="s">
        <v>18</v>
      </c>
      <c r="W2842" s="9">
        <v>230269</v>
      </c>
      <c r="X2842" s="4" t="s">
        <v>13</v>
      </c>
      <c r="Y2842" s="4" t="s">
        <v>5320</v>
      </c>
      <c r="Z2842" s="68">
        <v>44962</v>
      </c>
    </row>
    <row r="2843" spans="1:26" ht="12.75" x14ac:dyDescent="0.35">
      <c r="A28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843" s="181" t="str">
        <f>IF(All_Opps[[#This Row],[WeekMod]]&lt;&gt;"",CONCATENATE(All_Opps[[#This Row],[Opp Year]],"-",TEXT(All_Opps[[#This Row],[WeekMod]],"00#")),"")</f>
        <v>2023-063</v>
      </c>
      <c r="C28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843" s="181" t="str">
        <f>CONCATENATE(All_Opps[[#This Row],[Opp Year]],"-",TEXT(All_Opps[[#This Row],[Week]],"00#"))</f>
        <v>2023-063</v>
      </c>
      <c r="E2843" s="181">
        <f>IFERROR(VALUE(RIGHT(All_Opps[[#This Row],[Opportunity Name]],2)),"")</f>
        <v>2</v>
      </c>
      <c r="F2843" s="181">
        <f>IFERROR(("20"&amp;LEFT(All_Opps[[#This Row],[Opportunity Name]],2))*1,"")</f>
        <v>2023</v>
      </c>
      <c r="G2843" s="181" t="str">
        <f>MID(All_Opps[[#This Row],[Opportunity Name]],3,2)</f>
        <v>06</v>
      </c>
      <c r="H2843" s="181" t="str">
        <f>LEFT(All_Opps[[#This Row],[Opportunity Name]],7)</f>
        <v>2306-21</v>
      </c>
      <c r="I2843" s="181" t="str" cm="1">
        <f t="array" ref="I28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43" s="181" t="str">
        <f>YEAR(All_Opps[[#This Row],[Close_Date]])&amp;"-"&amp;TEXT(MONTH(All_Opps[[#This Row],[Close_Date]]),"00")</f>
        <v>2023-03</v>
      </c>
      <c r="K2843" s="182">
        <f>All_Opps[[#This Row],[Created Date2]]*1</f>
        <v>45003</v>
      </c>
      <c r="L2843" s="183">
        <f>YEAR(All_Opps[[#This Row],[Created_Date]])</f>
        <v>2023</v>
      </c>
      <c r="M2843" s="184">
        <f>WEEKNUM(All_Opps[[#This Row],[Created_Date]],16)</f>
        <v>12</v>
      </c>
      <c r="N2843" s="182">
        <f>All_Opps[[#This Row],[Close Date]]*1</f>
        <v>45003</v>
      </c>
      <c r="O2843" s="185">
        <f>YEAR(All_Opps[[#This Row],[Close_Date]])</f>
        <v>2023</v>
      </c>
      <c r="P2843" s="183">
        <f>MONTH(All_Opps[[#This Row],[Close Date]])</f>
        <v>3</v>
      </c>
      <c r="Q2843" s="181">
        <f>WEEKNUM(All_Opps[[#This Row],[Close Date]],1)</f>
        <v>11</v>
      </c>
      <c r="R284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43" s="4" t="s">
        <v>5997</v>
      </c>
      <c r="T2843" s="4" t="s">
        <v>5998</v>
      </c>
      <c r="U2843" s="68">
        <v>45003</v>
      </c>
      <c r="V2843" s="347" t="s">
        <v>23</v>
      </c>
      <c r="W2843" s="9">
        <v>0</v>
      </c>
      <c r="X2843" s="4" t="s">
        <v>159</v>
      </c>
      <c r="Y2843" s="4" t="s">
        <v>2478</v>
      </c>
      <c r="Z2843" s="68">
        <v>45003</v>
      </c>
    </row>
    <row r="2844" spans="1:26" ht="12.75" x14ac:dyDescent="0.35">
      <c r="A28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2844" s="181" t="str">
        <f>IF(All_Opps[[#This Row],[WeekMod]]&lt;&gt;"",CONCATENATE(All_Opps[[#This Row],[Opp Year]],"-",TEXT(All_Opps[[#This Row],[WeekMod]],"00#")),"")</f>
        <v>2023-062</v>
      </c>
      <c r="C28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2844" s="181" t="str">
        <f>CONCATENATE(All_Opps[[#This Row],[Opp Year]],"-",TEXT(All_Opps[[#This Row],[Week]],"00#"))</f>
        <v>2023-062</v>
      </c>
      <c r="E2844" s="181">
        <f>IFERROR(VALUE(RIGHT(All_Opps[[#This Row],[Opportunity Name]],2)),"")</f>
        <v>2</v>
      </c>
      <c r="F2844" s="181">
        <f>IFERROR(("20"&amp;LEFT(All_Opps[[#This Row],[Opportunity Name]],2))*1,"")</f>
        <v>2023</v>
      </c>
      <c r="G2844" s="181" t="str">
        <f>MID(All_Opps[[#This Row],[Opportunity Name]],3,2)</f>
        <v>08</v>
      </c>
      <c r="H2844" s="181" t="str">
        <f>LEFT(All_Opps[[#This Row],[Opportunity Name]],7)</f>
        <v>2308-30</v>
      </c>
      <c r="I2844" s="181" t="str" cm="1">
        <f t="array" ref="I28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44" s="181" t="str">
        <f>YEAR(All_Opps[[#This Row],[Close_Date]])&amp;"-"&amp;TEXT(MONTH(All_Opps[[#This Row],[Close_Date]]),"00")</f>
        <v>2023-03</v>
      </c>
      <c r="K2844" s="182">
        <f>All_Opps[[#This Row],[Created Date2]]*1</f>
        <v>44986</v>
      </c>
      <c r="L2844" s="183">
        <f>YEAR(All_Opps[[#This Row],[Created_Date]])</f>
        <v>2023</v>
      </c>
      <c r="M2844" s="184">
        <f>WEEKNUM(All_Opps[[#This Row],[Created_Date]],16)</f>
        <v>9</v>
      </c>
      <c r="N2844" s="182">
        <f>All_Opps[[#This Row],[Close Date]]*1</f>
        <v>44995</v>
      </c>
      <c r="O2844" s="185">
        <f>YEAR(All_Opps[[#This Row],[Close_Date]])</f>
        <v>2023</v>
      </c>
      <c r="P2844" s="183">
        <f>MONTH(All_Opps[[#This Row],[Close Date]])</f>
        <v>3</v>
      </c>
      <c r="Q2844" s="181">
        <f>WEEKNUM(All_Opps[[#This Row],[Close Date]],1)</f>
        <v>10</v>
      </c>
      <c r="R284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153</v>
      </c>
      <c r="S2844" s="4" t="s">
        <v>5999</v>
      </c>
      <c r="T2844" s="4" t="s">
        <v>6000</v>
      </c>
      <c r="U2844" s="68">
        <v>44995</v>
      </c>
      <c r="V2844" s="347" t="s">
        <v>19</v>
      </c>
      <c r="W2844" s="9">
        <v>58357</v>
      </c>
      <c r="X2844" s="4" t="s">
        <v>11</v>
      </c>
      <c r="Y2844" s="4" t="s">
        <v>5320</v>
      </c>
      <c r="Z2844" s="68">
        <v>44986</v>
      </c>
    </row>
    <row r="2845" spans="1:26" ht="12.75" x14ac:dyDescent="0.35">
      <c r="A28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11</v>
      </c>
      <c r="B2845" s="181" t="str">
        <f>IF(All_Opps[[#This Row],[WeekMod]]&lt;&gt;"",CONCATENATE(All_Opps[[#This Row],[Opp Year]],"-",TEXT(All_Opps[[#This Row],[WeekMod]],"00#")),"")</f>
        <v>2024-011</v>
      </c>
      <c r="C28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11</v>
      </c>
      <c r="D2845" s="181" t="str">
        <f>CONCATENATE(All_Opps[[#This Row],[Opp Year]],"-",TEXT(All_Opps[[#This Row],[Week]],"00#"))</f>
        <v>2024-011</v>
      </c>
      <c r="E2845" s="181">
        <f>IFERROR(VALUE(RIGHT(All_Opps[[#This Row],[Opportunity Name]],2)),"")</f>
        <v>7</v>
      </c>
      <c r="F2845" s="181">
        <f>IFERROR(("20"&amp;LEFT(All_Opps[[#This Row],[Opportunity Name]],2))*1,"")</f>
        <v>2024</v>
      </c>
      <c r="G2845" s="181" t="str">
        <f>MID(All_Opps[[#This Row],[Opportunity Name]],3,2)</f>
        <v>12</v>
      </c>
      <c r="H2845" s="181" t="str">
        <f>LEFT(All_Opps[[#This Row],[Opportunity Name]],7)</f>
        <v>2412 No</v>
      </c>
      <c r="I2845" s="181" t="str" cm="1">
        <f t="array" ref="I28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45" s="181" t="str">
        <f>YEAR(All_Opps[[#This Row],[Close_Date]])&amp;"-"&amp;TEXT(MONTH(All_Opps[[#This Row],[Close_Date]]),"00")</f>
        <v>2023-03</v>
      </c>
      <c r="K2845" s="182">
        <f>All_Opps[[#This Row],[Created Date2]]*1</f>
        <v>44975</v>
      </c>
      <c r="L2845" s="183">
        <f>YEAR(All_Opps[[#This Row],[Created_Date]])</f>
        <v>2023</v>
      </c>
      <c r="M2845" s="184">
        <f>WEEKNUM(All_Opps[[#This Row],[Created_Date]],16)</f>
        <v>8</v>
      </c>
      <c r="N2845" s="182">
        <f>All_Opps[[#This Row],[Close Date]]*1</f>
        <v>44997</v>
      </c>
      <c r="O2845" s="185">
        <f>YEAR(All_Opps[[#This Row],[Close_Date]])</f>
        <v>2023</v>
      </c>
      <c r="P2845" s="183">
        <f>MONTH(All_Opps[[#This Row],[Close Date]])</f>
        <v>3</v>
      </c>
      <c r="Q2845" s="181">
        <f>WEEKNUM(All_Opps[[#This Row],[Close Date]],1)</f>
        <v>11</v>
      </c>
      <c r="R284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45" s="4" t="s">
        <v>6001</v>
      </c>
      <c r="T2845" s="4" t="s">
        <v>6002</v>
      </c>
      <c r="U2845" s="68">
        <v>44997</v>
      </c>
      <c r="V2845" s="347" t="s">
        <v>18</v>
      </c>
      <c r="W2845" s="341">
        <v>155527</v>
      </c>
      <c r="X2845" s="4" t="s">
        <v>13</v>
      </c>
      <c r="Y2845" s="4" t="s">
        <v>328</v>
      </c>
      <c r="Z2845" s="68">
        <v>44975</v>
      </c>
    </row>
    <row r="2846" spans="1:26" ht="12.75" x14ac:dyDescent="0.35">
      <c r="A28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2846" s="181" t="str">
        <f>IF(All_Opps[[#This Row],[WeekMod]]&lt;&gt;"",CONCATENATE(All_Opps[[#This Row],[Opp Year]],"-",TEXT(All_Opps[[#This Row],[WeekMod]],"00#")),"")</f>
        <v>2023-068</v>
      </c>
      <c r="C28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2846" s="181" t="str">
        <f>CONCATENATE(All_Opps[[#This Row],[Opp Year]],"-",TEXT(All_Opps[[#This Row],[Week]],"00#"))</f>
        <v>2023-068</v>
      </c>
      <c r="E2846" s="181">
        <f>IFERROR(VALUE(RIGHT(All_Opps[[#This Row],[Opportunity Name]],2)),"")</f>
        <v>2</v>
      </c>
      <c r="F2846" s="181">
        <f>IFERROR(("20"&amp;LEFT(All_Opps[[#This Row],[Opportunity Name]],2))*1,"")</f>
        <v>2023</v>
      </c>
      <c r="G2846" s="181" t="str">
        <f>MID(All_Opps[[#This Row],[Opportunity Name]],3,2)</f>
        <v>10</v>
      </c>
      <c r="H2846" s="181" t="str">
        <f>LEFT(All_Opps[[#This Row],[Opportunity Name]],7)</f>
        <v>2310 Ra</v>
      </c>
      <c r="I2846" s="181" t="str" cm="1">
        <f t="array" ref="I28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46" s="181" t="str">
        <f>YEAR(All_Opps[[#This Row],[Close_Date]])&amp;"-"&amp;TEXT(MONTH(All_Opps[[#This Row],[Close_Date]]),"00")</f>
        <v>2023-04</v>
      </c>
      <c r="K2846" s="182">
        <f>All_Opps[[#This Row],[Created Date2]]*1</f>
        <v>45017</v>
      </c>
      <c r="L2846" s="183">
        <f>YEAR(All_Opps[[#This Row],[Created_Date]])</f>
        <v>2023</v>
      </c>
      <c r="M2846" s="184">
        <f>WEEKNUM(All_Opps[[#This Row],[Created_Date]],16)</f>
        <v>14</v>
      </c>
      <c r="N2846" s="182">
        <f>All_Opps[[#This Row],[Close Date]]*1</f>
        <v>45033</v>
      </c>
      <c r="O2846" s="185">
        <f>YEAR(All_Opps[[#This Row],[Close_Date]])</f>
        <v>2023</v>
      </c>
      <c r="P2846" s="183">
        <f>MONTH(All_Opps[[#This Row],[Close Date]])</f>
        <v>4</v>
      </c>
      <c r="Q2846" s="181">
        <f>WEEKNUM(All_Opps[[#This Row],[Close Date]],1)</f>
        <v>16</v>
      </c>
      <c r="R284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46" s="4" t="s">
        <v>6003</v>
      </c>
      <c r="T2846" s="4" t="s">
        <v>6004</v>
      </c>
      <c r="U2846" s="68">
        <v>45033</v>
      </c>
      <c r="V2846" s="347" t="s">
        <v>21</v>
      </c>
      <c r="W2846" s="341">
        <v>49478</v>
      </c>
      <c r="X2846" s="4" t="s">
        <v>11</v>
      </c>
      <c r="Y2846" s="4" t="s">
        <v>328</v>
      </c>
      <c r="Z2846" s="68">
        <v>45017</v>
      </c>
    </row>
    <row r="2847" spans="1:26" ht="12.75" x14ac:dyDescent="0.35">
      <c r="A28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2847" s="181" t="str">
        <f>IF(All_Opps[[#This Row],[WeekMod]]&lt;&gt;"",CONCATENATE(All_Opps[[#This Row],[Opp Year]],"-",TEXT(All_Opps[[#This Row],[WeekMod]],"00#")),"")</f>
        <v>2024-017</v>
      </c>
      <c r="C28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2847" s="181" t="str">
        <f>CONCATENATE(All_Opps[[#This Row],[Opp Year]],"-",TEXT(All_Opps[[#This Row],[Week]],"00#"))</f>
        <v>2024-017</v>
      </c>
      <c r="E2847" s="181">
        <f>IFERROR(VALUE(RIGHT(All_Opps[[#This Row],[Opportunity Name]],2)),"")</f>
        <v>1</v>
      </c>
      <c r="F2847" s="181">
        <f>IFERROR(("20"&amp;LEFT(All_Opps[[#This Row],[Opportunity Name]],2))*1,"")</f>
        <v>2024</v>
      </c>
      <c r="G2847" s="181" t="str">
        <f>MID(All_Opps[[#This Row],[Opportunity Name]],3,2)</f>
        <v>08</v>
      </c>
      <c r="H2847" s="181" t="str">
        <f>LEFT(All_Opps[[#This Row],[Opportunity Name]],7)</f>
        <v>2408 Sa</v>
      </c>
      <c r="I2847" s="181" t="str" cm="1">
        <f t="array" ref="I28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47" s="181" t="str">
        <f>YEAR(All_Opps[[#This Row],[Close_Date]])&amp;"-"&amp;TEXT(MONTH(All_Opps[[#This Row],[Close_Date]]),"00")</f>
        <v>2023-04</v>
      </c>
      <c r="K2847" s="182">
        <f>All_Opps[[#This Row],[Created Date2]]*1</f>
        <v>45033</v>
      </c>
      <c r="L2847" s="183">
        <f>YEAR(All_Opps[[#This Row],[Created_Date]])</f>
        <v>2023</v>
      </c>
      <c r="M2847" s="184">
        <f>WEEKNUM(All_Opps[[#This Row],[Created_Date]],16)</f>
        <v>16</v>
      </c>
      <c r="N2847" s="182">
        <f>All_Opps[[#This Row],[Close Date]]*1</f>
        <v>45044</v>
      </c>
      <c r="O2847" s="185">
        <f>YEAR(All_Opps[[#This Row],[Close_Date]])</f>
        <v>2023</v>
      </c>
      <c r="P2847" s="183">
        <f>MONTH(All_Opps[[#This Row],[Close Date]])</f>
        <v>4</v>
      </c>
      <c r="Q2847" s="181">
        <f>WEEKNUM(All_Opps[[#This Row],[Close Date]],1)</f>
        <v>17</v>
      </c>
      <c r="R284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47" s="4" t="s">
        <v>6005</v>
      </c>
      <c r="T2847" s="4" t="s">
        <v>6006</v>
      </c>
      <c r="U2847" s="68">
        <v>45044</v>
      </c>
      <c r="V2847" s="347" t="s">
        <v>21</v>
      </c>
      <c r="W2847" s="341">
        <v>125310</v>
      </c>
      <c r="X2847" s="4" t="s">
        <v>13</v>
      </c>
      <c r="Y2847" s="4" t="s">
        <v>328</v>
      </c>
      <c r="Z2847" s="68">
        <v>45033</v>
      </c>
    </row>
    <row r="2848" spans="1:26" ht="12.75" x14ac:dyDescent="0.35">
      <c r="A28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2848" s="181" t="str">
        <f>IF(All_Opps[[#This Row],[WeekMod]]&lt;&gt;"",CONCATENATE(All_Opps[[#This Row],[Opp Year]],"-",TEXT(All_Opps[[#This Row],[WeekMod]],"00#")),"")</f>
        <v>2024-016</v>
      </c>
      <c r="C28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2848" s="181" t="str">
        <f>CONCATENATE(All_Opps[[#This Row],[Opp Year]],"-",TEXT(All_Opps[[#This Row],[Week]],"00#"))</f>
        <v>2024-016</v>
      </c>
      <c r="E2848" s="181">
        <f>IFERROR(VALUE(RIGHT(All_Opps[[#This Row],[Opportunity Name]],2)),"")</f>
        <v>5</v>
      </c>
      <c r="F2848" s="181">
        <f>IFERROR(("20"&amp;LEFT(All_Opps[[#This Row],[Opportunity Name]],2))*1,"")</f>
        <v>2024</v>
      </c>
      <c r="G2848" s="181" t="str">
        <f>MID(All_Opps[[#This Row],[Opportunity Name]],3,2)</f>
        <v>07</v>
      </c>
      <c r="H2848" s="181" t="str">
        <f>LEFT(All_Opps[[#This Row],[Opportunity Name]],7)</f>
        <v>2407-07</v>
      </c>
      <c r="I2848" s="181" t="str" cm="1">
        <f t="array" ref="I28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48" s="181" t="str">
        <f>YEAR(All_Opps[[#This Row],[Close_Date]])&amp;"-"&amp;TEXT(MONTH(All_Opps[[#This Row],[Close_Date]]),"00")</f>
        <v>2023-04</v>
      </c>
      <c r="K2848" s="182">
        <f>All_Opps[[#This Row],[Created Date2]]*1</f>
        <v>45022</v>
      </c>
      <c r="L2848" s="183">
        <f>YEAR(All_Opps[[#This Row],[Created_Date]])</f>
        <v>2023</v>
      </c>
      <c r="M2848" s="184">
        <f>WEEKNUM(All_Opps[[#This Row],[Created_Date]],16)</f>
        <v>14</v>
      </c>
      <c r="N2848" s="182">
        <f>All_Opps[[#This Row],[Close Date]]*1</f>
        <v>45034</v>
      </c>
      <c r="O2848" s="185">
        <f>YEAR(All_Opps[[#This Row],[Close_Date]])</f>
        <v>2023</v>
      </c>
      <c r="P2848" s="183">
        <f>MONTH(All_Opps[[#This Row],[Close Date]])</f>
        <v>4</v>
      </c>
      <c r="Q2848" s="181">
        <f>WEEKNUM(All_Opps[[#This Row],[Close Date]],1)</f>
        <v>16</v>
      </c>
      <c r="R28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452</v>
      </c>
      <c r="S2848" s="4" t="s">
        <v>6007</v>
      </c>
      <c r="T2848" s="4" t="s">
        <v>6008</v>
      </c>
      <c r="U2848" s="68">
        <v>45034</v>
      </c>
      <c r="V2848" s="347" t="s">
        <v>19</v>
      </c>
      <c r="W2848" s="9">
        <v>175189</v>
      </c>
      <c r="X2848" s="4" t="s">
        <v>13</v>
      </c>
      <c r="Y2848" s="4" t="s">
        <v>1285</v>
      </c>
      <c r="Z2848" s="68">
        <v>45022</v>
      </c>
    </row>
    <row r="2849" spans="1:26" ht="12.75" x14ac:dyDescent="0.35">
      <c r="A28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2849" s="181" t="str">
        <f>IF(All_Opps[[#This Row],[WeekMod]]&lt;&gt;"",CONCATENATE(All_Opps[[#This Row],[Opp Year]],"-",TEXT(All_Opps[[#This Row],[WeekMod]],"00#")),"")</f>
        <v>2023-065</v>
      </c>
      <c r="C28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2849" s="181" t="str">
        <f>CONCATENATE(All_Opps[[#This Row],[Opp Year]],"-",TEXT(All_Opps[[#This Row],[Week]],"00#"))</f>
        <v>2023-065</v>
      </c>
      <c r="E2849" s="181">
        <f>IFERROR(VALUE(RIGHT(All_Opps[[#This Row],[Opportunity Name]],2)),"")</f>
        <v>2</v>
      </c>
      <c r="F2849" s="181">
        <f>IFERROR(("20"&amp;LEFT(All_Opps[[#This Row],[Opportunity Name]],2))*1,"")</f>
        <v>2023</v>
      </c>
      <c r="G2849" s="181" t="str">
        <f>MID(All_Opps[[#This Row],[Opportunity Name]],3,2)</f>
        <v>11</v>
      </c>
      <c r="H2849" s="181" t="str">
        <f>LEFT(All_Opps[[#This Row],[Opportunity Name]],7)</f>
        <v>2311-07</v>
      </c>
      <c r="I2849" s="181" t="str" cm="1">
        <f t="array" ref="I28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49" s="181" t="str">
        <f>YEAR(All_Opps[[#This Row],[Close_Date]])&amp;"-"&amp;TEXT(MONTH(All_Opps[[#This Row],[Close_Date]]),"00")</f>
        <v>2023-03</v>
      </c>
      <c r="K2849" s="182">
        <f>All_Opps[[#This Row],[Created Date2]]*1</f>
        <v>45015</v>
      </c>
      <c r="L2849" s="183">
        <f>YEAR(All_Opps[[#This Row],[Created_Date]])</f>
        <v>2023</v>
      </c>
      <c r="M2849" s="184">
        <f>WEEKNUM(All_Opps[[#This Row],[Created_Date]],16)</f>
        <v>13</v>
      </c>
      <c r="N2849" s="182">
        <f>All_Opps[[#This Row],[Close Date]]*1</f>
        <v>45015</v>
      </c>
      <c r="O2849" s="185">
        <f>YEAR(All_Opps[[#This Row],[Close_Date]])</f>
        <v>2023</v>
      </c>
      <c r="P2849" s="183">
        <f>MONTH(All_Opps[[#This Row],[Close Date]])</f>
        <v>3</v>
      </c>
      <c r="Q2849" s="181">
        <f>WEEKNUM(All_Opps[[#This Row],[Close Date]],1)</f>
        <v>13</v>
      </c>
      <c r="R284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216</v>
      </c>
      <c r="S2849" s="4" t="s">
        <v>6009</v>
      </c>
      <c r="T2849" s="4" t="s">
        <v>6010</v>
      </c>
      <c r="U2849" s="68">
        <v>45015</v>
      </c>
      <c r="V2849" s="347" t="s">
        <v>19</v>
      </c>
      <c r="W2849" s="341">
        <v>31388</v>
      </c>
      <c r="X2849" s="4" t="s">
        <v>11</v>
      </c>
      <c r="Y2849" s="4" t="s">
        <v>328</v>
      </c>
      <c r="Z2849" s="68">
        <v>45015</v>
      </c>
    </row>
    <row r="2850" spans="1:26" ht="12.75" x14ac:dyDescent="0.35">
      <c r="A28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2850" s="181" t="str">
        <f>IF(All_Opps[[#This Row],[WeekMod]]&lt;&gt;"",CONCATENATE(All_Opps[[#This Row],[Opp Year]],"-",TEXT(All_Opps[[#This Row],[WeekMod]],"00#")),"")</f>
        <v>2024-010</v>
      </c>
      <c r="C28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2850" s="181" t="str">
        <f>CONCATENATE(All_Opps[[#This Row],[Opp Year]],"-",TEXT(All_Opps[[#This Row],[Week]],"00#"))</f>
        <v>2024-010</v>
      </c>
      <c r="E2850" s="181">
        <f>IFERROR(VALUE(RIGHT(All_Opps[[#This Row],[Opportunity Name]],2)),"")</f>
        <v>2</v>
      </c>
      <c r="F2850" s="181">
        <f>IFERROR(("20"&amp;LEFT(All_Opps[[#This Row],[Opportunity Name]],2))*1,"")</f>
        <v>2024</v>
      </c>
      <c r="G2850" s="181" t="str">
        <f>MID(All_Opps[[#This Row],[Opportunity Name]],3,2)</f>
        <v>08</v>
      </c>
      <c r="H2850" s="181" t="str">
        <f>LEFT(All_Opps[[#This Row],[Opportunity Name]],7)</f>
        <v>2408-04</v>
      </c>
      <c r="I2850" s="181" t="str" cm="1">
        <f t="array" ref="I28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50" s="181" t="str">
        <f>YEAR(All_Opps[[#This Row],[Close_Date]])&amp;"-"&amp;TEXT(MONTH(All_Opps[[#This Row],[Close_Date]]),"00")</f>
        <v>2023-03</v>
      </c>
      <c r="K2850" s="182">
        <f>All_Opps[[#This Row],[Created Date2]]*1</f>
        <v>44991</v>
      </c>
      <c r="L2850" s="183">
        <f>YEAR(All_Opps[[#This Row],[Created_Date]])</f>
        <v>2023</v>
      </c>
      <c r="M2850" s="184">
        <f>WEEKNUM(All_Opps[[#This Row],[Created_Date]],16)</f>
        <v>10</v>
      </c>
      <c r="N2850" s="182">
        <f>All_Opps[[#This Row],[Close Date]]*1</f>
        <v>44992</v>
      </c>
      <c r="O2850" s="185">
        <f>YEAR(All_Opps[[#This Row],[Close_Date]])</f>
        <v>2023</v>
      </c>
      <c r="P2850" s="183">
        <f>MONTH(All_Opps[[#This Row],[Close Date]])</f>
        <v>3</v>
      </c>
      <c r="Q2850" s="181">
        <f>WEEKNUM(All_Opps[[#This Row],[Close Date]],1)</f>
        <v>10</v>
      </c>
      <c r="R285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514</v>
      </c>
      <c r="S2850" s="4" t="s">
        <v>6011</v>
      </c>
      <c r="T2850" s="4" t="s">
        <v>6012</v>
      </c>
      <c r="U2850" s="68">
        <v>44992</v>
      </c>
      <c r="V2850" s="347" t="s">
        <v>19</v>
      </c>
      <c r="W2850" s="341">
        <v>355553</v>
      </c>
      <c r="X2850" s="4" t="s">
        <v>159</v>
      </c>
      <c r="Y2850" s="4" t="s">
        <v>328</v>
      </c>
      <c r="Z2850" s="68">
        <v>44991</v>
      </c>
    </row>
    <row r="2851" spans="1:26" ht="12.75" x14ac:dyDescent="0.35">
      <c r="A28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2851" s="181" t="str">
        <f>IF(All_Opps[[#This Row],[WeekMod]]&lt;&gt;"",CONCATENATE(All_Opps[[#This Row],[Opp Year]],"-",TEXT(All_Opps[[#This Row],[WeekMod]],"00#")),"")</f>
        <v>2024-015</v>
      </c>
      <c r="C28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2851" s="181" t="str">
        <f>CONCATENATE(All_Opps[[#This Row],[Opp Year]],"-",TEXT(All_Opps[[#This Row],[Week]],"00#"))</f>
        <v>2024-015</v>
      </c>
      <c r="E2851" s="181">
        <f>IFERROR(VALUE(RIGHT(All_Opps[[#This Row],[Opportunity Name]],2)),"")</f>
        <v>2</v>
      </c>
      <c r="F2851" s="181">
        <f>IFERROR(("20"&amp;LEFT(All_Opps[[#This Row],[Opportunity Name]],2))*1,"")</f>
        <v>2024</v>
      </c>
      <c r="G2851" s="181" t="str">
        <f>MID(All_Opps[[#This Row],[Opportunity Name]],3,2)</f>
        <v>02</v>
      </c>
      <c r="H2851" s="181" t="str">
        <f>LEFT(All_Opps[[#This Row],[Opportunity Name]],7)</f>
        <v>2402-03</v>
      </c>
      <c r="I2851" s="181" t="str" cm="1">
        <f t="array" ref="I28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51" s="181" t="str">
        <f>YEAR(All_Opps[[#This Row],[Close_Date]])&amp;"-"&amp;TEXT(MONTH(All_Opps[[#This Row],[Close_Date]]),"00")</f>
        <v>2023-04</v>
      </c>
      <c r="K2851" s="182">
        <f>All_Opps[[#This Row],[Created Date2]]*1</f>
        <v>45021</v>
      </c>
      <c r="L2851" s="183">
        <f>YEAR(All_Opps[[#This Row],[Created_Date]])</f>
        <v>2023</v>
      </c>
      <c r="M2851" s="184">
        <f>WEEKNUM(All_Opps[[#This Row],[Created_Date]],16)</f>
        <v>14</v>
      </c>
      <c r="N2851" s="182">
        <f>All_Opps[[#This Row],[Close Date]]*1</f>
        <v>45031</v>
      </c>
      <c r="O2851" s="185">
        <f>YEAR(All_Opps[[#This Row],[Close_Date]])</f>
        <v>2023</v>
      </c>
      <c r="P2851" s="183">
        <f>MONTH(All_Opps[[#This Row],[Close Date]])</f>
        <v>4</v>
      </c>
      <c r="Q2851" s="181">
        <f>WEEKNUM(All_Opps[[#This Row],[Close Date]],1)</f>
        <v>15</v>
      </c>
      <c r="R285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302</v>
      </c>
      <c r="S2851" s="4" t="s">
        <v>6013</v>
      </c>
      <c r="T2851" s="4" t="s">
        <v>6014</v>
      </c>
      <c r="U2851" s="68">
        <v>45031</v>
      </c>
      <c r="V2851" s="347" t="s">
        <v>19</v>
      </c>
      <c r="W2851" s="9">
        <v>59234</v>
      </c>
      <c r="X2851" s="4" t="s">
        <v>13</v>
      </c>
      <c r="Y2851" s="4" t="s">
        <v>1285</v>
      </c>
      <c r="Z2851" s="68">
        <v>45021</v>
      </c>
    </row>
    <row r="2852" spans="1:26" ht="12.75" x14ac:dyDescent="0.35">
      <c r="A28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2852" s="181" t="str">
        <f>IF(All_Opps[[#This Row],[WeekMod]]&lt;&gt;"",CONCATENATE(All_Opps[[#This Row],[Opp Year]],"-",TEXT(All_Opps[[#This Row],[WeekMod]],"00#")),"")</f>
        <v>2023-064</v>
      </c>
      <c r="C28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2852" s="181" t="str">
        <f>CONCATENATE(All_Opps[[#This Row],[Opp Year]],"-",TEXT(All_Opps[[#This Row],[Week]],"00#"))</f>
        <v>2023-064</v>
      </c>
      <c r="E2852" s="181">
        <f>IFERROR(VALUE(RIGHT(All_Opps[[#This Row],[Opportunity Name]],2)),"")</f>
        <v>2</v>
      </c>
      <c r="F2852" s="181">
        <f>IFERROR(("20"&amp;LEFT(All_Opps[[#This Row],[Opportunity Name]],2))*1,"")</f>
        <v>2023</v>
      </c>
      <c r="G2852" s="181" t="str">
        <f>MID(All_Opps[[#This Row],[Opportunity Name]],3,2)</f>
        <v>07</v>
      </c>
      <c r="H2852" s="181" t="str">
        <f>LEFT(All_Opps[[#This Row],[Opportunity Name]],7)</f>
        <v>2307-32</v>
      </c>
      <c r="I2852" s="181" t="str" cm="1">
        <f t="array" ref="I28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52" s="181" t="str">
        <f>YEAR(All_Opps[[#This Row],[Close_Date]])&amp;"-"&amp;TEXT(MONTH(All_Opps[[#This Row],[Close_Date]]),"00")</f>
        <v>2023-03</v>
      </c>
      <c r="K2852" s="182">
        <f>All_Opps[[#This Row],[Created Date2]]*1</f>
        <v>44994</v>
      </c>
      <c r="L2852" s="183">
        <f>YEAR(All_Opps[[#This Row],[Created_Date]])</f>
        <v>2023</v>
      </c>
      <c r="M2852" s="184">
        <f>WEEKNUM(All_Opps[[#This Row],[Created_Date]],16)</f>
        <v>10</v>
      </c>
      <c r="N2852" s="182">
        <f>All_Opps[[#This Row],[Close Date]]*1</f>
        <v>45004</v>
      </c>
      <c r="O2852" s="185">
        <f>YEAR(All_Opps[[#This Row],[Close_Date]])</f>
        <v>2023</v>
      </c>
      <c r="P2852" s="183">
        <f>MONTH(All_Opps[[#This Row],[Close Date]])</f>
        <v>3</v>
      </c>
      <c r="Q2852" s="181">
        <f>WEEKNUM(All_Opps[[#This Row],[Close Date]],1)</f>
        <v>12</v>
      </c>
      <c r="R285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114</v>
      </c>
      <c r="S2852" s="4" t="s">
        <v>6015</v>
      </c>
      <c r="T2852" s="4" t="s">
        <v>6016</v>
      </c>
      <c r="U2852" s="68">
        <v>45004</v>
      </c>
      <c r="V2852" s="347" t="s">
        <v>19</v>
      </c>
      <c r="W2852" s="9">
        <v>109831</v>
      </c>
      <c r="X2852" s="4" t="s">
        <v>12</v>
      </c>
      <c r="Y2852" s="4" t="s">
        <v>1285</v>
      </c>
      <c r="Z2852" s="68">
        <v>44994</v>
      </c>
    </row>
    <row r="2853" spans="1:26" ht="12.75" x14ac:dyDescent="0.35">
      <c r="A28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12</v>
      </c>
      <c r="B2853" s="181" t="str">
        <f>IF(All_Opps[[#This Row],[WeekMod]]&lt;&gt;"",CONCATENATE(All_Opps[[#This Row],[Opp Year]],"-",TEXT(All_Opps[[#This Row],[WeekMod]],"00#")),"")</f>
        <v>2024-012</v>
      </c>
      <c r="C28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12</v>
      </c>
      <c r="D2853" s="181" t="str">
        <f>CONCATENATE(All_Opps[[#This Row],[Opp Year]],"-",TEXT(All_Opps[[#This Row],[Week]],"00#"))</f>
        <v>2024-012</v>
      </c>
      <c r="E2853" s="181">
        <f>IFERROR(VALUE(RIGHT(All_Opps[[#This Row],[Opportunity Name]],2)),"")</f>
        <v>2</v>
      </c>
      <c r="F2853" s="181">
        <f>IFERROR(("20"&amp;LEFT(All_Opps[[#This Row],[Opportunity Name]],2))*1,"")</f>
        <v>2024</v>
      </c>
      <c r="G2853" s="181" t="str">
        <f>MID(All_Opps[[#This Row],[Opportunity Name]],3,2)</f>
        <v>08</v>
      </c>
      <c r="H2853" s="181" t="str">
        <f>LEFT(All_Opps[[#This Row],[Opportunity Name]],7)</f>
        <v>2408-05</v>
      </c>
      <c r="I2853" s="181" t="str" cm="1">
        <f t="array" ref="I28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53" s="181" t="str">
        <f>YEAR(All_Opps[[#This Row],[Close_Date]])&amp;"-"&amp;TEXT(MONTH(All_Opps[[#This Row],[Close_Date]]),"00")</f>
        <v>2023-03</v>
      </c>
      <c r="K2853" s="182">
        <f>All_Opps[[#This Row],[Created Date2]]*1</f>
        <v>44994</v>
      </c>
      <c r="L2853" s="183">
        <f>YEAR(All_Opps[[#This Row],[Created_Date]])</f>
        <v>2023</v>
      </c>
      <c r="M2853" s="184">
        <f>WEEKNUM(All_Opps[[#This Row],[Created_Date]],16)</f>
        <v>10</v>
      </c>
      <c r="N2853" s="182">
        <f>All_Opps[[#This Row],[Close Date]]*1</f>
        <v>45004</v>
      </c>
      <c r="O2853" s="185">
        <f>YEAR(All_Opps[[#This Row],[Close_Date]])</f>
        <v>2023</v>
      </c>
      <c r="P2853" s="183">
        <f>MONTH(All_Opps[[#This Row],[Close Date]])</f>
        <v>3</v>
      </c>
      <c r="Q2853" s="181">
        <f>WEEKNUM(All_Opps[[#This Row],[Close Date]],1)</f>
        <v>12</v>
      </c>
      <c r="R285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511</v>
      </c>
      <c r="S2853" s="4" t="s">
        <v>6017</v>
      </c>
      <c r="T2853" s="4" t="s">
        <v>6018</v>
      </c>
      <c r="U2853" s="68">
        <v>45004</v>
      </c>
      <c r="V2853" s="347" t="s">
        <v>19</v>
      </c>
      <c r="W2853" s="341">
        <v>38231</v>
      </c>
      <c r="X2853" s="4" t="s">
        <v>11</v>
      </c>
      <c r="Y2853" s="4" t="s">
        <v>328</v>
      </c>
      <c r="Z2853" s="68">
        <v>44994</v>
      </c>
    </row>
    <row r="2854" spans="1:26" ht="12.75" x14ac:dyDescent="0.35">
      <c r="A28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2854" s="181" t="str">
        <f>IF(All_Opps[[#This Row],[WeekMod]]&lt;&gt;"",CONCATENATE(All_Opps[[#This Row],[Opp Year]],"-",TEXT(All_Opps[[#This Row],[WeekMod]],"00#")),"")</f>
        <v>2023-063</v>
      </c>
      <c r="C28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2854" s="181" t="str">
        <f>CONCATENATE(All_Opps[[#This Row],[Opp Year]],"-",TEXT(All_Opps[[#This Row],[Week]],"00#"))</f>
        <v>2023-063</v>
      </c>
      <c r="E2854" s="181">
        <f>IFERROR(VALUE(RIGHT(All_Opps[[#This Row],[Opportunity Name]],2)),"")</f>
        <v>1</v>
      </c>
      <c r="F2854" s="181">
        <f>IFERROR(("20"&amp;LEFT(All_Opps[[#This Row],[Opportunity Name]],2))*1,"")</f>
        <v>2023</v>
      </c>
      <c r="G2854" s="181" t="str">
        <f>MID(All_Opps[[#This Row],[Opportunity Name]],3,2)</f>
        <v>04</v>
      </c>
      <c r="H2854" s="181" t="str">
        <f>LEFT(All_Opps[[#This Row],[Opportunity Name]],7)</f>
        <v>2304-02</v>
      </c>
      <c r="I2854" s="181" t="str" cm="1">
        <f t="array" ref="I28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54" s="181" t="str">
        <f>YEAR(All_Opps[[#This Row],[Close_Date]])&amp;"-"&amp;TEXT(MONTH(All_Opps[[#This Row],[Close_Date]]),"00")</f>
        <v>2023-03</v>
      </c>
      <c r="K2854" s="182">
        <f>All_Opps[[#This Row],[Created Date2]]*1</f>
        <v>44997</v>
      </c>
      <c r="L2854" s="183">
        <f>YEAR(All_Opps[[#This Row],[Created_Date]])</f>
        <v>2023</v>
      </c>
      <c r="M2854" s="184">
        <f>WEEKNUM(All_Opps[[#This Row],[Created_Date]],16)</f>
        <v>11</v>
      </c>
      <c r="N2854" s="182">
        <f>All_Opps[[#This Row],[Close Date]]*1</f>
        <v>44997</v>
      </c>
      <c r="O2854" s="185">
        <f>YEAR(All_Opps[[#This Row],[Close_Date]])</f>
        <v>2023</v>
      </c>
      <c r="P2854" s="183">
        <f>MONTH(All_Opps[[#This Row],[Close Date]])</f>
        <v>3</v>
      </c>
      <c r="Q2854" s="181">
        <f>WEEKNUM(All_Opps[[#This Row],[Close Date]],1)</f>
        <v>11</v>
      </c>
      <c r="R285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</v>
      </c>
      <c r="S2854" s="4" t="s">
        <v>6019</v>
      </c>
      <c r="T2854" s="4" t="s">
        <v>6020</v>
      </c>
      <c r="U2854" s="68">
        <v>44997</v>
      </c>
      <c r="V2854" s="347" t="s">
        <v>19</v>
      </c>
      <c r="W2854" s="341">
        <v>1063</v>
      </c>
      <c r="X2854" s="4" t="s">
        <v>15</v>
      </c>
      <c r="Y2854" s="4" t="s">
        <v>328</v>
      </c>
      <c r="Z2854" s="68">
        <v>44997</v>
      </c>
    </row>
    <row r="2855" spans="1:26" ht="12.75" x14ac:dyDescent="0.35">
      <c r="A28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2855" s="181" t="str">
        <f>IF(All_Opps[[#This Row],[WeekMod]]&lt;&gt;"",CONCATENATE(All_Opps[[#This Row],[Opp Year]],"-",TEXT(All_Opps[[#This Row],[WeekMod]],"00#")),"")</f>
        <v>2023-069</v>
      </c>
      <c r="C28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2855" s="181" t="str">
        <f>CONCATENATE(All_Opps[[#This Row],[Opp Year]],"-",TEXT(All_Opps[[#This Row],[Week]],"00#"))</f>
        <v>2023-069</v>
      </c>
      <c r="E2855" s="181">
        <f>IFERROR(VALUE(RIGHT(All_Opps[[#This Row],[Opportunity Name]],2)),"")</f>
        <v>4</v>
      </c>
      <c r="F2855" s="181">
        <f>IFERROR(("20"&amp;LEFT(All_Opps[[#This Row],[Opportunity Name]],2))*1,"")</f>
        <v>2023</v>
      </c>
      <c r="G2855" s="181" t="str">
        <f>MID(All_Opps[[#This Row],[Opportunity Name]],3,2)</f>
        <v>05</v>
      </c>
      <c r="H2855" s="181" t="str">
        <f>LEFT(All_Opps[[#This Row],[Opportunity Name]],7)</f>
        <v>2305-11</v>
      </c>
      <c r="I2855" s="181" t="str" cm="1">
        <f t="array" ref="I28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55" s="181" t="str">
        <f>YEAR(All_Opps[[#This Row],[Close_Date]])&amp;"-"&amp;TEXT(MONTH(All_Opps[[#This Row],[Close_Date]]),"00")</f>
        <v>2023-04</v>
      </c>
      <c r="K2855" s="182">
        <f>All_Opps[[#This Row],[Created Date2]]*1</f>
        <v>45036</v>
      </c>
      <c r="L2855" s="183">
        <f>YEAR(All_Opps[[#This Row],[Created_Date]])</f>
        <v>2023</v>
      </c>
      <c r="M2855" s="184">
        <f>WEEKNUM(All_Opps[[#This Row],[Created_Date]],16)</f>
        <v>16</v>
      </c>
      <c r="N2855" s="182">
        <f>All_Opps[[#This Row],[Close Date]]*1</f>
        <v>45043</v>
      </c>
      <c r="O2855" s="185">
        <f>YEAR(All_Opps[[#This Row],[Close_Date]])</f>
        <v>2023</v>
      </c>
      <c r="P2855" s="183">
        <f>MONTH(All_Opps[[#This Row],[Close Date]])</f>
        <v>4</v>
      </c>
      <c r="Q2855" s="181">
        <f>WEEKNUM(All_Opps[[#This Row],[Close Date]],1)</f>
        <v>17</v>
      </c>
      <c r="R285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</v>
      </c>
      <c r="S2855" s="4" t="s">
        <v>6021</v>
      </c>
      <c r="T2855" s="4" t="s">
        <v>6022</v>
      </c>
      <c r="U2855" s="68">
        <v>45043</v>
      </c>
      <c r="V2855" s="347" t="s">
        <v>19</v>
      </c>
      <c r="W2855" s="341">
        <v>123200</v>
      </c>
      <c r="X2855" s="4" t="s">
        <v>14</v>
      </c>
      <c r="Y2855" s="4" t="s">
        <v>328</v>
      </c>
      <c r="Z2855" s="68">
        <v>45036</v>
      </c>
    </row>
    <row r="2856" spans="1:26" ht="12.75" x14ac:dyDescent="0.35">
      <c r="A28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2856" s="181" t="str">
        <f>IF(All_Opps[[#This Row],[WeekMod]]&lt;&gt;"",CONCATENATE(All_Opps[[#This Row],[Opp Year]],"-",TEXT(All_Opps[[#This Row],[WeekMod]],"00#")),"")</f>
        <v>2023-065</v>
      </c>
      <c r="C28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2856" s="181" t="str">
        <f>CONCATENATE(All_Opps[[#This Row],[Opp Year]],"-",TEXT(All_Opps[[#This Row],[Week]],"00#"))</f>
        <v>2023-065</v>
      </c>
      <c r="E2856" s="181">
        <f>IFERROR(VALUE(RIGHT(All_Opps[[#This Row],[Opportunity Name]],2)),"")</f>
        <v>2</v>
      </c>
      <c r="F2856" s="181">
        <f>IFERROR(("20"&amp;LEFT(All_Opps[[#This Row],[Opportunity Name]],2))*1,"")</f>
        <v>2023</v>
      </c>
      <c r="G2856" s="181" t="str">
        <f>MID(All_Opps[[#This Row],[Opportunity Name]],3,2)</f>
        <v>09</v>
      </c>
      <c r="H2856" s="181" t="str">
        <f>LEFT(All_Opps[[#This Row],[Opportunity Name]],7)</f>
        <v>2309 Vo</v>
      </c>
      <c r="I2856" s="181" t="str" cm="1">
        <f t="array" ref="I28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56" s="181" t="str">
        <f>YEAR(All_Opps[[#This Row],[Close_Date]])&amp;"-"&amp;TEXT(MONTH(All_Opps[[#This Row],[Close_Date]]),"00")</f>
        <v>2023-03</v>
      </c>
      <c r="K2856" s="182">
        <f>All_Opps[[#This Row],[Created Date2]]*1</f>
        <v>45006</v>
      </c>
      <c r="L2856" s="183">
        <f>YEAR(All_Opps[[#This Row],[Created_Date]])</f>
        <v>2023</v>
      </c>
      <c r="M2856" s="184">
        <f>WEEKNUM(All_Opps[[#This Row],[Created_Date]],16)</f>
        <v>12</v>
      </c>
      <c r="N2856" s="182">
        <f>All_Opps[[#This Row],[Close Date]]*1</f>
        <v>45016</v>
      </c>
      <c r="O2856" s="185">
        <f>YEAR(All_Opps[[#This Row],[Close_Date]])</f>
        <v>2023</v>
      </c>
      <c r="P2856" s="183">
        <f>MONTH(All_Opps[[#This Row],[Close Date]])</f>
        <v>3</v>
      </c>
      <c r="Q2856" s="181">
        <f>WEEKNUM(All_Opps[[#This Row],[Close Date]],1)</f>
        <v>13</v>
      </c>
      <c r="R285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56" s="4" t="s">
        <v>6023</v>
      </c>
      <c r="T2856" s="4" t="s">
        <v>6024</v>
      </c>
      <c r="U2856" s="68">
        <v>45016</v>
      </c>
      <c r="V2856" s="347" t="s">
        <v>18</v>
      </c>
      <c r="W2856" s="9">
        <v>87555</v>
      </c>
      <c r="X2856" s="4" t="s">
        <v>13</v>
      </c>
      <c r="Y2856" s="4" t="s">
        <v>1285</v>
      </c>
      <c r="Z2856" s="68">
        <v>45006</v>
      </c>
    </row>
    <row r="2857" spans="1:26" ht="12.75" x14ac:dyDescent="0.35">
      <c r="A28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2857" s="181" t="str">
        <f>IF(All_Opps[[#This Row],[WeekMod]]&lt;&gt;"",CONCATENATE(All_Opps[[#This Row],[Opp Year]],"-",TEXT(All_Opps[[#This Row],[WeekMod]],"00#")),"")</f>
        <v>2023-065</v>
      </c>
      <c r="C28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2857" s="181" t="str">
        <f>CONCATENATE(All_Opps[[#This Row],[Opp Year]],"-",TEXT(All_Opps[[#This Row],[Week]],"00#"))</f>
        <v>2023-065</v>
      </c>
      <c r="E2857" s="181" t="str">
        <f>IFERROR(VALUE(RIGHT(All_Opps[[#This Row],[Opportunity Name]],2)),"")</f>
        <v/>
      </c>
      <c r="F2857" s="181">
        <f>IFERROR(("20"&amp;LEFT(All_Opps[[#This Row],[Opportunity Name]],2))*1,"")</f>
        <v>2023</v>
      </c>
      <c r="G2857" s="181" t="str">
        <f>MID(All_Opps[[#This Row],[Opportunity Name]],3,2)</f>
        <v>04</v>
      </c>
      <c r="H2857" s="181" t="str">
        <f>LEFT(All_Opps[[#This Row],[Opportunity Name]],7)</f>
        <v>2304-16</v>
      </c>
      <c r="I2857" s="181" t="str" cm="1">
        <f t="array" ref="I28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57" s="181" t="str">
        <f>YEAR(All_Opps[[#This Row],[Close_Date]])&amp;"-"&amp;TEXT(MONTH(All_Opps[[#This Row],[Close_Date]]),"00")</f>
        <v>2023-03</v>
      </c>
      <c r="K2857" s="182">
        <f>All_Opps[[#This Row],[Created Date2]]*1</f>
        <v>45012</v>
      </c>
      <c r="L2857" s="183">
        <f>YEAR(All_Opps[[#This Row],[Created_Date]])</f>
        <v>2023</v>
      </c>
      <c r="M2857" s="184">
        <f>WEEKNUM(All_Opps[[#This Row],[Created_Date]],16)</f>
        <v>13</v>
      </c>
      <c r="N2857" s="182">
        <f>All_Opps[[#This Row],[Close Date]]*1</f>
        <v>45012</v>
      </c>
      <c r="O2857" s="185">
        <f>YEAR(All_Opps[[#This Row],[Close_Date]])</f>
        <v>2023</v>
      </c>
      <c r="P2857" s="183">
        <f>MONTH(All_Opps[[#This Row],[Close Date]])</f>
        <v>3</v>
      </c>
      <c r="Q2857" s="181">
        <f>WEEKNUM(All_Opps[[#This Row],[Close Date]],1)</f>
        <v>13</v>
      </c>
      <c r="R285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57" s="4" t="s">
        <v>6025</v>
      </c>
      <c r="T2857" s="4" t="s">
        <v>6026</v>
      </c>
      <c r="U2857" s="68">
        <v>45012</v>
      </c>
      <c r="V2857" s="347" t="s">
        <v>23</v>
      </c>
      <c r="W2857" s="9">
        <v>0</v>
      </c>
      <c r="X2857" s="4" t="s">
        <v>27</v>
      </c>
      <c r="Y2857" s="4" t="s">
        <v>3685</v>
      </c>
      <c r="Z2857" s="68">
        <v>45012</v>
      </c>
    </row>
    <row r="2858" spans="1:26" ht="12.75" x14ac:dyDescent="0.35">
      <c r="A28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2858" s="181" t="str">
        <f>IF(All_Opps[[#This Row],[WeekMod]]&lt;&gt;"",CONCATENATE(All_Opps[[#This Row],[Opp Year]],"-",TEXT(All_Opps[[#This Row],[WeekMod]],"00#")),"")</f>
        <v>2024-019</v>
      </c>
      <c r="C28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2858" s="181" t="str">
        <f>CONCATENATE(All_Opps[[#This Row],[Opp Year]],"-",TEXT(All_Opps[[#This Row],[Week]],"00#"))</f>
        <v>2024-019</v>
      </c>
      <c r="E2858" s="181" t="str">
        <f>IFERROR(VALUE(RIGHT(All_Opps[[#This Row],[Opportunity Name]],2)),"")</f>
        <v/>
      </c>
      <c r="F2858" s="181">
        <f>IFERROR(("20"&amp;LEFT(All_Opps[[#This Row],[Opportunity Name]],2))*1,"")</f>
        <v>2024</v>
      </c>
      <c r="G2858" s="181" t="str">
        <f>MID(All_Opps[[#This Row],[Opportunity Name]],3,2)</f>
        <v>07</v>
      </c>
      <c r="H2858" s="181" t="str">
        <f>LEFT(All_Opps[[#This Row],[Opportunity Name]],7)</f>
        <v>2407 Vi</v>
      </c>
      <c r="I2858" s="181" t="str" cm="1">
        <f t="array" ref="I28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58" s="181" t="str">
        <f>YEAR(All_Opps[[#This Row],[Close_Date]])&amp;"-"&amp;TEXT(MONTH(All_Opps[[#This Row],[Close_Date]]),"00")</f>
        <v>2023-05</v>
      </c>
      <c r="K2858" s="182">
        <f>All_Opps[[#This Row],[Created Date2]]*1</f>
        <v>44967</v>
      </c>
      <c r="L2858" s="183">
        <f>YEAR(All_Opps[[#This Row],[Created_Date]])</f>
        <v>2023</v>
      </c>
      <c r="M2858" s="184">
        <f>WEEKNUM(All_Opps[[#This Row],[Created_Date]],16)</f>
        <v>6</v>
      </c>
      <c r="N2858" s="182">
        <f>All_Opps[[#This Row],[Close Date]]*1</f>
        <v>45053</v>
      </c>
      <c r="O2858" s="185">
        <f>YEAR(All_Opps[[#This Row],[Close_Date]])</f>
        <v>2023</v>
      </c>
      <c r="P2858" s="183">
        <f>MONTH(All_Opps[[#This Row],[Close Date]])</f>
        <v>5</v>
      </c>
      <c r="Q2858" s="181">
        <f>WEEKNUM(All_Opps[[#This Row],[Close Date]],1)</f>
        <v>19</v>
      </c>
      <c r="R28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58" s="4" t="s">
        <v>6027</v>
      </c>
      <c r="T2858" s="4" t="s">
        <v>6028</v>
      </c>
      <c r="U2858" s="68">
        <v>45053</v>
      </c>
      <c r="V2858" s="347" t="s">
        <v>18</v>
      </c>
      <c r="W2858" s="341">
        <v>267450</v>
      </c>
      <c r="X2858" s="4" t="s">
        <v>6</v>
      </c>
      <c r="Y2858" s="4" t="s">
        <v>328</v>
      </c>
      <c r="Z2858" s="68">
        <v>44967</v>
      </c>
    </row>
    <row r="2859" spans="1:26" ht="12.75" x14ac:dyDescent="0.35">
      <c r="A28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2859" s="181" t="str">
        <f>IF(All_Opps[[#This Row],[WeekMod]]&lt;&gt;"",CONCATENATE(All_Opps[[#This Row],[Opp Year]],"-",TEXT(All_Opps[[#This Row],[WeekMod]],"00#")),"")</f>
        <v>2023-067</v>
      </c>
      <c r="C28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2859" s="181" t="str">
        <f>CONCATENATE(All_Opps[[#This Row],[Opp Year]],"-",TEXT(All_Opps[[#This Row],[Week]],"00#"))</f>
        <v>2023-067</v>
      </c>
      <c r="E2859" s="181">
        <f>IFERROR(VALUE(RIGHT(All_Opps[[#This Row],[Opportunity Name]],2)),"")</f>
        <v>2</v>
      </c>
      <c r="F2859" s="181">
        <f>IFERROR(("20"&amp;LEFT(All_Opps[[#This Row],[Opportunity Name]],2))*1,"")</f>
        <v>2023</v>
      </c>
      <c r="G2859" s="181" t="str">
        <f>MID(All_Opps[[#This Row],[Opportunity Name]],3,2)</f>
        <v>06</v>
      </c>
      <c r="H2859" s="181" t="str">
        <f>LEFT(All_Opps[[#This Row],[Opportunity Name]],7)</f>
        <v>2306-23</v>
      </c>
      <c r="I2859" s="181" t="str" cm="1">
        <f t="array" ref="I28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59" s="181" t="str">
        <f>YEAR(All_Opps[[#This Row],[Close_Date]])&amp;"-"&amp;TEXT(MONTH(All_Opps[[#This Row],[Close_Date]]),"00")</f>
        <v>2023-04</v>
      </c>
      <c r="K2859" s="182">
        <f>All_Opps[[#This Row],[Created Date2]]*1</f>
        <v>45016</v>
      </c>
      <c r="L2859" s="183">
        <f>YEAR(All_Opps[[#This Row],[Created_Date]])</f>
        <v>2023</v>
      </c>
      <c r="M2859" s="184">
        <f>WEEKNUM(All_Opps[[#This Row],[Created_Date]],16)</f>
        <v>13</v>
      </c>
      <c r="N2859" s="182">
        <f>All_Opps[[#This Row],[Close Date]]*1</f>
        <v>45027</v>
      </c>
      <c r="O2859" s="185">
        <f>YEAR(All_Opps[[#This Row],[Close_Date]])</f>
        <v>2023</v>
      </c>
      <c r="P2859" s="183">
        <f>MONTH(All_Opps[[#This Row],[Close Date]])</f>
        <v>4</v>
      </c>
      <c r="Q2859" s="181">
        <f>WEEKNUM(All_Opps[[#This Row],[Close Date]],1)</f>
        <v>15</v>
      </c>
      <c r="R285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62</v>
      </c>
      <c r="S2859" s="4" t="s">
        <v>6029</v>
      </c>
      <c r="T2859" s="4" t="s">
        <v>6030</v>
      </c>
      <c r="U2859" s="68">
        <v>45027</v>
      </c>
      <c r="V2859" s="347" t="s">
        <v>19</v>
      </c>
      <c r="W2859" s="9">
        <v>28460</v>
      </c>
      <c r="X2859" s="4" t="s">
        <v>16</v>
      </c>
      <c r="Y2859" s="4" t="s">
        <v>5320</v>
      </c>
      <c r="Z2859" s="68">
        <v>45016</v>
      </c>
    </row>
    <row r="2860" spans="1:26" ht="12.75" x14ac:dyDescent="0.35">
      <c r="A28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2860" s="181" t="str">
        <f>IF(All_Opps[[#This Row],[WeekMod]]&lt;&gt;"",CONCATENATE(All_Opps[[#This Row],[Opp Year]],"-",TEXT(All_Opps[[#This Row],[WeekMod]],"00#")),"")</f>
        <v>2024-018</v>
      </c>
      <c r="C28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2860" s="181" t="str">
        <f>CONCATENATE(All_Opps[[#This Row],[Opp Year]],"-",TEXT(All_Opps[[#This Row],[Week]],"00#"))</f>
        <v>2024-018</v>
      </c>
      <c r="E2860" s="181">
        <f>IFERROR(VALUE(RIGHT(All_Opps[[#This Row],[Opportunity Name]],2)),"")</f>
        <v>1</v>
      </c>
      <c r="F2860" s="181">
        <f>IFERROR(("20"&amp;LEFT(All_Opps[[#This Row],[Opportunity Name]],2))*1,"")</f>
        <v>2024</v>
      </c>
      <c r="G2860" s="181" t="str">
        <f>MID(All_Opps[[#This Row],[Opportunity Name]],3,2)</f>
        <v>02</v>
      </c>
      <c r="H2860" s="181" t="str">
        <f>LEFT(All_Opps[[#This Row],[Opportunity Name]],7)</f>
        <v>2402-02</v>
      </c>
      <c r="I2860" s="181" t="str" cm="1">
        <f t="array" ref="I28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860" s="181" t="str">
        <f>YEAR(All_Opps[[#This Row],[Close_Date]])&amp;"-"&amp;TEXT(MONTH(All_Opps[[#This Row],[Close_Date]]),"00")</f>
        <v>2023-05</v>
      </c>
      <c r="K2860" s="182">
        <f>All_Opps[[#This Row],[Created Date2]]*1</f>
        <v>45042</v>
      </c>
      <c r="L2860" s="183">
        <f>YEAR(All_Opps[[#This Row],[Created_Date]])</f>
        <v>2023</v>
      </c>
      <c r="M2860" s="184">
        <f>WEEKNUM(All_Opps[[#This Row],[Created_Date]],16)</f>
        <v>17</v>
      </c>
      <c r="N2860" s="182">
        <f>All_Opps[[#This Row],[Close Date]]*1</f>
        <v>45052</v>
      </c>
      <c r="O2860" s="185">
        <f>YEAR(All_Opps[[#This Row],[Close_Date]])</f>
        <v>2023</v>
      </c>
      <c r="P2860" s="183">
        <f>MONTH(All_Opps[[#This Row],[Close Date]])</f>
        <v>5</v>
      </c>
      <c r="Q2860" s="181">
        <f>WEEKNUM(All_Opps[[#This Row],[Close Date]],1)</f>
        <v>18</v>
      </c>
      <c r="R28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60" s="4" t="s">
        <v>6031</v>
      </c>
      <c r="T2860" s="4" t="s">
        <v>6032</v>
      </c>
      <c r="U2860" s="68">
        <v>45052</v>
      </c>
      <c r="V2860" s="347" t="s">
        <v>20</v>
      </c>
      <c r="W2860" s="341">
        <v>6669</v>
      </c>
      <c r="X2860" s="4" t="s">
        <v>5</v>
      </c>
      <c r="Y2860" s="4" t="s">
        <v>328</v>
      </c>
      <c r="Z2860" s="68">
        <v>45042</v>
      </c>
    </row>
    <row r="2861" spans="1:26" ht="12.75" x14ac:dyDescent="0.35">
      <c r="A28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2861" s="181" t="str">
        <f>IF(All_Opps[[#This Row],[WeekMod]]&lt;&gt;"",CONCATENATE(All_Opps[[#This Row],[Opp Year]],"-",TEXT(All_Opps[[#This Row],[WeekMod]],"00#")),"")</f>
        <v>2023-067</v>
      </c>
      <c r="C28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2861" s="181" t="str">
        <f>CONCATENATE(All_Opps[[#This Row],[Opp Year]],"-",TEXT(All_Opps[[#This Row],[Week]],"00#"))</f>
        <v>2023-067</v>
      </c>
      <c r="E2861" s="181">
        <f>IFERROR(VALUE(RIGHT(All_Opps[[#This Row],[Opportunity Name]],2)),"")</f>
        <v>4</v>
      </c>
      <c r="F2861" s="181">
        <f>IFERROR(("20"&amp;LEFT(All_Opps[[#This Row],[Opportunity Name]],2))*1,"")</f>
        <v>2023</v>
      </c>
      <c r="G2861" s="181" t="str">
        <f>MID(All_Opps[[#This Row],[Opportunity Name]],3,2)</f>
        <v>07</v>
      </c>
      <c r="H2861" s="181" t="str">
        <f>LEFT(All_Opps[[#This Row],[Opportunity Name]],7)</f>
        <v>2307 Ev</v>
      </c>
      <c r="I2861" s="181" t="str" cm="1">
        <f t="array" ref="I28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61" s="181" t="str">
        <f>YEAR(All_Opps[[#This Row],[Close_Date]])&amp;"-"&amp;TEXT(MONTH(All_Opps[[#This Row],[Close_Date]]),"00")</f>
        <v>2023-04</v>
      </c>
      <c r="K2861" s="182">
        <f>All_Opps[[#This Row],[Created Date2]]*1</f>
        <v>45017</v>
      </c>
      <c r="L2861" s="183">
        <f>YEAR(All_Opps[[#This Row],[Created_Date]])</f>
        <v>2023</v>
      </c>
      <c r="M2861" s="184">
        <f>WEEKNUM(All_Opps[[#This Row],[Created_Date]],16)</f>
        <v>14</v>
      </c>
      <c r="N2861" s="182">
        <f>All_Opps[[#This Row],[Close Date]]*1</f>
        <v>45030</v>
      </c>
      <c r="O2861" s="185">
        <f>YEAR(All_Opps[[#This Row],[Close_Date]])</f>
        <v>2023</v>
      </c>
      <c r="P2861" s="183">
        <f>MONTH(All_Opps[[#This Row],[Close Date]])</f>
        <v>4</v>
      </c>
      <c r="Q2861" s="181">
        <f>WEEKNUM(All_Opps[[#This Row],[Close Date]],1)</f>
        <v>15</v>
      </c>
      <c r="R286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61" s="4" t="s">
        <v>6033</v>
      </c>
      <c r="T2861" s="4" t="s">
        <v>6034</v>
      </c>
      <c r="U2861" s="68">
        <v>45030</v>
      </c>
      <c r="V2861" s="347" t="s">
        <v>18</v>
      </c>
      <c r="W2861" s="9">
        <v>113445</v>
      </c>
      <c r="X2861" s="4" t="s">
        <v>27</v>
      </c>
      <c r="Y2861" s="4" t="s">
        <v>5320</v>
      </c>
      <c r="Z2861" s="68">
        <v>45017</v>
      </c>
    </row>
    <row r="2862" spans="1:26" ht="12.75" x14ac:dyDescent="0.35">
      <c r="A28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2862" s="181" t="str">
        <f>IF(All_Opps[[#This Row],[WeekMod]]&lt;&gt;"",CONCATENATE(All_Opps[[#This Row],[Opp Year]],"-",TEXT(All_Opps[[#This Row],[WeekMod]],"00#")),"")</f>
        <v>2023-067</v>
      </c>
      <c r="C28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2862" s="181" t="str">
        <f>CONCATENATE(All_Opps[[#This Row],[Opp Year]],"-",TEXT(All_Opps[[#This Row],[Week]],"00#"))</f>
        <v>2023-067</v>
      </c>
      <c r="E2862" s="181">
        <f>IFERROR(VALUE(RIGHT(All_Opps[[#This Row],[Opportunity Name]],2)),"")</f>
        <v>1</v>
      </c>
      <c r="F2862" s="181">
        <f>IFERROR(("20"&amp;LEFT(All_Opps[[#This Row],[Opportunity Name]],2))*1,"")</f>
        <v>2023</v>
      </c>
      <c r="G2862" s="181" t="str">
        <f>MID(All_Opps[[#This Row],[Opportunity Name]],3,2)</f>
        <v>06</v>
      </c>
      <c r="H2862" s="181" t="str">
        <f>LEFT(All_Opps[[#This Row],[Opportunity Name]],7)</f>
        <v>2306-22</v>
      </c>
      <c r="I2862" s="181" t="str" cm="1">
        <f t="array" ref="I28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62" s="181" t="str">
        <f>YEAR(All_Opps[[#This Row],[Close_Date]])&amp;"-"&amp;TEXT(MONTH(All_Opps[[#This Row],[Close_Date]]),"00")</f>
        <v>2023-04</v>
      </c>
      <c r="K2862" s="182">
        <f>All_Opps[[#This Row],[Created Date2]]*1</f>
        <v>45024</v>
      </c>
      <c r="L2862" s="183">
        <f>YEAR(All_Opps[[#This Row],[Created_Date]])</f>
        <v>2023</v>
      </c>
      <c r="M2862" s="184">
        <f>WEEKNUM(All_Opps[[#This Row],[Created_Date]],16)</f>
        <v>15</v>
      </c>
      <c r="N2862" s="182">
        <f>All_Opps[[#This Row],[Close Date]]*1</f>
        <v>45031</v>
      </c>
      <c r="O2862" s="185">
        <f>YEAR(All_Opps[[#This Row],[Close_Date]])</f>
        <v>2023</v>
      </c>
      <c r="P2862" s="183">
        <f>MONTH(All_Opps[[#This Row],[Close Date]])</f>
        <v>4</v>
      </c>
      <c r="Q2862" s="181">
        <f>WEEKNUM(All_Opps[[#This Row],[Close Date]],1)</f>
        <v>15</v>
      </c>
      <c r="R286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54</v>
      </c>
      <c r="S2862" s="4" t="s">
        <v>6035</v>
      </c>
      <c r="T2862" s="4" t="s">
        <v>6036</v>
      </c>
      <c r="U2862" s="68">
        <v>45031</v>
      </c>
      <c r="V2862" s="347" t="s">
        <v>19</v>
      </c>
      <c r="W2862" s="9">
        <v>17116</v>
      </c>
      <c r="X2862" s="4" t="s">
        <v>13</v>
      </c>
      <c r="Y2862" s="4" t="s">
        <v>6037</v>
      </c>
      <c r="Z2862" s="68">
        <v>45024</v>
      </c>
    </row>
    <row r="2863" spans="1:26" ht="12.75" x14ac:dyDescent="0.35">
      <c r="A28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2863" s="181" t="str">
        <f>IF(All_Opps[[#This Row],[WeekMod]]&lt;&gt;"",CONCATENATE(All_Opps[[#This Row],[Opp Year]],"-",TEXT(All_Opps[[#This Row],[WeekMod]],"00#")),"")</f>
        <v>2023-067</v>
      </c>
      <c r="C28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2863" s="181" t="str">
        <f>CONCATENATE(All_Opps[[#This Row],[Opp Year]],"-",TEXT(All_Opps[[#This Row],[Week]],"00#"))</f>
        <v>2023-067</v>
      </c>
      <c r="E2863" s="181">
        <f>IFERROR(VALUE(RIGHT(All_Opps[[#This Row],[Opportunity Name]],2)),"")</f>
        <v>6</v>
      </c>
      <c r="F2863" s="181">
        <f>IFERROR(("20"&amp;LEFT(All_Opps[[#This Row],[Opportunity Name]],2))*1,"")</f>
        <v>2023</v>
      </c>
      <c r="G2863" s="181" t="str">
        <f>MID(All_Opps[[#This Row],[Opportunity Name]],3,2)</f>
        <v>07</v>
      </c>
      <c r="H2863" s="181" t="str">
        <f>LEFT(All_Opps[[#This Row],[Opportunity Name]],7)</f>
        <v>2307-34</v>
      </c>
      <c r="I2863" s="181" t="str" cm="1">
        <f t="array" ref="I28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63" s="181" t="str">
        <f>YEAR(All_Opps[[#This Row],[Close_Date]])&amp;"-"&amp;TEXT(MONTH(All_Opps[[#This Row],[Close_Date]]),"00")</f>
        <v>2023-04</v>
      </c>
      <c r="K2863" s="182">
        <f>All_Opps[[#This Row],[Created Date2]]*1</f>
        <v>45025</v>
      </c>
      <c r="L2863" s="183">
        <f>YEAR(All_Opps[[#This Row],[Created_Date]])</f>
        <v>2023</v>
      </c>
      <c r="M2863" s="184">
        <f>WEEKNUM(All_Opps[[#This Row],[Created_Date]],16)</f>
        <v>15</v>
      </c>
      <c r="N2863" s="182">
        <f>All_Opps[[#This Row],[Close Date]]*1</f>
        <v>45031</v>
      </c>
      <c r="O2863" s="185">
        <f>YEAR(All_Opps[[#This Row],[Close_Date]])</f>
        <v>2023</v>
      </c>
      <c r="P2863" s="183">
        <f>MONTH(All_Opps[[#This Row],[Close Date]])</f>
        <v>4</v>
      </c>
      <c r="Q2863" s="181">
        <f>WEEKNUM(All_Opps[[#This Row],[Close Date]],1)</f>
        <v>15</v>
      </c>
      <c r="R286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83</v>
      </c>
      <c r="S2863" s="4" t="s">
        <v>6038</v>
      </c>
      <c r="T2863" s="4" t="s">
        <v>6039</v>
      </c>
      <c r="U2863" s="68">
        <v>45031</v>
      </c>
      <c r="V2863" s="347" t="s">
        <v>19</v>
      </c>
      <c r="W2863" s="341">
        <v>252901</v>
      </c>
      <c r="X2863" s="4" t="s">
        <v>11</v>
      </c>
      <c r="Y2863" s="4" t="s">
        <v>328</v>
      </c>
      <c r="Z2863" s="68">
        <v>45025</v>
      </c>
    </row>
    <row r="2864" spans="1:26" ht="12.75" x14ac:dyDescent="0.35">
      <c r="A28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2864" s="181" t="str">
        <f>IF(All_Opps[[#This Row],[WeekMod]]&lt;&gt;"",CONCATENATE(All_Opps[[#This Row],[Opp Year]],"-",TEXT(All_Opps[[#This Row],[WeekMod]],"00#")),"")</f>
        <v>2023-069</v>
      </c>
      <c r="C28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2864" s="181" t="str">
        <f>CONCATENATE(All_Opps[[#This Row],[Opp Year]],"-",TEXT(All_Opps[[#This Row],[Week]],"00#"))</f>
        <v>2023-069</v>
      </c>
      <c r="E2864" s="181">
        <f>IFERROR(VALUE(RIGHT(All_Opps[[#This Row],[Opportunity Name]],2)),"")</f>
        <v>12</v>
      </c>
      <c r="F2864" s="181">
        <f>IFERROR(("20"&amp;LEFT(All_Opps[[#This Row],[Opportunity Name]],2))*1,"")</f>
        <v>2023</v>
      </c>
      <c r="G2864" s="181" t="str">
        <f>MID(All_Opps[[#This Row],[Opportunity Name]],3,2)</f>
        <v>04</v>
      </c>
      <c r="H2864" s="181" t="str">
        <f>LEFT(All_Opps[[#This Row],[Opportunity Name]],7)</f>
        <v>2304-17</v>
      </c>
      <c r="I2864" s="181" t="str" cm="1">
        <f t="array" ref="I28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64" s="181" t="str">
        <f>YEAR(All_Opps[[#This Row],[Close_Date]])&amp;"-"&amp;TEXT(MONTH(All_Opps[[#This Row],[Close_Date]]),"00")</f>
        <v>2023-04</v>
      </c>
      <c r="K2864" s="182">
        <f>All_Opps[[#This Row],[Created Date2]]*1</f>
        <v>45044</v>
      </c>
      <c r="L2864" s="183">
        <f>YEAR(All_Opps[[#This Row],[Created_Date]])</f>
        <v>2023</v>
      </c>
      <c r="M2864" s="184">
        <f>WEEKNUM(All_Opps[[#This Row],[Created_Date]],16)</f>
        <v>17</v>
      </c>
      <c r="N2864" s="182">
        <f>All_Opps[[#This Row],[Close Date]]*1</f>
        <v>45044</v>
      </c>
      <c r="O2864" s="185">
        <f>YEAR(All_Opps[[#This Row],[Close_Date]])</f>
        <v>2023</v>
      </c>
      <c r="P2864" s="183">
        <f>MONTH(All_Opps[[#This Row],[Close Date]])</f>
        <v>4</v>
      </c>
      <c r="Q2864" s="181">
        <f>WEEKNUM(All_Opps[[#This Row],[Close Date]],1)</f>
        <v>17</v>
      </c>
      <c r="R286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64" s="4" t="s">
        <v>6040</v>
      </c>
      <c r="T2864" s="4" t="s">
        <v>6041</v>
      </c>
      <c r="U2864" s="68">
        <v>45044</v>
      </c>
      <c r="V2864" s="347" t="s">
        <v>19</v>
      </c>
      <c r="W2864" s="9">
        <v>344638</v>
      </c>
      <c r="X2864" s="4" t="s">
        <v>13</v>
      </c>
      <c r="Y2864" s="4" t="s">
        <v>5320</v>
      </c>
      <c r="Z2864" s="68">
        <v>45044</v>
      </c>
    </row>
    <row r="2865" spans="1:26" ht="12.75" x14ac:dyDescent="0.35">
      <c r="A28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2865" s="181" t="str">
        <f>IF(All_Opps[[#This Row],[WeekMod]]&lt;&gt;"",CONCATENATE(All_Opps[[#This Row],[Opp Year]],"-",TEXT(All_Opps[[#This Row],[WeekMod]],"00#")),"")</f>
        <v>2024-015</v>
      </c>
      <c r="C28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2865" s="181" t="str">
        <f>CONCATENATE(All_Opps[[#This Row],[Opp Year]],"-",TEXT(All_Opps[[#This Row],[Week]],"00#"))</f>
        <v>2024-015</v>
      </c>
      <c r="E2865" s="181">
        <f>IFERROR(VALUE(RIGHT(All_Opps[[#This Row],[Opportunity Name]],2)),"")</f>
        <v>2</v>
      </c>
      <c r="F2865" s="181">
        <f>IFERROR(("20"&amp;LEFT(All_Opps[[#This Row],[Opportunity Name]],2))*1,"")</f>
        <v>2024</v>
      </c>
      <c r="G2865" s="181" t="str">
        <f>MID(All_Opps[[#This Row],[Opportunity Name]],3,2)</f>
        <v>02</v>
      </c>
      <c r="H2865" s="181" t="str">
        <f>LEFT(All_Opps[[#This Row],[Opportunity Name]],7)</f>
        <v>2402 Ca</v>
      </c>
      <c r="I2865" s="181" t="str" cm="1">
        <f t="array" ref="I28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65" s="181" t="str">
        <f>YEAR(All_Opps[[#This Row],[Close_Date]])&amp;"-"&amp;TEXT(MONTH(All_Opps[[#This Row],[Close_Date]]),"00")</f>
        <v>2023-04</v>
      </c>
      <c r="K2865" s="182">
        <f>All_Opps[[#This Row],[Created Date2]]*1</f>
        <v>45025</v>
      </c>
      <c r="L2865" s="183">
        <f>YEAR(All_Opps[[#This Row],[Created_Date]])</f>
        <v>2023</v>
      </c>
      <c r="M2865" s="184">
        <f>WEEKNUM(All_Opps[[#This Row],[Created_Date]],16)</f>
        <v>15</v>
      </c>
      <c r="N2865" s="182">
        <f>All_Opps[[#This Row],[Close Date]]*1</f>
        <v>45031</v>
      </c>
      <c r="O2865" s="185">
        <f>YEAR(All_Opps[[#This Row],[Close_Date]])</f>
        <v>2023</v>
      </c>
      <c r="P2865" s="183">
        <f>MONTH(All_Opps[[#This Row],[Close Date]])</f>
        <v>4</v>
      </c>
      <c r="Q2865" s="181">
        <f>WEEKNUM(All_Opps[[#This Row],[Close Date]],1)</f>
        <v>15</v>
      </c>
      <c r="R286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65" s="4" t="s">
        <v>6042</v>
      </c>
      <c r="T2865" s="4" t="s">
        <v>6043</v>
      </c>
      <c r="U2865" s="68">
        <v>45031</v>
      </c>
      <c r="V2865" s="347" t="s">
        <v>18</v>
      </c>
      <c r="W2865" s="9">
        <v>73403</v>
      </c>
      <c r="X2865" s="4" t="s">
        <v>13</v>
      </c>
      <c r="Y2865" s="4" t="s">
        <v>1285</v>
      </c>
      <c r="Z2865" s="68">
        <v>45025</v>
      </c>
    </row>
    <row r="2866" spans="1:26" ht="12.75" x14ac:dyDescent="0.35">
      <c r="A28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2866" s="181" t="str">
        <f>IF(All_Opps[[#This Row],[WeekMod]]&lt;&gt;"",CONCATENATE(All_Opps[[#This Row],[Opp Year]],"-",TEXT(All_Opps[[#This Row],[WeekMod]],"00#")),"")</f>
        <v>2023-066</v>
      </c>
      <c r="C28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2866" s="181" t="str">
        <f>CONCATENATE(All_Opps[[#This Row],[Opp Year]],"-",TEXT(All_Opps[[#This Row],[Week]],"00#"))</f>
        <v>2023-066</v>
      </c>
      <c r="E2866" s="181">
        <f>IFERROR(VALUE(RIGHT(All_Opps[[#This Row],[Opportunity Name]],2)),"")</f>
        <v>2</v>
      </c>
      <c r="F2866" s="181">
        <f>IFERROR(("20"&amp;LEFT(All_Opps[[#This Row],[Opportunity Name]],2))*1,"")</f>
        <v>2023</v>
      </c>
      <c r="G2866" s="181" t="str">
        <f>MID(All_Opps[[#This Row],[Opportunity Name]],3,2)</f>
        <v>06</v>
      </c>
      <c r="H2866" s="181" t="str">
        <f>LEFT(All_Opps[[#This Row],[Opportunity Name]],7)</f>
        <v>2306-23</v>
      </c>
      <c r="I2866" s="181" t="str" cm="1">
        <f t="array" ref="I28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66" s="181" t="str">
        <f>YEAR(All_Opps[[#This Row],[Close_Date]])&amp;"-"&amp;TEXT(MONTH(All_Opps[[#This Row],[Close_Date]]),"00")</f>
        <v>2023-04</v>
      </c>
      <c r="K2866" s="182">
        <f>All_Opps[[#This Row],[Created Date2]]*1</f>
        <v>45014</v>
      </c>
      <c r="L2866" s="183">
        <f>YEAR(All_Opps[[#This Row],[Created_Date]])</f>
        <v>2023</v>
      </c>
      <c r="M2866" s="184">
        <f>WEEKNUM(All_Opps[[#This Row],[Created_Date]],16)</f>
        <v>13</v>
      </c>
      <c r="N2866" s="182">
        <f>All_Opps[[#This Row],[Close Date]]*1</f>
        <v>45020</v>
      </c>
      <c r="O2866" s="185">
        <f>YEAR(All_Opps[[#This Row],[Close_Date]])</f>
        <v>2023</v>
      </c>
      <c r="P2866" s="183">
        <f>MONTH(All_Opps[[#This Row],[Close Date]])</f>
        <v>4</v>
      </c>
      <c r="Q2866" s="181">
        <f>WEEKNUM(All_Opps[[#This Row],[Close Date]],1)</f>
        <v>14</v>
      </c>
      <c r="R286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64</v>
      </c>
      <c r="S2866" s="4" t="s">
        <v>6044</v>
      </c>
      <c r="T2866" s="4" t="s">
        <v>6045</v>
      </c>
      <c r="U2866" s="68">
        <v>45020</v>
      </c>
      <c r="V2866" s="347" t="s">
        <v>19</v>
      </c>
      <c r="W2866" s="9">
        <v>36363</v>
      </c>
      <c r="X2866" s="4" t="s">
        <v>5</v>
      </c>
      <c r="Y2866" s="4" t="s">
        <v>5320</v>
      </c>
      <c r="Z2866" s="68">
        <v>45014</v>
      </c>
    </row>
    <row r="2867" spans="1:26" ht="12.75" x14ac:dyDescent="0.35">
      <c r="A28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2867" s="181" t="str">
        <f>IF(All_Opps[[#This Row],[WeekMod]]&lt;&gt;"",CONCATENATE(All_Opps[[#This Row],[Opp Year]],"-",TEXT(All_Opps[[#This Row],[WeekMod]],"00#")),"")</f>
        <v>2024-018</v>
      </c>
      <c r="C28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2867" s="181" t="str">
        <f>CONCATENATE(All_Opps[[#This Row],[Opp Year]],"-",TEXT(All_Opps[[#This Row],[Week]],"00#"))</f>
        <v>2024-018</v>
      </c>
      <c r="E2867" s="181">
        <f>IFERROR(VALUE(RIGHT(All_Opps[[#This Row],[Opportunity Name]],2)),"")</f>
        <v>10</v>
      </c>
      <c r="F2867" s="181">
        <f>IFERROR(("20"&amp;LEFT(All_Opps[[#This Row],[Opportunity Name]],2))*1,"")</f>
        <v>2024</v>
      </c>
      <c r="G2867" s="181" t="str">
        <f>MID(All_Opps[[#This Row],[Opportunity Name]],3,2)</f>
        <v>05</v>
      </c>
      <c r="H2867" s="181" t="str">
        <f>LEFT(All_Opps[[#This Row],[Opportunity Name]],7)</f>
        <v>2405 Gr</v>
      </c>
      <c r="I2867" s="181" t="str" cm="1">
        <f t="array" ref="I28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67" s="181" t="str">
        <f>YEAR(All_Opps[[#This Row],[Close_Date]])&amp;"-"&amp;TEXT(MONTH(All_Opps[[#This Row],[Close_Date]]),"00")</f>
        <v>2023-05</v>
      </c>
      <c r="K2867" s="182">
        <f>All_Opps[[#This Row],[Created Date2]]*1</f>
        <v>45049</v>
      </c>
      <c r="L2867" s="183">
        <f>YEAR(All_Opps[[#This Row],[Created_Date]])</f>
        <v>2023</v>
      </c>
      <c r="M2867" s="184">
        <f>WEEKNUM(All_Opps[[#This Row],[Created_Date]],16)</f>
        <v>18</v>
      </c>
      <c r="N2867" s="182">
        <f>All_Opps[[#This Row],[Close Date]]*1</f>
        <v>45052</v>
      </c>
      <c r="O2867" s="185">
        <f>YEAR(All_Opps[[#This Row],[Close_Date]])</f>
        <v>2023</v>
      </c>
      <c r="P2867" s="183">
        <f>MONTH(All_Opps[[#This Row],[Close Date]])</f>
        <v>5</v>
      </c>
      <c r="Q2867" s="181">
        <f>WEEKNUM(All_Opps[[#This Row],[Close Date]],1)</f>
        <v>18</v>
      </c>
      <c r="R286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67" s="4" t="s">
        <v>6046</v>
      </c>
      <c r="T2867" s="4" t="s">
        <v>6047</v>
      </c>
      <c r="U2867" s="68">
        <v>45052</v>
      </c>
      <c r="V2867" s="347" t="s">
        <v>18</v>
      </c>
      <c r="W2867" s="9">
        <v>230055</v>
      </c>
      <c r="X2867" s="4" t="s">
        <v>13</v>
      </c>
      <c r="Y2867" s="4" t="s">
        <v>1285</v>
      </c>
      <c r="Z2867" s="68">
        <v>45049</v>
      </c>
    </row>
    <row r="2868" spans="1:26" ht="12.75" x14ac:dyDescent="0.35">
      <c r="A28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2868" s="181" t="str">
        <f>IF(All_Opps[[#This Row],[WeekMod]]&lt;&gt;"",CONCATENATE(All_Opps[[#This Row],[Opp Year]],"-",TEXT(All_Opps[[#This Row],[WeekMod]],"00#")),"")</f>
        <v>2023-066</v>
      </c>
      <c r="C28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2868" s="181" t="str">
        <f>CONCATENATE(All_Opps[[#This Row],[Opp Year]],"-",TEXT(All_Opps[[#This Row],[Week]],"00#"))</f>
        <v>2023-066</v>
      </c>
      <c r="E2868" s="181">
        <f>IFERROR(VALUE(RIGHT(All_Opps[[#This Row],[Opportunity Name]],2)),"")</f>
        <v>2</v>
      </c>
      <c r="F2868" s="181">
        <f>IFERROR(("20"&amp;LEFT(All_Opps[[#This Row],[Opportunity Name]],2))*1,"")</f>
        <v>2023</v>
      </c>
      <c r="G2868" s="181" t="str">
        <f>MID(All_Opps[[#This Row],[Opportunity Name]],3,2)</f>
        <v>07</v>
      </c>
      <c r="H2868" s="181" t="str">
        <f>LEFT(All_Opps[[#This Row],[Opportunity Name]],7)</f>
        <v>2307-33</v>
      </c>
      <c r="I2868" s="181" t="str" cm="1">
        <f t="array" ref="I28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68" s="181" t="str">
        <f>YEAR(All_Opps[[#This Row],[Close_Date]])&amp;"-"&amp;TEXT(MONTH(All_Opps[[#This Row],[Close_Date]]),"00")</f>
        <v>2023-04</v>
      </c>
      <c r="K2868" s="182">
        <f>All_Opps[[#This Row],[Created Date2]]*1</f>
        <v>45024</v>
      </c>
      <c r="L2868" s="183">
        <f>YEAR(All_Opps[[#This Row],[Created_Date]])</f>
        <v>2023</v>
      </c>
      <c r="M2868" s="184">
        <f>WEEKNUM(All_Opps[[#This Row],[Created_Date]],16)</f>
        <v>15</v>
      </c>
      <c r="N2868" s="182">
        <f>All_Opps[[#This Row],[Close Date]]*1</f>
        <v>45024</v>
      </c>
      <c r="O2868" s="185">
        <f>YEAR(All_Opps[[#This Row],[Close_Date]])</f>
        <v>2023</v>
      </c>
      <c r="P2868" s="183">
        <f>MONTH(All_Opps[[#This Row],[Close Date]])</f>
        <v>4</v>
      </c>
      <c r="Q2868" s="181">
        <f>WEEKNUM(All_Opps[[#This Row],[Close Date]],1)</f>
        <v>14</v>
      </c>
      <c r="R286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84</v>
      </c>
      <c r="S2868" s="4" t="s">
        <v>6048</v>
      </c>
      <c r="T2868" s="4" t="s">
        <v>6049</v>
      </c>
      <c r="U2868" s="68">
        <v>45024</v>
      </c>
      <c r="V2868" s="347" t="s">
        <v>19</v>
      </c>
      <c r="W2868" s="341">
        <v>56141</v>
      </c>
      <c r="X2868" s="4" t="s">
        <v>175</v>
      </c>
      <c r="Y2868" s="4" t="s">
        <v>328</v>
      </c>
      <c r="Z2868" s="68">
        <v>45024</v>
      </c>
    </row>
    <row r="2869" spans="1:26" ht="12.75" x14ac:dyDescent="0.35">
      <c r="A28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2869" s="181" t="str">
        <f>IF(All_Opps[[#This Row],[WeekMod]]&lt;&gt;"",CONCATENATE(All_Opps[[#This Row],[Opp Year]],"-",TEXT(All_Opps[[#This Row],[WeekMod]],"00#")),"")</f>
        <v>2024-017</v>
      </c>
      <c r="C28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2869" s="181" t="str">
        <f>CONCATENATE(All_Opps[[#This Row],[Opp Year]],"-",TEXT(All_Opps[[#This Row],[Week]],"00#"))</f>
        <v>2024-017</v>
      </c>
      <c r="E2869" s="181">
        <f>IFERROR(VALUE(RIGHT(All_Opps[[#This Row],[Opportunity Name]],2)),"")</f>
        <v>2</v>
      </c>
      <c r="F2869" s="181">
        <f>IFERROR(("20"&amp;LEFT(All_Opps[[#This Row],[Opportunity Name]],2))*1,"")</f>
        <v>2024</v>
      </c>
      <c r="G2869" s="181" t="str">
        <f>MID(All_Opps[[#This Row],[Opportunity Name]],3,2)</f>
        <v>08</v>
      </c>
      <c r="H2869" s="181" t="str">
        <f>LEFT(All_Opps[[#This Row],[Opportunity Name]],7)</f>
        <v>2408-06</v>
      </c>
      <c r="I2869" s="181" t="str" cm="1">
        <f t="array" ref="I28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69" s="181" t="str">
        <f>YEAR(All_Opps[[#This Row],[Close_Date]])&amp;"-"&amp;TEXT(MONTH(All_Opps[[#This Row],[Close_Date]]),"00")</f>
        <v>2023-04</v>
      </c>
      <c r="K2869" s="182">
        <f>All_Opps[[#This Row],[Created Date2]]*1</f>
        <v>45028</v>
      </c>
      <c r="L2869" s="183">
        <f>YEAR(All_Opps[[#This Row],[Created_Date]])</f>
        <v>2023</v>
      </c>
      <c r="M2869" s="184">
        <f>WEEKNUM(All_Opps[[#This Row],[Created_Date]],16)</f>
        <v>15</v>
      </c>
      <c r="N2869" s="182">
        <f>All_Opps[[#This Row],[Close Date]]*1</f>
        <v>45042</v>
      </c>
      <c r="O2869" s="185">
        <f>YEAR(All_Opps[[#This Row],[Close_Date]])</f>
        <v>2023</v>
      </c>
      <c r="P2869" s="183">
        <f>MONTH(All_Opps[[#This Row],[Close Date]])</f>
        <v>4</v>
      </c>
      <c r="Q2869" s="181">
        <f>WEEKNUM(All_Opps[[#This Row],[Close Date]],1)</f>
        <v>17</v>
      </c>
      <c r="R286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477</v>
      </c>
      <c r="S2869" s="4" t="s">
        <v>6050</v>
      </c>
      <c r="T2869" s="4" t="s">
        <v>6051</v>
      </c>
      <c r="U2869" s="68">
        <v>45042</v>
      </c>
      <c r="V2869" s="347" t="s">
        <v>19</v>
      </c>
      <c r="W2869" s="341">
        <v>33688</v>
      </c>
      <c r="X2869" s="4" t="s">
        <v>6</v>
      </c>
      <c r="Y2869" s="4" t="s">
        <v>328</v>
      </c>
      <c r="Z2869" s="68">
        <v>45028</v>
      </c>
    </row>
    <row r="2870" spans="1:26" ht="12.75" x14ac:dyDescent="0.35">
      <c r="A28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2870" s="181" t="str">
        <f>IF(All_Opps[[#This Row],[WeekMod]]&lt;&gt;"",CONCATENATE(All_Opps[[#This Row],[Opp Year]],"-",TEXT(All_Opps[[#This Row],[WeekMod]],"00#")),"")</f>
        <v>2023-074</v>
      </c>
      <c r="C28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2870" s="181" t="str">
        <f>CONCATENATE(All_Opps[[#This Row],[Opp Year]],"-",TEXT(All_Opps[[#This Row],[Week]],"00#"))</f>
        <v>2023-074</v>
      </c>
      <c r="E2870" s="181">
        <f>IFERROR(VALUE(RIGHT(All_Opps[[#This Row],[Opportunity Name]],2)),"")</f>
        <v>2</v>
      </c>
      <c r="F2870" s="181">
        <f>IFERROR(("20"&amp;LEFT(All_Opps[[#This Row],[Opportunity Name]],2))*1,"")</f>
        <v>2023</v>
      </c>
      <c r="G2870" s="181" t="str">
        <f>MID(All_Opps[[#This Row],[Opportunity Name]],3,2)</f>
        <v>08</v>
      </c>
      <c r="H2870" s="181" t="str">
        <f>LEFT(All_Opps[[#This Row],[Opportunity Name]],7)</f>
        <v>2308 La</v>
      </c>
      <c r="I2870" s="181" t="str" cm="1">
        <f t="array" ref="I28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70" s="181" t="str">
        <f>YEAR(All_Opps[[#This Row],[Close_Date]])&amp;"-"&amp;TEXT(MONTH(All_Opps[[#This Row],[Close_Date]]),"00")</f>
        <v>2023-06</v>
      </c>
      <c r="K2870" s="182">
        <f>All_Opps[[#This Row],[Created Date2]]*1</f>
        <v>45077</v>
      </c>
      <c r="L2870" s="183">
        <f>YEAR(All_Opps[[#This Row],[Created_Date]])</f>
        <v>2023</v>
      </c>
      <c r="M2870" s="184">
        <f>WEEKNUM(All_Opps[[#This Row],[Created_Date]],16)</f>
        <v>22</v>
      </c>
      <c r="N2870" s="182">
        <f>All_Opps[[#This Row],[Close Date]]*1</f>
        <v>45079</v>
      </c>
      <c r="O2870" s="185">
        <f>YEAR(All_Opps[[#This Row],[Close_Date]])</f>
        <v>2023</v>
      </c>
      <c r="P2870" s="183">
        <f>MONTH(All_Opps[[#This Row],[Close Date]])</f>
        <v>6</v>
      </c>
      <c r="Q2870" s="181">
        <f>WEEKNUM(All_Opps[[#This Row],[Close Date]],1)</f>
        <v>22</v>
      </c>
      <c r="R287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70" s="4" t="s">
        <v>6052</v>
      </c>
      <c r="T2870" s="4" t="s">
        <v>6053</v>
      </c>
      <c r="U2870" s="68">
        <v>45079</v>
      </c>
      <c r="V2870" s="347" t="s">
        <v>18</v>
      </c>
      <c r="W2870" s="9">
        <v>65312</v>
      </c>
      <c r="X2870" s="4" t="s">
        <v>5</v>
      </c>
      <c r="Y2870" s="4" t="s">
        <v>5320</v>
      </c>
      <c r="Z2870" s="68">
        <v>45077</v>
      </c>
    </row>
    <row r="2871" spans="1:26" ht="12.75" x14ac:dyDescent="0.35">
      <c r="A28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2871" s="181" t="str">
        <f>IF(All_Opps[[#This Row],[WeekMod]]&lt;&gt;"",CONCATENATE(All_Opps[[#This Row],[Opp Year]],"-",TEXT(All_Opps[[#This Row],[WeekMod]],"00#")),"")</f>
        <v>2024-020</v>
      </c>
      <c r="C28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2871" s="181" t="str">
        <f>CONCATENATE(All_Opps[[#This Row],[Opp Year]],"-",TEXT(All_Opps[[#This Row],[Week]],"00#"))</f>
        <v>2024-020</v>
      </c>
      <c r="E2871" s="181">
        <f>IFERROR(VALUE(RIGHT(All_Opps[[#This Row],[Opportunity Name]],2)),"")</f>
        <v>6</v>
      </c>
      <c r="F2871" s="181">
        <f>IFERROR(("20"&amp;LEFT(All_Opps[[#This Row],[Opportunity Name]],2))*1,"")</f>
        <v>2024</v>
      </c>
      <c r="G2871" s="181" t="str">
        <f>MID(All_Opps[[#This Row],[Opportunity Name]],3,2)</f>
        <v>06</v>
      </c>
      <c r="H2871" s="181" t="str">
        <f>LEFT(All_Opps[[#This Row],[Opportunity Name]],7)</f>
        <v>2406-04</v>
      </c>
      <c r="I2871" s="181" t="str" cm="1">
        <f t="array" ref="I28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71" s="181" t="str">
        <f>YEAR(All_Opps[[#This Row],[Close_Date]])&amp;"-"&amp;TEXT(MONTH(All_Opps[[#This Row],[Close_Date]]),"00")</f>
        <v>2023-05</v>
      </c>
      <c r="K2871" s="182">
        <f>All_Opps[[#This Row],[Created Date2]]*1</f>
        <v>45052</v>
      </c>
      <c r="L2871" s="183">
        <f>YEAR(All_Opps[[#This Row],[Created_Date]])</f>
        <v>2023</v>
      </c>
      <c r="M2871" s="184">
        <f>WEEKNUM(All_Opps[[#This Row],[Created_Date]],16)</f>
        <v>19</v>
      </c>
      <c r="N2871" s="182">
        <f>All_Opps[[#This Row],[Close Date]]*1</f>
        <v>45062</v>
      </c>
      <c r="O2871" s="185">
        <f>YEAR(All_Opps[[#This Row],[Close_Date]])</f>
        <v>2023</v>
      </c>
      <c r="P2871" s="183">
        <f>MONTH(All_Opps[[#This Row],[Close Date]])</f>
        <v>5</v>
      </c>
      <c r="Q2871" s="181">
        <f>WEEKNUM(All_Opps[[#This Row],[Close Date]],1)</f>
        <v>20</v>
      </c>
      <c r="R287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392</v>
      </c>
      <c r="S2871" s="4" t="s">
        <v>6054</v>
      </c>
      <c r="T2871" s="4" t="s">
        <v>6055</v>
      </c>
      <c r="U2871" s="68">
        <v>45062</v>
      </c>
      <c r="V2871" s="347" t="s">
        <v>19</v>
      </c>
      <c r="W2871" s="9">
        <v>259616</v>
      </c>
      <c r="X2871" s="4" t="s">
        <v>13</v>
      </c>
      <c r="Y2871" s="4" t="s">
        <v>1285</v>
      </c>
      <c r="Z2871" s="68">
        <v>45052</v>
      </c>
    </row>
    <row r="2872" spans="1:26" ht="12.75" x14ac:dyDescent="0.35">
      <c r="A28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2872" s="181" t="str">
        <f>IF(All_Opps[[#This Row],[WeekMod]]&lt;&gt;"",CONCATENATE(All_Opps[[#This Row],[Opp Year]],"-",TEXT(All_Opps[[#This Row],[WeekMod]],"00#")),"")</f>
        <v>2024-020</v>
      </c>
      <c r="C28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2872" s="181" t="str">
        <f>CONCATENATE(All_Opps[[#This Row],[Opp Year]],"-",TEXT(All_Opps[[#This Row],[Week]],"00#"))</f>
        <v>2024-020</v>
      </c>
      <c r="E2872" s="181">
        <f>IFERROR(VALUE(RIGHT(All_Opps[[#This Row],[Opportunity Name]],2)),"")</f>
        <v>2</v>
      </c>
      <c r="F2872" s="181">
        <f>IFERROR(("20"&amp;LEFT(All_Opps[[#This Row],[Opportunity Name]],2))*1,"")</f>
        <v>2024</v>
      </c>
      <c r="G2872" s="181" t="str">
        <f>MID(All_Opps[[#This Row],[Opportunity Name]],3,2)</f>
        <v>01</v>
      </c>
      <c r="H2872" s="181" t="str">
        <f>LEFT(All_Opps[[#This Row],[Opportunity Name]],7)</f>
        <v>2401-01</v>
      </c>
      <c r="I2872" s="181" t="str" cm="1">
        <f t="array" ref="I28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72" s="181" t="str">
        <f>YEAR(All_Opps[[#This Row],[Close_Date]])&amp;"-"&amp;TEXT(MONTH(All_Opps[[#This Row],[Close_Date]]),"00")</f>
        <v>2023-05</v>
      </c>
      <c r="K2872" s="182">
        <f>All_Opps[[#This Row],[Created Date2]]*1</f>
        <v>45052</v>
      </c>
      <c r="L2872" s="183">
        <f>YEAR(All_Opps[[#This Row],[Created_Date]])</f>
        <v>2023</v>
      </c>
      <c r="M2872" s="184">
        <f>WEEKNUM(All_Opps[[#This Row],[Created_Date]],16)</f>
        <v>19</v>
      </c>
      <c r="N2872" s="182">
        <f>All_Opps[[#This Row],[Close Date]]*1</f>
        <v>45063</v>
      </c>
      <c r="O2872" s="185">
        <f>YEAR(All_Opps[[#This Row],[Close_Date]])</f>
        <v>2023</v>
      </c>
      <c r="P2872" s="183">
        <f>MONTH(All_Opps[[#This Row],[Close Date]])</f>
        <v>5</v>
      </c>
      <c r="Q2872" s="181">
        <f>WEEKNUM(All_Opps[[#This Row],[Close Date]],1)</f>
        <v>20</v>
      </c>
      <c r="R287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240</v>
      </c>
      <c r="S2872" s="4" t="s">
        <v>6056</v>
      </c>
      <c r="T2872" s="4" t="s">
        <v>6057</v>
      </c>
      <c r="U2872" s="68">
        <v>45063</v>
      </c>
      <c r="V2872" s="347" t="s">
        <v>19</v>
      </c>
      <c r="W2872" s="341">
        <v>73905</v>
      </c>
      <c r="X2872" s="4" t="s">
        <v>13</v>
      </c>
      <c r="Y2872" s="4" t="s">
        <v>328</v>
      </c>
      <c r="Z2872" s="68">
        <v>45052</v>
      </c>
    </row>
    <row r="2873" spans="1:26" ht="12.75" x14ac:dyDescent="0.35">
      <c r="A28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2873" s="181" t="str">
        <f>IF(All_Opps[[#This Row],[WeekMod]]&lt;&gt;"",CONCATENATE(All_Opps[[#This Row],[Opp Year]],"-",TEXT(All_Opps[[#This Row],[WeekMod]],"00#")),"")</f>
        <v>2024-015</v>
      </c>
      <c r="C28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2873" s="181" t="str">
        <f>CONCATENATE(All_Opps[[#This Row],[Opp Year]],"-",TEXT(All_Opps[[#This Row],[Week]],"00#"))</f>
        <v>2024-015</v>
      </c>
      <c r="E2873" s="181">
        <f>IFERROR(VALUE(RIGHT(All_Opps[[#This Row],[Opportunity Name]],2)),"")</f>
        <v>2</v>
      </c>
      <c r="F2873" s="181">
        <f>IFERROR(("20"&amp;LEFT(All_Opps[[#This Row],[Opportunity Name]],2))*1,"")</f>
        <v>2024</v>
      </c>
      <c r="G2873" s="181" t="str">
        <f>MID(All_Opps[[#This Row],[Opportunity Name]],3,2)</f>
        <v>XX</v>
      </c>
      <c r="H2873" s="181" t="str">
        <f>LEFT(All_Opps[[#This Row],[Opportunity Name]],7)</f>
        <v>24XX-XX</v>
      </c>
      <c r="I2873" s="181" t="str" cm="1">
        <f t="array" ref="I28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873" s="181" t="str">
        <f>YEAR(All_Opps[[#This Row],[Close_Date]])&amp;"-"&amp;TEXT(MONTH(All_Opps[[#This Row],[Close_Date]]),"00")</f>
        <v>2023-04</v>
      </c>
      <c r="K2873" s="182">
        <f>All_Opps[[#This Row],[Created Date2]]*1</f>
        <v>45005</v>
      </c>
      <c r="L2873" s="183">
        <f>YEAR(All_Opps[[#This Row],[Created_Date]])</f>
        <v>2023</v>
      </c>
      <c r="M2873" s="184">
        <f>WEEKNUM(All_Opps[[#This Row],[Created_Date]],16)</f>
        <v>12</v>
      </c>
      <c r="N2873" s="182">
        <f>All_Opps[[#This Row],[Close Date]]*1</f>
        <v>45025</v>
      </c>
      <c r="O2873" s="185">
        <f>YEAR(All_Opps[[#This Row],[Close_Date]])</f>
        <v>2023</v>
      </c>
      <c r="P2873" s="183">
        <f>MONTH(All_Opps[[#This Row],[Close Date]])</f>
        <v>4</v>
      </c>
      <c r="Q2873" s="181">
        <f>WEEKNUM(All_Opps[[#This Row],[Close Date]],1)</f>
        <v>15</v>
      </c>
      <c r="R287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73" s="4" t="s">
        <v>6058</v>
      </c>
      <c r="T2873" s="4" t="s">
        <v>6059</v>
      </c>
      <c r="U2873" s="68">
        <v>45025</v>
      </c>
      <c r="V2873" s="347" t="s">
        <v>20</v>
      </c>
      <c r="W2873" s="9">
        <v>50232</v>
      </c>
      <c r="X2873" s="4" t="s">
        <v>15</v>
      </c>
      <c r="Y2873" s="4" t="s">
        <v>5320</v>
      </c>
      <c r="Z2873" s="68">
        <v>45005</v>
      </c>
    </row>
    <row r="2874" spans="1:26" ht="12.75" x14ac:dyDescent="0.35">
      <c r="A28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2874" s="181" t="str">
        <f>IF(All_Opps[[#This Row],[WeekMod]]&lt;&gt;"",CONCATENATE(All_Opps[[#This Row],[Opp Year]],"-",TEXT(All_Opps[[#This Row],[WeekMod]],"00#")),"")</f>
        <v>2024-023</v>
      </c>
      <c r="C28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2874" s="181" t="str">
        <f>CONCATENATE(All_Opps[[#This Row],[Opp Year]],"-",TEXT(All_Opps[[#This Row],[Week]],"00#"))</f>
        <v>2024-023</v>
      </c>
      <c r="E2874" s="181">
        <f>IFERROR(VALUE(RIGHT(All_Opps[[#This Row],[Opportunity Name]],2)),"")</f>
        <v>10</v>
      </c>
      <c r="F2874" s="181">
        <f>IFERROR(("20"&amp;LEFT(All_Opps[[#This Row],[Opportunity Name]],2))*1,"")</f>
        <v>2024</v>
      </c>
      <c r="G2874" s="181" t="str">
        <f>MID(All_Opps[[#This Row],[Opportunity Name]],3,2)</f>
        <v>07</v>
      </c>
      <c r="H2874" s="181" t="str">
        <f>LEFT(All_Opps[[#This Row],[Opportunity Name]],7)</f>
        <v>2407 Fe</v>
      </c>
      <c r="I2874" s="181" t="str" cm="1">
        <f t="array" ref="I28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74" s="181" t="str">
        <f>YEAR(All_Opps[[#This Row],[Close_Date]])&amp;"-"&amp;TEXT(MONTH(All_Opps[[#This Row],[Close_Date]]),"00")</f>
        <v>2023-06</v>
      </c>
      <c r="K2874" s="182">
        <f>All_Opps[[#This Row],[Created Date2]]*1</f>
        <v>45081</v>
      </c>
      <c r="L2874" s="183">
        <f>YEAR(All_Opps[[#This Row],[Created_Date]])</f>
        <v>2023</v>
      </c>
      <c r="M2874" s="184">
        <f>WEEKNUM(All_Opps[[#This Row],[Created_Date]],16)</f>
        <v>23</v>
      </c>
      <c r="N2874" s="182">
        <f>All_Opps[[#This Row],[Close Date]]*1</f>
        <v>45081</v>
      </c>
      <c r="O2874" s="185">
        <f>YEAR(All_Opps[[#This Row],[Close_Date]])</f>
        <v>2023</v>
      </c>
      <c r="P2874" s="183">
        <f>MONTH(All_Opps[[#This Row],[Close Date]])</f>
        <v>6</v>
      </c>
      <c r="Q2874" s="181">
        <f>WEEKNUM(All_Opps[[#This Row],[Close Date]],1)</f>
        <v>23</v>
      </c>
      <c r="R287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74" s="4" t="s">
        <v>6060</v>
      </c>
      <c r="T2874" s="4" t="s">
        <v>6061</v>
      </c>
      <c r="U2874" s="68">
        <v>45081</v>
      </c>
      <c r="V2874" s="347" t="s">
        <v>18</v>
      </c>
      <c r="W2874" s="9">
        <v>123174</v>
      </c>
      <c r="X2874" s="4" t="s">
        <v>13</v>
      </c>
      <c r="Y2874" s="4" t="s">
        <v>1285</v>
      </c>
      <c r="Z2874" s="68">
        <v>45081</v>
      </c>
    </row>
    <row r="2875" spans="1:26" ht="12.75" x14ac:dyDescent="0.35">
      <c r="A28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2875" s="181" t="str">
        <f>IF(All_Opps[[#This Row],[WeekMod]]&lt;&gt;"",CONCATENATE(All_Opps[[#This Row],[Opp Year]],"-",TEXT(All_Opps[[#This Row],[WeekMod]],"00#")),"")</f>
        <v>2024-015</v>
      </c>
      <c r="C28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2875" s="181" t="str">
        <f>CONCATENATE(All_Opps[[#This Row],[Opp Year]],"-",TEXT(All_Opps[[#This Row],[Week]],"00#"))</f>
        <v>2024-015</v>
      </c>
      <c r="E2875" s="181">
        <f>IFERROR(VALUE(RIGHT(All_Opps[[#This Row],[Opportunity Name]],2)),"")</f>
        <v>2</v>
      </c>
      <c r="F2875" s="181">
        <f>IFERROR(("20"&amp;LEFT(All_Opps[[#This Row],[Opportunity Name]],2))*1,"")</f>
        <v>2024</v>
      </c>
      <c r="G2875" s="181" t="str">
        <f>MID(All_Opps[[#This Row],[Opportunity Name]],3,2)</f>
        <v>08</v>
      </c>
      <c r="H2875" s="181" t="str">
        <f>LEFT(All_Opps[[#This Row],[Opportunity Name]],7)</f>
        <v>2408 Gr</v>
      </c>
      <c r="I2875" s="181" t="str" cm="1">
        <f t="array" ref="I28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75" s="181" t="str">
        <f>YEAR(All_Opps[[#This Row],[Close_Date]])&amp;"-"&amp;TEXT(MONTH(All_Opps[[#This Row],[Close_Date]]),"00")</f>
        <v>2023-04</v>
      </c>
      <c r="K2875" s="182">
        <f>All_Opps[[#This Row],[Created Date2]]*1</f>
        <v>44991</v>
      </c>
      <c r="L2875" s="183">
        <f>YEAR(All_Opps[[#This Row],[Created_Date]])</f>
        <v>2023</v>
      </c>
      <c r="M2875" s="184">
        <f>WEEKNUM(All_Opps[[#This Row],[Created_Date]],16)</f>
        <v>10</v>
      </c>
      <c r="N2875" s="182">
        <f>All_Opps[[#This Row],[Close Date]]*1</f>
        <v>45031</v>
      </c>
      <c r="O2875" s="185">
        <f>YEAR(All_Opps[[#This Row],[Close_Date]])</f>
        <v>2023</v>
      </c>
      <c r="P2875" s="183">
        <f>MONTH(All_Opps[[#This Row],[Close Date]])</f>
        <v>4</v>
      </c>
      <c r="Q2875" s="181">
        <f>WEEKNUM(All_Opps[[#This Row],[Close Date]],1)</f>
        <v>15</v>
      </c>
      <c r="R287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75" s="4" t="s">
        <v>6062</v>
      </c>
      <c r="T2875" s="4" t="s">
        <v>6063</v>
      </c>
      <c r="U2875" s="68">
        <v>45031</v>
      </c>
      <c r="V2875" s="347" t="s">
        <v>18</v>
      </c>
      <c r="W2875" s="341">
        <v>99898</v>
      </c>
      <c r="X2875" s="4" t="s">
        <v>161</v>
      </c>
      <c r="Y2875" s="4" t="s">
        <v>328</v>
      </c>
      <c r="Z2875" s="68">
        <v>44991</v>
      </c>
    </row>
    <row r="2876" spans="1:26" ht="12.75" x14ac:dyDescent="0.35">
      <c r="A28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2876" s="181" t="str">
        <f>IF(All_Opps[[#This Row],[WeekMod]]&lt;&gt;"",CONCATENATE(All_Opps[[#This Row],[Opp Year]],"-",TEXT(All_Opps[[#This Row],[WeekMod]],"00#")),"")</f>
        <v>2024-021</v>
      </c>
      <c r="C28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2876" s="181" t="str">
        <f>CONCATENATE(All_Opps[[#This Row],[Opp Year]],"-",TEXT(All_Opps[[#This Row],[Week]],"00#"))</f>
        <v>2024-021</v>
      </c>
      <c r="E2876" s="181" t="str">
        <f>IFERROR(VALUE(RIGHT(All_Opps[[#This Row],[Opportunity Name]],2)),"")</f>
        <v/>
      </c>
      <c r="F2876" s="181">
        <f>IFERROR(("20"&amp;LEFT(All_Opps[[#This Row],[Opportunity Name]],2))*1,"")</f>
        <v>2024</v>
      </c>
      <c r="G2876" s="181" t="str">
        <f>MID(All_Opps[[#This Row],[Opportunity Name]],3,2)</f>
        <v>09</v>
      </c>
      <c r="H2876" s="181" t="str">
        <f>LEFT(All_Opps[[#This Row],[Opportunity Name]],7)</f>
        <v>2409 So</v>
      </c>
      <c r="I2876" s="181" t="str" cm="1">
        <f t="array" ref="I28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76" s="181" t="str">
        <f>YEAR(All_Opps[[#This Row],[Close_Date]])&amp;"-"&amp;TEXT(MONTH(All_Opps[[#This Row],[Close_Date]]),"00")</f>
        <v>2023-05</v>
      </c>
      <c r="K2876" s="182">
        <f>All_Opps[[#This Row],[Created Date2]]*1</f>
        <v>45042</v>
      </c>
      <c r="L2876" s="183">
        <f>YEAR(All_Opps[[#This Row],[Created_Date]])</f>
        <v>2023</v>
      </c>
      <c r="M2876" s="184">
        <f>WEEKNUM(All_Opps[[#This Row],[Created_Date]],16)</f>
        <v>17</v>
      </c>
      <c r="N2876" s="182">
        <f>All_Opps[[#This Row],[Close Date]]*1</f>
        <v>45068</v>
      </c>
      <c r="O2876" s="185">
        <f>YEAR(All_Opps[[#This Row],[Close_Date]])</f>
        <v>2023</v>
      </c>
      <c r="P2876" s="183">
        <f>MONTH(All_Opps[[#This Row],[Close Date]])</f>
        <v>5</v>
      </c>
      <c r="Q2876" s="181">
        <f>WEEKNUM(All_Opps[[#This Row],[Close Date]],1)</f>
        <v>21</v>
      </c>
      <c r="R28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76" s="4" t="s">
        <v>6064</v>
      </c>
      <c r="T2876" s="4" t="s">
        <v>6065</v>
      </c>
      <c r="U2876" s="68">
        <v>45068</v>
      </c>
      <c r="V2876" s="347" t="s">
        <v>18</v>
      </c>
      <c r="W2876" s="9">
        <v>0</v>
      </c>
      <c r="X2876" s="4" t="s">
        <v>5</v>
      </c>
      <c r="Y2876" s="4" t="s">
        <v>6037</v>
      </c>
      <c r="Z2876" s="68">
        <v>45042</v>
      </c>
    </row>
    <row r="2877" spans="1:26" ht="12.75" x14ac:dyDescent="0.35">
      <c r="A28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2877" s="181" t="str">
        <f>IF(All_Opps[[#This Row],[WeekMod]]&lt;&gt;"",CONCATENATE(All_Opps[[#This Row],[Opp Year]],"-",TEXT(All_Opps[[#This Row],[WeekMod]],"00#")),"")</f>
        <v>2023-068</v>
      </c>
      <c r="C28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2877" s="181" t="str">
        <f>CONCATENATE(All_Opps[[#This Row],[Opp Year]],"-",TEXT(All_Opps[[#This Row],[Week]],"00#"))</f>
        <v>2023-068</v>
      </c>
      <c r="E2877" s="181">
        <f>IFERROR(VALUE(RIGHT(All_Opps[[#This Row],[Opportunity Name]],2)),"")</f>
        <v>2</v>
      </c>
      <c r="F2877" s="181">
        <f>IFERROR(("20"&amp;LEFT(All_Opps[[#This Row],[Opportunity Name]],2))*1,"")</f>
        <v>2023</v>
      </c>
      <c r="G2877" s="181" t="str">
        <f>MID(All_Opps[[#This Row],[Opportunity Name]],3,2)</f>
        <v>11</v>
      </c>
      <c r="H2877" s="181" t="str">
        <f>LEFT(All_Opps[[#This Row],[Opportunity Name]],7)</f>
        <v>2311 As</v>
      </c>
      <c r="I2877" s="181" t="str" cm="1">
        <f t="array" ref="I28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77" s="181" t="str">
        <f>YEAR(All_Opps[[#This Row],[Close_Date]])&amp;"-"&amp;TEXT(MONTH(All_Opps[[#This Row],[Close_Date]]),"00")</f>
        <v>2023-04</v>
      </c>
      <c r="K2877" s="182">
        <f>All_Opps[[#This Row],[Created Date2]]*1</f>
        <v>45034</v>
      </c>
      <c r="L2877" s="183">
        <f>YEAR(All_Opps[[#This Row],[Created_Date]])</f>
        <v>2023</v>
      </c>
      <c r="M2877" s="184">
        <f>WEEKNUM(All_Opps[[#This Row],[Created_Date]],16)</f>
        <v>16</v>
      </c>
      <c r="N2877" s="182">
        <f>All_Opps[[#This Row],[Close Date]]*1</f>
        <v>45034</v>
      </c>
      <c r="O2877" s="185">
        <f>YEAR(All_Opps[[#This Row],[Close_Date]])</f>
        <v>2023</v>
      </c>
      <c r="P2877" s="183">
        <f>MONTH(All_Opps[[#This Row],[Close Date]])</f>
        <v>4</v>
      </c>
      <c r="Q2877" s="181">
        <f>WEEKNUM(All_Opps[[#This Row],[Close Date]],1)</f>
        <v>16</v>
      </c>
      <c r="R287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77" s="4" t="s">
        <v>6066</v>
      </c>
      <c r="T2877" s="4" t="s">
        <v>6067</v>
      </c>
      <c r="U2877" s="68">
        <v>45034</v>
      </c>
      <c r="V2877" s="347" t="s">
        <v>18</v>
      </c>
      <c r="W2877" s="9">
        <v>35902</v>
      </c>
      <c r="X2877" s="4" t="s">
        <v>13</v>
      </c>
      <c r="Y2877" s="4" t="s">
        <v>1285</v>
      </c>
      <c r="Z2877" s="68">
        <v>45034</v>
      </c>
    </row>
    <row r="2878" spans="1:26" ht="12.75" x14ac:dyDescent="0.35">
      <c r="A28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2878" s="181" t="str">
        <f>IF(All_Opps[[#This Row],[WeekMod]]&lt;&gt;"",CONCATENATE(All_Opps[[#This Row],[Opp Year]],"-",TEXT(All_Opps[[#This Row],[WeekMod]],"00#")),"")</f>
        <v>2023-074</v>
      </c>
      <c r="C28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2878" s="181" t="str">
        <f>CONCATENATE(All_Opps[[#This Row],[Opp Year]],"-",TEXT(All_Opps[[#This Row],[Week]],"00#"))</f>
        <v>2023-074</v>
      </c>
      <c r="E2878" s="181">
        <f>IFERROR(VALUE(RIGHT(All_Opps[[#This Row],[Opportunity Name]],2)),"")</f>
        <v>6</v>
      </c>
      <c r="F2878" s="181">
        <f>IFERROR(("20"&amp;LEFT(All_Opps[[#This Row],[Opportunity Name]],2))*1,"")</f>
        <v>2023</v>
      </c>
      <c r="G2878" s="181" t="str">
        <f>MID(All_Opps[[#This Row],[Opportunity Name]],3,2)</f>
        <v>07</v>
      </c>
      <c r="H2878" s="181" t="str">
        <f>LEFT(All_Opps[[#This Row],[Opportunity Name]],7)</f>
        <v>2307 Ya</v>
      </c>
      <c r="I2878" s="181" t="str" cm="1">
        <f t="array" ref="I28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78" s="181" t="str">
        <f>YEAR(All_Opps[[#This Row],[Close_Date]])&amp;"-"&amp;TEXT(MONTH(All_Opps[[#This Row],[Close_Date]]),"00")</f>
        <v>2023-05</v>
      </c>
      <c r="K2878" s="182">
        <f>All_Opps[[#This Row],[Created Date2]]*1</f>
        <v>45069</v>
      </c>
      <c r="L2878" s="183">
        <f>YEAR(All_Opps[[#This Row],[Created_Date]])</f>
        <v>2023</v>
      </c>
      <c r="M2878" s="184">
        <f>WEEKNUM(All_Opps[[#This Row],[Created_Date]],16)</f>
        <v>21</v>
      </c>
      <c r="N2878" s="182">
        <f>All_Opps[[#This Row],[Close Date]]*1</f>
        <v>45076</v>
      </c>
      <c r="O2878" s="185">
        <f>YEAR(All_Opps[[#This Row],[Close_Date]])</f>
        <v>2023</v>
      </c>
      <c r="P2878" s="183">
        <f>MONTH(All_Opps[[#This Row],[Close Date]])</f>
        <v>5</v>
      </c>
      <c r="Q2878" s="181">
        <f>WEEKNUM(All_Opps[[#This Row],[Close Date]],1)</f>
        <v>22</v>
      </c>
      <c r="R287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78" s="4" t="s">
        <v>6068</v>
      </c>
      <c r="T2878" s="4" t="s">
        <v>6069</v>
      </c>
      <c r="U2878" s="68">
        <v>45076</v>
      </c>
      <c r="V2878" s="347" t="s">
        <v>18</v>
      </c>
      <c r="W2878" s="9">
        <v>57100</v>
      </c>
      <c r="X2878" s="4" t="s">
        <v>24</v>
      </c>
      <c r="Y2878" s="4" t="s">
        <v>1285</v>
      </c>
      <c r="Z2878" s="68">
        <v>45069</v>
      </c>
    </row>
    <row r="2879" spans="1:26" ht="12.75" x14ac:dyDescent="0.35">
      <c r="A28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2879" s="181" t="str">
        <f>IF(All_Opps[[#This Row],[WeekMod]]&lt;&gt;"",CONCATENATE(All_Opps[[#This Row],[Opp Year]],"-",TEXT(All_Opps[[#This Row],[WeekMod]],"00#")),"")</f>
        <v>2024-021</v>
      </c>
      <c r="C28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2879" s="181" t="str">
        <f>CONCATENATE(All_Opps[[#This Row],[Opp Year]],"-",TEXT(All_Opps[[#This Row],[Week]],"00#"))</f>
        <v>2024-021</v>
      </c>
      <c r="E2879" s="181">
        <f>IFERROR(VALUE(RIGHT(All_Opps[[#This Row],[Opportunity Name]],2)),"")</f>
        <v>5</v>
      </c>
      <c r="F2879" s="181">
        <f>IFERROR(("20"&amp;LEFT(All_Opps[[#This Row],[Opportunity Name]],2))*1,"")</f>
        <v>2024</v>
      </c>
      <c r="G2879" s="181" t="str">
        <f>MID(All_Opps[[#This Row],[Opportunity Name]],3,2)</f>
        <v>07</v>
      </c>
      <c r="H2879" s="181" t="str">
        <f>LEFT(All_Opps[[#This Row],[Opportunity Name]],7)</f>
        <v>2407-08</v>
      </c>
      <c r="I2879" s="181" t="str" cm="1">
        <f t="array" ref="I28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79" s="181" t="str">
        <f>YEAR(All_Opps[[#This Row],[Close_Date]])&amp;"-"&amp;TEXT(MONTH(All_Opps[[#This Row],[Close_Date]]),"00")</f>
        <v>2023-05</v>
      </c>
      <c r="K2879" s="182">
        <f>All_Opps[[#This Row],[Created Date2]]*1</f>
        <v>45061</v>
      </c>
      <c r="L2879" s="183">
        <f>YEAR(All_Opps[[#This Row],[Created_Date]])</f>
        <v>2023</v>
      </c>
      <c r="M2879" s="184">
        <f>WEEKNUM(All_Opps[[#This Row],[Created_Date]],16)</f>
        <v>20</v>
      </c>
      <c r="N2879" s="182">
        <f>All_Opps[[#This Row],[Close Date]]*1</f>
        <v>45069</v>
      </c>
      <c r="O2879" s="185">
        <f>YEAR(All_Opps[[#This Row],[Close_Date]])</f>
        <v>2023</v>
      </c>
      <c r="P2879" s="183">
        <f>MONTH(All_Opps[[#This Row],[Close Date]])</f>
        <v>5</v>
      </c>
      <c r="Q2879" s="181">
        <f>WEEKNUM(All_Opps[[#This Row],[Close Date]],1)</f>
        <v>21</v>
      </c>
      <c r="R287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413</v>
      </c>
      <c r="S2879" s="4" t="s">
        <v>6070</v>
      </c>
      <c r="T2879" s="4" t="s">
        <v>6071</v>
      </c>
      <c r="U2879" s="68">
        <v>45069</v>
      </c>
      <c r="V2879" s="347" t="s">
        <v>19</v>
      </c>
      <c r="W2879" s="9">
        <v>144409</v>
      </c>
      <c r="X2879" s="4" t="s">
        <v>11</v>
      </c>
      <c r="Y2879" s="4" t="s">
        <v>1285</v>
      </c>
      <c r="Z2879" s="68">
        <v>45061</v>
      </c>
    </row>
    <row r="2880" spans="1:26" ht="12.75" x14ac:dyDescent="0.35">
      <c r="A28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2880" s="181" t="str">
        <f>IF(All_Opps[[#This Row],[WeekMod]]&lt;&gt;"",CONCATENATE(All_Opps[[#This Row],[Opp Year]],"-",TEXT(All_Opps[[#This Row],[WeekMod]],"00#")),"")</f>
        <v>2024-018</v>
      </c>
      <c r="C28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2880" s="181" t="str">
        <f>CONCATENATE(All_Opps[[#This Row],[Opp Year]],"-",TEXT(All_Opps[[#This Row],[Week]],"00#"))</f>
        <v>2024-018</v>
      </c>
      <c r="E2880" s="181">
        <f>IFERROR(VALUE(RIGHT(All_Opps[[#This Row],[Opportunity Name]],2)),"")</f>
        <v>1</v>
      </c>
      <c r="F2880" s="181">
        <f>IFERROR(("20"&amp;LEFT(All_Opps[[#This Row],[Opportunity Name]],2))*1,"")</f>
        <v>2024</v>
      </c>
      <c r="G2880" s="181" t="str">
        <f>MID(All_Opps[[#This Row],[Opportunity Name]],3,2)</f>
        <v>11</v>
      </c>
      <c r="H2880" s="181" t="str">
        <f>LEFT(All_Opps[[#This Row],[Opportunity Name]],7)</f>
        <v>2411-01</v>
      </c>
      <c r="I2880" s="181" t="str" cm="1">
        <f t="array" ref="I28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80" s="181" t="str">
        <f>YEAR(All_Opps[[#This Row],[Close_Date]])&amp;"-"&amp;TEXT(MONTH(All_Opps[[#This Row],[Close_Date]]),"00")</f>
        <v>2023-05</v>
      </c>
      <c r="K2880" s="182">
        <f>All_Opps[[#This Row],[Created Date2]]*1</f>
        <v>45009</v>
      </c>
      <c r="L2880" s="183">
        <f>YEAR(All_Opps[[#This Row],[Created_Date]])</f>
        <v>2023</v>
      </c>
      <c r="M2880" s="184">
        <f>WEEKNUM(All_Opps[[#This Row],[Created_Date]],16)</f>
        <v>12</v>
      </c>
      <c r="N2880" s="182">
        <f>All_Opps[[#This Row],[Close Date]]*1</f>
        <v>45050</v>
      </c>
      <c r="O2880" s="185">
        <f>YEAR(All_Opps[[#This Row],[Close_Date]])</f>
        <v>2023</v>
      </c>
      <c r="P2880" s="183">
        <f>MONTH(All_Opps[[#This Row],[Close Date]])</f>
        <v>5</v>
      </c>
      <c r="Q2880" s="181">
        <f>WEEKNUM(All_Opps[[#This Row],[Close Date]],1)</f>
        <v>18</v>
      </c>
      <c r="R288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588</v>
      </c>
      <c r="S2880" s="4" t="s">
        <v>6072</v>
      </c>
      <c r="T2880" s="4" t="s">
        <v>6073</v>
      </c>
      <c r="U2880" s="68">
        <v>45050</v>
      </c>
      <c r="V2880" s="347" t="s">
        <v>19</v>
      </c>
      <c r="W2880" s="341">
        <v>30212</v>
      </c>
      <c r="X2880" s="4" t="s">
        <v>5</v>
      </c>
      <c r="Y2880" s="4" t="s">
        <v>328</v>
      </c>
      <c r="Z2880" s="68">
        <v>45009</v>
      </c>
    </row>
    <row r="2881" spans="1:26" ht="12.75" x14ac:dyDescent="0.35">
      <c r="A28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2881" s="181" t="str">
        <f>IF(All_Opps[[#This Row],[WeekMod]]&lt;&gt;"",CONCATENATE(All_Opps[[#This Row],[Opp Year]],"-",TEXT(All_Opps[[#This Row],[WeekMod]],"00#")),"")</f>
        <v>2024-018</v>
      </c>
      <c r="C28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2881" s="181" t="str">
        <f>CONCATENATE(All_Opps[[#This Row],[Opp Year]],"-",TEXT(All_Opps[[#This Row],[Week]],"00#"))</f>
        <v>2024-018</v>
      </c>
      <c r="E2881" s="181" t="str">
        <f>IFERROR(VALUE(RIGHT(All_Opps[[#This Row],[Opportunity Name]],2)),"")</f>
        <v/>
      </c>
      <c r="F2881" s="181">
        <f>IFERROR(("20"&amp;LEFT(All_Opps[[#This Row],[Opportunity Name]],2))*1,"")</f>
        <v>2024</v>
      </c>
      <c r="G2881" s="181" t="str">
        <f>MID(All_Opps[[#This Row],[Opportunity Name]],3,2)</f>
        <v>06</v>
      </c>
      <c r="H2881" s="181" t="str">
        <f>LEFT(All_Opps[[#This Row],[Opportunity Name]],7)</f>
        <v>2406 Ev</v>
      </c>
      <c r="I2881" s="181" t="str" cm="1">
        <f t="array" ref="I28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81" s="181" t="str">
        <f>YEAR(All_Opps[[#This Row],[Close_Date]])&amp;"-"&amp;TEXT(MONTH(All_Opps[[#This Row],[Close_Date]]),"00")</f>
        <v>2023-05</v>
      </c>
      <c r="K2881" s="182">
        <f>All_Opps[[#This Row],[Created Date2]]*1</f>
        <v>45011</v>
      </c>
      <c r="L2881" s="183">
        <f>YEAR(All_Opps[[#This Row],[Created_Date]])</f>
        <v>2023</v>
      </c>
      <c r="M2881" s="184">
        <f>WEEKNUM(All_Opps[[#This Row],[Created_Date]],16)</f>
        <v>13</v>
      </c>
      <c r="N2881" s="182">
        <f>All_Opps[[#This Row],[Close Date]]*1</f>
        <v>45051</v>
      </c>
      <c r="O2881" s="185">
        <f>YEAR(All_Opps[[#This Row],[Close_Date]])</f>
        <v>2023</v>
      </c>
      <c r="P2881" s="183">
        <f>MONTH(All_Opps[[#This Row],[Close Date]])</f>
        <v>5</v>
      </c>
      <c r="Q2881" s="181">
        <f>WEEKNUM(All_Opps[[#This Row],[Close Date]],1)</f>
        <v>18</v>
      </c>
      <c r="R288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81" s="4" t="s">
        <v>6074</v>
      </c>
      <c r="T2881" s="4" t="s">
        <v>6075</v>
      </c>
      <c r="U2881" s="68">
        <v>45051</v>
      </c>
      <c r="V2881" s="347" t="s">
        <v>18</v>
      </c>
      <c r="W2881" s="9">
        <v>61214</v>
      </c>
      <c r="X2881" s="4" t="s">
        <v>5</v>
      </c>
      <c r="Y2881" s="4" t="s">
        <v>6037</v>
      </c>
      <c r="Z2881" s="68">
        <v>45011</v>
      </c>
    </row>
    <row r="2882" spans="1:26" ht="12.75" x14ac:dyDescent="0.35">
      <c r="A28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2882" s="181" t="str">
        <f>IF(All_Opps[[#This Row],[WeekMod]]&lt;&gt;"",CONCATENATE(All_Opps[[#This Row],[Opp Year]],"-",TEXT(All_Opps[[#This Row],[WeekMod]],"00#")),"")</f>
        <v>2023-071</v>
      </c>
      <c r="C28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2882" s="181" t="str">
        <f>CONCATENATE(All_Opps[[#This Row],[Opp Year]],"-",TEXT(All_Opps[[#This Row],[Week]],"00#"))</f>
        <v>2023-071</v>
      </c>
      <c r="E2882" s="181">
        <f>IFERROR(VALUE(RIGHT(All_Opps[[#This Row],[Opportunity Name]],2)),"")</f>
        <v>2</v>
      </c>
      <c r="F2882" s="181">
        <f>IFERROR(("20"&amp;LEFT(All_Opps[[#This Row],[Opportunity Name]],2))*1,"")</f>
        <v>2023</v>
      </c>
      <c r="G2882" s="181" t="str">
        <f>MID(All_Opps[[#This Row],[Opportunity Name]],3,2)</f>
        <v>07</v>
      </c>
      <c r="H2882" s="181" t="str">
        <f>LEFT(All_Opps[[#This Row],[Opportunity Name]],7)</f>
        <v>2307-35</v>
      </c>
      <c r="I2882" s="181" t="str" cm="1">
        <f t="array" ref="I28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82" s="181" t="str">
        <f>YEAR(All_Opps[[#This Row],[Close_Date]])&amp;"-"&amp;TEXT(MONTH(All_Opps[[#This Row],[Close_Date]]),"00")</f>
        <v>2023-05</v>
      </c>
      <c r="K2882" s="182">
        <f>All_Opps[[#This Row],[Created Date2]]*1</f>
        <v>45058</v>
      </c>
      <c r="L2882" s="183">
        <f>YEAR(All_Opps[[#This Row],[Created_Date]])</f>
        <v>2023</v>
      </c>
      <c r="M2882" s="184">
        <f>WEEKNUM(All_Opps[[#This Row],[Created_Date]],16)</f>
        <v>19</v>
      </c>
      <c r="N2882" s="182">
        <f>All_Opps[[#This Row],[Close Date]]*1</f>
        <v>45059</v>
      </c>
      <c r="O2882" s="185">
        <f>YEAR(All_Opps[[#This Row],[Close_Date]])</f>
        <v>2023</v>
      </c>
      <c r="P2882" s="183">
        <f>MONTH(All_Opps[[#This Row],[Close Date]])</f>
        <v>5</v>
      </c>
      <c r="Q2882" s="181">
        <f>WEEKNUM(All_Opps[[#This Row],[Close Date]],1)</f>
        <v>19</v>
      </c>
      <c r="R288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82" s="4" t="s">
        <v>6076</v>
      </c>
      <c r="T2882" s="4" t="s">
        <v>6077</v>
      </c>
      <c r="U2882" s="68">
        <v>45059</v>
      </c>
      <c r="V2882" s="347" t="s">
        <v>23</v>
      </c>
      <c r="W2882" s="341">
        <v>12487</v>
      </c>
      <c r="X2882" s="4" t="s">
        <v>6</v>
      </c>
      <c r="Y2882" s="4" t="s">
        <v>328</v>
      </c>
      <c r="Z2882" s="68">
        <v>45058</v>
      </c>
    </row>
    <row r="2883" spans="1:26" ht="12.75" x14ac:dyDescent="0.35">
      <c r="A28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2883" s="181" t="str">
        <f>IF(All_Opps[[#This Row],[WeekMod]]&lt;&gt;"",CONCATENATE(All_Opps[[#This Row],[Opp Year]],"-",TEXT(All_Opps[[#This Row],[WeekMod]],"00#")),"")</f>
        <v>2023-073</v>
      </c>
      <c r="C28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2883" s="181" t="str">
        <f>CONCATENATE(All_Opps[[#This Row],[Opp Year]],"-",TEXT(All_Opps[[#This Row],[Week]],"00#"))</f>
        <v>2023-073</v>
      </c>
      <c r="E2883" s="181">
        <f>IFERROR(VALUE(RIGHT(All_Opps[[#This Row],[Opportunity Name]],2)),"")</f>
        <v>8</v>
      </c>
      <c r="F2883" s="181">
        <f>IFERROR(("20"&amp;LEFT(All_Opps[[#This Row],[Opportunity Name]],2))*1,"")</f>
        <v>2023</v>
      </c>
      <c r="G2883" s="181" t="str">
        <f>MID(All_Opps[[#This Row],[Opportunity Name]],3,2)</f>
        <v>12</v>
      </c>
      <c r="H2883" s="181" t="str">
        <f>LEFT(All_Opps[[#This Row],[Opportunity Name]],7)</f>
        <v>2312 Ea</v>
      </c>
      <c r="I2883" s="181" t="str" cm="1">
        <f t="array" ref="I28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83" s="181" t="str">
        <f>YEAR(All_Opps[[#This Row],[Close_Date]])&amp;"-"&amp;TEXT(MONTH(All_Opps[[#This Row],[Close_Date]]),"00")</f>
        <v>2023-05</v>
      </c>
      <c r="K2883" s="182">
        <f>All_Opps[[#This Row],[Created Date2]]*1</f>
        <v>45059</v>
      </c>
      <c r="L2883" s="183">
        <f>YEAR(All_Opps[[#This Row],[Created_Date]])</f>
        <v>2023</v>
      </c>
      <c r="M2883" s="184">
        <f>WEEKNUM(All_Opps[[#This Row],[Created_Date]],16)</f>
        <v>20</v>
      </c>
      <c r="N2883" s="182">
        <f>All_Opps[[#This Row],[Close Date]]*1</f>
        <v>45067</v>
      </c>
      <c r="O2883" s="185">
        <f>YEAR(All_Opps[[#This Row],[Close_Date]])</f>
        <v>2023</v>
      </c>
      <c r="P2883" s="183">
        <f>MONTH(All_Opps[[#This Row],[Close Date]])</f>
        <v>5</v>
      </c>
      <c r="Q2883" s="181">
        <f>WEEKNUM(All_Opps[[#This Row],[Close Date]],1)</f>
        <v>21</v>
      </c>
      <c r="R288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83" s="4" t="s">
        <v>6078</v>
      </c>
      <c r="T2883" s="4" t="s">
        <v>6079</v>
      </c>
      <c r="U2883" s="68">
        <v>45067</v>
      </c>
      <c r="V2883" s="347" t="s">
        <v>18</v>
      </c>
      <c r="W2883" s="341">
        <v>100308</v>
      </c>
      <c r="X2883" s="4" t="s">
        <v>11</v>
      </c>
      <c r="Y2883" s="4" t="s">
        <v>328</v>
      </c>
      <c r="Z2883" s="68">
        <v>45059</v>
      </c>
    </row>
    <row r="2884" spans="1:26" ht="12.75" x14ac:dyDescent="0.35">
      <c r="A28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2884" s="181" t="str">
        <f>IF(All_Opps[[#This Row],[WeekMod]]&lt;&gt;"",CONCATENATE(All_Opps[[#This Row],[Opp Year]],"-",TEXT(All_Opps[[#This Row],[WeekMod]],"00#")),"")</f>
        <v>2023-069</v>
      </c>
      <c r="C28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2884" s="181" t="str">
        <f>CONCATENATE(All_Opps[[#This Row],[Opp Year]],"-",TEXT(All_Opps[[#This Row],[Week]],"00#"))</f>
        <v>2023-069</v>
      </c>
      <c r="E2884" s="181">
        <f>IFERROR(VALUE(RIGHT(All_Opps[[#This Row],[Opportunity Name]],2)),"")</f>
        <v>2</v>
      </c>
      <c r="F2884" s="181">
        <f>IFERROR(("20"&amp;LEFT(All_Opps[[#This Row],[Opportunity Name]],2))*1,"")</f>
        <v>2023</v>
      </c>
      <c r="G2884" s="181" t="str">
        <f>MID(All_Opps[[#This Row],[Opportunity Name]],3,2)</f>
        <v>09</v>
      </c>
      <c r="H2884" s="181" t="str">
        <f>LEFT(All_Opps[[#This Row],[Opportunity Name]],7)</f>
        <v>2309-20</v>
      </c>
      <c r="I2884" s="181" t="str" cm="1">
        <f t="array" ref="I28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84" s="181" t="str">
        <f>YEAR(All_Opps[[#This Row],[Close_Date]])&amp;"-"&amp;TEXT(MONTH(All_Opps[[#This Row],[Close_Date]]),"00")</f>
        <v>2023-04</v>
      </c>
      <c r="K2884" s="182">
        <f>All_Opps[[#This Row],[Created Date2]]*1</f>
        <v>45026</v>
      </c>
      <c r="L2884" s="183">
        <f>YEAR(All_Opps[[#This Row],[Created_Date]])</f>
        <v>2023</v>
      </c>
      <c r="M2884" s="184">
        <f>WEEKNUM(All_Opps[[#This Row],[Created_Date]],16)</f>
        <v>15</v>
      </c>
      <c r="N2884" s="182">
        <f>All_Opps[[#This Row],[Close Date]]*1</f>
        <v>45040</v>
      </c>
      <c r="O2884" s="185">
        <f>YEAR(All_Opps[[#This Row],[Close_Date]])</f>
        <v>2023</v>
      </c>
      <c r="P2884" s="183">
        <f>MONTH(All_Opps[[#This Row],[Close Date]])</f>
        <v>4</v>
      </c>
      <c r="Q2884" s="181">
        <f>WEEKNUM(All_Opps[[#This Row],[Close Date]],1)</f>
        <v>17</v>
      </c>
      <c r="R288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144</v>
      </c>
      <c r="S2884" s="4" t="s">
        <v>6080</v>
      </c>
      <c r="T2884" s="4" t="s">
        <v>6081</v>
      </c>
      <c r="U2884" s="68">
        <v>45040</v>
      </c>
      <c r="V2884" s="347" t="s">
        <v>19</v>
      </c>
      <c r="W2884" s="341">
        <v>44723</v>
      </c>
      <c r="X2884" s="4" t="s">
        <v>159</v>
      </c>
      <c r="Y2884" s="4" t="s">
        <v>328</v>
      </c>
      <c r="Z2884" s="68">
        <v>45026</v>
      </c>
    </row>
    <row r="2885" spans="1:26" ht="12.75" x14ac:dyDescent="0.35">
      <c r="A28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2885" s="181" t="str">
        <f>IF(All_Opps[[#This Row],[WeekMod]]&lt;&gt;"",CONCATENATE(All_Opps[[#This Row],[Opp Year]],"-",TEXT(All_Opps[[#This Row],[WeekMod]],"00#")),"")</f>
        <v>2024-023</v>
      </c>
      <c r="C28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2885" s="181" t="str">
        <f>CONCATENATE(All_Opps[[#This Row],[Opp Year]],"-",TEXT(All_Opps[[#This Row],[Week]],"00#"))</f>
        <v>2024-023</v>
      </c>
      <c r="E2885" s="181">
        <f>IFERROR(VALUE(RIGHT(All_Opps[[#This Row],[Opportunity Name]],2)),"")</f>
        <v>4</v>
      </c>
      <c r="F2885" s="181">
        <f>IFERROR(("20"&amp;LEFT(All_Opps[[#This Row],[Opportunity Name]],2))*1,"")</f>
        <v>2024</v>
      </c>
      <c r="G2885" s="181" t="str">
        <f>MID(All_Opps[[#This Row],[Opportunity Name]],3,2)</f>
        <v>09</v>
      </c>
      <c r="H2885" s="181" t="str">
        <f>LEFT(All_Opps[[#This Row],[Opportunity Name]],7)</f>
        <v>2409 Ze</v>
      </c>
      <c r="I2885" s="181" t="str" cm="1">
        <f t="array" ref="I28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85" s="181" t="str">
        <f>YEAR(All_Opps[[#This Row],[Close_Date]])&amp;"-"&amp;TEXT(MONTH(All_Opps[[#This Row],[Close_Date]]),"00")</f>
        <v>2023-06</v>
      </c>
      <c r="K2885" s="182">
        <f>All_Opps[[#This Row],[Created Date2]]*1</f>
        <v>45051</v>
      </c>
      <c r="L2885" s="183">
        <f>YEAR(All_Opps[[#This Row],[Created_Date]])</f>
        <v>2023</v>
      </c>
      <c r="M2885" s="184">
        <f>WEEKNUM(All_Opps[[#This Row],[Created_Date]],16)</f>
        <v>18</v>
      </c>
      <c r="N2885" s="182">
        <f>All_Opps[[#This Row],[Close Date]]*1</f>
        <v>45086</v>
      </c>
      <c r="O2885" s="185">
        <f>YEAR(All_Opps[[#This Row],[Close_Date]])</f>
        <v>2023</v>
      </c>
      <c r="P2885" s="183">
        <f>MONTH(All_Opps[[#This Row],[Close Date]])</f>
        <v>6</v>
      </c>
      <c r="Q2885" s="181">
        <f>WEEKNUM(All_Opps[[#This Row],[Close Date]],1)</f>
        <v>23</v>
      </c>
      <c r="R288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85" s="4" t="s">
        <v>6082</v>
      </c>
      <c r="T2885" s="4" t="s">
        <v>6083</v>
      </c>
      <c r="U2885" s="68">
        <v>45086</v>
      </c>
      <c r="V2885" s="347" t="s">
        <v>18</v>
      </c>
      <c r="W2885" s="9">
        <v>105217</v>
      </c>
      <c r="X2885" s="4" t="s">
        <v>15</v>
      </c>
      <c r="Y2885" s="4" t="s">
        <v>6037</v>
      </c>
      <c r="Z2885" s="68">
        <v>45051</v>
      </c>
    </row>
    <row r="2886" spans="1:26" ht="12.75" x14ac:dyDescent="0.35">
      <c r="A28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2886" s="181" t="str">
        <f>IF(All_Opps[[#This Row],[WeekMod]]&lt;&gt;"",CONCATENATE(All_Opps[[#This Row],[Opp Year]],"-",TEXT(All_Opps[[#This Row],[WeekMod]],"00#")),"")</f>
        <v>2023-073</v>
      </c>
      <c r="C28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2886" s="181" t="str">
        <f>CONCATENATE(All_Opps[[#This Row],[Opp Year]],"-",TEXT(All_Opps[[#This Row],[Week]],"00#"))</f>
        <v>2023-073</v>
      </c>
      <c r="E2886" s="181">
        <f>IFERROR(VALUE(RIGHT(All_Opps[[#This Row],[Opportunity Name]],2)),"")</f>
        <v>2</v>
      </c>
      <c r="F2886" s="181">
        <f>IFERROR(("20"&amp;LEFT(All_Opps[[#This Row],[Opportunity Name]],2))*1,"")</f>
        <v>2023</v>
      </c>
      <c r="G2886" s="181" t="str">
        <f>MID(All_Opps[[#This Row],[Opportunity Name]],3,2)</f>
        <v>09</v>
      </c>
      <c r="H2886" s="181" t="str">
        <f>LEFT(All_Opps[[#This Row],[Opportunity Name]],7)</f>
        <v>2309 Ze</v>
      </c>
      <c r="I2886" s="181" t="str" cm="1">
        <f t="array" ref="I28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86" s="181" t="str">
        <f>YEAR(All_Opps[[#This Row],[Close_Date]])&amp;"-"&amp;TEXT(MONTH(All_Opps[[#This Row],[Close_Date]]),"00")</f>
        <v>2023-05</v>
      </c>
      <c r="K2886" s="182">
        <f>All_Opps[[#This Row],[Created Date2]]*1</f>
        <v>45060</v>
      </c>
      <c r="L2886" s="183">
        <f>YEAR(All_Opps[[#This Row],[Created_Date]])</f>
        <v>2023</v>
      </c>
      <c r="M2886" s="184">
        <f>WEEKNUM(All_Opps[[#This Row],[Created_Date]],16)</f>
        <v>20</v>
      </c>
      <c r="N2886" s="182">
        <f>All_Opps[[#This Row],[Close Date]]*1</f>
        <v>45068</v>
      </c>
      <c r="O2886" s="185">
        <f>YEAR(All_Opps[[#This Row],[Close_Date]])</f>
        <v>2023</v>
      </c>
      <c r="P2886" s="183">
        <f>MONTH(All_Opps[[#This Row],[Close Date]])</f>
        <v>5</v>
      </c>
      <c r="Q2886" s="181">
        <f>WEEKNUM(All_Opps[[#This Row],[Close Date]],1)</f>
        <v>21</v>
      </c>
      <c r="R288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86" s="4" t="s">
        <v>6084</v>
      </c>
      <c r="T2886" s="4" t="s">
        <v>6085</v>
      </c>
      <c r="U2886" s="68">
        <v>45068</v>
      </c>
      <c r="V2886" s="347" t="s">
        <v>18</v>
      </c>
      <c r="W2886" s="9">
        <v>51653</v>
      </c>
      <c r="X2886" s="4" t="s">
        <v>13</v>
      </c>
      <c r="Y2886" s="4" t="s">
        <v>1285</v>
      </c>
      <c r="Z2886" s="68">
        <v>45060</v>
      </c>
    </row>
    <row r="2887" spans="1:26" ht="12.75" x14ac:dyDescent="0.35">
      <c r="A28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2887" s="181" t="str">
        <f>IF(All_Opps[[#This Row],[WeekMod]]&lt;&gt;"",CONCATENATE(All_Opps[[#This Row],[Opp Year]],"-",TEXT(All_Opps[[#This Row],[WeekMod]],"00#")),"")</f>
        <v>2023-071</v>
      </c>
      <c r="C28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2887" s="181" t="str">
        <f>CONCATENATE(All_Opps[[#This Row],[Opp Year]],"-",TEXT(All_Opps[[#This Row],[Week]],"00#"))</f>
        <v>2023-071</v>
      </c>
      <c r="E2887" s="181">
        <f>IFERROR(VALUE(RIGHT(All_Opps[[#This Row],[Opportunity Name]],2)),"")</f>
        <v>2</v>
      </c>
      <c r="F2887" s="181">
        <f>IFERROR(("20"&amp;LEFT(All_Opps[[#This Row],[Opportunity Name]],2))*1,"")</f>
        <v>2023</v>
      </c>
      <c r="G2887" s="181" t="str">
        <f>MID(All_Opps[[#This Row],[Opportunity Name]],3,2)</f>
        <v>09</v>
      </c>
      <c r="H2887" s="181" t="str">
        <f>LEFT(All_Opps[[#This Row],[Opportunity Name]],7)</f>
        <v>2309-21</v>
      </c>
      <c r="I2887" s="181" t="str" cm="1">
        <f t="array" ref="I28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87" s="181" t="str">
        <f>YEAR(All_Opps[[#This Row],[Close_Date]])&amp;"-"&amp;TEXT(MONTH(All_Opps[[#This Row],[Close_Date]]),"00")</f>
        <v>2023-05</v>
      </c>
      <c r="K2887" s="182">
        <f>All_Opps[[#This Row],[Created Date2]]*1</f>
        <v>45045</v>
      </c>
      <c r="L2887" s="183">
        <f>YEAR(All_Opps[[#This Row],[Created_Date]])</f>
        <v>2023</v>
      </c>
      <c r="M2887" s="184">
        <f>WEEKNUM(All_Opps[[#This Row],[Created_Date]],16)</f>
        <v>18</v>
      </c>
      <c r="N2887" s="182">
        <f>All_Opps[[#This Row],[Close Date]]*1</f>
        <v>45059</v>
      </c>
      <c r="O2887" s="185">
        <f>YEAR(All_Opps[[#This Row],[Close_Date]])</f>
        <v>2023</v>
      </c>
      <c r="P2887" s="183">
        <f>MONTH(All_Opps[[#This Row],[Close Date]])</f>
        <v>5</v>
      </c>
      <c r="Q2887" s="181">
        <f>WEEKNUM(All_Opps[[#This Row],[Close Date]],1)</f>
        <v>19</v>
      </c>
      <c r="R288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125</v>
      </c>
      <c r="S2887" s="4" t="s">
        <v>6086</v>
      </c>
      <c r="T2887" s="4" t="s">
        <v>6087</v>
      </c>
      <c r="U2887" s="68">
        <v>45059</v>
      </c>
      <c r="V2887" s="347" t="s">
        <v>19</v>
      </c>
      <c r="W2887" s="9">
        <v>46330</v>
      </c>
      <c r="X2887" s="4" t="s">
        <v>13</v>
      </c>
      <c r="Y2887" s="4" t="s">
        <v>1285</v>
      </c>
      <c r="Z2887" s="68">
        <v>45045</v>
      </c>
    </row>
    <row r="2888" spans="1:26" ht="12.75" x14ac:dyDescent="0.35">
      <c r="A28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2888" s="181" t="str">
        <f>IF(All_Opps[[#This Row],[WeekMod]]&lt;&gt;"",CONCATENATE(All_Opps[[#This Row],[Opp Year]],"-",TEXT(All_Opps[[#This Row],[WeekMod]],"00#")),"")</f>
        <v>2023-068</v>
      </c>
      <c r="C28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2888" s="181" t="str">
        <f>CONCATENATE(All_Opps[[#This Row],[Opp Year]],"-",TEXT(All_Opps[[#This Row],[Week]],"00#"))</f>
        <v>2023-068</v>
      </c>
      <c r="E2888" s="181">
        <f>IFERROR(VALUE(RIGHT(All_Opps[[#This Row],[Opportunity Name]],2)),"")</f>
        <v>2</v>
      </c>
      <c r="F2888" s="181">
        <f>IFERROR(("20"&amp;LEFT(All_Opps[[#This Row],[Opportunity Name]],2))*1,"")</f>
        <v>2023</v>
      </c>
      <c r="G2888" s="181" t="str">
        <f>MID(All_Opps[[#This Row],[Opportunity Name]],3,2)</f>
        <v>11</v>
      </c>
      <c r="H2888" s="181" t="str">
        <f>LEFT(All_Opps[[#This Row],[Opportunity Name]],7)</f>
        <v>2311-08</v>
      </c>
      <c r="I2888" s="181" t="str" cm="1">
        <f t="array" ref="I28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888" s="181" t="str">
        <f>YEAR(All_Opps[[#This Row],[Close_Date]])&amp;"-"&amp;TEXT(MONTH(All_Opps[[#This Row],[Close_Date]]),"00")</f>
        <v>2023-04</v>
      </c>
      <c r="K2888" s="182">
        <f>All_Opps[[#This Row],[Created Date2]]*1</f>
        <v>45031</v>
      </c>
      <c r="L2888" s="183">
        <f>YEAR(All_Opps[[#This Row],[Created_Date]])</f>
        <v>2023</v>
      </c>
      <c r="M2888" s="184">
        <f>WEEKNUM(All_Opps[[#This Row],[Created_Date]],16)</f>
        <v>16</v>
      </c>
      <c r="N2888" s="182">
        <f>All_Opps[[#This Row],[Close Date]]*1</f>
        <v>45037</v>
      </c>
      <c r="O2888" s="185">
        <f>YEAR(All_Opps[[#This Row],[Close_Date]])</f>
        <v>2023</v>
      </c>
      <c r="P2888" s="183">
        <f>MONTH(All_Opps[[#This Row],[Close Date]])</f>
        <v>4</v>
      </c>
      <c r="Q2888" s="181">
        <f>WEEKNUM(All_Opps[[#This Row],[Close Date]],1)</f>
        <v>16</v>
      </c>
      <c r="R288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88" s="4" t="s">
        <v>6088</v>
      </c>
      <c r="T2888" s="4" t="s">
        <v>6089</v>
      </c>
      <c r="U2888" s="68">
        <v>45037</v>
      </c>
      <c r="V2888" s="347" t="s">
        <v>20</v>
      </c>
      <c r="W2888" s="9">
        <v>62371</v>
      </c>
      <c r="X2888" s="4" t="s">
        <v>13</v>
      </c>
      <c r="Y2888" s="4" t="s">
        <v>5320</v>
      </c>
      <c r="Z2888" s="68">
        <v>45031</v>
      </c>
    </row>
    <row r="2889" spans="1:26" ht="12.75" x14ac:dyDescent="0.35">
      <c r="A28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2889" s="181" t="str">
        <f>IF(All_Opps[[#This Row],[WeekMod]]&lt;&gt;"",CONCATENATE(All_Opps[[#This Row],[Opp Year]],"-",TEXT(All_Opps[[#This Row],[WeekMod]],"00#")),"")</f>
        <v>2023-073</v>
      </c>
      <c r="C28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2889" s="181" t="str">
        <f>CONCATENATE(All_Opps[[#This Row],[Opp Year]],"-",TEXT(All_Opps[[#This Row],[Week]],"00#"))</f>
        <v>2023-073</v>
      </c>
      <c r="E2889" s="181">
        <f>IFERROR(VALUE(RIGHT(All_Opps[[#This Row],[Opportunity Name]],2)),"")</f>
        <v>3</v>
      </c>
      <c r="F2889" s="181">
        <f>IFERROR(("20"&amp;LEFT(All_Opps[[#This Row],[Opportunity Name]],2))*1,"")</f>
        <v>2023</v>
      </c>
      <c r="G2889" s="181" t="str">
        <f>MID(All_Opps[[#This Row],[Opportunity Name]],3,2)</f>
        <v>05</v>
      </c>
      <c r="H2889" s="181" t="str">
        <f>LEFT(All_Opps[[#This Row],[Opportunity Name]],7)</f>
        <v>2305-12</v>
      </c>
      <c r="I2889" s="181" t="str" cm="1">
        <f t="array" ref="I28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89" s="181" t="str">
        <f>YEAR(All_Opps[[#This Row],[Close_Date]])&amp;"-"&amp;TEXT(MONTH(All_Opps[[#This Row],[Close_Date]]),"00")</f>
        <v>2023-05</v>
      </c>
      <c r="K2889" s="182">
        <f>All_Opps[[#This Row],[Created Date2]]*1</f>
        <v>45074</v>
      </c>
      <c r="L2889" s="183">
        <f>YEAR(All_Opps[[#This Row],[Created_Date]])</f>
        <v>2023</v>
      </c>
      <c r="M2889" s="184">
        <f>WEEKNUM(All_Opps[[#This Row],[Created_Date]],16)</f>
        <v>22</v>
      </c>
      <c r="N2889" s="182">
        <f>All_Opps[[#This Row],[Close Date]]*1</f>
        <v>45071</v>
      </c>
      <c r="O2889" s="185">
        <f>YEAR(All_Opps[[#This Row],[Close_Date]])</f>
        <v>2023</v>
      </c>
      <c r="P2889" s="183">
        <f>MONTH(All_Opps[[#This Row],[Close Date]])</f>
        <v>5</v>
      </c>
      <c r="Q2889" s="181">
        <f>WEEKNUM(All_Opps[[#This Row],[Close Date]],1)</f>
        <v>21</v>
      </c>
      <c r="R288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89" s="4" t="s">
        <v>6090</v>
      </c>
      <c r="T2889" s="4" t="s">
        <v>6091</v>
      </c>
      <c r="U2889" s="68">
        <v>45071</v>
      </c>
      <c r="V2889" s="347" t="s">
        <v>19</v>
      </c>
      <c r="W2889" s="341">
        <v>2609</v>
      </c>
      <c r="X2889" s="4" t="s">
        <v>13</v>
      </c>
      <c r="Y2889" s="4" t="s">
        <v>328</v>
      </c>
      <c r="Z2889" s="68">
        <v>45074</v>
      </c>
    </row>
    <row r="2890" spans="1:26" ht="12.75" x14ac:dyDescent="0.35">
      <c r="A28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2890" s="181" t="str">
        <f>IF(All_Opps[[#This Row],[WeekMod]]&lt;&gt;"",CONCATENATE(All_Opps[[#This Row],[Opp Year]],"-",TEXT(All_Opps[[#This Row],[WeekMod]],"00#")),"")</f>
        <v>2023-076</v>
      </c>
      <c r="C28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2890" s="181" t="str">
        <f>CONCATENATE(All_Opps[[#This Row],[Opp Year]],"-",TEXT(All_Opps[[#This Row],[Week]],"00#"))</f>
        <v>2023-076</v>
      </c>
      <c r="E2890" s="181">
        <f>IFERROR(VALUE(RIGHT(All_Opps[[#This Row],[Opportunity Name]],2)),"")</f>
        <v>3</v>
      </c>
      <c r="F2890" s="181">
        <f>IFERROR(("20"&amp;LEFT(All_Opps[[#This Row],[Opportunity Name]],2))*1,"")</f>
        <v>2023</v>
      </c>
      <c r="G2890" s="181" t="str">
        <f>MID(All_Opps[[#This Row],[Opportunity Name]],3,2)</f>
        <v>07</v>
      </c>
      <c r="H2890" s="181" t="str">
        <f>LEFT(All_Opps[[#This Row],[Opportunity Name]],7)</f>
        <v>2307 Qu</v>
      </c>
      <c r="I2890" s="181" t="str" cm="1">
        <f t="array" ref="I28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90" s="181" t="str">
        <f>YEAR(All_Opps[[#This Row],[Close_Date]])&amp;"-"&amp;TEXT(MONTH(All_Opps[[#This Row],[Close_Date]]),"00")</f>
        <v>2023-06</v>
      </c>
      <c r="K2890" s="182">
        <f>All_Opps[[#This Row],[Created Date2]]*1</f>
        <v>45080</v>
      </c>
      <c r="L2890" s="183">
        <f>YEAR(All_Opps[[#This Row],[Created_Date]])</f>
        <v>2023</v>
      </c>
      <c r="M2890" s="184">
        <f>WEEKNUM(All_Opps[[#This Row],[Created_Date]],16)</f>
        <v>23</v>
      </c>
      <c r="N2890" s="182">
        <f>All_Opps[[#This Row],[Close Date]]*1</f>
        <v>45089</v>
      </c>
      <c r="O2890" s="185">
        <f>YEAR(All_Opps[[#This Row],[Close_Date]])</f>
        <v>2023</v>
      </c>
      <c r="P2890" s="183">
        <f>MONTH(All_Opps[[#This Row],[Close Date]])</f>
        <v>6</v>
      </c>
      <c r="Q2890" s="181">
        <f>WEEKNUM(All_Opps[[#This Row],[Close Date]],1)</f>
        <v>24</v>
      </c>
      <c r="R28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90" s="4" t="s">
        <v>6092</v>
      </c>
      <c r="T2890" s="4" t="s">
        <v>6093</v>
      </c>
      <c r="U2890" s="68">
        <v>45089</v>
      </c>
      <c r="V2890" s="347" t="s">
        <v>18</v>
      </c>
      <c r="W2890" s="9">
        <v>40641</v>
      </c>
      <c r="X2890" s="4" t="s">
        <v>11</v>
      </c>
      <c r="Y2890" s="4" t="s">
        <v>5320</v>
      </c>
      <c r="Z2890" s="68">
        <v>45080</v>
      </c>
    </row>
    <row r="2891" spans="1:26" ht="12.75" x14ac:dyDescent="0.35">
      <c r="A28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2891" s="181" t="str">
        <f>IF(All_Opps[[#This Row],[WeekMod]]&lt;&gt;"",CONCATENATE(All_Opps[[#This Row],[Opp Year]],"-",TEXT(All_Opps[[#This Row],[WeekMod]],"00#")),"")</f>
        <v>2023-075</v>
      </c>
      <c r="C28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2891" s="181" t="str">
        <f>CONCATENATE(All_Opps[[#This Row],[Opp Year]],"-",TEXT(All_Opps[[#This Row],[Week]],"00#"))</f>
        <v>2023-075</v>
      </c>
      <c r="E2891" s="181">
        <f>IFERROR(VALUE(RIGHT(All_Opps[[#This Row],[Opportunity Name]],2)),"")</f>
        <v>2</v>
      </c>
      <c r="F2891" s="181">
        <f>IFERROR(("20"&amp;LEFT(All_Opps[[#This Row],[Opportunity Name]],2))*1,"")</f>
        <v>2023</v>
      </c>
      <c r="G2891" s="181" t="str">
        <f>MID(All_Opps[[#This Row],[Opportunity Name]],3,2)</f>
        <v>07</v>
      </c>
      <c r="H2891" s="181" t="str">
        <f>LEFT(All_Opps[[#This Row],[Opportunity Name]],7)</f>
        <v>2307 Ko</v>
      </c>
      <c r="I2891" s="181" t="str" cm="1">
        <f t="array" ref="I28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91" s="181" t="str">
        <f>YEAR(All_Opps[[#This Row],[Close_Date]])&amp;"-"&amp;TEXT(MONTH(All_Opps[[#This Row],[Close_Date]]),"00")</f>
        <v>2023-06</v>
      </c>
      <c r="K2891" s="182">
        <f>All_Opps[[#This Row],[Created Date2]]*1</f>
        <v>45081</v>
      </c>
      <c r="L2891" s="183">
        <f>YEAR(All_Opps[[#This Row],[Created_Date]])</f>
        <v>2023</v>
      </c>
      <c r="M2891" s="184">
        <f>WEEKNUM(All_Opps[[#This Row],[Created_Date]],16)</f>
        <v>23</v>
      </c>
      <c r="N2891" s="182">
        <f>All_Opps[[#This Row],[Close Date]]*1</f>
        <v>45085</v>
      </c>
      <c r="O2891" s="185">
        <f>YEAR(All_Opps[[#This Row],[Close_Date]])</f>
        <v>2023</v>
      </c>
      <c r="P2891" s="183">
        <f>MONTH(All_Opps[[#This Row],[Close Date]])</f>
        <v>6</v>
      </c>
      <c r="Q2891" s="181">
        <f>WEEKNUM(All_Opps[[#This Row],[Close Date]],1)</f>
        <v>23</v>
      </c>
      <c r="R289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91" s="4" t="s">
        <v>6094</v>
      </c>
      <c r="T2891" s="4" t="s">
        <v>6095</v>
      </c>
      <c r="U2891" s="68">
        <v>45085</v>
      </c>
      <c r="V2891" s="347" t="s">
        <v>18</v>
      </c>
      <c r="W2891" s="9">
        <v>52037</v>
      </c>
      <c r="X2891" s="4" t="s">
        <v>13</v>
      </c>
      <c r="Y2891" s="4" t="s">
        <v>1285</v>
      </c>
      <c r="Z2891" s="68">
        <v>45081</v>
      </c>
    </row>
    <row r="2892" spans="1:26" ht="12.75" x14ac:dyDescent="0.35">
      <c r="A28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2892" s="181" t="str">
        <f>IF(All_Opps[[#This Row],[WeekMod]]&lt;&gt;"",CONCATENATE(All_Opps[[#This Row],[Opp Year]],"-",TEXT(All_Opps[[#This Row],[WeekMod]],"00#")),"")</f>
        <v>2024-021</v>
      </c>
      <c r="C28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2892" s="181" t="str">
        <f>CONCATENATE(All_Opps[[#This Row],[Opp Year]],"-",TEXT(All_Opps[[#This Row],[Week]],"00#"))</f>
        <v>2024-021</v>
      </c>
      <c r="E2892" s="181">
        <f>IFERROR(VALUE(RIGHT(All_Opps[[#This Row],[Opportunity Name]],2)),"")</f>
        <v>2</v>
      </c>
      <c r="F2892" s="181">
        <f>IFERROR(("20"&amp;LEFT(All_Opps[[#This Row],[Opportunity Name]],2))*1,"")</f>
        <v>2024</v>
      </c>
      <c r="G2892" s="181" t="str">
        <f>MID(All_Opps[[#This Row],[Opportunity Name]],3,2)</f>
        <v>09</v>
      </c>
      <c r="H2892" s="181" t="str">
        <f>LEFT(All_Opps[[#This Row],[Opportunity Name]],7)</f>
        <v>2409 Ea</v>
      </c>
      <c r="I2892" s="181" t="str" cm="1">
        <f t="array" ref="I28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92" s="181" t="str">
        <f>YEAR(All_Opps[[#This Row],[Close_Date]])&amp;"-"&amp;TEXT(MONTH(All_Opps[[#This Row],[Close_Date]]),"00")</f>
        <v>2023-05</v>
      </c>
      <c r="K2892" s="182">
        <f>All_Opps[[#This Row],[Created Date2]]*1</f>
        <v>45055</v>
      </c>
      <c r="L2892" s="183">
        <f>YEAR(All_Opps[[#This Row],[Created_Date]])</f>
        <v>2023</v>
      </c>
      <c r="M2892" s="184">
        <f>WEEKNUM(All_Opps[[#This Row],[Created_Date]],16)</f>
        <v>19</v>
      </c>
      <c r="N2892" s="182">
        <f>All_Opps[[#This Row],[Close Date]]*1</f>
        <v>45067</v>
      </c>
      <c r="O2892" s="185">
        <f>YEAR(All_Opps[[#This Row],[Close_Date]])</f>
        <v>2023</v>
      </c>
      <c r="P2892" s="183">
        <f>MONTH(All_Opps[[#This Row],[Close Date]])</f>
        <v>5</v>
      </c>
      <c r="Q2892" s="181">
        <f>WEEKNUM(All_Opps[[#This Row],[Close Date]],1)</f>
        <v>21</v>
      </c>
      <c r="R289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92" s="4" t="s">
        <v>6096</v>
      </c>
      <c r="T2892" s="4" t="s">
        <v>6097</v>
      </c>
      <c r="U2892" s="68">
        <v>45067</v>
      </c>
      <c r="V2892" s="347" t="s">
        <v>18</v>
      </c>
      <c r="W2892" s="9">
        <v>36840</v>
      </c>
      <c r="X2892" s="4" t="s">
        <v>13</v>
      </c>
      <c r="Y2892" s="4" t="s">
        <v>1285</v>
      </c>
      <c r="Z2892" s="68">
        <v>45055</v>
      </c>
    </row>
    <row r="2893" spans="1:26" ht="12.75" x14ac:dyDescent="0.35">
      <c r="A28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2893" s="181" t="str">
        <f>IF(All_Opps[[#This Row],[WeekMod]]&lt;&gt;"",CONCATENATE(All_Opps[[#This Row],[Opp Year]],"-",TEXT(All_Opps[[#This Row],[WeekMod]],"00#")),"")</f>
        <v>2024-021</v>
      </c>
      <c r="C28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2893" s="181" t="str">
        <f>CONCATENATE(All_Opps[[#This Row],[Opp Year]],"-",TEXT(All_Opps[[#This Row],[Week]],"00#"))</f>
        <v>2024-021</v>
      </c>
      <c r="E2893" s="181">
        <f>IFERROR(VALUE(RIGHT(All_Opps[[#This Row],[Opportunity Name]],2)),"")</f>
        <v>1</v>
      </c>
      <c r="F2893" s="181">
        <f>IFERROR(("20"&amp;LEFT(All_Opps[[#This Row],[Opportunity Name]],2))*1,"")</f>
        <v>2024</v>
      </c>
      <c r="G2893" s="181" t="str">
        <f>MID(All_Opps[[#This Row],[Opportunity Name]],3,2)</f>
        <v>11</v>
      </c>
      <c r="H2893" s="181" t="str">
        <f>LEFT(All_Opps[[#This Row],[Opportunity Name]],7)</f>
        <v>2411-01</v>
      </c>
      <c r="I2893" s="181" t="str" cm="1">
        <f t="array" ref="I28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93" s="181" t="str">
        <f>YEAR(All_Opps[[#This Row],[Close_Date]])&amp;"-"&amp;TEXT(MONTH(All_Opps[[#This Row],[Close_Date]]),"00")</f>
        <v>2023-05</v>
      </c>
      <c r="K2893" s="182">
        <f>All_Opps[[#This Row],[Created Date2]]*1</f>
        <v>45070</v>
      </c>
      <c r="L2893" s="183">
        <f>YEAR(All_Opps[[#This Row],[Created_Date]])</f>
        <v>2023</v>
      </c>
      <c r="M2893" s="184">
        <f>WEEKNUM(All_Opps[[#This Row],[Created_Date]],16)</f>
        <v>21</v>
      </c>
      <c r="N2893" s="182">
        <f>All_Opps[[#This Row],[Close Date]]*1</f>
        <v>45071</v>
      </c>
      <c r="O2893" s="185">
        <f>YEAR(All_Opps[[#This Row],[Close_Date]])</f>
        <v>2023</v>
      </c>
      <c r="P2893" s="183">
        <f>MONTH(All_Opps[[#This Row],[Close Date]])</f>
        <v>5</v>
      </c>
      <c r="Q2893" s="181">
        <f>WEEKNUM(All_Opps[[#This Row],[Close Date]],1)</f>
        <v>21</v>
      </c>
      <c r="R289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527</v>
      </c>
      <c r="S2893" s="4" t="s">
        <v>6098</v>
      </c>
      <c r="T2893" s="4" t="s">
        <v>6099</v>
      </c>
      <c r="U2893" s="68">
        <v>45071</v>
      </c>
      <c r="V2893" s="347" t="s">
        <v>19</v>
      </c>
      <c r="W2893" s="341">
        <v>28676</v>
      </c>
      <c r="X2893" s="4" t="s">
        <v>11</v>
      </c>
      <c r="Y2893" s="4" t="s">
        <v>328</v>
      </c>
      <c r="Z2893" s="68">
        <v>45070</v>
      </c>
    </row>
    <row r="2894" spans="1:26" ht="12.75" x14ac:dyDescent="0.35">
      <c r="A28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2894" s="181" t="str">
        <f>IF(All_Opps[[#This Row],[WeekMod]]&lt;&gt;"",CONCATENATE(All_Opps[[#This Row],[Opp Year]],"-",TEXT(All_Opps[[#This Row],[WeekMod]],"00#")),"")</f>
        <v>2023-074</v>
      </c>
      <c r="C28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2894" s="181" t="str">
        <f>CONCATENATE(All_Opps[[#This Row],[Opp Year]],"-",TEXT(All_Opps[[#This Row],[Week]],"00#"))</f>
        <v>2023-074</v>
      </c>
      <c r="E2894" s="181">
        <f>IFERROR(VALUE(RIGHT(All_Opps[[#This Row],[Opportunity Name]],2)),"")</f>
        <v>2</v>
      </c>
      <c r="F2894" s="181">
        <f>IFERROR(("20"&amp;LEFT(All_Opps[[#This Row],[Opportunity Name]],2))*1,"")</f>
        <v>2023</v>
      </c>
      <c r="G2894" s="181" t="str">
        <f>MID(All_Opps[[#This Row],[Opportunity Name]],3,2)</f>
        <v>09</v>
      </c>
      <c r="H2894" s="181" t="str">
        <f>LEFT(All_Opps[[#This Row],[Opportunity Name]],7)</f>
        <v>2309-22</v>
      </c>
      <c r="I2894" s="181" t="str" cm="1">
        <f t="array" ref="I28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94" s="181" t="str">
        <f>YEAR(All_Opps[[#This Row],[Close_Date]])&amp;"-"&amp;TEXT(MONTH(All_Opps[[#This Row],[Close_Date]]),"00")</f>
        <v>2023-05</v>
      </c>
      <c r="K2894" s="182">
        <f>All_Opps[[#This Row],[Created Date2]]*1</f>
        <v>45069</v>
      </c>
      <c r="L2894" s="183">
        <f>YEAR(All_Opps[[#This Row],[Created_Date]])</f>
        <v>2023</v>
      </c>
      <c r="M2894" s="184">
        <f>WEEKNUM(All_Opps[[#This Row],[Created_Date]],16)</f>
        <v>21</v>
      </c>
      <c r="N2894" s="182">
        <f>All_Opps[[#This Row],[Close Date]]*1</f>
        <v>45077</v>
      </c>
      <c r="O2894" s="185">
        <f>YEAR(All_Opps[[#This Row],[Close_Date]])</f>
        <v>2023</v>
      </c>
      <c r="P2894" s="183">
        <f>MONTH(All_Opps[[#This Row],[Close Date]])</f>
        <v>5</v>
      </c>
      <c r="Q2894" s="181">
        <f>WEEKNUM(All_Opps[[#This Row],[Close Date]],1)</f>
        <v>22</v>
      </c>
      <c r="R289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101</v>
      </c>
      <c r="S2894" s="4" t="s">
        <v>6100</v>
      </c>
      <c r="T2894" s="4" t="s">
        <v>6101</v>
      </c>
      <c r="U2894" s="68">
        <v>45077</v>
      </c>
      <c r="V2894" s="347" t="s">
        <v>19</v>
      </c>
      <c r="W2894" s="341">
        <v>78796</v>
      </c>
      <c r="X2894" s="4" t="s">
        <v>13</v>
      </c>
      <c r="Y2894" s="4" t="s">
        <v>328</v>
      </c>
      <c r="Z2894" s="68">
        <v>45069</v>
      </c>
    </row>
    <row r="2895" spans="1:26" ht="12.75" x14ac:dyDescent="0.35">
      <c r="A289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895" s="181" t="str">
        <f>IF(All_Opps[[#This Row],[WeekMod]]&lt;&gt;"",CONCATENATE(All_Opps[[#This Row],[Opp Year]],"-",TEXT(All_Opps[[#This Row],[WeekMod]],"00#")),"")</f>
        <v/>
      </c>
      <c r="C28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895" s="181" t="str">
        <f>CONCATENATE(All_Opps[[#This Row],[Opp Year]],"-",TEXT(All_Opps[[#This Row],[Week]],"00#"))</f>
        <v>2025-001</v>
      </c>
      <c r="E2895" s="181">
        <f>IFERROR(VALUE(RIGHT(All_Opps[[#This Row],[Opportunity Name]],2)),"")</f>
        <v>2</v>
      </c>
      <c r="F2895" s="181">
        <f>IFERROR(("20"&amp;LEFT(All_Opps[[#This Row],[Opportunity Name]],2))*1,"")</f>
        <v>2025</v>
      </c>
      <c r="G2895" s="181" t="str">
        <f>MID(All_Opps[[#This Row],[Opportunity Name]],3,2)</f>
        <v>08</v>
      </c>
      <c r="H2895" s="181" t="str">
        <f>LEFT(All_Opps[[#This Row],[Opportunity Name]],7)</f>
        <v>2508-07</v>
      </c>
      <c r="I2895" s="181" t="str" cm="1">
        <f t="array" ref="I28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95" s="181" t="str">
        <f>YEAR(All_Opps[[#This Row],[Close_Date]])&amp;"-"&amp;TEXT(MONTH(All_Opps[[#This Row],[Close_Date]]),"00")</f>
        <v>2023-05</v>
      </c>
      <c r="K2895" s="182">
        <f>All_Opps[[#This Row],[Created Date2]]*1</f>
        <v>44840</v>
      </c>
      <c r="L2895" s="183">
        <f>YEAR(All_Opps[[#This Row],[Created_Date]])</f>
        <v>2022</v>
      </c>
      <c r="M2895" s="184">
        <f>WEEKNUM(All_Opps[[#This Row],[Created_Date]],16)</f>
        <v>40</v>
      </c>
      <c r="N2895" s="182">
        <f>All_Opps[[#This Row],[Close Date]]*1</f>
        <v>45065</v>
      </c>
      <c r="O2895" s="185">
        <f>YEAR(All_Opps[[#This Row],[Close_Date]])</f>
        <v>2023</v>
      </c>
      <c r="P2895" s="183">
        <f>MONTH(All_Opps[[#This Row],[Close Date]])</f>
        <v>5</v>
      </c>
      <c r="Q2895" s="181">
        <f>WEEKNUM(All_Opps[[#This Row],[Close Date]],1)</f>
        <v>20</v>
      </c>
      <c r="R289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1030</v>
      </c>
      <c r="S2895" s="4" t="s">
        <v>6102</v>
      </c>
      <c r="T2895" s="4" t="s">
        <v>6103</v>
      </c>
      <c r="U2895" s="68">
        <v>45065</v>
      </c>
      <c r="V2895" s="347" t="s">
        <v>19</v>
      </c>
      <c r="W2895" s="341">
        <v>61241</v>
      </c>
      <c r="X2895" s="4" t="s">
        <v>11</v>
      </c>
      <c r="Y2895" s="4" t="s">
        <v>328</v>
      </c>
      <c r="Z2895" s="68">
        <v>44840</v>
      </c>
    </row>
    <row r="2896" spans="1:26" ht="12.75" x14ac:dyDescent="0.35">
      <c r="A28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2896" s="181" t="str">
        <f>IF(All_Opps[[#This Row],[WeekMod]]&lt;&gt;"",CONCATENATE(All_Opps[[#This Row],[Opp Year]],"-",TEXT(All_Opps[[#This Row],[WeekMod]],"00#")),"")</f>
        <v>2023-072</v>
      </c>
      <c r="C28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2896" s="181" t="str">
        <f>CONCATENATE(All_Opps[[#This Row],[Opp Year]],"-",TEXT(All_Opps[[#This Row],[Week]],"00#"))</f>
        <v>2023-072</v>
      </c>
      <c r="E2896" s="181">
        <f>IFERROR(VALUE(RIGHT(All_Opps[[#This Row],[Opportunity Name]],2)),"")</f>
        <v>1</v>
      </c>
      <c r="F2896" s="181">
        <f>IFERROR(("20"&amp;LEFT(All_Opps[[#This Row],[Opportunity Name]],2))*1,"")</f>
        <v>2023</v>
      </c>
      <c r="G2896" s="181" t="str">
        <f>MID(All_Opps[[#This Row],[Opportunity Name]],3,2)</f>
        <v>12</v>
      </c>
      <c r="H2896" s="181" t="str">
        <f>LEFT(All_Opps[[#This Row],[Opportunity Name]],7)</f>
        <v>2312-11</v>
      </c>
      <c r="I2896" s="181" t="str" cm="1">
        <f t="array" ref="I28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96" s="181" t="str">
        <f>YEAR(All_Opps[[#This Row],[Close_Date]])&amp;"-"&amp;TEXT(MONTH(All_Opps[[#This Row],[Close_Date]]),"00")</f>
        <v>2023-05</v>
      </c>
      <c r="K2896" s="182">
        <f>All_Opps[[#This Row],[Created Date2]]*1</f>
        <v>45057</v>
      </c>
      <c r="L2896" s="183">
        <f>YEAR(All_Opps[[#This Row],[Created_Date]])</f>
        <v>2023</v>
      </c>
      <c r="M2896" s="184">
        <f>WEEKNUM(All_Opps[[#This Row],[Created_Date]],16)</f>
        <v>19</v>
      </c>
      <c r="N2896" s="182">
        <f>All_Opps[[#This Row],[Close Date]]*1</f>
        <v>45064</v>
      </c>
      <c r="O2896" s="185">
        <f>YEAR(All_Opps[[#This Row],[Close_Date]])</f>
        <v>2023</v>
      </c>
      <c r="P2896" s="183">
        <f>MONTH(All_Opps[[#This Row],[Close Date]])</f>
        <v>5</v>
      </c>
      <c r="Q2896" s="181">
        <f>WEEKNUM(All_Opps[[#This Row],[Close Date]],1)</f>
        <v>20</v>
      </c>
      <c r="R289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204</v>
      </c>
      <c r="S2896" s="4" t="s">
        <v>6104</v>
      </c>
      <c r="T2896" s="4" t="s">
        <v>6105</v>
      </c>
      <c r="U2896" s="68">
        <v>45064</v>
      </c>
      <c r="V2896" s="347" t="s">
        <v>19</v>
      </c>
      <c r="W2896" s="9">
        <v>33279</v>
      </c>
      <c r="X2896" s="4" t="s">
        <v>12</v>
      </c>
      <c r="Y2896" s="4" t="s">
        <v>5320</v>
      </c>
      <c r="Z2896" s="68">
        <v>45057</v>
      </c>
    </row>
    <row r="2897" spans="1:26" ht="12.75" x14ac:dyDescent="0.35">
      <c r="A28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2897" s="181" t="str">
        <f>IF(All_Opps[[#This Row],[WeekMod]]&lt;&gt;"",CONCATENATE(All_Opps[[#This Row],[Opp Year]],"-",TEXT(All_Opps[[#This Row],[WeekMod]],"00#")),"")</f>
        <v>2023-071</v>
      </c>
      <c r="C28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2897" s="181" t="str">
        <f>CONCATENATE(All_Opps[[#This Row],[Opp Year]],"-",TEXT(All_Opps[[#This Row],[Week]],"00#"))</f>
        <v>2023-071</v>
      </c>
      <c r="E2897" s="181">
        <f>IFERROR(VALUE(RIGHT(All_Opps[[#This Row],[Opportunity Name]],2)),"")</f>
        <v>1</v>
      </c>
      <c r="F2897" s="181">
        <f>IFERROR(("20"&amp;LEFT(All_Opps[[#This Row],[Opportunity Name]],2))*1,"")</f>
        <v>2023</v>
      </c>
      <c r="G2897" s="181" t="str">
        <f>MID(All_Opps[[#This Row],[Opportunity Name]],3,2)</f>
        <v>12</v>
      </c>
      <c r="H2897" s="181" t="str">
        <f>LEFT(All_Opps[[#This Row],[Opportunity Name]],7)</f>
        <v>2312-11</v>
      </c>
      <c r="I2897" s="181" t="str" cm="1">
        <f t="array" ref="I28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897" s="181" t="str">
        <f>YEAR(All_Opps[[#This Row],[Close_Date]])&amp;"-"&amp;TEXT(MONTH(All_Opps[[#This Row],[Close_Date]]),"00")</f>
        <v>2023-05</v>
      </c>
      <c r="K2897" s="182">
        <f>All_Opps[[#This Row],[Created Date2]]*1</f>
        <v>45057</v>
      </c>
      <c r="L2897" s="183">
        <f>YEAR(All_Opps[[#This Row],[Created_Date]])</f>
        <v>2023</v>
      </c>
      <c r="M2897" s="184">
        <f>WEEKNUM(All_Opps[[#This Row],[Created_Date]],16)</f>
        <v>19</v>
      </c>
      <c r="N2897" s="182">
        <f>All_Opps[[#This Row],[Close Date]]*1</f>
        <v>45057</v>
      </c>
      <c r="O2897" s="185">
        <f>YEAR(All_Opps[[#This Row],[Close_Date]])</f>
        <v>2023</v>
      </c>
      <c r="P2897" s="183">
        <f>MONTH(All_Opps[[#This Row],[Close Date]])</f>
        <v>5</v>
      </c>
      <c r="Q2897" s="181">
        <f>WEEKNUM(All_Opps[[#This Row],[Close Date]],1)</f>
        <v>19</v>
      </c>
      <c r="R289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204</v>
      </c>
      <c r="S2897" s="4" t="s">
        <v>6106</v>
      </c>
      <c r="T2897" s="4" t="s">
        <v>6107</v>
      </c>
      <c r="U2897" s="68">
        <v>45057</v>
      </c>
      <c r="V2897" s="347" t="s">
        <v>19</v>
      </c>
      <c r="W2897" s="9">
        <v>31820</v>
      </c>
      <c r="X2897" s="4" t="s">
        <v>15</v>
      </c>
      <c r="Y2897" s="4" t="s">
        <v>5320</v>
      </c>
      <c r="Z2897" s="68">
        <v>45057</v>
      </c>
    </row>
    <row r="2898" spans="1:26" ht="12.75" x14ac:dyDescent="0.35">
      <c r="A28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2898" s="181" t="str">
        <f>IF(All_Opps[[#This Row],[WeekMod]]&lt;&gt;"",CONCATENATE(All_Opps[[#This Row],[Opp Year]],"-",TEXT(All_Opps[[#This Row],[WeekMod]],"00#")),"")</f>
        <v>2024-019</v>
      </c>
      <c r="C28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2898" s="181" t="str">
        <f>CONCATENATE(All_Opps[[#This Row],[Opp Year]],"-",TEXT(All_Opps[[#This Row],[Week]],"00#"))</f>
        <v>2024-019</v>
      </c>
      <c r="E2898" s="181">
        <f>IFERROR(VALUE(RIGHT(All_Opps[[#This Row],[Opportunity Name]],2)),"")</f>
        <v>2</v>
      </c>
      <c r="F2898" s="181">
        <f>IFERROR(("20"&amp;LEFT(All_Opps[[#This Row],[Opportunity Name]],2))*1,"")</f>
        <v>2024</v>
      </c>
      <c r="G2898" s="181" t="str">
        <f>MID(All_Opps[[#This Row],[Opportunity Name]],3,2)</f>
        <v>07</v>
      </c>
      <c r="H2898" s="181" t="str">
        <f>LEFT(All_Opps[[#This Row],[Opportunity Name]],7)</f>
        <v>2407 Ro</v>
      </c>
      <c r="I2898" s="181" t="str" cm="1">
        <f t="array" ref="I28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98" s="181" t="str">
        <f>YEAR(All_Opps[[#This Row],[Close_Date]])&amp;"-"&amp;TEXT(MONTH(All_Opps[[#This Row],[Close_Date]]),"00")</f>
        <v>2023-05</v>
      </c>
      <c r="K2898" s="182">
        <f>All_Opps[[#This Row],[Created Date2]]*1</f>
        <v>45044</v>
      </c>
      <c r="L2898" s="183">
        <f>YEAR(All_Opps[[#This Row],[Created_Date]])</f>
        <v>2023</v>
      </c>
      <c r="M2898" s="184">
        <f>WEEKNUM(All_Opps[[#This Row],[Created_Date]],16)</f>
        <v>17</v>
      </c>
      <c r="N2898" s="182">
        <f>All_Opps[[#This Row],[Close Date]]*1</f>
        <v>45059</v>
      </c>
      <c r="O2898" s="185">
        <f>YEAR(All_Opps[[#This Row],[Close_Date]])</f>
        <v>2023</v>
      </c>
      <c r="P2898" s="183">
        <f>MONTH(All_Opps[[#This Row],[Close Date]])</f>
        <v>5</v>
      </c>
      <c r="Q2898" s="181">
        <f>WEEKNUM(All_Opps[[#This Row],[Close Date]],1)</f>
        <v>19</v>
      </c>
      <c r="R28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98" s="4" t="s">
        <v>6108</v>
      </c>
      <c r="T2898" s="4" t="s">
        <v>6109</v>
      </c>
      <c r="U2898" s="68">
        <v>45059</v>
      </c>
      <c r="V2898" s="347" t="s">
        <v>18</v>
      </c>
      <c r="W2898" s="9">
        <v>75924</v>
      </c>
      <c r="X2898" s="4" t="s">
        <v>153</v>
      </c>
      <c r="Y2898" s="4" t="s">
        <v>1285</v>
      </c>
      <c r="Z2898" s="68">
        <v>45044</v>
      </c>
    </row>
    <row r="2899" spans="1:26" ht="12.75" x14ac:dyDescent="0.35">
      <c r="A28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2899" s="181" t="str">
        <f>IF(All_Opps[[#This Row],[WeekMod]]&lt;&gt;"",CONCATENATE(All_Opps[[#This Row],[Opp Year]],"-",TEXT(All_Opps[[#This Row],[WeekMod]],"00#")),"")</f>
        <v>2023-075</v>
      </c>
      <c r="C28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2899" s="181" t="str">
        <f>CONCATENATE(All_Opps[[#This Row],[Opp Year]],"-",TEXT(All_Opps[[#This Row],[Week]],"00#"))</f>
        <v>2023-075</v>
      </c>
      <c r="E2899" s="181">
        <f>IFERROR(VALUE(RIGHT(All_Opps[[#This Row],[Opportunity Name]],2)),"")</f>
        <v>1</v>
      </c>
      <c r="F2899" s="181">
        <f>IFERROR(("20"&amp;LEFT(All_Opps[[#This Row],[Opportunity Name]],2))*1,"")</f>
        <v>2023</v>
      </c>
      <c r="G2899" s="181" t="str">
        <f>MID(All_Opps[[#This Row],[Opportunity Name]],3,2)</f>
        <v>07</v>
      </c>
      <c r="H2899" s="181" t="str">
        <f>LEFT(All_Opps[[#This Row],[Opportunity Name]],7)</f>
        <v>2307 Br</v>
      </c>
      <c r="I2899" s="181" t="str" cm="1">
        <f t="array" ref="I28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899" s="181" t="str">
        <f>YEAR(All_Opps[[#This Row],[Close_Date]])&amp;"-"&amp;TEXT(MONTH(All_Opps[[#This Row],[Close_Date]]),"00")</f>
        <v>2023-06</v>
      </c>
      <c r="K2899" s="182">
        <f>All_Opps[[#This Row],[Created Date2]]*1</f>
        <v>45072</v>
      </c>
      <c r="L2899" s="183">
        <f>YEAR(All_Opps[[#This Row],[Created_Date]])</f>
        <v>2023</v>
      </c>
      <c r="M2899" s="184">
        <f>WEEKNUM(All_Opps[[#This Row],[Created_Date]],16)</f>
        <v>21</v>
      </c>
      <c r="N2899" s="182">
        <f>All_Opps[[#This Row],[Close Date]]*1</f>
        <v>45081</v>
      </c>
      <c r="O2899" s="185">
        <f>YEAR(All_Opps[[#This Row],[Close_Date]])</f>
        <v>2023</v>
      </c>
      <c r="P2899" s="183">
        <f>MONTH(All_Opps[[#This Row],[Close Date]])</f>
        <v>6</v>
      </c>
      <c r="Q2899" s="181">
        <f>WEEKNUM(All_Opps[[#This Row],[Close Date]],1)</f>
        <v>23</v>
      </c>
      <c r="R289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899" s="4" t="s">
        <v>6110</v>
      </c>
      <c r="T2899" s="4" t="s">
        <v>6111</v>
      </c>
      <c r="U2899" s="68">
        <v>45081</v>
      </c>
      <c r="V2899" s="347" t="s">
        <v>18</v>
      </c>
      <c r="W2899" s="9">
        <v>16052</v>
      </c>
      <c r="X2899" s="4" t="s">
        <v>161</v>
      </c>
      <c r="Y2899" s="4" t="s">
        <v>5320</v>
      </c>
      <c r="Z2899" s="68">
        <v>45072</v>
      </c>
    </row>
    <row r="2900" spans="1:26" ht="12.75" x14ac:dyDescent="0.35">
      <c r="A29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2900" s="181" t="str">
        <f>IF(All_Opps[[#This Row],[WeekMod]]&lt;&gt;"",CONCATENATE(All_Opps[[#This Row],[Opp Year]],"-",TEXT(All_Opps[[#This Row],[WeekMod]],"00#")),"")</f>
        <v>2024-019</v>
      </c>
      <c r="C29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2900" s="181" t="str">
        <f>CONCATENATE(All_Opps[[#This Row],[Opp Year]],"-",TEXT(All_Opps[[#This Row],[Week]],"00#"))</f>
        <v>2024-019</v>
      </c>
      <c r="E2900" s="181">
        <f>IFERROR(VALUE(RIGHT(All_Opps[[#This Row],[Opportunity Name]],2)),"")</f>
        <v>4</v>
      </c>
      <c r="F2900" s="181">
        <f>IFERROR(("20"&amp;LEFT(All_Opps[[#This Row],[Opportunity Name]],2))*1,"")</f>
        <v>2024</v>
      </c>
      <c r="G2900" s="181" t="str">
        <f>MID(All_Opps[[#This Row],[Opportunity Name]],3,2)</f>
        <v>02</v>
      </c>
      <c r="H2900" s="181" t="str">
        <f>LEFT(All_Opps[[#This Row],[Opportunity Name]],7)</f>
        <v>2402 Ur</v>
      </c>
      <c r="I2900" s="181" t="str" cm="1">
        <f t="array" ref="I29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00" s="181" t="str">
        <f>YEAR(All_Opps[[#This Row],[Close_Date]])&amp;"-"&amp;TEXT(MONTH(All_Opps[[#This Row],[Close_Date]]),"00")</f>
        <v>2023-05</v>
      </c>
      <c r="K2900" s="182">
        <f>All_Opps[[#This Row],[Created Date2]]*1</f>
        <v>45046</v>
      </c>
      <c r="L2900" s="183">
        <f>YEAR(All_Opps[[#This Row],[Created_Date]])</f>
        <v>2023</v>
      </c>
      <c r="M2900" s="184">
        <f>WEEKNUM(All_Opps[[#This Row],[Created_Date]],16)</f>
        <v>18</v>
      </c>
      <c r="N2900" s="182">
        <f>All_Opps[[#This Row],[Close Date]]*1</f>
        <v>45055</v>
      </c>
      <c r="O2900" s="185">
        <f>YEAR(All_Opps[[#This Row],[Close_Date]])</f>
        <v>2023</v>
      </c>
      <c r="P2900" s="183">
        <f>MONTH(All_Opps[[#This Row],[Close Date]])</f>
        <v>5</v>
      </c>
      <c r="Q2900" s="181">
        <f>WEEKNUM(All_Opps[[#This Row],[Close Date]],1)</f>
        <v>19</v>
      </c>
      <c r="R290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00" s="4" t="s">
        <v>6112</v>
      </c>
      <c r="T2900" s="4" t="s">
        <v>6113</v>
      </c>
      <c r="U2900" s="68">
        <v>45055</v>
      </c>
      <c r="V2900" s="347" t="s">
        <v>18</v>
      </c>
      <c r="W2900" s="341">
        <v>74835</v>
      </c>
      <c r="X2900" s="4" t="s">
        <v>13</v>
      </c>
      <c r="Y2900" s="4" t="s">
        <v>328</v>
      </c>
      <c r="Z2900" s="68">
        <v>45046</v>
      </c>
    </row>
    <row r="2901" spans="1:26" ht="12.75" x14ac:dyDescent="0.35">
      <c r="A29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22</v>
      </c>
      <c r="B2901" s="181" t="str">
        <f>IF(All_Opps[[#This Row],[WeekMod]]&lt;&gt;"",CONCATENATE(All_Opps[[#This Row],[Opp Year]],"-",TEXT(All_Opps[[#This Row],[WeekMod]],"00#")),"")</f>
        <v>2024-022</v>
      </c>
      <c r="C29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22</v>
      </c>
      <c r="D2901" s="181" t="str">
        <f>CONCATENATE(All_Opps[[#This Row],[Opp Year]],"-",TEXT(All_Opps[[#This Row],[Week]],"00#"))</f>
        <v>2024-022</v>
      </c>
      <c r="E2901" s="181">
        <f>IFERROR(VALUE(RIGHT(All_Opps[[#This Row],[Opportunity Name]],2)),"")</f>
        <v>4</v>
      </c>
      <c r="F2901" s="181">
        <f>IFERROR(("20"&amp;LEFT(All_Opps[[#This Row],[Opportunity Name]],2))*1,"")</f>
        <v>2024</v>
      </c>
      <c r="G2901" s="181" t="str">
        <f>MID(All_Opps[[#This Row],[Opportunity Name]],3,2)</f>
        <v>02</v>
      </c>
      <c r="H2901" s="181" t="str">
        <f>LEFT(All_Opps[[#This Row],[Opportunity Name]],7)</f>
        <v>2402 Oa</v>
      </c>
      <c r="I2901" s="181" t="str" cm="1">
        <f t="array" ref="I29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01" s="181" t="str">
        <f>YEAR(All_Opps[[#This Row],[Close_Date]])&amp;"-"&amp;TEXT(MONTH(All_Opps[[#This Row],[Close_Date]]),"00")</f>
        <v>2023-05</v>
      </c>
      <c r="K2901" s="182">
        <f>All_Opps[[#This Row],[Created Date2]]*1</f>
        <v>45066</v>
      </c>
      <c r="L2901" s="183">
        <f>YEAR(All_Opps[[#This Row],[Created_Date]])</f>
        <v>2023</v>
      </c>
      <c r="M2901" s="184">
        <f>WEEKNUM(All_Opps[[#This Row],[Created_Date]],16)</f>
        <v>21</v>
      </c>
      <c r="N2901" s="182">
        <f>All_Opps[[#This Row],[Close Date]]*1</f>
        <v>45075</v>
      </c>
      <c r="O2901" s="185">
        <f>YEAR(All_Opps[[#This Row],[Close_Date]])</f>
        <v>2023</v>
      </c>
      <c r="P2901" s="183">
        <f>MONTH(All_Opps[[#This Row],[Close Date]])</f>
        <v>5</v>
      </c>
      <c r="Q2901" s="181">
        <f>WEEKNUM(All_Opps[[#This Row],[Close Date]],1)</f>
        <v>22</v>
      </c>
      <c r="R29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01" s="4" t="s">
        <v>6114</v>
      </c>
      <c r="T2901" s="4" t="s">
        <v>6115</v>
      </c>
      <c r="U2901" s="68">
        <v>45075</v>
      </c>
      <c r="V2901" s="347" t="s">
        <v>18</v>
      </c>
      <c r="W2901" s="341">
        <v>60590</v>
      </c>
      <c r="X2901" s="4" t="s">
        <v>11</v>
      </c>
      <c r="Y2901" s="4" t="s">
        <v>328</v>
      </c>
      <c r="Z2901" s="68">
        <v>45066</v>
      </c>
    </row>
    <row r="2902" spans="1:26" ht="12.75" x14ac:dyDescent="0.35">
      <c r="A29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2902" s="181" t="str">
        <f>IF(All_Opps[[#This Row],[WeekMod]]&lt;&gt;"",CONCATENATE(All_Opps[[#This Row],[Opp Year]],"-",TEXT(All_Opps[[#This Row],[WeekMod]],"00#")),"")</f>
        <v>2023-076</v>
      </c>
      <c r="C29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2902" s="181" t="str">
        <f>CONCATENATE(All_Opps[[#This Row],[Opp Year]],"-",TEXT(All_Opps[[#This Row],[Week]],"00#"))</f>
        <v>2023-076</v>
      </c>
      <c r="E2902" s="181">
        <f>IFERROR(VALUE(RIGHT(All_Opps[[#This Row],[Opportunity Name]],2)),"")</f>
        <v>4</v>
      </c>
      <c r="F2902" s="181">
        <f>IFERROR(("20"&amp;LEFT(All_Opps[[#This Row],[Opportunity Name]],2))*1,"")</f>
        <v>2023</v>
      </c>
      <c r="G2902" s="181" t="str">
        <f>MID(All_Opps[[#This Row],[Opportunity Name]],3,2)</f>
        <v>07</v>
      </c>
      <c r="H2902" s="181" t="str">
        <f>LEFT(All_Opps[[#This Row],[Opportunity Name]],7)</f>
        <v>2307 Ho</v>
      </c>
      <c r="I2902" s="181" t="str" cm="1">
        <f t="array" ref="I29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02" s="181" t="str">
        <f>YEAR(All_Opps[[#This Row],[Close_Date]])&amp;"-"&amp;TEXT(MONTH(All_Opps[[#This Row],[Close_Date]]),"00")</f>
        <v>2023-06</v>
      </c>
      <c r="K2902" s="182">
        <f>All_Opps[[#This Row],[Created Date2]]*1</f>
        <v>45088</v>
      </c>
      <c r="L2902" s="183">
        <f>YEAR(All_Opps[[#This Row],[Created_Date]])</f>
        <v>2023</v>
      </c>
      <c r="M2902" s="184">
        <f>WEEKNUM(All_Opps[[#This Row],[Created_Date]],16)</f>
        <v>24</v>
      </c>
      <c r="N2902" s="182">
        <f>All_Opps[[#This Row],[Close Date]]*1</f>
        <v>45092</v>
      </c>
      <c r="O2902" s="185">
        <f>YEAR(All_Opps[[#This Row],[Close_Date]])</f>
        <v>2023</v>
      </c>
      <c r="P2902" s="183">
        <f>MONTH(All_Opps[[#This Row],[Close Date]])</f>
        <v>6</v>
      </c>
      <c r="Q2902" s="181">
        <f>WEEKNUM(All_Opps[[#This Row],[Close Date]],1)</f>
        <v>24</v>
      </c>
      <c r="R290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02" s="4" t="s">
        <v>6116</v>
      </c>
      <c r="T2902" s="4" t="s">
        <v>6117</v>
      </c>
      <c r="U2902" s="68">
        <v>45092</v>
      </c>
      <c r="V2902" s="347" t="s">
        <v>18</v>
      </c>
      <c r="W2902" s="9">
        <v>56026</v>
      </c>
      <c r="X2902" s="4" t="s">
        <v>24</v>
      </c>
      <c r="Y2902" s="4" t="s">
        <v>1285</v>
      </c>
      <c r="Z2902" s="68">
        <v>45088</v>
      </c>
    </row>
    <row r="2903" spans="1:26" ht="12.75" x14ac:dyDescent="0.35">
      <c r="A29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2903" s="181" t="str">
        <f>IF(All_Opps[[#This Row],[WeekMod]]&lt;&gt;"",CONCATENATE(All_Opps[[#This Row],[Opp Year]],"-",TEXT(All_Opps[[#This Row],[WeekMod]],"00#")),"")</f>
        <v>2023-076</v>
      </c>
      <c r="C29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2903" s="181" t="str">
        <f>CONCATENATE(All_Opps[[#This Row],[Opp Year]],"-",TEXT(All_Opps[[#This Row],[Week]],"00#"))</f>
        <v>2023-076</v>
      </c>
      <c r="E2903" s="181">
        <f>IFERROR(VALUE(RIGHT(All_Opps[[#This Row],[Opportunity Name]],2)),"")</f>
        <v>6</v>
      </c>
      <c r="F2903" s="181">
        <f>IFERROR(("20"&amp;LEFT(All_Opps[[#This Row],[Opportunity Name]],2))*1,"")</f>
        <v>2023</v>
      </c>
      <c r="G2903" s="181" t="str">
        <f>MID(All_Opps[[#This Row],[Opportunity Name]],3,2)</f>
        <v>12</v>
      </c>
      <c r="H2903" s="181" t="str">
        <f>LEFT(All_Opps[[#This Row],[Opportunity Name]],7)</f>
        <v>2312 La</v>
      </c>
      <c r="I2903" s="181" t="str" cm="1">
        <f t="array" ref="I29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03" s="181" t="str">
        <f>YEAR(All_Opps[[#This Row],[Close_Date]])&amp;"-"&amp;TEXT(MONTH(All_Opps[[#This Row],[Close_Date]]),"00")</f>
        <v>2023-06</v>
      </c>
      <c r="K2903" s="182">
        <f>All_Opps[[#This Row],[Created Date2]]*1</f>
        <v>45088</v>
      </c>
      <c r="L2903" s="183">
        <f>YEAR(All_Opps[[#This Row],[Created_Date]])</f>
        <v>2023</v>
      </c>
      <c r="M2903" s="184">
        <f>WEEKNUM(All_Opps[[#This Row],[Created_Date]],16)</f>
        <v>24</v>
      </c>
      <c r="N2903" s="182">
        <f>All_Opps[[#This Row],[Close Date]]*1</f>
        <v>45089</v>
      </c>
      <c r="O2903" s="185">
        <f>YEAR(All_Opps[[#This Row],[Close_Date]])</f>
        <v>2023</v>
      </c>
      <c r="P2903" s="183">
        <f>MONTH(All_Opps[[#This Row],[Close Date]])</f>
        <v>6</v>
      </c>
      <c r="Q2903" s="181">
        <f>WEEKNUM(All_Opps[[#This Row],[Close Date]],1)</f>
        <v>24</v>
      </c>
      <c r="R29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03" s="4" t="s">
        <v>6118</v>
      </c>
      <c r="T2903" s="4" t="s">
        <v>6119</v>
      </c>
      <c r="U2903" s="68">
        <v>45089</v>
      </c>
      <c r="V2903" s="347" t="s">
        <v>18</v>
      </c>
      <c r="W2903" s="341">
        <v>158435</v>
      </c>
      <c r="X2903" s="4" t="s">
        <v>186</v>
      </c>
      <c r="Y2903" s="4" t="s">
        <v>328</v>
      </c>
      <c r="Z2903" s="68">
        <v>45088</v>
      </c>
    </row>
    <row r="2904" spans="1:26" ht="12.75" x14ac:dyDescent="0.35">
      <c r="A29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2904" s="181" t="str">
        <f>IF(All_Opps[[#This Row],[WeekMod]]&lt;&gt;"",CONCATENATE(All_Opps[[#This Row],[Opp Year]],"-",TEXT(All_Opps[[#This Row],[WeekMod]],"00#")),"")</f>
        <v>2024-021</v>
      </c>
      <c r="C29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2904" s="181" t="str">
        <f>CONCATENATE(All_Opps[[#This Row],[Opp Year]],"-",TEXT(All_Opps[[#This Row],[Week]],"00#"))</f>
        <v>2024-021</v>
      </c>
      <c r="E2904" s="181">
        <f>IFERROR(VALUE(RIGHT(All_Opps[[#This Row],[Opportunity Name]],2)),"")</f>
        <v>2</v>
      </c>
      <c r="F2904" s="181">
        <f>IFERROR(("20"&amp;LEFT(All_Opps[[#This Row],[Opportunity Name]],2))*1,"")</f>
        <v>2024</v>
      </c>
      <c r="G2904" s="181" t="str">
        <f>MID(All_Opps[[#This Row],[Opportunity Name]],3,2)</f>
        <v>05</v>
      </c>
      <c r="H2904" s="181" t="str">
        <f>LEFT(All_Opps[[#This Row],[Opportunity Name]],7)</f>
        <v>2405-02</v>
      </c>
      <c r="I2904" s="181" t="str" cm="1">
        <f t="array" ref="I29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04" s="181" t="str">
        <f>YEAR(All_Opps[[#This Row],[Close_Date]])&amp;"-"&amp;TEXT(MONTH(All_Opps[[#This Row],[Close_Date]]),"00")</f>
        <v>2023-05</v>
      </c>
      <c r="K2904" s="182">
        <f>All_Opps[[#This Row],[Created Date2]]*1</f>
        <v>45073</v>
      </c>
      <c r="L2904" s="183">
        <f>YEAR(All_Opps[[#This Row],[Created_Date]])</f>
        <v>2023</v>
      </c>
      <c r="M2904" s="184">
        <f>WEEKNUM(All_Opps[[#This Row],[Created_Date]],16)</f>
        <v>22</v>
      </c>
      <c r="N2904" s="182">
        <f>All_Opps[[#This Row],[Close Date]]*1</f>
        <v>45073</v>
      </c>
      <c r="O2904" s="185">
        <f>YEAR(All_Opps[[#This Row],[Close_Date]])</f>
        <v>2023</v>
      </c>
      <c r="P2904" s="183">
        <f>MONTH(All_Opps[[#This Row],[Close Date]])</f>
        <v>5</v>
      </c>
      <c r="Q2904" s="181">
        <f>WEEKNUM(All_Opps[[#This Row],[Close Date]],1)</f>
        <v>21</v>
      </c>
      <c r="R290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340</v>
      </c>
      <c r="S2904" s="4" t="s">
        <v>6120</v>
      </c>
      <c r="T2904" s="4" t="s">
        <v>6121</v>
      </c>
      <c r="U2904" s="68">
        <v>45073</v>
      </c>
      <c r="V2904" s="347" t="s">
        <v>19</v>
      </c>
      <c r="W2904" s="9">
        <v>390191</v>
      </c>
      <c r="X2904" s="4" t="s">
        <v>5</v>
      </c>
      <c r="Y2904" s="4" t="s">
        <v>1285</v>
      </c>
      <c r="Z2904" s="68">
        <v>45073</v>
      </c>
    </row>
    <row r="2905" spans="1:26" ht="12.75" x14ac:dyDescent="0.35">
      <c r="A290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905" s="181" t="str">
        <f>IF(All_Opps[[#This Row],[WeekMod]]&lt;&gt;"",CONCATENATE(All_Opps[[#This Row],[Opp Year]],"-",TEXT(All_Opps[[#This Row],[WeekMod]],"00#")),"")</f>
        <v/>
      </c>
      <c r="C29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905" s="181" t="str">
        <f>CONCATENATE(All_Opps[[#This Row],[Opp Year]],"-",TEXT(All_Opps[[#This Row],[Week]],"00#"))</f>
        <v>2025-001</v>
      </c>
      <c r="E2905" s="181">
        <f>IFERROR(VALUE(RIGHT(All_Opps[[#This Row],[Opportunity Name]],2)),"")</f>
        <v>2</v>
      </c>
      <c r="F2905" s="181">
        <f>IFERROR(("20"&amp;LEFT(All_Opps[[#This Row],[Opportunity Name]],2))*1,"")</f>
        <v>2025</v>
      </c>
      <c r="G2905" s="181" t="str">
        <f>MID(All_Opps[[#This Row],[Opportunity Name]],3,2)</f>
        <v>08</v>
      </c>
      <c r="H2905" s="181" t="str">
        <f>LEFT(All_Opps[[#This Row],[Opportunity Name]],7)</f>
        <v>2508-01</v>
      </c>
      <c r="I2905" s="181" t="str" cm="1">
        <f t="array" ref="I29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05" s="181" t="str">
        <f>YEAR(All_Opps[[#This Row],[Close_Date]])&amp;"-"&amp;TEXT(MONTH(All_Opps[[#This Row],[Close_Date]]),"00")</f>
        <v>2023-06</v>
      </c>
      <c r="K2905" s="182">
        <f>All_Opps[[#This Row],[Created Date2]]*1</f>
        <v>45069</v>
      </c>
      <c r="L2905" s="183">
        <f>YEAR(All_Opps[[#This Row],[Created_Date]])</f>
        <v>2023</v>
      </c>
      <c r="M2905" s="184">
        <f>WEEKNUM(All_Opps[[#This Row],[Created_Date]],16)</f>
        <v>21</v>
      </c>
      <c r="N2905" s="182">
        <f>All_Opps[[#This Row],[Close Date]]*1</f>
        <v>45100</v>
      </c>
      <c r="O2905" s="185">
        <f>YEAR(All_Opps[[#This Row],[Close_Date]])</f>
        <v>2023</v>
      </c>
      <c r="P2905" s="183">
        <f>MONTH(All_Opps[[#This Row],[Close Date]])</f>
        <v>6</v>
      </c>
      <c r="Q2905" s="181">
        <f>WEEKNUM(All_Opps[[#This Row],[Close Date]],1)</f>
        <v>25</v>
      </c>
      <c r="R290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801</v>
      </c>
      <c r="S2905" s="4" t="s">
        <v>6122</v>
      </c>
      <c r="T2905" s="4" t="s">
        <v>6123</v>
      </c>
      <c r="U2905" s="68">
        <v>45100</v>
      </c>
      <c r="V2905" s="347" t="s">
        <v>19</v>
      </c>
      <c r="W2905" s="9">
        <v>43132</v>
      </c>
      <c r="X2905" s="4" t="s">
        <v>13</v>
      </c>
      <c r="Y2905" s="4" t="s">
        <v>1285</v>
      </c>
      <c r="Z2905" s="68">
        <v>45069</v>
      </c>
    </row>
    <row r="2906" spans="1:26" ht="12.75" x14ac:dyDescent="0.35">
      <c r="A29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2906" s="181" t="str">
        <f>IF(All_Opps[[#This Row],[WeekMod]]&lt;&gt;"",CONCATENATE(All_Opps[[#This Row],[Opp Year]],"-",TEXT(All_Opps[[#This Row],[WeekMod]],"00#")),"")</f>
        <v>2023-077</v>
      </c>
      <c r="C29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2906" s="181" t="str">
        <f>CONCATENATE(All_Opps[[#This Row],[Opp Year]],"-",TEXT(All_Opps[[#This Row],[Week]],"00#"))</f>
        <v>2023-077</v>
      </c>
      <c r="E2906" s="181">
        <f>IFERROR(VALUE(RIGHT(All_Opps[[#This Row],[Opportunity Name]],2)),"")</f>
        <v>2</v>
      </c>
      <c r="F2906" s="181">
        <f>IFERROR(("20"&amp;LEFT(All_Opps[[#This Row],[Opportunity Name]],2))*1,"")</f>
        <v>2023</v>
      </c>
      <c r="G2906" s="181" t="str">
        <f>MID(All_Opps[[#This Row],[Opportunity Name]],3,2)</f>
        <v>06</v>
      </c>
      <c r="H2906" s="181" t="str">
        <f>LEFT(All_Opps[[#This Row],[Opportunity Name]],7)</f>
        <v>2306 Pe</v>
      </c>
      <c r="I2906" s="181" t="str" cm="1">
        <f t="array" ref="I29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06" s="181" t="str">
        <f>YEAR(All_Opps[[#This Row],[Close_Date]])&amp;"-"&amp;TEXT(MONTH(All_Opps[[#This Row],[Close_Date]]),"00")</f>
        <v>2023-06</v>
      </c>
      <c r="K2906" s="182">
        <f>All_Opps[[#This Row],[Created Date2]]*1</f>
        <v>45091</v>
      </c>
      <c r="L2906" s="183">
        <f>YEAR(All_Opps[[#This Row],[Created_Date]])</f>
        <v>2023</v>
      </c>
      <c r="M2906" s="184">
        <f>WEEKNUM(All_Opps[[#This Row],[Created_Date]],16)</f>
        <v>24</v>
      </c>
      <c r="N2906" s="182">
        <f>All_Opps[[#This Row],[Close Date]]*1</f>
        <v>45099</v>
      </c>
      <c r="O2906" s="185">
        <f>YEAR(All_Opps[[#This Row],[Close_Date]])</f>
        <v>2023</v>
      </c>
      <c r="P2906" s="183">
        <f>MONTH(All_Opps[[#This Row],[Close Date]])</f>
        <v>6</v>
      </c>
      <c r="Q2906" s="181">
        <f>WEEKNUM(All_Opps[[#This Row],[Close Date]],1)</f>
        <v>25</v>
      </c>
      <c r="R29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06" s="4" t="s">
        <v>6124</v>
      </c>
      <c r="T2906" s="4" t="s">
        <v>6125</v>
      </c>
      <c r="U2906" s="68">
        <v>45099</v>
      </c>
      <c r="V2906" s="347" t="s">
        <v>18</v>
      </c>
      <c r="W2906" s="9">
        <v>35008</v>
      </c>
      <c r="X2906" s="4" t="s">
        <v>12</v>
      </c>
      <c r="Y2906" s="4" t="s">
        <v>1285</v>
      </c>
      <c r="Z2906" s="68">
        <v>45091</v>
      </c>
    </row>
    <row r="2907" spans="1:26" ht="12.75" x14ac:dyDescent="0.35">
      <c r="A29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2907" s="181" t="str">
        <f>IF(All_Opps[[#This Row],[WeekMod]]&lt;&gt;"",CONCATENATE(All_Opps[[#This Row],[Opp Year]],"-",TEXT(All_Opps[[#This Row],[WeekMod]],"00#")),"")</f>
        <v>2024-025</v>
      </c>
      <c r="C29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2907" s="181" t="str">
        <f>CONCATENATE(All_Opps[[#This Row],[Opp Year]],"-",TEXT(All_Opps[[#This Row],[Week]],"00#"))</f>
        <v>2024-025</v>
      </c>
      <c r="E2907" s="181">
        <f>IFERROR(VALUE(RIGHT(All_Opps[[#This Row],[Opportunity Name]],2)),"")</f>
        <v>13</v>
      </c>
      <c r="F2907" s="181">
        <f>IFERROR(("20"&amp;LEFT(All_Opps[[#This Row],[Opportunity Name]],2))*1,"")</f>
        <v>2024</v>
      </c>
      <c r="G2907" s="181" t="str">
        <f>MID(All_Opps[[#This Row],[Opportunity Name]],3,2)</f>
        <v>06</v>
      </c>
      <c r="H2907" s="181" t="str">
        <f>LEFT(All_Opps[[#This Row],[Opportunity Name]],7)</f>
        <v>2406 Mo</v>
      </c>
      <c r="I2907" s="181" t="str" cm="1">
        <f t="array" ref="I29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07" s="181" t="str">
        <f>YEAR(All_Opps[[#This Row],[Close_Date]])&amp;"-"&amp;TEXT(MONTH(All_Opps[[#This Row],[Close_Date]]),"00")</f>
        <v>2023-06</v>
      </c>
      <c r="K2907" s="182">
        <f>All_Opps[[#This Row],[Created Date2]]*1</f>
        <v>45080</v>
      </c>
      <c r="L2907" s="183">
        <f>YEAR(All_Opps[[#This Row],[Created_Date]])</f>
        <v>2023</v>
      </c>
      <c r="M2907" s="184">
        <f>WEEKNUM(All_Opps[[#This Row],[Created_Date]],16)</f>
        <v>23</v>
      </c>
      <c r="N2907" s="182">
        <f>All_Opps[[#This Row],[Close Date]]*1</f>
        <v>45100</v>
      </c>
      <c r="O2907" s="185">
        <f>YEAR(All_Opps[[#This Row],[Close_Date]])</f>
        <v>2023</v>
      </c>
      <c r="P2907" s="183">
        <f>MONTH(All_Opps[[#This Row],[Close Date]])</f>
        <v>6</v>
      </c>
      <c r="Q2907" s="181">
        <f>WEEKNUM(All_Opps[[#This Row],[Close Date]],1)</f>
        <v>25</v>
      </c>
      <c r="R29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07" s="4" t="s">
        <v>6126</v>
      </c>
      <c r="T2907" s="4" t="s">
        <v>6127</v>
      </c>
      <c r="U2907" s="68">
        <v>45100</v>
      </c>
      <c r="V2907" s="347" t="s">
        <v>18</v>
      </c>
      <c r="W2907" s="9">
        <v>353384</v>
      </c>
      <c r="X2907" s="4" t="s">
        <v>15</v>
      </c>
      <c r="Y2907" s="4" t="s">
        <v>1285</v>
      </c>
      <c r="Z2907" s="68">
        <v>45080</v>
      </c>
    </row>
    <row r="2908" spans="1:26" ht="12.75" x14ac:dyDescent="0.35">
      <c r="A29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2908" s="181" t="str">
        <f>IF(All_Opps[[#This Row],[WeekMod]]&lt;&gt;"",CONCATENATE(All_Opps[[#This Row],[Opp Year]],"-",TEXT(All_Opps[[#This Row],[WeekMod]],"00#")),"")</f>
        <v>2023-072</v>
      </c>
      <c r="C29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2908" s="181" t="str">
        <f>CONCATENATE(All_Opps[[#This Row],[Opp Year]],"-",TEXT(All_Opps[[#This Row],[Week]],"00#"))</f>
        <v>2023-072</v>
      </c>
      <c r="E2908" s="181">
        <f>IFERROR(VALUE(RIGHT(All_Opps[[#This Row],[Opportunity Name]],2)),"")</f>
        <v>1</v>
      </c>
      <c r="F2908" s="181">
        <f>IFERROR(("20"&amp;LEFT(All_Opps[[#This Row],[Opportunity Name]],2))*1,"")</f>
        <v>2023</v>
      </c>
      <c r="G2908" s="181" t="str">
        <f>MID(All_Opps[[#This Row],[Opportunity Name]],3,2)</f>
        <v>08</v>
      </c>
      <c r="H2908" s="181" t="str">
        <f>LEFT(All_Opps[[#This Row],[Opportunity Name]],7)</f>
        <v>2308 Fe</v>
      </c>
      <c r="I2908" s="181" t="str" cm="1">
        <f t="array" ref="I29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08" s="181" t="str">
        <f>YEAR(All_Opps[[#This Row],[Close_Date]])&amp;"-"&amp;TEXT(MONTH(All_Opps[[#This Row],[Close_Date]]),"00")</f>
        <v>2023-05</v>
      </c>
      <c r="K2908" s="182">
        <f>All_Opps[[#This Row],[Created Date2]]*1</f>
        <v>45056</v>
      </c>
      <c r="L2908" s="183">
        <f>YEAR(All_Opps[[#This Row],[Created_Date]])</f>
        <v>2023</v>
      </c>
      <c r="M2908" s="184">
        <f>WEEKNUM(All_Opps[[#This Row],[Created_Date]],16)</f>
        <v>19</v>
      </c>
      <c r="N2908" s="182">
        <f>All_Opps[[#This Row],[Close Date]]*1</f>
        <v>45063</v>
      </c>
      <c r="O2908" s="185">
        <f>YEAR(All_Opps[[#This Row],[Close_Date]])</f>
        <v>2023</v>
      </c>
      <c r="P2908" s="183">
        <f>MONTH(All_Opps[[#This Row],[Close Date]])</f>
        <v>5</v>
      </c>
      <c r="Q2908" s="181">
        <f>WEEKNUM(All_Opps[[#This Row],[Close Date]],1)</f>
        <v>20</v>
      </c>
      <c r="R290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08" s="4" t="s">
        <v>6128</v>
      </c>
      <c r="T2908" s="4" t="s">
        <v>6129</v>
      </c>
      <c r="U2908" s="68">
        <v>45063</v>
      </c>
      <c r="V2908" s="347" t="s">
        <v>18</v>
      </c>
      <c r="W2908" s="9">
        <v>26331</v>
      </c>
      <c r="X2908" s="4" t="s">
        <v>11</v>
      </c>
      <c r="Y2908" s="4" t="s">
        <v>1285</v>
      </c>
      <c r="Z2908" s="68">
        <v>45056</v>
      </c>
    </row>
    <row r="2909" spans="1:26" ht="12.75" x14ac:dyDescent="0.35">
      <c r="A29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2909" s="181" t="str">
        <f>IF(All_Opps[[#This Row],[WeekMod]]&lt;&gt;"",CONCATENATE(All_Opps[[#This Row],[Opp Year]],"-",TEXT(All_Opps[[#This Row],[WeekMod]],"00#")),"")</f>
        <v>2023-076</v>
      </c>
      <c r="C29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2909" s="181" t="str">
        <f>CONCATENATE(All_Opps[[#This Row],[Opp Year]],"-",TEXT(All_Opps[[#This Row],[Week]],"00#"))</f>
        <v>2023-076</v>
      </c>
      <c r="E2909" s="181">
        <f>IFERROR(VALUE(RIGHT(All_Opps[[#This Row],[Opportunity Name]],2)),"")</f>
        <v>1</v>
      </c>
      <c r="F2909" s="181">
        <f>IFERROR(("20"&amp;LEFT(All_Opps[[#This Row],[Opportunity Name]],2))*1,"")</f>
        <v>2023</v>
      </c>
      <c r="G2909" s="181" t="str">
        <f>MID(All_Opps[[#This Row],[Opportunity Name]],3,2)</f>
        <v>09</v>
      </c>
      <c r="H2909" s="181" t="str">
        <f>LEFT(All_Opps[[#This Row],[Opportunity Name]],7)</f>
        <v>2309-23</v>
      </c>
      <c r="I2909" s="181" t="str" cm="1">
        <f t="array" ref="I29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09" s="181" t="str">
        <f>YEAR(All_Opps[[#This Row],[Close_Date]])&amp;"-"&amp;TEXT(MONTH(All_Opps[[#This Row],[Close_Date]]),"00")</f>
        <v>2023-06</v>
      </c>
      <c r="K2909" s="182">
        <f>All_Opps[[#This Row],[Created Date2]]*1</f>
        <v>45087</v>
      </c>
      <c r="L2909" s="183">
        <f>YEAR(All_Opps[[#This Row],[Created_Date]])</f>
        <v>2023</v>
      </c>
      <c r="M2909" s="184">
        <f>WEEKNUM(All_Opps[[#This Row],[Created_Date]],16)</f>
        <v>24</v>
      </c>
      <c r="N2909" s="182">
        <f>All_Opps[[#This Row],[Close Date]]*1</f>
        <v>45091</v>
      </c>
      <c r="O2909" s="185">
        <f>YEAR(All_Opps[[#This Row],[Close_Date]])</f>
        <v>2023</v>
      </c>
      <c r="P2909" s="183">
        <f>MONTH(All_Opps[[#This Row],[Close Date]])</f>
        <v>6</v>
      </c>
      <c r="Q2909" s="181">
        <f>WEEKNUM(All_Opps[[#This Row],[Close Date]],1)</f>
        <v>24</v>
      </c>
      <c r="R290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83</v>
      </c>
      <c r="S2909" s="4" t="s">
        <v>6130</v>
      </c>
      <c r="T2909" s="4" t="s">
        <v>6131</v>
      </c>
      <c r="U2909" s="68">
        <v>45091</v>
      </c>
      <c r="V2909" s="347" t="s">
        <v>19</v>
      </c>
      <c r="W2909" s="9">
        <v>11956</v>
      </c>
      <c r="X2909" s="4" t="s">
        <v>15</v>
      </c>
      <c r="Y2909" s="4" t="s">
        <v>1285</v>
      </c>
      <c r="Z2909" s="68">
        <v>45087</v>
      </c>
    </row>
    <row r="2910" spans="1:26" ht="12.75" x14ac:dyDescent="0.35">
      <c r="A29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2910" s="181" t="str">
        <f>IF(All_Opps[[#This Row],[WeekMod]]&lt;&gt;"",CONCATENATE(All_Opps[[#This Row],[Opp Year]],"-",TEXT(All_Opps[[#This Row],[WeekMod]],"00#")),"")</f>
        <v>2024-021</v>
      </c>
      <c r="C29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2910" s="181" t="str">
        <f>CONCATENATE(All_Opps[[#This Row],[Opp Year]],"-",TEXT(All_Opps[[#This Row],[Week]],"00#"))</f>
        <v>2024-021</v>
      </c>
      <c r="E2910" s="181">
        <f>IFERROR(VALUE(RIGHT(All_Opps[[#This Row],[Opportunity Name]],2)),"")</f>
        <v>1</v>
      </c>
      <c r="F2910" s="181">
        <f>IFERROR(("20"&amp;LEFT(All_Opps[[#This Row],[Opportunity Name]],2))*1,"")</f>
        <v>2024</v>
      </c>
      <c r="G2910" s="181" t="str">
        <f>MID(All_Opps[[#This Row],[Opportunity Name]],3,2)</f>
        <v>05</v>
      </c>
      <c r="H2910" s="181" t="str">
        <f>LEFT(All_Opps[[#This Row],[Opportunity Name]],7)</f>
        <v>2405-02</v>
      </c>
      <c r="I2910" s="181" t="str" cm="1">
        <f t="array" ref="I29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10" s="181" t="str">
        <f>YEAR(All_Opps[[#This Row],[Close_Date]])&amp;"-"&amp;TEXT(MONTH(All_Opps[[#This Row],[Close_Date]]),"00")</f>
        <v>2023-05</v>
      </c>
      <c r="K2910" s="182">
        <f>All_Opps[[#This Row],[Created Date2]]*1</f>
        <v>45066</v>
      </c>
      <c r="L2910" s="183">
        <f>YEAR(All_Opps[[#This Row],[Created_Date]])</f>
        <v>2023</v>
      </c>
      <c r="M2910" s="184">
        <f>WEEKNUM(All_Opps[[#This Row],[Created_Date]],16)</f>
        <v>21</v>
      </c>
      <c r="N2910" s="182">
        <f>All_Opps[[#This Row],[Close Date]]*1</f>
        <v>45069</v>
      </c>
      <c r="O2910" s="185">
        <f>YEAR(All_Opps[[#This Row],[Close_Date]])</f>
        <v>2023</v>
      </c>
      <c r="P2910" s="183">
        <f>MONTH(All_Opps[[#This Row],[Close Date]])</f>
        <v>5</v>
      </c>
      <c r="Q2910" s="181">
        <f>WEEKNUM(All_Opps[[#This Row],[Close Date]],1)</f>
        <v>21</v>
      </c>
      <c r="R291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347</v>
      </c>
      <c r="S2910" s="4" t="s">
        <v>6132</v>
      </c>
      <c r="T2910" s="4" t="s">
        <v>6133</v>
      </c>
      <c r="U2910" s="68">
        <v>45069</v>
      </c>
      <c r="V2910" s="347" t="s">
        <v>19</v>
      </c>
      <c r="W2910" s="341">
        <v>172923</v>
      </c>
      <c r="X2910" s="4" t="s">
        <v>161</v>
      </c>
      <c r="Y2910" s="4" t="s">
        <v>328</v>
      </c>
      <c r="Z2910" s="68">
        <v>45066</v>
      </c>
    </row>
    <row r="2911" spans="1:26" ht="12.75" x14ac:dyDescent="0.35">
      <c r="A29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2911" s="181" t="str">
        <f>IF(All_Opps[[#This Row],[WeekMod]]&lt;&gt;"",CONCATENATE(All_Opps[[#This Row],[Opp Year]],"-",TEXT(All_Opps[[#This Row],[WeekMod]],"00#")),"")</f>
        <v>2024-021</v>
      </c>
      <c r="C29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2911" s="181" t="str">
        <f>CONCATENATE(All_Opps[[#This Row],[Opp Year]],"-",TEXT(All_Opps[[#This Row],[Week]],"00#"))</f>
        <v>2024-021</v>
      </c>
      <c r="E2911" s="181">
        <f>IFERROR(VALUE(RIGHT(All_Opps[[#This Row],[Opportunity Name]],2)),"")</f>
        <v>2</v>
      </c>
      <c r="F2911" s="181">
        <f>IFERROR(("20"&amp;LEFT(All_Opps[[#This Row],[Opportunity Name]],2))*1,"")</f>
        <v>2024</v>
      </c>
      <c r="G2911" s="181" t="str">
        <f>MID(All_Opps[[#This Row],[Opportunity Name]],3,2)</f>
        <v>08</v>
      </c>
      <c r="H2911" s="181" t="str">
        <f>LEFT(All_Opps[[#This Row],[Opportunity Name]],7)</f>
        <v>2408-04</v>
      </c>
      <c r="I2911" s="181" t="str" cm="1">
        <f t="array" ref="I29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11" s="181" t="str">
        <f>YEAR(All_Opps[[#This Row],[Close_Date]])&amp;"-"&amp;TEXT(MONTH(All_Opps[[#This Row],[Close_Date]]),"00")</f>
        <v>2023-05</v>
      </c>
      <c r="K2911" s="182">
        <f>All_Opps[[#This Row],[Created Date2]]*1</f>
        <v>44854</v>
      </c>
      <c r="L2911" s="183">
        <f>YEAR(All_Opps[[#This Row],[Created_Date]])</f>
        <v>2022</v>
      </c>
      <c r="M2911" s="184">
        <f>WEEKNUM(All_Opps[[#This Row],[Created_Date]],16)</f>
        <v>42</v>
      </c>
      <c r="N2911" s="182">
        <f>All_Opps[[#This Row],[Close Date]]*1</f>
        <v>45071</v>
      </c>
      <c r="O2911" s="185">
        <f>YEAR(All_Opps[[#This Row],[Close_Date]])</f>
        <v>2023</v>
      </c>
      <c r="P2911" s="183">
        <f>MONTH(All_Opps[[#This Row],[Close Date]])</f>
        <v>5</v>
      </c>
      <c r="Q2911" s="181">
        <f>WEEKNUM(All_Opps[[#This Row],[Close Date]],1)</f>
        <v>21</v>
      </c>
      <c r="R291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651</v>
      </c>
      <c r="S2911" s="4" t="s">
        <v>6134</v>
      </c>
      <c r="T2911" s="4" t="s">
        <v>6135</v>
      </c>
      <c r="U2911" s="68">
        <v>45071</v>
      </c>
      <c r="V2911" s="347" t="s">
        <v>19</v>
      </c>
      <c r="W2911" s="341">
        <v>283794</v>
      </c>
      <c r="X2911" s="4" t="s">
        <v>5</v>
      </c>
      <c r="Y2911" s="4" t="s">
        <v>328</v>
      </c>
      <c r="Z2911" s="68">
        <v>44854</v>
      </c>
    </row>
    <row r="2912" spans="1:26" ht="12.75" x14ac:dyDescent="0.35">
      <c r="A29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2912" s="181" t="str">
        <f>IF(All_Opps[[#This Row],[WeekMod]]&lt;&gt;"",CONCATENATE(All_Opps[[#This Row],[Opp Year]],"-",TEXT(All_Opps[[#This Row],[WeekMod]],"00#")),"")</f>
        <v>2024-025</v>
      </c>
      <c r="C29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2912" s="181" t="str">
        <f>CONCATENATE(All_Opps[[#This Row],[Opp Year]],"-",TEXT(All_Opps[[#This Row],[Week]],"00#"))</f>
        <v>2024-025</v>
      </c>
      <c r="E2912" s="181">
        <f>IFERROR(VALUE(RIGHT(All_Opps[[#This Row],[Opportunity Name]],2)),"")</f>
        <v>4</v>
      </c>
      <c r="F2912" s="181">
        <f>IFERROR(("20"&amp;LEFT(All_Opps[[#This Row],[Opportunity Name]],2))*1,"")</f>
        <v>2024</v>
      </c>
      <c r="G2912" s="181" t="str">
        <f>MID(All_Opps[[#This Row],[Opportunity Name]],3,2)</f>
        <v>12</v>
      </c>
      <c r="H2912" s="181" t="str">
        <f>LEFT(All_Opps[[#This Row],[Opportunity Name]],7)</f>
        <v>2412-02</v>
      </c>
      <c r="I2912" s="181" t="str" cm="1">
        <f t="array" ref="I29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12" s="181" t="str">
        <f>YEAR(All_Opps[[#This Row],[Close_Date]])&amp;"-"&amp;TEXT(MONTH(All_Opps[[#This Row],[Close_Date]]),"00")</f>
        <v>2023-06</v>
      </c>
      <c r="K2912" s="182">
        <f>All_Opps[[#This Row],[Created Date2]]*1</f>
        <v>45076</v>
      </c>
      <c r="L2912" s="183">
        <f>YEAR(All_Opps[[#This Row],[Created_Date]])</f>
        <v>2023</v>
      </c>
      <c r="M2912" s="184">
        <f>WEEKNUM(All_Opps[[#This Row],[Created_Date]],16)</f>
        <v>22</v>
      </c>
      <c r="N2912" s="182">
        <f>All_Opps[[#This Row],[Close Date]]*1</f>
        <v>45096</v>
      </c>
      <c r="O2912" s="185">
        <f>YEAR(All_Opps[[#This Row],[Close_Date]])</f>
        <v>2023</v>
      </c>
      <c r="P2912" s="183">
        <f>MONTH(All_Opps[[#This Row],[Close Date]])</f>
        <v>6</v>
      </c>
      <c r="Q2912" s="181">
        <f>WEEKNUM(All_Opps[[#This Row],[Close Date]],1)</f>
        <v>25</v>
      </c>
      <c r="R291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551</v>
      </c>
      <c r="S2912" s="4" t="s">
        <v>6136</v>
      </c>
      <c r="T2912" s="4" t="s">
        <v>6137</v>
      </c>
      <c r="U2912" s="68">
        <v>45096</v>
      </c>
      <c r="V2912" s="347" t="s">
        <v>19</v>
      </c>
      <c r="W2912" s="341">
        <v>75190</v>
      </c>
      <c r="X2912" s="4" t="s">
        <v>159</v>
      </c>
      <c r="Y2912" s="4" t="s">
        <v>328</v>
      </c>
      <c r="Z2912" s="68">
        <v>45076</v>
      </c>
    </row>
    <row r="2913" spans="1:26" ht="12.75" x14ac:dyDescent="0.35">
      <c r="A29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2913" s="181" t="str">
        <f>IF(All_Opps[[#This Row],[WeekMod]]&lt;&gt;"",CONCATENATE(All_Opps[[#This Row],[Opp Year]],"-",TEXT(All_Opps[[#This Row],[WeekMod]],"00#")),"")</f>
        <v>2023-073</v>
      </c>
      <c r="C29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2913" s="181" t="str">
        <f>CONCATENATE(All_Opps[[#This Row],[Opp Year]],"-",TEXT(All_Opps[[#This Row],[Week]],"00#"))</f>
        <v>2023-073</v>
      </c>
      <c r="E2913" s="181">
        <f>IFERROR(VALUE(RIGHT(All_Opps[[#This Row],[Opportunity Name]],2)),"")</f>
        <v>2</v>
      </c>
      <c r="F2913" s="181">
        <f>IFERROR(("20"&amp;LEFT(All_Opps[[#This Row],[Opportunity Name]],2))*1,"")</f>
        <v>2023</v>
      </c>
      <c r="G2913" s="181" t="str">
        <f>MID(All_Opps[[#This Row],[Opportunity Name]],3,2)</f>
        <v>10</v>
      </c>
      <c r="H2913" s="181" t="str">
        <f>LEFT(All_Opps[[#This Row],[Opportunity Name]],7)</f>
        <v>2310 Ea</v>
      </c>
      <c r="I2913" s="181" t="str" cm="1">
        <f t="array" ref="I29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13" s="181" t="str">
        <f>YEAR(All_Opps[[#This Row],[Close_Date]])&amp;"-"&amp;TEXT(MONTH(All_Opps[[#This Row],[Close_Date]]),"00")</f>
        <v>2023-05</v>
      </c>
      <c r="K2913" s="182">
        <f>All_Opps[[#This Row],[Created Date2]]*1</f>
        <v>45055</v>
      </c>
      <c r="L2913" s="183">
        <f>YEAR(All_Opps[[#This Row],[Created_Date]])</f>
        <v>2023</v>
      </c>
      <c r="M2913" s="184">
        <f>WEEKNUM(All_Opps[[#This Row],[Created_Date]],16)</f>
        <v>19</v>
      </c>
      <c r="N2913" s="182">
        <f>All_Opps[[#This Row],[Close Date]]*1</f>
        <v>45070</v>
      </c>
      <c r="O2913" s="185">
        <f>YEAR(All_Opps[[#This Row],[Close_Date]])</f>
        <v>2023</v>
      </c>
      <c r="P2913" s="183">
        <f>MONTH(All_Opps[[#This Row],[Close Date]])</f>
        <v>5</v>
      </c>
      <c r="Q2913" s="181">
        <f>WEEKNUM(All_Opps[[#This Row],[Close Date]],1)</f>
        <v>21</v>
      </c>
      <c r="R291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13" s="4" t="s">
        <v>6138</v>
      </c>
      <c r="T2913" s="4" t="s">
        <v>6139</v>
      </c>
      <c r="U2913" s="68">
        <v>45070</v>
      </c>
      <c r="V2913" s="347" t="s">
        <v>18</v>
      </c>
      <c r="W2913" s="9">
        <v>17757</v>
      </c>
      <c r="X2913" s="4" t="s">
        <v>159</v>
      </c>
      <c r="Y2913" s="4" t="s">
        <v>5320</v>
      </c>
      <c r="Z2913" s="68">
        <v>45055</v>
      </c>
    </row>
    <row r="2914" spans="1:26" ht="12.75" x14ac:dyDescent="0.35">
      <c r="A29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2914" s="181" t="str">
        <f>IF(All_Opps[[#This Row],[WeekMod]]&lt;&gt;"",CONCATENATE(All_Opps[[#This Row],[Opp Year]],"-",TEXT(All_Opps[[#This Row],[WeekMod]],"00#")),"")</f>
        <v>2024-019</v>
      </c>
      <c r="C29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2914" s="181" t="str">
        <f>CONCATENATE(All_Opps[[#This Row],[Opp Year]],"-",TEXT(All_Opps[[#This Row],[Week]],"00#"))</f>
        <v>2024-019</v>
      </c>
      <c r="E2914" s="181">
        <f>IFERROR(VALUE(RIGHT(All_Opps[[#This Row],[Opportunity Name]],2)),"")</f>
        <v>2</v>
      </c>
      <c r="F2914" s="181">
        <f>IFERROR(("20"&amp;LEFT(All_Opps[[#This Row],[Opportunity Name]],2))*1,"")</f>
        <v>2024</v>
      </c>
      <c r="G2914" s="181" t="str">
        <f>MID(All_Opps[[#This Row],[Opportunity Name]],3,2)</f>
        <v>03</v>
      </c>
      <c r="H2914" s="181" t="str">
        <f>LEFT(All_Opps[[#This Row],[Opportunity Name]],7)</f>
        <v>2403-02</v>
      </c>
      <c r="I2914" s="181" t="str" cm="1">
        <f t="array" ref="I29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14" s="181" t="str">
        <f>YEAR(All_Opps[[#This Row],[Close_Date]])&amp;"-"&amp;TEXT(MONTH(All_Opps[[#This Row],[Close_Date]]),"00")</f>
        <v>2023-05</v>
      </c>
      <c r="K2914" s="182">
        <f>All_Opps[[#This Row],[Created Date2]]*1</f>
        <v>45045</v>
      </c>
      <c r="L2914" s="183">
        <f>YEAR(All_Opps[[#This Row],[Created_Date]])</f>
        <v>2023</v>
      </c>
      <c r="M2914" s="184">
        <f>WEEKNUM(All_Opps[[#This Row],[Created_Date]],16)</f>
        <v>18</v>
      </c>
      <c r="N2914" s="182">
        <f>All_Opps[[#This Row],[Close Date]]*1</f>
        <v>45056</v>
      </c>
      <c r="O2914" s="185">
        <f>YEAR(All_Opps[[#This Row],[Close_Date]])</f>
        <v>2023</v>
      </c>
      <c r="P2914" s="183">
        <f>MONTH(All_Opps[[#This Row],[Close Date]])</f>
        <v>5</v>
      </c>
      <c r="Q2914" s="181">
        <f>WEEKNUM(All_Opps[[#This Row],[Close Date]],1)</f>
        <v>19</v>
      </c>
      <c r="R291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307</v>
      </c>
      <c r="S2914" s="4" t="s">
        <v>6140</v>
      </c>
      <c r="T2914" s="4" t="s">
        <v>6141</v>
      </c>
      <c r="U2914" s="68">
        <v>45056</v>
      </c>
      <c r="V2914" s="347" t="s">
        <v>19</v>
      </c>
      <c r="W2914" s="9">
        <v>107542</v>
      </c>
      <c r="X2914" s="4" t="s">
        <v>13</v>
      </c>
      <c r="Y2914" s="4" t="s">
        <v>1285</v>
      </c>
      <c r="Z2914" s="68">
        <v>45045</v>
      </c>
    </row>
    <row r="2915" spans="1:26" ht="12.75" x14ac:dyDescent="0.35">
      <c r="A29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2915" s="181" t="str">
        <f>IF(All_Opps[[#This Row],[WeekMod]]&lt;&gt;"",CONCATENATE(All_Opps[[#This Row],[Opp Year]],"-",TEXT(All_Opps[[#This Row],[WeekMod]],"00#")),"")</f>
        <v>2023-072</v>
      </c>
      <c r="C29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2915" s="181" t="str">
        <f>CONCATENATE(All_Opps[[#This Row],[Opp Year]],"-",TEXT(All_Opps[[#This Row],[Week]],"00#"))</f>
        <v>2023-072</v>
      </c>
      <c r="E2915" s="181">
        <f>IFERROR(VALUE(RIGHT(All_Opps[[#This Row],[Opportunity Name]],2)),"")</f>
        <v>3</v>
      </c>
      <c r="F2915" s="181">
        <f>IFERROR(("20"&amp;LEFT(All_Opps[[#This Row],[Opportunity Name]],2))*1,"")</f>
        <v>2023</v>
      </c>
      <c r="G2915" s="181" t="str">
        <f>MID(All_Opps[[#This Row],[Opportunity Name]],3,2)</f>
        <v>07</v>
      </c>
      <c r="H2915" s="181" t="str">
        <f>LEFT(All_Opps[[#This Row],[Opportunity Name]],7)</f>
        <v>2307 St</v>
      </c>
      <c r="I2915" s="181" t="str" cm="1">
        <f t="array" ref="I29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15" s="181" t="str">
        <f>YEAR(All_Opps[[#This Row],[Close_Date]])&amp;"-"&amp;TEXT(MONTH(All_Opps[[#This Row],[Close_Date]]),"00")</f>
        <v>2023-05</v>
      </c>
      <c r="K2915" s="182">
        <f>All_Opps[[#This Row],[Created Date2]]*1</f>
        <v>45057</v>
      </c>
      <c r="L2915" s="183">
        <f>YEAR(All_Opps[[#This Row],[Created_Date]])</f>
        <v>2023</v>
      </c>
      <c r="M2915" s="184">
        <f>WEEKNUM(All_Opps[[#This Row],[Created_Date]],16)</f>
        <v>19</v>
      </c>
      <c r="N2915" s="182">
        <f>All_Opps[[#This Row],[Close Date]]*1</f>
        <v>45061</v>
      </c>
      <c r="O2915" s="185">
        <f>YEAR(All_Opps[[#This Row],[Close_Date]])</f>
        <v>2023</v>
      </c>
      <c r="P2915" s="183">
        <f>MONTH(All_Opps[[#This Row],[Close Date]])</f>
        <v>5</v>
      </c>
      <c r="Q2915" s="181">
        <f>WEEKNUM(All_Opps[[#This Row],[Close Date]],1)</f>
        <v>20</v>
      </c>
      <c r="R291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15" s="4" t="s">
        <v>6142</v>
      </c>
      <c r="T2915" s="4" t="s">
        <v>6143</v>
      </c>
      <c r="U2915" s="68">
        <v>45061</v>
      </c>
      <c r="V2915" s="347" t="s">
        <v>18</v>
      </c>
      <c r="W2915" s="9">
        <v>39174</v>
      </c>
      <c r="X2915" s="4" t="s">
        <v>13</v>
      </c>
      <c r="Y2915" s="4" t="s">
        <v>6037</v>
      </c>
      <c r="Z2915" s="68">
        <v>45057</v>
      </c>
    </row>
    <row r="2916" spans="1:26" ht="12.75" x14ac:dyDescent="0.35">
      <c r="A29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2916" s="181" t="str">
        <f>IF(All_Opps[[#This Row],[WeekMod]]&lt;&gt;"",CONCATENATE(All_Opps[[#This Row],[Opp Year]],"-",TEXT(All_Opps[[#This Row],[WeekMod]],"00#")),"")</f>
        <v>2024-019</v>
      </c>
      <c r="C29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2916" s="181" t="str">
        <f>CONCATENATE(All_Opps[[#This Row],[Opp Year]],"-",TEXT(All_Opps[[#This Row],[Week]],"00#"))</f>
        <v>2024-019</v>
      </c>
      <c r="E2916" s="181">
        <f>IFERROR(VALUE(RIGHT(All_Opps[[#This Row],[Opportunity Name]],2)),"")</f>
        <v>2</v>
      </c>
      <c r="F2916" s="181">
        <f>IFERROR(("20"&amp;LEFT(All_Opps[[#This Row],[Opportunity Name]],2))*1,"")</f>
        <v>2024</v>
      </c>
      <c r="G2916" s="181" t="str">
        <f>MID(All_Opps[[#This Row],[Opportunity Name]],3,2)</f>
        <v>08</v>
      </c>
      <c r="H2916" s="181" t="str">
        <f>LEFT(All_Opps[[#This Row],[Opportunity Name]],7)</f>
        <v>2408-04</v>
      </c>
      <c r="I2916" s="181" t="str" cm="1">
        <f t="array" ref="I29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16" s="181" t="str">
        <f>YEAR(All_Opps[[#This Row],[Close_Date]])&amp;"-"&amp;TEXT(MONTH(All_Opps[[#This Row],[Close_Date]]),"00")</f>
        <v>2023-05</v>
      </c>
      <c r="K2916" s="182">
        <f>All_Opps[[#This Row],[Created Date2]]*1</f>
        <v>44837</v>
      </c>
      <c r="L2916" s="183">
        <f>YEAR(All_Opps[[#This Row],[Created_Date]])</f>
        <v>2022</v>
      </c>
      <c r="M2916" s="184">
        <f>WEEKNUM(All_Opps[[#This Row],[Created_Date]],16)</f>
        <v>40</v>
      </c>
      <c r="N2916" s="182">
        <f>All_Opps[[#This Row],[Close Date]]*1</f>
        <v>45059</v>
      </c>
      <c r="O2916" s="185">
        <f>YEAR(All_Opps[[#This Row],[Close_Date]])</f>
        <v>2023</v>
      </c>
      <c r="P2916" s="183">
        <f>MONTH(All_Opps[[#This Row],[Close Date]])</f>
        <v>5</v>
      </c>
      <c r="Q2916" s="181">
        <f>WEEKNUM(All_Opps[[#This Row],[Close Date]],1)</f>
        <v>19</v>
      </c>
      <c r="R291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668</v>
      </c>
      <c r="S2916" s="4" t="s">
        <v>6144</v>
      </c>
      <c r="T2916" s="4" t="s">
        <v>6145</v>
      </c>
      <c r="U2916" s="68">
        <v>45059</v>
      </c>
      <c r="V2916" s="347" t="s">
        <v>19</v>
      </c>
      <c r="W2916" s="341">
        <v>298503</v>
      </c>
      <c r="X2916" s="4" t="s">
        <v>13</v>
      </c>
      <c r="Y2916" s="4" t="s">
        <v>328</v>
      </c>
      <c r="Z2916" s="68">
        <v>44837</v>
      </c>
    </row>
    <row r="2917" spans="1:26" ht="12.75" x14ac:dyDescent="0.35">
      <c r="A29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2917" s="181" t="str">
        <f>IF(All_Opps[[#This Row],[WeekMod]]&lt;&gt;"",CONCATENATE(All_Opps[[#This Row],[Opp Year]],"-",TEXT(All_Opps[[#This Row],[WeekMod]],"00#")),"")</f>
        <v>2024-021</v>
      </c>
      <c r="C29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2917" s="181" t="str">
        <f>CONCATENATE(All_Opps[[#This Row],[Opp Year]],"-",TEXT(All_Opps[[#This Row],[Week]],"00#"))</f>
        <v>2024-021</v>
      </c>
      <c r="E2917" s="181">
        <f>IFERROR(VALUE(RIGHT(All_Opps[[#This Row],[Opportunity Name]],2)),"")</f>
        <v>1</v>
      </c>
      <c r="F2917" s="181">
        <f>IFERROR(("20"&amp;LEFT(All_Opps[[#This Row],[Opportunity Name]],2))*1,"")</f>
        <v>2024</v>
      </c>
      <c r="G2917" s="181" t="str">
        <f>MID(All_Opps[[#This Row],[Opportunity Name]],3,2)</f>
        <v>06</v>
      </c>
      <c r="H2917" s="181" t="str">
        <f>LEFT(All_Opps[[#This Row],[Opportunity Name]],7)</f>
        <v>2406-05</v>
      </c>
      <c r="I2917" s="181" t="str" cm="1">
        <f t="array" ref="I29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17" s="181" t="str">
        <f>YEAR(All_Opps[[#This Row],[Close_Date]])&amp;"-"&amp;TEXT(MONTH(All_Opps[[#This Row],[Close_Date]]),"00")</f>
        <v>2023-05</v>
      </c>
      <c r="K2917" s="182">
        <f>All_Opps[[#This Row],[Created Date2]]*1</f>
        <v>45072</v>
      </c>
      <c r="L2917" s="183">
        <f>YEAR(All_Opps[[#This Row],[Created_Date]])</f>
        <v>2023</v>
      </c>
      <c r="M2917" s="184">
        <f>WEEKNUM(All_Opps[[#This Row],[Created_Date]],16)</f>
        <v>21</v>
      </c>
      <c r="N2917" s="182">
        <f>All_Opps[[#This Row],[Close Date]]*1</f>
        <v>45072</v>
      </c>
      <c r="O2917" s="185">
        <f>YEAR(All_Opps[[#This Row],[Close_Date]])</f>
        <v>2023</v>
      </c>
      <c r="P2917" s="183">
        <f>MONTH(All_Opps[[#This Row],[Close Date]])</f>
        <v>5</v>
      </c>
      <c r="Q2917" s="181">
        <f>WEEKNUM(All_Opps[[#This Row],[Close Date]],1)</f>
        <v>21</v>
      </c>
      <c r="R291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372</v>
      </c>
      <c r="S2917" s="4" t="s">
        <v>6146</v>
      </c>
      <c r="T2917" s="4" t="s">
        <v>6147</v>
      </c>
      <c r="U2917" s="68">
        <v>45072</v>
      </c>
      <c r="V2917" s="347" t="s">
        <v>19</v>
      </c>
      <c r="W2917" s="341">
        <v>22501</v>
      </c>
      <c r="X2917" s="4" t="s">
        <v>159</v>
      </c>
      <c r="Y2917" s="4" t="s">
        <v>328</v>
      </c>
      <c r="Z2917" s="68">
        <v>45072</v>
      </c>
    </row>
    <row r="2918" spans="1:26" ht="12.75" x14ac:dyDescent="0.35">
      <c r="A29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2918" s="181" t="str">
        <f>IF(All_Opps[[#This Row],[WeekMod]]&lt;&gt;"",CONCATENATE(All_Opps[[#This Row],[Opp Year]],"-",TEXT(All_Opps[[#This Row],[WeekMod]],"00#")),"")</f>
        <v>2024-020</v>
      </c>
      <c r="C29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2918" s="181" t="str">
        <f>CONCATENATE(All_Opps[[#This Row],[Opp Year]],"-",TEXT(All_Opps[[#This Row],[Week]],"00#"))</f>
        <v>2024-020</v>
      </c>
      <c r="E2918" s="181">
        <f>IFERROR(VALUE(RIGHT(All_Opps[[#This Row],[Opportunity Name]],2)),"")</f>
        <v>1</v>
      </c>
      <c r="F2918" s="181">
        <f>IFERROR(("20"&amp;LEFT(All_Opps[[#This Row],[Opportunity Name]],2))*1,"")</f>
        <v>2024</v>
      </c>
      <c r="G2918" s="181" t="str">
        <f>MID(All_Opps[[#This Row],[Opportunity Name]],3,2)</f>
        <v>06</v>
      </c>
      <c r="H2918" s="181" t="str">
        <f>LEFT(All_Opps[[#This Row],[Opportunity Name]],7)</f>
        <v>2406-05</v>
      </c>
      <c r="I2918" s="181" t="str" cm="1">
        <f t="array" ref="I29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18" s="181" t="str">
        <f>YEAR(All_Opps[[#This Row],[Close_Date]])&amp;"-"&amp;TEXT(MONTH(All_Opps[[#This Row],[Close_Date]]),"00")</f>
        <v>2023-05</v>
      </c>
      <c r="K2918" s="182">
        <f>All_Opps[[#This Row],[Created Date2]]*1</f>
        <v>45066</v>
      </c>
      <c r="L2918" s="183">
        <f>YEAR(All_Opps[[#This Row],[Created_Date]])</f>
        <v>2023</v>
      </c>
      <c r="M2918" s="184">
        <f>WEEKNUM(All_Opps[[#This Row],[Created_Date]],16)</f>
        <v>21</v>
      </c>
      <c r="N2918" s="182">
        <f>All_Opps[[#This Row],[Close Date]]*1</f>
        <v>45066</v>
      </c>
      <c r="O2918" s="185">
        <f>YEAR(All_Opps[[#This Row],[Close_Date]])</f>
        <v>2023</v>
      </c>
      <c r="P2918" s="183">
        <f>MONTH(All_Opps[[#This Row],[Close Date]])</f>
        <v>5</v>
      </c>
      <c r="Q2918" s="181">
        <f>WEEKNUM(All_Opps[[#This Row],[Close Date]],1)</f>
        <v>20</v>
      </c>
      <c r="R291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378</v>
      </c>
      <c r="S2918" s="4" t="s">
        <v>6148</v>
      </c>
      <c r="T2918" s="4" t="s">
        <v>6149</v>
      </c>
      <c r="U2918" s="68">
        <v>45066</v>
      </c>
      <c r="V2918" s="347" t="s">
        <v>19</v>
      </c>
      <c r="W2918" s="341">
        <v>29587</v>
      </c>
      <c r="X2918" s="4" t="s">
        <v>12</v>
      </c>
      <c r="Y2918" s="4" t="s">
        <v>328</v>
      </c>
      <c r="Z2918" s="68">
        <v>45066</v>
      </c>
    </row>
    <row r="2919" spans="1:26" ht="12.75" x14ac:dyDescent="0.35">
      <c r="A29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2919" s="181" t="str">
        <f>IF(All_Opps[[#This Row],[WeekMod]]&lt;&gt;"",CONCATENATE(All_Opps[[#This Row],[Opp Year]],"-",TEXT(All_Opps[[#This Row],[WeekMod]],"00#")),"")</f>
        <v>2024-019</v>
      </c>
      <c r="C29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2919" s="181" t="str">
        <f>CONCATENATE(All_Opps[[#This Row],[Opp Year]],"-",TEXT(All_Opps[[#This Row],[Week]],"00#"))</f>
        <v>2024-019</v>
      </c>
      <c r="E2919" s="181">
        <f>IFERROR(VALUE(RIGHT(All_Opps[[#This Row],[Opportunity Name]],2)),"")</f>
        <v>3</v>
      </c>
      <c r="F2919" s="181">
        <f>IFERROR(("20"&amp;LEFT(All_Opps[[#This Row],[Opportunity Name]],2))*1,"")</f>
        <v>2024</v>
      </c>
      <c r="G2919" s="181" t="str">
        <f>MID(All_Opps[[#This Row],[Opportunity Name]],3,2)</f>
        <v>07</v>
      </c>
      <c r="H2919" s="181" t="str">
        <f>LEFT(All_Opps[[#This Row],[Opportunity Name]],7)</f>
        <v>2407-09</v>
      </c>
      <c r="I2919" s="181" t="str" cm="1">
        <f t="array" ref="I29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919" s="181" t="str">
        <f>YEAR(All_Opps[[#This Row],[Close_Date]])&amp;"-"&amp;TEXT(MONTH(All_Opps[[#This Row],[Close_Date]]),"00")</f>
        <v>2023-05</v>
      </c>
      <c r="K2919" s="182">
        <f>All_Opps[[#This Row],[Created Date2]]*1</f>
        <v>44973</v>
      </c>
      <c r="L2919" s="183">
        <f>YEAR(All_Opps[[#This Row],[Created_Date]])</f>
        <v>2023</v>
      </c>
      <c r="M2919" s="184">
        <f>WEEKNUM(All_Opps[[#This Row],[Created_Date]],16)</f>
        <v>7</v>
      </c>
      <c r="N2919" s="182">
        <f>All_Opps[[#This Row],[Close Date]]*1</f>
        <v>45057</v>
      </c>
      <c r="O2919" s="185">
        <f>YEAR(All_Opps[[#This Row],[Close_Date]])</f>
        <v>2023</v>
      </c>
      <c r="P2919" s="183">
        <f>MONTH(All_Opps[[#This Row],[Close Date]])</f>
        <v>5</v>
      </c>
      <c r="Q2919" s="181">
        <f>WEEKNUM(All_Opps[[#This Row],[Close Date]],1)</f>
        <v>19</v>
      </c>
      <c r="R29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19" s="4" t="s">
        <v>6150</v>
      </c>
      <c r="T2919" s="4" t="s">
        <v>6151</v>
      </c>
      <c r="U2919" s="68">
        <v>45057</v>
      </c>
      <c r="V2919" s="347" t="s">
        <v>20</v>
      </c>
      <c r="W2919" s="341">
        <v>33227</v>
      </c>
      <c r="X2919" s="4" t="s">
        <v>13</v>
      </c>
      <c r="Y2919" s="4" t="s">
        <v>328</v>
      </c>
      <c r="Z2919" s="68">
        <v>44973</v>
      </c>
    </row>
    <row r="2920" spans="1:26" ht="12.75" x14ac:dyDescent="0.35">
      <c r="A29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2920" s="181" t="str">
        <f>IF(All_Opps[[#This Row],[WeekMod]]&lt;&gt;"",CONCATENATE(All_Opps[[#This Row],[Opp Year]],"-",TEXT(All_Opps[[#This Row],[WeekMod]],"00#")),"")</f>
        <v>2024-025</v>
      </c>
      <c r="C29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2920" s="181" t="str">
        <f>CONCATENATE(All_Opps[[#This Row],[Opp Year]],"-",TEXT(All_Opps[[#This Row],[Week]],"00#"))</f>
        <v>2024-025</v>
      </c>
      <c r="E2920" s="181">
        <f>IFERROR(VALUE(RIGHT(All_Opps[[#This Row],[Opportunity Name]],2)),"")</f>
        <v>2</v>
      </c>
      <c r="F2920" s="181">
        <f>IFERROR(("20"&amp;LEFT(All_Opps[[#This Row],[Opportunity Name]],2))*1,"")</f>
        <v>2024</v>
      </c>
      <c r="G2920" s="181" t="str">
        <f>MID(All_Opps[[#This Row],[Opportunity Name]],3,2)</f>
        <v>06</v>
      </c>
      <c r="H2920" s="181" t="str">
        <f>LEFT(All_Opps[[#This Row],[Opportunity Name]],7)</f>
        <v>2406-05</v>
      </c>
      <c r="I2920" s="181" t="str" cm="1">
        <f t="array" ref="I29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920" s="181" t="str">
        <f>YEAR(All_Opps[[#This Row],[Close_Date]])&amp;"-"&amp;TEXT(MONTH(All_Opps[[#This Row],[Close_Date]]),"00")</f>
        <v>2023-06</v>
      </c>
      <c r="K2920" s="182">
        <f>All_Opps[[#This Row],[Created Date2]]*1</f>
        <v>45097</v>
      </c>
      <c r="L2920" s="183">
        <f>YEAR(All_Opps[[#This Row],[Created_Date]])</f>
        <v>2023</v>
      </c>
      <c r="M2920" s="184">
        <f>WEEKNUM(All_Opps[[#This Row],[Created_Date]],16)</f>
        <v>25</v>
      </c>
      <c r="N2920" s="182">
        <f>All_Opps[[#This Row],[Close Date]]*1</f>
        <v>45097</v>
      </c>
      <c r="O2920" s="185">
        <f>YEAR(All_Opps[[#This Row],[Close_Date]])</f>
        <v>2023</v>
      </c>
      <c r="P2920" s="183">
        <f>MONTH(All_Opps[[#This Row],[Close Date]])</f>
        <v>6</v>
      </c>
      <c r="Q2920" s="181">
        <f>WEEKNUM(All_Opps[[#This Row],[Close Date]],1)</f>
        <v>25</v>
      </c>
      <c r="R29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20" s="4" t="s">
        <v>6152</v>
      </c>
      <c r="T2920" s="4" t="s">
        <v>6153</v>
      </c>
      <c r="U2920" s="68">
        <v>45097</v>
      </c>
      <c r="V2920" s="347" t="s">
        <v>20</v>
      </c>
      <c r="W2920" s="341">
        <v>0</v>
      </c>
      <c r="X2920" s="4" t="s">
        <v>11</v>
      </c>
      <c r="Y2920" s="4" t="s">
        <v>328</v>
      </c>
      <c r="Z2920" s="68">
        <v>45097</v>
      </c>
    </row>
    <row r="2921" spans="1:26" ht="12.75" x14ac:dyDescent="0.35">
      <c r="A29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2921" s="181" t="str">
        <f>IF(All_Opps[[#This Row],[WeekMod]]&lt;&gt;"",CONCATENATE(All_Opps[[#This Row],[Opp Year]],"-",TEXT(All_Opps[[#This Row],[WeekMod]],"00#")),"")</f>
        <v>2024-020</v>
      </c>
      <c r="C29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2921" s="181" t="str">
        <f>CONCATENATE(All_Opps[[#This Row],[Opp Year]],"-",TEXT(All_Opps[[#This Row],[Week]],"00#"))</f>
        <v>2024-020</v>
      </c>
      <c r="E2921" s="181">
        <f>IFERROR(VALUE(RIGHT(All_Opps[[#This Row],[Opportunity Name]],2)),"")</f>
        <v>1</v>
      </c>
      <c r="F2921" s="181">
        <f>IFERROR(("20"&amp;LEFT(All_Opps[[#This Row],[Opportunity Name]],2))*1,"")</f>
        <v>2024</v>
      </c>
      <c r="G2921" s="181" t="str">
        <f>MID(All_Opps[[#This Row],[Opportunity Name]],3,2)</f>
        <v>06</v>
      </c>
      <c r="H2921" s="181" t="str">
        <f>LEFT(All_Opps[[#This Row],[Opportunity Name]],7)</f>
        <v>2406-05</v>
      </c>
      <c r="I2921" s="181" t="str" cm="1">
        <f t="array" ref="I29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21" s="181" t="str">
        <f>YEAR(All_Opps[[#This Row],[Close_Date]])&amp;"-"&amp;TEXT(MONTH(All_Opps[[#This Row],[Close_Date]]),"00")</f>
        <v>2023-05</v>
      </c>
      <c r="K2921" s="182">
        <f>All_Opps[[#This Row],[Created Date2]]*1</f>
        <v>45056</v>
      </c>
      <c r="L2921" s="183">
        <f>YEAR(All_Opps[[#This Row],[Created_Date]])</f>
        <v>2023</v>
      </c>
      <c r="M2921" s="184">
        <f>WEEKNUM(All_Opps[[#This Row],[Created_Date]],16)</f>
        <v>19</v>
      </c>
      <c r="N2921" s="182">
        <f>All_Opps[[#This Row],[Close Date]]*1</f>
        <v>45062</v>
      </c>
      <c r="O2921" s="185">
        <f>YEAR(All_Opps[[#This Row],[Close_Date]])</f>
        <v>2023</v>
      </c>
      <c r="P2921" s="183">
        <f>MONTH(All_Opps[[#This Row],[Close Date]])</f>
        <v>5</v>
      </c>
      <c r="Q2921" s="181">
        <f>WEEKNUM(All_Opps[[#This Row],[Close Date]],1)</f>
        <v>20</v>
      </c>
      <c r="R292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388</v>
      </c>
      <c r="S2921" s="4" t="s">
        <v>6154</v>
      </c>
      <c r="T2921" s="4" t="s">
        <v>6155</v>
      </c>
      <c r="U2921" s="68">
        <v>45062</v>
      </c>
      <c r="V2921" s="347" t="s">
        <v>19</v>
      </c>
      <c r="W2921" s="341">
        <v>21082</v>
      </c>
      <c r="X2921" s="4" t="s">
        <v>15</v>
      </c>
      <c r="Y2921" s="4" t="s">
        <v>328</v>
      </c>
      <c r="Z2921" s="68">
        <v>45056</v>
      </c>
    </row>
    <row r="2922" spans="1:26" ht="12.75" x14ac:dyDescent="0.35">
      <c r="A29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2922" s="181" t="str">
        <f>IF(All_Opps[[#This Row],[WeekMod]]&lt;&gt;"",CONCATENATE(All_Opps[[#This Row],[Opp Year]],"-",TEXT(All_Opps[[#This Row],[WeekMod]],"00#")),"")</f>
        <v>2024-024</v>
      </c>
      <c r="C29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2922" s="181" t="str">
        <f>CONCATENATE(All_Opps[[#This Row],[Opp Year]],"-",TEXT(All_Opps[[#This Row],[Week]],"00#"))</f>
        <v>2024-024</v>
      </c>
      <c r="E2922" s="181">
        <f>IFERROR(VALUE(RIGHT(All_Opps[[#This Row],[Opportunity Name]],2)),"")</f>
        <v>3</v>
      </c>
      <c r="F2922" s="181">
        <f>IFERROR(("20"&amp;LEFT(All_Opps[[#This Row],[Opportunity Name]],2))*1,"")</f>
        <v>2024</v>
      </c>
      <c r="G2922" s="181" t="str">
        <f>MID(All_Opps[[#This Row],[Opportunity Name]],3,2)</f>
        <v>06</v>
      </c>
      <c r="H2922" s="181" t="str">
        <f>LEFT(All_Opps[[#This Row],[Opportunity Name]],7)</f>
        <v>2406 No</v>
      </c>
      <c r="I2922" s="181" t="str" cm="1">
        <f t="array" ref="I29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22" s="181" t="str">
        <f>YEAR(All_Opps[[#This Row],[Close_Date]])&amp;"-"&amp;TEXT(MONTH(All_Opps[[#This Row],[Close_Date]]),"00")</f>
        <v>2023-06</v>
      </c>
      <c r="K2922" s="182">
        <f>All_Opps[[#This Row],[Created Date2]]*1</f>
        <v>45075</v>
      </c>
      <c r="L2922" s="183">
        <f>YEAR(All_Opps[[#This Row],[Created_Date]])</f>
        <v>2023</v>
      </c>
      <c r="M2922" s="184">
        <f>WEEKNUM(All_Opps[[#This Row],[Created_Date]],16)</f>
        <v>22</v>
      </c>
      <c r="N2922" s="182">
        <f>All_Opps[[#This Row],[Close Date]]*1</f>
        <v>45093</v>
      </c>
      <c r="O2922" s="185">
        <f>YEAR(All_Opps[[#This Row],[Close_Date]])</f>
        <v>2023</v>
      </c>
      <c r="P2922" s="183">
        <f>MONTH(All_Opps[[#This Row],[Close Date]])</f>
        <v>6</v>
      </c>
      <c r="Q2922" s="181">
        <f>WEEKNUM(All_Opps[[#This Row],[Close Date]],1)</f>
        <v>24</v>
      </c>
      <c r="R29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22" s="4" t="s">
        <v>6156</v>
      </c>
      <c r="T2922" s="4" t="s">
        <v>6157</v>
      </c>
      <c r="U2922" s="68">
        <v>45093</v>
      </c>
      <c r="V2922" s="347" t="s">
        <v>18</v>
      </c>
      <c r="W2922" s="9">
        <v>60267</v>
      </c>
      <c r="X2922" s="4" t="s">
        <v>11</v>
      </c>
      <c r="Y2922" s="4" t="s">
        <v>1285</v>
      </c>
      <c r="Z2922" s="68">
        <v>45075</v>
      </c>
    </row>
    <row r="2923" spans="1:26" ht="12.75" x14ac:dyDescent="0.35">
      <c r="A29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2923" s="181" t="str">
        <f>IF(All_Opps[[#This Row],[WeekMod]]&lt;&gt;"",CONCATENATE(All_Opps[[#This Row],[Opp Year]],"-",TEXT(All_Opps[[#This Row],[WeekMod]],"00#")),"")</f>
        <v>2023-076</v>
      </c>
      <c r="C29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2923" s="181" t="str">
        <f>CONCATENATE(All_Opps[[#This Row],[Opp Year]],"-",TEXT(All_Opps[[#This Row],[Week]],"00#"))</f>
        <v>2023-076</v>
      </c>
      <c r="E2923" s="181">
        <f>IFERROR(VALUE(RIGHT(All_Opps[[#This Row],[Opportunity Name]],2)),"")</f>
        <v>4</v>
      </c>
      <c r="F2923" s="181">
        <f>IFERROR(("20"&amp;LEFT(All_Opps[[#This Row],[Opportunity Name]],2))*1,"")</f>
        <v>2023</v>
      </c>
      <c r="G2923" s="181" t="str">
        <f>MID(All_Opps[[#This Row],[Opportunity Name]],3,2)</f>
        <v>09</v>
      </c>
      <c r="H2923" s="181" t="str">
        <f>LEFT(All_Opps[[#This Row],[Opportunity Name]],7)</f>
        <v>2309-24</v>
      </c>
      <c r="I2923" s="181" t="str" cm="1">
        <f t="array" ref="I29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23" s="181" t="str">
        <f>YEAR(All_Opps[[#This Row],[Close_Date]])&amp;"-"&amp;TEXT(MONTH(All_Opps[[#This Row],[Close_Date]]),"00")</f>
        <v>2023-06</v>
      </c>
      <c r="K2923" s="182">
        <f>All_Opps[[#This Row],[Created Date2]]*1</f>
        <v>45076</v>
      </c>
      <c r="L2923" s="183">
        <f>YEAR(All_Opps[[#This Row],[Created_Date]])</f>
        <v>2023</v>
      </c>
      <c r="M2923" s="184">
        <f>WEEKNUM(All_Opps[[#This Row],[Created_Date]],16)</f>
        <v>22</v>
      </c>
      <c r="N2923" s="182">
        <f>All_Opps[[#This Row],[Close Date]]*1</f>
        <v>45090</v>
      </c>
      <c r="O2923" s="185">
        <f>YEAR(All_Opps[[#This Row],[Close_Date]])</f>
        <v>2023</v>
      </c>
      <c r="P2923" s="183">
        <f>MONTH(All_Opps[[#This Row],[Close Date]])</f>
        <v>6</v>
      </c>
      <c r="Q2923" s="181">
        <f>WEEKNUM(All_Opps[[#This Row],[Close Date]],1)</f>
        <v>24</v>
      </c>
      <c r="R292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94</v>
      </c>
      <c r="S2923" s="4" t="s">
        <v>6158</v>
      </c>
      <c r="T2923" s="4" t="s">
        <v>6159</v>
      </c>
      <c r="U2923" s="68">
        <v>45090</v>
      </c>
      <c r="V2923" s="347" t="s">
        <v>19</v>
      </c>
      <c r="W2923" s="9">
        <v>137807</v>
      </c>
      <c r="X2923" s="4" t="s">
        <v>161</v>
      </c>
      <c r="Y2923" s="4" t="s">
        <v>1285</v>
      </c>
      <c r="Z2923" s="68">
        <v>45076</v>
      </c>
    </row>
    <row r="2924" spans="1:26" ht="12.75" x14ac:dyDescent="0.35">
      <c r="A29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2924" s="181" t="str">
        <f>IF(All_Opps[[#This Row],[WeekMod]]&lt;&gt;"",CONCATENATE(All_Opps[[#This Row],[Opp Year]],"-",TEXT(All_Opps[[#This Row],[WeekMod]],"00#")),"")</f>
        <v>2024-027</v>
      </c>
      <c r="C29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2924" s="181" t="str">
        <f>CONCATENATE(All_Opps[[#This Row],[Opp Year]],"-",TEXT(All_Opps[[#This Row],[Week]],"00#"))</f>
        <v>2024-027</v>
      </c>
      <c r="E2924" s="181" t="str">
        <f>IFERROR(VALUE(RIGHT(All_Opps[[#This Row],[Opportunity Name]],2)),"")</f>
        <v/>
      </c>
      <c r="F2924" s="181">
        <f>IFERROR(("20"&amp;LEFT(All_Opps[[#This Row],[Opportunity Name]],2))*1,"")</f>
        <v>2024</v>
      </c>
      <c r="G2924" s="181" t="str">
        <f>MID(All_Opps[[#This Row],[Opportunity Name]],3,2)</f>
        <v>09</v>
      </c>
      <c r="H2924" s="181" t="str">
        <f>LEFT(All_Opps[[#This Row],[Opportunity Name]],7)</f>
        <v>2409 Os</v>
      </c>
      <c r="I2924" s="181" t="str" cm="1">
        <f t="array" ref="I29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24" s="181" t="str">
        <f>YEAR(All_Opps[[#This Row],[Close_Date]])&amp;"-"&amp;TEXT(MONTH(All_Opps[[#This Row],[Close_Date]]),"00")</f>
        <v>2023-07</v>
      </c>
      <c r="K2924" s="182">
        <f>All_Opps[[#This Row],[Created Date2]]*1</f>
        <v>45093</v>
      </c>
      <c r="L2924" s="183">
        <f>YEAR(All_Opps[[#This Row],[Created_Date]])</f>
        <v>2023</v>
      </c>
      <c r="M2924" s="184">
        <f>WEEKNUM(All_Opps[[#This Row],[Created_Date]],16)</f>
        <v>24</v>
      </c>
      <c r="N2924" s="182">
        <f>All_Opps[[#This Row],[Close Date]]*1</f>
        <v>45114</v>
      </c>
      <c r="O2924" s="185">
        <f>YEAR(All_Opps[[#This Row],[Close_Date]])</f>
        <v>2023</v>
      </c>
      <c r="P2924" s="183">
        <f>MONTH(All_Opps[[#This Row],[Close Date]])</f>
        <v>7</v>
      </c>
      <c r="Q2924" s="181">
        <f>WEEKNUM(All_Opps[[#This Row],[Close Date]],1)</f>
        <v>27</v>
      </c>
      <c r="R292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24" s="4" t="s">
        <v>6160</v>
      </c>
      <c r="T2924" s="4" t="s">
        <v>6161</v>
      </c>
      <c r="U2924" s="68">
        <v>45114</v>
      </c>
      <c r="V2924" s="347" t="s">
        <v>18</v>
      </c>
      <c r="W2924" s="9">
        <v>137081</v>
      </c>
      <c r="X2924" s="4" t="s">
        <v>11</v>
      </c>
      <c r="Y2924" s="4" t="s">
        <v>6037</v>
      </c>
      <c r="Z2924" s="68">
        <v>45093</v>
      </c>
    </row>
    <row r="2925" spans="1:26" ht="12.75" x14ac:dyDescent="0.35">
      <c r="A29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22</v>
      </c>
      <c r="B2925" s="181" t="str">
        <f>IF(All_Opps[[#This Row],[WeekMod]]&lt;&gt;"",CONCATENATE(All_Opps[[#This Row],[Opp Year]],"-",TEXT(All_Opps[[#This Row],[WeekMod]],"00#")),"")</f>
        <v>2024-022</v>
      </c>
      <c r="C29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22</v>
      </c>
      <c r="D2925" s="181" t="str">
        <f>CONCATENATE(All_Opps[[#This Row],[Opp Year]],"-",TEXT(All_Opps[[#This Row],[Week]],"00#"))</f>
        <v>2024-022</v>
      </c>
      <c r="E2925" s="181">
        <f>IFERROR(VALUE(RIGHT(All_Opps[[#This Row],[Opportunity Name]],2)),"")</f>
        <v>4</v>
      </c>
      <c r="F2925" s="181">
        <f>IFERROR(("20"&amp;LEFT(All_Opps[[#This Row],[Opportunity Name]],2))*1,"")</f>
        <v>2024</v>
      </c>
      <c r="G2925" s="181" t="str">
        <f>MID(All_Opps[[#This Row],[Opportunity Name]],3,2)</f>
        <v>06</v>
      </c>
      <c r="H2925" s="181" t="str">
        <f>LEFT(All_Opps[[#This Row],[Opportunity Name]],7)</f>
        <v>2406 Ra</v>
      </c>
      <c r="I2925" s="181" t="str" cm="1">
        <f t="array" ref="I29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25" s="181" t="str">
        <f>YEAR(All_Opps[[#This Row],[Close_Date]])&amp;"-"&amp;TEXT(MONTH(All_Opps[[#This Row],[Close_Date]]),"00")</f>
        <v>2023-05</v>
      </c>
      <c r="K2925" s="182">
        <f>All_Opps[[#This Row],[Created Date2]]*1</f>
        <v>45062</v>
      </c>
      <c r="L2925" s="183">
        <f>YEAR(All_Opps[[#This Row],[Created_Date]])</f>
        <v>2023</v>
      </c>
      <c r="M2925" s="184">
        <f>WEEKNUM(All_Opps[[#This Row],[Created_Date]],16)</f>
        <v>20</v>
      </c>
      <c r="N2925" s="182">
        <f>All_Opps[[#This Row],[Close Date]]*1</f>
        <v>45074</v>
      </c>
      <c r="O2925" s="185">
        <f>YEAR(All_Opps[[#This Row],[Close_Date]])</f>
        <v>2023</v>
      </c>
      <c r="P2925" s="183">
        <f>MONTH(All_Opps[[#This Row],[Close Date]])</f>
        <v>5</v>
      </c>
      <c r="Q2925" s="181">
        <f>WEEKNUM(All_Opps[[#This Row],[Close Date]],1)</f>
        <v>22</v>
      </c>
      <c r="R292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25" s="4" t="s">
        <v>6162</v>
      </c>
      <c r="T2925" s="4" t="s">
        <v>6163</v>
      </c>
      <c r="U2925" s="68">
        <v>45074</v>
      </c>
      <c r="V2925" s="347" t="s">
        <v>18</v>
      </c>
      <c r="W2925" s="9">
        <v>55528</v>
      </c>
      <c r="X2925" s="4" t="s">
        <v>161</v>
      </c>
      <c r="Y2925" s="4" t="s">
        <v>5320</v>
      </c>
      <c r="Z2925" s="68">
        <v>45062</v>
      </c>
    </row>
    <row r="2926" spans="1:26" ht="12.75" x14ac:dyDescent="0.35">
      <c r="A29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2926" s="181" t="str">
        <f>IF(All_Opps[[#This Row],[WeekMod]]&lt;&gt;"",CONCATENATE(All_Opps[[#This Row],[Opp Year]],"-",TEXT(All_Opps[[#This Row],[WeekMod]],"00#")),"")</f>
        <v>2024-021</v>
      </c>
      <c r="C29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2926" s="181" t="str">
        <f>CONCATENATE(All_Opps[[#This Row],[Opp Year]],"-",TEXT(All_Opps[[#This Row],[Week]],"00#"))</f>
        <v>2024-021</v>
      </c>
      <c r="E2926" s="181">
        <f>IFERROR(VALUE(RIGHT(All_Opps[[#This Row],[Opportunity Name]],2)),"")</f>
        <v>2</v>
      </c>
      <c r="F2926" s="181">
        <f>IFERROR(("20"&amp;LEFT(All_Opps[[#This Row],[Opportunity Name]],2))*1,"")</f>
        <v>2024</v>
      </c>
      <c r="G2926" s="181" t="str">
        <f>MID(All_Opps[[#This Row],[Opportunity Name]],3,2)</f>
        <v>07</v>
      </c>
      <c r="H2926" s="181" t="str">
        <f>LEFT(All_Opps[[#This Row],[Opportunity Name]],7)</f>
        <v>2407-11</v>
      </c>
      <c r="I2926" s="181" t="str" cm="1">
        <f t="array" ref="I29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26" s="181" t="str">
        <f>YEAR(All_Opps[[#This Row],[Close_Date]])&amp;"-"&amp;TEXT(MONTH(All_Opps[[#This Row],[Close_Date]]),"00")</f>
        <v>2023-05</v>
      </c>
      <c r="K2926" s="182">
        <f>All_Opps[[#This Row],[Created Date2]]*1</f>
        <v>45060</v>
      </c>
      <c r="L2926" s="183">
        <f>YEAR(All_Opps[[#This Row],[Created_Date]])</f>
        <v>2023</v>
      </c>
      <c r="M2926" s="184">
        <f>WEEKNUM(All_Opps[[#This Row],[Created_Date]],16)</f>
        <v>20</v>
      </c>
      <c r="N2926" s="182">
        <f>All_Opps[[#This Row],[Close Date]]*1</f>
        <v>45067</v>
      </c>
      <c r="O2926" s="185">
        <f>YEAR(All_Opps[[#This Row],[Close_Date]])</f>
        <v>2023</v>
      </c>
      <c r="P2926" s="183">
        <f>MONTH(All_Opps[[#This Row],[Close Date]])</f>
        <v>5</v>
      </c>
      <c r="Q2926" s="181">
        <f>WEEKNUM(All_Opps[[#This Row],[Close Date]],1)</f>
        <v>21</v>
      </c>
      <c r="R292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414</v>
      </c>
      <c r="S2926" s="4" t="s">
        <v>6164</v>
      </c>
      <c r="T2926" s="4" t="s">
        <v>6165</v>
      </c>
      <c r="U2926" s="68">
        <v>45067</v>
      </c>
      <c r="V2926" s="347" t="s">
        <v>19</v>
      </c>
      <c r="W2926" s="341">
        <v>60055</v>
      </c>
      <c r="X2926" s="4" t="s">
        <v>13</v>
      </c>
      <c r="Y2926" s="4" t="s">
        <v>328</v>
      </c>
      <c r="Z2926" s="68">
        <v>45060</v>
      </c>
    </row>
    <row r="2927" spans="1:26" ht="12.75" x14ac:dyDescent="0.35">
      <c r="A292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2927" s="181" t="str">
        <f>IF(All_Opps[[#This Row],[WeekMod]]&lt;&gt;"",CONCATENATE(All_Opps[[#This Row],[Opp Year]],"-",TEXT(All_Opps[[#This Row],[WeekMod]],"00#")),"")</f>
        <v/>
      </c>
      <c r="C29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2927" s="181" t="str">
        <f>CONCATENATE(All_Opps[[#This Row],[Opp Year]],"-",TEXT(All_Opps[[#This Row],[Week]],"00#"))</f>
        <v>2025-001</v>
      </c>
      <c r="E2927" s="181">
        <f>IFERROR(VALUE(RIGHT(All_Opps[[#This Row],[Opportunity Name]],2)),"")</f>
        <v>2</v>
      </c>
      <c r="F2927" s="181">
        <f>IFERROR(("20"&amp;LEFT(All_Opps[[#This Row],[Opportunity Name]],2))*1,"")</f>
        <v>2025</v>
      </c>
      <c r="G2927" s="181" t="str">
        <f>MID(All_Opps[[#This Row],[Opportunity Name]],3,2)</f>
        <v>02</v>
      </c>
      <c r="H2927" s="181" t="str">
        <f>LEFT(All_Opps[[#This Row],[Opportunity Name]],7)</f>
        <v>2502-01</v>
      </c>
      <c r="I2927" s="181" t="str" cm="1">
        <f t="array" ref="I29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27" s="181" t="str">
        <f>YEAR(All_Opps[[#This Row],[Close_Date]])&amp;"-"&amp;TEXT(MONTH(All_Opps[[#This Row],[Close_Date]]),"00")</f>
        <v>2023-05</v>
      </c>
      <c r="K2927" s="182">
        <f>All_Opps[[#This Row],[Created Date2]]*1</f>
        <v>45064</v>
      </c>
      <c r="L2927" s="183">
        <f>YEAR(All_Opps[[#This Row],[Created_Date]])</f>
        <v>2023</v>
      </c>
      <c r="M2927" s="184">
        <f>WEEKNUM(All_Opps[[#This Row],[Created_Date]],16)</f>
        <v>20</v>
      </c>
      <c r="N2927" s="182">
        <f>All_Opps[[#This Row],[Close Date]]*1</f>
        <v>45070</v>
      </c>
      <c r="O2927" s="185">
        <f>YEAR(All_Opps[[#This Row],[Close_Date]])</f>
        <v>2023</v>
      </c>
      <c r="P2927" s="183">
        <f>MONTH(All_Opps[[#This Row],[Close Date]])</f>
        <v>5</v>
      </c>
      <c r="Q2927" s="181">
        <f>WEEKNUM(All_Opps[[#This Row],[Close Date]],1)</f>
        <v>21</v>
      </c>
      <c r="R292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625</v>
      </c>
      <c r="S2927" s="4" t="s">
        <v>6166</v>
      </c>
      <c r="T2927" s="4" t="s">
        <v>6167</v>
      </c>
      <c r="U2927" s="68">
        <v>45070</v>
      </c>
      <c r="V2927" s="347" t="s">
        <v>19</v>
      </c>
      <c r="W2927" s="9">
        <v>78635</v>
      </c>
      <c r="X2927" s="4" t="s">
        <v>5</v>
      </c>
      <c r="Y2927" s="4" t="s">
        <v>1285</v>
      </c>
      <c r="Z2927" s="68">
        <v>45064</v>
      </c>
    </row>
    <row r="2928" spans="1:26" ht="12.75" x14ac:dyDescent="0.35">
      <c r="A29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2928" s="181" t="str">
        <f>IF(All_Opps[[#This Row],[WeekMod]]&lt;&gt;"",CONCATENATE(All_Opps[[#This Row],[Opp Year]],"-",TEXT(All_Opps[[#This Row],[WeekMod]],"00#")),"")</f>
        <v>2023-076</v>
      </c>
      <c r="C29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2928" s="181" t="str">
        <f>CONCATENATE(All_Opps[[#This Row],[Opp Year]],"-",TEXT(All_Opps[[#This Row],[Week]],"00#"))</f>
        <v>2023-076</v>
      </c>
      <c r="E2928" s="181">
        <f>IFERROR(VALUE(RIGHT(All_Opps[[#This Row],[Opportunity Name]],2)),"")</f>
        <v>2</v>
      </c>
      <c r="F2928" s="181">
        <f>IFERROR(("20"&amp;LEFT(All_Opps[[#This Row],[Opportunity Name]],2))*1,"")</f>
        <v>2023</v>
      </c>
      <c r="G2928" s="181" t="str">
        <f>MID(All_Opps[[#This Row],[Opportunity Name]],3,2)</f>
        <v>12</v>
      </c>
      <c r="H2928" s="181" t="str">
        <f>LEFT(All_Opps[[#This Row],[Opportunity Name]],7)</f>
        <v>2312-12</v>
      </c>
      <c r="I2928" s="181" t="str" cm="1">
        <f t="array" ref="I29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28" s="181" t="str">
        <f>YEAR(All_Opps[[#This Row],[Close_Date]])&amp;"-"&amp;TEXT(MONTH(All_Opps[[#This Row],[Close_Date]]),"00")</f>
        <v>2023-06</v>
      </c>
      <c r="K2928" s="182">
        <f>All_Opps[[#This Row],[Created Date2]]*1</f>
        <v>45093</v>
      </c>
      <c r="L2928" s="183">
        <f>YEAR(All_Opps[[#This Row],[Created_Date]])</f>
        <v>2023</v>
      </c>
      <c r="M2928" s="184">
        <f>WEEKNUM(All_Opps[[#This Row],[Created_Date]],16)</f>
        <v>24</v>
      </c>
      <c r="N2928" s="182">
        <f>All_Opps[[#This Row],[Close Date]]*1</f>
        <v>45093</v>
      </c>
      <c r="O2928" s="185">
        <f>YEAR(All_Opps[[#This Row],[Close_Date]])</f>
        <v>2023</v>
      </c>
      <c r="P2928" s="183">
        <f>MONTH(All_Opps[[#This Row],[Close Date]])</f>
        <v>6</v>
      </c>
      <c r="Q2928" s="181">
        <f>WEEKNUM(All_Opps[[#This Row],[Close Date]],1)</f>
        <v>24</v>
      </c>
      <c r="R292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168</v>
      </c>
      <c r="S2928" s="4" t="s">
        <v>6168</v>
      </c>
      <c r="T2928" s="4" t="s">
        <v>6169</v>
      </c>
      <c r="U2928" s="68">
        <v>45093</v>
      </c>
      <c r="V2928" s="347" t="s">
        <v>19</v>
      </c>
      <c r="W2928" s="341">
        <v>22911</v>
      </c>
      <c r="X2928" s="4" t="s">
        <v>11</v>
      </c>
      <c r="Y2928" s="4" t="s">
        <v>328</v>
      </c>
      <c r="Z2928" s="68">
        <v>45093</v>
      </c>
    </row>
    <row r="2929" spans="1:26" ht="12.75" x14ac:dyDescent="0.35">
      <c r="A29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2929" s="181" t="str">
        <f>IF(All_Opps[[#This Row],[WeekMod]]&lt;&gt;"",CONCATENATE(All_Opps[[#This Row],[Opp Year]],"-",TEXT(All_Opps[[#This Row],[WeekMod]],"00#")),"")</f>
        <v>2024-023</v>
      </c>
      <c r="C29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2929" s="181" t="str">
        <f>CONCATENATE(All_Opps[[#This Row],[Opp Year]],"-",TEXT(All_Opps[[#This Row],[Week]],"00#"))</f>
        <v>2024-023</v>
      </c>
      <c r="E2929" s="181">
        <f>IFERROR(VALUE(RIGHT(All_Opps[[#This Row],[Opportunity Name]],2)),"")</f>
        <v>2</v>
      </c>
      <c r="F2929" s="181">
        <f>IFERROR(("20"&amp;LEFT(All_Opps[[#This Row],[Opportunity Name]],2))*1,"")</f>
        <v>2024</v>
      </c>
      <c r="G2929" s="181" t="str">
        <f>MID(All_Opps[[#This Row],[Opportunity Name]],3,2)</f>
        <v>01</v>
      </c>
      <c r="H2929" s="181" t="str">
        <f>LEFT(All_Opps[[#This Row],[Opportunity Name]],7)</f>
        <v>2401-02</v>
      </c>
      <c r="I2929" s="181" t="str" cm="1">
        <f t="array" ref="I29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29" s="181" t="str">
        <f>YEAR(All_Opps[[#This Row],[Close_Date]])&amp;"-"&amp;TEXT(MONTH(All_Opps[[#This Row],[Close_Date]]),"00")</f>
        <v>2023-06</v>
      </c>
      <c r="K2929" s="182">
        <f>All_Opps[[#This Row],[Created Date2]]*1</f>
        <v>45053</v>
      </c>
      <c r="L2929" s="183">
        <f>YEAR(All_Opps[[#This Row],[Created_Date]])</f>
        <v>2023</v>
      </c>
      <c r="M2929" s="184">
        <f>WEEKNUM(All_Opps[[#This Row],[Created_Date]],16)</f>
        <v>19</v>
      </c>
      <c r="N2929" s="182">
        <f>All_Opps[[#This Row],[Close Date]]*1</f>
        <v>45083</v>
      </c>
      <c r="O2929" s="185">
        <f>YEAR(All_Opps[[#This Row],[Close_Date]])</f>
        <v>2023</v>
      </c>
      <c r="P2929" s="183">
        <f>MONTH(All_Opps[[#This Row],[Close Date]])</f>
        <v>6</v>
      </c>
      <c r="Q2929" s="181">
        <f>WEEKNUM(All_Opps[[#This Row],[Close Date]],1)</f>
        <v>23</v>
      </c>
      <c r="R292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239</v>
      </c>
      <c r="S2929" s="4" t="s">
        <v>6170</v>
      </c>
      <c r="T2929" s="4" t="s">
        <v>6171</v>
      </c>
      <c r="U2929" s="68">
        <v>45083</v>
      </c>
      <c r="V2929" s="347" t="s">
        <v>19</v>
      </c>
      <c r="W2929" s="341">
        <v>72062</v>
      </c>
      <c r="X2929" s="4" t="s">
        <v>13</v>
      </c>
      <c r="Y2929" s="4" t="s">
        <v>328</v>
      </c>
      <c r="Z2929" s="68">
        <v>45053</v>
      </c>
    </row>
    <row r="2930" spans="1:26" ht="12.75" x14ac:dyDescent="0.35">
      <c r="A29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2930" s="181" t="str">
        <f>IF(All_Opps[[#This Row],[WeekMod]]&lt;&gt;"",CONCATENATE(All_Opps[[#This Row],[Opp Year]],"-",TEXT(All_Opps[[#This Row],[WeekMod]],"00#")),"")</f>
        <v>2024-023</v>
      </c>
      <c r="C29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2930" s="181" t="str">
        <f>CONCATENATE(All_Opps[[#This Row],[Opp Year]],"-",TEXT(All_Opps[[#This Row],[Week]],"00#"))</f>
        <v>2024-023</v>
      </c>
      <c r="E2930" s="181">
        <f>IFERROR(VALUE(RIGHT(All_Opps[[#This Row],[Opportunity Name]],2)),"")</f>
        <v>2</v>
      </c>
      <c r="F2930" s="181">
        <f>IFERROR(("20"&amp;LEFT(All_Opps[[#This Row],[Opportunity Name]],2))*1,"")</f>
        <v>2024</v>
      </c>
      <c r="G2930" s="181" t="str">
        <f>MID(All_Opps[[#This Row],[Opportunity Name]],3,2)</f>
        <v>06</v>
      </c>
      <c r="H2930" s="181" t="str">
        <f>LEFT(All_Opps[[#This Row],[Opportunity Name]],7)</f>
        <v>2406 Ro</v>
      </c>
      <c r="I2930" s="181" t="str" cm="1">
        <f t="array" ref="I29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30" s="181" t="str">
        <f>YEAR(All_Opps[[#This Row],[Close_Date]])&amp;"-"&amp;TEXT(MONTH(All_Opps[[#This Row],[Close_Date]]),"00")</f>
        <v>2023-06</v>
      </c>
      <c r="K2930" s="182">
        <f>All_Opps[[#This Row],[Created Date2]]*1</f>
        <v>45073</v>
      </c>
      <c r="L2930" s="183">
        <f>YEAR(All_Opps[[#This Row],[Created_Date]])</f>
        <v>2023</v>
      </c>
      <c r="M2930" s="184">
        <f>WEEKNUM(All_Opps[[#This Row],[Created_Date]],16)</f>
        <v>22</v>
      </c>
      <c r="N2930" s="182">
        <f>All_Opps[[#This Row],[Close Date]]*1</f>
        <v>45081</v>
      </c>
      <c r="O2930" s="185">
        <f>YEAR(All_Opps[[#This Row],[Close_Date]])</f>
        <v>2023</v>
      </c>
      <c r="P2930" s="183">
        <f>MONTH(All_Opps[[#This Row],[Close Date]])</f>
        <v>6</v>
      </c>
      <c r="Q2930" s="181">
        <f>WEEKNUM(All_Opps[[#This Row],[Close Date]],1)</f>
        <v>23</v>
      </c>
      <c r="R293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30" s="4" t="s">
        <v>6172</v>
      </c>
      <c r="T2930" s="4" t="s">
        <v>6173</v>
      </c>
      <c r="U2930" s="68">
        <v>45081</v>
      </c>
      <c r="V2930" s="347" t="s">
        <v>18</v>
      </c>
      <c r="W2930" s="341">
        <v>70005</v>
      </c>
      <c r="X2930" s="4" t="s">
        <v>6</v>
      </c>
      <c r="Y2930" s="4" t="s">
        <v>328</v>
      </c>
      <c r="Z2930" s="68">
        <v>45073</v>
      </c>
    </row>
    <row r="2931" spans="1:26" ht="12.75" x14ac:dyDescent="0.35">
      <c r="A29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2931" s="181" t="str">
        <f>IF(All_Opps[[#This Row],[WeekMod]]&lt;&gt;"",CONCATENATE(All_Opps[[#This Row],[Opp Year]],"-",TEXT(All_Opps[[#This Row],[WeekMod]],"00#")),"")</f>
        <v>2024-027</v>
      </c>
      <c r="C29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2931" s="181" t="str">
        <f>CONCATENATE(All_Opps[[#This Row],[Opp Year]],"-",TEXT(All_Opps[[#This Row],[Week]],"00#"))</f>
        <v>2024-027</v>
      </c>
      <c r="E2931" s="181">
        <f>IFERROR(VALUE(RIGHT(All_Opps[[#This Row],[Opportunity Name]],2)),"")</f>
        <v>2</v>
      </c>
      <c r="F2931" s="181">
        <f>IFERROR(("20"&amp;LEFT(All_Opps[[#This Row],[Opportunity Name]],2))*1,"")</f>
        <v>2024</v>
      </c>
      <c r="G2931" s="181" t="str">
        <f>MID(All_Opps[[#This Row],[Opportunity Name]],3,2)</f>
        <v>07</v>
      </c>
      <c r="H2931" s="181" t="str">
        <f>LEFT(All_Opps[[#This Row],[Opportunity Name]],7)</f>
        <v>2407 Fe</v>
      </c>
      <c r="I2931" s="181" t="str" cm="1">
        <f t="array" ref="I29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31" s="181" t="str">
        <f>YEAR(All_Opps[[#This Row],[Close_Date]])&amp;"-"&amp;TEXT(MONTH(All_Opps[[#This Row],[Close_Date]]),"00")</f>
        <v>2023-07</v>
      </c>
      <c r="K2931" s="182">
        <f>All_Opps[[#This Row],[Created Date2]]*1</f>
        <v>45072</v>
      </c>
      <c r="L2931" s="183">
        <f>YEAR(All_Opps[[#This Row],[Created_Date]])</f>
        <v>2023</v>
      </c>
      <c r="M2931" s="184">
        <f>WEEKNUM(All_Opps[[#This Row],[Created_Date]],16)</f>
        <v>21</v>
      </c>
      <c r="N2931" s="182">
        <f>All_Opps[[#This Row],[Close Date]]*1</f>
        <v>45111</v>
      </c>
      <c r="O2931" s="185">
        <f>YEAR(All_Opps[[#This Row],[Close_Date]])</f>
        <v>2023</v>
      </c>
      <c r="P2931" s="183">
        <f>MONTH(All_Opps[[#This Row],[Close Date]])</f>
        <v>7</v>
      </c>
      <c r="Q2931" s="181">
        <f>WEEKNUM(All_Opps[[#This Row],[Close Date]],1)</f>
        <v>27</v>
      </c>
      <c r="R293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31" s="4" t="s">
        <v>6174</v>
      </c>
      <c r="T2931" s="4" t="s">
        <v>6175</v>
      </c>
      <c r="U2931" s="68">
        <v>45111</v>
      </c>
      <c r="V2931" s="347" t="s">
        <v>18</v>
      </c>
      <c r="W2931" s="9">
        <v>68825</v>
      </c>
      <c r="X2931" s="4" t="s">
        <v>15</v>
      </c>
      <c r="Y2931" s="4" t="s">
        <v>5320</v>
      </c>
      <c r="Z2931" s="68">
        <v>45072</v>
      </c>
    </row>
    <row r="2932" spans="1:26" ht="12.75" x14ac:dyDescent="0.35">
      <c r="A29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2932" s="181" t="str">
        <f>IF(All_Opps[[#This Row],[WeekMod]]&lt;&gt;"",CONCATENATE(All_Opps[[#This Row],[Opp Year]],"-",TEXT(All_Opps[[#This Row],[WeekMod]],"00#")),"")</f>
        <v>2024-026</v>
      </c>
      <c r="C29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2932" s="181" t="str">
        <f>CONCATENATE(All_Opps[[#This Row],[Opp Year]],"-",TEXT(All_Opps[[#This Row],[Week]],"00#"))</f>
        <v>2024-026</v>
      </c>
      <c r="E2932" s="181">
        <f>IFERROR(VALUE(RIGHT(All_Opps[[#This Row],[Opportunity Name]],2)),"")</f>
        <v>11</v>
      </c>
      <c r="F2932" s="181">
        <f>IFERROR(("20"&amp;LEFT(All_Opps[[#This Row],[Opportunity Name]],2))*1,"")</f>
        <v>2024</v>
      </c>
      <c r="G2932" s="181" t="str">
        <f>MID(All_Opps[[#This Row],[Opportunity Name]],3,2)</f>
        <v>07</v>
      </c>
      <c r="H2932" s="181" t="str">
        <f>LEFT(All_Opps[[#This Row],[Opportunity Name]],7)</f>
        <v>2407-10</v>
      </c>
      <c r="I2932" s="181" t="str" cm="1">
        <f t="array" ref="I29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32" s="181" t="str">
        <f>YEAR(All_Opps[[#This Row],[Close_Date]])&amp;"-"&amp;TEXT(MONTH(All_Opps[[#This Row],[Close_Date]]),"00")</f>
        <v>2023-06</v>
      </c>
      <c r="K2932" s="182">
        <f>All_Opps[[#This Row],[Created Date2]]*1</f>
        <v>45079</v>
      </c>
      <c r="L2932" s="183">
        <f>YEAR(All_Opps[[#This Row],[Created_Date]])</f>
        <v>2023</v>
      </c>
      <c r="M2932" s="184">
        <f>WEEKNUM(All_Opps[[#This Row],[Created_Date]],16)</f>
        <v>22</v>
      </c>
      <c r="N2932" s="182">
        <f>All_Opps[[#This Row],[Close Date]]*1</f>
        <v>45103</v>
      </c>
      <c r="O2932" s="185">
        <f>YEAR(All_Opps[[#This Row],[Close_Date]])</f>
        <v>2023</v>
      </c>
      <c r="P2932" s="183">
        <f>MONTH(All_Opps[[#This Row],[Close Date]])</f>
        <v>6</v>
      </c>
      <c r="Q2932" s="181">
        <f>WEEKNUM(All_Opps[[#This Row],[Close Date]],1)</f>
        <v>26</v>
      </c>
      <c r="R293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395</v>
      </c>
      <c r="S2932" s="4" t="s">
        <v>6176</v>
      </c>
      <c r="T2932" s="4" t="s">
        <v>6177</v>
      </c>
      <c r="U2932" s="68">
        <v>45103</v>
      </c>
      <c r="V2932" s="347" t="s">
        <v>19</v>
      </c>
      <c r="W2932" s="341">
        <v>254541</v>
      </c>
      <c r="X2932" s="4" t="s">
        <v>15</v>
      </c>
      <c r="Y2932" s="4" t="s">
        <v>328</v>
      </c>
      <c r="Z2932" s="68">
        <v>45079</v>
      </c>
    </row>
    <row r="2933" spans="1:26" ht="12.75" x14ac:dyDescent="0.35">
      <c r="A29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2933" s="181" t="str">
        <f>IF(All_Opps[[#This Row],[WeekMod]]&lt;&gt;"",CONCATENATE(All_Opps[[#This Row],[Opp Year]],"-",TEXT(All_Opps[[#This Row],[WeekMod]],"00#")),"")</f>
        <v>2023-073</v>
      </c>
      <c r="C29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2933" s="181" t="str">
        <f>CONCATENATE(All_Opps[[#This Row],[Opp Year]],"-",TEXT(All_Opps[[#This Row],[Week]],"00#"))</f>
        <v>2023-073</v>
      </c>
      <c r="E2933" s="181">
        <f>IFERROR(VALUE(RIGHT(All_Opps[[#This Row],[Opportunity Name]],2)),"")</f>
        <v>2</v>
      </c>
      <c r="F2933" s="181">
        <f>IFERROR(("20"&amp;LEFT(All_Opps[[#This Row],[Opportunity Name]],2))*1,"")</f>
        <v>2023</v>
      </c>
      <c r="G2933" s="181" t="str">
        <f>MID(All_Opps[[#This Row],[Opportunity Name]],3,2)</f>
        <v>12</v>
      </c>
      <c r="H2933" s="181" t="str">
        <f>LEFT(All_Opps[[#This Row],[Opportunity Name]],7)</f>
        <v>2312-13</v>
      </c>
      <c r="I2933" s="181" t="str" cm="1">
        <f t="array" ref="I29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933" s="181" t="str">
        <f>YEAR(All_Opps[[#This Row],[Close_Date]])&amp;"-"&amp;TEXT(MONTH(All_Opps[[#This Row],[Close_Date]]),"00")</f>
        <v>2023-05</v>
      </c>
      <c r="K2933" s="182">
        <f>All_Opps[[#This Row],[Created Date2]]*1</f>
        <v>45072</v>
      </c>
      <c r="L2933" s="183">
        <f>YEAR(All_Opps[[#This Row],[Created_Date]])</f>
        <v>2023</v>
      </c>
      <c r="M2933" s="184">
        <f>WEEKNUM(All_Opps[[#This Row],[Created_Date]],16)</f>
        <v>21</v>
      </c>
      <c r="N2933" s="182">
        <f>All_Opps[[#This Row],[Close Date]]*1</f>
        <v>45072</v>
      </c>
      <c r="O2933" s="185">
        <f>YEAR(All_Opps[[#This Row],[Close_Date]])</f>
        <v>2023</v>
      </c>
      <c r="P2933" s="183">
        <f>MONTH(All_Opps[[#This Row],[Close Date]])</f>
        <v>5</v>
      </c>
      <c r="Q2933" s="181">
        <f>WEEKNUM(All_Opps[[#This Row],[Close Date]],1)</f>
        <v>21</v>
      </c>
      <c r="R29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33" s="4" t="s">
        <v>6178</v>
      </c>
      <c r="T2933" s="4" t="s">
        <v>6179</v>
      </c>
      <c r="U2933" s="68">
        <v>45072</v>
      </c>
      <c r="V2933" s="347" t="s">
        <v>20</v>
      </c>
      <c r="W2933" s="341">
        <v>0</v>
      </c>
      <c r="X2933" s="4" t="s">
        <v>15</v>
      </c>
      <c r="Y2933" s="4" t="s">
        <v>328</v>
      </c>
      <c r="Z2933" s="68">
        <v>45072</v>
      </c>
    </row>
    <row r="2934" spans="1:26" ht="12.75" x14ac:dyDescent="0.35">
      <c r="A29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2934" s="181" t="str">
        <f>IF(All_Opps[[#This Row],[WeekMod]]&lt;&gt;"",CONCATENATE(All_Opps[[#This Row],[Opp Year]],"-",TEXT(All_Opps[[#This Row],[WeekMod]],"00#")),"")</f>
        <v>2024-021</v>
      </c>
      <c r="C29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2934" s="181" t="str">
        <f>CONCATENATE(All_Opps[[#This Row],[Opp Year]],"-",TEXT(All_Opps[[#This Row],[Week]],"00#"))</f>
        <v>2024-021</v>
      </c>
      <c r="E2934" s="181">
        <f>IFERROR(VALUE(RIGHT(All_Opps[[#This Row],[Opportunity Name]],2)),"")</f>
        <v>4</v>
      </c>
      <c r="F2934" s="181">
        <f>IFERROR(("20"&amp;LEFT(All_Opps[[#This Row],[Opportunity Name]],2))*1,"")</f>
        <v>2024</v>
      </c>
      <c r="G2934" s="181" t="str">
        <f>MID(All_Opps[[#This Row],[Opportunity Name]],3,2)</f>
        <v>08</v>
      </c>
      <c r="H2934" s="181" t="str">
        <f>LEFT(All_Opps[[#This Row],[Opportunity Name]],7)</f>
        <v>2408-03</v>
      </c>
      <c r="I2934" s="181" t="str" cm="1">
        <f t="array" ref="I29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34" s="181" t="str">
        <f>YEAR(All_Opps[[#This Row],[Close_Date]])&amp;"-"&amp;TEXT(MONTH(All_Opps[[#This Row],[Close_Date]]),"00")</f>
        <v>2023-05</v>
      </c>
      <c r="K2934" s="182">
        <f>All_Opps[[#This Row],[Created Date2]]*1</f>
        <v>45051</v>
      </c>
      <c r="L2934" s="183">
        <f>YEAR(All_Opps[[#This Row],[Created_Date]])</f>
        <v>2023</v>
      </c>
      <c r="M2934" s="184">
        <f>WEEKNUM(All_Opps[[#This Row],[Created_Date]],16)</f>
        <v>18</v>
      </c>
      <c r="N2934" s="182">
        <f>All_Opps[[#This Row],[Close Date]]*1</f>
        <v>45070</v>
      </c>
      <c r="O2934" s="185">
        <f>YEAR(All_Opps[[#This Row],[Close_Date]])</f>
        <v>2023</v>
      </c>
      <c r="P2934" s="183">
        <f>MONTH(All_Opps[[#This Row],[Close Date]])</f>
        <v>5</v>
      </c>
      <c r="Q2934" s="181">
        <f>WEEKNUM(All_Opps[[#This Row],[Close Date]],1)</f>
        <v>21</v>
      </c>
      <c r="R293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454</v>
      </c>
      <c r="S2934" s="4" t="s">
        <v>6180</v>
      </c>
      <c r="T2934" s="4" t="s">
        <v>6181</v>
      </c>
      <c r="U2934" s="68">
        <v>45070</v>
      </c>
      <c r="V2934" s="347" t="s">
        <v>19</v>
      </c>
      <c r="W2934" s="341">
        <v>465977</v>
      </c>
      <c r="X2934" s="4" t="s">
        <v>6</v>
      </c>
      <c r="Y2934" s="4" t="s">
        <v>328</v>
      </c>
      <c r="Z2934" s="68">
        <v>45051</v>
      </c>
    </row>
    <row r="2935" spans="1:26" ht="12.75" x14ac:dyDescent="0.35">
      <c r="A29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2935" s="181" t="str">
        <f>IF(All_Opps[[#This Row],[WeekMod]]&lt;&gt;"",CONCATENATE(All_Opps[[#This Row],[Opp Year]],"-",TEXT(All_Opps[[#This Row],[WeekMod]],"00#")),"")</f>
        <v>2024-025</v>
      </c>
      <c r="C29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2935" s="181" t="str">
        <f>CONCATENATE(All_Opps[[#This Row],[Opp Year]],"-",TEXT(All_Opps[[#This Row],[Week]],"00#"))</f>
        <v>2024-025</v>
      </c>
      <c r="E2935" s="181">
        <f>IFERROR(VALUE(RIGHT(All_Opps[[#This Row],[Opportunity Name]],2)),"")</f>
        <v>2</v>
      </c>
      <c r="F2935" s="181">
        <f>IFERROR(("20"&amp;LEFT(All_Opps[[#This Row],[Opportunity Name]],2))*1,"")</f>
        <v>2024</v>
      </c>
      <c r="G2935" s="181" t="str">
        <f>MID(All_Opps[[#This Row],[Opportunity Name]],3,2)</f>
        <v>09</v>
      </c>
      <c r="H2935" s="181" t="str">
        <f>LEFT(All_Opps[[#This Row],[Opportunity Name]],7)</f>
        <v>2409 In</v>
      </c>
      <c r="I2935" s="181" t="str" cm="1">
        <f t="array" ref="I29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35" s="181" t="str">
        <f>YEAR(All_Opps[[#This Row],[Close_Date]])&amp;"-"&amp;TEXT(MONTH(All_Opps[[#This Row],[Close_Date]]),"00")</f>
        <v>2023-06</v>
      </c>
      <c r="K2935" s="182">
        <f>All_Opps[[#This Row],[Created Date2]]*1</f>
        <v>45078</v>
      </c>
      <c r="L2935" s="183">
        <f>YEAR(All_Opps[[#This Row],[Created_Date]])</f>
        <v>2023</v>
      </c>
      <c r="M2935" s="184">
        <f>WEEKNUM(All_Opps[[#This Row],[Created_Date]],16)</f>
        <v>22</v>
      </c>
      <c r="N2935" s="182">
        <f>All_Opps[[#This Row],[Close Date]]*1</f>
        <v>45095</v>
      </c>
      <c r="O2935" s="185">
        <f>YEAR(All_Opps[[#This Row],[Close_Date]])</f>
        <v>2023</v>
      </c>
      <c r="P2935" s="183">
        <f>MONTH(All_Opps[[#This Row],[Close Date]])</f>
        <v>6</v>
      </c>
      <c r="Q2935" s="181">
        <f>WEEKNUM(All_Opps[[#This Row],[Close Date]],1)</f>
        <v>25</v>
      </c>
      <c r="R293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35" s="4" t="s">
        <v>6182</v>
      </c>
      <c r="T2935" s="4" t="s">
        <v>6183</v>
      </c>
      <c r="U2935" s="68">
        <v>45095</v>
      </c>
      <c r="V2935" s="347" t="s">
        <v>18</v>
      </c>
      <c r="W2935" s="9">
        <v>82175</v>
      </c>
      <c r="X2935" s="4" t="s">
        <v>5</v>
      </c>
      <c r="Y2935" s="4" t="s">
        <v>1285</v>
      </c>
      <c r="Z2935" s="68">
        <v>45078</v>
      </c>
    </row>
    <row r="2936" spans="1:26" ht="12.75" x14ac:dyDescent="0.35">
      <c r="A29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2936" s="181" t="str">
        <f>IF(All_Opps[[#This Row],[WeekMod]]&lt;&gt;"",CONCATENATE(All_Opps[[#This Row],[Opp Year]],"-",TEXT(All_Opps[[#This Row],[WeekMod]],"00#")),"")</f>
        <v>2023-076</v>
      </c>
      <c r="C29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2936" s="181" t="str">
        <f>CONCATENATE(All_Opps[[#This Row],[Opp Year]],"-",TEXT(All_Opps[[#This Row],[Week]],"00#"))</f>
        <v>2023-076</v>
      </c>
      <c r="E2936" s="181" t="str">
        <f>IFERROR(VALUE(RIGHT(All_Opps[[#This Row],[Opportunity Name]],2)),"")</f>
        <v/>
      </c>
      <c r="F2936" s="181">
        <f>IFERROR(("20"&amp;LEFT(All_Opps[[#This Row],[Opportunity Name]],2))*1,"")</f>
        <v>2023</v>
      </c>
      <c r="G2936" s="181" t="str">
        <f>MID(All_Opps[[#This Row],[Opportunity Name]],3,2)</f>
        <v>08</v>
      </c>
      <c r="H2936" s="181" t="str">
        <f>LEFT(All_Opps[[#This Row],[Opportunity Name]],7)</f>
        <v>2308 Fe</v>
      </c>
      <c r="I2936" s="181" t="str" cm="1">
        <f t="array" ref="I29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36" s="181" t="str">
        <f>YEAR(All_Opps[[#This Row],[Close_Date]])&amp;"-"&amp;TEXT(MONTH(All_Opps[[#This Row],[Close_Date]]),"00")</f>
        <v>2023-06</v>
      </c>
      <c r="K2936" s="182">
        <f>All_Opps[[#This Row],[Created Date2]]*1</f>
        <v>45088</v>
      </c>
      <c r="L2936" s="183">
        <f>YEAR(All_Opps[[#This Row],[Created_Date]])</f>
        <v>2023</v>
      </c>
      <c r="M2936" s="184">
        <f>WEEKNUM(All_Opps[[#This Row],[Created_Date]],16)</f>
        <v>24</v>
      </c>
      <c r="N2936" s="182">
        <f>All_Opps[[#This Row],[Close Date]]*1</f>
        <v>45093</v>
      </c>
      <c r="O2936" s="185">
        <f>YEAR(All_Opps[[#This Row],[Close_Date]])</f>
        <v>2023</v>
      </c>
      <c r="P2936" s="183">
        <f>MONTH(All_Opps[[#This Row],[Close Date]])</f>
        <v>6</v>
      </c>
      <c r="Q2936" s="181">
        <f>WEEKNUM(All_Opps[[#This Row],[Close Date]],1)</f>
        <v>24</v>
      </c>
      <c r="R293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36" s="4" t="s">
        <v>6184</v>
      </c>
      <c r="T2936" s="4" t="s">
        <v>6185</v>
      </c>
      <c r="U2936" s="68">
        <v>45093</v>
      </c>
      <c r="V2936" s="347" t="s">
        <v>18</v>
      </c>
      <c r="W2936" s="9">
        <v>11452</v>
      </c>
      <c r="X2936" s="4" t="s">
        <v>15</v>
      </c>
      <c r="Y2936" s="4" t="s">
        <v>1285</v>
      </c>
      <c r="Z2936" s="68">
        <v>45088</v>
      </c>
    </row>
    <row r="2937" spans="1:26" ht="12.75" x14ac:dyDescent="0.35">
      <c r="A29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2937" s="181" t="str">
        <f>IF(All_Opps[[#This Row],[WeekMod]]&lt;&gt;"",CONCATENATE(All_Opps[[#This Row],[Opp Year]],"-",TEXT(All_Opps[[#This Row],[WeekMod]],"00#")),"")</f>
        <v>2024-027</v>
      </c>
      <c r="C29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2937" s="181" t="str">
        <f>CONCATENATE(All_Opps[[#This Row],[Opp Year]],"-",TEXT(All_Opps[[#This Row],[Week]],"00#"))</f>
        <v>2024-027</v>
      </c>
      <c r="E2937" s="181">
        <f>IFERROR(VALUE(RIGHT(All_Opps[[#This Row],[Opportunity Name]],2)),"")</f>
        <v>20</v>
      </c>
      <c r="F2937" s="181">
        <f>IFERROR(("20"&amp;LEFT(All_Opps[[#This Row],[Opportunity Name]],2))*1,"")</f>
        <v>2024</v>
      </c>
      <c r="G2937" s="181" t="str">
        <f>MID(All_Opps[[#This Row],[Opportunity Name]],3,2)</f>
        <v>02</v>
      </c>
      <c r="H2937" s="181" t="str">
        <f>LEFT(All_Opps[[#This Row],[Opportunity Name]],7)</f>
        <v>2402 Ub</v>
      </c>
      <c r="I2937" s="181" t="str" cm="1">
        <f t="array" ref="I29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37" s="181" t="str">
        <f>YEAR(All_Opps[[#This Row],[Close_Date]])&amp;"-"&amp;TEXT(MONTH(All_Opps[[#This Row],[Close_Date]]),"00")</f>
        <v>2023-07</v>
      </c>
      <c r="K2937" s="182">
        <f>All_Opps[[#This Row],[Created Date2]]*1</f>
        <v>45083</v>
      </c>
      <c r="L2937" s="183">
        <f>YEAR(All_Opps[[#This Row],[Created_Date]])</f>
        <v>2023</v>
      </c>
      <c r="M2937" s="184">
        <f>WEEKNUM(All_Opps[[#This Row],[Created_Date]],16)</f>
        <v>23</v>
      </c>
      <c r="N2937" s="182">
        <f>All_Opps[[#This Row],[Close Date]]*1</f>
        <v>45112</v>
      </c>
      <c r="O2937" s="185">
        <f>YEAR(All_Opps[[#This Row],[Close_Date]])</f>
        <v>2023</v>
      </c>
      <c r="P2937" s="183">
        <f>MONTH(All_Opps[[#This Row],[Close Date]])</f>
        <v>7</v>
      </c>
      <c r="Q2937" s="181">
        <f>WEEKNUM(All_Opps[[#This Row],[Close Date]],1)</f>
        <v>27</v>
      </c>
      <c r="R293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37" s="4" t="s">
        <v>6186</v>
      </c>
      <c r="T2937" s="4" t="s">
        <v>6187</v>
      </c>
      <c r="U2937" s="68">
        <v>45112</v>
      </c>
      <c r="V2937" s="347" t="s">
        <v>18</v>
      </c>
      <c r="W2937" s="9">
        <v>273058</v>
      </c>
      <c r="X2937" s="4" t="s">
        <v>196</v>
      </c>
      <c r="Y2937" s="4" t="s">
        <v>6037</v>
      </c>
      <c r="Z2937" s="68">
        <v>45083</v>
      </c>
    </row>
    <row r="2938" spans="1:26" ht="12.75" x14ac:dyDescent="0.35">
      <c r="A29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2938" s="181" t="str">
        <f>IF(All_Opps[[#This Row],[WeekMod]]&lt;&gt;"",CONCATENATE(All_Opps[[#This Row],[Opp Year]],"-",TEXT(All_Opps[[#This Row],[WeekMod]],"00#")),"")</f>
        <v>2024-027</v>
      </c>
      <c r="C29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2938" s="181" t="str">
        <f>CONCATENATE(All_Opps[[#This Row],[Opp Year]],"-",TEXT(All_Opps[[#This Row],[Week]],"00#"))</f>
        <v>2024-027</v>
      </c>
      <c r="E2938" s="181">
        <f>IFERROR(VALUE(RIGHT(All_Opps[[#This Row],[Opportunity Name]],2)),"")</f>
        <v>2</v>
      </c>
      <c r="F2938" s="181">
        <f>IFERROR(("20"&amp;LEFT(All_Opps[[#This Row],[Opportunity Name]],2))*1,"")</f>
        <v>2024</v>
      </c>
      <c r="G2938" s="181" t="str">
        <f>MID(All_Opps[[#This Row],[Opportunity Name]],3,2)</f>
        <v>07</v>
      </c>
      <c r="H2938" s="181" t="str">
        <f>LEFT(All_Opps[[#This Row],[Opportunity Name]],7)</f>
        <v>2407 Ga</v>
      </c>
      <c r="I2938" s="181" t="str" cm="1">
        <f t="array" ref="I29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38" s="181" t="str">
        <f>YEAR(All_Opps[[#This Row],[Close_Date]])&amp;"-"&amp;TEXT(MONTH(All_Opps[[#This Row],[Close_Date]]),"00")</f>
        <v>2023-07</v>
      </c>
      <c r="K2938" s="182">
        <f>All_Opps[[#This Row],[Created Date2]]*1</f>
        <v>45077</v>
      </c>
      <c r="L2938" s="183">
        <f>YEAR(All_Opps[[#This Row],[Created_Date]])</f>
        <v>2023</v>
      </c>
      <c r="M2938" s="184">
        <f>WEEKNUM(All_Opps[[#This Row],[Created_Date]],16)</f>
        <v>22</v>
      </c>
      <c r="N2938" s="182">
        <f>All_Opps[[#This Row],[Close Date]]*1</f>
        <v>45109</v>
      </c>
      <c r="O2938" s="185">
        <f>YEAR(All_Opps[[#This Row],[Close_Date]])</f>
        <v>2023</v>
      </c>
      <c r="P2938" s="183">
        <f>MONTH(All_Opps[[#This Row],[Close Date]])</f>
        <v>7</v>
      </c>
      <c r="Q2938" s="181">
        <f>WEEKNUM(All_Opps[[#This Row],[Close Date]],1)</f>
        <v>27</v>
      </c>
      <c r="R293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38" s="4" t="s">
        <v>6188</v>
      </c>
      <c r="T2938" s="4" t="s">
        <v>6189</v>
      </c>
      <c r="U2938" s="68">
        <v>45109</v>
      </c>
      <c r="V2938" s="347" t="s">
        <v>18</v>
      </c>
      <c r="W2938" s="9">
        <v>50526</v>
      </c>
      <c r="X2938" s="4" t="s">
        <v>13</v>
      </c>
      <c r="Y2938" s="4" t="s">
        <v>1285</v>
      </c>
      <c r="Z2938" s="68">
        <v>45077</v>
      </c>
    </row>
    <row r="2939" spans="1:26" ht="12.75" x14ac:dyDescent="0.35">
      <c r="A29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2939" s="181" t="str">
        <f>IF(All_Opps[[#This Row],[WeekMod]]&lt;&gt;"",CONCATENATE(All_Opps[[#This Row],[Opp Year]],"-",TEXT(All_Opps[[#This Row],[WeekMod]],"00#")),"")</f>
        <v>2023-080</v>
      </c>
      <c r="C29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2939" s="181" t="str">
        <f>CONCATENATE(All_Opps[[#This Row],[Opp Year]],"-",TEXT(All_Opps[[#This Row],[Week]],"00#"))</f>
        <v>2023-080</v>
      </c>
      <c r="E2939" s="181">
        <f>IFERROR(VALUE(RIGHT(All_Opps[[#This Row],[Opportunity Name]],2)),"")</f>
        <v>2</v>
      </c>
      <c r="F2939" s="181">
        <f>IFERROR(("20"&amp;LEFT(All_Opps[[#This Row],[Opportunity Name]],2))*1,"")</f>
        <v>2023</v>
      </c>
      <c r="G2939" s="181" t="str">
        <f>MID(All_Opps[[#This Row],[Opportunity Name]],3,2)</f>
        <v>11</v>
      </c>
      <c r="H2939" s="181" t="str">
        <f>LEFT(All_Opps[[#This Row],[Opportunity Name]],7)</f>
        <v>2311 Wh</v>
      </c>
      <c r="I2939" s="181" t="str" cm="1">
        <f t="array" ref="I29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39" s="181" t="str">
        <f>YEAR(All_Opps[[#This Row],[Close_Date]])&amp;"-"&amp;TEXT(MONTH(All_Opps[[#This Row],[Close_Date]]),"00")</f>
        <v>2023-07</v>
      </c>
      <c r="K2939" s="182">
        <f>All_Opps[[#This Row],[Created Date2]]*1</f>
        <v>45094</v>
      </c>
      <c r="L2939" s="183">
        <f>YEAR(All_Opps[[#This Row],[Created_Date]])</f>
        <v>2023</v>
      </c>
      <c r="M2939" s="184">
        <f>WEEKNUM(All_Opps[[#This Row],[Created_Date]],16)</f>
        <v>25</v>
      </c>
      <c r="N2939" s="182">
        <f>All_Opps[[#This Row],[Close Date]]*1</f>
        <v>45122</v>
      </c>
      <c r="O2939" s="185">
        <f>YEAR(All_Opps[[#This Row],[Close_Date]])</f>
        <v>2023</v>
      </c>
      <c r="P2939" s="183">
        <f>MONTH(All_Opps[[#This Row],[Close Date]])</f>
        <v>7</v>
      </c>
      <c r="Q2939" s="181">
        <f>WEEKNUM(All_Opps[[#This Row],[Close Date]],1)</f>
        <v>28</v>
      </c>
      <c r="R293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39" s="4" t="s">
        <v>6190</v>
      </c>
      <c r="T2939" s="4" t="s">
        <v>6191</v>
      </c>
      <c r="U2939" s="68">
        <v>45122</v>
      </c>
      <c r="V2939" s="347" t="s">
        <v>18</v>
      </c>
      <c r="W2939" s="9">
        <v>35640</v>
      </c>
      <c r="X2939" s="4" t="s">
        <v>159</v>
      </c>
      <c r="Y2939" s="4" t="s">
        <v>5320</v>
      </c>
      <c r="Z2939" s="68">
        <v>45094</v>
      </c>
    </row>
    <row r="2940" spans="1:26" ht="12.75" x14ac:dyDescent="0.35">
      <c r="A29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2940" s="181" t="str">
        <f>IF(All_Opps[[#This Row],[WeekMod]]&lt;&gt;"",CONCATENATE(All_Opps[[#This Row],[Opp Year]],"-",TEXT(All_Opps[[#This Row],[WeekMod]],"00#")),"")</f>
        <v>2023-078</v>
      </c>
      <c r="C29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2940" s="181" t="str">
        <f>CONCATENATE(All_Opps[[#This Row],[Opp Year]],"-",TEXT(All_Opps[[#This Row],[Week]],"00#"))</f>
        <v>2023-078</v>
      </c>
      <c r="E2940" s="181">
        <f>IFERROR(VALUE(RIGHT(All_Opps[[#This Row],[Opportunity Name]],2)),"")</f>
        <v>2</v>
      </c>
      <c r="F2940" s="181">
        <f>IFERROR(("20"&amp;LEFT(All_Opps[[#This Row],[Opportunity Name]],2))*1,"")</f>
        <v>2023</v>
      </c>
      <c r="G2940" s="181" t="str">
        <f>MID(All_Opps[[#This Row],[Opportunity Name]],3,2)</f>
        <v>07</v>
      </c>
      <c r="H2940" s="181" t="str">
        <f>LEFT(All_Opps[[#This Row],[Opportunity Name]],7)</f>
        <v>2307 Sa</v>
      </c>
      <c r="I2940" s="181" t="str" cm="1">
        <f t="array" ref="I29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40" s="181" t="str">
        <f>YEAR(All_Opps[[#This Row],[Close_Date]])&amp;"-"&amp;TEXT(MONTH(All_Opps[[#This Row],[Close_Date]]),"00")</f>
        <v>2023-06</v>
      </c>
      <c r="K2940" s="182">
        <f>All_Opps[[#This Row],[Created Date2]]*1</f>
        <v>45082</v>
      </c>
      <c r="L2940" s="183">
        <f>YEAR(All_Opps[[#This Row],[Created_Date]])</f>
        <v>2023</v>
      </c>
      <c r="M2940" s="184">
        <f>WEEKNUM(All_Opps[[#This Row],[Created_Date]],16)</f>
        <v>23</v>
      </c>
      <c r="N2940" s="182">
        <f>All_Opps[[#This Row],[Close Date]]*1</f>
        <v>45106</v>
      </c>
      <c r="O2940" s="185">
        <f>YEAR(All_Opps[[#This Row],[Close_Date]])</f>
        <v>2023</v>
      </c>
      <c r="P2940" s="183">
        <f>MONTH(All_Opps[[#This Row],[Close Date]])</f>
        <v>6</v>
      </c>
      <c r="Q2940" s="181">
        <f>WEEKNUM(All_Opps[[#This Row],[Close Date]],1)</f>
        <v>26</v>
      </c>
      <c r="R294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40" s="4" t="s">
        <v>6192</v>
      </c>
      <c r="T2940" s="4" t="s">
        <v>6193</v>
      </c>
      <c r="U2940" s="68">
        <v>45106</v>
      </c>
      <c r="V2940" s="347" t="s">
        <v>18</v>
      </c>
      <c r="W2940" s="9">
        <v>44967</v>
      </c>
      <c r="X2940" s="4" t="s">
        <v>13</v>
      </c>
      <c r="Y2940" s="4" t="s">
        <v>5320</v>
      </c>
      <c r="Z2940" s="68">
        <v>45082</v>
      </c>
    </row>
    <row r="2941" spans="1:26" ht="12.75" x14ac:dyDescent="0.35">
      <c r="A29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2941" s="181" t="str">
        <f>IF(All_Opps[[#This Row],[WeekMod]]&lt;&gt;"",CONCATENATE(All_Opps[[#This Row],[Opp Year]],"-",TEXT(All_Opps[[#This Row],[WeekMod]],"00#")),"")</f>
        <v>2024-028</v>
      </c>
      <c r="C29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2941" s="181" t="str">
        <f>CONCATENATE(All_Opps[[#This Row],[Opp Year]],"-",TEXT(All_Opps[[#This Row],[Week]],"00#"))</f>
        <v>2024-028</v>
      </c>
      <c r="E2941" s="181">
        <f>IFERROR(VALUE(RIGHT(All_Opps[[#This Row],[Opportunity Name]],2)),"")</f>
        <v>2</v>
      </c>
      <c r="F2941" s="181">
        <f>IFERROR(("20"&amp;LEFT(All_Opps[[#This Row],[Opportunity Name]],2))*1,"")</f>
        <v>2024</v>
      </c>
      <c r="G2941" s="181" t="str">
        <f>MID(All_Opps[[#This Row],[Opportunity Name]],3,2)</f>
        <v>01</v>
      </c>
      <c r="H2941" s="181" t="str">
        <f>LEFT(All_Opps[[#This Row],[Opportunity Name]],7)</f>
        <v>2401 Ki</v>
      </c>
      <c r="I2941" s="181" t="str" cm="1">
        <f t="array" ref="I29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41" s="181" t="str">
        <f>YEAR(All_Opps[[#This Row],[Close_Date]])&amp;"-"&amp;TEXT(MONTH(All_Opps[[#This Row],[Close_Date]]),"00")</f>
        <v>2023-07</v>
      </c>
      <c r="K2941" s="182">
        <f>All_Opps[[#This Row],[Created Date2]]*1</f>
        <v>45115</v>
      </c>
      <c r="L2941" s="183">
        <f>YEAR(All_Opps[[#This Row],[Created_Date]])</f>
        <v>2023</v>
      </c>
      <c r="M2941" s="184">
        <f>WEEKNUM(All_Opps[[#This Row],[Created_Date]],16)</f>
        <v>28</v>
      </c>
      <c r="N2941" s="182">
        <f>All_Opps[[#This Row],[Close Date]]*1</f>
        <v>45120</v>
      </c>
      <c r="O2941" s="185">
        <f>YEAR(All_Opps[[#This Row],[Close_Date]])</f>
        <v>2023</v>
      </c>
      <c r="P2941" s="183">
        <f>MONTH(All_Opps[[#This Row],[Close Date]])</f>
        <v>7</v>
      </c>
      <c r="Q2941" s="181">
        <f>WEEKNUM(All_Opps[[#This Row],[Close Date]],1)</f>
        <v>28</v>
      </c>
      <c r="R294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41" s="4" t="s">
        <v>6194</v>
      </c>
      <c r="T2941" s="4" t="s">
        <v>6195</v>
      </c>
      <c r="U2941" s="68">
        <v>45120</v>
      </c>
      <c r="V2941" s="347" t="s">
        <v>18</v>
      </c>
      <c r="W2941" s="9">
        <v>30126</v>
      </c>
      <c r="X2941" s="4" t="s">
        <v>13</v>
      </c>
      <c r="Y2941" s="4" t="s">
        <v>1285</v>
      </c>
      <c r="Z2941" s="68">
        <v>45115</v>
      </c>
    </row>
    <row r="2942" spans="1:26" ht="12.75" x14ac:dyDescent="0.35">
      <c r="A29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2942" s="181" t="str">
        <f>IF(All_Opps[[#This Row],[WeekMod]]&lt;&gt;"",CONCATENATE(All_Opps[[#This Row],[Opp Year]],"-",TEXT(All_Opps[[#This Row],[WeekMod]],"00#")),"")</f>
        <v>2023-075</v>
      </c>
      <c r="C29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2942" s="181" t="str">
        <f>CONCATENATE(All_Opps[[#This Row],[Opp Year]],"-",TEXT(All_Opps[[#This Row],[Week]],"00#"))</f>
        <v>2023-075</v>
      </c>
      <c r="E2942" s="181">
        <f>IFERROR(VALUE(RIGHT(All_Opps[[#This Row],[Opportunity Name]],2)),"")</f>
        <v>1</v>
      </c>
      <c r="F2942" s="181">
        <f>IFERROR(("20"&amp;LEFT(All_Opps[[#This Row],[Opportunity Name]],2))*1,"")</f>
        <v>2023</v>
      </c>
      <c r="G2942" s="181" t="str">
        <f>MID(All_Opps[[#This Row],[Opportunity Name]],3,2)</f>
        <v>07</v>
      </c>
      <c r="H2942" s="181" t="str">
        <f>LEFT(All_Opps[[#This Row],[Opportunity Name]],7)</f>
        <v>2307 Ta</v>
      </c>
      <c r="I2942" s="181" t="str" cm="1">
        <f t="array" ref="I29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42" s="181" t="str">
        <f>YEAR(All_Opps[[#This Row],[Close_Date]])&amp;"-"&amp;TEXT(MONTH(All_Opps[[#This Row],[Close_Date]]),"00")</f>
        <v>2023-06</v>
      </c>
      <c r="K2942" s="182">
        <f>All_Opps[[#This Row],[Created Date2]]*1</f>
        <v>45080</v>
      </c>
      <c r="L2942" s="183">
        <f>YEAR(All_Opps[[#This Row],[Created_Date]])</f>
        <v>2023</v>
      </c>
      <c r="M2942" s="184">
        <f>WEEKNUM(All_Opps[[#This Row],[Created_Date]],16)</f>
        <v>23</v>
      </c>
      <c r="N2942" s="182">
        <f>All_Opps[[#This Row],[Close Date]]*1</f>
        <v>45084</v>
      </c>
      <c r="O2942" s="185">
        <f>YEAR(All_Opps[[#This Row],[Close_Date]])</f>
        <v>2023</v>
      </c>
      <c r="P2942" s="183">
        <f>MONTH(All_Opps[[#This Row],[Close Date]])</f>
        <v>6</v>
      </c>
      <c r="Q2942" s="181">
        <f>WEEKNUM(All_Opps[[#This Row],[Close Date]],1)</f>
        <v>23</v>
      </c>
      <c r="R294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42" s="4" t="s">
        <v>6196</v>
      </c>
      <c r="T2942" s="4" t="s">
        <v>6197</v>
      </c>
      <c r="U2942" s="68">
        <v>45084</v>
      </c>
      <c r="V2942" s="347" t="s">
        <v>18</v>
      </c>
      <c r="W2942" s="341">
        <v>42517</v>
      </c>
      <c r="X2942" s="4" t="s">
        <v>24</v>
      </c>
      <c r="Y2942" s="4" t="s">
        <v>328</v>
      </c>
      <c r="Z2942" s="68">
        <v>45080</v>
      </c>
    </row>
    <row r="2943" spans="1:26" ht="12.75" x14ac:dyDescent="0.35">
      <c r="A29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22</v>
      </c>
      <c r="B2943" s="181" t="str">
        <f>IF(All_Opps[[#This Row],[WeekMod]]&lt;&gt;"",CONCATENATE(All_Opps[[#This Row],[Opp Year]],"-",TEXT(All_Opps[[#This Row],[WeekMod]],"00#")),"")</f>
        <v>2024-022</v>
      </c>
      <c r="C29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22</v>
      </c>
      <c r="D2943" s="181" t="str">
        <f>CONCATENATE(All_Opps[[#This Row],[Opp Year]],"-",TEXT(All_Opps[[#This Row],[Week]],"00#"))</f>
        <v>2024-022</v>
      </c>
      <c r="E2943" s="181">
        <f>IFERROR(VALUE(RIGHT(All_Opps[[#This Row],[Opportunity Name]],2)),"")</f>
        <v>2</v>
      </c>
      <c r="F2943" s="181">
        <f>IFERROR(("20"&amp;LEFT(All_Opps[[#This Row],[Opportunity Name]],2))*1,"")</f>
        <v>2024</v>
      </c>
      <c r="G2943" s="181" t="str">
        <f>MID(All_Opps[[#This Row],[Opportunity Name]],3,2)</f>
        <v>07</v>
      </c>
      <c r="H2943" s="181" t="str">
        <f>LEFT(All_Opps[[#This Row],[Opportunity Name]],7)</f>
        <v>2407-12</v>
      </c>
      <c r="I2943" s="181" t="str" cm="1">
        <f t="array" ref="I29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43" s="181" t="str">
        <f>YEAR(All_Opps[[#This Row],[Close_Date]])&amp;"-"&amp;TEXT(MONTH(All_Opps[[#This Row],[Close_Date]]),"00")</f>
        <v>2023-06</v>
      </c>
      <c r="K2943" s="182">
        <f>All_Opps[[#This Row],[Created Date2]]*1</f>
        <v>45079</v>
      </c>
      <c r="L2943" s="183">
        <f>YEAR(All_Opps[[#This Row],[Created_Date]])</f>
        <v>2023</v>
      </c>
      <c r="M2943" s="184">
        <f>WEEKNUM(All_Opps[[#This Row],[Created_Date]],16)</f>
        <v>22</v>
      </c>
      <c r="N2943" s="182">
        <f>All_Opps[[#This Row],[Close Date]]*1</f>
        <v>45079</v>
      </c>
      <c r="O2943" s="185">
        <f>YEAR(All_Opps[[#This Row],[Close_Date]])</f>
        <v>2023</v>
      </c>
      <c r="P2943" s="183">
        <f>MONTH(All_Opps[[#This Row],[Close Date]])</f>
        <v>6</v>
      </c>
      <c r="Q2943" s="181">
        <f>WEEKNUM(All_Opps[[#This Row],[Close Date]],1)</f>
        <v>22</v>
      </c>
      <c r="R294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395</v>
      </c>
      <c r="S2943" s="4" t="s">
        <v>6198</v>
      </c>
      <c r="T2943" s="4" t="s">
        <v>6199</v>
      </c>
      <c r="U2943" s="68">
        <v>45079</v>
      </c>
      <c r="V2943" s="347" t="s">
        <v>19</v>
      </c>
      <c r="W2943" s="341">
        <v>148293</v>
      </c>
      <c r="X2943" s="4" t="s">
        <v>15</v>
      </c>
      <c r="Y2943" s="4" t="s">
        <v>328</v>
      </c>
      <c r="Z2943" s="68">
        <v>45079</v>
      </c>
    </row>
    <row r="2944" spans="1:26" ht="12.75" x14ac:dyDescent="0.35">
      <c r="A29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2944" s="181" t="str">
        <f>IF(All_Opps[[#This Row],[WeekMod]]&lt;&gt;"",CONCATENATE(All_Opps[[#This Row],[Opp Year]],"-",TEXT(All_Opps[[#This Row],[WeekMod]],"00#")),"")</f>
        <v>2024-030</v>
      </c>
      <c r="C29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2944" s="181" t="str">
        <f>CONCATENATE(All_Opps[[#This Row],[Opp Year]],"-",TEXT(All_Opps[[#This Row],[Week]],"00#"))</f>
        <v>2024-030</v>
      </c>
      <c r="E2944" s="181">
        <f>IFERROR(VALUE(RIGHT(All_Opps[[#This Row],[Opportunity Name]],2)),"")</f>
        <v>5</v>
      </c>
      <c r="F2944" s="181">
        <f>IFERROR(("20"&amp;LEFT(All_Opps[[#This Row],[Opportunity Name]],2))*1,"")</f>
        <v>2024</v>
      </c>
      <c r="G2944" s="181" t="str">
        <f>MID(All_Opps[[#This Row],[Opportunity Name]],3,2)</f>
        <v>07</v>
      </c>
      <c r="H2944" s="181" t="str">
        <f>LEFT(All_Opps[[#This Row],[Opportunity Name]],7)</f>
        <v>2407-13</v>
      </c>
      <c r="I2944" s="181" t="str" cm="1">
        <f t="array" ref="I29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44" s="181" t="str">
        <f>YEAR(All_Opps[[#This Row],[Close_Date]])&amp;"-"&amp;TEXT(MONTH(All_Opps[[#This Row],[Close_Date]]),"00")</f>
        <v>2023-07</v>
      </c>
      <c r="K2944" s="182">
        <f>All_Opps[[#This Row],[Created Date2]]*1</f>
        <v>45122</v>
      </c>
      <c r="L2944" s="183">
        <f>YEAR(All_Opps[[#This Row],[Created_Date]])</f>
        <v>2023</v>
      </c>
      <c r="M2944" s="184">
        <f>WEEKNUM(All_Opps[[#This Row],[Created_Date]],16)</f>
        <v>29</v>
      </c>
      <c r="N2944" s="182">
        <f>All_Opps[[#This Row],[Close Date]]*1</f>
        <v>45133</v>
      </c>
      <c r="O2944" s="185">
        <f>YEAR(All_Opps[[#This Row],[Close_Date]])</f>
        <v>2023</v>
      </c>
      <c r="P2944" s="183">
        <f>MONTH(All_Opps[[#This Row],[Close Date]])</f>
        <v>7</v>
      </c>
      <c r="Q2944" s="181">
        <f>WEEKNUM(All_Opps[[#This Row],[Close Date]],1)</f>
        <v>30</v>
      </c>
      <c r="R294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352</v>
      </c>
      <c r="S2944" s="4" t="s">
        <v>6200</v>
      </c>
      <c r="T2944" s="4" t="s">
        <v>6201</v>
      </c>
      <c r="U2944" s="68">
        <v>45133</v>
      </c>
      <c r="V2944" s="347" t="s">
        <v>19</v>
      </c>
      <c r="W2944" s="9">
        <v>150628</v>
      </c>
      <c r="X2944" s="4" t="s">
        <v>13</v>
      </c>
      <c r="Y2944" s="4" t="s">
        <v>1285</v>
      </c>
      <c r="Z2944" s="68">
        <v>45122</v>
      </c>
    </row>
    <row r="2945" spans="1:26" ht="12.75" x14ac:dyDescent="0.35">
      <c r="A29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2945" s="181" t="str">
        <f>IF(All_Opps[[#This Row],[WeekMod]]&lt;&gt;"",CONCATENATE(All_Opps[[#This Row],[Opp Year]],"-",TEXT(All_Opps[[#This Row],[WeekMod]],"00#")),"")</f>
        <v>2024-023</v>
      </c>
      <c r="C29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2945" s="181" t="str">
        <f>CONCATENATE(All_Opps[[#This Row],[Opp Year]],"-",TEXT(All_Opps[[#This Row],[Week]],"00#"))</f>
        <v>2024-023</v>
      </c>
      <c r="E2945" s="181">
        <f>IFERROR(VALUE(RIGHT(All_Opps[[#This Row],[Opportunity Name]],2)),"")</f>
        <v>8</v>
      </c>
      <c r="F2945" s="181">
        <f>IFERROR(("20"&amp;LEFT(All_Opps[[#This Row],[Opportunity Name]],2))*1,"")</f>
        <v>2024</v>
      </c>
      <c r="G2945" s="181" t="str">
        <f>MID(All_Opps[[#This Row],[Opportunity Name]],3,2)</f>
        <v>07</v>
      </c>
      <c r="H2945" s="181" t="str">
        <f>LEFT(All_Opps[[#This Row],[Opportunity Name]],7)</f>
        <v>2407-12</v>
      </c>
      <c r="I2945" s="181" t="str" cm="1">
        <f t="array" ref="I29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45" s="181" t="str">
        <f>YEAR(All_Opps[[#This Row],[Close_Date]])&amp;"-"&amp;TEXT(MONTH(All_Opps[[#This Row],[Close_Date]]),"00")</f>
        <v>2023-06</v>
      </c>
      <c r="K2945" s="182">
        <f>All_Opps[[#This Row],[Created Date2]]*1</f>
        <v>45078</v>
      </c>
      <c r="L2945" s="183">
        <f>YEAR(All_Opps[[#This Row],[Created_Date]])</f>
        <v>2023</v>
      </c>
      <c r="M2945" s="184">
        <f>WEEKNUM(All_Opps[[#This Row],[Created_Date]],16)</f>
        <v>22</v>
      </c>
      <c r="N2945" s="182">
        <f>All_Opps[[#This Row],[Close Date]]*1</f>
        <v>45087</v>
      </c>
      <c r="O2945" s="185">
        <f>YEAR(All_Opps[[#This Row],[Close_Date]])</f>
        <v>2023</v>
      </c>
      <c r="P2945" s="183">
        <f>MONTH(All_Opps[[#This Row],[Close Date]])</f>
        <v>6</v>
      </c>
      <c r="Q2945" s="181">
        <f>WEEKNUM(All_Opps[[#This Row],[Close Date]],1)</f>
        <v>23</v>
      </c>
      <c r="R294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396</v>
      </c>
      <c r="S2945" s="4" t="s">
        <v>6202</v>
      </c>
      <c r="T2945" s="4" t="s">
        <v>6203</v>
      </c>
      <c r="U2945" s="68">
        <v>45087</v>
      </c>
      <c r="V2945" s="347" t="s">
        <v>19</v>
      </c>
      <c r="W2945" s="341">
        <v>556918</v>
      </c>
      <c r="X2945" s="4" t="s">
        <v>11</v>
      </c>
      <c r="Y2945" s="4" t="s">
        <v>328</v>
      </c>
      <c r="Z2945" s="68">
        <v>45078</v>
      </c>
    </row>
    <row r="2946" spans="1:26" ht="12.75" x14ac:dyDescent="0.35">
      <c r="A29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2946" s="181" t="str">
        <f>IF(All_Opps[[#This Row],[WeekMod]]&lt;&gt;"",CONCATENATE(All_Opps[[#This Row],[Opp Year]],"-",TEXT(All_Opps[[#This Row],[WeekMod]],"00#")),"")</f>
        <v>2024-026</v>
      </c>
      <c r="C29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2946" s="181" t="str">
        <f>CONCATENATE(All_Opps[[#This Row],[Opp Year]],"-",TEXT(All_Opps[[#This Row],[Week]],"00#"))</f>
        <v>2024-026</v>
      </c>
      <c r="E2946" s="181">
        <f>IFERROR(VALUE(RIGHT(All_Opps[[#This Row],[Opportunity Name]],2)),"")</f>
        <v>4</v>
      </c>
      <c r="F2946" s="181">
        <f>IFERROR(("20"&amp;LEFT(All_Opps[[#This Row],[Opportunity Name]],2))*1,"")</f>
        <v>2024</v>
      </c>
      <c r="G2946" s="181" t="str">
        <f>MID(All_Opps[[#This Row],[Opportunity Name]],3,2)</f>
        <v>02</v>
      </c>
      <c r="H2946" s="181" t="str">
        <f>LEFT(All_Opps[[#This Row],[Opportunity Name]],7)</f>
        <v>2402 Vi</v>
      </c>
      <c r="I2946" s="181" t="str" cm="1">
        <f t="array" ref="I29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46" s="181" t="str">
        <f>YEAR(All_Opps[[#This Row],[Close_Date]])&amp;"-"&amp;TEXT(MONTH(All_Opps[[#This Row],[Close_Date]]),"00")</f>
        <v>2023-06</v>
      </c>
      <c r="K2946" s="182">
        <f>All_Opps[[#This Row],[Created Date2]]*1</f>
        <v>45095</v>
      </c>
      <c r="L2946" s="183">
        <f>YEAR(All_Opps[[#This Row],[Created_Date]])</f>
        <v>2023</v>
      </c>
      <c r="M2946" s="184">
        <f>WEEKNUM(All_Opps[[#This Row],[Created_Date]],16)</f>
        <v>25</v>
      </c>
      <c r="N2946" s="182">
        <f>All_Opps[[#This Row],[Close Date]]*1</f>
        <v>45102</v>
      </c>
      <c r="O2946" s="185">
        <f>YEAR(All_Opps[[#This Row],[Close_Date]])</f>
        <v>2023</v>
      </c>
      <c r="P2946" s="183">
        <f>MONTH(All_Opps[[#This Row],[Close Date]])</f>
        <v>6</v>
      </c>
      <c r="Q2946" s="181">
        <f>WEEKNUM(All_Opps[[#This Row],[Close Date]],1)</f>
        <v>26</v>
      </c>
      <c r="R294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46" s="4" t="s">
        <v>6204</v>
      </c>
      <c r="T2946" s="4" t="s">
        <v>6205</v>
      </c>
      <c r="U2946" s="68">
        <v>45102</v>
      </c>
      <c r="V2946" s="347" t="s">
        <v>18</v>
      </c>
      <c r="W2946" s="9">
        <v>65544</v>
      </c>
      <c r="X2946" s="4" t="s">
        <v>11</v>
      </c>
      <c r="Y2946" s="4" t="s">
        <v>6037</v>
      </c>
      <c r="Z2946" s="68">
        <v>45095</v>
      </c>
    </row>
    <row r="2947" spans="1:26" ht="12.75" x14ac:dyDescent="0.35">
      <c r="A29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2947" s="181" t="str">
        <f>IF(All_Opps[[#This Row],[WeekMod]]&lt;&gt;"",CONCATENATE(All_Opps[[#This Row],[Opp Year]],"-",TEXT(All_Opps[[#This Row],[WeekMod]],"00#")),"")</f>
        <v>2023-081</v>
      </c>
      <c r="C29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2947" s="181" t="str">
        <f>CONCATENATE(All_Opps[[#This Row],[Opp Year]],"-",TEXT(All_Opps[[#This Row],[Week]],"00#"))</f>
        <v>2023-081</v>
      </c>
      <c r="E2947" s="181">
        <f>IFERROR(VALUE(RIGHT(All_Opps[[#This Row],[Opportunity Name]],2)),"")</f>
        <v>5</v>
      </c>
      <c r="F2947" s="181">
        <f>IFERROR(("20"&amp;LEFT(All_Opps[[#This Row],[Opportunity Name]],2))*1,"")</f>
        <v>2023</v>
      </c>
      <c r="G2947" s="181" t="str">
        <f>MID(All_Opps[[#This Row],[Opportunity Name]],3,2)</f>
        <v>12</v>
      </c>
      <c r="H2947" s="181" t="str">
        <f>LEFT(All_Opps[[#This Row],[Opportunity Name]],7)</f>
        <v>2312 Br</v>
      </c>
      <c r="I2947" s="181" t="str" cm="1">
        <f t="array" ref="I29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47" s="181" t="str">
        <f>YEAR(All_Opps[[#This Row],[Close_Date]])&amp;"-"&amp;TEXT(MONTH(All_Opps[[#This Row],[Close_Date]]),"00")</f>
        <v>2023-07</v>
      </c>
      <c r="K2947" s="182">
        <f>All_Opps[[#This Row],[Created Date2]]*1</f>
        <v>45112</v>
      </c>
      <c r="L2947" s="183">
        <f>YEAR(All_Opps[[#This Row],[Created_Date]])</f>
        <v>2023</v>
      </c>
      <c r="M2947" s="184">
        <f>WEEKNUM(All_Opps[[#This Row],[Created_Date]],16)</f>
        <v>27</v>
      </c>
      <c r="N2947" s="182">
        <f>All_Opps[[#This Row],[Close Date]]*1</f>
        <v>45125</v>
      </c>
      <c r="O2947" s="185">
        <f>YEAR(All_Opps[[#This Row],[Close_Date]])</f>
        <v>2023</v>
      </c>
      <c r="P2947" s="183">
        <f>MONTH(All_Opps[[#This Row],[Close Date]])</f>
        <v>7</v>
      </c>
      <c r="Q2947" s="181">
        <f>WEEKNUM(All_Opps[[#This Row],[Close Date]],1)</f>
        <v>29</v>
      </c>
      <c r="R294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47" s="4" t="s">
        <v>6206</v>
      </c>
      <c r="T2947" s="4" t="s">
        <v>6207</v>
      </c>
      <c r="U2947" s="68">
        <v>45125</v>
      </c>
      <c r="V2947" s="347" t="s">
        <v>18</v>
      </c>
      <c r="W2947" s="9">
        <v>249273</v>
      </c>
      <c r="X2947" s="4" t="s">
        <v>5</v>
      </c>
      <c r="Y2947" s="4" t="s">
        <v>5320</v>
      </c>
      <c r="Z2947" s="68">
        <v>45112</v>
      </c>
    </row>
    <row r="2948" spans="1:26" ht="12.75" x14ac:dyDescent="0.35">
      <c r="A29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2948" s="181" t="str">
        <f>IF(All_Opps[[#This Row],[WeekMod]]&lt;&gt;"",CONCATENATE(All_Opps[[#This Row],[Opp Year]],"-",TEXT(All_Opps[[#This Row],[WeekMod]],"00#")),"")</f>
        <v>2024-027</v>
      </c>
      <c r="C29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2948" s="181" t="str">
        <f>CONCATENATE(All_Opps[[#This Row],[Opp Year]],"-",TEXT(All_Opps[[#This Row],[Week]],"00#"))</f>
        <v>2024-027</v>
      </c>
      <c r="E2948" s="181">
        <f>IFERROR(VALUE(RIGHT(All_Opps[[#This Row],[Opportunity Name]],2)),"")</f>
        <v>6</v>
      </c>
      <c r="F2948" s="181">
        <f>IFERROR(("20"&amp;LEFT(All_Opps[[#This Row],[Opportunity Name]],2))*1,"")</f>
        <v>2024</v>
      </c>
      <c r="G2948" s="181" t="str">
        <f>MID(All_Opps[[#This Row],[Opportunity Name]],3,2)</f>
        <v>07</v>
      </c>
      <c r="H2948" s="181" t="str">
        <f>LEFT(All_Opps[[#This Row],[Opportunity Name]],7)</f>
        <v>2407-14</v>
      </c>
      <c r="I2948" s="181" t="str" cm="1">
        <f t="array" ref="I29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48" s="181" t="str">
        <f>YEAR(All_Opps[[#This Row],[Close_Date]])&amp;"-"&amp;TEXT(MONTH(All_Opps[[#This Row],[Close_Date]]),"00")</f>
        <v>2023-07</v>
      </c>
      <c r="K2948" s="182">
        <f>All_Opps[[#This Row],[Created Date2]]*1</f>
        <v>44961</v>
      </c>
      <c r="L2948" s="183">
        <f>YEAR(All_Opps[[#This Row],[Created_Date]])</f>
        <v>2023</v>
      </c>
      <c r="M2948" s="184">
        <f>WEEKNUM(All_Opps[[#This Row],[Created_Date]],16)</f>
        <v>6</v>
      </c>
      <c r="N2948" s="182">
        <f>All_Opps[[#This Row],[Close Date]]*1</f>
        <v>45111</v>
      </c>
      <c r="O2948" s="185">
        <f>YEAR(All_Opps[[#This Row],[Close_Date]])</f>
        <v>2023</v>
      </c>
      <c r="P2948" s="183">
        <f>MONTH(All_Opps[[#This Row],[Close Date]])</f>
        <v>7</v>
      </c>
      <c r="Q2948" s="181">
        <f>WEEKNUM(All_Opps[[#This Row],[Close Date]],1)</f>
        <v>27</v>
      </c>
      <c r="R29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513</v>
      </c>
      <c r="S2948" s="4" t="s">
        <v>6208</v>
      </c>
      <c r="T2948" s="4" t="s">
        <v>6209</v>
      </c>
      <c r="U2948" s="68">
        <v>45111</v>
      </c>
      <c r="V2948" s="347" t="s">
        <v>19</v>
      </c>
      <c r="W2948" s="341">
        <v>251694</v>
      </c>
      <c r="X2948" s="4" t="s">
        <v>13</v>
      </c>
      <c r="Y2948" s="4" t="s">
        <v>328</v>
      </c>
      <c r="Z2948" s="68">
        <v>44961</v>
      </c>
    </row>
    <row r="2949" spans="1:26" ht="12.75" x14ac:dyDescent="0.35">
      <c r="A29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2949" s="181" t="str">
        <f>IF(All_Opps[[#This Row],[WeekMod]]&lt;&gt;"",CONCATENATE(All_Opps[[#This Row],[Opp Year]],"-",TEXT(All_Opps[[#This Row],[WeekMod]],"00#")),"")</f>
        <v>2024-027</v>
      </c>
      <c r="C29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2949" s="181" t="str">
        <f>CONCATENATE(All_Opps[[#This Row],[Opp Year]],"-",TEXT(All_Opps[[#This Row],[Week]],"00#"))</f>
        <v>2024-027</v>
      </c>
      <c r="E2949" s="181">
        <f>IFERROR(VALUE(RIGHT(All_Opps[[#This Row],[Opportunity Name]],2)),"")</f>
        <v>2</v>
      </c>
      <c r="F2949" s="181">
        <f>IFERROR(("20"&amp;LEFT(All_Opps[[#This Row],[Opportunity Name]],2))*1,"")</f>
        <v>2024</v>
      </c>
      <c r="G2949" s="181" t="str">
        <f>MID(All_Opps[[#This Row],[Opportunity Name]],3,2)</f>
        <v>11</v>
      </c>
      <c r="H2949" s="181" t="str">
        <f>LEFT(All_Opps[[#This Row],[Opportunity Name]],7)</f>
        <v>2411 Ya</v>
      </c>
      <c r="I2949" s="181" t="str" cm="1">
        <f t="array" ref="I29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49" s="181" t="str">
        <f>YEAR(All_Opps[[#This Row],[Close_Date]])&amp;"-"&amp;TEXT(MONTH(All_Opps[[#This Row],[Close_Date]]),"00")</f>
        <v>2023-07</v>
      </c>
      <c r="K2949" s="182">
        <f>All_Opps[[#This Row],[Created Date2]]*1</f>
        <v>45085</v>
      </c>
      <c r="L2949" s="183">
        <f>YEAR(All_Opps[[#This Row],[Created_Date]])</f>
        <v>2023</v>
      </c>
      <c r="M2949" s="184">
        <f>WEEKNUM(All_Opps[[#This Row],[Created_Date]],16)</f>
        <v>23</v>
      </c>
      <c r="N2949" s="182">
        <f>All_Opps[[#This Row],[Close Date]]*1</f>
        <v>45113</v>
      </c>
      <c r="O2949" s="185">
        <f>YEAR(All_Opps[[#This Row],[Close_Date]])</f>
        <v>2023</v>
      </c>
      <c r="P2949" s="183">
        <f>MONTH(All_Opps[[#This Row],[Close Date]])</f>
        <v>7</v>
      </c>
      <c r="Q2949" s="181">
        <f>WEEKNUM(All_Opps[[#This Row],[Close Date]],1)</f>
        <v>27</v>
      </c>
      <c r="R294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49" s="4" t="s">
        <v>6210</v>
      </c>
      <c r="T2949" s="4" t="s">
        <v>6211</v>
      </c>
      <c r="U2949" s="68">
        <v>45113</v>
      </c>
      <c r="V2949" s="347" t="s">
        <v>21</v>
      </c>
      <c r="W2949" s="341">
        <v>65350</v>
      </c>
      <c r="X2949" s="4" t="s">
        <v>15</v>
      </c>
      <c r="Y2949" s="4" t="s">
        <v>328</v>
      </c>
      <c r="Z2949" s="68">
        <v>45085</v>
      </c>
    </row>
    <row r="2950" spans="1:26" ht="12.75" x14ac:dyDescent="0.35">
      <c r="A29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2950" s="181" t="str">
        <f>IF(All_Opps[[#This Row],[WeekMod]]&lt;&gt;"",CONCATENATE(All_Opps[[#This Row],[Opp Year]],"-",TEXT(All_Opps[[#This Row],[WeekMod]],"00#")),"")</f>
        <v>2024-025</v>
      </c>
      <c r="C29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2950" s="181" t="str">
        <f>CONCATENATE(All_Opps[[#This Row],[Opp Year]],"-",TEXT(All_Opps[[#This Row],[Week]],"00#"))</f>
        <v>2024-025</v>
      </c>
      <c r="E2950" s="181">
        <f>IFERROR(VALUE(RIGHT(All_Opps[[#This Row],[Opportunity Name]],2)),"")</f>
        <v>2</v>
      </c>
      <c r="F2950" s="181">
        <f>IFERROR(("20"&amp;LEFT(All_Opps[[#This Row],[Opportunity Name]],2))*1,"")</f>
        <v>2024</v>
      </c>
      <c r="G2950" s="181" t="str">
        <f>MID(All_Opps[[#This Row],[Opportunity Name]],3,2)</f>
        <v>06</v>
      </c>
      <c r="H2950" s="181" t="str">
        <f>LEFT(All_Opps[[#This Row],[Opportunity Name]],7)</f>
        <v>2406-06</v>
      </c>
      <c r="I2950" s="181" t="str" cm="1">
        <f t="array" ref="I29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50" s="181" t="str">
        <f>YEAR(All_Opps[[#This Row],[Close_Date]])&amp;"-"&amp;TEXT(MONTH(All_Opps[[#This Row],[Close_Date]]),"00")</f>
        <v>2023-06</v>
      </c>
      <c r="K2950" s="182">
        <f>All_Opps[[#This Row],[Created Date2]]*1</f>
        <v>45089</v>
      </c>
      <c r="L2950" s="183">
        <f>YEAR(All_Opps[[#This Row],[Created_Date]])</f>
        <v>2023</v>
      </c>
      <c r="M2950" s="184">
        <f>WEEKNUM(All_Opps[[#This Row],[Created_Date]],16)</f>
        <v>24</v>
      </c>
      <c r="N2950" s="182">
        <f>All_Opps[[#This Row],[Close Date]]*1</f>
        <v>45096</v>
      </c>
      <c r="O2950" s="185">
        <f>YEAR(All_Opps[[#This Row],[Close_Date]])</f>
        <v>2023</v>
      </c>
      <c r="P2950" s="183">
        <f>MONTH(All_Opps[[#This Row],[Close Date]])</f>
        <v>6</v>
      </c>
      <c r="Q2950" s="181">
        <f>WEEKNUM(All_Opps[[#This Row],[Close Date]],1)</f>
        <v>25</v>
      </c>
      <c r="R295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355</v>
      </c>
      <c r="S2950" s="4" t="s">
        <v>6212</v>
      </c>
      <c r="T2950" s="4" t="s">
        <v>6213</v>
      </c>
      <c r="U2950" s="68">
        <v>45096</v>
      </c>
      <c r="V2950" s="347" t="s">
        <v>19</v>
      </c>
      <c r="W2950" s="341">
        <v>56342</v>
      </c>
      <c r="X2950" s="4" t="s">
        <v>24</v>
      </c>
      <c r="Y2950" s="4" t="s">
        <v>328</v>
      </c>
      <c r="Z2950" s="68">
        <v>45089</v>
      </c>
    </row>
    <row r="2951" spans="1:26" ht="12.75" x14ac:dyDescent="0.35">
      <c r="A29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2951" s="181" t="str">
        <f>IF(All_Opps[[#This Row],[WeekMod]]&lt;&gt;"",CONCATENATE(All_Opps[[#This Row],[Opp Year]],"-",TEXT(All_Opps[[#This Row],[WeekMod]],"00#")),"")</f>
        <v>2024-024</v>
      </c>
      <c r="C29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2951" s="181" t="str">
        <f>CONCATENATE(All_Opps[[#This Row],[Opp Year]],"-",TEXT(All_Opps[[#This Row],[Week]],"00#"))</f>
        <v>2024-024</v>
      </c>
      <c r="E2951" s="181">
        <f>IFERROR(VALUE(RIGHT(All_Opps[[#This Row],[Opportunity Name]],2)),"")</f>
        <v>2</v>
      </c>
      <c r="F2951" s="181">
        <f>IFERROR(("20"&amp;LEFT(All_Opps[[#This Row],[Opportunity Name]],2))*1,"")</f>
        <v>2024</v>
      </c>
      <c r="G2951" s="181" t="str">
        <f>MID(All_Opps[[#This Row],[Opportunity Name]],3,2)</f>
        <v>09</v>
      </c>
      <c r="H2951" s="181" t="str">
        <f>LEFT(All_Opps[[#This Row],[Opportunity Name]],7)</f>
        <v>2409-04</v>
      </c>
      <c r="I2951" s="181" t="str" cm="1">
        <f t="array" ref="I29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51" s="181" t="str">
        <f>YEAR(All_Opps[[#This Row],[Close_Date]])&amp;"-"&amp;TEXT(MONTH(All_Opps[[#This Row],[Close_Date]]),"00")</f>
        <v>2023-06</v>
      </c>
      <c r="K2951" s="182">
        <f>All_Opps[[#This Row],[Created Date2]]*1</f>
        <v>45089</v>
      </c>
      <c r="L2951" s="183">
        <f>YEAR(All_Opps[[#This Row],[Created_Date]])</f>
        <v>2023</v>
      </c>
      <c r="M2951" s="184">
        <f>WEEKNUM(All_Opps[[#This Row],[Created_Date]],16)</f>
        <v>24</v>
      </c>
      <c r="N2951" s="182">
        <f>All_Opps[[#This Row],[Close Date]]*1</f>
        <v>45093</v>
      </c>
      <c r="O2951" s="185">
        <f>YEAR(All_Opps[[#This Row],[Close_Date]])</f>
        <v>2023</v>
      </c>
      <c r="P2951" s="183">
        <f>MONTH(All_Opps[[#This Row],[Close Date]])</f>
        <v>6</v>
      </c>
      <c r="Q2951" s="181">
        <f>WEEKNUM(All_Opps[[#This Row],[Close Date]],1)</f>
        <v>24</v>
      </c>
      <c r="R295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447</v>
      </c>
      <c r="S2951" s="4" t="s">
        <v>6214</v>
      </c>
      <c r="T2951" s="4" t="s">
        <v>6215</v>
      </c>
      <c r="U2951" s="68">
        <v>45093</v>
      </c>
      <c r="V2951" s="347" t="s">
        <v>19</v>
      </c>
      <c r="W2951" s="341">
        <v>67971</v>
      </c>
      <c r="X2951" s="4" t="s">
        <v>11</v>
      </c>
      <c r="Y2951" s="4" t="s">
        <v>328</v>
      </c>
      <c r="Z2951" s="68">
        <v>45089</v>
      </c>
    </row>
    <row r="2952" spans="1:26" ht="12.75" x14ac:dyDescent="0.35">
      <c r="A29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2952" s="181" t="str">
        <f>IF(All_Opps[[#This Row],[WeekMod]]&lt;&gt;"",CONCATENATE(All_Opps[[#This Row],[Opp Year]],"-",TEXT(All_Opps[[#This Row],[WeekMod]],"00#")),"")</f>
        <v>2024-025</v>
      </c>
      <c r="C29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2952" s="181" t="str">
        <f>CONCATENATE(All_Opps[[#This Row],[Opp Year]],"-",TEXT(All_Opps[[#This Row],[Week]],"00#"))</f>
        <v>2024-025</v>
      </c>
      <c r="E2952" s="181">
        <f>IFERROR(VALUE(RIGHT(All_Opps[[#This Row],[Opportunity Name]],2)),"")</f>
        <v>2</v>
      </c>
      <c r="F2952" s="181">
        <f>IFERROR(("20"&amp;LEFT(All_Opps[[#This Row],[Opportunity Name]],2))*1,"")</f>
        <v>2024</v>
      </c>
      <c r="G2952" s="181" t="str">
        <f>MID(All_Opps[[#This Row],[Opportunity Name]],3,2)</f>
        <v>10</v>
      </c>
      <c r="H2952" s="181" t="str">
        <f>LEFT(All_Opps[[#This Row],[Opportunity Name]],7)</f>
        <v>2410-01</v>
      </c>
      <c r="I2952" s="181" t="str" cm="1">
        <f t="array" ref="I29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52" s="181" t="str">
        <f>YEAR(All_Opps[[#This Row],[Close_Date]])&amp;"-"&amp;TEXT(MONTH(All_Opps[[#This Row],[Close_Date]]),"00")</f>
        <v>2023-06</v>
      </c>
      <c r="K2952" s="182">
        <f>All_Opps[[#This Row],[Created Date2]]*1</f>
        <v>45094</v>
      </c>
      <c r="L2952" s="183">
        <f>YEAR(All_Opps[[#This Row],[Created_Date]])</f>
        <v>2023</v>
      </c>
      <c r="M2952" s="184">
        <f>WEEKNUM(All_Opps[[#This Row],[Created_Date]],16)</f>
        <v>25</v>
      </c>
      <c r="N2952" s="182">
        <f>All_Opps[[#This Row],[Close Date]]*1</f>
        <v>45098</v>
      </c>
      <c r="O2952" s="185">
        <f>YEAR(All_Opps[[#This Row],[Close_Date]])</f>
        <v>2023</v>
      </c>
      <c r="P2952" s="183">
        <f>MONTH(All_Opps[[#This Row],[Close Date]])</f>
        <v>6</v>
      </c>
      <c r="Q2952" s="181">
        <f>WEEKNUM(All_Opps[[#This Row],[Close Date]],1)</f>
        <v>25</v>
      </c>
      <c r="R295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472</v>
      </c>
      <c r="S2952" s="4" t="s">
        <v>6216</v>
      </c>
      <c r="T2952" s="4" t="s">
        <v>6217</v>
      </c>
      <c r="U2952" s="68">
        <v>45098</v>
      </c>
      <c r="V2952" s="347" t="s">
        <v>19</v>
      </c>
      <c r="W2952" s="9">
        <v>22864</v>
      </c>
      <c r="X2952" s="4" t="s">
        <v>159</v>
      </c>
      <c r="Y2952" s="4" t="s">
        <v>1285</v>
      </c>
      <c r="Z2952" s="68">
        <v>45094</v>
      </c>
    </row>
    <row r="2953" spans="1:26" ht="12.75" x14ac:dyDescent="0.35">
      <c r="A29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2953" s="181" t="str">
        <f>IF(All_Opps[[#This Row],[WeekMod]]&lt;&gt;"",CONCATENATE(All_Opps[[#This Row],[Opp Year]],"-",TEXT(All_Opps[[#This Row],[WeekMod]],"00#")),"")</f>
        <v>2024-025</v>
      </c>
      <c r="C29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2953" s="181" t="str">
        <f>CONCATENATE(All_Opps[[#This Row],[Opp Year]],"-",TEXT(All_Opps[[#This Row],[Week]],"00#"))</f>
        <v>2024-025</v>
      </c>
      <c r="E2953" s="181">
        <f>IFERROR(VALUE(RIGHT(All_Opps[[#This Row],[Opportunity Name]],2)),"")</f>
        <v>2</v>
      </c>
      <c r="F2953" s="181">
        <f>IFERROR(("20"&amp;LEFT(All_Opps[[#This Row],[Opportunity Name]],2))*1,"")</f>
        <v>2024</v>
      </c>
      <c r="G2953" s="181" t="str">
        <f>MID(All_Opps[[#This Row],[Opportunity Name]],3,2)</f>
        <v>06</v>
      </c>
      <c r="H2953" s="181" t="str">
        <f>LEFT(All_Opps[[#This Row],[Opportunity Name]],7)</f>
        <v>2406-05</v>
      </c>
      <c r="I2953" s="181" t="str" cm="1">
        <f t="array" ref="I29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53" s="181" t="str">
        <f>YEAR(All_Opps[[#This Row],[Close_Date]])&amp;"-"&amp;TEXT(MONTH(All_Opps[[#This Row],[Close_Date]]),"00")</f>
        <v>2023-06</v>
      </c>
      <c r="K2953" s="182">
        <f>All_Opps[[#This Row],[Created Date2]]*1</f>
        <v>45091</v>
      </c>
      <c r="L2953" s="183">
        <f>YEAR(All_Opps[[#This Row],[Created_Date]])</f>
        <v>2023</v>
      </c>
      <c r="M2953" s="184">
        <f>WEEKNUM(All_Opps[[#This Row],[Created_Date]],16)</f>
        <v>24</v>
      </c>
      <c r="N2953" s="182">
        <f>All_Opps[[#This Row],[Close Date]]*1</f>
        <v>45100</v>
      </c>
      <c r="O2953" s="185">
        <f>YEAR(All_Opps[[#This Row],[Close_Date]])</f>
        <v>2023</v>
      </c>
      <c r="P2953" s="183">
        <f>MONTH(All_Opps[[#This Row],[Close Date]])</f>
        <v>6</v>
      </c>
      <c r="Q2953" s="181">
        <f>WEEKNUM(All_Opps[[#This Row],[Close Date]],1)</f>
        <v>25</v>
      </c>
      <c r="R295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353</v>
      </c>
      <c r="S2953" s="4" t="s">
        <v>6218</v>
      </c>
      <c r="T2953" s="4" t="s">
        <v>6219</v>
      </c>
      <c r="U2953" s="68">
        <v>45100</v>
      </c>
      <c r="V2953" s="347" t="s">
        <v>19</v>
      </c>
      <c r="W2953" s="341">
        <v>48564</v>
      </c>
      <c r="X2953" s="4" t="s">
        <v>13</v>
      </c>
      <c r="Y2953" s="4" t="s">
        <v>328</v>
      </c>
      <c r="Z2953" s="68">
        <v>45091</v>
      </c>
    </row>
    <row r="2954" spans="1:26" ht="12.75" x14ac:dyDescent="0.35">
      <c r="A29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2954" s="181" t="str">
        <f>IF(All_Opps[[#This Row],[WeekMod]]&lt;&gt;"",CONCATENATE(All_Opps[[#This Row],[Opp Year]],"-",TEXT(All_Opps[[#This Row],[WeekMod]],"00#")),"")</f>
        <v>2023-076</v>
      </c>
      <c r="C29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2954" s="181" t="str">
        <f>CONCATENATE(All_Opps[[#This Row],[Opp Year]],"-",TEXT(All_Opps[[#This Row],[Week]],"00#"))</f>
        <v>2023-076</v>
      </c>
      <c r="E2954" s="181">
        <f>IFERROR(VALUE(RIGHT(All_Opps[[#This Row],[Opportunity Name]],2)),"")</f>
        <v>2</v>
      </c>
      <c r="F2954" s="181">
        <f>IFERROR(("20"&amp;LEFT(All_Opps[[#This Row],[Opportunity Name]],2))*1,"")</f>
        <v>2023</v>
      </c>
      <c r="G2954" s="181" t="str">
        <f>MID(All_Opps[[#This Row],[Opportunity Name]],3,2)</f>
        <v>09</v>
      </c>
      <c r="H2954" s="181" t="str">
        <f>LEFT(All_Opps[[#This Row],[Opportunity Name]],7)</f>
        <v>2309 As</v>
      </c>
      <c r="I2954" s="181" t="str" cm="1">
        <f t="array" ref="I29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54" s="181" t="str">
        <f>YEAR(All_Opps[[#This Row],[Close_Date]])&amp;"-"&amp;TEXT(MONTH(All_Opps[[#This Row],[Close_Date]]),"00")</f>
        <v>2023-06</v>
      </c>
      <c r="K2954" s="182">
        <f>All_Opps[[#This Row],[Created Date2]]*1</f>
        <v>45085</v>
      </c>
      <c r="L2954" s="183">
        <f>YEAR(All_Opps[[#This Row],[Created_Date]])</f>
        <v>2023</v>
      </c>
      <c r="M2954" s="184">
        <f>WEEKNUM(All_Opps[[#This Row],[Created_Date]],16)</f>
        <v>23</v>
      </c>
      <c r="N2954" s="182">
        <f>All_Opps[[#This Row],[Close Date]]*1</f>
        <v>45091</v>
      </c>
      <c r="O2954" s="185">
        <f>YEAR(All_Opps[[#This Row],[Close_Date]])</f>
        <v>2023</v>
      </c>
      <c r="P2954" s="183">
        <f>MONTH(All_Opps[[#This Row],[Close Date]])</f>
        <v>6</v>
      </c>
      <c r="Q2954" s="181">
        <f>WEEKNUM(All_Opps[[#This Row],[Close Date]],1)</f>
        <v>24</v>
      </c>
      <c r="R295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54" s="4" t="s">
        <v>6220</v>
      </c>
      <c r="T2954" s="4" t="s">
        <v>6221</v>
      </c>
      <c r="U2954" s="68">
        <v>45091</v>
      </c>
      <c r="V2954" s="347" t="s">
        <v>18</v>
      </c>
      <c r="W2954" s="9">
        <v>65920</v>
      </c>
      <c r="X2954" s="4" t="s">
        <v>15</v>
      </c>
      <c r="Y2954" s="4" t="s">
        <v>1285</v>
      </c>
      <c r="Z2954" s="68">
        <v>45085</v>
      </c>
    </row>
    <row r="2955" spans="1:26" ht="12.75" x14ac:dyDescent="0.35">
      <c r="A29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2955" s="181" t="str">
        <f>IF(All_Opps[[#This Row],[WeekMod]]&lt;&gt;"",CONCATENATE(All_Opps[[#This Row],[Opp Year]],"-",TEXT(All_Opps[[#This Row],[WeekMod]],"00#")),"")</f>
        <v>2023-081</v>
      </c>
      <c r="C29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2955" s="181" t="str">
        <f>CONCATENATE(All_Opps[[#This Row],[Opp Year]],"-",TEXT(All_Opps[[#This Row],[Week]],"00#"))</f>
        <v>2023-081</v>
      </c>
      <c r="E2955" s="181">
        <f>IFERROR(VALUE(RIGHT(All_Opps[[#This Row],[Opportunity Name]],2)),"")</f>
        <v>2</v>
      </c>
      <c r="F2955" s="181">
        <f>IFERROR(("20"&amp;LEFT(All_Opps[[#This Row],[Opportunity Name]],2))*1,"")</f>
        <v>2023</v>
      </c>
      <c r="G2955" s="181" t="str">
        <f>MID(All_Opps[[#This Row],[Opportunity Name]],3,2)</f>
        <v>08</v>
      </c>
      <c r="H2955" s="181" t="str">
        <f>LEFT(All_Opps[[#This Row],[Opportunity Name]],7)</f>
        <v>2308 Ho</v>
      </c>
      <c r="I2955" s="181" t="str" cm="1">
        <f t="array" ref="I29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55" s="181" t="str">
        <f>YEAR(All_Opps[[#This Row],[Close_Date]])&amp;"-"&amp;TEXT(MONTH(All_Opps[[#This Row],[Close_Date]]),"00")</f>
        <v>2023-07</v>
      </c>
      <c r="K2955" s="182">
        <f>All_Opps[[#This Row],[Created Date2]]*1</f>
        <v>45100</v>
      </c>
      <c r="L2955" s="183">
        <f>YEAR(All_Opps[[#This Row],[Created_Date]])</f>
        <v>2023</v>
      </c>
      <c r="M2955" s="184">
        <f>WEEKNUM(All_Opps[[#This Row],[Created_Date]],16)</f>
        <v>25</v>
      </c>
      <c r="N2955" s="182">
        <f>All_Opps[[#This Row],[Close Date]]*1</f>
        <v>45126</v>
      </c>
      <c r="O2955" s="185">
        <f>YEAR(All_Opps[[#This Row],[Close_Date]])</f>
        <v>2023</v>
      </c>
      <c r="P2955" s="183">
        <f>MONTH(All_Opps[[#This Row],[Close Date]])</f>
        <v>7</v>
      </c>
      <c r="Q2955" s="181">
        <f>WEEKNUM(All_Opps[[#This Row],[Close Date]],1)</f>
        <v>29</v>
      </c>
      <c r="R295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55" s="4" t="s">
        <v>6222</v>
      </c>
      <c r="T2955" s="4" t="s">
        <v>6223</v>
      </c>
      <c r="U2955" s="68">
        <v>45126</v>
      </c>
      <c r="V2955" s="347" t="s">
        <v>18</v>
      </c>
      <c r="W2955" s="9">
        <v>29302</v>
      </c>
      <c r="X2955" s="4" t="s">
        <v>6</v>
      </c>
      <c r="Y2955" s="4" t="s">
        <v>6037</v>
      </c>
      <c r="Z2955" s="68">
        <v>45100</v>
      </c>
    </row>
    <row r="2956" spans="1:26" ht="12.75" x14ac:dyDescent="0.35">
      <c r="A29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2956" s="181" t="str">
        <f>IF(All_Opps[[#This Row],[WeekMod]]&lt;&gt;"",CONCATENATE(All_Opps[[#This Row],[Opp Year]],"-",TEXT(All_Opps[[#This Row],[WeekMod]],"00#")),"")</f>
        <v>2023-077</v>
      </c>
      <c r="C29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2956" s="181" t="str">
        <f>CONCATENATE(All_Opps[[#This Row],[Opp Year]],"-",TEXT(All_Opps[[#This Row],[Week]],"00#"))</f>
        <v>2023-077</v>
      </c>
      <c r="E2956" s="181">
        <f>IFERROR(VALUE(RIGHT(All_Opps[[#This Row],[Opportunity Name]],2)),"")</f>
        <v>2</v>
      </c>
      <c r="F2956" s="181">
        <f>IFERROR(("20"&amp;LEFT(All_Opps[[#This Row],[Opportunity Name]],2))*1,"")</f>
        <v>2023</v>
      </c>
      <c r="G2956" s="181" t="str">
        <f>MID(All_Opps[[#This Row],[Opportunity Name]],3,2)</f>
        <v>07</v>
      </c>
      <c r="H2956" s="181" t="str">
        <f>LEFT(All_Opps[[#This Row],[Opportunity Name]],7)</f>
        <v>2307-37</v>
      </c>
      <c r="I2956" s="181" t="str" cm="1">
        <f t="array" ref="I29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56" s="181" t="str">
        <f>YEAR(All_Opps[[#This Row],[Close_Date]])&amp;"-"&amp;TEXT(MONTH(All_Opps[[#This Row],[Close_Date]]),"00")</f>
        <v>2023-06</v>
      </c>
      <c r="K2956" s="182">
        <f>All_Opps[[#This Row],[Created Date2]]*1</f>
        <v>45095</v>
      </c>
      <c r="L2956" s="183">
        <f>YEAR(All_Opps[[#This Row],[Created_Date]])</f>
        <v>2023</v>
      </c>
      <c r="M2956" s="184">
        <f>WEEKNUM(All_Opps[[#This Row],[Created_Date]],16)</f>
        <v>25</v>
      </c>
      <c r="N2956" s="182">
        <f>All_Opps[[#This Row],[Close Date]]*1</f>
        <v>45095</v>
      </c>
      <c r="O2956" s="185">
        <f>YEAR(All_Opps[[#This Row],[Close_Date]])</f>
        <v>2023</v>
      </c>
      <c r="P2956" s="183">
        <f>MONTH(All_Opps[[#This Row],[Close Date]])</f>
        <v>6</v>
      </c>
      <c r="Q2956" s="181">
        <f>WEEKNUM(All_Opps[[#This Row],[Close Date]],1)</f>
        <v>25</v>
      </c>
      <c r="R295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56" s="4" t="s">
        <v>6224</v>
      </c>
      <c r="T2956" s="4" t="s">
        <v>6225</v>
      </c>
      <c r="U2956" s="68">
        <v>45095</v>
      </c>
      <c r="V2956" s="347" t="s">
        <v>23</v>
      </c>
      <c r="W2956" s="9">
        <v>0</v>
      </c>
      <c r="X2956" s="4" t="s">
        <v>11</v>
      </c>
      <c r="Y2956" s="4" t="s">
        <v>2478</v>
      </c>
      <c r="Z2956" s="68">
        <v>45095</v>
      </c>
    </row>
    <row r="2957" spans="1:26" ht="12.75" x14ac:dyDescent="0.35">
      <c r="A29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2957" s="181" t="str">
        <f>IF(All_Opps[[#This Row],[WeekMod]]&lt;&gt;"",CONCATENATE(All_Opps[[#This Row],[Opp Year]],"-",TEXT(All_Opps[[#This Row],[WeekMod]],"00#")),"")</f>
        <v>2024-027</v>
      </c>
      <c r="C29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2957" s="181" t="str">
        <f>CONCATENATE(All_Opps[[#This Row],[Opp Year]],"-",TEXT(All_Opps[[#This Row],[Week]],"00#"))</f>
        <v>2024-027</v>
      </c>
      <c r="E2957" s="181">
        <f>IFERROR(VALUE(RIGHT(All_Opps[[#This Row],[Opportunity Name]],2)),"")</f>
        <v>2</v>
      </c>
      <c r="F2957" s="181">
        <f>IFERROR(("20"&amp;LEFT(All_Opps[[#This Row],[Opportunity Name]],2))*1,"")</f>
        <v>2024</v>
      </c>
      <c r="G2957" s="181" t="str">
        <f>MID(All_Opps[[#This Row],[Opportunity Name]],3,2)</f>
        <v>01</v>
      </c>
      <c r="H2957" s="181" t="str">
        <f>LEFT(All_Opps[[#This Row],[Opportunity Name]],7)</f>
        <v>2401-03</v>
      </c>
      <c r="I2957" s="181" t="str" cm="1">
        <f t="array" ref="I29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57" s="181" t="str">
        <f>YEAR(All_Opps[[#This Row],[Close_Date]])&amp;"-"&amp;TEXT(MONTH(All_Opps[[#This Row],[Close_Date]]),"00")</f>
        <v>2023-07</v>
      </c>
      <c r="K2957" s="182">
        <f>All_Opps[[#This Row],[Created Date2]]*1</f>
        <v>45095</v>
      </c>
      <c r="L2957" s="183">
        <f>YEAR(All_Opps[[#This Row],[Created_Date]])</f>
        <v>2023</v>
      </c>
      <c r="M2957" s="184">
        <f>WEEKNUM(All_Opps[[#This Row],[Created_Date]],16)</f>
        <v>25</v>
      </c>
      <c r="N2957" s="182">
        <f>All_Opps[[#This Row],[Close Date]]*1</f>
        <v>45112</v>
      </c>
      <c r="O2957" s="185">
        <f>YEAR(All_Opps[[#This Row],[Close_Date]])</f>
        <v>2023</v>
      </c>
      <c r="P2957" s="183">
        <f>MONTH(All_Opps[[#This Row],[Close Date]])</f>
        <v>7</v>
      </c>
      <c r="Q2957" s="181">
        <f>WEEKNUM(All_Opps[[#This Row],[Close Date]],1)</f>
        <v>27</v>
      </c>
      <c r="R295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197</v>
      </c>
      <c r="S2957" s="4" t="s">
        <v>6226</v>
      </c>
      <c r="T2957" s="4" t="s">
        <v>6227</v>
      </c>
      <c r="U2957" s="68">
        <v>45112</v>
      </c>
      <c r="V2957" s="347" t="s">
        <v>19</v>
      </c>
      <c r="W2957" s="9">
        <v>28746</v>
      </c>
      <c r="X2957" s="4" t="s">
        <v>159</v>
      </c>
      <c r="Y2957" s="4" t="s">
        <v>1285</v>
      </c>
      <c r="Z2957" s="68">
        <v>45095</v>
      </c>
    </row>
    <row r="2958" spans="1:26" ht="12.75" x14ac:dyDescent="0.35">
      <c r="A29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2958" s="181" t="str">
        <f>IF(All_Opps[[#This Row],[WeekMod]]&lt;&gt;"",CONCATENATE(All_Opps[[#This Row],[Opp Year]],"-",TEXT(All_Opps[[#This Row],[WeekMod]],"00#")),"")</f>
        <v>2024-029</v>
      </c>
      <c r="C29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2958" s="181" t="str">
        <f>CONCATENATE(All_Opps[[#This Row],[Opp Year]],"-",TEXT(All_Opps[[#This Row],[Week]],"00#"))</f>
        <v>2024-029</v>
      </c>
      <c r="E2958" s="181">
        <f>IFERROR(VALUE(RIGHT(All_Opps[[#This Row],[Opportunity Name]],2)),"")</f>
        <v>1</v>
      </c>
      <c r="F2958" s="181">
        <f>IFERROR(("20"&amp;LEFT(All_Opps[[#This Row],[Opportunity Name]],2))*1,"")</f>
        <v>2024</v>
      </c>
      <c r="G2958" s="181" t="str">
        <f>MID(All_Opps[[#This Row],[Opportunity Name]],3,2)</f>
        <v>02</v>
      </c>
      <c r="H2958" s="181" t="str">
        <f>LEFT(All_Opps[[#This Row],[Opportunity Name]],7)</f>
        <v>2402-01</v>
      </c>
      <c r="I2958" s="181" t="str" cm="1">
        <f t="array" ref="I29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58" s="181" t="str">
        <f>YEAR(All_Opps[[#This Row],[Close_Date]])&amp;"-"&amp;TEXT(MONTH(All_Opps[[#This Row],[Close_Date]]),"00")</f>
        <v>2023-07</v>
      </c>
      <c r="K2958" s="182">
        <f>All_Opps[[#This Row],[Created Date2]]*1</f>
        <v>45123</v>
      </c>
      <c r="L2958" s="183">
        <f>YEAR(All_Opps[[#This Row],[Created_Date]])</f>
        <v>2023</v>
      </c>
      <c r="M2958" s="184">
        <f>WEEKNUM(All_Opps[[#This Row],[Created_Date]],16)</f>
        <v>29</v>
      </c>
      <c r="N2958" s="182">
        <f>All_Opps[[#This Row],[Close Date]]*1</f>
        <v>45123</v>
      </c>
      <c r="O2958" s="185">
        <f>YEAR(All_Opps[[#This Row],[Close_Date]])</f>
        <v>2023</v>
      </c>
      <c r="P2958" s="183">
        <f>MONTH(All_Opps[[#This Row],[Close Date]])</f>
        <v>7</v>
      </c>
      <c r="Q2958" s="181">
        <f>WEEKNUM(All_Opps[[#This Row],[Close Date]],1)</f>
        <v>29</v>
      </c>
      <c r="R295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200</v>
      </c>
      <c r="S2958" s="4" t="s">
        <v>6228</v>
      </c>
      <c r="T2958" s="4" t="s">
        <v>6229</v>
      </c>
      <c r="U2958" s="68">
        <v>45123</v>
      </c>
      <c r="V2958" s="347" t="s">
        <v>19</v>
      </c>
      <c r="W2958" s="341">
        <v>4080</v>
      </c>
      <c r="X2958" s="4" t="s">
        <v>11</v>
      </c>
      <c r="Y2958" s="4" t="s">
        <v>328</v>
      </c>
      <c r="Z2958" s="68">
        <v>45123</v>
      </c>
    </row>
    <row r="2959" spans="1:26" ht="12.75" x14ac:dyDescent="0.35">
      <c r="A29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2959" s="181" t="str">
        <f>IF(All_Opps[[#This Row],[WeekMod]]&lt;&gt;"",CONCATENATE(All_Opps[[#This Row],[Opp Year]],"-",TEXT(All_Opps[[#This Row],[WeekMod]],"00#")),"")</f>
        <v>2024-031</v>
      </c>
      <c r="C29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2959" s="181" t="str">
        <f>CONCATENATE(All_Opps[[#This Row],[Opp Year]],"-",TEXT(All_Opps[[#This Row],[Week]],"00#"))</f>
        <v>2024-031</v>
      </c>
      <c r="E2959" s="181">
        <f>IFERROR(VALUE(RIGHT(All_Opps[[#This Row],[Opportunity Name]],2)),"")</f>
        <v>2</v>
      </c>
      <c r="F2959" s="181">
        <f>IFERROR(("20"&amp;LEFT(All_Opps[[#This Row],[Opportunity Name]],2))*1,"")</f>
        <v>2024</v>
      </c>
      <c r="G2959" s="181" t="str">
        <f>MID(All_Opps[[#This Row],[Opportunity Name]],3,2)</f>
        <v>02</v>
      </c>
      <c r="H2959" s="181" t="str">
        <f>LEFT(All_Opps[[#This Row],[Opportunity Name]],7)</f>
        <v>2402-01</v>
      </c>
      <c r="I2959" s="181" t="str" cm="1">
        <f t="array" ref="I29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59" s="181" t="str">
        <f>YEAR(All_Opps[[#This Row],[Close_Date]])&amp;"-"&amp;TEXT(MONTH(All_Opps[[#This Row],[Close_Date]]),"00")</f>
        <v>2023-08</v>
      </c>
      <c r="K2959" s="182">
        <f>All_Opps[[#This Row],[Created Date2]]*1</f>
        <v>45139</v>
      </c>
      <c r="L2959" s="183">
        <f>YEAR(All_Opps[[#This Row],[Created_Date]])</f>
        <v>2023</v>
      </c>
      <c r="M2959" s="184">
        <f>WEEKNUM(All_Opps[[#This Row],[Created_Date]],16)</f>
        <v>31</v>
      </c>
      <c r="N2959" s="182">
        <f>All_Opps[[#This Row],[Close Date]]*1</f>
        <v>45139</v>
      </c>
      <c r="O2959" s="185">
        <f>YEAR(All_Opps[[#This Row],[Close_Date]])</f>
        <v>2023</v>
      </c>
      <c r="P2959" s="183">
        <f>MONTH(All_Opps[[#This Row],[Close Date]])</f>
        <v>8</v>
      </c>
      <c r="Q2959" s="181">
        <f>WEEKNUM(All_Opps[[#This Row],[Close Date]],1)</f>
        <v>31</v>
      </c>
      <c r="R295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184</v>
      </c>
      <c r="S2959" s="4" t="s">
        <v>6230</v>
      </c>
      <c r="T2959" s="4" t="s">
        <v>6231</v>
      </c>
      <c r="U2959" s="68">
        <v>45139</v>
      </c>
      <c r="V2959" s="347" t="s">
        <v>19</v>
      </c>
      <c r="W2959" s="341">
        <v>1212</v>
      </c>
      <c r="X2959" s="4" t="s">
        <v>13</v>
      </c>
      <c r="Y2959" s="4" t="s">
        <v>328</v>
      </c>
      <c r="Z2959" s="68">
        <v>45139</v>
      </c>
    </row>
    <row r="2960" spans="1:26" ht="12.75" x14ac:dyDescent="0.35">
      <c r="A29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83</v>
      </c>
      <c r="B2960" s="181" t="str">
        <f>IF(All_Opps[[#This Row],[WeekMod]]&lt;&gt;"",CONCATENATE(All_Opps[[#This Row],[Opp Year]],"-",TEXT(All_Opps[[#This Row],[WeekMod]],"00#")),"")</f>
        <v>2023-083</v>
      </c>
      <c r="C29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83</v>
      </c>
      <c r="D2960" s="181" t="str">
        <f>CONCATENATE(All_Opps[[#This Row],[Opp Year]],"-",TEXT(All_Opps[[#This Row],[Week]],"00#"))</f>
        <v>2023-083</v>
      </c>
      <c r="E2960" s="181">
        <f>IFERROR(VALUE(RIGHT(All_Opps[[#This Row],[Opportunity Name]],2)),"")</f>
        <v>1</v>
      </c>
      <c r="F2960" s="181">
        <f>IFERROR(("20"&amp;LEFT(All_Opps[[#This Row],[Opportunity Name]],2))*1,"")</f>
        <v>2023</v>
      </c>
      <c r="G2960" s="181" t="str">
        <f>MID(All_Opps[[#This Row],[Opportunity Name]],3,2)</f>
        <v>10</v>
      </c>
      <c r="H2960" s="181" t="str">
        <f>LEFT(All_Opps[[#This Row],[Opportunity Name]],7)</f>
        <v>2310-05</v>
      </c>
      <c r="I2960" s="181" t="str" cm="1">
        <f t="array" ref="I29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2960" s="181" t="str">
        <f>YEAR(All_Opps[[#This Row],[Close_Date]])&amp;"-"&amp;TEXT(MONTH(All_Opps[[#This Row],[Close_Date]]),"00")</f>
        <v>2023-07</v>
      </c>
      <c r="K2960" s="182">
        <f>All_Opps[[#This Row],[Created Date2]]*1</f>
        <v>45136</v>
      </c>
      <c r="L2960" s="183">
        <f>YEAR(All_Opps[[#This Row],[Created_Date]])</f>
        <v>2023</v>
      </c>
      <c r="M2960" s="184">
        <f>WEEKNUM(All_Opps[[#This Row],[Created_Date]],16)</f>
        <v>31</v>
      </c>
      <c r="N2960" s="182">
        <f>All_Opps[[#This Row],[Close Date]]*1</f>
        <v>45137</v>
      </c>
      <c r="O2960" s="185">
        <f>YEAR(All_Opps[[#This Row],[Close_Date]])</f>
        <v>2023</v>
      </c>
      <c r="P2960" s="183">
        <f>MONTH(All_Opps[[#This Row],[Close Date]])</f>
        <v>7</v>
      </c>
      <c r="Q2960" s="181">
        <f>WEEKNUM(All_Opps[[#This Row],[Close Date]],1)</f>
        <v>31</v>
      </c>
      <c r="R29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60" s="4" t="s">
        <v>6232</v>
      </c>
      <c r="T2960" s="4" t="s">
        <v>6233</v>
      </c>
      <c r="U2960" s="68">
        <v>45137</v>
      </c>
      <c r="V2960" s="347" t="s">
        <v>20</v>
      </c>
      <c r="W2960" s="341">
        <v>67245</v>
      </c>
      <c r="X2960" s="4" t="s">
        <v>10</v>
      </c>
      <c r="Y2960" s="4" t="s">
        <v>328</v>
      </c>
      <c r="Z2960" s="68">
        <v>45136</v>
      </c>
    </row>
    <row r="2961" spans="1:26" ht="12.75" x14ac:dyDescent="0.35">
      <c r="A29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2961" s="181" t="str">
        <f>IF(All_Opps[[#This Row],[WeekMod]]&lt;&gt;"",CONCATENATE(All_Opps[[#This Row],[Opp Year]],"-",TEXT(All_Opps[[#This Row],[WeekMod]],"00#")),"")</f>
        <v>2023-077</v>
      </c>
      <c r="C29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2961" s="181" t="str">
        <f>CONCATENATE(All_Opps[[#This Row],[Opp Year]],"-",TEXT(All_Opps[[#This Row],[Week]],"00#"))</f>
        <v>2023-077</v>
      </c>
      <c r="E2961" s="181">
        <f>IFERROR(VALUE(RIGHT(All_Opps[[#This Row],[Opportunity Name]],2)),"")</f>
        <v>4</v>
      </c>
      <c r="F2961" s="181">
        <f>IFERROR(("20"&amp;LEFT(All_Opps[[#This Row],[Opportunity Name]],2))*1,"")</f>
        <v>2023</v>
      </c>
      <c r="G2961" s="181" t="str">
        <f>MID(All_Opps[[#This Row],[Opportunity Name]],3,2)</f>
        <v>03</v>
      </c>
      <c r="H2961" s="181" t="str">
        <f>LEFT(All_Opps[[#This Row],[Opportunity Name]],7)</f>
        <v>2303 Tr</v>
      </c>
      <c r="I2961" s="181" t="str" cm="1">
        <f t="array" ref="I29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61" s="181" t="str">
        <f>YEAR(All_Opps[[#This Row],[Close_Date]])&amp;"-"&amp;TEXT(MONTH(All_Opps[[#This Row],[Close_Date]]),"00")</f>
        <v>2023-06</v>
      </c>
      <c r="K2961" s="182">
        <f>All_Opps[[#This Row],[Created Date2]]*1</f>
        <v>44760</v>
      </c>
      <c r="L2961" s="183">
        <f>YEAR(All_Opps[[#This Row],[Created_Date]])</f>
        <v>2022</v>
      </c>
      <c r="M2961" s="184">
        <f>WEEKNUM(All_Opps[[#This Row],[Created_Date]],16)</f>
        <v>29</v>
      </c>
      <c r="N2961" s="182">
        <f>All_Opps[[#This Row],[Close Date]]*1</f>
        <v>45096</v>
      </c>
      <c r="O2961" s="185">
        <f>YEAR(All_Opps[[#This Row],[Close_Date]])</f>
        <v>2023</v>
      </c>
      <c r="P2961" s="183">
        <f>MONTH(All_Opps[[#This Row],[Close Date]])</f>
        <v>6</v>
      </c>
      <c r="Q2961" s="181">
        <f>WEEKNUM(All_Opps[[#This Row],[Close Date]],1)</f>
        <v>25</v>
      </c>
      <c r="R296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61" s="4" t="s">
        <v>6234</v>
      </c>
      <c r="T2961" s="4" t="s">
        <v>6235</v>
      </c>
      <c r="U2961" s="68">
        <v>45096</v>
      </c>
      <c r="V2961" s="347" t="s">
        <v>18</v>
      </c>
      <c r="W2961" s="9">
        <v>69682</v>
      </c>
      <c r="X2961" s="4" t="s">
        <v>159</v>
      </c>
      <c r="Y2961" s="4" t="s">
        <v>5320</v>
      </c>
      <c r="Z2961" s="68">
        <v>44760</v>
      </c>
    </row>
    <row r="2962" spans="1:26" ht="12.75" x14ac:dyDescent="0.35">
      <c r="A29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2962" s="181" t="str">
        <f>IF(All_Opps[[#This Row],[WeekMod]]&lt;&gt;"",CONCATENATE(All_Opps[[#This Row],[Opp Year]],"-",TEXT(All_Opps[[#This Row],[WeekMod]],"00#")),"")</f>
        <v>2023-077</v>
      </c>
      <c r="C29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2962" s="181" t="str">
        <f>CONCATENATE(All_Opps[[#This Row],[Opp Year]],"-",TEXT(All_Opps[[#This Row],[Week]],"00#"))</f>
        <v>2023-077</v>
      </c>
      <c r="E2962" s="181">
        <f>IFERROR(VALUE(RIGHT(All_Opps[[#This Row],[Opportunity Name]],2)),"")</f>
        <v>2</v>
      </c>
      <c r="F2962" s="181">
        <f>IFERROR(("20"&amp;LEFT(All_Opps[[#This Row],[Opportunity Name]],2))*1,"")</f>
        <v>2023</v>
      </c>
      <c r="G2962" s="181" t="str">
        <f>MID(All_Opps[[#This Row],[Opportunity Name]],3,2)</f>
        <v>09</v>
      </c>
      <c r="H2962" s="181" t="str">
        <f>LEFT(All_Opps[[#This Row],[Opportunity Name]],7)</f>
        <v>2309 Ga</v>
      </c>
      <c r="I2962" s="181" t="str" cm="1">
        <f t="array" ref="I29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62" s="181" t="str">
        <f>YEAR(All_Opps[[#This Row],[Close_Date]])&amp;"-"&amp;TEXT(MONTH(All_Opps[[#This Row],[Close_Date]]),"00")</f>
        <v>2023-06</v>
      </c>
      <c r="K2962" s="182">
        <f>All_Opps[[#This Row],[Created Date2]]*1</f>
        <v>45092</v>
      </c>
      <c r="L2962" s="183">
        <f>YEAR(All_Opps[[#This Row],[Created_Date]])</f>
        <v>2023</v>
      </c>
      <c r="M2962" s="184">
        <f>WEEKNUM(All_Opps[[#This Row],[Created_Date]],16)</f>
        <v>24</v>
      </c>
      <c r="N2962" s="182">
        <f>All_Opps[[#This Row],[Close Date]]*1</f>
        <v>45098</v>
      </c>
      <c r="O2962" s="185">
        <f>YEAR(All_Opps[[#This Row],[Close_Date]])</f>
        <v>2023</v>
      </c>
      <c r="P2962" s="183">
        <f>MONTH(All_Opps[[#This Row],[Close Date]])</f>
        <v>6</v>
      </c>
      <c r="Q2962" s="181">
        <f>WEEKNUM(All_Opps[[#This Row],[Close Date]],1)</f>
        <v>25</v>
      </c>
      <c r="R296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62" s="4" t="s">
        <v>6236</v>
      </c>
      <c r="T2962" s="4" t="s">
        <v>6237</v>
      </c>
      <c r="U2962" s="68">
        <v>45098</v>
      </c>
      <c r="V2962" s="347" t="s">
        <v>18</v>
      </c>
      <c r="W2962" s="9">
        <v>30798</v>
      </c>
      <c r="X2962" s="4" t="s">
        <v>6</v>
      </c>
      <c r="Y2962" s="4" t="s">
        <v>6037</v>
      </c>
      <c r="Z2962" s="68">
        <v>45092</v>
      </c>
    </row>
    <row r="2963" spans="1:26" ht="12.75" x14ac:dyDescent="0.35">
      <c r="A29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2963" s="181" t="str">
        <f>IF(All_Opps[[#This Row],[WeekMod]]&lt;&gt;"",CONCATENATE(All_Opps[[#This Row],[Opp Year]],"-",TEXT(All_Opps[[#This Row],[WeekMod]],"00#")),"")</f>
        <v>2024-028</v>
      </c>
      <c r="C29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2963" s="181" t="str">
        <f>CONCATENATE(All_Opps[[#This Row],[Opp Year]],"-",TEXT(All_Opps[[#This Row],[Week]],"00#"))</f>
        <v>2024-028</v>
      </c>
      <c r="E2963" s="181">
        <f>IFERROR(VALUE(RIGHT(All_Opps[[#This Row],[Opportunity Name]],2)),"")</f>
        <v>20</v>
      </c>
      <c r="F2963" s="181">
        <f>IFERROR(("20"&amp;LEFT(All_Opps[[#This Row],[Opportunity Name]],2))*1,"")</f>
        <v>2024</v>
      </c>
      <c r="G2963" s="181" t="str">
        <f>MID(All_Opps[[#This Row],[Opportunity Name]],3,2)</f>
        <v>09</v>
      </c>
      <c r="H2963" s="181" t="str">
        <f>LEFT(All_Opps[[#This Row],[Opportunity Name]],7)</f>
        <v>2409 La</v>
      </c>
      <c r="I2963" s="181" t="str" cm="1">
        <f t="array" ref="I29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63" s="181" t="str">
        <f>YEAR(All_Opps[[#This Row],[Close_Date]])&amp;"-"&amp;TEXT(MONTH(All_Opps[[#This Row],[Close_Date]]),"00")</f>
        <v>2023-07</v>
      </c>
      <c r="K2963" s="182">
        <f>All_Opps[[#This Row],[Created Date2]]*1</f>
        <v>45091</v>
      </c>
      <c r="L2963" s="183">
        <f>YEAR(All_Opps[[#This Row],[Created_Date]])</f>
        <v>2023</v>
      </c>
      <c r="M2963" s="184">
        <f>WEEKNUM(All_Opps[[#This Row],[Created_Date]],16)</f>
        <v>24</v>
      </c>
      <c r="N2963" s="182">
        <f>All_Opps[[#This Row],[Close Date]]*1</f>
        <v>45121</v>
      </c>
      <c r="O2963" s="185">
        <f>YEAR(All_Opps[[#This Row],[Close_Date]])</f>
        <v>2023</v>
      </c>
      <c r="P2963" s="183">
        <f>MONTH(All_Opps[[#This Row],[Close Date]])</f>
        <v>7</v>
      </c>
      <c r="Q2963" s="181">
        <f>WEEKNUM(All_Opps[[#This Row],[Close Date]],1)</f>
        <v>28</v>
      </c>
      <c r="R296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63" s="4" t="s">
        <v>6238</v>
      </c>
      <c r="T2963" s="4" t="s">
        <v>6239</v>
      </c>
      <c r="U2963" s="68">
        <v>45121</v>
      </c>
      <c r="V2963" s="347" t="s">
        <v>18</v>
      </c>
      <c r="W2963" s="9">
        <v>473393</v>
      </c>
      <c r="X2963" s="4" t="s">
        <v>6</v>
      </c>
      <c r="Y2963" s="4" t="s">
        <v>1285</v>
      </c>
      <c r="Z2963" s="68">
        <v>45091</v>
      </c>
    </row>
    <row r="2964" spans="1:26" ht="12.75" x14ac:dyDescent="0.35">
      <c r="A29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2964" s="181" t="str">
        <f>IF(All_Opps[[#This Row],[WeekMod]]&lt;&gt;"",CONCATENATE(All_Opps[[#This Row],[Opp Year]],"-",TEXT(All_Opps[[#This Row],[WeekMod]],"00#")),"")</f>
        <v>2024-030</v>
      </c>
      <c r="C29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2964" s="181" t="str">
        <f>CONCATENATE(All_Opps[[#This Row],[Opp Year]],"-",TEXT(All_Opps[[#This Row],[Week]],"00#"))</f>
        <v>2024-030</v>
      </c>
      <c r="E2964" s="181">
        <f>IFERROR(VALUE(RIGHT(All_Opps[[#This Row],[Opportunity Name]],2)),"")</f>
        <v>4</v>
      </c>
      <c r="F2964" s="181">
        <f>IFERROR(("20"&amp;LEFT(All_Opps[[#This Row],[Opportunity Name]],2))*1,"")</f>
        <v>2024</v>
      </c>
      <c r="G2964" s="181" t="str">
        <f>MID(All_Opps[[#This Row],[Opportunity Name]],3,2)</f>
        <v>01</v>
      </c>
      <c r="H2964" s="181" t="str">
        <f>LEFT(All_Opps[[#This Row],[Opportunity Name]],7)</f>
        <v>2401-04</v>
      </c>
      <c r="I2964" s="181" t="str" cm="1">
        <f t="array" ref="I29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64" s="181" t="str">
        <f>YEAR(All_Opps[[#This Row],[Close_Date]])&amp;"-"&amp;TEXT(MONTH(All_Opps[[#This Row],[Close_Date]]),"00")</f>
        <v>2023-07</v>
      </c>
      <c r="K2964" s="182">
        <f>All_Opps[[#This Row],[Created Date2]]*1</f>
        <v>45107</v>
      </c>
      <c r="L2964" s="183">
        <f>YEAR(All_Opps[[#This Row],[Created_Date]])</f>
        <v>2023</v>
      </c>
      <c r="M2964" s="184">
        <f>WEEKNUM(All_Opps[[#This Row],[Created_Date]],16)</f>
        <v>26</v>
      </c>
      <c r="N2964" s="182">
        <f>All_Opps[[#This Row],[Close Date]]*1</f>
        <v>45130</v>
      </c>
      <c r="O2964" s="185">
        <f>YEAR(All_Opps[[#This Row],[Close_Date]])</f>
        <v>2023</v>
      </c>
      <c r="P2964" s="183">
        <f>MONTH(All_Opps[[#This Row],[Close Date]])</f>
        <v>7</v>
      </c>
      <c r="Q2964" s="181">
        <f>WEEKNUM(All_Opps[[#This Row],[Close Date]],1)</f>
        <v>30</v>
      </c>
      <c r="R296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185</v>
      </c>
      <c r="S2964" s="4" t="s">
        <v>6240</v>
      </c>
      <c r="T2964" s="4" t="s">
        <v>6241</v>
      </c>
      <c r="U2964" s="68">
        <v>45130</v>
      </c>
      <c r="V2964" s="347" t="s">
        <v>19</v>
      </c>
      <c r="W2964" s="9">
        <v>175335</v>
      </c>
      <c r="X2964" s="4" t="s">
        <v>13</v>
      </c>
      <c r="Y2964" s="4" t="s">
        <v>1285</v>
      </c>
      <c r="Z2964" s="68">
        <v>45107</v>
      </c>
    </row>
    <row r="2965" spans="1:26" ht="12.75" x14ac:dyDescent="0.35">
      <c r="A29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2965" s="181" t="str">
        <f>IF(All_Opps[[#This Row],[WeekMod]]&lt;&gt;"",CONCATENATE(All_Opps[[#This Row],[Opp Year]],"-",TEXT(All_Opps[[#This Row],[WeekMod]],"00#")),"")</f>
        <v>2024-028</v>
      </c>
      <c r="C29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2965" s="181" t="str">
        <f>CONCATENATE(All_Opps[[#This Row],[Opp Year]],"-",TEXT(All_Opps[[#This Row],[Week]],"00#"))</f>
        <v>2024-028</v>
      </c>
      <c r="E2965" s="181">
        <f>IFERROR(VALUE(RIGHT(All_Opps[[#This Row],[Opportunity Name]],2)),"")</f>
        <v>2</v>
      </c>
      <c r="F2965" s="181">
        <f>IFERROR(("20"&amp;LEFT(All_Opps[[#This Row],[Opportunity Name]],2))*1,"")</f>
        <v>2024</v>
      </c>
      <c r="G2965" s="181" t="str">
        <f>MID(All_Opps[[#This Row],[Opportunity Name]],3,2)</f>
        <v>10</v>
      </c>
      <c r="H2965" s="181" t="str">
        <f>LEFT(All_Opps[[#This Row],[Opportunity Name]],7)</f>
        <v>2410-15</v>
      </c>
      <c r="I2965" s="181" t="str" cm="1">
        <f t="array" ref="I29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65" s="181" t="str">
        <f>YEAR(All_Opps[[#This Row],[Close_Date]])&amp;"-"&amp;TEXT(MONTH(All_Opps[[#This Row],[Close_Date]]),"00")</f>
        <v>2023-07</v>
      </c>
      <c r="K2965" s="182">
        <f>All_Opps[[#This Row],[Created Date2]]*1</f>
        <v>45113</v>
      </c>
      <c r="L2965" s="183">
        <f>YEAR(All_Opps[[#This Row],[Created_Date]])</f>
        <v>2023</v>
      </c>
      <c r="M2965" s="184">
        <f>WEEKNUM(All_Opps[[#This Row],[Created_Date]],16)</f>
        <v>27</v>
      </c>
      <c r="N2965" s="182">
        <f>All_Opps[[#This Row],[Close Date]]*1</f>
        <v>45122</v>
      </c>
      <c r="O2965" s="185">
        <f>YEAR(All_Opps[[#This Row],[Close_Date]])</f>
        <v>2023</v>
      </c>
      <c r="P2965" s="183">
        <f>MONTH(All_Opps[[#This Row],[Close Date]])</f>
        <v>7</v>
      </c>
      <c r="Q2965" s="181">
        <f>WEEKNUM(All_Opps[[#This Row],[Close Date]],1)</f>
        <v>28</v>
      </c>
      <c r="R296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453</v>
      </c>
      <c r="S2965" s="4" t="s">
        <v>6242</v>
      </c>
      <c r="T2965" s="4" t="s">
        <v>6243</v>
      </c>
      <c r="U2965" s="68">
        <v>45122</v>
      </c>
      <c r="V2965" s="347" t="s">
        <v>19</v>
      </c>
      <c r="W2965" s="9">
        <v>175759</v>
      </c>
      <c r="X2965" s="4" t="s">
        <v>29</v>
      </c>
      <c r="Y2965" s="4" t="s">
        <v>1285</v>
      </c>
      <c r="Z2965" s="68">
        <v>45113</v>
      </c>
    </row>
    <row r="2966" spans="1:26" ht="12.75" x14ac:dyDescent="0.35">
      <c r="A29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2966" s="181" t="str">
        <f>IF(All_Opps[[#This Row],[WeekMod]]&lt;&gt;"",CONCATENATE(All_Opps[[#This Row],[Opp Year]],"-",TEXT(All_Opps[[#This Row],[WeekMod]],"00#")),"")</f>
        <v>2024-033</v>
      </c>
      <c r="C29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2966" s="181" t="str">
        <f>CONCATENATE(All_Opps[[#This Row],[Opp Year]],"-",TEXT(All_Opps[[#This Row],[Week]],"00#"))</f>
        <v>2024-033</v>
      </c>
      <c r="E2966" s="181">
        <f>IFERROR(VALUE(RIGHT(All_Opps[[#This Row],[Opportunity Name]],2)),"")</f>
        <v>5</v>
      </c>
      <c r="F2966" s="181">
        <f>IFERROR(("20"&amp;LEFT(All_Opps[[#This Row],[Opportunity Name]],2))*1,"")</f>
        <v>2024</v>
      </c>
      <c r="G2966" s="181" t="str">
        <f>MID(All_Opps[[#This Row],[Opportunity Name]],3,2)</f>
        <v>08</v>
      </c>
      <c r="H2966" s="181" t="str">
        <f>LEFT(All_Opps[[#This Row],[Opportunity Name]],7)</f>
        <v>2408-07</v>
      </c>
      <c r="I2966" s="181" t="str" cm="1">
        <f t="array" ref="I29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66" s="181" t="str">
        <f>YEAR(All_Opps[[#This Row],[Close_Date]])&amp;"-"&amp;TEXT(MONTH(All_Opps[[#This Row],[Close_Date]]),"00")</f>
        <v>2023-08</v>
      </c>
      <c r="K2966" s="182">
        <f>All_Opps[[#This Row],[Created Date2]]*1</f>
        <v>45142</v>
      </c>
      <c r="L2966" s="183">
        <f>YEAR(All_Opps[[#This Row],[Created_Date]])</f>
        <v>2023</v>
      </c>
      <c r="M2966" s="184">
        <f>WEEKNUM(All_Opps[[#This Row],[Created_Date]],16)</f>
        <v>31</v>
      </c>
      <c r="N2966" s="182">
        <f>All_Opps[[#This Row],[Close Date]]*1</f>
        <v>45152</v>
      </c>
      <c r="O2966" s="185">
        <f>YEAR(All_Opps[[#This Row],[Close_Date]])</f>
        <v>2023</v>
      </c>
      <c r="P2966" s="183">
        <f>MONTH(All_Opps[[#This Row],[Close Date]])</f>
        <v>8</v>
      </c>
      <c r="Q2966" s="181">
        <f>WEEKNUM(All_Opps[[#This Row],[Close Date]],1)</f>
        <v>33</v>
      </c>
      <c r="R296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363</v>
      </c>
      <c r="S2966" s="4" t="s">
        <v>6244</v>
      </c>
      <c r="T2966" s="4" t="s">
        <v>6245</v>
      </c>
      <c r="U2966" s="68">
        <v>45152</v>
      </c>
      <c r="V2966" s="347" t="s">
        <v>19</v>
      </c>
      <c r="W2966" s="9">
        <v>75524</v>
      </c>
      <c r="X2966" s="4" t="s">
        <v>5</v>
      </c>
      <c r="Y2966" s="4" t="s">
        <v>1285</v>
      </c>
      <c r="Z2966" s="68">
        <v>45142</v>
      </c>
    </row>
    <row r="2967" spans="1:26" ht="12.75" x14ac:dyDescent="0.35">
      <c r="A29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2967" s="181" t="str">
        <f>IF(All_Opps[[#This Row],[WeekMod]]&lt;&gt;"",CONCATENATE(All_Opps[[#This Row],[Opp Year]],"-",TEXT(All_Opps[[#This Row],[WeekMod]],"00#")),"")</f>
        <v>2023-082</v>
      </c>
      <c r="C29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2967" s="181" t="str">
        <f>CONCATENATE(All_Opps[[#This Row],[Opp Year]],"-",TEXT(All_Opps[[#This Row],[Week]],"00#"))</f>
        <v>2023-082</v>
      </c>
      <c r="E2967" s="181">
        <f>IFERROR(VALUE(RIGHT(All_Opps[[#This Row],[Opportunity Name]],2)),"")</f>
        <v>4</v>
      </c>
      <c r="F2967" s="181">
        <f>IFERROR(("20"&amp;LEFT(All_Opps[[#This Row],[Opportunity Name]],2))*1,"")</f>
        <v>2023</v>
      </c>
      <c r="G2967" s="181" t="str">
        <f>MID(All_Opps[[#This Row],[Opportunity Name]],3,2)</f>
        <v>12</v>
      </c>
      <c r="H2967" s="181" t="str">
        <f>LEFT(All_Opps[[#This Row],[Opportunity Name]],7)</f>
        <v>2312-14</v>
      </c>
      <c r="I2967" s="181" t="str" cm="1">
        <f t="array" ref="I29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67" s="181" t="str">
        <f>YEAR(All_Opps[[#This Row],[Close_Date]])&amp;"-"&amp;TEXT(MONTH(All_Opps[[#This Row],[Close_Date]]),"00")</f>
        <v>2023-07</v>
      </c>
      <c r="K2967" s="182">
        <f>All_Opps[[#This Row],[Created Date2]]*1</f>
        <v>45134</v>
      </c>
      <c r="L2967" s="183">
        <f>YEAR(All_Opps[[#This Row],[Created_Date]])</f>
        <v>2023</v>
      </c>
      <c r="M2967" s="184">
        <f>WEEKNUM(All_Opps[[#This Row],[Created_Date]],16)</f>
        <v>30</v>
      </c>
      <c r="N2967" s="182">
        <f>All_Opps[[#This Row],[Close Date]]*1</f>
        <v>45136</v>
      </c>
      <c r="O2967" s="185">
        <f>YEAR(All_Opps[[#This Row],[Close_Date]])</f>
        <v>2023</v>
      </c>
      <c r="P2967" s="183">
        <f>MONTH(All_Opps[[#This Row],[Close Date]])</f>
        <v>7</v>
      </c>
      <c r="Q2967" s="181">
        <f>WEEKNUM(All_Opps[[#This Row],[Close Date]],1)</f>
        <v>30</v>
      </c>
      <c r="R296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127</v>
      </c>
      <c r="S2967" s="4" t="s">
        <v>6246</v>
      </c>
      <c r="T2967" s="4" t="s">
        <v>6247</v>
      </c>
      <c r="U2967" s="68">
        <v>45136</v>
      </c>
      <c r="V2967" s="347" t="s">
        <v>19</v>
      </c>
      <c r="W2967" s="9">
        <v>81871</v>
      </c>
      <c r="X2967" s="4" t="s">
        <v>13</v>
      </c>
      <c r="Y2967" s="4" t="s">
        <v>6037</v>
      </c>
      <c r="Z2967" s="68">
        <v>45134</v>
      </c>
    </row>
    <row r="2968" spans="1:26" ht="12.75" x14ac:dyDescent="0.35">
      <c r="A29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2968" s="181" t="str">
        <f>IF(All_Opps[[#This Row],[WeekMod]]&lt;&gt;"",CONCATENATE(All_Opps[[#This Row],[Opp Year]],"-",TEXT(All_Opps[[#This Row],[WeekMod]],"00#")),"")</f>
        <v>2024-027</v>
      </c>
      <c r="C29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2968" s="181" t="str">
        <f>CONCATENATE(All_Opps[[#This Row],[Opp Year]],"-",TEXT(All_Opps[[#This Row],[Week]],"00#"))</f>
        <v>2024-027</v>
      </c>
      <c r="E2968" s="181">
        <f>IFERROR(VALUE(RIGHT(All_Opps[[#This Row],[Opportunity Name]],2)),"")</f>
        <v>2</v>
      </c>
      <c r="F2968" s="181">
        <f>IFERROR(("20"&amp;LEFT(All_Opps[[#This Row],[Opportunity Name]],2))*1,"")</f>
        <v>2024</v>
      </c>
      <c r="G2968" s="181" t="str">
        <f>MID(All_Opps[[#This Row],[Opportunity Name]],3,2)</f>
        <v>10</v>
      </c>
      <c r="H2968" s="181" t="str">
        <f>LEFT(All_Opps[[#This Row],[Opportunity Name]],7)</f>
        <v>2410-02</v>
      </c>
      <c r="I2968" s="181" t="str" cm="1">
        <f t="array" ref="I29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68" s="181" t="str">
        <f>YEAR(All_Opps[[#This Row],[Close_Date]])&amp;"-"&amp;TEXT(MONTH(All_Opps[[#This Row],[Close_Date]]),"00")</f>
        <v>2023-07</v>
      </c>
      <c r="K2968" s="182">
        <f>All_Opps[[#This Row],[Created Date2]]*1</f>
        <v>45109</v>
      </c>
      <c r="L2968" s="183">
        <f>YEAR(All_Opps[[#This Row],[Created_Date]])</f>
        <v>2023</v>
      </c>
      <c r="M2968" s="184">
        <f>WEEKNUM(All_Opps[[#This Row],[Created_Date]],16)</f>
        <v>27</v>
      </c>
      <c r="N2968" s="182">
        <f>All_Opps[[#This Row],[Close Date]]*1</f>
        <v>45110</v>
      </c>
      <c r="O2968" s="185">
        <f>YEAR(All_Opps[[#This Row],[Close_Date]])</f>
        <v>2023</v>
      </c>
      <c r="P2968" s="183">
        <f>MONTH(All_Opps[[#This Row],[Close Date]])</f>
        <v>7</v>
      </c>
      <c r="Q2968" s="181">
        <f>WEEKNUM(All_Opps[[#This Row],[Close Date]],1)</f>
        <v>27</v>
      </c>
      <c r="R296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457</v>
      </c>
      <c r="S2968" s="4" t="s">
        <v>6248</v>
      </c>
      <c r="T2968" s="4" t="s">
        <v>6249</v>
      </c>
      <c r="U2968" s="68">
        <v>45110</v>
      </c>
      <c r="V2968" s="347" t="s">
        <v>19</v>
      </c>
      <c r="W2968" s="9">
        <v>38795</v>
      </c>
      <c r="X2968" s="4" t="s">
        <v>15</v>
      </c>
      <c r="Y2968" s="4" t="s">
        <v>1285</v>
      </c>
      <c r="Z2968" s="68">
        <v>45109</v>
      </c>
    </row>
    <row r="2969" spans="1:26" ht="12.75" x14ac:dyDescent="0.35">
      <c r="A29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2969" s="181" t="str">
        <f>IF(All_Opps[[#This Row],[WeekMod]]&lt;&gt;"",CONCATENATE(All_Opps[[#This Row],[Opp Year]],"-",TEXT(All_Opps[[#This Row],[WeekMod]],"00#")),"")</f>
        <v>2023-081</v>
      </c>
      <c r="C29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2969" s="181" t="str">
        <f>CONCATENATE(All_Opps[[#This Row],[Opp Year]],"-",TEXT(All_Opps[[#This Row],[Week]],"00#"))</f>
        <v>2023-081</v>
      </c>
      <c r="E2969" s="181">
        <f>IFERROR(VALUE(RIGHT(All_Opps[[#This Row],[Opportunity Name]],2)),"")</f>
        <v>12</v>
      </c>
      <c r="F2969" s="181">
        <f>IFERROR(("20"&amp;LEFT(All_Opps[[#This Row],[Opportunity Name]],2))*1,"")</f>
        <v>2023</v>
      </c>
      <c r="G2969" s="181" t="str">
        <f>MID(All_Opps[[#This Row],[Opportunity Name]],3,2)</f>
        <v>11</v>
      </c>
      <c r="H2969" s="181" t="str">
        <f>LEFT(All_Opps[[#This Row],[Opportunity Name]],7)</f>
        <v>2311-09</v>
      </c>
      <c r="I2969" s="181" t="str" cm="1">
        <f t="array" ref="I29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69" s="181" t="str">
        <f>YEAR(All_Opps[[#This Row],[Close_Date]])&amp;"-"&amp;TEXT(MONTH(All_Opps[[#This Row],[Close_Date]]),"00")</f>
        <v>2023-07</v>
      </c>
      <c r="K2969" s="182">
        <f>All_Opps[[#This Row],[Created Date2]]*1</f>
        <v>45115</v>
      </c>
      <c r="L2969" s="183">
        <f>YEAR(All_Opps[[#This Row],[Created_Date]])</f>
        <v>2023</v>
      </c>
      <c r="M2969" s="184">
        <f>WEEKNUM(All_Opps[[#This Row],[Created_Date]],16)</f>
        <v>28</v>
      </c>
      <c r="N2969" s="182">
        <f>All_Opps[[#This Row],[Close Date]]*1</f>
        <v>45126</v>
      </c>
      <c r="O2969" s="185">
        <f>YEAR(All_Opps[[#This Row],[Close_Date]])</f>
        <v>2023</v>
      </c>
      <c r="P2969" s="183">
        <f>MONTH(All_Opps[[#This Row],[Close Date]])</f>
        <v>7</v>
      </c>
      <c r="Q2969" s="181">
        <f>WEEKNUM(All_Opps[[#This Row],[Close Date]],1)</f>
        <v>29</v>
      </c>
      <c r="R296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116</v>
      </c>
      <c r="S2969" s="4" t="s">
        <v>6250</v>
      </c>
      <c r="T2969" s="4" t="s">
        <v>6251</v>
      </c>
      <c r="U2969" s="68">
        <v>45126</v>
      </c>
      <c r="V2969" s="347" t="s">
        <v>19</v>
      </c>
      <c r="W2969" s="9">
        <v>158271</v>
      </c>
      <c r="X2969" s="4" t="s">
        <v>12</v>
      </c>
      <c r="Y2969" s="4" t="s">
        <v>1285</v>
      </c>
      <c r="Z2969" s="68">
        <v>45115</v>
      </c>
    </row>
    <row r="2970" spans="1:26" ht="12.75" x14ac:dyDescent="0.35">
      <c r="A29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2970" s="181" t="str">
        <f>IF(All_Opps[[#This Row],[WeekMod]]&lt;&gt;"",CONCATENATE(All_Opps[[#This Row],[Opp Year]],"-",TEXT(All_Opps[[#This Row],[WeekMod]],"00#")),"")</f>
        <v>2023-082</v>
      </c>
      <c r="C29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2970" s="181" t="str">
        <f>CONCATENATE(All_Opps[[#This Row],[Opp Year]],"-",TEXT(All_Opps[[#This Row],[Week]],"00#"))</f>
        <v>2023-082</v>
      </c>
      <c r="E2970" s="181">
        <f>IFERROR(VALUE(RIGHT(All_Opps[[#This Row],[Opportunity Name]],2)),"")</f>
        <v>2</v>
      </c>
      <c r="F2970" s="181">
        <f>IFERROR(("20"&amp;LEFT(All_Opps[[#This Row],[Opportunity Name]],2))*1,"")</f>
        <v>2023</v>
      </c>
      <c r="G2970" s="181" t="str">
        <f>MID(All_Opps[[#This Row],[Opportunity Name]],3,2)</f>
        <v>10</v>
      </c>
      <c r="H2970" s="181" t="str">
        <f>LEFT(All_Opps[[#This Row],[Opportunity Name]],7)</f>
        <v>2310 Be</v>
      </c>
      <c r="I2970" s="181" t="str" cm="1">
        <f t="array" ref="I29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70" s="181" t="str">
        <f>YEAR(All_Opps[[#This Row],[Close_Date]])&amp;"-"&amp;TEXT(MONTH(All_Opps[[#This Row],[Close_Date]]),"00")</f>
        <v>2023-07</v>
      </c>
      <c r="K2970" s="182">
        <f>All_Opps[[#This Row],[Created Date2]]*1</f>
        <v>45126</v>
      </c>
      <c r="L2970" s="183">
        <f>YEAR(All_Opps[[#This Row],[Created_Date]])</f>
        <v>2023</v>
      </c>
      <c r="M2970" s="184">
        <f>WEEKNUM(All_Opps[[#This Row],[Created_Date]],16)</f>
        <v>29</v>
      </c>
      <c r="N2970" s="182">
        <f>All_Opps[[#This Row],[Close Date]]*1</f>
        <v>45130</v>
      </c>
      <c r="O2970" s="185">
        <f>YEAR(All_Opps[[#This Row],[Close_Date]])</f>
        <v>2023</v>
      </c>
      <c r="P2970" s="183">
        <f>MONTH(All_Opps[[#This Row],[Close Date]])</f>
        <v>7</v>
      </c>
      <c r="Q2970" s="181">
        <f>WEEKNUM(All_Opps[[#This Row],[Close Date]],1)</f>
        <v>30</v>
      </c>
      <c r="R297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70" s="4" t="s">
        <v>6252</v>
      </c>
      <c r="T2970" s="4" t="s">
        <v>6253</v>
      </c>
      <c r="U2970" s="68">
        <v>45130</v>
      </c>
      <c r="V2970" s="347" t="s">
        <v>18</v>
      </c>
      <c r="W2970" s="9">
        <v>39701</v>
      </c>
      <c r="X2970" s="4" t="s">
        <v>159</v>
      </c>
      <c r="Y2970" s="4" t="s">
        <v>5320</v>
      </c>
      <c r="Z2970" s="68">
        <v>45126</v>
      </c>
    </row>
    <row r="2971" spans="1:26" ht="12.75" x14ac:dyDescent="0.35">
      <c r="A29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2971" s="181" t="str">
        <f>IF(All_Opps[[#This Row],[WeekMod]]&lt;&gt;"",CONCATENATE(All_Opps[[#This Row],[Opp Year]],"-",TEXT(All_Opps[[#This Row],[WeekMod]],"00#")),"")</f>
        <v>2024-029</v>
      </c>
      <c r="C29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2971" s="181" t="str">
        <f>CONCATENATE(All_Opps[[#This Row],[Opp Year]],"-",TEXT(All_Opps[[#This Row],[Week]],"00#"))</f>
        <v>2024-029</v>
      </c>
      <c r="E2971" s="181">
        <f>IFERROR(VALUE(RIGHT(All_Opps[[#This Row],[Opportunity Name]],2)),"")</f>
        <v>6</v>
      </c>
      <c r="F2971" s="181">
        <f>IFERROR(("20"&amp;LEFT(All_Opps[[#This Row],[Opportunity Name]],2))*1,"")</f>
        <v>2024</v>
      </c>
      <c r="G2971" s="181" t="str">
        <f>MID(All_Opps[[#This Row],[Opportunity Name]],3,2)</f>
        <v>03</v>
      </c>
      <c r="H2971" s="181" t="str">
        <f>LEFT(All_Opps[[#This Row],[Opportunity Name]],7)</f>
        <v>2403 Ur</v>
      </c>
      <c r="I2971" s="181" t="str" cm="1">
        <f t="array" ref="I29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71" s="181" t="str">
        <f>YEAR(All_Opps[[#This Row],[Close_Date]])&amp;"-"&amp;TEXT(MONTH(All_Opps[[#This Row],[Close_Date]]),"00")</f>
        <v>2023-07</v>
      </c>
      <c r="K2971" s="182">
        <f>All_Opps[[#This Row],[Created Date2]]*1</f>
        <v>45082</v>
      </c>
      <c r="L2971" s="183">
        <f>YEAR(All_Opps[[#This Row],[Created_Date]])</f>
        <v>2023</v>
      </c>
      <c r="M2971" s="184">
        <f>WEEKNUM(All_Opps[[#This Row],[Created_Date]],16)</f>
        <v>23</v>
      </c>
      <c r="N2971" s="182">
        <f>All_Opps[[#This Row],[Close Date]]*1</f>
        <v>45125</v>
      </c>
      <c r="O2971" s="185">
        <f>YEAR(All_Opps[[#This Row],[Close_Date]])</f>
        <v>2023</v>
      </c>
      <c r="P2971" s="183">
        <f>MONTH(All_Opps[[#This Row],[Close Date]])</f>
        <v>7</v>
      </c>
      <c r="Q2971" s="181">
        <f>WEEKNUM(All_Opps[[#This Row],[Close Date]],1)</f>
        <v>29</v>
      </c>
      <c r="R297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71" s="4" t="s">
        <v>6254</v>
      </c>
      <c r="T2971" s="4" t="s">
        <v>6255</v>
      </c>
      <c r="U2971" s="68">
        <v>45125</v>
      </c>
      <c r="V2971" s="347" t="s">
        <v>18</v>
      </c>
      <c r="W2971" s="9">
        <v>81987</v>
      </c>
      <c r="X2971" s="4" t="s">
        <v>24</v>
      </c>
      <c r="Y2971" s="4" t="s">
        <v>6037</v>
      </c>
      <c r="Z2971" s="68">
        <v>45082</v>
      </c>
    </row>
    <row r="2972" spans="1:26" ht="12.75" x14ac:dyDescent="0.35">
      <c r="A29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2972" s="181" t="str">
        <f>IF(All_Opps[[#This Row],[WeekMod]]&lt;&gt;"",CONCATENATE(All_Opps[[#This Row],[Opp Year]],"-",TEXT(All_Opps[[#This Row],[WeekMod]],"00#")),"")</f>
        <v>2024-026</v>
      </c>
      <c r="C29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2972" s="181" t="str">
        <f>CONCATENATE(All_Opps[[#This Row],[Opp Year]],"-",TEXT(All_Opps[[#This Row],[Week]],"00#"))</f>
        <v>2024-026</v>
      </c>
      <c r="E2972" s="181">
        <f>IFERROR(VALUE(RIGHT(All_Opps[[#This Row],[Opportunity Name]],2)),"")</f>
        <v>2</v>
      </c>
      <c r="F2972" s="181">
        <f>IFERROR(("20"&amp;LEFT(All_Opps[[#This Row],[Opportunity Name]],2))*1,"")</f>
        <v>2024</v>
      </c>
      <c r="G2972" s="181" t="str">
        <f>MID(All_Opps[[#This Row],[Opportunity Name]],3,2)</f>
        <v>06</v>
      </c>
      <c r="H2972" s="181" t="str">
        <f>LEFT(All_Opps[[#This Row],[Opportunity Name]],7)</f>
        <v>2406 Ca</v>
      </c>
      <c r="I2972" s="181" t="str" cm="1">
        <f t="array" ref="I29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72" s="181" t="str">
        <f>YEAR(All_Opps[[#This Row],[Close_Date]])&amp;"-"&amp;TEXT(MONTH(All_Opps[[#This Row],[Close_Date]]),"00")</f>
        <v>2023-06</v>
      </c>
      <c r="K2972" s="182">
        <f>All_Opps[[#This Row],[Created Date2]]*1</f>
        <v>45091</v>
      </c>
      <c r="L2972" s="183">
        <f>YEAR(All_Opps[[#This Row],[Created_Date]])</f>
        <v>2023</v>
      </c>
      <c r="M2972" s="184">
        <f>WEEKNUM(All_Opps[[#This Row],[Created_Date]],16)</f>
        <v>24</v>
      </c>
      <c r="N2972" s="182">
        <f>All_Opps[[#This Row],[Close Date]]*1</f>
        <v>45103</v>
      </c>
      <c r="O2972" s="185">
        <f>YEAR(All_Opps[[#This Row],[Close_Date]])</f>
        <v>2023</v>
      </c>
      <c r="P2972" s="183">
        <f>MONTH(All_Opps[[#This Row],[Close Date]])</f>
        <v>6</v>
      </c>
      <c r="Q2972" s="181">
        <f>WEEKNUM(All_Opps[[#This Row],[Close Date]],1)</f>
        <v>26</v>
      </c>
      <c r="R297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72" s="4" t="s">
        <v>6256</v>
      </c>
      <c r="T2972" s="4" t="s">
        <v>6257</v>
      </c>
      <c r="U2972" s="68">
        <v>45103</v>
      </c>
      <c r="V2972" s="347" t="s">
        <v>18</v>
      </c>
      <c r="W2972" s="9">
        <v>50087</v>
      </c>
      <c r="X2972" s="4" t="s">
        <v>13</v>
      </c>
      <c r="Y2972" s="4" t="s">
        <v>6037</v>
      </c>
      <c r="Z2972" s="68">
        <v>45091</v>
      </c>
    </row>
    <row r="2973" spans="1:26" ht="12.75" x14ac:dyDescent="0.35">
      <c r="A29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2973" s="181" t="str">
        <f>IF(All_Opps[[#This Row],[WeekMod]]&lt;&gt;"",CONCATENATE(All_Opps[[#This Row],[Opp Year]],"-",TEXT(All_Opps[[#This Row],[WeekMod]],"00#")),"")</f>
        <v>2024-026</v>
      </c>
      <c r="C29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2973" s="181" t="str">
        <f>CONCATENATE(All_Opps[[#This Row],[Opp Year]],"-",TEXT(All_Opps[[#This Row],[Week]],"00#"))</f>
        <v>2024-026</v>
      </c>
      <c r="E2973" s="181">
        <f>IFERROR(VALUE(RIGHT(All_Opps[[#This Row],[Opportunity Name]],2)),"")</f>
        <v>4</v>
      </c>
      <c r="F2973" s="181">
        <f>IFERROR(("20"&amp;LEFT(All_Opps[[#This Row],[Opportunity Name]],2))*1,"")</f>
        <v>2024</v>
      </c>
      <c r="G2973" s="181" t="str">
        <f>MID(All_Opps[[#This Row],[Opportunity Name]],3,2)</f>
        <v>09</v>
      </c>
      <c r="H2973" s="181" t="str">
        <f>LEFT(All_Opps[[#This Row],[Opportunity Name]],7)</f>
        <v>2409 Wh</v>
      </c>
      <c r="I2973" s="181" t="str" cm="1">
        <f t="array" ref="I29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73" s="181" t="str">
        <f>YEAR(All_Opps[[#This Row],[Close_Date]])&amp;"-"&amp;TEXT(MONTH(All_Opps[[#This Row],[Close_Date]]),"00")</f>
        <v>2023-06</v>
      </c>
      <c r="K2973" s="182">
        <f>All_Opps[[#This Row],[Created Date2]]*1</f>
        <v>45099</v>
      </c>
      <c r="L2973" s="183">
        <f>YEAR(All_Opps[[#This Row],[Created_Date]])</f>
        <v>2023</v>
      </c>
      <c r="M2973" s="184">
        <f>WEEKNUM(All_Opps[[#This Row],[Created_Date]],16)</f>
        <v>25</v>
      </c>
      <c r="N2973" s="182">
        <f>All_Opps[[#This Row],[Close Date]]*1</f>
        <v>45107</v>
      </c>
      <c r="O2973" s="185">
        <f>YEAR(All_Opps[[#This Row],[Close_Date]])</f>
        <v>2023</v>
      </c>
      <c r="P2973" s="183">
        <f>MONTH(All_Opps[[#This Row],[Close Date]])</f>
        <v>6</v>
      </c>
      <c r="Q2973" s="181">
        <f>WEEKNUM(All_Opps[[#This Row],[Close Date]],1)</f>
        <v>26</v>
      </c>
      <c r="R297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73" s="4" t="s">
        <v>6258</v>
      </c>
      <c r="T2973" s="4" t="s">
        <v>6259</v>
      </c>
      <c r="U2973" s="68">
        <v>45107</v>
      </c>
      <c r="V2973" s="347" t="s">
        <v>18</v>
      </c>
      <c r="W2973" s="9">
        <v>82233</v>
      </c>
      <c r="X2973" s="4" t="s">
        <v>13</v>
      </c>
      <c r="Y2973" s="4" t="s">
        <v>1285</v>
      </c>
      <c r="Z2973" s="68">
        <v>45099</v>
      </c>
    </row>
    <row r="2974" spans="1:26" ht="12.75" x14ac:dyDescent="0.35">
      <c r="A29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2974" s="181" t="str">
        <f>IF(All_Opps[[#This Row],[WeekMod]]&lt;&gt;"",CONCATENATE(All_Opps[[#This Row],[Opp Year]],"-",TEXT(All_Opps[[#This Row],[WeekMod]],"00#")),"")</f>
        <v>2023-079</v>
      </c>
      <c r="C29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2974" s="181" t="str">
        <f>CONCATENATE(All_Opps[[#This Row],[Opp Year]],"-",TEXT(All_Opps[[#This Row],[Week]],"00#"))</f>
        <v>2023-079</v>
      </c>
      <c r="E2974" s="181">
        <f>IFERROR(VALUE(RIGHT(All_Opps[[#This Row],[Opportunity Name]],2)),"")</f>
        <v>2</v>
      </c>
      <c r="F2974" s="181">
        <f>IFERROR(("20"&amp;LEFT(All_Opps[[#This Row],[Opportunity Name]],2))*1,"")</f>
        <v>2023</v>
      </c>
      <c r="G2974" s="181" t="str">
        <f>MID(All_Opps[[#This Row],[Opportunity Name]],3,2)</f>
        <v>09</v>
      </c>
      <c r="H2974" s="181" t="str">
        <f>LEFT(All_Opps[[#This Row],[Opportunity Name]],7)</f>
        <v>2309 La</v>
      </c>
      <c r="I2974" s="181" t="str" cm="1">
        <f t="array" ref="I29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74" s="181" t="str">
        <f>YEAR(All_Opps[[#This Row],[Close_Date]])&amp;"-"&amp;TEXT(MONTH(All_Opps[[#This Row],[Close_Date]]),"00")</f>
        <v>2023-07</v>
      </c>
      <c r="K2974" s="182">
        <f>All_Opps[[#This Row],[Created Date2]]*1</f>
        <v>45110</v>
      </c>
      <c r="L2974" s="183">
        <f>YEAR(All_Opps[[#This Row],[Created_Date]])</f>
        <v>2023</v>
      </c>
      <c r="M2974" s="184">
        <f>WEEKNUM(All_Opps[[#This Row],[Created_Date]],16)</f>
        <v>27</v>
      </c>
      <c r="N2974" s="182">
        <f>All_Opps[[#This Row],[Close Date]]*1</f>
        <v>45112</v>
      </c>
      <c r="O2974" s="185">
        <f>YEAR(All_Opps[[#This Row],[Close_Date]])</f>
        <v>2023</v>
      </c>
      <c r="P2974" s="183">
        <f>MONTH(All_Opps[[#This Row],[Close Date]])</f>
        <v>7</v>
      </c>
      <c r="Q2974" s="181">
        <f>WEEKNUM(All_Opps[[#This Row],[Close Date]],1)</f>
        <v>27</v>
      </c>
      <c r="R297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74" s="4" t="s">
        <v>6260</v>
      </c>
      <c r="T2974" s="4" t="s">
        <v>6261</v>
      </c>
      <c r="U2974" s="68">
        <v>45112</v>
      </c>
      <c r="V2974" s="347" t="s">
        <v>18</v>
      </c>
      <c r="W2974" s="9">
        <v>15214</v>
      </c>
      <c r="X2974" s="4" t="s">
        <v>15</v>
      </c>
      <c r="Y2974" s="4" t="s">
        <v>1285</v>
      </c>
      <c r="Z2974" s="68">
        <v>45110</v>
      </c>
    </row>
    <row r="2975" spans="1:26" ht="12.75" x14ac:dyDescent="0.35">
      <c r="A29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2975" s="181" t="str">
        <f>IF(All_Opps[[#This Row],[WeekMod]]&lt;&gt;"",CONCATENATE(All_Opps[[#This Row],[Opp Year]],"-",TEXT(All_Opps[[#This Row],[WeekMod]],"00#")),"")</f>
        <v>2024-027</v>
      </c>
      <c r="C29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2975" s="181" t="str">
        <f>CONCATENATE(All_Opps[[#This Row],[Opp Year]],"-",TEXT(All_Opps[[#This Row],[Week]],"00#"))</f>
        <v>2024-027</v>
      </c>
      <c r="E2975" s="181">
        <f>IFERROR(VALUE(RIGHT(All_Opps[[#This Row],[Opportunity Name]],2)),"")</f>
        <v>2</v>
      </c>
      <c r="F2975" s="181">
        <f>IFERROR(("20"&amp;LEFT(All_Opps[[#This Row],[Opportunity Name]],2))*1,"")</f>
        <v>2024</v>
      </c>
      <c r="G2975" s="181" t="str">
        <f>MID(All_Opps[[#This Row],[Opportunity Name]],3,2)</f>
        <v>03</v>
      </c>
      <c r="H2975" s="181" t="str">
        <f>LEFT(All_Opps[[#This Row],[Opportunity Name]],7)</f>
        <v>2403 Ev</v>
      </c>
      <c r="I2975" s="181" t="str" cm="1">
        <f t="array" ref="I29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75" s="181" t="str">
        <f>YEAR(All_Opps[[#This Row],[Close_Date]])&amp;"-"&amp;TEXT(MONTH(All_Opps[[#This Row],[Close_Date]]),"00")</f>
        <v>2023-07</v>
      </c>
      <c r="K2975" s="182">
        <f>All_Opps[[#This Row],[Created Date2]]*1</f>
        <v>45077</v>
      </c>
      <c r="L2975" s="183">
        <f>YEAR(All_Opps[[#This Row],[Created_Date]])</f>
        <v>2023</v>
      </c>
      <c r="M2975" s="184">
        <f>WEEKNUM(All_Opps[[#This Row],[Created_Date]],16)</f>
        <v>22</v>
      </c>
      <c r="N2975" s="182">
        <f>All_Opps[[#This Row],[Close Date]]*1</f>
        <v>45109</v>
      </c>
      <c r="O2975" s="185">
        <f>YEAR(All_Opps[[#This Row],[Close_Date]])</f>
        <v>2023</v>
      </c>
      <c r="P2975" s="183">
        <f>MONTH(All_Opps[[#This Row],[Close Date]])</f>
        <v>7</v>
      </c>
      <c r="Q2975" s="181">
        <f>WEEKNUM(All_Opps[[#This Row],[Close Date]],1)</f>
        <v>27</v>
      </c>
      <c r="R297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75" s="4" t="s">
        <v>6262</v>
      </c>
      <c r="T2975" s="4" t="s">
        <v>6263</v>
      </c>
      <c r="U2975" s="68">
        <v>45109</v>
      </c>
      <c r="V2975" s="347" t="s">
        <v>18</v>
      </c>
      <c r="W2975" s="9">
        <v>24336</v>
      </c>
      <c r="X2975" s="4" t="s">
        <v>11</v>
      </c>
      <c r="Y2975" s="4" t="s">
        <v>6037</v>
      </c>
      <c r="Z2975" s="68">
        <v>45077</v>
      </c>
    </row>
    <row r="2976" spans="1:26" ht="12.75" x14ac:dyDescent="0.35">
      <c r="A29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2976" s="181" t="str">
        <f>IF(All_Opps[[#This Row],[WeekMod]]&lt;&gt;"",CONCATENATE(All_Opps[[#This Row],[Opp Year]],"-",TEXT(All_Opps[[#This Row],[WeekMod]],"00#")),"")</f>
        <v>2024-031</v>
      </c>
      <c r="C29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2976" s="181" t="str">
        <f>CONCATENATE(All_Opps[[#This Row],[Opp Year]],"-",TEXT(All_Opps[[#This Row],[Week]],"00#"))</f>
        <v>2024-031</v>
      </c>
      <c r="E2976" s="181">
        <f>IFERROR(VALUE(RIGHT(All_Opps[[#This Row],[Opportunity Name]],2)),"")</f>
        <v>4</v>
      </c>
      <c r="F2976" s="181">
        <f>IFERROR(("20"&amp;LEFT(All_Opps[[#This Row],[Opportunity Name]],2))*1,"")</f>
        <v>2024</v>
      </c>
      <c r="G2976" s="181" t="str">
        <f>MID(All_Opps[[#This Row],[Opportunity Name]],3,2)</f>
        <v>09</v>
      </c>
      <c r="H2976" s="181" t="str">
        <f>LEFT(All_Opps[[#This Row],[Opportunity Name]],7)</f>
        <v>2409 Gr</v>
      </c>
      <c r="I2976" s="181" t="str" cm="1">
        <f t="array" ref="I29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76" s="181" t="str">
        <f>YEAR(All_Opps[[#This Row],[Close_Date]])&amp;"-"&amp;TEXT(MONTH(All_Opps[[#This Row],[Close_Date]]),"00")</f>
        <v>2023-07</v>
      </c>
      <c r="K2976" s="182">
        <f>All_Opps[[#This Row],[Created Date2]]*1</f>
        <v>45121</v>
      </c>
      <c r="L2976" s="183">
        <f>YEAR(All_Opps[[#This Row],[Created_Date]])</f>
        <v>2023</v>
      </c>
      <c r="M2976" s="184">
        <f>WEEKNUM(All_Opps[[#This Row],[Created_Date]],16)</f>
        <v>28</v>
      </c>
      <c r="N2976" s="182">
        <f>All_Opps[[#This Row],[Close Date]]*1</f>
        <v>45138</v>
      </c>
      <c r="O2976" s="185">
        <f>YEAR(All_Opps[[#This Row],[Close_Date]])</f>
        <v>2023</v>
      </c>
      <c r="P2976" s="183">
        <f>MONTH(All_Opps[[#This Row],[Close Date]])</f>
        <v>7</v>
      </c>
      <c r="Q2976" s="181">
        <f>WEEKNUM(All_Opps[[#This Row],[Close Date]],1)</f>
        <v>31</v>
      </c>
      <c r="R29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76" s="4" t="s">
        <v>6264</v>
      </c>
      <c r="T2976" s="4" t="s">
        <v>6265</v>
      </c>
      <c r="U2976" s="68">
        <v>45138</v>
      </c>
      <c r="V2976" s="347" t="s">
        <v>21</v>
      </c>
      <c r="W2976" s="9">
        <v>141338</v>
      </c>
      <c r="X2976" s="4" t="s">
        <v>15</v>
      </c>
      <c r="Y2976" s="4" t="s">
        <v>1285</v>
      </c>
      <c r="Z2976" s="68">
        <v>45121</v>
      </c>
    </row>
    <row r="2977" spans="1:26" ht="12.75" x14ac:dyDescent="0.35">
      <c r="A29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2977" s="181" t="str">
        <f>IF(All_Opps[[#This Row],[WeekMod]]&lt;&gt;"",CONCATENATE(All_Opps[[#This Row],[Opp Year]],"-",TEXT(All_Opps[[#This Row],[WeekMod]],"00#")),"")</f>
        <v>2024-034</v>
      </c>
      <c r="C29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2977" s="181" t="str">
        <f>CONCATENATE(All_Opps[[#This Row],[Opp Year]],"-",TEXT(All_Opps[[#This Row],[Week]],"00#"))</f>
        <v>2024-034</v>
      </c>
      <c r="E2977" s="181">
        <f>IFERROR(VALUE(RIGHT(All_Opps[[#This Row],[Opportunity Name]],2)),"")</f>
        <v>3</v>
      </c>
      <c r="F2977" s="181">
        <f>IFERROR(("20"&amp;LEFT(All_Opps[[#This Row],[Opportunity Name]],2))*1,"")</f>
        <v>2024</v>
      </c>
      <c r="G2977" s="181" t="str">
        <f>MID(All_Opps[[#This Row],[Opportunity Name]],3,2)</f>
        <v>06</v>
      </c>
      <c r="H2977" s="181" t="str">
        <f>LEFT(All_Opps[[#This Row],[Opportunity Name]],7)</f>
        <v>2406-08</v>
      </c>
      <c r="I2977" s="181" t="str" cm="1">
        <f t="array" ref="I29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77" s="181" t="str">
        <f>YEAR(All_Opps[[#This Row],[Close_Date]])&amp;"-"&amp;TEXT(MONTH(All_Opps[[#This Row],[Close_Date]]),"00")</f>
        <v>2023-08</v>
      </c>
      <c r="K2977" s="182">
        <f>All_Opps[[#This Row],[Created Date2]]*1</f>
        <v>45157</v>
      </c>
      <c r="L2977" s="183">
        <f>YEAR(All_Opps[[#This Row],[Created_Date]])</f>
        <v>2023</v>
      </c>
      <c r="M2977" s="184">
        <f>WEEKNUM(All_Opps[[#This Row],[Created_Date]],16)</f>
        <v>34</v>
      </c>
      <c r="N2977" s="182">
        <f>All_Opps[[#This Row],[Close Date]]*1</f>
        <v>45164</v>
      </c>
      <c r="O2977" s="185">
        <f>YEAR(All_Opps[[#This Row],[Close_Date]])</f>
        <v>2023</v>
      </c>
      <c r="P2977" s="183">
        <f>MONTH(All_Opps[[#This Row],[Close Date]])</f>
        <v>8</v>
      </c>
      <c r="Q2977" s="181">
        <f>WEEKNUM(All_Opps[[#This Row],[Close Date]],1)</f>
        <v>34</v>
      </c>
      <c r="R297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287</v>
      </c>
      <c r="S2977" s="4" t="s">
        <v>6266</v>
      </c>
      <c r="T2977" s="4" t="s">
        <v>6267</v>
      </c>
      <c r="U2977" s="68">
        <v>45164</v>
      </c>
      <c r="V2977" s="347" t="s">
        <v>19</v>
      </c>
      <c r="W2977" s="9">
        <v>125530</v>
      </c>
      <c r="X2977" s="4" t="s">
        <v>11</v>
      </c>
      <c r="Y2977" s="4" t="s">
        <v>1285</v>
      </c>
      <c r="Z2977" s="68">
        <v>45157</v>
      </c>
    </row>
    <row r="2978" spans="1:26" ht="12.75" x14ac:dyDescent="0.35">
      <c r="A29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86</v>
      </c>
      <c r="B2978" s="181" t="str">
        <f>IF(All_Opps[[#This Row],[WeekMod]]&lt;&gt;"",CONCATENATE(All_Opps[[#This Row],[Opp Year]],"-",TEXT(All_Opps[[#This Row],[WeekMod]],"00#")),"")</f>
        <v>2023-086</v>
      </c>
      <c r="C29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86</v>
      </c>
      <c r="D2978" s="181" t="str">
        <f>CONCATENATE(All_Opps[[#This Row],[Opp Year]],"-",TEXT(All_Opps[[#This Row],[Week]],"00#"))</f>
        <v>2023-086</v>
      </c>
      <c r="E2978" s="181">
        <f>IFERROR(VALUE(RIGHT(All_Opps[[#This Row],[Opportunity Name]],2)),"")</f>
        <v>2</v>
      </c>
      <c r="F2978" s="181">
        <f>IFERROR(("20"&amp;LEFT(All_Opps[[#This Row],[Opportunity Name]],2))*1,"")</f>
        <v>2023</v>
      </c>
      <c r="G2978" s="181" t="str">
        <f>MID(All_Opps[[#This Row],[Opportunity Name]],3,2)</f>
        <v>08</v>
      </c>
      <c r="H2978" s="181" t="str">
        <f>LEFT(All_Opps[[#This Row],[Opportunity Name]],7)</f>
        <v>2308-31</v>
      </c>
      <c r="I2978" s="181" t="str" cm="1">
        <f t="array" ref="I29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78" s="181" t="str">
        <f>YEAR(All_Opps[[#This Row],[Close_Date]])&amp;"-"&amp;TEXT(MONTH(All_Opps[[#This Row],[Close_Date]]),"00")</f>
        <v>2023-08</v>
      </c>
      <c r="K2978" s="182">
        <f>All_Opps[[#This Row],[Created Date2]]*1</f>
        <v>45160</v>
      </c>
      <c r="L2978" s="183">
        <f>YEAR(All_Opps[[#This Row],[Created_Date]])</f>
        <v>2023</v>
      </c>
      <c r="M2978" s="184">
        <f>WEEKNUM(All_Opps[[#This Row],[Created_Date]],16)</f>
        <v>34</v>
      </c>
      <c r="N2978" s="182">
        <f>All_Opps[[#This Row],[Close Date]]*1</f>
        <v>45160</v>
      </c>
      <c r="O2978" s="185">
        <f>YEAR(All_Opps[[#This Row],[Close_Date]])</f>
        <v>2023</v>
      </c>
      <c r="P2978" s="183">
        <f>MONTH(All_Opps[[#This Row],[Close Date]])</f>
        <v>8</v>
      </c>
      <c r="Q2978" s="181">
        <f>WEEKNUM(All_Opps[[#This Row],[Close Date]],1)</f>
        <v>34</v>
      </c>
      <c r="R297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78" s="4" t="s">
        <v>6268</v>
      </c>
      <c r="T2978" s="4" t="s">
        <v>6269</v>
      </c>
      <c r="U2978" s="68">
        <v>45160</v>
      </c>
      <c r="V2978" s="347" t="s">
        <v>19</v>
      </c>
      <c r="W2978" s="341">
        <v>45315</v>
      </c>
      <c r="X2978" s="4" t="s">
        <v>13</v>
      </c>
      <c r="Y2978" s="4" t="s">
        <v>328</v>
      </c>
      <c r="Z2978" s="68">
        <v>45160</v>
      </c>
    </row>
    <row r="2979" spans="1:26" ht="12.75" x14ac:dyDescent="0.35">
      <c r="A29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2979" s="181" t="str">
        <f>IF(All_Opps[[#This Row],[WeekMod]]&lt;&gt;"",CONCATENATE(All_Opps[[#This Row],[Opp Year]],"-",TEXT(All_Opps[[#This Row],[WeekMod]],"00#")),"")</f>
        <v>2024-028</v>
      </c>
      <c r="C29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2979" s="181" t="str">
        <f>CONCATENATE(All_Opps[[#This Row],[Opp Year]],"-",TEXT(All_Opps[[#This Row],[Week]],"00#"))</f>
        <v>2024-028</v>
      </c>
      <c r="E2979" s="181">
        <f>IFERROR(VALUE(RIGHT(All_Opps[[#This Row],[Opportunity Name]],2)),"")</f>
        <v>7</v>
      </c>
      <c r="F2979" s="181">
        <f>IFERROR(("20"&amp;LEFT(All_Opps[[#This Row],[Opportunity Name]],2))*1,"")</f>
        <v>2024</v>
      </c>
      <c r="G2979" s="181" t="str">
        <f>MID(All_Opps[[#This Row],[Opportunity Name]],3,2)</f>
        <v>06</v>
      </c>
      <c r="H2979" s="181" t="str">
        <f>LEFT(All_Opps[[#This Row],[Opportunity Name]],7)</f>
        <v>2406 Ya</v>
      </c>
      <c r="I2979" s="181" t="str" cm="1">
        <f t="array" ref="I29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79" s="181" t="str">
        <f>YEAR(All_Opps[[#This Row],[Close_Date]])&amp;"-"&amp;TEXT(MONTH(All_Opps[[#This Row],[Close_Date]]),"00")</f>
        <v>2023-07</v>
      </c>
      <c r="K2979" s="182">
        <f>All_Opps[[#This Row],[Created Date2]]*1</f>
        <v>45077</v>
      </c>
      <c r="L2979" s="183">
        <f>YEAR(All_Opps[[#This Row],[Created_Date]])</f>
        <v>2023</v>
      </c>
      <c r="M2979" s="184">
        <f>WEEKNUM(All_Opps[[#This Row],[Created_Date]],16)</f>
        <v>22</v>
      </c>
      <c r="N2979" s="182">
        <f>All_Opps[[#This Row],[Close Date]]*1</f>
        <v>45117</v>
      </c>
      <c r="O2979" s="185">
        <f>YEAR(All_Opps[[#This Row],[Close_Date]])</f>
        <v>2023</v>
      </c>
      <c r="P2979" s="183">
        <f>MONTH(All_Opps[[#This Row],[Close Date]])</f>
        <v>7</v>
      </c>
      <c r="Q2979" s="181">
        <f>WEEKNUM(All_Opps[[#This Row],[Close Date]],1)</f>
        <v>28</v>
      </c>
      <c r="R297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79" s="4" t="s">
        <v>6270</v>
      </c>
      <c r="T2979" s="4" t="s">
        <v>6271</v>
      </c>
      <c r="U2979" s="68">
        <v>45117</v>
      </c>
      <c r="V2979" s="347" t="s">
        <v>18</v>
      </c>
      <c r="W2979" s="341">
        <v>176105</v>
      </c>
      <c r="X2979" s="4" t="s">
        <v>181</v>
      </c>
      <c r="Y2979" s="4" t="s">
        <v>328</v>
      </c>
      <c r="Z2979" s="68">
        <v>45077</v>
      </c>
    </row>
    <row r="2980" spans="1:26" ht="12.75" x14ac:dyDescent="0.35">
      <c r="A29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2980" s="181" t="str">
        <f>IF(All_Opps[[#This Row],[WeekMod]]&lt;&gt;"",CONCATENATE(All_Opps[[#This Row],[Opp Year]],"-",TEXT(All_Opps[[#This Row],[WeekMod]],"00#")),"")</f>
        <v>2024-034</v>
      </c>
      <c r="C29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2980" s="181" t="str">
        <f>CONCATENATE(All_Opps[[#This Row],[Opp Year]],"-",TEXT(All_Opps[[#This Row],[Week]],"00#"))</f>
        <v>2024-034</v>
      </c>
      <c r="E2980" s="181">
        <f>IFERROR(VALUE(RIGHT(All_Opps[[#This Row],[Opportunity Name]],2)),"")</f>
        <v>1</v>
      </c>
      <c r="F2980" s="181">
        <f>IFERROR(("20"&amp;LEFT(All_Opps[[#This Row],[Opportunity Name]],2))*1,"")</f>
        <v>2024</v>
      </c>
      <c r="G2980" s="181" t="str">
        <f>MID(All_Opps[[#This Row],[Opportunity Name]],3,2)</f>
        <v>04</v>
      </c>
      <c r="H2980" s="181" t="str">
        <f>LEFT(All_Opps[[#This Row],[Opportunity Name]],7)</f>
        <v>2404-02</v>
      </c>
      <c r="I2980" s="181" t="str" cm="1">
        <f t="array" ref="I29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80" s="181" t="str">
        <f>YEAR(All_Opps[[#This Row],[Close_Date]])&amp;"-"&amp;TEXT(MONTH(All_Opps[[#This Row],[Close_Date]]),"00")</f>
        <v>2023-08</v>
      </c>
      <c r="K2980" s="182">
        <f>All_Opps[[#This Row],[Created Date2]]*1</f>
        <v>45153</v>
      </c>
      <c r="L2980" s="183">
        <f>YEAR(All_Opps[[#This Row],[Created_Date]])</f>
        <v>2023</v>
      </c>
      <c r="M2980" s="184">
        <f>WEEKNUM(All_Opps[[#This Row],[Created_Date]],16)</f>
        <v>33</v>
      </c>
      <c r="N2980" s="182">
        <f>All_Opps[[#This Row],[Close Date]]*1</f>
        <v>45159</v>
      </c>
      <c r="O2980" s="185">
        <f>YEAR(All_Opps[[#This Row],[Close_Date]])</f>
        <v>2023</v>
      </c>
      <c r="P2980" s="183">
        <f>MONTH(All_Opps[[#This Row],[Close Date]])</f>
        <v>8</v>
      </c>
      <c r="Q2980" s="181">
        <f>WEEKNUM(All_Opps[[#This Row],[Close Date]],1)</f>
        <v>34</v>
      </c>
      <c r="R298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230</v>
      </c>
      <c r="S2980" s="4" t="s">
        <v>6272</v>
      </c>
      <c r="T2980" s="4" t="s">
        <v>6273</v>
      </c>
      <c r="U2980" s="68">
        <v>45159</v>
      </c>
      <c r="V2980" s="347" t="s">
        <v>19</v>
      </c>
      <c r="W2980" s="341">
        <v>22906</v>
      </c>
      <c r="X2980" s="4" t="s">
        <v>15</v>
      </c>
      <c r="Y2980" s="4" t="s">
        <v>328</v>
      </c>
      <c r="Z2980" s="68">
        <v>45153</v>
      </c>
    </row>
    <row r="2981" spans="1:26" ht="12.75" x14ac:dyDescent="0.35">
      <c r="A29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86</v>
      </c>
      <c r="B2981" s="181" t="str">
        <f>IF(All_Opps[[#This Row],[WeekMod]]&lt;&gt;"",CONCATENATE(All_Opps[[#This Row],[Opp Year]],"-",TEXT(All_Opps[[#This Row],[WeekMod]],"00#")),"")</f>
        <v>2023-086</v>
      </c>
      <c r="C29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86</v>
      </c>
      <c r="D2981" s="181" t="str">
        <f>CONCATENATE(All_Opps[[#This Row],[Opp Year]],"-",TEXT(All_Opps[[#This Row],[Week]],"00#"))</f>
        <v>2023-086</v>
      </c>
      <c r="E2981" s="181">
        <f>IFERROR(VALUE(RIGHT(All_Opps[[#This Row],[Opportunity Name]],2)),"")</f>
        <v>2</v>
      </c>
      <c r="F2981" s="181">
        <f>IFERROR(("20"&amp;LEFT(All_Opps[[#This Row],[Opportunity Name]],2))*1,"")</f>
        <v>2023</v>
      </c>
      <c r="G2981" s="181" t="str">
        <f>MID(All_Opps[[#This Row],[Opportunity Name]],3,2)</f>
        <v>11</v>
      </c>
      <c r="H2981" s="181" t="str">
        <f>LEFT(All_Opps[[#This Row],[Opportunity Name]],7)</f>
        <v>2311-10</v>
      </c>
      <c r="I2981" s="181" t="str" cm="1">
        <f t="array" ref="I29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81" s="181" t="str">
        <f>YEAR(All_Opps[[#This Row],[Close_Date]])&amp;"-"&amp;TEXT(MONTH(All_Opps[[#This Row],[Close_Date]]),"00")</f>
        <v>2023-08</v>
      </c>
      <c r="K2981" s="182">
        <f>All_Opps[[#This Row],[Created Date2]]*1</f>
        <v>45159</v>
      </c>
      <c r="L2981" s="183">
        <f>YEAR(All_Opps[[#This Row],[Created_Date]])</f>
        <v>2023</v>
      </c>
      <c r="M2981" s="184">
        <f>WEEKNUM(All_Opps[[#This Row],[Created_Date]],16)</f>
        <v>34</v>
      </c>
      <c r="N2981" s="182">
        <f>All_Opps[[#This Row],[Close Date]]*1</f>
        <v>45159</v>
      </c>
      <c r="O2981" s="185">
        <f>YEAR(All_Opps[[#This Row],[Close_Date]])</f>
        <v>2023</v>
      </c>
      <c r="P2981" s="183">
        <f>MONTH(All_Opps[[#This Row],[Close Date]])</f>
        <v>8</v>
      </c>
      <c r="Q2981" s="181">
        <f>WEEKNUM(All_Opps[[#This Row],[Close Date]],1)</f>
        <v>34</v>
      </c>
      <c r="R298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81" s="4" t="s">
        <v>6274</v>
      </c>
      <c r="T2981" s="4" t="s">
        <v>6275</v>
      </c>
      <c r="U2981" s="68">
        <v>45159</v>
      </c>
      <c r="V2981" s="347" t="s">
        <v>23</v>
      </c>
      <c r="W2981" s="9">
        <v>0</v>
      </c>
      <c r="X2981" s="4" t="s">
        <v>181</v>
      </c>
      <c r="Y2981" s="4" t="s">
        <v>3685</v>
      </c>
      <c r="Z2981" s="68">
        <v>45159</v>
      </c>
    </row>
    <row r="2982" spans="1:26" ht="12.75" x14ac:dyDescent="0.35">
      <c r="A29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2982" s="181" t="str">
        <f>IF(All_Opps[[#This Row],[WeekMod]]&lt;&gt;"",CONCATENATE(All_Opps[[#This Row],[Opp Year]],"-",TEXT(All_Opps[[#This Row],[WeekMod]],"00#")),"")</f>
        <v>2024-029</v>
      </c>
      <c r="C29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2982" s="181" t="str">
        <f>CONCATENATE(All_Opps[[#This Row],[Opp Year]],"-",TEXT(All_Opps[[#This Row],[Week]],"00#"))</f>
        <v>2024-029</v>
      </c>
      <c r="E2982" s="181">
        <f>IFERROR(VALUE(RIGHT(All_Opps[[#This Row],[Opportunity Name]],2)),"")</f>
        <v>3</v>
      </c>
      <c r="F2982" s="181">
        <f>IFERROR(("20"&amp;LEFT(All_Opps[[#This Row],[Opportunity Name]],2))*1,"")</f>
        <v>2024</v>
      </c>
      <c r="G2982" s="181" t="str">
        <f>MID(All_Opps[[#This Row],[Opportunity Name]],3,2)</f>
        <v>06</v>
      </c>
      <c r="H2982" s="181" t="str">
        <f>LEFT(All_Opps[[#This Row],[Opportunity Name]],7)</f>
        <v>2406-09</v>
      </c>
      <c r="I2982" s="181" t="str" cm="1">
        <f t="array" ref="I29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82" s="181" t="str">
        <f>YEAR(All_Opps[[#This Row],[Close_Date]])&amp;"-"&amp;TEXT(MONTH(All_Opps[[#This Row],[Close_Date]]),"00")</f>
        <v>2023-07</v>
      </c>
      <c r="K2982" s="182">
        <f>All_Opps[[#This Row],[Created Date2]]*1</f>
        <v>45117</v>
      </c>
      <c r="L2982" s="183">
        <f>YEAR(All_Opps[[#This Row],[Created_Date]])</f>
        <v>2023</v>
      </c>
      <c r="M2982" s="184">
        <f>WEEKNUM(All_Opps[[#This Row],[Created_Date]],16)</f>
        <v>28</v>
      </c>
      <c r="N2982" s="182">
        <f>All_Opps[[#This Row],[Close Date]]*1</f>
        <v>45123</v>
      </c>
      <c r="O2982" s="185">
        <f>YEAR(All_Opps[[#This Row],[Close_Date]])</f>
        <v>2023</v>
      </c>
      <c r="P2982" s="183">
        <f>MONTH(All_Opps[[#This Row],[Close Date]])</f>
        <v>7</v>
      </c>
      <c r="Q2982" s="181">
        <f>WEEKNUM(All_Opps[[#This Row],[Close Date]],1)</f>
        <v>29</v>
      </c>
      <c r="R298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327</v>
      </c>
      <c r="S2982" s="4" t="s">
        <v>6276</v>
      </c>
      <c r="T2982" s="4" t="s">
        <v>6277</v>
      </c>
      <c r="U2982" s="68">
        <v>45123</v>
      </c>
      <c r="V2982" s="347" t="s">
        <v>19</v>
      </c>
      <c r="W2982" s="9">
        <v>110883</v>
      </c>
      <c r="X2982" s="4" t="s">
        <v>175</v>
      </c>
      <c r="Y2982" s="4" t="s">
        <v>1285</v>
      </c>
      <c r="Z2982" s="68">
        <v>45117</v>
      </c>
    </row>
    <row r="2983" spans="1:26" ht="12.75" x14ac:dyDescent="0.35">
      <c r="A29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2983" s="181" t="str">
        <f>IF(All_Opps[[#This Row],[WeekMod]]&lt;&gt;"",CONCATENATE(All_Opps[[#This Row],[Opp Year]],"-",TEXT(All_Opps[[#This Row],[WeekMod]],"00#")),"")</f>
        <v>2024-035</v>
      </c>
      <c r="C29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2983" s="181" t="str">
        <f>CONCATENATE(All_Opps[[#This Row],[Opp Year]],"-",TEXT(All_Opps[[#This Row],[Week]],"00#"))</f>
        <v>2024-035</v>
      </c>
      <c r="E2983" s="181">
        <f>IFERROR(VALUE(RIGHT(All_Opps[[#This Row],[Opportunity Name]],2)),"")</f>
        <v>2</v>
      </c>
      <c r="F2983" s="181">
        <f>IFERROR(("20"&amp;LEFT(All_Opps[[#This Row],[Opportunity Name]],2))*1,"")</f>
        <v>2024</v>
      </c>
      <c r="G2983" s="181" t="str">
        <f>MID(All_Opps[[#This Row],[Opportunity Name]],3,2)</f>
        <v>07</v>
      </c>
      <c r="H2983" s="181" t="str">
        <f>LEFT(All_Opps[[#This Row],[Opportunity Name]],7)</f>
        <v>2407-15</v>
      </c>
      <c r="I2983" s="181" t="str" cm="1">
        <f t="array" ref="I29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83" s="181" t="str">
        <f>YEAR(All_Opps[[#This Row],[Close_Date]])&amp;"-"&amp;TEXT(MONTH(All_Opps[[#This Row],[Close_Date]]),"00")</f>
        <v>2023-08</v>
      </c>
      <c r="K2983" s="182">
        <f>All_Opps[[#This Row],[Created Date2]]*1</f>
        <v>45136</v>
      </c>
      <c r="L2983" s="183">
        <f>YEAR(All_Opps[[#This Row],[Created_Date]])</f>
        <v>2023</v>
      </c>
      <c r="M2983" s="184">
        <f>WEEKNUM(All_Opps[[#This Row],[Created_Date]],16)</f>
        <v>31</v>
      </c>
      <c r="N2983" s="182">
        <f>All_Opps[[#This Row],[Close Date]]*1</f>
        <v>45166</v>
      </c>
      <c r="O2983" s="185">
        <f>YEAR(All_Opps[[#This Row],[Close_Date]])</f>
        <v>2023</v>
      </c>
      <c r="P2983" s="183">
        <f>MONTH(All_Opps[[#This Row],[Close Date]])</f>
        <v>8</v>
      </c>
      <c r="Q2983" s="181">
        <f>WEEKNUM(All_Opps[[#This Row],[Close Date]],1)</f>
        <v>35</v>
      </c>
      <c r="R298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338</v>
      </c>
      <c r="S2983" s="4" t="s">
        <v>6278</v>
      </c>
      <c r="T2983" s="4" t="s">
        <v>6279</v>
      </c>
      <c r="U2983" s="68">
        <v>45166</v>
      </c>
      <c r="V2983" s="347" t="s">
        <v>19</v>
      </c>
      <c r="W2983" s="341">
        <v>79611</v>
      </c>
      <c r="X2983" s="4" t="s">
        <v>13</v>
      </c>
      <c r="Y2983" s="4" t="s">
        <v>328</v>
      </c>
      <c r="Z2983" s="68">
        <v>45136</v>
      </c>
    </row>
    <row r="2984" spans="1:26" ht="12.75" x14ac:dyDescent="0.35">
      <c r="A29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2984" s="181" t="str">
        <f>IF(All_Opps[[#This Row],[WeekMod]]&lt;&gt;"",CONCATENATE(All_Opps[[#This Row],[Opp Year]],"-",TEXT(All_Opps[[#This Row],[WeekMod]],"00#")),"")</f>
        <v>2024-033</v>
      </c>
      <c r="C29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2984" s="181" t="str">
        <f>CONCATENATE(All_Opps[[#This Row],[Opp Year]],"-",TEXT(All_Opps[[#This Row],[Week]],"00#"))</f>
        <v>2024-033</v>
      </c>
      <c r="E2984" s="181">
        <f>IFERROR(VALUE(RIGHT(All_Opps[[#This Row],[Opportunity Name]],2)),"")</f>
        <v>2</v>
      </c>
      <c r="F2984" s="181">
        <f>IFERROR(("20"&amp;LEFT(All_Opps[[#This Row],[Opportunity Name]],2))*1,"")</f>
        <v>2024</v>
      </c>
      <c r="G2984" s="181" t="str">
        <f>MID(All_Opps[[#This Row],[Opportunity Name]],3,2)</f>
        <v>07</v>
      </c>
      <c r="H2984" s="181" t="str">
        <f>LEFT(All_Opps[[#This Row],[Opportunity Name]],7)</f>
        <v>2407-15</v>
      </c>
      <c r="I2984" s="181" t="str" cm="1">
        <f t="array" ref="I29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84" s="181" t="str">
        <f>YEAR(All_Opps[[#This Row],[Close_Date]])&amp;"-"&amp;TEXT(MONTH(All_Opps[[#This Row],[Close_Date]]),"00")</f>
        <v>2023-08</v>
      </c>
      <c r="K2984" s="182">
        <f>All_Opps[[#This Row],[Created Date2]]*1</f>
        <v>45153</v>
      </c>
      <c r="L2984" s="183">
        <f>YEAR(All_Opps[[#This Row],[Created_Date]])</f>
        <v>2023</v>
      </c>
      <c r="M2984" s="184">
        <f>WEEKNUM(All_Opps[[#This Row],[Created_Date]],16)</f>
        <v>33</v>
      </c>
      <c r="N2984" s="182">
        <f>All_Opps[[#This Row],[Close Date]]*1</f>
        <v>45154</v>
      </c>
      <c r="O2984" s="185">
        <f>YEAR(All_Opps[[#This Row],[Close_Date]])</f>
        <v>2023</v>
      </c>
      <c r="P2984" s="183">
        <f>MONTH(All_Opps[[#This Row],[Close Date]])</f>
        <v>8</v>
      </c>
      <c r="Q2984" s="181">
        <f>WEEKNUM(All_Opps[[#This Row],[Close Date]],1)</f>
        <v>33</v>
      </c>
      <c r="R298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321</v>
      </c>
      <c r="S2984" s="4" t="s">
        <v>6280</v>
      </c>
      <c r="T2984" s="4" t="s">
        <v>6281</v>
      </c>
      <c r="U2984" s="68">
        <v>45154</v>
      </c>
      <c r="V2984" s="347" t="s">
        <v>19</v>
      </c>
      <c r="W2984" s="341">
        <v>78764</v>
      </c>
      <c r="X2984" s="4" t="s">
        <v>201</v>
      </c>
      <c r="Y2984" s="4" t="s">
        <v>328</v>
      </c>
      <c r="Z2984" s="68">
        <v>45153</v>
      </c>
    </row>
    <row r="2985" spans="1:26" ht="12.75" x14ac:dyDescent="0.35">
      <c r="A29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2985" s="181" t="str">
        <f>IF(All_Opps[[#This Row],[WeekMod]]&lt;&gt;"",CONCATENATE(All_Opps[[#This Row],[Opp Year]],"-",TEXT(All_Opps[[#This Row],[WeekMod]],"00#")),"")</f>
        <v>2024-034</v>
      </c>
      <c r="C29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2985" s="181" t="str">
        <f>CONCATENATE(All_Opps[[#This Row],[Opp Year]],"-",TEXT(All_Opps[[#This Row],[Week]],"00#"))</f>
        <v>2024-034</v>
      </c>
      <c r="E2985" s="181">
        <f>IFERROR(VALUE(RIGHT(All_Opps[[#This Row],[Opportunity Name]],2)),"")</f>
        <v>2</v>
      </c>
      <c r="F2985" s="181">
        <f>IFERROR(("20"&amp;LEFT(All_Opps[[#This Row],[Opportunity Name]],2))*1,"")</f>
        <v>2024</v>
      </c>
      <c r="G2985" s="181" t="str">
        <f>MID(All_Opps[[#This Row],[Opportunity Name]],3,2)</f>
        <v>04</v>
      </c>
      <c r="H2985" s="181" t="str">
        <f>LEFT(All_Opps[[#This Row],[Opportunity Name]],7)</f>
        <v>2404-03</v>
      </c>
      <c r="I2985" s="181" t="str" cm="1">
        <f t="array" ref="I29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85" s="181" t="str">
        <f>YEAR(All_Opps[[#This Row],[Close_Date]])&amp;"-"&amp;TEXT(MONTH(All_Opps[[#This Row],[Close_Date]]),"00")</f>
        <v>2023-08</v>
      </c>
      <c r="K2985" s="182">
        <f>All_Opps[[#This Row],[Created Date2]]*1</f>
        <v>45145</v>
      </c>
      <c r="L2985" s="183">
        <f>YEAR(All_Opps[[#This Row],[Created_Date]])</f>
        <v>2023</v>
      </c>
      <c r="M2985" s="184">
        <f>WEEKNUM(All_Opps[[#This Row],[Created_Date]],16)</f>
        <v>32</v>
      </c>
      <c r="N2985" s="182">
        <f>All_Opps[[#This Row],[Close Date]]*1</f>
        <v>45161</v>
      </c>
      <c r="O2985" s="185">
        <f>YEAR(All_Opps[[#This Row],[Close_Date]])</f>
        <v>2023</v>
      </c>
      <c r="P2985" s="183">
        <f>MONTH(All_Opps[[#This Row],[Close Date]])</f>
        <v>8</v>
      </c>
      <c r="Q2985" s="181">
        <f>WEEKNUM(All_Opps[[#This Row],[Close Date]],1)</f>
        <v>34</v>
      </c>
      <c r="R298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238</v>
      </c>
      <c r="S2985" s="4" t="s">
        <v>6282</v>
      </c>
      <c r="T2985" s="4" t="s">
        <v>6283</v>
      </c>
      <c r="U2985" s="68">
        <v>45161</v>
      </c>
      <c r="V2985" s="347" t="s">
        <v>19</v>
      </c>
      <c r="W2985" s="341">
        <v>31954</v>
      </c>
      <c r="X2985" s="4" t="s">
        <v>13</v>
      </c>
      <c r="Y2985" s="4" t="s">
        <v>328</v>
      </c>
      <c r="Z2985" s="68">
        <v>45145</v>
      </c>
    </row>
    <row r="2986" spans="1:26" ht="12.75" x14ac:dyDescent="0.35">
      <c r="A29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2986" s="181" t="str">
        <f>IF(All_Opps[[#This Row],[WeekMod]]&lt;&gt;"",CONCATENATE(All_Opps[[#This Row],[Opp Year]],"-",TEXT(All_Opps[[#This Row],[WeekMod]],"00#")),"")</f>
        <v>2024-034</v>
      </c>
      <c r="C29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2986" s="181" t="str">
        <f>CONCATENATE(All_Opps[[#This Row],[Opp Year]],"-",TEXT(All_Opps[[#This Row],[Week]],"00#"))</f>
        <v>2024-034</v>
      </c>
      <c r="E2986" s="181">
        <f>IFERROR(VALUE(RIGHT(All_Opps[[#This Row],[Opportunity Name]],2)),"")</f>
        <v>3</v>
      </c>
      <c r="F2986" s="181">
        <f>IFERROR(("20"&amp;LEFT(All_Opps[[#This Row],[Opportunity Name]],2))*1,"")</f>
        <v>2024</v>
      </c>
      <c r="G2986" s="181" t="str">
        <f>MID(All_Opps[[#This Row],[Opportunity Name]],3,2)</f>
        <v>06</v>
      </c>
      <c r="H2986" s="181" t="str">
        <f>LEFT(All_Opps[[#This Row],[Opportunity Name]],7)</f>
        <v>2406-10</v>
      </c>
      <c r="I2986" s="181" t="str" cm="1">
        <f t="array" ref="I29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86" s="181" t="str">
        <f>YEAR(All_Opps[[#This Row],[Close_Date]])&amp;"-"&amp;TEXT(MONTH(All_Opps[[#This Row],[Close_Date]]),"00")</f>
        <v>2023-08</v>
      </c>
      <c r="K2986" s="182">
        <f>All_Opps[[#This Row],[Created Date2]]*1</f>
        <v>45158</v>
      </c>
      <c r="L2986" s="183">
        <f>YEAR(All_Opps[[#This Row],[Created_Date]])</f>
        <v>2023</v>
      </c>
      <c r="M2986" s="184">
        <f>WEEKNUM(All_Opps[[#This Row],[Created_Date]],16)</f>
        <v>34</v>
      </c>
      <c r="N2986" s="182">
        <f>All_Opps[[#This Row],[Close Date]]*1</f>
        <v>45161</v>
      </c>
      <c r="O2986" s="185">
        <f>YEAR(All_Opps[[#This Row],[Close_Date]])</f>
        <v>2023</v>
      </c>
      <c r="P2986" s="183">
        <f>MONTH(All_Opps[[#This Row],[Close Date]])</f>
        <v>8</v>
      </c>
      <c r="Q2986" s="181">
        <f>WEEKNUM(All_Opps[[#This Row],[Close Date]],1)</f>
        <v>34</v>
      </c>
      <c r="R298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286</v>
      </c>
      <c r="S2986" s="4" t="s">
        <v>6284</v>
      </c>
      <c r="T2986" s="4" t="s">
        <v>6285</v>
      </c>
      <c r="U2986" s="68">
        <v>45161</v>
      </c>
      <c r="V2986" s="347" t="s">
        <v>19</v>
      </c>
      <c r="W2986" s="341">
        <v>28799</v>
      </c>
      <c r="X2986" s="4" t="s">
        <v>15</v>
      </c>
      <c r="Y2986" s="4" t="s">
        <v>328</v>
      </c>
      <c r="Z2986" s="68">
        <v>45158</v>
      </c>
    </row>
    <row r="2987" spans="1:26" ht="12.75" x14ac:dyDescent="0.35">
      <c r="A29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2987" s="181" t="str">
        <f>IF(All_Opps[[#This Row],[WeekMod]]&lt;&gt;"",CONCATENATE(All_Opps[[#This Row],[Opp Year]],"-",TEXT(All_Opps[[#This Row],[WeekMod]],"00#")),"")</f>
        <v>2024-035</v>
      </c>
      <c r="C29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2987" s="181" t="str">
        <f>CONCATENATE(All_Opps[[#This Row],[Opp Year]],"-",TEXT(All_Opps[[#This Row],[Week]],"00#"))</f>
        <v>2024-035</v>
      </c>
      <c r="E2987" s="181">
        <f>IFERROR(VALUE(RIGHT(All_Opps[[#This Row],[Opportunity Name]],2)),"")</f>
        <v>1</v>
      </c>
      <c r="F2987" s="181">
        <f>IFERROR(("20"&amp;LEFT(All_Opps[[#This Row],[Opportunity Name]],2))*1,"")</f>
        <v>2024</v>
      </c>
      <c r="G2987" s="181" t="str">
        <f>MID(All_Opps[[#This Row],[Opportunity Name]],3,2)</f>
        <v>06</v>
      </c>
      <c r="H2987" s="181" t="str">
        <f>LEFT(All_Opps[[#This Row],[Opportunity Name]],7)</f>
        <v>2406 We</v>
      </c>
      <c r="I2987" s="181" t="str" cm="1">
        <f t="array" ref="I29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87" s="181" t="str">
        <f>YEAR(All_Opps[[#This Row],[Close_Date]])&amp;"-"&amp;TEXT(MONTH(All_Opps[[#This Row],[Close_Date]]),"00")</f>
        <v>2023-09</v>
      </c>
      <c r="K2987" s="182">
        <f>All_Opps[[#This Row],[Created Date2]]*1</f>
        <v>45156</v>
      </c>
      <c r="L2987" s="183">
        <f>YEAR(All_Opps[[#This Row],[Created_Date]])</f>
        <v>2023</v>
      </c>
      <c r="M2987" s="184">
        <f>WEEKNUM(All_Opps[[#This Row],[Created_Date]],16)</f>
        <v>33</v>
      </c>
      <c r="N2987" s="182">
        <f>All_Opps[[#This Row],[Close Date]]*1</f>
        <v>45170</v>
      </c>
      <c r="O2987" s="185">
        <f>YEAR(All_Opps[[#This Row],[Close_Date]])</f>
        <v>2023</v>
      </c>
      <c r="P2987" s="183">
        <f>MONTH(All_Opps[[#This Row],[Close Date]])</f>
        <v>9</v>
      </c>
      <c r="Q2987" s="181">
        <f>WEEKNUM(All_Opps[[#This Row],[Close Date]],1)</f>
        <v>35</v>
      </c>
      <c r="R298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87" s="4" t="s">
        <v>6286</v>
      </c>
      <c r="T2987" s="4" t="s">
        <v>6287</v>
      </c>
      <c r="U2987" s="68">
        <v>45170</v>
      </c>
      <c r="V2987" s="347" t="s">
        <v>18</v>
      </c>
      <c r="W2987" s="9">
        <v>15405</v>
      </c>
      <c r="X2987" s="4" t="s">
        <v>13</v>
      </c>
      <c r="Y2987" s="4" t="s">
        <v>6037</v>
      </c>
      <c r="Z2987" s="68">
        <v>45156</v>
      </c>
    </row>
    <row r="2988" spans="1:26" ht="12.75" x14ac:dyDescent="0.35">
      <c r="A29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2988" s="181" t="str">
        <f>IF(All_Opps[[#This Row],[WeekMod]]&lt;&gt;"",CONCATENATE(All_Opps[[#This Row],[Opp Year]],"-",TEXT(All_Opps[[#This Row],[WeekMod]],"00#")),"")</f>
        <v>2024-032</v>
      </c>
      <c r="C29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2988" s="181" t="str">
        <f>CONCATENATE(All_Opps[[#This Row],[Opp Year]],"-",TEXT(All_Opps[[#This Row],[Week]],"00#"))</f>
        <v>2024-032</v>
      </c>
      <c r="E2988" s="181">
        <f>IFERROR(VALUE(RIGHT(All_Opps[[#This Row],[Opportunity Name]],2)),"")</f>
        <v>2</v>
      </c>
      <c r="F2988" s="181">
        <f>IFERROR(("20"&amp;LEFT(All_Opps[[#This Row],[Opportunity Name]],2))*1,"")</f>
        <v>2024</v>
      </c>
      <c r="G2988" s="181" t="str">
        <f>MID(All_Opps[[#This Row],[Opportunity Name]],3,2)</f>
        <v>07</v>
      </c>
      <c r="H2988" s="181" t="str">
        <f>LEFT(All_Opps[[#This Row],[Opportunity Name]],7)</f>
        <v>2407-15</v>
      </c>
      <c r="I2988" s="181" t="str" cm="1">
        <f t="array" ref="I29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88" s="181" t="str">
        <f>YEAR(All_Opps[[#This Row],[Close_Date]])&amp;"-"&amp;TEXT(MONTH(All_Opps[[#This Row],[Close_Date]]),"00")</f>
        <v>2023-08</v>
      </c>
      <c r="K2988" s="182">
        <f>All_Opps[[#This Row],[Created Date2]]*1</f>
        <v>45141</v>
      </c>
      <c r="L2988" s="183">
        <f>YEAR(All_Opps[[#This Row],[Created_Date]])</f>
        <v>2023</v>
      </c>
      <c r="M2988" s="184">
        <f>WEEKNUM(All_Opps[[#This Row],[Created_Date]],16)</f>
        <v>31</v>
      </c>
      <c r="N2988" s="182">
        <f>All_Opps[[#This Row],[Close Date]]*1</f>
        <v>45145</v>
      </c>
      <c r="O2988" s="185">
        <f>YEAR(All_Opps[[#This Row],[Close_Date]])</f>
        <v>2023</v>
      </c>
      <c r="P2988" s="183">
        <f>MONTH(All_Opps[[#This Row],[Close Date]])</f>
        <v>8</v>
      </c>
      <c r="Q2988" s="181">
        <f>WEEKNUM(All_Opps[[#This Row],[Close Date]],1)</f>
        <v>32</v>
      </c>
      <c r="R298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333</v>
      </c>
      <c r="S2988" s="4" t="s">
        <v>6288</v>
      </c>
      <c r="T2988" s="4" t="s">
        <v>6289</v>
      </c>
      <c r="U2988" s="68">
        <v>45145</v>
      </c>
      <c r="V2988" s="347" t="s">
        <v>19</v>
      </c>
      <c r="W2988" s="341">
        <v>36917</v>
      </c>
      <c r="X2988" s="4" t="s">
        <v>5</v>
      </c>
      <c r="Y2988" s="4" t="s">
        <v>328</v>
      </c>
      <c r="Z2988" s="68">
        <v>45141</v>
      </c>
    </row>
    <row r="2989" spans="1:26" ht="12.75" x14ac:dyDescent="0.35">
      <c r="A29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2989" s="181" t="str">
        <f>IF(All_Opps[[#This Row],[WeekMod]]&lt;&gt;"",CONCATENATE(All_Opps[[#This Row],[Opp Year]],"-",TEXT(All_Opps[[#This Row],[WeekMod]],"00#")),"")</f>
        <v>2024-030</v>
      </c>
      <c r="C29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2989" s="181" t="str">
        <f>CONCATENATE(All_Opps[[#This Row],[Opp Year]],"-",TEXT(All_Opps[[#This Row],[Week]],"00#"))</f>
        <v>2024-030</v>
      </c>
      <c r="E2989" s="181">
        <f>IFERROR(VALUE(RIGHT(All_Opps[[#This Row],[Opportunity Name]],2)),"")</f>
        <v>2</v>
      </c>
      <c r="F2989" s="181">
        <f>IFERROR(("20"&amp;LEFT(All_Opps[[#This Row],[Opportunity Name]],2))*1,"")</f>
        <v>2024</v>
      </c>
      <c r="G2989" s="181" t="str">
        <f>MID(All_Opps[[#This Row],[Opportunity Name]],3,2)</f>
        <v>08</v>
      </c>
      <c r="H2989" s="181" t="str">
        <f>LEFT(All_Opps[[#This Row],[Opportunity Name]],7)</f>
        <v>2408-08</v>
      </c>
      <c r="I2989" s="181" t="str" cm="1">
        <f t="array" ref="I29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89" s="181" t="str">
        <f>YEAR(All_Opps[[#This Row],[Close_Date]])&amp;"-"&amp;TEXT(MONTH(All_Opps[[#This Row],[Close_Date]]),"00")</f>
        <v>2023-07</v>
      </c>
      <c r="K2989" s="182">
        <f>All_Opps[[#This Row],[Created Date2]]*1</f>
        <v>45127</v>
      </c>
      <c r="L2989" s="183">
        <f>YEAR(All_Opps[[#This Row],[Created_Date]])</f>
        <v>2023</v>
      </c>
      <c r="M2989" s="184">
        <f>WEEKNUM(All_Opps[[#This Row],[Created_Date]],16)</f>
        <v>29</v>
      </c>
      <c r="N2989" s="182">
        <f>All_Opps[[#This Row],[Close Date]]*1</f>
        <v>45131</v>
      </c>
      <c r="O2989" s="185">
        <f>YEAR(All_Opps[[#This Row],[Close_Date]])</f>
        <v>2023</v>
      </c>
      <c r="P2989" s="183">
        <f>MONTH(All_Opps[[#This Row],[Close Date]])</f>
        <v>7</v>
      </c>
      <c r="Q2989" s="181">
        <f>WEEKNUM(All_Opps[[#This Row],[Close Date]],1)</f>
        <v>30</v>
      </c>
      <c r="R298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378</v>
      </c>
      <c r="S2989" s="4" t="s">
        <v>6290</v>
      </c>
      <c r="T2989" s="4" t="s">
        <v>6291</v>
      </c>
      <c r="U2989" s="68">
        <v>45131</v>
      </c>
      <c r="V2989" s="347" t="s">
        <v>19</v>
      </c>
      <c r="W2989" s="341">
        <v>22697</v>
      </c>
      <c r="X2989" s="4" t="s">
        <v>11</v>
      </c>
      <c r="Y2989" s="4" t="s">
        <v>328</v>
      </c>
      <c r="Z2989" s="68">
        <v>45127</v>
      </c>
    </row>
    <row r="2990" spans="1:26" ht="12.75" x14ac:dyDescent="0.35">
      <c r="A29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2990" s="181" t="str">
        <f>IF(All_Opps[[#This Row],[WeekMod]]&lt;&gt;"",CONCATENATE(All_Opps[[#This Row],[Opp Year]],"-",TEXT(All_Opps[[#This Row],[WeekMod]],"00#")),"")</f>
        <v>2024-031</v>
      </c>
      <c r="C29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2990" s="181" t="str">
        <f>CONCATENATE(All_Opps[[#This Row],[Opp Year]],"-",TEXT(All_Opps[[#This Row],[Week]],"00#"))</f>
        <v>2024-031</v>
      </c>
      <c r="E2990" s="181">
        <f>IFERROR(VALUE(RIGHT(All_Opps[[#This Row],[Opportunity Name]],2)),"")</f>
        <v>2</v>
      </c>
      <c r="F2990" s="181">
        <f>IFERROR(("20"&amp;LEFT(All_Opps[[#This Row],[Opportunity Name]],2))*1,"")</f>
        <v>2024</v>
      </c>
      <c r="G2990" s="181" t="str">
        <f>MID(All_Opps[[#This Row],[Opportunity Name]],3,2)</f>
        <v>06</v>
      </c>
      <c r="H2990" s="181" t="str">
        <f>LEFT(All_Opps[[#This Row],[Opportunity Name]],7)</f>
        <v>2406-05</v>
      </c>
      <c r="I2990" s="181" t="str" cm="1">
        <f t="array" ref="I29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90" s="181" t="str">
        <f>YEAR(All_Opps[[#This Row],[Close_Date]])&amp;"-"&amp;TEXT(MONTH(All_Opps[[#This Row],[Close_Date]]),"00")</f>
        <v>2023-07</v>
      </c>
      <c r="K2990" s="182">
        <f>All_Opps[[#This Row],[Created Date2]]*1</f>
        <v>45071</v>
      </c>
      <c r="L2990" s="183">
        <f>YEAR(All_Opps[[#This Row],[Created_Date]])</f>
        <v>2023</v>
      </c>
      <c r="M2990" s="184">
        <f>WEEKNUM(All_Opps[[#This Row],[Created_Date]],16)</f>
        <v>21</v>
      </c>
      <c r="N2990" s="182">
        <f>All_Opps[[#This Row],[Close Date]]*1</f>
        <v>45137</v>
      </c>
      <c r="O2990" s="185">
        <f>YEAR(All_Opps[[#This Row],[Close_Date]])</f>
        <v>2023</v>
      </c>
      <c r="P2990" s="183">
        <f>MONTH(All_Opps[[#This Row],[Close Date]])</f>
        <v>7</v>
      </c>
      <c r="Q2990" s="181">
        <f>WEEKNUM(All_Opps[[#This Row],[Close Date]],1)</f>
        <v>31</v>
      </c>
      <c r="R29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90" s="4" t="s">
        <v>6292</v>
      </c>
      <c r="T2990" s="4" t="s">
        <v>6293</v>
      </c>
      <c r="U2990" s="68">
        <v>45137</v>
      </c>
      <c r="V2990" s="347" t="s">
        <v>18</v>
      </c>
      <c r="W2990" s="341">
        <v>57774</v>
      </c>
      <c r="X2990" s="4" t="s">
        <v>155</v>
      </c>
      <c r="Y2990" s="4" t="s">
        <v>328</v>
      </c>
      <c r="Z2990" s="68">
        <v>45071</v>
      </c>
    </row>
    <row r="2991" spans="1:26" ht="12.75" x14ac:dyDescent="0.35">
      <c r="A29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2991" s="181" t="str">
        <f>IF(All_Opps[[#This Row],[WeekMod]]&lt;&gt;"",CONCATENATE(All_Opps[[#This Row],[Opp Year]],"-",TEXT(All_Opps[[#This Row],[WeekMod]],"00#")),"")</f>
        <v>2024-036</v>
      </c>
      <c r="C29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2991" s="181" t="str">
        <f>CONCATENATE(All_Opps[[#This Row],[Opp Year]],"-",TEXT(All_Opps[[#This Row],[Week]],"00#"))</f>
        <v>2024-036</v>
      </c>
      <c r="E2991" s="181">
        <f>IFERROR(VALUE(RIGHT(All_Opps[[#This Row],[Opportunity Name]],2)),"")</f>
        <v>4</v>
      </c>
      <c r="F2991" s="181">
        <f>IFERROR(("20"&amp;LEFT(All_Opps[[#This Row],[Opportunity Name]],2))*1,"")</f>
        <v>2024</v>
      </c>
      <c r="G2991" s="181" t="str">
        <f>MID(All_Opps[[#This Row],[Opportunity Name]],3,2)</f>
        <v>05</v>
      </c>
      <c r="H2991" s="181" t="str">
        <f>LEFT(All_Opps[[#This Row],[Opportunity Name]],7)</f>
        <v>2405-03</v>
      </c>
      <c r="I2991" s="181" t="str" cm="1">
        <f t="array" ref="I29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91" s="181" t="str">
        <f>YEAR(All_Opps[[#This Row],[Close_Date]])&amp;"-"&amp;TEXT(MONTH(All_Opps[[#This Row],[Close_Date]]),"00")</f>
        <v>2023-09</v>
      </c>
      <c r="K2991" s="182">
        <f>All_Opps[[#This Row],[Created Date2]]*1</f>
        <v>45167</v>
      </c>
      <c r="L2991" s="183">
        <f>YEAR(All_Opps[[#This Row],[Created_Date]])</f>
        <v>2023</v>
      </c>
      <c r="M2991" s="184">
        <f>WEEKNUM(All_Opps[[#This Row],[Created_Date]],16)</f>
        <v>35</v>
      </c>
      <c r="N2991" s="182">
        <f>All_Opps[[#This Row],[Close Date]]*1</f>
        <v>45173</v>
      </c>
      <c r="O2991" s="185">
        <f>YEAR(All_Opps[[#This Row],[Close_Date]])</f>
        <v>2023</v>
      </c>
      <c r="P2991" s="183">
        <f>MONTH(All_Opps[[#This Row],[Close Date]])</f>
        <v>9</v>
      </c>
      <c r="Q2991" s="181">
        <f>WEEKNUM(All_Opps[[#This Row],[Close Date]],1)</f>
        <v>36</v>
      </c>
      <c r="R299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246</v>
      </c>
      <c r="S2991" s="4" t="s">
        <v>6294</v>
      </c>
      <c r="T2991" s="4" t="s">
        <v>6295</v>
      </c>
      <c r="U2991" s="68">
        <v>45173</v>
      </c>
      <c r="V2991" s="347" t="s">
        <v>19</v>
      </c>
      <c r="W2991" s="341">
        <v>188319</v>
      </c>
      <c r="X2991" s="4" t="s">
        <v>11</v>
      </c>
      <c r="Y2991" s="4" t="s">
        <v>328</v>
      </c>
      <c r="Z2991" s="68">
        <v>45167</v>
      </c>
    </row>
    <row r="2992" spans="1:26" ht="12.75" x14ac:dyDescent="0.35">
      <c r="A29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2992" s="181" t="str">
        <f>IF(All_Opps[[#This Row],[WeekMod]]&lt;&gt;"",CONCATENATE(All_Opps[[#This Row],[Opp Year]],"-",TEXT(All_Opps[[#This Row],[WeekMod]],"00#")),"")</f>
        <v>2024-034</v>
      </c>
      <c r="C29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2992" s="181" t="str">
        <f>CONCATENATE(All_Opps[[#This Row],[Opp Year]],"-",TEXT(All_Opps[[#This Row],[Week]],"00#"))</f>
        <v>2024-034</v>
      </c>
      <c r="E2992" s="181">
        <f>IFERROR(VALUE(RIGHT(All_Opps[[#This Row],[Opportunity Name]],2)),"")</f>
        <v>2</v>
      </c>
      <c r="F2992" s="181">
        <f>IFERROR(("20"&amp;LEFT(All_Opps[[#This Row],[Opportunity Name]],2))*1,"")</f>
        <v>2024</v>
      </c>
      <c r="G2992" s="181" t="str">
        <f>MID(All_Opps[[#This Row],[Opportunity Name]],3,2)</f>
        <v>08</v>
      </c>
      <c r="H2992" s="181" t="str">
        <f>LEFT(All_Opps[[#This Row],[Opportunity Name]],7)</f>
        <v>2408 Ta</v>
      </c>
      <c r="I2992" s="181" t="str" cm="1">
        <f t="array" ref="I29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92" s="181" t="str">
        <f>YEAR(All_Opps[[#This Row],[Close_Date]])&amp;"-"&amp;TEXT(MONTH(All_Opps[[#This Row],[Close_Date]]),"00")</f>
        <v>2023-08</v>
      </c>
      <c r="K2992" s="182">
        <f>All_Opps[[#This Row],[Created Date2]]*1</f>
        <v>45145</v>
      </c>
      <c r="L2992" s="183">
        <f>YEAR(All_Opps[[#This Row],[Created_Date]])</f>
        <v>2023</v>
      </c>
      <c r="M2992" s="184">
        <f>WEEKNUM(All_Opps[[#This Row],[Created_Date]],16)</f>
        <v>32</v>
      </c>
      <c r="N2992" s="182">
        <f>All_Opps[[#This Row],[Close Date]]*1</f>
        <v>45164</v>
      </c>
      <c r="O2992" s="185">
        <f>YEAR(All_Opps[[#This Row],[Close_Date]])</f>
        <v>2023</v>
      </c>
      <c r="P2992" s="183">
        <f>MONTH(All_Opps[[#This Row],[Close Date]])</f>
        <v>8</v>
      </c>
      <c r="Q2992" s="181">
        <f>WEEKNUM(All_Opps[[#This Row],[Close Date]],1)</f>
        <v>34</v>
      </c>
      <c r="R299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92" s="4" t="s">
        <v>6296</v>
      </c>
      <c r="T2992" s="4" t="s">
        <v>6297</v>
      </c>
      <c r="U2992" s="68">
        <v>45164</v>
      </c>
      <c r="V2992" s="347" t="s">
        <v>18</v>
      </c>
      <c r="W2992" s="9">
        <v>17617</v>
      </c>
      <c r="X2992" s="4" t="s">
        <v>11</v>
      </c>
      <c r="Y2992" s="4" t="s">
        <v>5320</v>
      </c>
      <c r="Z2992" s="68">
        <v>45145</v>
      </c>
    </row>
    <row r="2993" spans="1:26" ht="12.75" x14ac:dyDescent="0.35">
      <c r="A29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2993" s="181" t="str">
        <f>IF(All_Opps[[#This Row],[WeekMod]]&lt;&gt;"",CONCATENATE(All_Opps[[#This Row],[Opp Year]],"-",TEXT(All_Opps[[#This Row],[WeekMod]],"00#")),"")</f>
        <v>2024-031</v>
      </c>
      <c r="C29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2993" s="181" t="str">
        <f>CONCATENATE(All_Opps[[#This Row],[Opp Year]],"-",TEXT(All_Opps[[#This Row],[Week]],"00#"))</f>
        <v>2024-031</v>
      </c>
      <c r="E2993" s="181">
        <f>IFERROR(VALUE(RIGHT(All_Opps[[#This Row],[Opportunity Name]],2)),"")</f>
        <v>2</v>
      </c>
      <c r="F2993" s="181">
        <f>IFERROR(("20"&amp;LEFT(All_Opps[[#This Row],[Opportunity Name]],2))*1,"")</f>
        <v>2024</v>
      </c>
      <c r="G2993" s="181" t="str">
        <f>MID(All_Opps[[#This Row],[Opportunity Name]],3,2)</f>
        <v>08</v>
      </c>
      <c r="H2993" s="181" t="str">
        <f>LEFT(All_Opps[[#This Row],[Opportunity Name]],7)</f>
        <v>2408 Tr</v>
      </c>
      <c r="I2993" s="181" t="str" cm="1">
        <f t="array" ref="I29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93" s="181" t="str">
        <f>YEAR(All_Opps[[#This Row],[Close_Date]])&amp;"-"&amp;TEXT(MONTH(All_Opps[[#This Row],[Close_Date]]),"00")</f>
        <v>2023-07</v>
      </c>
      <c r="K2993" s="182">
        <f>All_Opps[[#This Row],[Created Date2]]*1</f>
        <v>45123</v>
      </c>
      <c r="L2993" s="183">
        <f>YEAR(All_Opps[[#This Row],[Created_Date]])</f>
        <v>2023</v>
      </c>
      <c r="M2993" s="184">
        <f>WEEKNUM(All_Opps[[#This Row],[Created_Date]],16)</f>
        <v>29</v>
      </c>
      <c r="N2993" s="182">
        <f>All_Opps[[#This Row],[Close Date]]*1</f>
        <v>45138</v>
      </c>
      <c r="O2993" s="185">
        <f>YEAR(All_Opps[[#This Row],[Close_Date]])</f>
        <v>2023</v>
      </c>
      <c r="P2993" s="183">
        <f>MONTH(All_Opps[[#This Row],[Close Date]])</f>
        <v>7</v>
      </c>
      <c r="Q2993" s="181">
        <f>WEEKNUM(All_Opps[[#This Row],[Close Date]],1)</f>
        <v>31</v>
      </c>
      <c r="R29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93" s="4" t="s">
        <v>6298</v>
      </c>
      <c r="T2993" s="4" t="s">
        <v>6299</v>
      </c>
      <c r="U2993" s="68">
        <v>45138</v>
      </c>
      <c r="V2993" s="347" t="s">
        <v>18</v>
      </c>
      <c r="W2993" s="9">
        <v>68915</v>
      </c>
      <c r="X2993" s="4" t="s">
        <v>15</v>
      </c>
      <c r="Y2993" s="4" t="s">
        <v>5320</v>
      </c>
      <c r="Z2993" s="68">
        <v>45123</v>
      </c>
    </row>
    <row r="2994" spans="1:26" ht="12.75" x14ac:dyDescent="0.35">
      <c r="A29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2994" s="181" t="str">
        <f>IF(All_Opps[[#This Row],[WeekMod]]&lt;&gt;"",CONCATENATE(All_Opps[[#This Row],[Opp Year]],"-",TEXT(All_Opps[[#This Row],[WeekMod]],"00#")),"")</f>
        <v>2024-036</v>
      </c>
      <c r="C29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2994" s="181" t="str">
        <f>CONCATENATE(All_Opps[[#This Row],[Opp Year]],"-",TEXT(All_Opps[[#This Row],[Week]],"00#"))</f>
        <v>2024-036</v>
      </c>
      <c r="E2994" s="181">
        <f>IFERROR(VALUE(RIGHT(All_Opps[[#This Row],[Opportunity Name]],2)),"")</f>
        <v>5</v>
      </c>
      <c r="F2994" s="181">
        <f>IFERROR(("20"&amp;LEFT(All_Opps[[#This Row],[Opportunity Name]],2))*1,"")</f>
        <v>2024</v>
      </c>
      <c r="G2994" s="181" t="str">
        <f>MID(All_Opps[[#This Row],[Opportunity Name]],3,2)</f>
        <v>07</v>
      </c>
      <c r="H2994" s="181" t="str">
        <f>LEFT(All_Opps[[#This Row],[Opportunity Name]],7)</f>
        <v>2407-16</v>
      </c>
      <c r="I2994" s="181" t="str" cm="1">
        <f t="array" ref="I29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94" s="181" t="str">
        <f>YEAR(All_Opps[[#This Row],[Close_Date]])&amp;"-"&amp;TEXT(MONTH(All_Opps[[#This Row],[Close_Date]]),"00")</f>
        <v>2023-09</v>
      </c>
      <c r="K2994" s="182">
        <f>All_Opps[[#This Row],[Created Date2]]*1</f>
        <v>45160</v>
      </c>
      <c r="L2994" s="183">
        <f>YEAR(All_Opps[[#This Row],[Created_Date]])</f>
        <v>2023</v>
      </c>
      <c r="M2994" s="184">
        <f>WEEKNUM(All_Opps[[#This Row],[Created_Date]],16)</f>
        <v>34</v>
      </c>
      <c r="N2994" s="182">
        <f>All_Opps[[#This Row],[Close Date]]*1</f>
        <v>45175</v>
      </c>
      <c r="O2994" s="185">
        <f>YEAR(All_Opps[[#This Row],[Close_Date]])</f>
        <v>2023</v>
      </c>
      <c r="P2994" s="183">
        <f>MONTH(All_Opps[[#This Row],[Close Date]])</f>
        <v>9</v>
      </c>
      <c r="Q2994" s="181">
        <f>WEEKNUM(All_Opps[[#This Row],[Close Date]],1)</f>
        <v>36</v>
      </c>
      <c r="R299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314</v>
      </c>
      <c r="S2994" s="4" t="s">
        <v>6300</v>
      </c>
      <c r="T2994" s="4" t="s">
        <v>6301</v>
      </c>
      <c r="U2994" s="68">
        <v>45175</v>
      </c>
      <c r="V2994" s="347" t="s">
        <v>19</v>
      </c>
      <c r="W2994" s="9">
        <v>220598</v>
      </c>
      <c r="X2994" s="4" t="s">
        <v>12</v>
      </c>
      <c r="Y2994" s="4" t="s">
        <v>1285</v>
      </c>
      <c r="Z2994" s="68">
        <v>45160</v>
      </c>
    </row>
    <row r="2995" spans="1:26" ht="12.75" x14ac:dyDescent="0.35">
      <c r="A29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2995" s="181" t="str">
        <f>IF(All_Opps[[#This Row],[WeekMod]]&lt;&gt;"",CONCATENATE(All_Opps[[#This Row],[Opp Year]],"-",TEXT(All_Opps[[#This Row],[WeekMod]],"00#")),"")</f>
        <v>2024-035</v>
      </c>
      <c r="C29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2995" s="181" t="str">
        <f>CONCATENATE(All_Opps[[#This Row],[Opp Year]],"-",TEXT(All_Opps[[#This Row],[Week]],"00#"))</f>
        <v>2024-035</v>
      </c>
      <c r="E2995" s="181">
        <f>IFERROR(VALUE(RIGHT(All_Opps[[#This Row],[Opportunity Name]],2)),"")</f>
        <v>6</v>
      </c>
      <c r="F2995" s="181">
        <f>IFERROR(("20"&amp;LEFT(All_Opps[[#This Row],[Opportunity Name]],2))*1,"")</f>
        <v>2024</v>
      </c>
      <c r="G2995" s="181" t="str">
        <f>MID(All_Opps[[#This Row],[Opportunity Name]],3,2)</f>
        <v>01</v>
      </c>
      <c r="H2995" s="181" t="str">
        <f>LEFT(All_Opps[[#This Row],[Opportunity Name]],7)</f>
        <v>2401 Vi</v>
      </c>
      <c r="I2995" s="181" t="str" cm="1">
        <f t="array" ref="I29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95" s="181" t="str">
        <f>YEAR(All_Opps[[#This Row],[Close_Date]])&amp;"-"&amp;TEXT(MONTH(All_Opps[[#This Row],[Close_Date]]),"00")</f>
        <v>2023-09</v>
      </c>
      <c r="K2995" s="182">
        <f>All_Opps[[#This Row],[Created Date2]]*1</f>
        <v>45154</v>
      </c>
      <c r="L2995" s="183">
        <f>YEAR(All_Opps[[#This Row],[Created_Date]])</f>
        <v>2023</v>
      </c>
      <c r="M2995" s="184">
        <f>WEEKNUM(All_Opps[[#This Row],[Created_Date]],16)</f>
        <v>33</v>
      </c>
      <c r="N2995" s="182">
        <f>All_Opps[[#This Row],[Close Date]]*1</f>
        <v>45170</v>
      </c>
      <c r="O2995" s="185">
        <f>YEAR(All_Opps[[#This Row],[Close_Date]])</f>
        <v>2023</v>
      </c>
      <c r="P2995" s="183">
        <f>MONTH(All_Opps[[#This Row],[Close Date]])</f>
        <v>9</v>
      </c>
      <c r="Q2995" s="181">
        <f>WEEKNUM(All_Opps[[#This Row],[Close Date]],1)</f>
        <v>35</v>
      </c>
      <c r="R299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95" s="4" t="s">
        <v>6302</v>
      </c>
      <c r="T2995" s="4" t="s">
        <v>6303</v>
      </c>
      <c r="U2995" s="68">
        <v>45170</v>
      </c>
      <c r="V2995" s="347" t="s">
        <v>21</v>
      </c>
      <c r="W2995" s="9">
        <v>111162</v>
      </c>
      <c r="X2995" s="4" t="s">
        <v>6</v>
      </c>
      <c r="Y2995" s="4" t="s">
        <v>1285</v>
      </c>
      <c r="Z2995" s="68">
        <v>45154</v>
      </c>
    </row>
    <row r="2996" spans="1:26" ht="12.75" x14ac:dyDescent="0.35">
      <c r="A29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2996" s="181" t="str">
        <f>IF(All_Opps[[#This Row],[WeekMod]]&lt;&gt;"",CONCATENATE(All_Opps[[#This Row],[Opp Year]],"-",TEXT(All_Opps[[#This Row],[WeekMod]],"00#")),"")</f>
        <v>2024-032</v>
      </c>
      <c r="C29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2996" s="181" t="str">
        <f>CONCATENATE(All_Opps[[#This Row],[Opp Year]],"-",TEXT(All_Opps[[#This Row],[Week]],"00#"))</f>
        <v>2024-032</v>
      </c>
      <c r="E2996" s="181">
        <f>IFERROR(VALUE(RIGHT(All_Opps[[#This Row],[Opportunity Name]],2)),"")</f>
        <v>3</v>
      </c>
      <c r="F2996" s="181">
        <f>IFERROR(("20"&amp;LEFT(All_Opps[[#This Row],[Opportunity Name]],2))*1,"")</f>
        <v>2024</v>
      </c>
      <c r="G2996" s="181" t="str">
        <f>MID(All_Opps[[#This Row],[Opportunity Name]],3,2)</f>
        <v>01</v>
      </c>
      <c r="H2996" s="181" t="str">
        <f>LEFT(All_Opps[[#This Row],[Opportunity Name]],7)</f>
        <v>2401 Oa</v>
      </c>
      <c r="I2996" s="181" t="str" cm="1">
        <f t="array" ref="I29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96" s="181" t="str">
        <f>YEAR(All_Opps[[#This Row],[Close_Date]])&amp;"-"&amp;TEXT(MONTH(All_Opps[[#This Row],[Close_Date]]),"00")</f>
        <v>2023-08</v>
      </c>
      <c r="K2996" s="182">
        <f>All_Opps[[#This Row],[Created Date2]]*1</f>
        <v>45138</v>
      </c>
      <c r="L2996" s="183">
        <f>YEAR(All_Opps[[#This Row],[Created_Date]])</f>
        <v>2023</v>
      </c>
      <c r="M2996" s="184">
        <f>WEEKNUM(All_Opps[[#This Row],[Created_Date]],16)</f>
        <v>31</v>
      </c>
      <c r="N2996" s="182">
        <f>All_Opps[[#This Row],[Close Date]]*1</f>
        <v>45148</v>
      </c>
      <c r="O2996" s="185">
        <f>YEAR(All_Opps[[#This Row],[Close_Date]])</f>
        <v>2023</v>
      </c>
      <c r="P2996" s="183">
        <f>MONTH(All_Opps[[#This Row],[Close Date]])</f>
        <v>8</v>
      </c>
      <c r="Q2996" s="181">
        <f>WEEKNUM(All_Opps[[#This Row],[Close Date]],1)</f>
        <v>32</v>
      </c>
      <c r="R299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96" s="4" t="s">
        <v>6304</v>
      </c>
      <c r="T2996" s="4" t="s">
        <v>6305</v>
      </c>
      <c r="U2996" s="68">
        <v>45148</v>
      </c>
      <c r="V2996" s="347" t="s">
        <v>21</v>
      </c>
      <c r="W2996" s="9">
        <v>35179</v>
      </c>
      <c r="X2996" s="4" t="s">
        <v>161</v>
      </c>
      <c r="Y2996" s="4" t="s">
        <v>1285</v>
      </c>
      <c r="Z2996" s="68">
        <v>45138</v>
      </c>
    </row>
    <row r="2997" spans="1:26" ht="12.75" x14ac:dyDescent="0.35">
      <c r="A29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2997" s="181" t="str">
        <f>IF(All_Opps[[#This Row],[WeekMod]]&lt;&gt;"",CONCATENATE(All_Opps[[#This Row],[Opp Year]],"-",TEXT(All_Opps[[#This Row],[WeekMod]],"00#")),"")</f>
        <v>2024-031</v>
      </c>
      <c r="C29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2997" s="181" t="str">
        <f>CONCATENATE(All_Opps[[#This Row],[Opp Year]],"-",TEXT(All_Opps[[#This Row],[Week]],"00#"))</f>
        <v>2024-031</v>
      </c>
      <c r="E2997" s="181">
        <f>IFERROR(VALUE(RIGHT(All_Opps[[#This Row],[Opportunity Name]],2)),"")</f>
        <v>2</v>
      </c>
      <c r="F2997" s="181">
        <f>IFERROR(("20"&amp;LEFT(All_Opps[[#This Row],[Opportunity Name]],2))*1,"")</f>
        <v>2024</v>
      </c>
      <c r="G2997" s="181" t="str">
        <f>MID(All_Opps[[#This Row],[Opportunity Name]],3,2)</f>
        <v>01</v>
      </c>
      <c r="H2997" s="181" t="str">
        <f>LEFT(All_Opps[[#This Row],[Opportunity Name]],7)</f>
        <v>2401-05</v>
      </c>
      <c r="I2997" s="181" t="str" cm="1">
        <f t="array" ref="I29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97" s="181" t="str">
        <f>YEAR(All_Opps[[#This Row],[Close_Date]])&amp;"-"&amp;TEXT(MONTH(All_Opps[[#This Row],[Close_Date]]),"00")</f>
        <v>2023-08</v>
      </c>
      <c r="K2997" s="182">
        <f>All_Opps[[#This Row],[Created Date2]]*1</f>
        <v>45119</v>
      </c>
      <c r="L2997" s="183">
        <f>YEAR(All_Opps[[#This Row],[Created_Date]])</f>
        <v>2023</v>
      </c>
      <c r="M2997" s="184">
        <f>WEEKNUM(All_Opps[[#This Row],[Created_Date]],16)</f>
        <v>28</v>
      </c>
      <c r="N2997" s="182">
        <f>All_Opps[[#This Row],[Close Date]]*1</f>
        <v>45142</v>
      </c>
      <c r="O2997" s="185">
        <f>YEAR(All_Opps[[#This Row],[Close_Date]])</f>
        <v>2023</v>
      </c>
      <c r="P2997" s="183">
        <f>MONTH(All_Opps[[#This Row],[Close Date]])</f>
        <v>8</v>
      </c>
      <c r="Q2997" s="181">
        <f>WEEKNUM(All_Opps[[#This Row],[Close Date]],1)</f>
        <v>31</v>
      </c>
      <c r="R299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173</v>
      </c>
      <c r="S2997" s="4" t="s">
        <v>6306</v>
      </c>
      <c r="T2997" s="4" t="s">
        <v>6307</v>
      </c>
      <c r="U2997" s="68">
        <v>45142</v>
      </c>
      <c r="V2997" s="347" t="s">
        <v>19</v>
      </c>
      <c r="W2997" s="9">
        <v>34101</v>
      </c>
      <c r="X2997" s="4" t="s">
        <v>5</v>
      </c>
      <c r="Y2997" s="4" t="s">
        <v>1285</v>
      </c>
      <c r="Z2997" s="68">
        <v>45119</v>
      </c>
    </row>
    <row r="2998" spans="1:26" ht="12.75" x14ac:dyDescent="0.35">
      <c r="A29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2998" s="181" t="str">
        <f>IF(All_Opps[[#This Row],[WeekMod]]&lt;&gt;"",CONCATENATE(All_Opps[[#This Row],[Opp Year]],"-",TEXT(All_Opps[[#This Row],[WeekMod]],"00#")),"")</f>
        <v>2024-033</v>
      </c>
      <c r="C29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2998" s="181" t="str">
        <f>CONCATENATE(All_Opps[[#This Row],[Opp Year]],"-",TEXT(All_Opps[[#This Row],[Week]],"00#"))</f>
        <v>2024-033</v>
      </c>
      <c r="E2998" s="181">
        <f>IFERROR(VALUE(RIGHT(All_Opps[[#This Row],[Opportunity Name]],2)),"")</f>
        <v>2</v>
      </c>
      <c r="F2998" s="181">
        <f>IFERROR(("20"&amp;LEFT(All_Opps[[#This Row],[Opportunity Name]],2))*1,"")</f>
        <v>2024</v>
      </c>
      <c r="G2998" s="181" t="str">
        <f>MID(All_Opps[[#This Row],[Opportunity Name]],3,2)</f>
        <v>07</v>
      </c>
      <c r="H2998" s="181" t="str">
        <f>LEFT(All_Opps[[#This Row],[Opportunity Name]],7)</f>
        <v>2407-12</v>
      </c>
      <c r="I2998" s="181" t="str" cm="1">
        <f t="array" ref="I29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2998" s="181" t="str">
        <f>YEAR(All_Opps[[#This Row],[Close_Date]])&amp;"-"&amp;TEXT(MONTH(All_Opps[[#This Row],[Close_Date]]),"00")</f>
        <v>2023-08</v>
      </c>
      <c r="K2998" s="182">
        <f>All_Opps[[#This Row],[Created Date2]]*1</f>
        <v>45154</v>
      </c>
      <c r="L2998" s="183">
        <f>YEAR(All_Opps[[#This Row],[Created_Date]])</f>
        <v>2023</v>
      </c>
      <c r="M2998" s="184">
        <f>WEEKNUM(All_Opps[[#This Row],[Created_Date]],16)</f>
        <v>33</v>
      </c>
      <c r="N2998" s="182">
        <f>All_Opps[[#This Row],[Close Date]]*1</f>
        <v>45157</v>
      </c>
      <c r="O2998" s="185">
        <f>YEAR(All_Opps[[#This Row],[Close_Date]])</f>
        <v>2023</v>
      </c>
      <c r="P2998" s="183">
        <f>MONTH(All_Opps[[#This Row],[Close Date]])</f>
        <v>8</v>
      </c>
      <c r="Q2998" s="181">
        <f>WEEKNUM(All_Opps[[#This Row],[Close Date]],1)</f>
        <v>33</v>
      </c>
      <c r="R299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320</v>
      </c>
      <c r="S2998" s="4" t="s">
        <v>6308</v>
      </c>
      <c r="T2998" s="4" t="s">
        <v>6309</v>
      </c>
      <c r="U2998" s="68">
        <v>45157</v>
      </c>
      <c r="V2998" s="347" t="s">
        <v>19</v>
      </c>
      <c r="W2998" s="341">
        <v>141477</v>
      </c>
      <c r="X2998" s="4" t="s">
        <v>13</v>
      </c>
      <c r="Y2998" s="4" t="s">
        <v>328</v>
      </c>
      <c r="Z2998" s="68">
        <v>45154</v>
      </c>
    </row>
    <row r="2999" spans="1:26" ht="12.75" x14ac:dyDescent="0.35">
      <c r="A29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2999" s="181" t="str">
        <f>IF(All_Opps[[#This Row],[WeekMod]]&lt;&gt;"",CONCATENATE(All_Opps[[#This Row],[Opp Year]],"-",TEXT(All_Opps[[#This Row],[WeekMod]],"00#")),"")</f>
        <v>2024-031</v>
      </c>
      <c r="C29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2999" s="181" t="str">
        <f>CONCATENATE(All_Opps[[#This Row],[Opp Year]],"-",TEXT(All_Opps[[#This Row],[Week]],"00#"))</f>
        <v>2024-031</v>
      </c>
      <c r="E2999" s="181">
        <f>IFERROR(VALUE(RIGHT(All_Opps[[#This Row],[Opportunity Name]],2)),"")</f>
        <v>2</v>
      </c>
      <c r="F2999" s="181">
        <f>IFERROR(("20"&amp;LEFT(All_Opps[[#This Row],[Opportunity Name]],2))*1,"")</f>
        <v>2024</v>
      </c>
      <c r="G2999" s="181" t="str">
        <f>MID(All_Opps[[#This Row],[Opportunity Name]],3,2)</f>
        <v>06</v>
      </c>
      <c r="H2999" s="181" t="str">
        <f>LEFT(All_Opps[[#This Row],[Opportunity Name]],7)</f>
        <v>2406 Be</v>
      </c>
      <c r="I2999" s="181" t="str" cm="1">
        <f t="array" ref="I29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2999" s="181" t="str">
        <f>YEAR(All_Opps[[#This Row],[Close_Date]])&amp;"-"&amp;TEXT(MONTH(All_Opps[[#This Row],[Close_Date]]),"00")</f>
        <v>2023-08</v>
      </c>
      <c r="K2999" s="182">
        <f>All_Opps[[#This Row],[Created Date2]]*1</f>
        <v>45117</v>
      </c>
      <c r="L2999" s="183">
        <f>YEAR(All_Opps[[#This Row],[Created_Date]])</f>
        <v>2023</v>
      </c>
      <c r="M2999" s="184">
        <f>WEEKNUM(All_Opps[[#This Row],[Created_Date]],16)</f>
        <v>28</v>
      </c>
      <c r="N2999" s="182">
        <f>All_Opps[[#This Row],[Close Date]]*1</f>
        <v>45143</v>
      </c>
      <c r="O2999" s="185">
        <f>YEAR(All_Opps[[#This Row],[Close_Date]])</f>
        <v>2023</v>
      </c>
      <c r="P2999" s="183">
        <f>MONTH(All_Opps[[#This Row],[Close Date]])</f>
        <v>8</v>
      </c>
      <c r="Q2999" s="181">
        <f>WEEKNUM(All_Opps[[#This Row],[Close Date]],1)</f>
        <v>31</v>
      </c>
      <c r="R299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2999" s="4" t="s">
        <v>6310</v>
      </c>
      <c r="T2999" s="4" t="s">
        <v>6311</v>
      </c>
      <c r="U2999" s="68">
        <v>45143</v>
      </c>
      <c r="V2999" s="347" t="s">
        <v>18</v>
      </c>
      <c r="W2999" s="9">
        <v>39048</v>
      </c>
      <c r="X2999" s="4" t="s">
        <v>159</v>
      </c>
      <c r="Y2999" s="4" t="s">
        <v>6037</v>
      </c>
      <c r="Z2999" s="68">
        <v>45117</v>
      </c>
    </row>
    <row r="3000" spans="1:26" ht="12.75" x14ac:dyDescent="0.35">
      <c r="A30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3000" s="181" t="str">
        <f>IF(All_Opps[[#This Row],[WeekMod]]&lt;&gt;"",CONCATENATE(All_Opps[[#This Row],[Opp Year]],"-",TEXT(All_Opps[[#This Row],[WeekMod]],"00#")),"")</f>
        <v>2023-082</v>
      </c>
      <c r="C30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3000" s="181" t="str">
        <f>CONCATENATE(All_Opps[[#This Row],[Opp Year]],"-",TEXT(All_Opps[[#This Row],[Week]],"00#"))</f>
        <v>2023-082</v>
      </c>
      <c r="E3000" s="181">
        <f>IFERROR(VALUE(RIGHT(All_Opps[[#This Row],[Opportunity Name]],2)),"")</f>
        <v>8</v>
      </c>
      <c r="F3000" s="181">
        <f>IFERROR(("20"&amp;LEFT(All_Opps[[#This Row],[Opportunity Name]],2))*1,"")</f>
        <v>2023</v>
      </c>
      <c r="G3000" s="181" t="str">
        <f>MID(All_Opps[[#This Row],[Opportunity Name]],3,2)</f>
        <v>10</v>
      </c>
      <c r="H3000" s="181" t="str">
        <f>LEFT(All_Opps[[#This Row],[Opportunity Name]],7)</f>
        <v>2310-07</v>
      </c>
      <c r="I3000" s="181" t="str" cm="1">
        <f t="array" ref="I30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00" s="181" t="str">
        <f>YEAR(All_Opps[[#This Row],[Close_Date]])&amp;"-"&amp;TEXT(MONTH(All_Opps[[#This Row],[Close_Date]]),"00")</f>
        <v>2023-07</v>
      </c>
      <c r="K3000" s="182">
        <f>All_Opps[[#This Row],[Created Date2]]*1</f>
        <v>44980</v>
      </c>
      <c r="L3000" s="183">
        <f>YEAR(All_Opps[[#This Row],[Created_Date]])</f>
        <v>2023</v>
      </c>
      <c r="M3000" s="184">
        <f>WEEKNUM(All_Opps[[#This Row],[Created_Date]],16)</f>
        <v>8</v>
      </c>
      <c r="N3000" s="182">
        <f>All_Opps[[#This Row],[Close Date]]*1</f>
        <v>45135</v>
      </c>
      <c r="O3000" s="185">
        <f>YEAR(All_Opps[[#This Row],[Close_Date]])</f>
        <v>2023</v>
      </c>
      <c r="P3000" s="183">
        <f>MONTH(All_Opps[[#This Row],[Close Date]])</f>
        <v>7</v>
      </c>
      <c r="Q3000" s="181">
        <f>WEEKNUM(All_Opps[[#This Row],[Close Date]],1)</f>
        <v>30</v>
      </c>
      <c r="R300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220</v>
      </c>
      <c r="S3000" s="4" t="s">
        <v>6312</v>
      </c>
      <c r="T3000" s="4" t="s">
        <v>6313</v>
      </c>
      <c r="U3000" s="68">
        <v>45135</v>
      </c>
      <c r="V3000" s="347" t="s">
        <v>19</v>
      </c>
      <c r="W3000" s="341">
        <v>306285</v>
      </c>
      <c r="X3000" s="4" t="s">
        <v>13</v>
      </c>
      <c r="Y3000" s="4" t="s">
        <v>328</v>
      </c>
      <c r="Z3000" s="68">
        <v>44980</v>
      </c>
    </row>
    <row r="3001" spans="1:26" ht="12.75" x14ac:dyDescent="0.35">
      <c r="A30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3001" s="181" t="str">
        <f>IF(All_Opps[[#This Row],[WeekMod]]&lt;&gt;"",CONCATENATE(All_Opps[[#This Row],[Opp Year]],"-",TEXT(All_Opps[[#This Row],[WeekMod]],"00#")),"")</f>
        <v>2024-032</v>
      </c>
      <c r="C30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3001" s="181" t="str">
        <f>CONCATENATE(All_Opps[[#This Row],[Opp Year]],"-",TEXT(All_Opps[[#This Row],[Week]],"00#"))</f>
        <v>2024-032</v>
      </c>
      <c r="E3001" s="181">
        <f>IFERROR(VALUE(RIGHT(All_Opps[[#This Row],[Opportunity Name]],2)),"")</f>
        <v>3</v>
      </c>
      <c r="F3001" s="181">
        <f>IFERROR(("20"&amp;LEFT(All_Opps[[#This Row],[Opportunity Name]],2))*1,"")</f>
        <v>2024</v>
      </c>
      <c r="G3001" s="181" t="str">
        <f>MID(All_Opps[[#This Row],[Opportunity Name]],3,2)</f>
        <v>06</v>
      </c>
      <c r="H3001" s="181" t="str">
        <f>LEFT(All_Opps[[#This Row],[Opportunity Name]],7)</f>
        <v>2406-11</v>
      </c>
      <c r="I3001" s="181" t="str" cm="1">
        <f t="array" ref="I30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01" s="181" t="str">
        <f>YEAR(All_Opps[[#This Row],[Close_Date]])&amp;"-"&amp;TEXT(MONTH(All_Opps[[#This Row],[Close_Date]]),"00")</f>
        <v>2023-08</v>
      </c>
      <c r="K3001" s="182">
        <f>All_Opps[[#This Row],[Created Date2]]*1</f>
        <v>45134</v>
      </c>
      <c r="L3001" s="183">
        <f>YEAR(All_Opps[[#This Row],[Created_Date]])</f>
        <v>2023</v>
      </c>
      <c r="M3001" s="184">
        <f>WEEKNUM(All_Opps[[#This Row],[Created_Date]],16)</f>
        <v>30</v>
      </c>
      <c r="N3001" s="182">
        <f>All_Opps[[#This Row],[Close Date]]*1</f>
        <v>45150</v>
      </c>
      <c r="O3001" s="185">
        <f>YEAR(All_Opps[[#This Row],[Close_Date]])</f>
        <v>2023</v>
      </c>
      <c r="P3001" s="183">
        <f>MONTH(All_Opps[[#This Row],[Close Date]])</f>
        <v>8</v>
      </c>
      <c r="Q3001" s="181">
        <f>WEEKNUM(All_Opps[[#This Row],[Close Date]],1)</f>
        <v>32</v>
      </c>
      <c r="R300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310</v>
      </c>
      <c r="S3001" s="4" t="s">
        <v>6314</v>
      </c>
      <c r="T3001" s="4" t="s">
        <v>6315</v>
      </c>
      <c r="U3001" s="68">
        <v>45150</v>
      </c>
      <c r="V3001" s="347" t="s">
        <v>19</v>
      </c>
      <c r="W3001" s="9">
        <v>39664</v>
      </c>
      <c r="X3001" s="4" t="s">
        <v>6</v>
      </c>
      <c r="Y3001" s="4" t="s">
        <v>1285</v>
      </c>
      <c r="Z3001" s="68">
        <v>45134</v>
      </c>
    </row>
    <row r="3002" spans="1:26" ht="12.75" x14ac:dyDescent="0.35">
      <c r="A30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3002" s="181" t="str">
        <f>IF(All_Opps[[#This Row],[WeekMod]]&lt;&gt;"",CONCATENATE(All_Opps[[#This Row],[Opp Year]],"-",TEXT(All_Opps[[#This Row],[WeekMod]],"00#")),"")</f>
        <v>2024-032</v>
      </c>
      <c r="C30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3002" s="181" t="str">
        <f>CONCATENATE(All_Opps[[#This Row],[Opp Year]],"-",TEXT(All_Opps[[#This Row],[Week]],"00#"))</f>
        <v>2024-032</v>
      </c>
      <c r="E3002" s="181">
        <f>IFERROR(VALUE(RIGHT(All_Opps[[#This Row],[Opportunity Name]],2)),"")</f>
        <v>2</v>
      </c>
      <c r="F3002" s="181">
        <f>IFERROR(("20"&amp;LEFT(All_Opps[[#This Row],[Opportunity Name]],2))*1,"")</f>
        <v>2024</v>
      </c>
      <c r="G3002" s="181" t="str">
        <f>MID(All_Opps[[#This Row],[Opportunity Name]],3,2)</f>
        <v>07</v>
      </c>
      <c r="H3002" s="181" t="str">
        <f>LEFT(All_Opps[[#This Row],[Opportunity Name]],7)</f>
        <v>2407-17</v>
      </c>
      <c r="I3002" s="181" t="str" cm="1">
        <f t="array" ref="I30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02" s="181" t="str">
        <f>YEAR(All_Opps[[#This Row],[Close_Date]])&amp;"-"&amp;TEXT(MONTH(All_Opps[[#This Row],[Close_Date]]),"00")</f>
        <v>2023-08</v>
      </c>
      <c r="K3002" s="182">
        <f>All_Opps[[#This Row],[Created Date2]]*1</f>
        <v>45133</v>
      </c>
      <c r="L3002" s="183">
        <f>YEAR(All_Opps[[#This Row],[Created_Date]])</f>
        <v>2023</v>
      </c>
      <c r="M3002" s="184">
        <f>WEEKNUM(All_Opps[[#This Row],[Created_Date]],16)</f>
        <v>30</v>
      </c>
      <c r="N3002" s="182">
        <f>All_Opps[[#This Row],[Close Date]]*1</f>
        <v>45146</v>
      </c>
      <c r="O3002" s="185">
        <f>YEAR(All_Opps[[#This Row],[Close_Date]])</f>
        <v>2023</v>
      </c>
      <c r="P3002" s="183">
        <f>MONTH(All_Opps[[#This Row],[Close Date]])</f>
        <v>8</v>
      </c>
      <c r="Q3002" s="181">
        <f>WEEKNUM(All_Opps[[#This Row],[Close Date]],1)</f>
        <v>32</v>
      </c>
      <c r="R300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341</v>
      </c>
      <c r="S3002" s="4" t="s">
        <v>6316</v>
      </c>
      <c r="T3002" s="4" t="s">
        <v>6317</v>
      </c>
      <c r="U3002" s="68">
        <v>45146</v>
      </c>
      <c r="V3002" s="347" t="s">
        <v>19</v>
      </c>
      <c r="W3002" s="9">
        <v>97723</v>
      </c>
      <c r="X3002" s="4" t="s">
        <v>5</v>
      </c>
      <c r="Y3002" s="4" t="s">
        <v>1285</v>
      </c>
      <c r="Z3002" s="68">
        <v>45133</v>
      </c>
    </row>
    <row r="3003" spans="1:26" ht="12.75" x14ac:dyDescent="0.35">
      <c r="A30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3003" s="181" t="str">
        <f>IF(All_Opps[[#This Row],[WeekMod]]&lt;&gt;"",CONCATENATE(All_Opps[[#This Row],[Opp Year]],"-",TEXT(All_Opps[[#This Row],[WeekMod]],"00#")),"")</f>
        <v>2024-032</v>
      </c>
      <c r="C30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3003" s="181" t="str">
        <f>CONCATENATE(All_Opps[[#This Row],[Opp Year]],"-",TEXT(All_Opps[[#This Row],[Week]],"00#"))</f>
        <v>2024-032</v>
      </c>
      <c r="E3003" s="181">
        <f>IFERROR(VALUE(RIGHT(All_Opps[[#This Row],[Opportunity Name]],2)),"")</f>
        <v>2</v>
      </c>
      <c r="F3003" s="181">
        <f>IFERROR(("20"&amp;LEFT(All_Opps[[#This Row],[Opportunity Name]],2))*1,"")</f>
        <v>2024</v>
      </c>
      <c r="G3003" s="181" t="str">
        <f>MID(All_Opps[[#This Row],[Opportunity Name]],3,2)</f>
        <v>05</v>
      </c>
      <c r="H3003" s="181" t="str">
        <f>LEFT(All_Opps[[#This Row],[Opportunity Name]],7)</f>
        <v>2405-04</v>
      </c>
      <c r="I3003" s="181" t="str" cm="1">
        <f t="array" ref="I30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03" s="181" t="str">
        <f>YEAR(All_Opps[[#This Row],[Close_Date]])&amp;"-"&amp;TEXT(MONTH(All_Opps[[#This Row],[Close_Date]]),"00")</f>
        <v>2023-08</v>
      </c>
      <c r="K3003" s="182">
        <f>All_Opps[[#This Row],[Created Date2]]*1</f>
        <v>45146</v>
      </c>
      <c r="L3003" s="183">
        <f>YEAR(All_Opps[[#This Row],[Created_Date]])</f>
        <v>2023</v>
      </c>
      <c r="M3003" s="184">
        <f>WEEKNUM(All_Opps[[#This Row],[Created_Date]],16)</f>
        <v>32</v>
      </c>
      <c r="N3003" s="182">
        <f>All_Opps[[#This Row],[Close Date]]*1</f>
        <v>45149</v>
      </c>
      <c r="O3003" s="185">
        <f>YEAR(All_Opps[[#This Row],[Close_Date]])</f>
        <v>2023</v>
      </c>
      <c r="P3003" s="183">
        <f>MONTH(All_Opps[[#This Row],[Close Date]])</f>
        <v>8</v>
      </c>
      <c r="Q3003" s="181">
        <f>WEEKNUM(All_Opps[[#This Row],[Close Date]],1)</f>
        <v>32</v>
      </c>
      <c r="R300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267</v>
      </c>
      <c r="S3003" s="4" t="s">
        <v>6318</v>
      </c>
      <c r="T3003" s="4" t="s">
        <v>6319</v>
      </c>
      <c r="U3003" s="68">
        <v>45149</v>
      </c>
      <c r="V3003" s="347" t="s">
        <v>19</v>
      </c>
      <c r="W3003" s="341">
        <v>48997</v>
      </c>
      <c r="X3003" s="4" t="s">
        <v>13</v>
      </c>
      <c r="Y3003" s="4" t="s">
        <v>328</v>
      </c>
      <c r="Z3003" s="68">
        <v>45146</v>
      </c>
    </row>
    <row r="3004" spans="1:26" ht="12.75" x14ac:dyDescent="0.35">
      <c r="A30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85</v>
      </c>
      <c r="B3004" s="181" t="str">
        <f>IF(All_Opps[[#This Row],[WeekMod]]&lt;&gt;"",CONCATENATE(All_Opps[[#This Row],[Opp Year]],"-",TEXT(All_Opps[[#This Row],[WeekMod]],"00#")),"")</f>
        <v>2023-085</v>
      </c>
      <c r="C30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85</v>
      </c>
      <c r="D3004" s="181" t="str">
        <f>CONCATENATE(All_Opps[[#This Row],[Opp Year]],"-",TEXT(All_Opps[[#This Row],[Week]],"00#"))</f>
        <v>2023-085</v>
      </c>
      <c r="E3004" s="181">
        <f>IFERROR(VALUE(RIGHT(All_Opps[[#This Row],[Opportunity Name]],2)),"")</f>
        <v>4</v>
      </c>
      <c r="F3004" s="181">
        <f>IFERROR(("20"&amp;LEFT(All_Opps[[#This Row],[Opportunity Name]],2))*1,"")</f>
        <v>2023</v>
      </c>
      <c r="G3004" s="181" t="str">
        <f>MID(All_Opps[[#This Row],[Opportunity Name]],3,2)</f>
        <v>12</v>
      </c>
      <c r="H3004" s="181" t="str">
        <f>LEFT(All_Opps[[#This Row],[Opportunity Name]],7)</f>
        <v>2312-15</v>
      </c>
      <c r="I3004" s="181" t="str" cm="1">
        <f t="array" ref="I30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04" s="181" t="str">
        <f>YEAR(All_Opps[[#This Row],[Close_Date]])&amp;"-"&amp;TEXT(MONTH(All_Opps[[#This Row],[Close_Date]]),"00")</f>
        <v>2023-08</v>
      </c>
      <c r="K3004" s="182">
        <f>All_Opps[[#This Row],[Created Date2]]*1</f>
        <v>45148</v>
      </c>
      <c r="L3004" s="183">
        <f>YEAR(All_Opps[[#This Row],[Created_Date]])</f>
        <v>2023</v>
      </c>
      <c r="M3004" s="184">
        <f>WEEKNUM(All_Opps[[#This Row],[Created_Date]],16)</f>
        <v>32</v>
      </c>
      <c r="N3004" s="182">
        <f>All_Opps[[#This Row],[Close Date]]*1</f>
        <v>45157</v>
      </c>
      <c r="O3004" s="185">
        <f>YEAR(All_Opps[[#This Row],[Close_Date]])</f>
        <v>2023</v>
      </c>
      <c r="P3004" s="183">
        <f>MONTH(All_Opps[[#This Row],[Close Date]])</f>
        <v>8</v>
      </c>
      <c r="Q3004" s="181">
        <f>WEEKNUM(All_Opps[[#This Row],[Close Date]],1)</f>
        <v>33</v>
      </c>
      <c r="R300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113</v>
      </c>
      <c r="S3004" s="4" t="s">
        <v>6320</v>
      </c>
      <c r="T3004" s="4" t="s">
        <v>6321</v>
      </c>
      <c r="U3004" s="68">
        <v>45157</v>
      </c>
      <c r="V3004" s="347" t="s">
        <v>19</v>
      </c>
      <c r="W3004" s="9">
        <v>84042</v>
      </c>
      <c r="X3004" s="4" t="s">
        <v>11</v>
      </c>
      <c r="Y3004" s="4" t="s">
        <v>1285</v>
      </c>
      <c r="Z3004" s="68">
        <v>45148</v>
      </c>
    </row>
    <row r="3005" spans="1:26" ht="12.75" x14ac:dyDescent="0.35">
      <c r="A30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84</v>
      </c>
      <c r="B3005" s="181" t="str">
        <f>IF(All_Opps[[#This Row],[WeekMod]]&lt;&gt;"",CONCATENATE(All_Opps[[#This Row],[Opp Year]],"-",TEXT(All_Opps[[#This Row],[WeekMod]],"00#")),"")</f>
        <v>2023-084</v>
      </c>
      <c r="C30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84</v>
      </c>
      <c r="D3005" s="181" t="str">
        <f>CONCATENATE(All_Opps[[#This Row],[Opp Year]],"-",TEXT(All_Opps[[#This Row],[Week]],"00#"))</f>
        <v>2023-084</v>
      </c>
      <c r="E3005" s="181">
        <f>IFERROR(VALUE(RIGHT(All_Opps[[#This Row],[Opportunity Name]],2)),"")</f>
        <v>1</v>
      </c>
      <c r="F3005" s="181">
        <f>IFERROR(("20"&amp;LEFT(All_Opps[[#This Row],[Opportunity Name]],2))*1,"")</f>
        <v>2023</v>
      </c>
      <c r="G3005" s="181" t="str">
        <f>MID(All_Opps[[#This Row],[Opportunity Name]],3,2)</f>
        <v>10</v>
      </c>
      <c r="H3005" s="181" t="str">
        <f>LEFT(All_Opps[[#This Row],[Opportunity Name]],7)</f>
        <v>2310-06</v>
      </c>
      <c r="I3005" s="181" t="str" cm="1">
        <f t="array" ref="I30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05" s="181" t="str">
        <f>YEAR(All_Opps[[#This Row],[Close_Date]])&amp;"-"&amp;TEXT(MONTH(All_Opps[[#This Row],[Close_Date]]),"00")</f>
        <v>2023-08</v>
      </c>
      <c r="K3005" s="182">
        <f>All_Opps[[#This Row],[Created Date2]]*1</f>
        <v>45142</v>
      </c>
      <c r="L3005" s="183">
        <f>YEAR(All_Opps[[#This Row],[Created_Date]])</f>
        <v>2023</v>
      </c>
      <c r="M3005" s="184">
        <f>WEEKNUM(All_Opps[[#This Row],[Created_Date]],16)</f>
        <v>31</v>
      </c>
      <c r="N3005" s="182">
        <f>All_Opps[[#This Row],[Close Date]]*1</f>
        <v>45150</v>
      </c>
      <c r="O3005" s="185">
        <f>YEAR(All_Opps[[#This Row],[Close_Date]])</f>
        <v>2023</v>
      </c>
      <c r="P3005" s="183">
        <f>MONTH(All_Opps[[#This Row],[Close Date]])</f>
        <v>8</v>
      </c>
      <c r="Q3005" s="181">
        <f>WEEKNUM(All_Opps[[#This Row],[Close Date]],1)</f>
        <v>32</v>
      </c>
      <c r="R300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58</v>
      </c>
      <c r="S3005" s="4" t="s">
        <v>6322</v>
      </c>
      <c r="T3005" s="4" t="s">
        <v>6323</v>
      </c>
      <c r="U3005" s="68">
        <v>45150</v>
      </c>
      <c r="V3005" s="347" t="s">
        <v>19</v>
      </c>
      <c r="W3005" s="341">
        <v>55718</v>
      </c>
      <c r="X3005" s="4" t="s">
        <v>11</v>
      </c>
      <c r="Y3005" s="4" t="s">
        <v>328</v>
      </c>
      <c r="Z3005" s="68">
        <v>45142</v>
      </c>
    </row>
    <row r="3006" spans="1:26" ht="12.75" x14ac:dyDescent="0.35">
      <c r="A30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86</v>
      </c>
      <c r="B3006" s="181" t="str">
        <f>IF(All_Opps[[#This Row],[WeekMod]]&lt;&gt;"",CONCATENATE(All_Opps[[#This Row],[Opp Year]],"-",TEXT(All_Opps[[#This Row],[WeekMod]],"00#")),"")</f>
        <v>2023-086</v>
      </c>
      <c r="C30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86</v>
      </c>
      <c r="D3006" s="181" t="str">
        <f>CONCATENATE(All_Opps[[#This Row],[Opp Year]],"-",TEXT(All_Opps[[#This Row],[Week]],"00#"))</f>
        <v>2023-086</v>
      </c>
      <c r="E3006" s="181">
        <f>IFERROR(VALUE(RIGHT(All_Opps[[#This Row],[Opportunity Name]],2)),"")</f>
        <v>2</v>
      </c>
      <c r="F3006" s="181">
        <f>IFERROR(("20"&amp;LEFT(All_Opps[[#This Row],[Opportunity Name]],2))*1,"")</f>
        <v>2023</v>
      </c>
      <c r="G3006" s="181" t="str">
        <f>MID(All_Opps[[#This Row],[Opportunity Name]],3,2)</f>
        <v>11</v>
      </c>
      <c r="H3006" s="181" t="str">
        <f>LEFT(All_Opps[[#This Row],[Opportunity Name]],7)</f>
        <v>2311-11</v>
      </c>
      <c r="I3006" s="181" t="str" cm="1">
        <f t="array" ref="I30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06" s="181" t="str">
        <f>YEAR(All_Opps[[#This Row],[Close_Date]])&amp;"-"&amp;TEXT(MONTH(All_Opps[[#This Row],[Close_Date]]),"00")</f>
        <v>2023-08</v>
      </c>
      <c r="K3006" s="182">
        <f>All_Opps[[#This Row],[Created Date2]]*1</f>
        <v>45058</v>
      </c>
      <c r="L3006" s="183">
        <f>YEAR(All_Opps[[#This Row],[Created_Date]])</f>
        <v>2023</v>
      </c>
      <c r="M3006" s="184">
        <f>WEEKNUM(All_Opps[[#This Row],[Created_Date]],16)</f>
        <v>19</v>
      </c>
      <c r="N3006" s="182">
        <f>All_Opps[[#This Row],[Close Date]]*1</f>
        <v>45159</v>
      </c>
      <c r="O3006" s="185">
        <f>YEAR(All_Opps[[#This Row],[Close_Date]])</f>
        <v>2023</v>
      </c>
      <c r="P3006" s="183">
        <f>MONTH(All_Opps[[#This Row],[Close Date]])</f>
        <v>8</v>
      </c>
      <c r="Q3006" s="181">
        <f>WEEKNUM(All_Opps[[#This Row],[Close Date]],1)</f>
        <v>34</v>
      </c>
      <c r="R300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173</v>
      </c>
      <c r="S3006" s="4" t="s">
        <v>6324</v>
      </c>
      <c r="T3006" s="4" t="s">
        <v>6325</v>
      </c>
      <c r="U3006" s="68">
        <v>45159</v>
      </c>
      <c r="V3006" s="347" t="s">
        <v>19</v>
      </c>
      <c r="W3006" s="9">
        <v>67296</v>
      </c>
      <c r="X3006" s="4" t="s">
        <v>29</v>
      </c>
      <c r="Y3006" s="4" t="s">
        <v>5320</v>
      </c>
      <c r="Z3006" s="68">
        <v>45058</v>
      </c>
    </row>
    <row r="3007" spans="1:26" ht="12.75" x14ac:dyDescent="0.35">
      <c r="A30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88</v>
      </c>
      <c r="B3007" s="181" t="str">
        <f>IF(All_Opps[[#This Row],[WeekMod]]&lt;&gt;"",CONCATENATE(All_Opps[[#This Row],[Opp Year]],"-",TEXT(All_Opps[[#This Row],[WeekMod]],"00#")),"")</f>
        <v>2023-088</v>
      </c>
      <c r="C30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88</v>
      </c>
      <c r="D3007" s="181" t="str">
        <f>CONCATENATE(All_Opps[[#This Row],[Opp Year]],"-",TEXT(All_Opps[[#This Row],[Week]],"00#"))</f>
        <v>2023-088</v>
      </c>
      <c r="E3007" s="181">
        <f>IFERROR(VALUE(RIGHT(All_Opps[[#This Row],[Opportunity Name]],2)),"")</f>
        <v>4</v>
      </c>
      <c r="F3007" s="181">
        <f>IFERROR(("20"&amp;LEFT(All_Opps[[#This Row],[Opportunity Name]],2))*1,"")</f>
        <v>2023</v>
      </c>
      <c r="G3007" s="181" t="str">
        <f>MID(All_Opps[[#This Row],[Opportunity Name]],3,2)</f>
        <v>12</v>
      </c>
      <c r="H3007" s="181" t="str">
        <f>LEFT(All_Opps[[#This Row],[Opportunity Name]],7)</f>
        <v>2312 Ki</v>
      </c>
      <c r="I3007" s="181" t="str" cm="1">
        <f t="array" ref="I30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07" s="181" t="str">
        <f>YEAR(All_Opps[[#This Row],[Close_Date]])&amp;"-"&amp;TEXT(MONTH(All_Opps[[#This Row],[Close_Date]]),"00")</f>
        <v>2023-09</v>
      </c>
      <c r="K3007" s="182">
        <f>All_Opps[[#This Row],[Created Date2]]*1</f>
        <v>45172</v>
      </c>
      <c r="L3007" s="183">
        <f>YEAR(All_Opps[[#This Row],[Created_Date]])</f>
        <v>2023</v>
      </c>
      <c r="M3007" s="184">
        <f>WEEKNUM(All_Opps[[#This Row],[Created_Date]],16)</f>
        <v>36</v>
      </c>
      <c r="N3007" s="182">
        <f>All_Opps[[#This Row],[Close Date]]*1</f>
        <v>45175</v>
      </c>
      <c r="O3007" s="185">
        <f>YEAR(All_Opps[[#This Row],[Close_Date]])</f>
        <v>2023</v>
      </c>
      <c r="P3007" s="183">
        <f>MONTH(All_Opps[[#This Row],[Close Date]])</f>
        <v>9</v>
      </c>
      <c r="Q3007" s="181">
        <f>WEEKNUM(All_Opps[[#This Row],[Close Date]],1)</f>
        <v>36</v>
      </c>
      <c r="R30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07" s="4" t="s">
        <v>6326</v>
      </c>
      <c r="T3007" s="4" t="s">
        <v>6327</v>
      </c>
      <c r="U3007" s="68">
        <v>45175</v>
      </c>
      <c r="V3007" s="347" t="s">
        <v>18</v>
      </c>
      <c r="W3007" s="9">
        <v>115205</v>
      </c>
      <c r="X3007" s="4" t="s">
        <v>5</v>
      </c>
      <c r="Y3007" s="4" t="s">
        <v>5320</v>
      </c>
      <c r="Z3007" s="68">
        <v>45172</v>
      </c>
    </row>
    <row r="3008" spans="1:26" ht="12.75" x14ac:dyDescent="0.35">
      <c r="A30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88</v>
      </c>
      <c r="B3008" s="181" t="str">
        <f>IF(All_Opps[[#This Row],[WeekMod]]&lt;&gt;"",CONCATENATE(All_Opps[[#This Row],[Opp Year]],"-",TEXT(All_Opps[[#This Row],[WeekMod]],"00#")),"")</f>
        <v>2023-088</v>
      </c>
      <c r="C30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88</v>
      </c>
      <c r="D3008" s="181" t="str">
        <f>CONCATENATE(All_Opps[[#This Row],[Opp Year]],"-",TEXT(All_Opps[[#This Row],[Week]],"00#"))</f>
        <v>2023-088</v>
      </c>
      <c r="E3008" s="181">
        <f>IFERROR(VALUE(RIGHT(All_Opps[[#This Row],[Opportunity Name]],2)),"")</f>
        <v>5</v>
      </c>
      <c r="F3008" s="181">
        <f>IFERROR(("20"&amp;LEFT(All_Opps[[#This Row],[Opportunity Name]],2))*1,"")</f>
        <v>2023</v>
      </c>
      <c r="G3008" s="181" t="str">
        <f>MID(All_Opps[[#This Row],[Opportunity Name]],3,2)</f>
        <v>12</v>
      </c>
      <c r="H3008" s="181" t="str">
        <f>LEFT(All_Opps[[#This Row],[Opportunity Name]],7)</f>
        <v>2312 Ra</v>
      </c>
      <c r="I3008" s="181" t="str" cm="1">
        <f t="array" ref="I30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08" s="181" t="str">
        <f>YEAR(All_Opps[[#This Row],[Close_Date]])&amp;"-"&amp;TEXT(MONTH(All_Opps[[#This Row],[Close_Date]]),"00")</f>
        <v>2023-09</v>
      </c>
      <c r="K3008" s="182">
        <f>All_Opps[[#This Row],[Created Date2]]*1</f>
        <v>45172</v>
      </c>
      <c r="L3008" s="183">
        <f>YEAR(All_Opps[[#This Row],[Created_Date]])</f>
        <v>2023</v>
      </c>
      <c r="M3008" s="184">
        <f>WEEKNUM(All_Opps[[#This Row],[Created_Date]],16)</f>
        <v>36</v>
      </c>
      <c r="N3008" s="182">
        <f>All_Opps[[#This Row],[Close Date]]*1</f>
        <v>45174</v>
      </c>
      <c r="O3008" s="185">
        <f>YEAR(All_Opps[[#This Row],[Close_Date]])</f>
        <v>2023</v>
      </c>
      <c r="P3008" s="183">
        <f>MONTH(All_Opps[[#This Row],[Close Date]])</f>
        <v>9</v>
      </c>
      <c r="Q3008" s="181">
        <f>WEEKNUM(All_Opps[[#This Row],[Close Date]],1)</f>
        <v>36</v>
      </c>
      <c r="R300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08" s="4" t="s">
        <v>6328</v>
      </c>
      <c r="T3008" s="4" t="s">
        <v>6329</v>
      </c>
      <c r="U3008" s="68">
        <v>45174</v>
      </c>
      <c r="V3008" s="347" t="s">
        <v>18</v>
      </c>
      <c r="W3008" s="9">
        <v>51312</v>
      </c>
      <c r="X3008" s="4" t="s">
        <v>161</v>
      </c>
      <c r="Y3008" s="4" t="s">
        <v>1285</v>
      </c>
      <c r="Z3008" s="68">
        <v>45172</v>
      </c>
    </row>
    <row r="3009" spans="1:26" ht="12.75" x14ac:dyDescent="0.35">
      <c r="A30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3009" s="181" t="str">
        <f>IF(All_Opps[[#This Row],[WeekMod]]&lt;&gt;"",CONCATENATE(All_Opps[[#This Row],[Opp Year]],"-",TEXT(All_Opps[[#This Row],[WeekMod]],"00#")),"")</f>
        <v>2024-038</v>
      </c>
      <c r="C30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3009" s="181" t="str">
        <f>CONCATENATE(All_Opps[[#This Row],[Opp Year]],"-",TEXT(All_Opps[[#This Row],[Week]],"00#"))</f>
        <v>2024-038</v>
      </c>
      <c r="E3009" s="181">
        <f>IFERROR(VALUE(RIGHT(All_Opps[[#This Row],[Opportunity Name]],2)),"")</f>
        <v>4</v>
      </c>
      <c r="F3009" s="181">
        <f>IFERROR(("20"&amp;LEFT(All_Opps[[#This Row],[Opportunity Name]],2))*1,"")</f>
        <v>2024</v>
      </c>
      <c r="G3009" s="181" t="str">
        <f>MID(All_Opps[[#This Row],[Opportunity Name]],3,2)</f>
        <v>09</v>
      </c>
      <c r="H3009" s="181" t="str">
        <f>LEFT(All_Opps[[#This Row],[Opportunity Name]],7)</f>
        <v>2409 Ze</v>
      </c>
      <c r="I3009" s="181" t="str" cm="1">
        <f t="array" ref="I30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09" s="181" t="str">
        <f>YEAR(All_Opps[[#This Row],[Close_Date]])&amp;"-"&amp;TEXT(MONTH(All_Opps[[#This Row],[Close_Date]]),"00")</f>
        <v>2023-09</v>
      </c>
      <c r="K3009" s="182">
        <f>All_Opps[[#This Row],[Created Date2]]*1</f>
        <v>45176</v>
      </c>
      <c r="L3009" s="183">
        <f>YEAR(All_Opps[[#This Row],[Created_Date]])</f>
        <v>2023</v>
      </c>
      <c r="M3009" s="184">
        <f>WEEKNUM(All_Opps[[#This Row],[Created_Date]],16)</f>
        <v>36</v>
      </c>
      <c r="N3009" s="182">
        <f>All_Opps[[#This Row],[Close Date]]*1</f>
        <v>45187</v>
      </c>
      <c r="O3009" s="185">
        <f>YEAR(All_Opps[[#This Row],[Close_Date]])</f>
        <v>2023</v>
      </c>
      <c r="P3009" s="183">
        <f>MONTH(All_Opps[[#This Row],[Close Date]])</f>
        <v>9</v>
      </c>
      <c r="Q3009" s="181">
        <f>WEEKNUM(All_Opps[[#This Row],[Close Date]],1)</f>
        <v>38</v>
      </c>
      <c r="R300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09" s="4" t="s">
        <v>6330</v>
      </c>
      <c r="T3009" s="4" t="s">
        <v>6083</v>
      </c>
      <c r="U3009" s="68">
        <v>45187</v>
      </c>
      <c r="V3009" s="347" t="s">
        <v>21</v>
      </c>
      <c r="W3009" s="9">
        <v>54028</v>
      </c>
      <c r="X3009" s="4" t="s">
        <v>13</v>
      </c>
      <c r="Y3009" s="4" t="s">
        <v>1285</v>
      </c>
      <c r="Z3009" s="68">
        <v>45176</v>
      </c>
    </row>
    <row r="3010" spans="1:26" ht="12.75" x14ac:dyDescent="0.35">
      <c r="A30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3010" s="181" t="str">
        <f>IF(All_Opps[[#This Row],[WeekMod]]&lt;&gt;"",CONCATENATE(All_Opps[[#This Row],[Opp Year]],"-",TEXT(All_Opps[[#This Row],[WeekMod]],"00#")),"")</f>
        <v>2024-033</v>
      </c>
      <c r="C30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3010" s="181" t="str">
        <f>CONCATENATE(All_Opps[[#This Row],[Opp Year]],"-",TEXT(All_Opps[[#This Row],[Week]],"00#"))</f>
        <v>2024-033</v>
      </c>
      <c r="E3010" s="181">
        <f>IFERROR(VALUE(RIGHT(All_Opps[[#This Row],[Opportunity Name]],2)),"")</f>
        <v>2</v>
      </c>
      <c r="F3010" s="181">
        <f>IFERROR(("20"&amp;LEFT(All_Opps[[#This Row],[Opportunity Name]],2))*1,"")</f>
        <v>2024</v>
      </c>
      <c r="G3010" s="181" t="str">
        <f>MID(All_Opps[[#This Row],[Opportunity Name]],3,2)</f>
        <v>08</v>
      </c>
      <c r="H3010" s="181" t="str">
        <f>LEFT(All_Opps[[#This Row],[Opportunity Name]],7)</f>
        <v>2408-09</v>
      </c>
      <c r="I3010" s="181" t="str" cm="1">
        <f t="array" ref="I30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10" s="181" t="str">
        <f>YEAR(All_Opps[[#This Row],[Close_Date]])&amp;"-"&amp;TEXT(MONTH(All_Opps[[#This Row],[Close_Date]]),"00")</f>
        <v>2023-08</v>
      </c>
      <c r="K3010" s="182">
        <f>All_Opps[[#This Row],[Created Date2]]*1</f>
        <v>45144</v>
      </c>
      <c r="L3010" s="183">
        <f>YEAR(All_Opps[[#This Row],[Created_Date]])</f>
        <v>2023</v>
      </c>
      <c r="M3010" s="184">
        <f>WEEKNUM(All_Opps[[#This Row],[Created_Date]],16)</f>
        <v>32</v>
      </c>
      <c r="N3010" s="182">
        <f>All_Opps[[#This Row],[Close Date]]*1</f>
        <v>45155</v>
      </c>
      <c r="O3010" s="185">
        <f>YEAR(All_Opps[[#This Row],[Close_Date]])</f>
        <v>2023</v>
      </c>
      <c r="P3010" s="183">
        <f>MONTH(All_Opps[[#This Row],[Close Date]])</f>
        <v>8</v>
      </c>
      <c r="Q3010" s="181">
        <f>WEEKNUM(All_Opps[[#This Row],[Close Date]],1)</f>
        <v>33</v>
      </c>
      <c r="R301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361</v>
      </c>
      <c r="S3010" s="4" t="s">
        <v>6331</v>
      </c>
      <c r="T3010" s="4" t="s">
        <v>6332</v>
      </c>
      <c r="U3010" s="68">
        <v>45155</v>
      </c>
      <c r="V3010" s="347" t="s">
        <v>19</v>
      </c>
      <c r="W3010" s="341">
        <v>51348</v>
      </c>
      <c r="X3010" s="4" t="s">
        <v>176</v>
      </c>
      <c r="Y3010" s="4" t="s">
        <v>328</v>
      </c>
      <c r="Z3010" s="68">
        <v>45144</v>
      </c>
    </row>
    <row r="3011" spans="1:26" ht="12.75" x14ac:dyDescent="0.35">
      <c r="A30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3011" s="181" t="str">
        <f>IF(All_Opps[[#This Row],[WeekMod]]&lt;&gt;"",CONCATENATE(All_Opps[[#This Row],[Opp Year]],"-",TEXT(All_Opps[[#This Row],[WeekMod]],"00#")),"")</f>
        <v>2024-037</v>
      </c>
      <c r="C30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3011" s="181" t="str">
        <f>CONCATENATE(All_Opps[[#This Row],[Opp Year]],"-",TEXT(All_Opps[[#This Row],[Week]],"00#"))</f>
        <v>2024-037</v>
      </c>
      <c r="E3011" s="181">
        <f>IFERROR(VALUE(RIGHT(All_Opps[[#This Row],[Opportunity Name]],2)),"")</f>
        <v>5</v>
      </c>
      <c r="F3011" s="181">
        <f>IFERROR(("20"&amp;LEFT(All_Opps[[#This Row],[Opportunity Name]],2))*1,"")</f>
        <v>2024</v>
      </c>
      <c r="G3011" s="181" t="str">
        <f>MID(All_Opps[[#This Row],[Opportunity Name]],3,2)</f>
        <v>01</v>
      </c>
      <c r="H3011" s="181" t="str">
        <f>LEFT(All_Opps[[#This Row],[Opportunity Name]],7)</f>
        <v>2401 Fe</v>
      </c>
      <c r="I3011" s="181" t="str" cm="1">
        <f t="array" ref="I30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11" s="181" t="str">
        <f>YEAR(All_Opps[[#This Row],[Close_Date]])&amp;"-"&amp;TEXT(MONTH(All_Opps[[#This Row],[Close_Date]]),"00")</f>
        <v>2023-09</v>
      </c>
      <c r="K3011" s="182">
        <f>All_Opps[[#This Row],[Created Date2]]*1</f>
        <v>45164</v>
      </c>
      <c r="L3011" s="183">
        <f>YEAR(All_Opps[[#This Row],[Created_Date]])</f>
        <v>2023</v>
      </c>
      <c r="M3011" s="184">
        <f>WEEKNUM(All_Opps[[#This Row],[Created_Date]],16)</f>
        <v>35</v>
      </c>
      <c r="N3011" s="182">
        <f>All_Opps[[#This Row],[Close Date]]*1</f>
        <v>45182</v>
      </c>
      <c r="O3011" s="185">
        <f>YEAR(All_Opps[[#This Row],[Close_Date]])</f>
        <v>2023</v>
      </c>
      <c r="P3011" s="183">
        <f>MONTH(All_Opps[[#This Row],[Close Date]])</f>
        <v>9</v>
      </c>
      <c r="Q3011" s="181">
        <f>WEEKNUM(All_Opps[[#This Row],[Close Date]],1)</f>
        <v>37</v>
      </c>
      <c r="R301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11" s="4" t="s">
        <v>6333</v>
      </c>
      <c r="T3011" s="4" t="s">
        <v>6334</v>
      </c>
      <c r="U3011" s="68">
        <v>45182</v>
      </c>
      <c r="V3011" s="347" t="s">
        <v>18</v>
      </c>
      <c r="W3011" s="341">
        <v>154232</v>
      </c>
      <c r="X3011" s="4" t="s">
        <v>13</v>
      </c>
      <c r="Y3011" s="4" t="s">
        <v>328</v>
      </c>
      <c r="Z3011" s="68">
        <v>45164</v>
      </c>
    </row>
    <row r="3012" spans="1:26" ht="12.75" x14ac:dyDescent="0.35">
      <c r="A30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88</v>
      </c>
      <c r="B3012" s="181" t="str">
        <f>IF(All_Opps[[#This Row],[WeekMod]]&lt;&gt;"",CONCATENATE(All_Opps[[#This Row],[Opp Year]],"-",TEXT(All_Opps[[#This Row],[WeekMod]],"00#")),"")</f>
        <v>2023-088</v>
      </c>
      <c r="C30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88</v>
      </c>
      <c r="D3012" s="181" t="str">
        <f>CONCATENATE(All_Opps[[#This Row],[Opp Year]],"-",TEXT(All_Opps[[#This Row],[Week]],"00#"))</f>
        <v>2023-088</v>
      </c>
      <c r="E3012" s="181">
        <f>IFERROR(VALUE(RIGHT(All_Opps[[#This Row],[Opportunity Name]],2)),"")</f>
        <v>2</v>
      </c>
      <c r="F3012" s="181">
        <f>IFERROR(("20"&amp;LEFT(All_Opps[[#This Row],[Opportunity Name]],2))*1,"")</f>
        <v>2023</v>
      </c>
      <c r="G3012" s="181" t="str">
        <f>MID(All_Opps[[#This Row],[Opportunity Name]],3,2)</f>
        <v>10</v>
      </c>
      <c r="H3012" s="181" t="str">
        <f>LEFT(All_Opps[[#This Row],[Opportunity Name]],7)</f>
        <v>2310 Je</v>
      </c>
      <c r="I3012" s="181" t="str" cm="1">
        <f t="array" ref="I30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12" s="181" t="str">
        <f>YEAR(All_Opps[[#This Row],[Close_Date]])&amp;"-"&amp;TEXT(MONTH(All_Opps[[#This Row],[Close_Date]]),"00")</f>
        <v>2023-09</v>
      </c>
      <c r="K3012" s="182">
        <f>All_Opps[[#This Row],[Created Date2]]*1</f>
        <v>45140</v>
      </c>
      <c r="L3012" s="183">
        <f>YEAR(All_Opps[[#This Row],[Created_Date]])</f>
        <v>2023</v>
      </c>
      <c r="M3012" s="184">
        <f>WEEKNUM(All_Opps[[#This Row],[Created_Date]],16)</f>
        <v>31</v>
      </c>
      <c r="N3012" s="182">
        <f>All_Opps[[#This Row],[Close Date]]*1</f>
        <v>45174</v>
      </c>
      <c r="O3012" s="185">
        <f>YEAR(All_Opps[[#This Row],[Close_Date]])</f>
        <v>2023</v>
      </c>
      <c r="P3012" s="183">
        <f>MONTH(All_Opps[[#This Row],[Close Date]])</f>
        <v>9</v>
      </c>
      <c r="Q3012" s="181">
        <f>WEEKNUM(All_Opps[[#This Row],[Close Date]],1)</f>
        <v>36</v>
      </c>
      <c r="R30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12" s="4" t="s">
        <v>6335</v>
      </c>
      <c r="T3012" s="4" t="s">
        <v>6336</v>
      </c>
      <c r="U3012" s="68">
        <v>45174</v>
      </c>
      <c r="V3012" s="347" t="s">
        <v>18</v>
      </c>
      <c r="W3012" s="341">
        <v>12837</v>
      </c>
      <c r="X3012" s="4" t="s">
        <v>11</v>
      </c>
      <c r="Y3012" s="4" t="s">
        <v>328</v>
      </c>
      <c r="Z3012" s="68">
        <v>45140</v>
      </c>
    </row>
    <row r="3013" spans="1:26" ht="12.75" x14ac:dyDescent="0.35">
      <c r="A30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3013" s="181" t="str">
        <f>IF(All_Opps[[#This Row],[WeekMod]]&lt;&gt;"",CONCATENATE(All_Opps[[#This Row],[Opp Year]],"-",TEXT(All_Opps[[#This Row],[WeekMod]],"00#")),"")</f>
        <v>2024-037</v>
      </c>
      <c r="C30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3013" s="181" t="str">
        <f>CONCATENATE(All_Opps[[#This Row],[Opp Year]],"-",TEXT(All_Opps[[#This Row],[Week]],"00#"))</f>
        <v>2024-037</v>
      </c>
      <c r="E3013" s="181">
        <f>IFERROR(VALUE(RIGHT(All_Opps[[#This Row],[Opportunity Name]],2)),"")</f>
        <v>2</v>
      </c>
      <c r="F3013" s="181">
        <f>IFERROR(("20"&amp;LEFT(All_Opps[[#This Row],[Opportunity Name]],2))*1,"")</f>
        <v>2024</v>
      </c>
      <c r="G3013" s="181" t="str">
        <f>MID(All_Opps[[#This Row],[Opportunity Name]],3,2)</f>
        <v>09</v>
      </c>
      <c r="H3013" s="181" t="str">
        <f>LEFT(All_Opps[[#This Row],[Opportunity Name]],7)</f>
        <v>2409-06</v>
      </c>
      <c r="I3013" s="181" t="str" cm="1">
        <f t="array" ref="I30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13" s="181" t="str">
        <f>YEAR(All_Opps[[#This Row],[Close_Date]])&amp;"-"&amp;TEXT(MONTH(All_Opps[[#This Row],[Close_Date]]),"00")</f>
        <v>2023-09</v>
      </c>
      <c r="K3013" s="182">
        <f>All_Opps[[#This Row],[Created Date2]]*1</f>
        <v>45183</v>
      </c>
      <c r="L3013" s="183">
        <f>YEAR(All_Opps[[#This Row],[Created_Date]])</f>
        <v>2023</v>
      </c>
      <c r="M3013" s="184">
        <f>WEEKNUM(All_Opps[[#This Row],[Created_Date]],16)</f>
        <v>37</v>
      </c>
      <c r="N3013" s="182">
        <f>All_Opps[[#This Row],[Close Date]]*1</f>
        <v>45185</v>
      </c>
      <c r="O3013" s="185">
        <f>YEAR(All_Opps[[#This Row],[Close_Date]])</f>
        <v>2023</v>
      </c>
      <c r="P3013" s="183">
        <f>MONTH(All_Opps[[#This Row],[Close Date]])</f>
        <v>9</v>
      </c>
      <c r="Q3013" s="181">
        <f>WEEKNUM(All_Opps[[#This Row],[Close Date]],1)</f>
        <v>37</v>
      </c>
      <c r="R301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353</v>
      </c>
      <c r="S3013" s="4" t="s">
        <v>6337</v>
      </c>
      <c r="T3013" s="4" t="s">
        <v>6338</v>
      </c>
      <c r="U3013" s="68">
        <v>45185</v>
      </c>
      <c r="V3013" s="347" t="s">
        <v>19</v>
      </c>
      <c r="W3013" s="9">
        <v>76263</v>
      </c>
      <c r="X3013" s="4" t="s">
        <v>6</v>
      </c>
      <c r="Y3013" s="4" t="s">
        <v>1285</v>
      </c>
      <c r="Z3013" s="68">
        <v>45183</v>
      </c>
    </row>
    <row r="3014" spans="1:26" ht="12.75" x14ac:dyDescent="0.35">
      <c r="A30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3014" s="181" t="str">
        <f>IF(All_Opps[[#This Row],[WeekMod]]&lt;&gt;"",CONCATENATE(All_Opps[[#This Row],[Opp Year]],"-",TEXT(All_Opps[[#This Row],[WeekMod]],"00#")),"")</f>
        <v>2024-036</v>
      </c>
      <c r="C30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3014" s="181" t="str">
        <f>CONCATENATE(All_Opps[[#This Row],[Opp Year]],"-",TEXT(All_Opps[[#This Row],[Week]],"00#"))</f>
        <v>2024-036</v>
      </c>
      <c r="E3014" s="181">
        <f>IFERROR(VALUE(RIGHT(All_Opps[[#This Row],[Opportunity Name]],2)),"")</f>
        <v>2</v>
      </c>
      <c r="F3014" s="181">
        <f>IFERROR(("20"&amp;LEFT(All_Opps[[#This Row],[Opportunity Name]],2))*1,"")</f>
        <v>2024</v>
      </c>
      <c r="G3014" s="181" t="str">
        <f>MID(All_Opps[[#This Row],[Opportunity Name]],3,2)</f>
        <v>06</v>
      </c>
      <c r="H3014" s="181" t="str">
        <f>LEFT(All_Opps[[#This Row],[Opportunity Name]],7)</f>
        <v>2406-12</v>
      </c>
      <c r="I3014" s="181" t="str" cm="1">
        <f t="array" ref="I30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14" s="181" t="str">
        <f>YEAR(All_Opps[[#This Row],[Close_Date]])&amp;"-"&amp;TEXT(MONTH(All_Opps[[#This Row],[Close_Date]]),"00")</f>
        <v>2023-09</v>
      </c>
      <c r="K3014" s="182">
        <f>All_Opps[[#This Row],[Created Date2]]*1</f>
        <v>45167</v>
      </c>
      <c r="L3014" s="183">
        <f>YEAR(All_Opps[[#This Row],[Created_Date]])</f>
        <v>2023</v>
      </c>
      <c r="M3014" s="184">
        <f>WEEKNUM(All_Opps[[#This Row],[Created_Date]],16)</f>
        <v>35</v>
      </c>
      <c r="N3014" s="182">
        <f>All_Opps[[#This Row],[Close Date]]*1</f>
        <v>45173</v>
      </c>
      <c r="O3014" s="185">
        <f>YEAR(All_Opps[[#This Row],[Close_Date]])</f>
        <v>2023</v>
      </c>
      <c r="P3014" s="183">
        <f>MONTH(All_Opps[[#This Row],[Close Date]])</f>
        <v>9</v>
      </c>
      <c r="Q3014" s="181">
        <f>WEEKNUM(All_Opps[[#This Row],[Close Date]],1)</f>
        <v>36</v>
      </c>
      <c r="R301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277</v>
      </c>
      <c r="S3014" s="4" t="s">
        <v>6339</v>
      </c>
      <c r="T3014" s="4" t="s">
        <v>6340</v>
      </c>
      <c r="U3014" s="68">
        <v>45173</v>
      </c>
      <c r="V3014" s="347" t="s">
        <v>19</v>
      </c>
      <c r="W3014" s="341">
        <v>47223</v>
      </c>
      <c r="X3014" s="4" t="s">
        <v>161</v>
      </c>
      <c r="Y3014" s="4" t="s">
        <v>328</v>
      </c>
      <c r="Z3014" s="68">
        <v>45167</v>
      </c>
    </row>
    <row r="3015" spans="1:26" ht="12.75" x14ac:dyDescent="0.35">
      <c r="A30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3015" s="181" t="str">
        <f>IF(All_Opps[[#This Row],[WeekMod]]&lt;&gt;"",CONCATENATE(All_Opps[[#This Row],[Opp Year]],"-",TEXT(All_Opps[[#This Row],[WeekMod]],"00#")),"")</f>
        <v>2024-034</v>
      </c>
      <c r="C30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3015" s="181" t="str">
        <f>CONCATENATE(All_Opps[[#This Row],[Opp Year]],"-",TEXT(All_Opps[[#This Row],[Week]],"00#"))</f>
        <v>2024-034</v>
      </c>
      <c r="E3015" s="181">
        <f>IFERROR(VALUE(RIGHT(All_Opps[[#This Row],[Opportunity Name]],2)),"")</f>
        <v>4</v>
      </c>
      <c r="F3015" s="181">
        <f>IFERROR(("20"&amp;LEFT(All_Opps[[#This Row],[Opportunity Name]],2))*1,"")</f>
        <v>2024</v>
      </c>
      <c r="G3015" s="181" t="str">
        <f>MID(All_Opps[[#This Row],[Opportunity Name]],3,2)</f>
        <v>06</v>
      </c>
      <c r="H3015" s="181" t="str">
        <f>LEFT(All_Opps[[#This Row],[Opportunity Name]],7)</f>
        <v>2406 Fe</v>
      </c>
      <c r="I3015" s="181" t="str" cm="1">
        <f t="array" ref="I30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15" s="181" t="str">
        <f>YEAR(All_Opps[[#This Row],[Close_Date]])&amp;"-"&amp;TEXT(MONTH(All_Opps[[#This Row],[Close_Date]]),"00")</f>
        <v>2023-08</v>
      </c>
      <c r="K3015" s="182">
        <f>All_Opps[[#This Row],[Created Date2]]*1</f>
        <v>45153</v>
      </c>
      <c r="L3015" s="183">
        <f>YEAR(All_Opps[[#This Row],[Created_Date]])</f>
        <v>2023</v>
      </c>
      <c r="M3015" s="184">
        <f>WEEKNUM(All_Opps[[#This Row],[Created_Date]],16)</f>
        <v>33</v>
      </c>
      <c r="N3015" s="182">
        <f>All_Opps[[#This Row],[Close Date]]*1</f>
        <v>45163</v>
      </c>
      <c r="O3015" s="185">
        <f>YEAR(All_Opps[[#This Row],[Close_Date]])</f>
        <v>2023</v>
      </c>
      <c r="P3015" s="183">
        <f>MONTH(All_Opps[[#This Row],[Close Date]])</f>
        <v>8</v>
      </c>
      <c r="Q3015" s="181">
        <f>WEEKNUM(All_Opps[[#This Row],[Close Date]],1)</f>
        <v>34</v>
      </c>
      <c r="R301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15" s="4" t="s">
        <v>6341</v>
      </c>
      <c r="T3015" s="4" t="s">
        <v>6342</v>
      </c>
      <c r="U3015" s="68">
        <v>45163</v>
      </c>
      <c r="V3015" s="347" t="s">
        <v>21</v>
      </c>
      <c r="W3015" s="9">
        <v>21848</v>
      </c>
      <c r="X3015" s="4" t="s">
        <v>161</v>
      </c>
      <c r="Y3015" s="4" t="s">
        <v>1285</v>
      </c>
      <c r="Z3015" s="68">
        <v>45153</v>
      </c>
    </row>
    <row r="3016" spans="1:26" ht="12.75" x14ac:dyDescent="0.35">
      <c r="A30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3016" s="181" t="str">
        <f>IF(All_Opps[[#This Row],[WeekMod]]&lt;&gt;"",CONCATENATE(All_Opps[[#This Row],[Opp Year]],"-",TEXT(All_Opps[[#This Row],[WeekMod]],"00#")),"")</f>
        <v>2024-039</v>
      </c>
      <c r="C30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3016" s="181" t="str">
        <f>CONCATENATE(All_Opps[[#This Row],[Opp Year]],"-",TEXT(All_Opps[[#This Row],[Week]],"00#"))</f>
        <v>2024-039</v>
      </c>
      <c r="E3016" s="181">
        <f>IFERROR(VALUE(RIGHT(All_Opps[[#This Row],[Opportunity Name]],2)),"")</f>
        <v>2</v>
      </c>
      <c r="F3016" s="181">
        <f>IFERROR(("20"&amp;LEFT(All_Opps[[#This Row],[Opportunity Name]],2))*1,"")</f>
        <v>2024</v>
      </c>
      <c r="G3016" s="181" t="str">
        <f>MID(All_Opps[[#This Row],[Opportunity Name]],3,2)</f>
        <v>01</v>
      </c>
      <c r="H3016" s="181" t="str">
        <f>LEFT(All_Opps[[#This Row],[Opportunity Name]],7)</f>
        <v>2401-06</v>
      </c>
      <c r="I3016" s="181" t="str" cm="1">
        <f t="array" ref="I30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016" s="181" t="str">
        <f>YEAR(All_Opps[[#This Row],[Close_Date]])&amp;"-"&amp;TEXT(MONTH(All_Opps[[#This Row],[Close_Date]]),"00")</f>
        <v>2023-09</v>
      </c>
      <c r="K3016" s="182">
        <f>All_Opps[[#This Row],[Created Date2]]*1</f>
        <v>45191</v>
      </c>
      <c r="L3016" s="183">
        <f>YEAR(All_Opps[[#This Row],[Created_Date]])</f>
        <v>2023</v>
      </c>
      <c r="M3016" s="184">
        <f>WEEKNUM(All_Opps[[#This Row],[Created_Date]],16)</f>
        <v>38</v>
      </c>
      <c r="N3016" s="182">
        <f>All_Opps[[#This Row],[Close Date]]*1</f>
        <v>45193</v>
      </c>
      <c r="O3016" s="185">
        <f>YEAR(All_Opps[[#This Row],[Close_Date]])</f>
        <v>2023</v>
      </c>
      <c r="P3016" s="183">
        <f>MONTH(All_Opps[[#This Row],[Close Date]])</f>
        <v>9</v>
      </c>
      <c r="Q3016" s="181">
        <f>WEEKNUM(All_Opps[[#This Row],[Close Date]],1)</f>
        <v>39</v>
      </c>
      <c r="R30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16" s="4" t="s">
        <v>6343</v>
      </c>
      <c r="T3016" s="4" t="s">
        <v>6344</v>
      </c>
      <c r="U3016" s="68">
        <v>45193</v>
      </c>
      <c r="V3016" s="347" t="s">
        <v>20</v>
      </c>
      <c r="W3016" s="9">
        <v>70870</v>
      </c>
      <c r="X3016" s="4" t="s">
        <v>24</v>
      </c>
      <c r="Y3016" s="4" t="s">
        <v>1285</v>
      </c>
      <c r="Z3016" s="68">
        <v>45191</v>
      </c>
    </row>
    <row r="3017" spans="1:26" ht="12.75" x14ac:dyDescent="0.35">
      <c r="A30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3017" s="181" t="str">
        <f>IF(All_Opps[[#This Row],[WeekMod]]&lt;&gt;"",CONCATENATE(All_Opps[[#This Row],[Opp Year]],"-",TEXT(All_Opps[[#This Row],[WeekMod]],"00#")),"")</f>
        <v>2024-034</v>
      </c>
      <c r="C30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3017" s="181" t="str">
        <f>CONCATENATE(All_Opps[[#This Row],[Opp Year]],"-",TEXT(All_Opps[[#This Row],[Week]],"00#"))</f>
        <v>2024-034</v>
      </c>
      <c r="E3017" s="181">
        <f>IFERROR(VALUE(RIGHT(All_Opps[[#This Row],[Opportunity Name]],2)),"")</f>
        <v>4</v>
      </c>
      <c r="F3017" s="181">
        <f>IFERROR(("20"&amp;LEFT(All_Opps[[#This Row],[Opportunity Name]],2))*1,"")</f>
        <v>2024</v>
      </c>
      <c r="G3017" s="181" t="str">
        <f>MID(All_Opps[[#This Row],[Opportunity Name]],3,2)</f>
        <v>05</v>
      </c>
      <c r="H3017" s="181" t="str">
        <f>LEFT(All_Opps[[#This Row],[Opportunity Name]],7)</f>
        <v>2405-05</v>
      </c>
      <c r="I3017" s="181" t="str" cm="1">
        <f t="array" ref="I30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17" s="181" t="str">
        <f>YEAR(All_Opps[[#This Row],[Close_Date]])&amp;"-"&amp;TEXT(MONTH(All_Opps[[#This Row],[Close_Date]]),"00")</f>
        <v>2023-08</v>
      </c>
      <c r="K3017" s="182">
        <f>All_Opps[[#This Row],[Created Date2]]*1</f>
        <v>45145</v>
      </c>
      <c r="L3017" s="183">
        <f>YEAR(All_Opps[[#This Row],[Created_Date]])</f>
        <v>2023</v>
      </c>
      <c r="M3017" s="184">
        <f>WEEKNUM(All_Opps[[#This Row],[Created_Date]],16)</f>
        <v>32</v>
      </c>
      <c r="N3017" s="182">
        <f>All_Opps[[#This Row],[Close Date]]*1</f>
        <v>45163</v>
      </c>
      <c r="O3017" s="185">
        <f>YEAR(All_Opps[[#This Row],[Close_Date]])</f>
        <v>2023</v>
      </c>
      <c r="P3017" s="183">
        <f>MONTH(All_Opps[[#This Row],[Close Date]])</f>
        <v>8</v>
      </c>
      <c r="Q3017" s="181">
        <f>WEEKNUM(All_Opps[[#This Row],[Close Date]],1)</f>
        <v>34</v>
      </c>
      <c r="R301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268</v>
      </c>
      <c r="S3017" s="4" t="s">
        <v>6345</v>
      </c>
      <c r="T3017" s="4" t="s">
        <v>6346</v>
      </c>
      <c r="U3017" s="68">
        <v>45163</v>
      </c>
      <c r="V3017" s="347" t="s">
        <v>19</v>
      </c>
      <c r="W3017" s="9">
        <v>122021</v>
      </c>
      <c r="X3017" s="4" t="s">
        <v>181</v>
      </c>
      <c r="Y3017" s="4" t="s">
        <v>1285</v>
      </c>
      <c r="Z3017" s="68">
        <v>45145</v>
      </c>
    </row>
    <row r="3018" spans="1:26" ht="12.75" x14ac:dyDescent="0.35">
      <c r="A30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3018" s="181" t="str">
        <f>IF(All_Opps[[#This Row],[WeekMod]]&lt;&gt;"",CONCATENATE(All_Opps[[#This Row],[Opp Year]],"-",TEXT(All_Opps[[#This Row],[WeekMod]],"00#")),"")</f>
        <v>2024-036</v>
      </c>
      <c r="C30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3018" s="181" t="str">
        <f>CONCATENATE(All_Opps[[#This Row],[Opp Year]],"-",TEXT(All_Opps[[#This Row],[Week]],"00#"))</f>
        <v>2024-036</v>
      </c>
      <c r="E3018" s="181">
        <f>IFERROR(VALUE(RIGHT(All_Opps[[#This Row],[Opportunity Name]],2)),"")</f>
        <v>2</v>
      </c>
      <c r="F3018" s="181">
        <f>IFERROR(("20"&amp;LEFT(All_Opps[[#This Row],[Opportunity Name]],2))*1,"")</f>
        <v>2024</v>
      </c>
      <c r="G3018" s="181" t="str">
        <f>MID(All_Opps[[#This Row],[Opportunity Name]],3,2)</f>
        <v>10</v>
      </c>
      <c r="H3018" s="181" t="str">
        <f>LEFT(All_Opps[[#This Row],[Opportunity Name]],7)</f>
        <v>2410-04</v>
      </c>
      <c r="I3018" s="181" t="str" cm="1">
        <f t="array" ref="I30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18" s="181" t="str">
        <f>YEAR(All_Opps[[#This Row],[Close_Date]])&amp;"-"&amp;TEXT(MONTH(All_Opps[[#This Row],[Close_Date]]),"00")</f>
        <v>2023-09</v>
      </c>
      <c r="K3018" s="182">
        <f>All_Opps[[#This Row],[Created Date2]]*1</f>
        <v>45161</v>
      </c>
      <c r="L3018" s="183">
        <f>YEAR(All_Opps[[#This Row],[Created_Date]])</f>
        <v>2023</v>
      </c>
      <c r="M3018" s="184">
        <f>WEEKNUM(All_Opps[[#This Row],[Created_Date]],16)</f>
        <v>34</v>
      </c>
      <c r="N3018" s="182">
        <f>All_Opps[[#This Row],[Close Date]]*1</f>
        <v>45176</v>
      </c>
      <c r="O3018" s="185">
        <f>YEAR(All_Opps[[#This Row],[Close_Date]])</f>
        <v>2023</v>
      </c>
      <c r="P3018" s="183">
        <f>MONTH(All_Opps[[#This Row],[Close Date]])</f>
        <v>9</v>
      </c>
      <c r="Q3018" s="181">
        <f>WEEKNUM(All_Opps[[#This Row],[Close Date]],1)</f>
        <v>36</v>
      </c>
      <c r="R301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405</v>
      </c>
      <c r="S3018" s="4" t="s">
        <v>6347</v>
      </c>
      <c r="T3018" s="4" t="s">
        <v>6348</v>
      </c>
      <c r="U3018" s="68">
        <v>45176</v>
      </c>
      <c r="V3018" s="347" t="s">
        <v>19</v>
      </c>
      <c r="W3018" s="341">
        <v>55982</v>
      </c>
      <c r="X3018" s="4" t="s">
        <v>6</v>
      </c>
      <c r="Y3018" s="4" t="s">
        <v>328</v>
      </c>
      <c r="Z3018" s="68">
        <v>45161</v>
      </c>
    </row>
    <row r="3019" spans="1:26" ht="12.75" x14ac:dyDescent="0.35">
      <c r="A30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3019" s="181" t="str">
        <f>IF(All_Opps[[#This Row],[WeekMod]]&lt;&gt;"",CONCATENATE(All_Opps[[#This Row],[Opp Year]],"-",TEXT(All_Opps[[#This Row],[WeekMod]],"00#")),"")</f>
        <v>2024-039</v>
      </c>
      <c r="C30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3019" s="181" t="str">
        <f>CONCATENATE(All_Opps[[#This Row],[Opp Year]],"-",TEXT(All_Opps[[#This Row],[Week]],"00#"))</f>
        <v>2024-039</v>
      </c>
      <c r="E3019" s="181">
        <f>IFERROR(VALUE(RIGHT(All_Opps[[#This Row],[Opportunity Name]],2)),"")</f>
        <v>2</v>
      </c>
      <c r="F3019" s="181">
        <f>IFERROR(("20"&amp;LEFT(All_Opps[[#This Row],[Opportunity Name]],2))*1,"")</f>
        <v>2024</v>
      </c>
      <c r="G3019" s="181" t="str">
        <f>MID(All_Opps[[#This Row],[Opportunity Name]],3,2)</f>
        <v>10</v>
      </c>
      <c r="H3019" s="181" t="str">
        <f>LEFT(All_Opps[[#This Row],[Opportunity Name]],7)</f>
        <v>2410-03</v>
      </c>
      <c r="I3019" s="181" t="str" cm="1">
        <f t="array" ref="I30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19" s="181" t="str">
        <f>YEAR(All_Opps[[#This Row],[Close_Date]])&amp;"-"&amp;TEXT(MONTH(All_Opps[[#This Row],[Close_Date]]),"00")</f>
        <v>2023-09</v>
      </c>
      <c r="K3019" s="182">
        <f>All_Opps[[#This Row],[Created Date2]]*1</f>
        <v>45188</v>
      </c>
      <c r="L3019" s="183">
        <f>YEAR(All_Opps[[#This Row],[Created_Date]])</f>
        <v>2023</v>
      </c>
      <c r="M3019" s="184">
        <f>WEEKNUM(All_Opps[[#This Row],[Created_Date]],16)</f>
        <v>38</v>
      </c>
      <c r="N3019" s="182">
        <f>All_Opps[[#This Row],[Close Date]]*1</f>
        <v>45199</v>
      </c>
      <c r="O3019" s="185">
        <f>YEAR(All_Opps[[#This Row],[Close_Date]])</f>
        <v>2023</v>
      </c>
      <c r="P3019" s="183">
        <f>MONTH(All_Opps[[#This Row],[Close Date]])</f>
        <v>9</v>
      </c>
      <c r="Q3019" s="181">
        <f>WEEKNUM(All_Opps[[#This Row],[Close Date]],1)</f>
        <v>39</v>
      </c>
      <c r="R301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378</v>
      </c>
      <c r="S3019" s="4" t="s">
        <v>6349</v>
      </c>
      <c r="T3019" s="4" t="s">
        <v>6350</v>
      </c>
      <c r="U3019" s="68">
        <v>45199</v>
      </c>
      <c r="V3019" s="347" t="s">
        <v>19</v>
      </c>
      <c r="W3019" s="341">
        <v>62528</v>
      </c>
      <c r="X3019" s="4" t="s">
        <v>159</v>
      </c>
      <c r="Y3019" s="4" t="s">
        <v>328</v>
      </c>
      <c r="Z3019" s="68">
        <v>45188</v>
      </c>
    </row>
    <row r="3020" spans="1:26" ht="12.75" x14ac:dyDescent="0.35">
      <c r="A30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3020" s="181" t="str">
        <f>IF(All_Opps[[#This Row],[WeekMod]]&lt;&gt;"",CONCATENATE(All_Opps[[#This Row],[Opp Year]],"-",TEXT(All_Opps[[#This Row],[WeekMod]],"00#")),"")</f>
        <v>2024-039</v>
      </c>
      <c r="C30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3020" s="181" t="str">
        <f>CONCATENATE(All_Opps[[#This Row],[Opp Year]],"-",TEXT(All_Opps[[#This Row],[Week]],"00#"))</f>
        <v>2024-039</v>
      </c>
      <c r="E3020" s="181">
        <f>IFERROR(VALUE(RIGHT(All_Opps[[#This Row],[Opportunity Name]],2)),"")</f>
        <v>2</v>
      </c>
      <c r="F3020" s="181">
        <f>IFERROR(("20"&amp;LEFT(All_Opps[[#This Row],[Opportunity Name]],2))*1,"")</f>
        <v>2024</v>
      </c>
      <c r="G3020" s="181" t="str">
        <f>MID(All_Opps[[#This Row],[Opportunity Name]],3,2)</f>
        <v>10</v>
      </c>
      <c r="H3020" s="181" t="str">
        <f>LEFT(All_Opps[[#This Row],[Opportunity Name]],7)</f>
        <v>2410-03</v>
      </c>
      <c r="I3020" s="181" t="str" cm="1">
        <f t="array" ref="I30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20" s="181" t="str">
        <f>YEAR(All_Opps[[#This Row],[Close_Date]])&amp;"-"&amp;TEXT(MONTH(All_Opps[[#This Row],[Close_Date]]),"00")</f>
        <v>2023-09</v>
      </c>
      <c r="K3020" s="182">
        <f>All_Opps[[#This Row],[Created Date2]]*1</f>
        <v>45181</v>
      </c>
      <c r="L3020" s="183">
        <f>YEAR(All_Opps[[#This Row],[Created_Date]])</f>
        <v>2023</v>
      </c>
      <c r="M3020" s="184">
        <f>WEEKNUM(All_Opps[[#This Row],[Created_Date]],16)</f>
        <v>37</v>
      </c>
      <c r="N3020" s="182">
        <f>All_Opps[[#This Row],[Close Date]]*1</f>
        <v>45193</v>
      </c>
      <c r="O3020" s="185">
        <f>YEAR(All_Opps[[#This Row],[Close_Date]])</f>
        <v>2023</v>
      </c>
      <c r="P3020" s="183">
        <f>MONTH(All_Opps[[#This Row],[Close Date]])</f>
        <v>9</v>
      </c>
      <c r="Q3020" s="181">
        <f>WEEKNUM(All_Opps[[#This Row],[Close Date]],1)</f>
        <v>39</v>
      </c>
      <c r="R302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385</v>
      </c>
      <c r="S3020" s="4" t="s">
        <v>6351</v>
      </c>
      <c r="T3020" s="4" t="s">
        <v>6352</v>
      </c>
      <c r="U3020" s="68">
        <v>45193</v>
      </c>
      <c r="V3020" s="347" t="s">
        <v>19</v>
      </c>
      <c r="W3020" s="341">
        <v>55918</v>
      </c>
      <c r="X3020" s="4" t="s">
        <v>11</v>
      </c>
      <c r="Y3020" s="4" t="s">
        <v>328</v>
      </c>
      <c r="Z3020" s="68">
        <v>45181</v>
      </c>
    </row>
    <row r="3021" spans="1:26" ht="12.75" x14ac:dyDescent="0.35">
      <c r="A30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3021" s="181" t="str">
        <f>IF(All_Opps[[#This Row],[WeekMod]]&lt;&gt;"",CONCATENATE(All_Opps[[#This Row],[Opp Year]],"-",TEXT(All_Opps[[#This Row],[WeekMod]],"00#")),"")</f>
        <v>2024-039</v>
      </c>
      <c r="C30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3021" s="181" t="str">
        <f>CONCATENATE(All_Opps[[#This Row],[Opp Year]],"-",TEXT(All_Opps[[#This Row],[Week]],"00#"))</f>
        <v>2024-039</v>
      </c>
      <c r="E3021" s="181">
        <f>IFERROR(VALUE(RIGHT(All_Opps[[#This Row],[Opportunity Name]],2)),"")</f>
        <v>1</v>
      </c>
      <c r="F3021" s="181">
        <f>IFERROR(("20"&amp;LEFT(All_Opps[[#This Row],[Opportunity Name]],2))*1,"")</f>
        <v>2024</v>
      </c>
      <c r="G3021" s="181" t="str">
        <f>MID(All_Opps[[#This Row],[Opportunity Name]],3,2)</f>
        <v>02</v>
      </c>
      <c r="H3021" s="181" t="str">
        <f>LEFT(All_Opps[[#This Row],[Opportunity Name]],7)</f>
        <v>2402-04</v>
      </c>
      <c r="I3021" s="181" t="str" cm="1">
        <f t="array" ref="I30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21" s="181" t="str">
        <f>YEAR(All_Opps[[#This Row],[Close_Date]])&amp;"-"&amp;TEXT(MONTH(All_Opps[[#This Row],[Close_Date]]),"00")</f>
        <v>2023-09</v>
      </c>
      <c r="K3021" s="182">
        <f>All_Opps[[#This Row],[Created Date2]]*1</f>
        <v>45192</v>
      </c>
      <c r="L3021" s="183">
        <f>YEAR(All_Opps[[#This Row],[Created_Date]])</f>
        <v>2023</v>
      </c>
      <c r="M3021" s="184">
        <f>WEEKNUM(All_Opps[[#This Row],[Created_Date]],16)</f>
        <v>39</v>
      </c>
      <c r="N3021" s="182">
        <f>All_Opps[[#This Row],[Close Date]]*1</f>
        <v>45198</v>
      </c>
      <c r="O3021" s="185">
        <f>YEAR(All_Opps[[#This Row],[Close_Date]])</f>
        <v>2023</v>
      </c>
      <c r="P3021" s="183">
        <f>MONTH(All_Opps[[#This Row],[Close Date]])</f>
        <v>9</v>
      </c>
      <c r="Q3021" s="181">
        <f>WEEKNUM(All_Opps[[#This Row],[Close Date]],1)</f>
        <v>39</v>
      </c>
      <c r="R302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131</v>
      </c>
      <c r="S3021" s="4" t="s">
        <v>6353</v>
      </c>
      <c r="T3021" s="4" t="s">
        <v>6354</v>
      </c>
      <c r="U3021" s="68">
        <v>45198</v>
      </c>
      <c r="V3021" s="347" t="s">
        <v>19</v>
      </c>
      <c r="W3021" s="9">
        <v>30276</v>
      </c>
      <c r="X3021" s="4" t="s">
        <v>11</v>
      </c>
      <c r="Y3021" s="4" t="s">
        <v>1285</v>
      </c>
      <c r="Z3021" s="68">
        <v>45192</v>
      </c>
    </row>
    <row r="3022" spans="1:26" ht="12.75" x14ac:dyDescent="0.35">
      <c r="A30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91</v>
      </c>
      <c r="B3022" s="181" t="str">
        <f>IF(All_Opps[[#This Row],[WeekMod]]&lt;&gt;"",CONCATENATE(All_Opps[[#This Row],[Opp Year]],"-",TEXT(All_Opps[[#This Row],[WeekMod]],"00#")),"")</f>
        <v>2023-091</v>
      </c>
      <c r="C30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91</v>
      </c>
      <c r="D3022" s="181" t="str">
        <f>CONCATENATE(All_Opps[[#This Row],[Opp Year]],"-",TEXT(All_Opps[[#This Row],[Week]],"00#"))</f>
        <v>2023-091</v>
      </c>
      <c r="E3022" s="181">
        <f>IFERROR(VALUE(RIGHT(All_Opps[[#This Row],[Opportunity Name]],2)),"")</f>
        <v>2</v>
      </c>
      <c r="F3022" s="181">
        <f>IFERROR(("20"&amp;LEFT(All_Opps[[#This Row],[Opportunity Name]],2))*1,"")</f>
        <v>2023</v>
      </c>
      <c r="G3022" s="181" t="str">
        <f>MID(All_Opps[[#This Row],[Opportunity Name]],3,2)</f>
        <v>09</v>
      </c>
      <c r="H3022" s="181" t="str">
        <f>LEFT(All_Opps[[#This Row],[Opportunity Name]],7)</f>
        <v>2309 Ra</v>
      </c>
      <c r="I3022" s="181" t="str" cm="1">
        <f t="array" ref="I30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22" s="181" t="str">
        <f>YEAR(All_Opps[[#This Row],[Close_Date]])&amp;"-"&amp;TEXT(MONTH(All_Opps[[#This Row],[Close_Date]]),"00")</f>
        <v>2023-09</v>
      </c>
      <c r="K3022" s="182">
        <f>All_Opps[[#This Row],[Created Date2]]*1</f>
        <v>45186</v>
      </c>
      <c r="L3022" s="183">
        <f>YEAR(All_Opps[[#This Row],[Created_Date]])</f>
        <v>2023</v>
      </c>
      <c r="M3022" s="184">
        <f>WEEKNUM(All_Opps[[#This Row],[Created_Date]],16)</f>
        <v>38</v>
      </c>
      <c r="N3022" s="182">
        <f>All_Opps[[#This Row],[Close Date]]*1</f>
        <v>45197</v>
      </c>
      <c r="O3022" s="185">
        <f>YEAR(All_Opps[[#This Row],[Close_Date]])</f>
        <v>2023</v>
      </c>
      <c r="P3022" s="183">
        <f>MONTH(All_Opps[[#This Row],[Close Date]])</f>
        <v>9</v>
      </c>
      <c r="Q3022" s="181">
        <f>WEEKNUM(All_Opps[[#This Row],[Close Date]],1)</f>
        <v>39</v>
      </c>
      <c r="R30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22" s="4" t="s">
        <v>6355</v>
      </c>
      <c r="T3022" s="4" t="s">
        <v>6356</v>
      </c>
      <c r="U3022" s="68">
        <v>45197</v>
      </c>
      <c r="V3022" s="347" t="s">
        <v>18</v>
      </c>
      <c r="W3022" s="9">
        <v>15177</v>
      </c>
      <c r="X3022" s="4" t="s">
        <v>5</v>
      </c>
      <c r="Y3022" s="4" t="s">
        <v>6037</v>
      </c>
      <c r="Z3022" s="68">
        <v>45186</v>
      </c>
    </row>
    <row r="3023" spans="1:26" ht="12.75" x14ac:dyDescent="0.35">
      <c r="A30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3023" s="181" t="str">
        <f>IF(All_Opps[[#This Row],[WeekMod]]&lt;&gt;"",CONCATENATE(All_Opps[[#This Row],[Opp Year]],"-",TEXT(All_Opps[[#This Row],[WeekMod]],"00#")),"")</f>
        <v>2024-036</v>
      </c>
      <c r="C30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3023" s="181" t="str">
        <f>CONCATENATE(All_Opps[[#This Row],[Opp Year]],"-",TEXT(All_Opps[[#This Row],[Week]],"00#"))</f>
        <v>2024-036</v>
      </c>
      <c r="E3023" s="181">
        <f>IFERROR(VALUE(RIGHT(All_Opps[[#This Row],[Opportunity Name]],2)),"")</f>
        <v>1</v>
      </c>
      <c r="F3023" s="181">
        <f>IFERROR(("20"&amp;LEFT(All_Opps[[#This Row],[Opportunity Name]],2))*1,"")</f>
        <v>2024</v>
      </c>
      <c r="G3023" s="181" t="str">
        <f>MID(All_Opps[[#This Row],[Opportunity Name]],3,2)</f>
        <v>05</v>
      </c>
      <c r="H3023" s="181" t="str">
        <f>LEFT(All_Opps[[#This Row],[Opportunity Name]],7)</f>
        <v>2405-06</v>
      </c>
      <c r="I3023" s="181" t="str" cm="1">
        <f t="array" ref="I30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23" s="181" t="str">
        <f>YEAR(All_Opps[[#This Row],[Close_Date]])&amp;"-"&amp;TEXT(MONTH(All_Opps[[#This Row],[Close_Date]]),"00")</f>
        <v>2023-09</v>
      </c>
      <c r="K3023" s="182">
        <f>All_Opps[[#This Row],[Created Date2]]*1</f>
        <v>45163</v>
      </c>
      <c r="L3023" s="183">
        <f>YEAR(All_Opps[[#This Row],[Created_Date]])</f>
        <v>2023</v>
      </c>
      <c r="M3023" s="184">
        <f>WEEKNUM(All_Opps[[#This Row],[Created_Date]],16)</f>
        <v>34</v>
      </c>
      <c r="N3023" s="182">
        <f>All_Opps[[#This Row],[Close Date]]*1</f>
        <v>45177</v>
      </c>
      <c r="O3023" s="185">
        <f>YEAR(All_Opps[[#This Row],[Close_Date]])</f>
        <v>2023</v>
      </c>
      <c r="P3023" s="183">
        <f>MONTH(All_Opps[[#This Row],[Close Date]])</f>
        <v>9</v>
      </c>
      <c r="Q3023" s="181">
        <f>WEEKNUM(All_Opps[[#This Row],[Close Date]],1)</f>
        <v>36</v>
      </c>
      <c r="R302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250</v>
      </c>
      <c r="S3023" s="4" t="s">
        <v>6357</v>
      </c>
      <c r="T3023" s="4" t="s">
        <v>6358</v>
      </c>
      <c r="U3023" s="68">
        <v>45177</v>
      </c>
      <c r="V3023" s="347" t="s">
        <v>19</v>
      </c>
      <c r="W3023" s="9">
        <v>22025</v>
      </c>
      <c r="X3023" s="4" t="s">
        <v>5</v>
      </c>
      <c r="Y3023" s="4" t="s">
        <v>1285</v>
      </c>
      <c r="Z3023" s="68">
        <v>45163</v>
      </c>
    </row>
    <row r="3024" spans="1:26" ht="12.75" x14ac:dyDescent="0.35">
      <c r="A30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87</v>
      </c>
      <c r="B3024" s="181" t="str">
        <f>IF(All_Opps[[#This Row],[WeekMod]]&lt;&gt;"",CONCATENATE(All_Opps[[#This Row],[Opp Year]],"-",TEXT(All_Opps[[#This Row],[WeekMod]],"00#")),"")</f>
        <v>2023-087</v>
      </c>
      <c r="C30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87</v>
      </c>
      <c r="D3024" s="181" t="str">
        <f>CONCATENATE(All_Opps[[#This Row],[Opp Year]],"-",TEXT(All_Opps[[#This Row],[Week]],"00#"))</f>
        <v>2023-087</v>
      </c>
      <c r="E3024" s="181">
        <f>IFERROR(VALUE(RIGHT(All_Opps[[#This Row],[Opportunity Name]],2)),"")</f>
        <v>2</v>
      </c>
      <c r="F3024" s="181">
        <f>IFERROR(("20"&amp;LEFT(All_Opps[[#This Row],[Opportunity Name]],2))*1,"")</f>
        <v>2023</v>
      </c>
      <c r="G3024" s="181" t="str">
        <f>MID(All_Opps[[#This Row],[Opportunity Name]],3,2)</f>
        <v>11</v>
      </c>
      <c r="H3024" s="181" t="str">
        <f>LEFT(All_Opps[[#This Row],[Opportunity Name]],7)</f>
        <v>2311-13</v>
      </c>
      <c r="I3024" s="181" t="str" cm="1">
        <f t="array" ref="I30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24" s="181" t="str">
        <f>YEAR(All_Opps[[#This Row],[Close_Date]])&amp;"-"&amp;TEXT(MONTH(All_Opps[[#This Row],[Close_Date]]),"00")</f>
        <v>2023-08</v>
      </c>
      <c r="K3024" s="182">
        <f>All_Opps[[#This Row],[Created Date2]]*1</f>
        <v>45161</v>
      </c>
      <c r="L3024" s="183">
        <f>YEAR(All_Opps[[#This Row],[Created_Date]])</f>
        <v>2023</v>
      </c>
      <c r="M3024" s="184">
        <f>WEEKNUM(All_Opps[[#This Row],[Created_Date]],16)</f>
        <v>34</v>
      </c>
      <c r="N3024" s="182">
        <f>All_Opps[[#This Row],[Close Date]]*1</f>
        <v>45166</v>
      </c>
      <c r="O3024" s="185">
        <f>YEAR(All_Opps[[#This Row],[Close_Date]])</f>
        <v>2023</v>
      </c>
      <c r="P3024" s="183">
        <f>MONTH(All_Opps[[#This Row],[Close Date]])</f>
        <v>8</v>
      </c>
      <c r="Q3024" s="181">
        <f>WEEKNUM(All_Opps[[#This Row],[Close Date]],1)</f>
        <v>35</v>
      </c>
      <c r="R302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70</v>
      </c>
      <c r="S3024" s="4" t="s">
        <v>6359</v>
      </c>
      <c r="T3024" s="4" t="s">
        <v>6360</v>
      </c>
      <c r="U3024" s="68">
        <v>45166</v>
      </c>
      <c r="V3024" s="347" t="s">
        <v>19</v>
      </c>
      <c r="W3024" s="9">
        <v>67922</v>
      </c>
      <c r="X3024" s="4" t="s">
        <v>11</v>
      </c>
      <c r="Y3024" s="4" t="s">
        <v>1285</v>
      </c>
      <c r="Z3024" s="68">
        <v>45161</v>
      </c>
    </row>
    <row r="3025" spans="1:26" ht="12.75" x14ac:dyDescent="0.35">
      <c r="A30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86</v>
      </c>
      <c r="B3025" s="181" t="str">
        <f>IF(All_Opps[[#This Row],[WeekMod]]&lt;&gt;"",CONCATENATE(All_Opps[[#This Row],[Opp Year]],"-",TEXT(All_Opps[[#This Row],[WeekMod]],"00#")),"")</f>
        <v>2023-086</v>
      </c>
      <c r="C30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86</v>
      </c>
      <c r="D3025" s="181" t="str">
        <f>CONCATENATE(All_Opps[[#This Row],[Opp Year]],"-",TEXT(All_Opps[[#This Row],[Week]],"00#"))</f>
        <v>2023-086</v>
      </c>
      <c r="E3025" s="181">
        <f>IFERROR(VALUE(RIGHT(All_Opps[[#This Row],[Opportunity Name]],2)),"")</f>
        <v>3</v>
      </c>
      <c r="F3025" s="181">
        <f>IFERROR(("20"&amp;LEFT(All_Opps[[#This Row],[Opportunity Name]],2))*1,"")</f>
        <v>2023</v>
      </c>
      <c r="G3025" s="181" t="str">
        <f>MID(All_Opps[[#This Row],[Opportunity Name]],3,2)</f>
        <v>11</v>
      </c>
      <c r="H3025" s="181" t="str">
        <f>LEFT(All_Opps[[#This Row],[Opportunity Name]],7)</f>
        <v>2311-12</v>
      </c>
      <c r="I3025" s="181" t="str" cm="1">
        <f t="array" ref="I30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25" s="181" t="str">
        <f>YEAR(All_Opps[[#This Row],[Close_Date]])&amp;"-"&amp;TEXT(MONTH(All_Opps[[#This Row],[Close_Date]]),"00")</f>
        <v>2023-08</v>
      </c>
      <c r="K3025" s="182">
        <f>All_Opps[[#This Row],[Created Date2]]*1</f>
        <v>45155</v>
      </c>
      <c r="L3025" s="183">
        <f>YEAR(All_Opps[[#This Row],[Created_Date]])</f>
        <v>2023</v>
      </c>
      <c r="M3025" s="184">
        <f>WEEKNUM(All_Opps[[#This Row],[Created_Date]],16)</f>
        <v>33</v>
      </c>
      <c r="N3025" s="182">
        <f>All_Opps[[#This Row],[Close Date]]*1</f>
        <v>45158</v>
      </c>
      <c r="O3025" s="185">
        <f>YEAR(All_Opps[[#This Row],[Close_Date]])</f>
        <v>2023</v>
      </c>
      <c r="P3025" s="183">
        <f>MONTH(All_Opps[[#This Row],[Close Date]])</f>
        <v>8</v>
      </c>
      <c r="Q3025" s="181">
        <f>WEEKNUM(All_Opps[[#This Row],[Close Date]],1)</f>
        <v>34</v>
      </c>
      <c r="R302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25" s="4" t="s">
        <v>6361</v>
      </c>
      <c r="T3025" s="4" t="s">
        <v>6362</v>
      </c>
      <c r="U3025" s="68">
        <v>45158</v>
      </c>
      <c r="V3025" s="347" t="s">
        <v>23</v>
      </c>
      <c r="W3025" s="341">
        <v>3313</v>
      </c>
      <c r="X3025" s="4" t="s">
        <v>29</v>
      </c>
      <c r="Y3025" s="4" t="s">
        <v>328</v>
      </c>
      <c r="Z3025" s="68">
        <v>45155</v>
      </c>
    </row>
    <row r="3026" spans="1:26" ht="12.75" x14ac:dyDescent="0.35">
      <c r="A30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3026" s="181" t="str">
        <f>IF(All_Opps[[#This Row],[WeekMod]]&lt;&gt;"",CONCATENATE(All_Opps[[#This Row],[Opp Year]],"-",TEXT(All_Opps[[#This Row],[WeekMod]],"00#")),"")</f>
        <v>2024-038</v>
      </c>
      <c r="C30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3026" s="181" t="str">
        <f>CONCATENATE(All_Opps[[#This Row],[Opp Year]],"-",TEXT(All_Opps[[#This Row],[Week]],"00#"))</f>
        <v>2024-038</v>
      </c>
      <c r="E3026" s="181">
        <f>IFERROR(VALUE(RIGHT(All_Opps[[#This Row],[Opportunity Name]],2)),"")</f>
        <v>2</v>
      </c>
      <c r="F3026" s="181">
        <f>IFERROR(("20"&amp;LEFT(All_Opps[[#This Row],[Opportunity Name]],2))*1,"")</f>
        <v>2024</v>
      </c>
      <c r="G3026" s="181" t="str">
        <f>MID(All_Opps[[#This Row],[Opportunity Name]],3,2)</f>
        <v>07</v>
      </c>
      <c r="H3026" s="181" t="str">
        <f>LEFT(All_Opps[[#This Row],[Opportunity Name]],7)</f>
        <v>2407-18</v>
      </c>
      <c r="I3026" s="181" t="str" cm="1">
        <f t="array" ref="I30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26" s="181" t="str">
        <f>YEAR(All_Opps[[#This Row],[Close_Date]])&amp;"-"&amp;TEXT(MONTH(All_Opps[[#This Row],[Close_Date]]),"00")</f>
        <v>2023-09</v>
      </c>
      <c r="K3026" s="182">
        <f>All_Opps[[#This Row],[Created Date2]]*1</f>
        <v>45180</v>
      </c>
      <c r="L3026" s="183">
        <f>YEAR(All_Opps[[#This Row],[Created_Date]])</f>
        <v>2023</v>
      </c>
      <c r="M3026" s="184">
        <f>WEEKNUM(All_Opps[[#This Row],[Created_Date]],16)</f>
        <v>37</v>
      </c>
      <c r="N3026" s="182">
        <f>All_Opps[[#This Row],[Close Date]]*1</f>
        <v>45188</v>
      </c>
      <c r="O3026" s="185">
        <f>YEAR(All_Opps[[#This Row],[Close_Date]])</f>
        <v>2023</v>
      </c>
      <c r="P3026" s="183">
        <f>MONTH(All_Opps[[#This Row],[Close Date]])</f>
        <v>9</v>
      </c>
      <c r="Q3026" s="181">
        <f>WEEKNUM(All_Opps[[#This Row],[Close Date]],1)</f>
        <v>38</v>
      </c>
      <c r="R302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294</v>
      </c>
      <c r="S3026" s="4" t="s">
        <v>6363</v>
      </c>
      <c r="T3026" s="4" t="s">
        <v>6364</v>
      </c>
      <c r="U3026" s="68">
        <v>45188</v>
      </c>
      <c r="V3026" s="347" t="s">
        <v>19</v>
      </c>
      <c r="W3026" s="9">
        <v>140515</v>
      </c>
      <c r="X3026" s="4" t="s">
        <v>159</v>
      </c>
      <c r="Y3026" s="4" t="s">
        <v>1285</v>
      </c>
      <c r="Z3026" s="68">
        <v>45180</v>
      </c>
    </row>
    <row r="3027" spans="1:26" ht="12.75" x14ac:dyDescent="0.35">
      <c r="A30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3027" s="181" t="str">
        <f>IF(All_Opps[[#This Row],[WeekMod]]&lt;&gt;"",CONCATENATE(All_Opps[[#This Row],[Opp Year]],"-",TEXT(All_Opps[[#This Row],[WeekMod]],"00#")),"")</f>
        <v>2023-090</v>
      </c>
      <c r="C30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3027" s="181" t="str">
        <f>CONCATENATE(All_Opps[[#This Row],[Opp Year]],"-",TEXT(All_Opps[[#This Row],[Week]],"00#"))</f>
        <v>2023-090</v>
      </c>
      <c r="E3027" s="181">
        <f>IFERROR(VALUE(RIGHT(All_Opps[[#This Row],[Opportunity Name]],2)),"")</f>
        <v>2</v>
      </c>
      <c r="F3027" s="181">
        <f>IFERROR(("20"&amp;LEFT(All_Opps[[#This Row],[Opportunity Name]],2))*1,"")</f>
        <v>2023</v>
      </c>
      <c r="G3027" s="181" t="str">
        <f>MID(All_Opps[[#This Row],[Opportunity Name]],3,2)</f>
        <v>09</v>
      </c>
      <c r="H3027" s="181" t="str">
        <f>LEFT(All_Opps[[#This Row],[Opportunity Name]],7)</f>
        <v>2309 Mo</v>
      </c>
      <c r="I3027" s="181" t="str" cm="1">
        <f t="array" ref="I30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27" s="181" t="str">
        <f>YEAR(All_Opps[[#This Row],[Close_Date]])&amp;"-"&amp;TEXT(MONTH(All_Opps[[#This Row],[Close_Date]]),"00")</f>
        <v>2023-09</v>
      </c>
      <c r="K3027" s="182">
        <f>All_Opps[[#This Row],[Created Date2]]*1</f>
        <v>45185</v>
      </c>
      <c r="L3027" s="183">
        <f>YEAR(All_Opps[[#This Row],[Created_Date]])</f>
        <v>2023</v>
      </c>
      <c r="M3027" s="184">
        <f>WEEKNUM(All_Opps[[#This Row],[Created_Date]],16)</f>
        <v>38</v>
      </c>
      <c r="N3027" s="182">
        <f>All_Opps[[#This Row],[Close Date]]*1</f>
        <v>45192</v>
      </c>
      <c r="O3027" s="185">
        <f>YEAR(All_Opps[[#This Row],[Close_Date]])</f>
        <v>2023</v>
      </c>
      <c r="P3027" s="183">
        <f>MONTH(All_Opps[[#This Row],[Close Date]])</f>
        <v>9</v>
      </c>
      <c r="Q3027" s="181">
        <f>WEEKNUM(All_Opps[[#This Row],[Close Date]],1)</f>
        <v>38</v>
      </c>
      <c r="R302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27" s="4" t="s">
        <v>6365</v>
      </c>
      <c r="T3027" s="4" t="s">
        <v>6366</v>
      </c>
      <c r="U3027" s="68">
        <v>45192</v>
      </c>
      <c r="V3027" s="347" t="s">
        <v>18</v>
      </c>
      <c r="W3027" s="9">
        <v>37530</v>
      </c>
      <c r="X3027" s="4" t="s">
        <v>16</v>
      </c>
      <c r="Y3027" s="4" t="s">
        <v>5320</v>
      </c>
      <c r="Z3027" s="68">
        <v>45185</v>
      </c>
    </row>
    <row r="3028" spans="1:26" ht="12.75" x14ac:dyDescent="0.35">
      <c r="A30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3028" s="181" t="str">
        <f>IF(All_Opps[[#This Row],[WeekMod]]&lt;&gt;"",CONCATENATE(All_Opps[[#This Row],[Opp Year]],"-",TEXT(All_Opps[[#This Row],[WeekMod]],"00#")),"")</f>
        <v>2024-037</v>
      </c>
      <c r="C30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3028" s="181" t="str">
        <f>CONCATENATE(All_Opps[[#This Row],[Opp Year]],"-",TEXT(All_Opps[[#This Row],[Week]],"00#"))</f>
        <v>2024-037</v>
      </c>
      <c r="E3028" s="181">
        <f>IFERROR(VALUE(RIGHT(All_Opps[[#This Row],[Opportunity Name]],2)),"")</f>
        <v>2</v>
      </c>
      <c r="F3028" s="181">
        <f>IFERROR(("20"&amp;LEFT(All_Opps[[#This Row],[Opportunity Name]],2))*1,"")</f>
        <v>2024</v>
      </c>
      <c r="G3028" s="181" t="str">
        <f>MID(All_Opps[[#This Row],[Opportunity Name]],3,2)</f>
        <v>08</v>
      </c>
      <c r="H3028" s="181" t="str">
        <f>LEFT(All_Opps[[#This Row],[Opportunity Name]],7)</f>
        <v>2408-10</v>
      </c>
      <c r="I3028" s="181" t="str" cm="1">
        <f t="array" ref="I30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028" s="181" t="str">
        <f>YEAR(All_Opps[[#This Row],[Close_Date]])&amp;"-"&amp;TEXT(MONTH(All_Opps[[#This Row],[Close_Date]]),"00")</f>
        <v>2023-09</v>
      </c>
      <c r="K3028" s="182">
        <f>All_Opps[[#This Row],[Created Date2]]*1</f>
        <v>45164</v>
      </c>
      <c r="L3028" s="183">
        <f>YEAR(All_Opps[[#This Row],[Created_Date]])</f>
        <v>2023</v>
      </c>
      <c r="M3028" s="184">
        <f>WEEKNUM(All_Opps[[#This Row],[Created_Date]],16)</f>
        <v>35</v>
      </c>
      <c r="N3028" s="182">
        <f>All_Opps[[#This Row],[Close Date]]*1</f>
        <v>45181</v>
      </c>
      <c r="O3028" s="185">
        <f>YEAR(All_Opps[[#This Row],[Close_Date]])</f>
        <v>2023</v>
      </c>
      <c r="P3028" s="183">
        <f>MONTH(All_Opps[[#This Row],[Close Date]])</f>
        <v>9</v>
      </c>
      <c r="Q3028" s="181">
        <f>WEEKNUM(All_Opps[[#This Row],[Close Date]],1)</f>
        <v>37</v>
      </c>
      <c r="R302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28" s="4" t="s">
        <v>6367</v>
      </c>
      <c r="T3028" s="4" t="s">
        <v>6368</v>
      </c>
      <c r="U3028" s="68">
        <v>45181</v>
      </c>
      <c r="V3028" s="347" t="s">
        <v>20</v>
      </c>
      <c r="W3028" s="9">
        <v>72553</v>
      </c>
      <c r="X3028" s="4" t="s">
        <v>11</v>
      </c>
      <c r="Y3028" s="4" t="s">
        <v>1285</v>
      </c>
      <c r="Z3028" s="68">
        <v>45164</v>
      </c>
    </row>
    <row r="3029" spans="1:26" ht="12.75" x14ac:dyDescent="0.35">
      <c r="A30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3029" s="181" t="str">
        <f>IF(All_Opps[[#This Row],[WeekMod]]&lt;&gt;"",CONCATENATE(All_Opps[[#This Row],[Opp Year]],"-",TEXT(All_Opps[[#This Row],[WeekMod]],"00#")),"")</f>
        <v>2024-035</v>
      </c>
      <c r="C30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3029" s="181" t="str">
        <f>CONCATENATE(All_Opps[[#This Row],[Opp Year]],"-",TEXT(All_Opps[[#This Row],[Week]],"00#"))</f>
        <v>2024-035</v>
      </c>
      <c r="E3029" s="181">
        <f>IFERROR(VALUE(RIGHT(All_Opps[[#This Row],[Opportunity Name]],2)),"")</f>
        <v>2</v>
      </c>
      <c r="F3029" s="181">
        <f>IFERROR(("20"&amp;LEFT(All_Opps[[#This Row],[Opportunity Name]],2))*1,"")</f>
        <v>2024</v>
      </c>
      <c r="G3029" s="181" t="str">
        <f>MID(All_Opps[[#This Row],[Opportunity Name]],3,2)</f>
        <v>10</v>
      </c>
      <c r="H3029" s="181" t="str">
        <f>LEFT(All_Opps[[#This Row],[Opportunity Name]],7)</f>
        <v>2410-05</v>
      </c>
      <c r="I3029" s="181" t="str" cm="1">
        <f t="array" ref="I30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29" s="181" t="str">
        <f>YEAR(All_Opps[[#This Row],[Close_Date]])&amp;"-"&amp;TEXT(MONTH(All_Opps[[#This Row],[Close_Date]]),"00")</f>
        <v>2023-08</v>
      </c>
      <c r="K3029" s="182">
        <f>All_Opps[[#This Row],[Created Date2]]*1</f>
        <v>45155</v>
      </c>
      <c r="L3029" s="183">
        <f>YEAR(All_Opps[[#This Row],[Created_Date]])</f>
        <v>2023</v>
      </c>
      <c r="M3029" s="184">
        <f>WEEKNUM(All_Opps[[#This Row],[Created_Date]],16)</f>
        <v>33</v>
      </c>
      <c r="N3029" s="182">
        <f>All_Opps[[#This Row],[Close Date]]*1</f>
        <v>45167</v>
      </c>
      <c r="O3029" s="185">
        <f>YEAR(All_Opps[[#This Row],[Close_Date]])</f>
        <v>2023</v>
      </c>
      <c r="P3029" s="183">
        <f>MONTH(All_Opps[[#This Row],[Close Date]])</f>
        <v>8</v>
      </c>
      <c r="Q3029" s="181">
        <f>WEEKNUM(All_Opps[[#This Row],[Close Date]],1)</f>
        <v>35</v>
      </c>
      <c r="R302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411</v>
      </c>
      <c r="S3029" s="4" t="s">
        <v>6369</v>
      </c>
      <c r="T3029" s="4" t="s">
        <v>6370</v>
      </c>
      <c r="U3029" s="68">
        <v>45167</v>
      </c>
      <c r="V3029" s="347" t="s">
        <v>19</v>
      </c>
      <c r="W3029" s="341">
        <v>80480</v>
      </c>
      <c r="X3029" s="4" t="s">
        <v>13</v>
      </c>
      <c r="Y3029" s="4" t="s">
        <v>328</v>
      </c>
      <c r="Z3029" s="68">
        <v>45155</v>
      </c>
    </row>
    <row r="3030" spans="1:26" ht="12.75" x14ac:dyDescent="0.35">
      <c r="A30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3030" s="181" t="str">
        <f>IF(All_Opps[[#This Row],[WeekMod]]&lt;&gt;"",CONCATENATE(All_Opps[[#This Row],[Opp Year]],"-",TEXT(All_Opps[[#This Row],[WeekMod]],"00#")),"")</f>
        <v>2024-039</v>
      </c>
      <c r="C30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3030" s="181" t="str">
        <f>CONCATENATE(All_Opps[[#This Row],[Opp Year]],"-",TEXT(All_Opps[[#This Row],[Week]],"00#"))</f>
        <v>2024-039</v>
      </c>
      <c r="E3030" s="181">
        <f>IFERROR(VALUE(RIGHT(All_Opps[[#This Row],[Opportunity Name]],2)),"")</f>
        <v>2</v>
      </c>
      <c r="F3030" s="181">
        <f>IFERROR(("20"&amp;LEFT(All_Opps[[#This Row],[Opportunity Name]],2))*1,"")</f>
        <v>2024</v>
      </c>
      <c r="G3030" s="181" t="str">
        <f>MID(All_Opps[[#This Row],[Opportunity Name]],3,2)</f>
        <v>06</v>
      </c>
      <c r="H3030" s="181" t="str">
        <f>LEFT(All_Opps[[#This Row],[Opportunity Name]],7)</f>
        <v>2406-12</v>
      </c>
      <c r="I3030" s="181" t="str" cm="1">
        <f t="array" ref="I30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30" s="181" t="str">
        <f>YEAR(All_Opps[[#This Row],[Close_Date]])&amp;"-"&amp;TEXT(MONTH(All_Opps[[#This Row],[Close_Date]]),"00")</f>
        <v>2023-09</v>
      </c>
      <c r="K3030" s="182">
        <f>All_Opps[[#This Row],[Created Date2]]*1</f>
        <v>45188</v>
      </c>
      <c r="L3030" s="183">
        <f>YEAR(All_Opps[[#This Row],[Created_Date]])</f>
        <v>2023</v>
      </c>
      <c r="M3030" s="184">
        <f>WEEKNUM(All_Opps[[#This Row],[Created_Date]],16)</f>
        <v>38</v>
      </c>
      <c r="N3030" s="182">
        <f>All_Opps[[#This Row],[Close Date]]*1</f>
        <v>45199</v>
      </c>
      <c r="O3030" s="185">
        <f>YEAR(All_Opps[[#This Row],[Close_Date]])</f>
        <v>2023</v>
      </c>
      <c r="P3030" s="183">
        <f>MONTH(All_Opps[[#This Row],[Close Date]])</f>
        <v>9</v>
      </c>
      <c r="Q3030" s="181">
        <f>WEEKNUM(All_Opps[[#This Row],[Close Date]],1)</f>
        <v>39</v>
      </c>
      <c r="R303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256</v>
      </c>
      <c r="S3030" s="4" t="s">
        <v>6371</v>
      </c>
      <c r="T3030" s="4" t="s">
        <v>6372</v>
      </c>
      <c r="U3030" s="68">
        <v>45199</v>
      </c>
      <c r="V3030" s="347" t="s">
        <v>19</v>
      </c>
      <c r="W3030" s="341">
        <v>39973</v>
      </c>
      <c r="X3030" s="4" t="s">
        <v>12</v>
      </c>
      <c r="Y3030" s="4" t="s">
        <v>328</v>
      </c>
      <c r="Z3030" s="68">
        <v>45188</v>
      </c>
    </row>
    <row r="3031" spans="1:26" ht="12.75" x14ac:dyDescent="0.35">
      <c r="A30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3031" s="181" t="str">
        <f>IF(All_Opps[[#This Row],[WeekMod]]&lt;&gt;"",CONCATENATE(All_Opps[[#This Row],[Opp Year]],"-",TEXT(All_Opps[[#This Row],[WeekMod]],"00#")),"")</f>
        <v>2024-038</v>
      </c>
      <c r="C30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3031" s="181" t="str">
        <f>CONCATENATE(All_Opps[[#This Row],[Opp Year]],"-",TEXT(All_Opps[[#This Row],[Week]],"00#"))</f>
        <v>2024-038</v>
      </c>
      <c r="E3031" s="181">
        <f>IFERROR(VALUE(RIGHT(All_Opps[[#This Row],[Opportunity Name]],2)),"")</f>
        <v>2</v>
      </c>
      <c r="F3031" s="181">
        <f>IFERROR(("20"&amp;LEFT(All_Opps[[#This Row],[Opportunity Name]],2))*1,"")</f>
        <v>2024</v>
      </c>
      <c r="G3031" s="181" t="str">
        <f>MID(All_Opps[[#This Row],[Opportunity Name]],3,2)</f>
        <v>10</v>
      </c>
      <c r="H3031" s="181" t="str">
        <f>LEFT(All_Opps[[#This Row],[Opportunity Name]],7)</f>
        <v>2410-05</v>
      </c>
      <c r="I3031" s="181" t="str" cm="1">
        <f t="array" ref="I30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31" s="181" t="str">
        <f>YEAR(All_Opps[[#This Row],[Close_Date]])&amp;"-"&amp;TEXT(MONTH(All_Opps[[#This Row],[Close_Date]]),"00")</f>
        <v>2023-09</v>
      </c>
      <c r="K3031" s="182">
        <f>All_Opps[[#This Row],[Created Date2]]*1</f>
        <v>45185</v>
      </c>
      <c r="L3031" s="183">
        <f>YEAR(All_Opps[[#This Row],[Created_Date]])</f>
        <v>2023</v>
      </c>
      <c r="M3031" s="184">
        <f>WEEKNUM(All_Opps[[#This Row],[Created_Date]],16)</f>
        <v>38</v>
      </c>
      <c r="N3031" s="182">
        <f>All_Opps[[#This Row],[Close Date]]*1</f>
        <v>45190</v>
      </c>
      <c r="O3031" s="185">
        <f>YEAR(All_Opps[[#This Row],[Close_Date]])</f>
        <v>2023</v>
      </c>
      <c r="P3031" s="183">
        <f>MONTH(All_Opps[[#This Row],[Close Date]])</f>
        <v>9</v>
      </c>
      <c r="Q3031" s="181">
        <f>WEEKNUM(All_Opps[[#This Row],[Close Date]],1)</f>
        <v>38</v>
      </c>
      <c r="R303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381</v>
      </c>
      <c r="S3031" s="4" t="s">
        <v>6373</v>
      </c>
      <c r="T3031" s="4" t="s">
        <v>6374</v>
      </c>
      <c r="U3031" s="68">
        <v>45190</v>
      </c>
      <c r="V3031" s="347" t="s">
        <v>19</v>
      </c>
      <c r="W3031" s="341">
        <v>64908</v>
      </c>
      <c r="X3031" s="4" t="s">
        <v>13</v>
      </c>
      <c r="Y3031" s="4" t="s">
        <v>328</v>
      </c>
      <c r="Z3031" s="68">
        <v>45185</v>
      </c>
    </row>
    <row r="3032" spans="1:26" ht="12.75" x14ac:dyDescent="0.35">
      <c r="A30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89</v>
      </c>
      <c r="B3032" s="181" t="str">
        <f>IF(All_Opps[[#This Row],[WeekMod]]&lt;&gt;"",CONCATENATE(All_Opps[[#This Row],[Opp Year]],"-",TEXT(All_Opps[[#This Row],[WeekMod]],"00#")),"")</f>
        <v>2023-089</v>
      </c>
      <c r="C30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89</v>
      </c>
      <c r="D3032" s="181" t="str">
        <f>CONCATENATE(All_Opps[[#This Row],[Opp Year]],"-",TEXT(All_Opps[[#This Row],[Week]],"00#"))</f>
        <v>2023-089</v>
      </c>
      <c r="E3032" s="181">
        <f>IFERROR(VALUE(RIGHT(All_Opps[[#This Row],[Opportunity Name]],2)),"")</f>
        <v>1</v>
      </c>
      <c r="F3032" s="181">
        <f>IFERROR(("20"&amp;LEFT(All_Opps[[#This Row],[Opportunity Name]],2))*1,"")</f>
        <v>2023</v>
      </c>
      <c r="G3032" s="181" t="str">
        <f>MID(All_Opps[[#This Row],[Opportunity Name]],3,2)</f>
        <v>09</v>
      </c>
      <c r="H3032" s="181" t="str">
        <f>LEFT(All_Opps[[#This Row],[Opportunity Name]],7)</f>
        <v>2309-25</v>
      </c>
      <c r="I3032" s="181" t="str" cm="1">
        <f t="array" ref="I30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32" s="181" t="str">
        <f>YEAR(All_Opps[[#This Row],[Close_Date]])&amp;"-"&amp;TEXT(MONTH(All_Opps[[#This Row],[Close_Date]]),"00")</f>
        <v>2023-09</v>
      </c>
      <c r="K3032" s="182">
        <f>All_Opps[[#This Row],[Created Date2]]*1</f>
        <v>45187</v>
      </c>
      <c r="L3032" s="183">
        <f>YEAR(All_Opps[[#This Row],[Created_Date]])</f>
        <v>2023</v>
      </c>
      <c r="M3032" s="184">
        <f>WEEKNUM(All_Opps[[#This Row],[Created_Date]],16)</f>
        <v>38</v>
      </c>
      <c r="N3032" s="182">
        <f>All_Opps[[#This Row],[Close Date]]*1</f>
        <v>45180</v>
      </c>
      <c r="O3032" s="185">
        <f>YEAR(All_Opps[[#This Row],[Close_Date]])</f>
        <v>2023</v>
      </c>
      <c r="P3032" s="183">
        <f>MONTH(All_Opps[[#This Row],[Close Date]])</f>
        <v>9</v>
      </c>
      <c r="Q3032" s="181">
        <f>WEEKNUM(All_Opps[[#This Row],[Close Date]],1)</f>
        <v>37</v>
      </c>
      <c r="R30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32" s="4" t="s">
        <v>6375</v>
      </c>
      <c r="T3032" s="4" t="s">
        <v>6376</v>
      </c>
      <c r="U3032" s="68">
        <v>45180</v>
      </c>
      <c r="V3032" s="347" t="s">
        <v>19</v>
      </c>
      <c r="W3032" s="341">
        <v>1703</v>
      </c>
      <c r="X3032" s="4" t="s">
        <v>15</v>
      </c>
      <c r="Y3032" s="4" t="s">
        <v>328</v>
      </c>
      <c r="Z3032" s="68">
        <v>45187</v>
      </c>
    </row>
    <row r="3033" spans="1:26" ht="12.75" x14ac:dyDescent="0.35">
      <c r="A30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3033" s="181" t="str">
        <f>IF(All_Opps[[#This Row],[WeekMod]]&lt;&gt;"",CONCATENATE(All_Opps[[#This Row],[Opp Year]],"-",TEXT(All_Opps[[#This Row],[WeekMod]],"00#")),"")</f>
        <v>2024-034</v>
      </c>
      <c r="C30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3033" s="181" t="str">
        <f>CONCATENATE(All_Opps[[#This Row],[Opp Year]],"-",TEXT(All_Opps[[#This Row],[Week]],"00#"))</f>
        <v>2024-034</v>
      </c>
      <c r="E3033" s="181">
        <f>IFERROR(VALUE(RIGHT(All_Opps[[#This Row],[Opportunity Name]],2)),"")</f>
        <v>2</v>
      </c>
      <c r="F3033" s="181">
        <f>IFERROR(("20"&amp;LEFT(All_Opps[[#This Row],[Opportunity Name]],2))*1,"")</f>
        <v>2024</v>
      </c>
      <c r="G3033" s="181" t="str">
        <f>MID(All_Opps[[#This Row],[Opportunity Name]],3,2)</f>
        <v>07</v>
      </c>
      <c r="H3033" s="181" t="str">
        <f>LEFT(All_Opps[[#This Row],[Opportunity Name]],7)</f>
        <v>2407 Sa</v>
      </c>
      <c r="I3033" s="181" t="str" cm="1">
        <f t="array" ref="I30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33" s="181" t="str">
        <f>YEAR(All_Opps[[#This Row],[Close_Date]])&amp;"-"&amp;TEXT(MONTH(All_Opps[[#This Row],[Close_Date]]),"00")</f>
        <v>2023-08</v>
      </c>
      <c r="K3033" s="182">
        <f>All_Opps[[#This Row],[Created Date2]]*1</f>
        <v>45145</v>
      </c>
      <c r="L3033" s="183">
        <f>YEAR(All_Opps[[#This Row],[Created_Date]])</f>
        <v>2023</v>
      </c>
      <c r="M3033" s="184">
        <f>WEEKNUM(All_Opps[[#This Row],[Created_Date]],16)</f>
        <v>32</v>
      </c>
      <c r="N3033" s="182">
        <f>All_Opps[[#This Row],[Close Date]]*1</f>
        <v>45160</v>
      </c>
      <c r="O3033" s="185">
        <f>YEAR(All_Opps[[#This Row],[Close_Date]])</f>
        <v>2023</v>
      </c>
      <c r="P3033" s="183">
        <f>MONTH(All_Opps[[#This Row],[Close Date]])</f>
        <v>8</v>
      </c>
      <c r="Q3033" s="181">
        <f>WEEKNUM(All_Opps[[#This Row],[Close Date]],1)</f>
        <v>34</v>
      </c>
      <c r="R30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33" s="4" t="s">
        <v>6377</v>
      </c>
      <c r="T3033" s="4" t="s">
        <v>6378</v>
      </c>
      <c r="U3033" s="68">
        <v>45160</v>
      </c>
      <c r="V3033" s="347" t="s">
        <v>18</v>
      </c>
      <c r="W3033" s="9">
        <v>62734</v>
      </c>
      <c r="X3033" s="4" t="s">
        <v>13</v>
      </c>
      <c r="Y3033" s="4" t="s">
        <v>5320</v>
      </c>
      <c r="Z3033" s="68">
        <v>45145</v>
      </c>
    </row>
    <row r="3034" spans="1:26" ht="12.75" x14ac:dyDescent="0.35">
      <c r="A30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3034" s="181" t="str">
        <f>IF(All_Opps[[#This Row],[WeekMod]]&lt;&gt;"",CONCATENATE(All_Opps[[#This Row],[Opp Year]],"-",TEXT(All_Opps[[#This Row],[WeekMod]],"00#")),"")</f>
        <v>2024-040</v>
      </c>
      <c r="C30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3034" s="181" t="str">
        <f>CONCATENATE(All_Opps[[#This Row],[Opp Year]],"-",TEXT(All_Opps[[#This Row],[Week]],"00#"))</f>
        <v>2024-040</v>
      </c>
      <c r="E3034" s="181">
        <f>IFERROR(VALUE(RIGHT(All_Opps[[#This Row],[Opportunity Name]],2)),"")</f>
        <v>2</v>
      </c>
      <c r="F3034" s="181">
        <f>IFERROR(("20"&amp;LEFT(All_Opps[[#This Row],[Opportunity Name]],2))*1,"")</f>
        <v>2024</v>
      </c>
      <c r="G3034" s="181" t="str">
        <f>MID(All_Opps[[#This Row],[Opportunity Name]],3,2)</f>
        <v>08</v>
      </c>
      <c r="H3034" s="181" t="str">
        <f>LEFT(All_Opps[[#This Row],[Opportunity Name]],7)</f>
        <v>2408-11</v>
      </c>
      <c r="I3034" s="181" t="str" cm="1">
        <f t="array" ref="I30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34" s="181" t="str">
        <f>YEAR(All_Opps[[#This Row],[Close_Date]])&amp;"-"&amp;TEXT(MONTH(All_Opps[[#This Row],[Close_Date]]),"00")</f>
        <v>2023-10</v>
      </c>
      <c r="K3034" s="182">
        <f>All_Opps[[#This Row],[Created Date2]]*1</f>
        <v>45189</v>
      </c>
      <c r="L3034" s="183">
        <f>YEAR(All_Opps[[#This Row],[Created_Date]])</f>
        <v>2023</v>
      </c>
      <c r="M3034" s="184">
        <f>WEEKNUM(All_Opps[[#This Row],[Created_Date]],16)</f>
        <v>38</v>
      </c>
      <c r="N3034" s="182">
        <f>All_Opps[[#This Row],[Close Date]]*1</f>
        <v>45202</v>
      </c>
      <c r="O3034" s="185">
        <f>YEAR(All_Opps[[#This Row],[Close_Date]])</f>
        <v>2023</v>
      </c>
      <c r="P3034" s="183">
        <f>MONTH(All_Opps[[#This Row],[Close Date]])</f>
        <v>10</v>
      </c>
      <c r="Q3034" s="181">
        <f>WEEKNUM(All_Opps[[#This Row],[Close Date]],1)</f>
        <v>40</v>
      </c>
      <c r="R303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316</v>
      </c>
      <c r="S3034" s="4" t="s">
        <v>6379</v>
      </c>
      <c r="T3034" s="4" t="s">
        <v>6380</v>
      </c>
      <c r="U3034" s="68">
        <v>45202</v>
      </c>
      <c r="V3034" s="347" t="s">
        <v>19</v>
      </c>
      <c r="W3034" s="341">
        <v>47318</v>
      </c>
      <c r="X3034" s="4" t="s">
        <v>159</v>
      </c>
      <c r="Y3034" s="4" t="s">
        <v>328</v>
      </c>
      <c r="Z3034" s="68">
        <v>45189</v>
      </c>
    </row>
    <row r="3035" spans="1:26" ht="12.75" x14ac:dyDescent="0.35">
      <c r="A30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3035" s="181" t="str">
        <f>IF(All_Opps[[#This Row],[WeekMod]]&lt;&gt;"",CONCATENATE(All_Opps[[#This Row],[Opp Year]],"-",TEXT(All_Opps[[#This Row],[WeekMod]],"00#")),"")</f>
        <v>2024-035</v>
      </c>
      <c r="C30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3035" s="181" t="str">
        <f>CONCATENATE(All_Opps[[#This Row],[Opp Year]],"-",TEXT(All_Opps[[#This Row],[Week]],"00#"))</f>
        <v>2024-035</v>
      </c>
      <c r="E3035" s="181">
        <f>IFERROR(VALUE(RIGHT(All_Opps[[#This Row],[Opportunity Name]],2)),"")</f>
        <v>2</v>
      </c>
      <c r="F3035" s="181">
        <f>IFERROR(("20"&amp;LEFT(All_Opps[[#This Row],[Opportunity Name]],2))*1,"")</f>
        <v>2024</v>
      </c>
      <c r="G3035" s="181" t="str">
        <f>MID(All_Opps[[#This Row],[Opportunity Name]],3,2)</f>
        <v>02</v>
      </c>
      <c r="H3035" s="181" t="str">
        <f>LEFT(All_Opps[[#This Row],[Opportunity Name]],7)</f>
        <v>2402-05</v>
      </c>
      <c r="I3035" s="181" t="str" cm="1">
        <f t="array" ref="I30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35" s="181" t="str">
        <f>YEAR(All_Opps[[#This Row],[Close_Date]])&amp;"-"&amp;TEXT(MONTH(All_Opps[[#This Row],[Close_Date]]),"00")</f>
        <v>2023-09</v>
      </c>
      <c r="K3035" s="182">
        <f>All_Opps[[#This Row],[Created Date2]]*1</f>
        <v>45162</v>
      </c>
      <c r="L3035" s="183">
        <f>YEAR(All_Opps[[#This Row],[Created_Date]])</f>
        <v>2023</v>
      </c>
      <c r="M3035" s="184">
        <f>WEEKNUM(All_Opps[[#This Row],[Created_Date]],16)</f>
        <v>34</v>
      </c>
      <c r="N3035" s="182">
        <f>All_Opps[[#This Row],[Close Date]]*1</f>
        <v>45170</v>
      </c>
      <c r="O3035" s="185">
        <f>YEAR(All_Opps[[#This Row],[Close_Date]])</f>
        <v>2023</v>
      </c>
      <c r="P3035" s="183">
        <f>MONTH(All_Opps[[#This Row],[Close Date]])</f>
        <v>9</v>
      </c>
      <c r="Q3035" s="181">
        <f>WEEKNUM(All_Opps[[#This Row],[Close Date]],1)</f>
        <v>35</v>
      </c>
      <c r="R303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161</v>
      </c>
      <c r="S3035" s="4" t="s">
        <v>6381</v>
      </c>
      <c r="T3035" s="4" t="s">
        <v>6382</v>
      </c>
      <c r="U3035" s="68">
        <v>45170</v>
      </c>
      <c r="V3035" s="347" t="s">
        <v>19</v>
      </c>
      <c r="W3035" s="341">
        <v>42743</v>
      </c>
      <c r="X3035" s="4" t="s">
        <v>13</v>
      </c>
      <c r="Y3035" s="4" t="s">
        <v>328</v>
      </c>
      <c r="Z3035" s="68">
        <v>45162</v>
      </c>
    </row>
    <row r="3036" spans="1:26" ht="12.75" x14ac:dyDescent="0.35">
      <c r="A30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3036" s="181" t="str">
        <f>IF(All_Opps[[#This Row],[WeekMod]]&lt;&gt;"",CONCATENATE(All_Opps[[#This Row],[Opp Year]],"-",TEXT(All_Opps[[#This Row],[WeekMod]],"00#")),"")</f>
        <v>2024-036</v>
      </c>
      <c r="C30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3036" s="181" t="str">
        <f>CONCATENATE(All_Opps[[#This Row],[Opp Year]],"-",TEXT(All_Opps[[#This Row],[Week]],"00#"))</f>
        <v>2024-036</v>
      </c>
      <c r="E3036" s="181">
        <f>IFERROR(VALUE(RIGHT(All_Opps[[#This Row],[Opportunity Name]],2)),"")</f>
        <v>2</v>
      </c>
      <c r="F3036" s="181">
        <f>IFERROR(("20"&amp;LEFT(All_Opps[[#This Row],[Opportunity Name]],2))*1,"")</f>
        <v>2024</v>
      </c>
      <c r="G3036" s="181" t="str">
        <f>MID(All_Opps[[#This Row],[Opportunity Name]],3,2)</f>
        <v>05</v>
      </c>
      <c r="H3036" s="181" t="str">
        <f>LEFT(All_Opps[[#This Row],[Opportunity Name]],7)</f>
        <v>2405 Sa</v>
      </c>
      <c r="I3036" s="181" t="str" cm="1">
        <f t="array" ref="I30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36" s="181" t="str">
        <f>YEAR(All_Opps[[#This Row],[Close_Date]])&amp;"-"&amp;TEXT(MONTH(All_Opps[[#This Row],[Close_Date]]),"00")</f>
        <v>2023-09</v>
      </c>
      <c r="K3036" s="182">
        <f>All_Opps[[#This Row],[Created Date2]]*1</f>
        <v>45170</v>
      </c>
      <c r="L3036" s="183">
        <f>YEAR(All_Opps[[#This Row],[Created_Date]])</f>
        <v>2023</v>
      </c>
      <c r="M3036" s="184">
        <f>WEEKNUM(All_Opps[[#This Row],[Created_Date]],16)</f>
        <v>35</v>
      </c>
      <c r="N3036" s="182">
        <f>All_Opps[[#This Row],[Close Date]]*1</f>
        <v>45172</v>
      </c>
      <c r="O3036" s="185">
        <f>YEAR(All_Opps[[#This Row],[Close_Date]])</f>
        <v>2023</v>
      </c>
      <c r="P3036" s="183">
        <f>MONTH(All_Opps[[#This Row],[Close Date]])</f>
        <v>9</v>
      </c>
      <c r="Q3036" s="181">
        <f>WEEKNUM(All_Opps[[#This Row],[Close Date]],1)</f>
        <v>36</v>
      </c>
      <c r="R303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36" s="4" t="s">
        <v>6383</v>
      </c>
      <c r="T3036" s="4" t="s">
        <v>6384</v>
      </c>
      <c r="U3036" s="68">
        <v>45172</v>
      </c>
      <c r="V3036" s="347" t="s">
        <v>18</v>
      </c>
      <c r="W3036" s="9">
        <v>54808</v>
      </c>
      <c r="X3036" s="4" t="s">
        <v>6</v>
      </c>
      <c r="Y3036" s="4" t="s">
        <v>1285</v>
      </c>
      <c r="Z3036" s="68">
        <v>45170</v>
      </c>
    </row>
    <row r="3037" spans="1:26" ht="12.75" x14ac:dyDescent="0.35">
      <c r="A30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3037" s="181" t="str">
        <f>IF(All_Opps[[#This Row],[WeekMod]]&lt;&gt;"",CONCATENATE(All_Opps[[#This Row],[Opp Year]],"-",TEXT(All_Opps[[#This Row],[WeekMod]],"00#")),"")</f>
        <v>2024-036</v>
      </c>
      <c r="C30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3037" s="181" t="str">
        <f>CONCATENATE(All_Opps[[#This Row],[Opp Year]],"-",TEXT(All_Opps[[#This Row],[Week]],"00#"))</f>
        <v>2024-036</v>
      </c>
      <c r="E3037" s="181">
        <f>IFERROR(VALUE(RIGHT(All_Opps[[#This Row],[Opportunity Name]],2)),"")</f>
        <v>6</v>
      </c>
      <c r="F3037" s="181">
        <f>IFERROR(("20"&amp;LEFT(All_Opps[[#This Row],[Opportunity Name]],2))*1,"")</f>
        <v>2024</v>
      </c>
      <c r="G3037" s="181" t="str">
        <f>MID(All_Opps[[#This Row],[Opportunity Name]],3,2)</f>
        <v>07</v>
      </c>
      <c r="H3037" s="181" t="str">
        <f>LEFT(All_Opps[[#This Row],[Opportunity Name]],7)</f>
        <v>2407 As</v>
      </c>
      <c r="I3037" s="181" t="str" cm="1">
        <f t="array" ref="I30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37" s="181" t="str">
        <f>YEAR(All_Opps[[#This Row],[Close_Date]])&amp;"-"&amp;TEXT(MONTH(All_Opps[[#This Row],[Close_Date]]),"00")</f>
        <v>2023-09</v>
      </c>
      <c r="K3037" s="182">
        <f>All_Opps[[#This Row],[Created Date2]]*1</f>
        <v>45161</v>
      </c>
      <c r="L3037" s="183">
        <f>YEAR(All_Opps[[#This Row],[Created_Date]])</f>
        <v>2023</v>
      </c>
      <c r="M3037" s="184">
        <f>WEEKNUM(All_Opps[[#This Row],[Created_Date]],16)</f>
        <v>34</v>
      </c>
      <c r="N3037" s="182">
        <f>All_Opps[[#This Row],[Close Date]]*1</f>
        <v>45176</v>
      </c>
      <c r="O3037" s="185">
        <f>YEAR(All_Opps[[#This Row],[Close_Date]])</f>
        <v>2023</v>
      </c>
      <c r="P3037" s="183">
        <f>MONTH(All_Opps[[#This Row],[Close Date]])</f>
        <v>9</v>
      </c>
      <c r="Q3037" s="181">
        <f>WEEKNUM(All_Opps[[#This Row],[Close Date]],1)</f>
        <v>36</v>
      </c>
      <c r="R303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37" s="4" t="s">
        <v>6385</v>
      </c>
      <c r="T3037" s="4" t="s">
        <v>6386</v>
      </c>
      <c r="U3037" s="68">
        <v>45176</v>
      </c>
      <c r="V3037" s="347" t="s">
        <v>18</v>
      </c>
      <c r="W3037" s="9">
        <v>90680</v>
      </c>
      <c r="X3037" s="4" t="s">
        <v>159</v>
      </c>
      <c r="Y3037" s="4" t="s">
        <v>1285</v>
      </c>
      <c r="Z3037" s="68">
        <v>45161</v>
      </c>
    </row>
    <row r="3038" spans="1:26" ht="12.75" x14ac:dyDescent="0.35">
      <c r="A30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3038" s="181" t="str">
        <f>IF(All_Opps[[#This Row],[WeekMod]]&lt;&gt;"",CONCATENATE(All_Opps[[#This Row],[Opp Year]],"-",TEXT(All_Opps[[#This Row],[WeekMod]],"00#")),"")</f>
        <v>2024-036</v>
      </c>
      <c r="C30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3038" s="181" t="str">
        <f>CONCATENATE(All_Opps[[#This Row],[Opp Year]],"-",TEXT(All_Opps[[#This Row],[Week]],"00#"))</f>
        <v>2024-036</v>
      </c>
      <c r="E3038" s="181">
        <f>IFERROR(VALUE(RIGHT(All_Opps[[#This Row],[Opportunity Name]],2)),"")</f>
        <v>2</v>
      </c>
      <c r="F3038" s="181">
        <f>IFERROR(("20"&amp;LEFT(All_Opps[[#This Row],[Opportunity Name]],2))*1,"")</f>
        <v>2024</v>
      </c>
      <c r="G3038" s="181" t="str">
        <f>MID(All_Opps[[#This Row],[Opportunity Name]],3,2)</f>
        <v>08</v>
      </c>
      <c r="H3038" s="181" t="str">
        <f>LEFT(All_Opps[[#This Row],[Opportunity Name]],7)</f>
        <v>2408-12</v>
      </c>
      <c r="I3038" s="181" t="str" cm="1">
        <f t="array" ref="I30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38" s="181" t="str">
        <f>YEAR(All_Opps[[#This Row],[Close_Date]])&amp;"-"&amp;TEXT(MONTH(All_Opps[[#This Row],[Close_Date]]),"00")</f>
        <v>2023-09</v>
      </c>
      <c r="K3038" s="182">
        <f>All_Opps[[#This Row],[Created Date2]]*1</f>
        <v>45171</v>
      </c>
      <c r="L3038" s="183">
        <f>YEAR(All_Opps[[#This Row],[Created_Date]])</f>
        <v>2023</v>
      </c>
      <c r="M3038" s="184">
        <f>WEEKNUM(All_Opps[[#This Row],[Created_Date]],16)</f>
        <v>36</v>
      </c>
      <c r="N3038" s="182">
        <f>All_Opps[[#This Row],[Close Date]]*1</f>
        <v>45173</v>
      </c>
      <c r="O3038" s="185">
        <f>YEAR(All_Opps[[#This Row],[Close_Date]])</f>
        <v>2023</v>
      </c>
      <c r="P3038" s="183">
        <f>MONTH(All_Opps[[#This Row],[Close Date]])</f>
        <v>9</v>
      </c>
      <c r="Q3038" s="181">
        <f>WEEKNUM(All_Opps[[#This Row],[Close Date]],1)</f>
        <v>36</v>
      </c>
      <c r="R303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334</v>
      </c>
      <c r="S3038" s="4" t="s">
        <v>6387</v>
      </c>
      <c r="T3038" s="4" t="s">
        <v>6388</v>
      </c>
      <c r="U3038" s="68">
        <v>45173</v>
      </c>
      <c r="V3038" s="347" t="s">
        <v>19</v>
      </c>
      <c r="W3038" s="341">
        <v>11102</v>
      </c>
      <c r="X3038" s="4" t="s">
        <v>11</v>
      </c>
      <c r="Y3038" s="4" t="s">
        <v>328</v>
      </c>
      <c r="Z3038" s="68">
        <v>45171</v>
      </c>
    </row>
    <row r="3039" spans="1:26" ht="12.75" x14ac:dyDescent="0.35">
      <c r="A303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039" s="181" t="str">
        <f>IF(All_Opps[[#This Row],[WeekMod]]&lt;&gt;"",CONCATENATE(All_Opps[[#This Row],[Opp Year]],"-",TEXT(All_Opps[[#This Row],[WeekMod]],"00#")),"")</f>
        <v/>
      </c>
      <c r="C30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039" s="181" t="str">
        <f>CONCATENATE(All_Opps[[#This Row],[Opp Year]],"-",TEXT(All_Opps[[#This Row],[Week]],"00#"))</f>
        <v>2025-001</v>
      </c>
      <c r="E3039" s="181">
        <f>IFERROR(VALUE(RIGHT(All_Opps[[#This Row],[Opportunity Name]],2)),"")</f>
        <v>2</v>
      </c>
      <c r="F3039" s="181">
        <f>IFERROR(("20"&amp;LEFT(All_Opps[[#This Row],[Opportunity Name]],2))*1,"")</f>
        <v>2025</v>
      </c>
      <c r="G3039" s="181" t="str">
        <f>MID(All_Opps[[#This Row],[Opportunity Name]],3,2)</f>
        <v>05</v>
      </c>
      <c r="H3039" s="181" t="str">
        <f>LEFT(All_Opps[[#This Row],[Opportunity Name]],7)</f>
        <v>2505-01</v>
      </c>
      <c r="I3039" s="181" t="str" cm="1">
        <f t="array" ref="I30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39" s="181" t="str">
        <f>YEAR(All_Opps[[#This Row],[Close_Date]])&amp;"-"&amp;TEXT(MONTH(All_Opps[[#This Row],[Close_Date]]),"00")</f>
        <v>2023-08</v>
      </c>
      <c r="K3039" s="182">
        <f>All_Opps[[#This Row],[Created Date2]]*1</f>
        <v>45119</v>
      </c>
      <c r="L3039" s="183">
        <f>YEAR(All_Opps[[#This Row],[Created_Date]])</f>
        <v>2023</v>
      </c>
      <c r="M3039" s="184">
        <f>WEEKNUM(All_Opps[[#This Row],[Created_Date]],16)</f>
        <v>28</v>
      </c>
      <c r="N3039" s="182">
        <f>All_Opps[[#This Row],[Close Date]]*1</f>
        <v>45167</v>
      </c>
      <c r="O3039" s="185">
        <f>YEAR(All_Opps[[#This Row],[Close_Date]])</f>
        <v>2023</v>
      </c>
      <c r="P3039" s="183">
        <f>MONTH(All_Opps[[#This Row],[Close Date]])</f>
        <v>8</v>
      </c>
      <c r="Q3039" s="181">
        <f>WEEKNUM(All_Opps[[#This Row],[Close Date]],1)</f>
        <v>35</v>
      </c>
      <c r="R303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659</v>
      </c>
      <c r="S3039" s="4" t="s">
        <v>6389</v>
      </c>
      <c r="T3039" s="4" t="s">
        <v>6390</v>
      </c>
      <c r="U3039" s="68">
        <v>45167</v>
      </c>
      <c r="V3039" s="347" t="s">
        <v>19</v>
      </c>
      <c r="W3039" s="341">
        <v>89712</v>
      </c>
      <c r="X3039" s="4" t="s">
        <v>6</v>
      </c>
      <c r="Y3039" s="4" t="s">
        <v>328</v>
      </c>
      <c r="Z3039" s="68">
        <v>45119</v>
      </c>
    </row>
    <row r="3040" spans="1:26" ht="12.75" x14ac:dyDescent="0.35">
      <c r="A30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3040" s="181" t="str">
        <f>IF(All_Opps[[#This Row],[WeekMod]]&lt;&gt;"",CONCATENATE(All_Opps[[#This Row],[Opp Year]],"-",TEXT(All_Opps[[#This Row],[WeekMod]],"00#")),"")</f>
        <v>2024-039</v>
      </c>
      <c r="C30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3040" s="181" t="str">
        <f>CONCATENATE(All_Opps[[#This Row],[Opp Year]],"-",TEXT(All_Opps[[#This Row],[Week]],"00#"))</f>
        <v>2024-039</v>
      </c>
      <c r="E3040" s="181">
        <f>IFERROR(VALUE(RIGHT(All_Opps[[#This Row],[Opportunity Name]],2)),"")</f>
        <v>5</v>
      </c>
      <c r="F3040" s="181">
        <f>IFERROR(("20"&amp;LEFT(All_Opps[[#This Row],[Opportunity Name]],2))*1,"")</f>
        <v>2024</v>
      </c>
      <c r="G3040" s="181" t="str">
        <f>MID(All_Opps[[#This Row],[Opportunity Name]],3,2)</f>
        <v>08</v>
      </c>
      <c r="H3040" s="181" t="str">
        <f>LEFT(All_Opps[[#This Row],[Opportunity Name]],7)</f>
        <v>2408-13</v>
      </c>
      <c r="I3040" s="181" t="str" cm="1">
        <f t="array" ref="I30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40" s="181" t="str">
        <f>YEAR(All_Opps[[#This Row],[Close_Date]])&amp;"-"&amp;TEXT(MONTH(All_Opps[[#This Row],[Close_Date]]),"00")</f>
        <v>2023-09</v>
      </c>
      <c r="K3040" s="182">
        <f>All_Opps[[#This Row],[Created Date2]]*1</f>
        <v>45179</v>
      </c>
      <c r="L3040" s="183">
        <f>YEAR(All_Opps[[#This Row],[Created_Date]])</f>
        <v>2023</v>
      </c>
      <c r="M3040" s="184">
        <f>WEEKNUM(All_Opps[[#This Row],[Created_Date]],16)</f>
        <v>37</v>
      </c>
      <c r="N3040" s="182">
        <f>All_Opps[[#This Row],[Close Date]]*1</f>
        <v>45198</v>
      </c>
      <c r="O3040" s="185">
        <f>YEAR(All_Opps[[#This Row],[Close_Date]])</f>
        <v>2023</v>
      </c>
      <c r="P3040" s="183">
        <f>MONTH(All_Opps[[#This Row],[Close Date]])</f>
        <v>9</v>
      </c>
      <c r="Q3040" s="181">
        <f>WEEKNUM(All_Opps[[#This Row],[Close Date]],1)</f>
        <v>39</v>
      </c>
      <c r="R304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326</v>
      </c>
      <c r="S3040" s="4" t="s">
        <v>6391</v>
      </c>
      <c r="T3040" s="4" t="s">
        <v>6392</v>
      </c>
      <c r="U3040" s="68">
        <v>45198</v>
      </c>
      <c r="V3040" s="347" t="s">
        <v>19</v>
      </c>
      <c r="W3040" s="341">
        <v>148226</v>
      </c>
      <c r="X3040" s="4" t="s">
        <v>11</v>
      </c>
      <c r="Y3040" s="4" t="s">
        <v>328</v>
      </c>
      <c r="Z3040" s="68">
        <v>45179</v>
      </c>
    </row>
    <row r="3041" spans="1:26" ht="12.75" x14ac:dyDescent="0.35">
      <c r="A30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91</v>
      </c>
      <c r="B3041" s="181" t="str">
        <f>IF(All_Opps[[#This Row],[WeekMod]]&lt;&gt;"",CONCATENATE(All_Opps[[#This Row],[Opp Year]],"-",TEXT(All_Opps[[#This Row],[WeekMod]],"00#")),"")</f>
        <v>2023-091</v>
      </c>
      <c r="C30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91</v>
      </c>
      <c r="D3041" s="181" t="str">
        <f>CONCATENATE(All_Opps[[#This Row],[Opp Year]],"-",TEXT(All_Opps[[#This Row],[Week]],"00#"))</f>
        <v>2023-091</v>
      </c>
      <c r="E3041" s="181">
        <f>IFERROR(VALUE(RIGHT(All_Opps[[#This Row],[Opportunity Name]],2)),"")</f>
        <v>1</v>
      </c>
      <c r="F3041" s="181">
        <f>IFERROR(("20"&amp;LEFT(All_Opps[[#This Row],[Opportunity Name]],2))*1,"")</f>
        <v>2023</v>
      </c>
      <c r="G3041" s="181" t="str">
        <f>MID(All_Opps[[#This Row],[Opportunity Name]],3,2)</f>
        <v>10</v>
      </c>
      <c r="H3041" s="181" t="str">
        <f>LEFT(All_Opps[[#This Row],[Opportunity Name]],7)</f>
        <v>2310 Fe</v>
      </c>
      <c r="I3041" s="181" t="str" cm="1">
        <f t="array" ref="I30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41" s="181" t="str">
        <f>YEAR(All_Opps[[#This Row],[Close_Date]])&amp;"-"&amp;TEXT(MONTH(All_Opps[[#This Row],[Close_Date]]),"00")</f>
        <v>2023-09</v>
      </c>
      <c r="K3041" s="182">
        <f>All_Opps[[#This Row],[Created Date2]]*1</f>
        <v>45191</v>
      </c>
      <c r="L3041" s="183">
        <f>YEAR(All_Opps[[#This Row],[Created_Date]])</f>
        <v>2023</v>
      </c>
      <c r="M3041" s="184">
        <f>WEEKNUM(All_Opps[[#This Row],[Created_Date]],16)</f>
        <v>38</v>
      </c>
      <c r="N3041" s="182">
        <f>All_Opps[[#This Row],[Close Date]]*1</f>
        <v>45199</v>
      </c>
      <c r="O3041" s="185">
        <f>YEAR(All_Opps[[#This Row],[Close_Date]])</f>
        <v>2023</v>
      </c>
      <c r="P3041" s="183">
        <f>MONTH(All_Opps[[#This Row],[Close Date]])</f>
        <v>9</v>
      </c>
      <c r="Q3041" s="181">
        <f>WEEKNUM(All_Opps[[#This Row],[Close Date]],1)</f>
        <v>39</v>
      </c>
      <c r="R304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41" s="4" t="s">
        <v>6393</v>
      </c>
      <c r="T3041" s="4" t="s">
        <v>6394</v>
      </c>
      <c r="U3041" s="68">
        <v>45199</v>
      </c>
      <c r="V3041" s="347" t="s">
        <v>18</v>
      </c>
      <c r="W3041" s="9">
        <v>5799</v>
      </c>
      <c r="X3041" s="4" t="s">
        <v>159</v>
      </c>
      <c r="Y3041" s="4" t="s">
        <v>1285</v>
      </c>
      <c r="Z3041" s="68">
        <v>45191</v>
      </c>
    </row>
    <row r="3042" spans="1:26" ht="12.75" x14ac:dyDescent="0.35">
      <c r="A30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3042" s="181" t="str">
        <f>IF(All_Opps[[#This Row],[WeekMod]]&lt;&gt;"",CONCATENATE(All_Opps[[#This Row],[Opp Year]],"-",TEXT(All_Opps[[#This Row],[WeekMod]],"00#")),"")</f>
        <v>2024-035</v>
      </c>
      <c r="C30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3042" s="181" t="str">
        <f>CONCATENATE(All_Opps[[#This Row],[Opp Year]],"-",TEXT(All_Opps[[#This Row],[Week]],"00#"))</f>
        <v>2024-035</v>
      </c>
      <c r="E3042" s="181">
        <f>IFERROR(VALUE(RIGHT(All_Opps[[#This Row],[Opportunity Name]],2)),"")</f>
        <v>1</v>
      </c>
      <c r="F3042" s="181">
        <f>IFERROR(("20"&amp;LEFT(All_Opps[[#This Row],[Opportunity Name]],2))*1,"")</f>
        <v>2024</v>
      </c>
      <c r="G3042" s="181" t="str">
        <f>MID(All_Opps[[#This Row],[Opportunity Name]],3,2)</f>
        <v>08</v>
      </c>
      <c r="H3042" s="181" t="str">
        <f>LEFT(All_Opps[[#This Row],[Opportunity Name]],7)</f>
        <v>2408-12</v>
      </c>
      <c r="I3042" s="181" t="str" cm="1">
        <f t="array" ref="I30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42" s="181" t="str">
        <f>YEAR(All_Opps[[#This Row],[Close_Date]])&amp;"-"&amp;TEXT(MONTH(All_Opps[[#This Row],[Close_Date]]),"00")</f>
        <v>2023-09</v>
      </c>
      <c r="K3042" s="182">
        <f>All_Opps[[#This Row],[Created Date2]]*1</f>
        <v>45166</v>
      </c>
      <c r="L3042" s="183">
        <f>YEAR(All_Opps[[#This Row],[Created_Date]])</f>
        <v>2023</v>
      </c>
      <c r="M3042" s="184">
        <f>WEEKNUM(All_Opps[[#This Row],[Created_Date]],16)</f>
        <v>35</v>
      </c>
      <c r="N3042" s="182">
        <f>All_Opps[[#This Row],[Close Date]]*1</f>
        <v>45170</v>
      </c>
      <c r="O3042" s="185">
        <f>YEAR(All_Opps[[#This Row],[Close_Date]])</f>
        <v>2023</v>
      </c>
      <c r="P3042" s="183">
        <f>MONTH(All_Opps[[#This Row],[Close Date]])</f>
        <v>9</v>
      </c>
      <c r="Q3042" s="181">
        <f>WEEKNUM(All_Opps[[#This Row],[Close Date]],1)</f>
        <v>35</v>
      </c>
      <c r="R304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339</v>
      </c>
      <c r="S3042" s="4" t="s">
        <v>6395</v>
      </c>
      <c r="T3042" s="4" t="s">
        <v>6396</v>
      </c>
      <c r="U3042" s="68">
        <v>45170</v>
      </c>
      <c r="V3042" s="347" t="s">
        <v>19</v>
      </c>
      <c r="W3042" s="341">
        <v>12992</v>
      </c>
      <c r="X3042" s="4" t="s">
        <v>159</v>
      </c>
      <c r="Y3042" s="4" t="s">
        <v>328</v>
      </c>
      <c r="Z3042" s="68">
        <v>45166</v>
      </c>
    </row>
    <row r="3043" spans="1:26" ht="12.75" x14ac:dyDescent="0.35">
      <c r="A30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3043" s="181" t="str">
        <f>IF(All_Opps[[#This Row],[WeekMod]]&lt;&gt;"",CONCATENATE(All_Opps[[#This Row],[Opp Year]],"-",TEXT(All_Opps[[#This Row],[WeekMod]],"00#")),"")</f>
        <v>2024-034</v>
      </c>
      <c r="C30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3043" s="181" t="str">
        <f>CONCATENATE(All_Opps[[#This Row],[Opp Year]],"-",TEXT(All_Opps[[#This Row],[Week]],"00#"))</f>
        <v>2024-034</v>
      </c>
      <c r="E3043" s="181">
        <f>IFERROR(VALUE(RIGHT(All_Opps[[#This Row],[Opportunity Name]],2)),"")</f>
        <v>6</v>
      </c>
      <c r="F3043" s="181">
        <f>IFERROR(("20"&amp;LEFT(All_Opps[[#This Row],[Opportunity Name]],2))*1,"")</f>
        <v>2024</v>
      </c>
      <c r="G3043" s="181" t="str">
        <f>MID(All_Opps[[#This Row],[Opportunity Name]],3,2)</f>
        <v>07</v>
      </c>
      <c r="H3043" s="181" t="str">
        <f>LEFT(All_Opps[[#This Row],[Opportunity Name]],7)</f>
        <v>2407 Ub</v>
      </c>
      <c r="I3043" s="181" t="str" cm="1">
        <f t="array" ref="I30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43" s="181" t="str">
        <f>YEAR(All_Opps[[#This Row],[Close_Date]])&amp;"-"&amp;TEXT(MONTH(All_Opps[[#This Row],[Close_Date]]),"00")</f>
        <v>2023-08</v>
      </c>
      <c r="K3043" s="182">
        <f>All_Opps[[#This Row],[Created Date2]]*1</f>
        <v>45154</v>
      </c>
      <c r="L3043" s="183">
        <f>YEAR(All_Opps[[#This Row],[Created_Date]])</f>
        <v>2023</v>
      </c>
      <c r="M3043" s="184">
        <f>WEEKNUM(All_Opps[[#This Row],[Created_Date]],16)</f>
        <v>33</v>
      </c>
      <c r="N3043" s="182">
        <f>All_Opps[[#This Row],[Close Date]]*1</f>
        <v>45164</v>
      </c>
      <c r="O3043" s="185">
        <f>YEAR(All_Opps[[#This Row],[Close_Date]])</f>
        <v>2023</v>
      </c>
      <c r="P3043" s="183">
        <f>MONTH(All_Opps[[#This Row],[Close Date]])</f>
        <v>8</v>
      </c>
      <c r="Q3043" s="181">
        <f>WEEKNUM(All_Opps[[#This Row],[Close Date]],1)</f>
        <v>34</v>
      </c>
      <c r="R304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43" s="4" t="s">
        <v>6397</v>
      </c>
      <c r="T3043" s="4" t="s">
        <v>6398</v>
      </c>
      <c r="U3043" s="68">
        <v>45164</v>
      </c>
      <c r="V3043" s="347" t="s">
        <v>21</v>
      </c>
      <c r="W3043" s="9">
        <v>119261</v>
      </c>
      <c r="X3043" s="4" t="s">
        <v>13</v>
      </c>
      <c r="Y3043" s="4" t="s">
        <v>1285</v>
      </c>
      <c r="Z3043" s="68">
        <v>45154</v>
      </c>
    </row>
    <row r="3044" spans="1:26" ht="12.75" x14ac:dyDescent="0.35">
      <c r="A30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3044" s="181" t="str">
        <f>IF(All_Opps[[#This Row],[WeekMod]]&lt;&gt;"",CONCATENATE(All_Opps[[#This Row],[Opp Year]],"-",TEXT(All_Opps[[#This Row],[WeekMod]],"00#")),"")</f>
        <v>2024-040</v>
      </c>
      <c r="C30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3044" s="181" t="str">
        <f>CONCATENATE(All_Opps[[#This Row],[Opp Year]],"-",TEXT(All_Opps[[#This Row],[Week]],"00#"))</f>
        <v>2024-040</v>
      </c>
      <c r="E3044" s="181">
        <f>IFERROR(VALUE(RIGHT(All_Opps[[#This Row],[Opportunity Name]],2)),"")</f>
        <v>2</v>
      </c>
      <c r="F3044" s="181">
        <f>IFERROR(("20"&amp;LEFT(All_Opps[[#This Row],[Opportunity Name]],2))*1,"")</f>
        <v>2024</v>
      </c>
      <c r="G3044" s="181" t="str">
        <f>MID(All_Opps[[#This Row],[Opportunity Name]],3,2)</f>
        <v>06</v>
      </c>
      <c r="H3044" s="181" t="str">
        <f>LEFT(All_Opps[[#This Row],[Opportunity Name]],7)</f>
        <v>2406-14</v>
      </c>
      <c r="I3044" s="181" t="str" cm="1">
        <f t="array" ref="I30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44" s="181" t="str">
        <f>YEAR(All_Opps[[#This Row],[Close_Date]])&amp;"-"&amp;TEXT(MONTH(All_Opps[[#This Row],[Close_Date]]),"00")</f>
        <v>2023-10</v>
      </c>
      <c r="K3044" s="182">
        <f>All_Opps[[#This Row],[Created Date2]]*1</f>
        <v>45199</v>
      </c>
      <c r="L3044" s="183">
        <f>YEAR(All_Opps[[#This Row],[Created_Date]])</f>
        <v>2023</v>
      </c>
      <c r="M3044" s="184">
        <f>WEEKNUM(All_Opps[[#This Row],[Created_Date]],16)</f>
        <v>40</v>
      </c>
      <c r="N3044" s="182">
        <f>All_Opps[[#This Row],[Close Date]]*1</f>
        <v>45202</v>
      </c>
      <c r="O3044" s="185">
        <f>YEAR(All_Opps[[#This Row],[Close_Date]])</f>
        <v>2023</v>
      </c>
      <c r="P3044" s="183">
        <f>MONTH(All_Opps[[#This Row],[Close Date]])</f>
        <v>10</v>
      </c>
      <c r="Q3044" s="181">
        <f>WEEKNUM(All_Opps[[#This Row],[Close Date]],1)</f>
        <v>40</v>
      </c>
      <c r="R304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245</v>
      </c>
      <c r="S3044" s="4" t="s">
        <v>6399</v>
      </c>
      <c r="T3044" s="4" t="s">
        <v>6400</v>
      </c>
      <c r="U3044" s="68">
        <v>45202</v>
      </c>
      <c r="V3044" s="347" t="s">
        <v>19</v>
      </c>
      <c r="W3044" s="341">
        <v>57143</v>
      </c>
      <c r="X3044" s="4" t="s">
        <v>13</v>
      </c>
      <c r="Y3044" s="4" t="s">
        <v>328</v>
      </c>
      <c r="Z3044" s="68">
        <v>45199</v>
      </c>
    </row>
    <row r="3045" spans="1:26" ht="12.75" x14ac:dyDescent="0.35">
      <c r="A30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3045" s="181" t="str">
        <f>IF(All_Opps[[#This Row],[WeekMod]]&lt;&gt;"",CONCATENATE(All_Opps[[#This Row],[Opp Year]],"-",TEXT(All_Opps[[#This Row],[WeekMod]],"00#")),"")</f>
        <v>2024-036</v>
      </c>
      <c r="C30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3045" s="181" t="str">
        <f>CONCATENATE(All_Opps[[#This Row],[Opp Year]],"-",TEXT(All_Opps[[#This Row],[Week]],"00#"))</f>
        <v>2024-036</v>
      </c>
      <c r="E3045" s="181">
        <f>IFERROR(VALUE(RIGHT(All_Opps[[#This Row],[Opportunity Name]],2)),"")</f>
        <v>2</v>
      </c>
      <c r="F3045" s="181">
        <f>IFERROR(("20"&amp;LEFT(All_Opps[[#This Row],[Opportunity Name]],2))*1,"")</f>
        <v>2024</v>
      </c>
      <c r="G3045" s="181" t="str">
        <f>MID(All_Opps[[#This Row],[Opportunity Name]],3,2)</f>
        <v>06</v>
      </c>
      <c r="H3045" s="181" t="str">
        <f>LEFT(All_Opps[[#This Row],[Opportunity Name]],7)</f>
        <v>2406-05</v>
      </c>
      <c r="I3045" s="181" t="str" cm="1">
        <f t="array" ref="I30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45" s="181" t="str">
        <f>YEAR(All_Opps[[#This Row],[Close_Date]])&amp;"-"&amp;TEXT(MONTH(All_Opps[[#This Row],[Close_Date]]),"00")</f>
        <v>2023-09</v>
      </c>
      <c r="K3045" s="182">
        <f>All_Opps[[#This Row],[Created Date2]]*1</f>
        <v>45171</v>
      </c>
      <c r="L3045" s="183">
        <f>YEAR(All_Opps[[#This Row],[Created_Date]])</f>
        <v>2023</v>
      </c>
      <c r="M3045" s="184">
        <f>WEEKNUM(All_Opps[[#This Row],[Created_Date]],16)</f>
        <v>36</v>
      </c>
      <c r="N3045" s="182">
        <f>All_Opps[[#This Row],[Close Date]]*1</f>
        <v>45172</v>
      </c>
      <c r="O3045" s="185">
        <f>YEAR(All_Opps[[#This Row],[Close_Date]])</f>
        <v>2023</v>
      </c>
      <c r="P3045" s="183">
        <f>MONTH(All_Opps[[#This Row],[Close Date]])</f>
        <v>9</v>
      </c>
      <c r="Q3045" s="181">
        <f>WEEKNUM(All_Opps[[#This Row],[Close Date]],1)</f>
        <v>36</v>
      </c>
      <c r="R304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273</v>
      </c>
      <c r="S3045" s="4" t="s">
        <v>6401</v>
      </c>
      <c r="T3045" s="4" t="s">
        <v>6402</v>
      </c>
      <c r="U3045" s="68">
        <v>45172</v>
      </c>
      <c r="V3045" s="347" t="s">
        <v>19</v>
      </c>
      <c r="W3045" s="341">
        <v>54288</v>
      </c>
      <c r="X3045" s="4" t="s">
        <v>13</v>
      </c>
      <c r="Y3045" s="4" t="s">
        <v>328</v>
      </c>
      <c r="Z3045" s="68">
        <v>45171</v>
      </c>
    </row>
    <row r="3046" spans="1:26" ht="12.75" x14ac:dyDescent="0.35">
      <c r="A30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3046" s="181" t="str">
        <f>IF(All_Opps[[#This Row],[WeekMod]]&lt;&gt;"",CONCATENATE(All_Opps[[#This Row],[Opp Year]],"-",TEXT(All_Opps[[#This Row],[WeekMod]],"00#")),"")</f>
        <v>2024-042</v>
      </c>
      <c r="C30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3046" s="181" t="str">
        <f>CONCATENATE(All_Opps[[#This Row],[Opp Year]],"-",TEXT(All_Opps[[#This Row],[Week]],"00#"))</f>
        <v>2024-042</v>
      </c>
      <c r="E3046" s="181">
        <f>IFERROR(VALUE(RIGHT(All_Opps[[#This Row],[Opportunity Name]],2)),"")</f>
        <v>2</v>
      </c>
      <c r="F3046" s="181">
        <f>IFERROR(("20"&amp;LEFT(All_Opps[[#This Row],[Opportunity Name]],2))*1,"")</f>
        <v>2024</v>
      </c>
      <c r="G3046" s="181" t="str">
        <f>MID(All_Opps[[#This Row],[Opportunity Name]],3,2)</f>
        <v>09</v>
      </c>
      <c r="H3046" s="181" t="str">
        <f>LEFT(All_Opps[[#This Row],[Opportunity Name]],7)</f>
        <v>2409-06</v>
      </c>
      <c r="I3046" s="181" t="str" cm="1">
        <f t="array" ref="I30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46" s="181" t="str">
        <f>YEAR(All_Opps[[#This Row],[Close_Date]])&amp;"-"&amp;TEXT(MONTH(All_Opps[[#This Row],[Close_Date]]),"00")</f>
        <v>2023-10</v>
      </c>
      <c r="K3046" s="182">
        <f>All_Opps[[#This Row],[Created Date2]]*1</f>
        <v>45201</v>
      </c>
      <c r="L3046" s="183">
        <f>YEAR(All_Opps[[#This Row],[Created_Date]])</f>
        <v>2023</v>
      </c>
      <c r="M3046" s="184">
        <f>WEEKNUM(All_Opps[[#This Row],[Created_Date]],16)</f>
        <v>40</v>
      </c>
      <c r="N3046" s="182">
        <f>All_Opps[[#This Row],[Close Date]]*1</f>
        <v>45214</v>
      </c>
      <c r="O3046" s="185">
        <f>YEAR(All_Opps[[#This Row],[Close_Date]])</f>
        <v>2023</v>
      </c>
      <c r="P3046" s="183">
        <f>MONTH(All_Opps[[#This Row],[Close Date]])</f>
        <v>10</v>
      </c>
      <c r="Q3046" s="181">
        <f>WEEKNUM(All_Opps[[#This Row],[Close Date]],1)</f>
        <v>42</v>
      </c>
      <c r="R304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335</v>
      </c>
      <c r="S3046" s="4" t="s">
        <v>6403</v>
      </c>
      <c r="T3046" s="4" t="s">
        <v>6404</v>
      </c>
      <c r="U3046" s="68">
        <v>45214</v>
      </c>
      <c r="V3046" s="347" t="s">
        <v>19</v>
      </c>
      <c r="W3046" s="9">
        <v>59798</v>
      </c>
      <c r="X3046" s="4" t="s">
        <v>13</v>
      </c>
      <c r="Y3046" s="4" t="s">
        <v>1285</v>
      </c>
      <c r="Z3046" s="68">
        <v>45201</v>
      </c>
    </row>
    <row r="3047" spans="1:26" ht="12.75" x14ac:dyDescent="0.35">
      <c r="A30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3047" s="181" t="str">
        <f>IF(All_Opps[[#This Row],[WeekMod]]&lt;&gt;"",CONCATENATE(All_Opps[[#This Row],[Opp Year]],"-",TEXT(All_Opps[[#This Row],[WeekMod]],"00#")),"")</f>
        <v>2024-035</v>
      </c>
      <c r="C30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3047" s="181" t="str">
        <f>CONCATENATE(All_Opps[[#This Row],[Opp Year]],"-",TEXT(All_Opps[[#This Row],[Week]],"00#"))</f>
        <v>2024-035</v>
      </c>
      <c r="E3047" s="181">
        <f>IFERROR(VALUE(RIGHT(All_Opps[[#This Row],[Opportunity Name]],2)),"")</f>
        <v>1</v>
      </c>
      <c r="F3047" s="181">
        <f>IFERROR(("20"&amp;LEFT(All_Opps[[#This Row],[Opportunity Name]],2))*1,"")</f>
        <v>2024</v>
      </c>
      <c r="G3047" s="181" t="str">
        <f>MID(All_Opps[[#This Row],[Opportunity Name]],3,2)</f>
        <v>06</v>
      </c>
      <c r="H3047" s="181" t="str">
        <f>LEFT(All_Opps[[#This Row],[Opportunity Name]],7)</f>
        <v>2406-15</v>
      </c>
      <c r="I3047" s="181" t="str" cm="1">
        <f t="array" ref="I30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047" s="181" t="str">
        <f>YEAR(All_Opps[[#This Row],[Close_Date]])&amp;"-"&amp;TEXT(MONTH(All_Opps[[#This Row],[Close_Date]]),"00")</f>
        <v>2023-08</v>
      </c>
      <c r="K3047" s="182">
        <f>All_Opps[[#This Row],[Created Date2]]*1</f>
        <v>45155</v>
      </c>
      <c r="L3047" s="183">
        <f>YEAR(All_Opps[[#This Row],[Created_Date]])</f>
        <v>2023</v>
      </c>
      <c r="M3047" s="184">
        <f>WEEKNUM(All_Opps[[#This Row],[Created_Date]],16)</f>
        <v>33</v>
      </c>
      <c r="N3047" s="182">
        <f>All_Opps[[#This Row],[Close Date]]*1</f>
        <v>45168</v>
      </c>
      <c r="O3047" s="185">
        <f>YEAR(All_Opps[[#This Row],[Close_Date]])</f>
        <v>2023</v>
      </c>
      <c r="P3047" s="183">
        <f>MONTH(All_Opps[[#This Row],[Close Date]])</f>
        <v>8</v>
      </c>
      <c r="Q3047" s="181">
        <f>WEEKNUM(All_Opps[[#This Row],[Close Date]],1)</f>
        <v>35</v>
      </c>
      <c r="R304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47" s="4" t="s">
        <v>6405</v>
      </c>
      <c r="T3047" s="4" t="s">
        <v>6406</v>
      </c>
      <c r="U3047" s="68">
        <v>45168</v>
      </c>
      <c r="V3047" s="347" t="s">
        <v>20</v>
      </c>
      <c r="W3047" s="9">
        <v>15821</v>
      </c>
      <c r="X3047" s="4" t="s">
        <v>5</v>
      </c>
      <c r="Y3047" s="4" t="s">
        <v>1285</v>
      </c>
      <c r="Z3047" s="68">
        <v>45155</v>
      </c>
    </row>
    <row r="3048" spans="1:26" ht="12.75" x14ac:dyDescent="0.35">
      <c r="A30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3048" s="181" t="str">
        <f>IF(All_Opps[[#This Row],[WeekMod]]&lt;&gt;"",CONCATENATE(All_Opps[[#This Row],[Opp Year]],"-",TEXT(All_Opps[[#This Row],[WeekMod]],"00#")),"")</f>
        <v>2024-043</v>
      </c>
      <c r="C30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3048" s="181" t="str">
        <f>CONCATENATE(All_Opps[[#This Row],[Opp Year]],"-",TEXT(All_Opps[[#This Row],[Week]],"00#"))</f>
        <v>2024-043</v>
      </c>
      <c r="E3048" s="181">
        <f>IFERROR(VALUE(RIGHT(All_Opps[[#This Row],[Opportunity Name]],2)),"")</f>
        <v>1</v>
      </c>
      <c r="F3048" s="181">
        <f>IFERROR(("20"&amp;LEFT(All_Opps[[#This Row],[Opportunity Name]],2))*1,"")</f>
        <v>2024</v>
      </c>
      <c r="G3048" s="181" t="str">
        <f>MID(All_Opps[[#This Row],[Opportunity Name]],3,2)</f>
        <v>06</v>
      </c>
      <c r="H3048" s="181" t="str">
        <f>LEFT(All_Opps[[#This Row],[Opportunity Name]],7)</f>
        <v>2406-05</v>
      </c>
      <c r="I3048" s="181" t="str" cm="1">
        <f t="array" ref="I30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48" s="181" t="str">
        <f>YEAR(All_Opps[[#This Row],[Close_Date]])&amp;"-"&amp;TEXT(MONTH(All_Opps[[#This Row],[Close_Date]]),"00")</f>
        <v>2023-10</v>
      </c>
      <c r="K3048" s="182">
        <f>All_Opps[[#This Row],[Created Date2]]*1</f>
        <v>45219</v>
      </c>
      <c r="L3048" s="183">
        <f>YEAR(All_Opps[[#This Row],[Created_Date]])</f>
        <v>2023</v>
      </c>
      <c r="M3048" s="184">
        <f>WEEKNUM(All_Opps[[#This Row],[Created_Date]],16)</f>
        <v>42</v>
      </c>
      <c r="N3048" s="182">
        <f>All_Opps[[#This Row],[Close Date]]*1</f>
        <v>45222</v>
      </c>
      <c r="O3048" s="185">
        <f>YEAR(All_Opps[[#This Row],[Close_Date]])</f>
        <v>2023</v>
      </c>
      <c r="P3048" s="183">
        <f>MONTH(All_Opps[[#This Row],[Close Date]])</f>
        <v>10</v>
      </c>
      <c r="Q3048" s="181">
        <f>WEEKNUM(All_Opps[[#This Row],[Close Date]],1)</f>
        <v>43</v>
      </c>
      <c r="R30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225</v>
      </c>
      <c r="S3048" s="4" t="s">
        <v>6407</v>
      </c>
      <c r="T3048" s="4" t="s">
        <v>6408</v>
      </c>
      <c r="U3048" s="68">
        <v>45222</v>
      </c>
      <c r="V3048" s="347" t="s">
        <v>19</v>
      </c>
      <c r="W3048" s="341">
        <v>32588</v>
      </c>
      <c r="X3048" s="4" t="s">
        <v>11</v>
      </c>
      <c r="Y3048" s="4" t="s">
        <v>328</v>
      </c>
      <c r="Z3048" s="68">
        <v>45219</v>
      </c>
    </row>
    <row r="3049" spans="1:26" ht="12.75" x14ac:dyDescent="0.35">
      <c r="A30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3049" s="181" t="str">
        <f>IF(All_Opps[[#This Row],[WeekMod]]&lt;&gt;"",CONCATENATE(All_Opps[[#This Row],[Opp Year]],"-",TEXT(All_Opps[[#This Row],[WeekMod]],"00#")),"")</f>
        <v>2024-041</v>
      </c>
      <c r="C30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3049" s="181" t="str">
        <f>CONCATENATE(All_Opps[[#This Row],[Opp Year]],"-",TEXT(All_Opps[[#This Row],[Week]],"00#"))</f>
        <v>2024-041</v>
      </c>
      <c r="E3049" s="181">
        <f>IFERROR(VALUE(RIGHT(All_Opps[[#This Row],[Opportunity Name]],2)),"")</f>
        <v>1</v>
      </c>
      <c r="F3049" s="181">
        <f>IFERROR(("20"&amp;LEFT(All_Opps[[#This Row],[Opportunity Name]],2))*1,"")</f>
        <v>2024</v>
      </c>
      <c r="G3049" s="181" t="str">
        <f>MID(All_Opps[[#This Row],[Opportunity Name]],3,2)</f>
        <v>06</v>
      </c>
      <c r="H3049" s="181" t="str">
        <f>LEFT(All_Opps[[#This Row],[Opportunity Name]],7)</f>
        <v>2406-15</v>
      </c>
      <c r="I3049" s="181" t="str" cm="1">
        <f t="array" ref="I30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049" s="181" t="str">
        <f>YEAR(All_Opps[[#This Row],[Close_Date]])&amp;"-"&amp;TEXT(MONTH(All_Opps[[#This Row],[Close_Date]]),"00")</f>
        <v>2023-10</v>
      </c>
      <c r="K3049" s="182">
        <f>All_Opps[[#This Row],[Created Date2]]*1</f>
        <v>45209</v>
      </c>
      <c r="L3049" s="183">
        <f>YEAR(All_Opps[[#This Row],[Created_Date]])</f>
        <v>2023</v>
      </c>
      <c r="M3049" s="184">
        <f>WEEKNUM(All_Opps[[#This Row],[Created_Date]],16)</f>
        <v>41</v>
      </c>
      <c r="N3049" s="182">
        <f>All_Opps[[#This Row],[Close Date]]*1</f>
        <v>45209</v>
      </c>
      <c r="O3049" s="185">
        <f>YEAR(All_Opps[[#This Row],[Close_Date]])</f>
        <v>2023</v>
      </c>
      <c r="P3049" s="183">
        <f>MONTH(All_Opps[[#This Row],[Close Date]])</f>
        <v>10</v>
      </c>
      <c r="Q3049" s="181">
        <f>WEEKNUM(All_Opps[[#This Row],[Close Date]],1)</f>
        <v>41</v>
      </c>
      <c r="R304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49" s="4" t="s">
        <v>6409</v>
      </c>
      <c r="T3049" s="4" t="s">
        <v>6410</v>
      </c>
      <c r="U3049" s="68">
        <v>45209</v>
      </c>
      <c r="V3049" s="347" t="s">
        <v>20</v>
      </c>
      <c r="W3049" s="9">
        <v>16089</v>
      </c>
      <c r="X3049" s="4" t="s">
        <v>6</v>
      </c>
      <c r="Y3049" s="4" t="s">
        <v>1285</v>
      </c>
      <c r="Z3049" s="68">
        <v>45209</v>
      </c>
    </row>
    <row r="3050" spans="1:26" ht="12.75" x14ac:dyDescent="0.35">
      <c r="A30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3050" s="181" t="str">
        <f>IF(All_Opps[[#This Row],[WeekMod]]&lt;&gt;"",CONCATENATE(All_Opps[[#This Row],[Opp Year]],"-",TEXT(All_Opps[[#This Row],[WeekMod]],"00#")),"")</f>
        <v>2024-042</v>
      </c>
      <c r="C30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3050" s="181" t="str">
        <f>CONCATENATE(All_Opps[[#This Row],[Opp Year]],"-",TEXT(All_Opps[[#This Row],[Week]],"00#"))</f>
        <v>2024-042</v>
      </c>
      <c r="E3050" s="181">
        <f>IFERROR(VALUE(RIGHT(All_Opps[[#This Row],[Opportunity Name]],2)),"")</f>
        <v>2</v>
      </c>
      <c r="F3050" s="181">
        <f>IFERROR(("20"&amp;LEFT(All_Opps[[#This Row],[Opportunity Name]],2))*1,"")</f>
        <v>2024</v>
      </c>
      <c r="G3050" s="181" t="str">
        <f>MID(All_Opps[[#This Row],[Opportunity Name]],3,2)</f>
        <v>09</v>
      </c>
      <c r="H3050" s="181" t="str">
        <f>LEFT(All_Opps[[#This Row],[Opportunity Name]],7)</f>
        <v>2409-07</v>
      </c>
      <c r="I3050" s="181" t="str" cm="1">
        <f t="array" ref="I30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50" s="181" t="str">
        <f>YEAR(All_Opps[[#This Row],[Close_Date]])&amp;"-"&amp;TEXT(MONTH(All_Opps[[#This Row],[Close_Date]]),"00")</f>
        <v>2023-10</v>
      </c>
      <c r="K3050" s="182">
        <f>All_Opps[[#This Row],[Created Date2]]*1</f>
        <v>45202</v>
      </c>
      <c r="L3050" s="183">
        <f>YEAR(All_Opps[[#This Row],[Created_Date]])</f>
        <v>2023</v>
      </c>
      <c r="M3050" s="184">
        <f>WEEKNUM(All_Opps[[#This Row],[Created_Date]],16)</f>
        <v>40</v>
      </c>
      <c r="N3050" s="182">
        <f>All_Opps[[#This Row],[Close Date]]*1</f>
        <v>45215</v>
      </c>
      <c r="O3050" s="185">
        <f>YEAR(All_Opps[[#This Row],[Close_Date]])</f>
        <v>2023</v>
      </c>
      <c r="P3050" s="183">
        <f>MONTH(All_Opps[[#This Row],[Close Date]])</f>
        <v>10</v>
      </c>
      <c r="Q3050" s="181">
        <f>WEEKNUM(All_Opps[[#This Row],[Close Date]],1)</f>
        <v>42</v>
      </c>
      <c r="R305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334</v>
      </c>
      <c r="S3050" s="4" t="s">
        <v>6411</v>
      </c>
      <c r="T3050" s="4" t="s">
        <v>6412</v>
      </c>
      <c r="U3050" s="68">
        <v>45215</v>
      </c>
      <c r="V3050" s="347" t="s">
        <v>19</v>
      </c>
      <c r="W3050" s="341">
        <v>47226</v>
      </c>
      <c r="X3050" s="4" t="s">
        <v>5</v>
      </c>
      <c r="Y3050" s="4" t="s">
        <v>328</v>
      </c>
      <c r="Z3050" s="68">
        <v>45202</v>
      </c>
    </row>
    <row r="3051" spans="1:26" ht="12.75" x14ac:dyDescent="0.35">
      <c r="A30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3051" s="181" t="str">
        <f>IF(All_Opps[[#This Row],[WeekMod]]&lt;&gt;"",CONCATENATE(All_Opps[[#This Row],[Opp Year]],"-",TEXT(All_Opps[[#This Row],[WeekMod]],"00#")),"")</f>
        <v>2024-035</v>
      </c>
      <c r="C30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3051" s="181" t="str">
        <f>CONCATENATE(All_Opps[[#This Row],[Opp Year]],"-",TEXT(All_Opps[[#This Row],[Week]],"00#"))</f>
        <v>2024-035</v>
      </c>
      <c r="E3051" s="181">
        <f>IFERROR(VALUE(RIGHT(All_Opps[[#This Row],[Opportunity Name]],2)),"")</f>
        <v>12</v>
      </c>
      <c r="F3051" s="181">
        <f>IFERROR(("20"&amp;LEFT(All_Opps[[#This Row],[Opportunity Name]],2))*1,"")</f>
        <v>2024</v>
      </c>
      <c r="G3051" s="181" t="str">
        <f>MID(All_Opps[[#This Row],[Opportunity Name]],3,2)</f>
        <v>07</v>
      </c>
      <c r="H3051" s="181" t="str">
        <f>LEFT(All_Opps[[#This Row],[Opportunity Name]],7)</f>
        <v>2407 Du</v>
      </c>
      <c r="I3051" s="181" t="str" cm="1">
        <f t="array" ref="I30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51" s="181" t="str">
        <f>YEAR(All_Opps[[#This Row],[Close_Date]])&amp;"-"&amp;TEXT(MONTH(All_Opps[[#This Row],[Close_Date]]),"00")</f>
        <v>2023-08</v>
      </c>
      <c r="K3051" s="182">
        <f>All_Opps[[#This Row],[Created Date2]]*1</f>
        <v>45150</v>
      </c>
      <c r="L3051" s="183">
        <f>YEAR(All_Opps[[#This Row],[Created_Date]])</f>
        <v>2023</v>
      </c>
      <c r="M3051" s="184">
        <f>WEEKNUM(All_Opps[[#This Row],[Created_Date]],16)</f>
        <v>33</v>
      </c>
      <c r="N3051" s="182">
        <f>All_Opps[[#This Row],[Close Date]]*1</f>
        <v>45167</v>
      </c>
      <c r="O3051" s="185">
        <f>YEAR(All_Opps[[#This Row],[Close_Date]])</f>
        <v>2023</v>
      </c>
      <c r="P3051" s="183">
        <f>MONTH(All_Opps[[#This Row],[Close Date]])</f>
        <v>8</v>
      </c>
      <c r="Q3051" s="181">
        <f>WEEKNUM(All_Opps[[#This Row],[Close Date]],1)</f>
        <v>35</v>
      </c>
      <c r="R30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51" s="4" t="s">
        <v>6413</v>
      </c>
      <c r="T3051" s="4" t="s">
        <v>6414</v>
      </c>
      <c r="U3051" s="68">
        <v>45167</v>
      </c>
      <c r="V3051" s="347" t="s">
        <v>18</v>
      </c>
      <c r="W3051" s="9">
        <v>182292</v>
      </c>
      <c r="X3051" s="4" t="s">
        <v>11</v>
      </c>
      <c r="Y3051" s="4" t="s">
        <v>5320</v>
      </c>
      <c r="Z3051" s="68">
        <v>45150</v>
      </c>
    </row>
    <row r="3052" spans="1:26" ht="12.75" x14ac:dyDescent="0.35">
      <c r="A30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3052" s="181" t="str">
        <f>IF(All_Opps[[#This Row],[WeekMod]]&lt;&gt;"",CONCATENATE(All_Opps[[#This Row],[Opp Year]],"-",TEXT(All_Opps[[#This Row],[WeekMod]],"00#")),"")</f>
        <v>2024-043</v>
      </c>
      <c r="C30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3052" s="181" t="str">
        <f>CONCATENATE(All_Opps[[#This Row],[Opp Year]],"-",TEXT(All_Opps[[#This Row],[Week]],"00#"))</f>
        <v>2024-043</v>
      </c>
      <c r="E3052" s="181">
        <f>IFERROR(VALUE(RIGHT(All_Opps[[#This Row],[Opportunity Name]],2)),"")</f>
        <v>2</v>
      </c>
      <c r="F3052" s="181">
        <f>IFERROR(("20"&amp;LEFT(All_Opps[[#This Row],[Opportunity Name]],2))*1,"")</f>
        <v>2024</v>
      </c>
      <c r="G3052" s="181" t="str">
        <f>MID(All_Opps[[#This Row],[Opportunity Name]],3,2)</f>
        <v>08</v>
      </c>
      <c r="H3052" s="181" t="str">
        <f>LEFT(All_Opps[[#This Row],[Opportunity Name]],7)</f>
        <v>2408-14</v>
      </c>
      <c r="I3052" s="181" t="str" cm="1">
        <f t="array" ref="I30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52" s="181" t="str">
        <f>YEAR(All_Opps[[#This Row],[Close_Date]])&amp;"-"&amp;TEXT(MONTH(All_Opps[[#This Row],[Close_Date]]),"00")</f>
        <v>2023-10</v>
      </c>
      <c r="K3052" s="182">
        <f>All_Opps[[#This Row],[Created Date2]]*1</f>
        <v>45208</v>
      </c>
      <c r="L3052" s="183">
        <f>YEAR(All_Opps[[#This Row],[Created_Date]])</f>
        <v>2023</v>
      </c>
      <c r="M3052" s="184">
        <f>WEEKNUM(All_Opps[[#This Row],[Created_Date]],16)</f>
        <v>41</v>
      </c>
      <c r="N3052" s="182">
        <f>All_Opps[[#This Row],[Close Date]]*1</f>
        <v>45224</v>
      </c>
      <c r="O3052" s="185">
        <f>YEAR(All_Opps[[#This Row],[Close_Date]])</f>
        <v>2023</v>
      </c>
      <c r="P3052" s="183">
        <f>MONTH(All_Opps[[#This Row],[Close Date]])</f>
        <v>10</v>
      </c>
      <c r="Q3052" s="181">
        <f>WEEKNUM(All_Opps[[#This Row],[Close Date]],1)</f>
        <v>43</v>
      </c>
      <c r="R305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297</v>
      </c>
      <c r="S3052" s="4" t="s">
        <v>6415</v>
      </c>
      <c r="T3052" s="4" t="s">
        <v>6416</v>
      </c>
      <c r="U3052" s="68">
        <v>45224</v>
      </c>
      <c r="V3052" s="347" t="s">
        <v>19</v>
      </c>
      <c r="W3052" s="341">
        <v>62106</v>
      </c>
      <c r="X3052" s="4" t="s">
        <v>6</v>
      </c>
      <c r="Y3052" s="4" t="s">
        <v>328</v>
      </c>
      <c r="Z3052" s="68">
        <v>45208</v>
      </c>
    </row>
    <row r="3053" spans="1:26" ht="12.75" x14ac:dyDescent="0.35">
      <c r="A30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89</v>
      </c>
      <c r="B3053" s="181" t="str">
        <f>IF(All_Opps[[#This Row],[WeekMod]]&lt;&gt;"",CONCATENATE(All_Opps[[#This Row],[Opp Year]],"-",TEXT(All_Opps[[#This Row],[WeekMod]],"00#")),"")</f>
        <v>2023-089</v>
      </c>
      <c r="C30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89</v>
      </c>
      <c r="D3053" s="181" t="str">
        <f>CONCATENATE(All_Opps[[#This Row],[Opp Year]],"-",TEXT(All_Opps[[#This Row],[Week]],"00#"))</f>
        <v>2023-089</v>
      </c>
      <c r="E3053" s="181">
        <f>IFERROR(VALUE(RIGHT(All_Opps[[#This Row],[Opportunity Name]],2)),"")</f>
        <v>2</v>
      </c>
      <c r="F3053" s="181">
        <f>IFERROR(("20"&amp;LEFT(All_Opps[[#This Row],[Opportunity Name]],2))*1,"")</f>
        <v>2023</v>
      </c>
      <c r="G3053" s="181" t="str">
        <f>MID(All_Opps[[#This Row],[Opportunity Name]],3,2)</f>
        <v>10</v>
      </c>
      <c r="H3053" s="181" t="str">
        <f>LEFT(All_Opps[[#This Row],[Opportunity Name]],7)</f>
        <v>2310-08</v>
      </c>
      <c r="I3053" s="181" t="str" cm="1">
        <f t="array" ref="I30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53" s="181" t="str">
        <f>YEAR(All_Opps[[#This Row],[Close_Date]])&amp;"-"&amp;TEXT(MONTH(All_Opps[[#This Row],[Close_Date]]),"00")</f>
        <v>2023-09</v>
      </c>
      <c r="K3053" s="182">
        <f>All_Opps[[#This Row],[Created Date2]]*1</f>
        <v>45171</v>
      </c>
      <c r="L3053" s="183">
        <f>YEAR(All_Opps[[#This Row],[Created_Date]])</f>
        <v>2023</v>
      </c>
      <c r="M3053" s="184">
        <f>WEEKNUM(All_Opps[[#This Row],[Created_Date]],16)</f>
        <v>36</v>
      </c>
      <c r="N3053" s="182">
        <f>All_Opps[[#This Row],[Close Date]]*1</f>
        <v>45182</v>
      </c>
      <c r="O3053" s="185">
        <f>YEAR(All_Opps[[#This Row],[Close_Date]])</f>
        <v>2023</v>
      </c>
      <c r="P3053" s="183">
        <f>MONTH(All_Opps[[#This Row],[Close Date]])</f>
        <v>9</v>
      </c>
      <c r="Q3053" s="181">
        <f>WEEKNUM(All_Opps[[#This Row],[Close Date]],1)</f>
        <v>37</v>
      </c>
      <c r="R305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</v>
      </c>
      <c r="S3053" s="4" t="s">
        <v>6417</v>
      </c>
      <c r="T3053" s="4" t="s">
        <v>6418</v>
      </c>
      <c r="U3053" s="68">
        <v>45182</v>
      </c>
      <c r="V3053" s="347" t="s">
        <v>19</v>
      </c>
      <c r="W3053" s="341">
        <v>81033</v>
      </c>
      <c r="X3053" s="4" t="s">
        <v>11</v>
      </c>
      <c r="Y3053" s="4" t="s">
        <v>328</v>
      </c>
      <c r="Z3053" s="68">
        <v>45171</v>
      </c>
    </row>
    <row r="3054" spans="1:26" ht="12.75" x14ac:dyDescent="0.35">
      <c r="A30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3054" s="181" t="str">
        <f>IF(All_Opps[[#This Row],[WeekMod]]&lt;&gt;"",CONCATENATE(All_Opps[[#This Row],[Opp Year]],"-",TEXT(All_Opps[[#This Row],[WeekMod]],"00#")),"")</f>
        <v>2024-036</v>
      </c>
      <c r="C30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3054" s="181" t="str">
        <f>CONCATENATE(All_Opps[[#This Row],[Opp Year]],"-",TEXT(All_Opps[[#This Row],[Week]],"00#"))</f>
        <v>2024-036</v>
      </c>
      <c r="E3054" s="181">
        <f>IFERROR(VALUE(RIGHT(All_Opps[[#This Row],[Opportunity Name]],2)),"")</f>
        <v>4</v>
      </c>
      <c r="F3054" s="181">
        <f>IFERROR(("20"&amp;LEFT(All_Opps[[#This Row],[Opportunity Name]],2))*1,"")</f>
        <v>2024</v>
      </c>
      <c r="G3054" s="181" t="str">
        <f>MID(All_Opps[[#This Row],[Opportunity Name]],3,2)</f>
        <v>02</v>
      </c>
      <c r="H3054" s="181" t="str">
        <f>LEFT(All_Opps[[#This Row],[Opportunity Name]],7)</f>
        <v>2402-06</v>
      </c>
      <c r="I3054" s="181" t="str" cm="1">
        <f t="array" ref="I30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54" s="181" t="str">
        <f>YEAR(All_Opps[[#This Row],[Close_Date]])&amp;"-"&amp;TEXT(MONTH(All_Opps[[#This Row],[Close_Date]]),"00")</f>
        <v>2023-09</v>
      </c>
      <c r="K3054" s="182">
        <f>All_Opps[[#This Row],[Created Date2]]*1</f>
        <v>45171</v>
      </c>
      <c r="L3054" s="183">
        <f>YEAR(All_Opps[[#This Row],[Created_Date]])</f>
        <v>2023</v>
      </c>
      <c r="M3054" s="184">
        <f>WEEKNUM(All_Opps[[#This Row],[Created_Date]],16)</f>
        <v>36</v>
      </c>
      <c r="N3054" s="182">
        <f>All_Opps[[#This Row],[Close Date]]*1</f>
        <v>45178</v>
      </c>
      <c r="O3054" s="185">
        <f>YEAR(All_Opps[[#This Row],[Close_Date]])</f>
        <v>2023</v>
      </c>
      <c r="P3054" s="183">
        <f>MONTH(All_Opps[[#This Row],[Close Date]])</f>
        <v>9</v>
      </c>
      <c r="Q3054" s="181">
        <f>WEEKNUM(All_Opps[[#This Row],[Close Date]],1)</f>
        <v>36</v>
      </c>
      <c r="R305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152</v>
      </c>
      <c r="S3054" s="4" t="s">
        <v>6419</v>
      </c>
      <c r="T3054" s="4" t="s">
        <v>6420</v>
      </c>
      <c r="U3054" s="68">
        <v>45178</v>
      </c>
      <c r="V3054" s="347" t="s">
        <v>19</v>
      </c>
      <c r="W3054" s="9">
        <v>61572</v>
      </c>
      <c r="X3054" s="4" t="s">
        <v>11</v>
      </c>
      <c r="Y3054" s="4" t="s">
        <v>1285</v>
      </c>
      <c r="Z3054" s="68">
        <v>45171</v>
      </c>
    </row>
    <row r="3055" spans="1:26" ht="12.75" x14ac:dyDescent="0.35">
      <c r="A305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055" s="181" t="str">
        <f>IF(All_Opps[[#This Row],[WeekMod]]&lt;&gt;"",CONCATENATE(All_Opps[[#This Row],[Opp Year]],"-",TEXT(All_Opps[[#This Row],[WeekMod]],"00#")),"")</f>
        <v/>
      </c>
      <c r="C30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055" s="181" t="str">
        <f>CONCATENATE(All_Opps[[#This Row],[Opp Year]],"-",TEXT(All_Opps[[#This Row],[Week]],"00#"))</f>
        <v>2025-001</v>
      </c>
      <c r="E3055" s="181">
        <f>IFERROR(VALUE(RIGHT(All_Opps[[#This Row],[Opportunity Name]],2)),"")</f>
        <v>8</v>
      </c>
      <c r="F3055" s="181">
        <f>IFERROR(("20"&amp;LEFT(All_Opps[[#This Row],[Opportunity Name]],2))*1,"")</f>
        <v>2025</v>
      </c>
      <c r="G3055" s="181" t="str">
        <f>MID(All_Opps[[#This Row],[Opportunity Name]],3,2)</f>
        <v>09</v>
      </c>
      <c r="H3055" s="181" t="str">
        <f>LEFT(All_Opps[[#This Row],[Opportunity Name]],7)</f>
        <v>2509 Ze</v>
      </c>
      <c r="I3055" s="181" t="str" cm="1">
        <f t="array" ref="I30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55" s="181" t="str">
        <f>YEAR(All_Opps[[#This Row],[Close_Date]])&amp;"-"&amp;TEXT(MONTH(All_Opps[[#This Row],[Close_Date]]),"00")</f>
        <v>2023-10</v>
      </c>
      <c r="K3055" s="182">
        <f>All_Opps[[#This Row],[Created Date2]]*1</f>
        <v>45193</v>
      </c>
      <c r="L3055" s="183">
        <f>YEAR(All_Opps[[#This Row],[Created_Date]])</f>
        <v>2023</v>
      </c>
      <c r="M3055" s="184">
        <f>WEEKNUM(All_Opps[[#This Row],[Created_Date]],16)</f>
        <v>39</v>
      </c>
      <c r="N3055" s="182">
        <f>All_Opps[[#This Row],[Close Date]]*1</f>
        <v>45205</v>
      </c>
      <c r="O3055" s="185">
        <f>YEAR(All_Opps[[#This Row],[Close_Date]])</f>
        <v>2023</v>
      </c>
      <c r="P3055" s="183">
        <f>MONTH(All_Opps[[#This Row],[Close Date]])</f>
        <v>10</v>
      </c>
      <c r="Q3055" s="181">
        <f>WEEKNUM(All_Opps[[#This Row],[Close Date]],1)</f>
        <v>40</v>
      </c>
      <c r="R305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55" s="4" t="s">
        <v>6421</v>
      </c>
      <c r="T3055" s="4" t="s">
        <v>6422</v>
      </c>
      <c r="U3055" s="68">
        <v>45205</v>
      </c>
      <c r="V3055" s="347" t="s">
        <v>21</v>
      </c>
      <c r="W3055" s="341">
        <v>571653</v>
      </c>
      <c r="X3055" s="4" t="s">
        <v>6</v>
      </c>
      <c r="Y3055" s="4" t="s">
        <v>328</v>
      </c>
      <c r="Z3055" s="68">
        <v>45193</v>
      </c>
    </row>
    <row r="3056" spans="1:26" ht="12.75" x14ac:dyDescent="0.35">
      <c r="A305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056" s="181" t="str">
        <f>IF(All_Opps[[#This Row],[WeekMod]]&lt;&gt;"",CONCATENATE(All_Opps[[#This Row],[Opp Year]],"-",TEXT(All_Opps[[#This Row],[WeekMod]],"00#")),"")</f>
        <v/>
      </c>
      <c r="C30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056" s="181" t="str">
        <f>CONCATENATE(All_Opps[[#This Row],[Opp Year]],"-",TEXT(All_Opps[[#This Row],[Week]],"00#"))</f>
        <v>2025-001</v>
      </c>
      <c r="E3056" s="181">
        <f>IFERROR(VALUE(RIGHT(All_Opps[[#This Row],[Opportunity Name]],2)),"")</f>
        <v>6</v>
      </c>
      <c r="F3056" s="181">
        <f>IFERROR(("20"&amp;LEFT(All_Opps[[#This Row],[Opportunity Name]],2))*1,"")</f>
        <v>2025</v>
      </c>
      <c r="G3056" s="181" t="str">
        <f>MID(All_Opps[[#This Row],[Opportunity Name]],3,2)</f>
        <v>08</v>
      </c>
      <c r="H3056" s="181" t="str">
        <f>LEFT(All_Opps[[#This Row],[Opportunity Name]],7)</f>
        <v>2508 Za</v>
      </c>
      <c r="I3056" s="181" t="str" cm="1">
        <f t="array" ref="I30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56" s="181" t="str">
        <f>YEAR(All_Opps[[#This Row],[Close_Date]])&amp;"-"&amp;TEXT(MONTH(All_Opps[[#This Row],[Close_Date]]),"00")</f>
        <v>2023-10</v>
      </c>
      <c r="K3056" s="182">
        <f>All_Opps[[#This Row],[Created Date2]]*1</f>
        <v>45202</v>
      </c>
      <c r="L3056" s="183">
        <f>YEAR(All_Opps[[#This Row],[Created_Date]])</f>
        <v>2023</v>
      </c>
      <c r="M3056" s="184">
        <f>WEEKNUM(All_Opps[[#This Row],[Created_Date]],16)</f>
        <v>40</v>
      </c>
      <c r="N3056" s="182">
        <f>All_Opps[[#This Row],[Close Date]]*1</f>
        <v>45211</v>
      </c>
      <c r="O3056" s="185">
        <f>YEAR(All_Opps[[#This Row],[Close_Date]])</f>
        <v>2023</v>
      </c>
      <c r="P3056" s="183">
        <f>MONTH(All_Opps[[#This Row],[Close Date]])</f>
        <v>10</v>
      </c>
      <c r="Q3056" s="181">
        <f>WEEKNUM(All_Opps[[#This Row],[Close Date]],1)</f>
        <v>41</v>
      </c>
      <c r="R305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56" s="4" t="s">
        <v>6423</v>
      </c>
      <c r="T3056" s="4" t="s">
        <v>6424</v>
      </c>
      <c r="U3056" s="68">
        <v>45211</v>
      </c>
      <c r="V3056" s="347" t="s">
        <v>21</v>
      </c>
      <c r="W3056" s="341">
        <v>139581</v>
      </c>
      <c r="X3056" s="4" t="s">
        <v>27</v>
      </c>
      <c r="Y3056" s="4" t="s">
        <v>328</v>
      </c>
      <c r="Z3056" s="68">
        <v>45202</v>
      </c>
    </row>
    <row r="3057" spans="1:26" ht="12.75" x14ac:dyDescent="0.35">
      <c r="A30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3057" s="181" t="str">
        <f>IF(All_Opps[[#This Row],[WeekMod]]&lt;&gt;"",CONCATENATE(All_Opps[[#This Row],[Opp Year]],"-",TEXT(All_Opps[[#This Row],[WeekMod]],"00#")),"")</f>
        <v>2024-035</v>
      </c>
      <c r="C30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3057" s="181" t="str">
        <f>CONCATENATE(All_Opps[[#This Row],[Opp Year]],"-",TEXT(All_Opps[[#This Row],[Week]],"00#"))</f>
        <v>2024-035</v>
      </c>
      <c r="E3057" s="181">
        <f>IFERROR(VALUE(RIGHT(All_Opps[[#This Row],[Opportunity Name]],2)),"")</f>
        <v>4</v>
      </c>
      <c r="F3057" s="181">
        <f>IFERROR(("20"&amp;LEFT(All_Opps[[#This Row],[Opportunity Name]],2))*1,"")</f>
        <v>2024</v>
      </c>
      <c r="G3057" s="181" t="str">
        <f>MID(All_Opps[[#This Row],[Opportunity Name]],3,2)</f>
        <v>05</v>
      </c>
      <c r="H3057" s="181" t="str">
        <f>LEFT(All_Opps[[#This Row],[Opportunity Name]],7)</f>
        <v>2405-07</v>
      </c>
      <c r="I3057" s="181" t="str" cm="1">
        <f t="array" ref="I30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57" s="181" t="str">
        <f>YEAR(All_Opps[[#This Row],[Close_Date]])&amp;"-"&amp;TEXT(MONTH(All_Opps[[#This Row],[Close_Date]]),"00")</f>
        <v>2023-09</v>
      </c>
      <c r="K3057" s="182">
        <f>All_Opps[[#This Row],[Created Date2]]*1</f>
        <v>45147</v>
      </c>
      <c r="L3057" s="183">
        <f>YEAR(All_Opps[[#This Row],[Created_Date]])</f>
        <v>2023</v>
      </c>
      <c r="M3057" s="184">
        <f>WEEKNUM(All_Opps[[#This Row],[Created_Date]],16)</f>
        <v>32</v>
      </c>
      <c r="N3057" s="182">
        <f>All_Opps[[#This Row],[Close Date]]*1</f>
        <v>45171</v>
      </c>
      <c r="O3057" s="185">
        <f>YEAR(All_Opps[[#This Row],[Close_Date]])</f>
        <v>2023</v>
      </c>
      <c r="P3057" s="183">
        <f>MONTH(All_Opps[[#This Row],[Close Date]])</f>
        <v>9</v>
      </c>
      <c r="Q3057" s="181">
        <f>WEEKNUM(All_Opps[[#This Row],[Close Date]],1)</f>
        <v>35</v>
      </c>
      <c r="R305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266</v>
      </c>
      <c r="S3057" s="4" t="s">
        <v>6425</v>
      </c>
      <c r="T3057" s="4" t="s">
        <v>6426</v>
      </c>
      <c r="U3057" s="68">
        <v>45171</v>
      </c>
      <c r="V3057" s="347" t="s">
        <v>19</v>
      </c>
      <c r="W3057" s="9">
        <v>51378</v>
      </c>
      <c r="X3057" s="4" t="s">
        <v>15</v>
      </c>
      <c r="Y3057" s="4" t="s">
        <v>1285</v>
      </c>
      <c r="Z3057" s="68">
        <v>45147</v>
      </c>
    </row>
    <row r="3058" spans="1:26" ht="12.75" x14ac:dyDescent="0.35">
      <c r="A30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3058" s="181" t="str">
        <f>IF(All_Opps[[#This Row],[WeekMod]]&lt;&gt;"",CONCATENATE(All_Opps[[#This Row],[Opp Year]],"-",TEXT(All_Opps[[#This Row],[WeekMod]],"00#")),"")</f>
        <v>2024-041</v>
      </c>
      <c r="C30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3058" s="181" t="str">
        <f>CONCATENATE(All_Opps[[#This Row],[Opp Year]],"-",TEXT(All_Opps[[#This Row],[Week]],"00#"))</f>
        <v>2024-041</v>
      </c>
      <c r="E3058" s="181">
        <f>IFERROR(VALUE(RIGHT(All_Opps[[#This Row],[Opportunity Name]],2)),"")</f>
        <v>4</v>
      </c>
      <c r="F3058" s="181">
        <f>IFERROR(("20"&amp;LEFT(All_Opps[[#This Row],[Opportunity Name]],2))*1,"")</f>
        <v>2024</v>
      </c>
      <c r="G3058" s="181" t="str">
        <f>MID(All_Opps[[#This Row],[Opportunity Name]],3,2)</f>
        <v>05</v>
      </c>
      <c r="H3058" s="181" t="str">
        <f>LEFT(All_Opps[[#This Row],[Opportunity Name]],7)</f>
        <v>2405 Ca</v>
      </c>
      <c r="I3058" s="181" t="str" cm="1">
        <f t="array" ref="I30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58" s="181" t="str">
        <f>YEAR(All_Opps[[#This Row],[Close_Date]])&amp;"-"&amp;TEXT(MONTH(All_Opps[[#This Row],[Close_Date]]),"00")</f>
        <v>2023-10</v>
      </c>
      <c r="K3058" s="182">
        <f>All_Opps[[#This Row],[Created Date2]]*1</f>
        <v>45193</v>
      </c>
      <c r="L3058" s="183">
        <f>YEAR(All_Opps[[#This Row],[Created_Date]])</f>
        <v>2023</v>
      </c>
      <c r="M3058" s="184">
        <f>WEEKNUM(All_Opps[[#This Row],[Created_Date]],16)</f>
        <v>39</v>
      </c>
      <c r="N3058" s="182">
        <f>All_Opps[[#This Row],[Close Date]]*1</f>
        <v>45213</v>
      </c>
      <c r="O3058" s="185">
        <f>YEAR(All_Opps[[#This Row],[Close_Date]])</f>
        <v>2023</v>
      </c>
      <c r="P3058" s="183">
        <f>MONTH(All_Opps[[#This Row],[Close Date]])</f>
        <v>10</v>
      </c>
      <c r="Q3058" s="181">
        <f>WEEKNUM(All_Opps[[#This Row],[Close Date]],1)</f>
        <v>41</v>
      </c>
      <c r="R30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58" s="4" t="s">
        <v>6427</v>
      </c>
      <c r="T3058" s="4" t="s">
        <v>6428</v>
      </c>
      <c r="U3058" s="68">
        <v>45213</v>
      </c>
      <c r="V3058" s="347" t="s">
        <v>18</v>
      </c>
      <c r="W3058" s="9">
        <v>59994</v>
      </c>
      <c r="X3058" s="4" t="s">
        <v>11</v>
      </c>
      <c r="Y3058" s="4" t="s">
        <v>1285</v>
      </c>
      <c r="Z3058" s="68">
        <v>45193</v>
      </c>
    </row>
    <row r="3059" spans="1:26" ht="12.75" x14ac:dyDescent="0.35">
      <c r="A30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3059" s="181" t="str">
        <f>IF(All_Opps[[#This Row],[WeekMod]]&lt;&gt;"",CONCATENATE(All_Opps[[#This Row],[Opp Year]],"-",TEXT(All_Opps[[#This Row],[WeekMod]],"00#")),"")</f>
        <v>2024-038</v>
      </c>
      <c r="C30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3059" s="181" t="str">
        <f>CONCATENATE(All_Opps[[#This Row],[Opp Year]],"-",TEXT(All_Opps[[#This Row],[Week]],"00#"))</f>
        <v>2024-038</v>
      </c>
      <c r="E3059" s="181">
        <f>IFERROR(VALUE(RIGHT(All_Opps[[#This Row],[Opportunity Name]],2)),"")</f>
        <v>2</v>
      </c>
      <c r="F3059" s="181">
        <f>IFERROR(("20"&amp;LEFT(All_Opps[[#This Row],[Opportunity Name]],2))*1,"")</f>
        <v>2024</v>
      </c>
      <c r="G3059" s="181" t="str">
        <f>MID(All_Opps[[#This Row],[Opportunity Name]],3,2)</f>
        <v>04</v>
      </c>
      <c r="H3059" s="181" t="str">
        <f>LEFT(All_Opps[[#This Row],[Opportunity Name]],7)</f>
        <v>2404-04</v>
      </c>
      <c r="I3059" s="181" t="str" cm="1">
        <f t="array" ref="I30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59" s="181" t="str">
        <f>YEAR(All_Opps[[#This Row],[Close_Date]])&amp;"-"&amp;TEXT(MONTH(All_Opps[[#This Row],[Close_Date]]),"00")</f>
        <v>2023-09</v>
      </c>
      <c r="K3059" s="182">
        <f>All_Opps[[#This Row],[Created Date2]]*1</f>
        <v>45183</v>
      </c>
      <c r="L3059" s="183">
        <f>YEAR(All_Opps[[#This Row],[Created_Date]])</f>
        <v>2023</v>
      </c>
      <c r="M3059" s="184">
        <f>WEEKNUM(All_Opps[[#This Row],[Created_Date]],16)</f>
        <v>37</v>
      </c>
      <c r="N3059" s="182">
        <f>All_Opps[[#This Row],[Close Date]]*1</f>
        <v>45192</v>
      </c>
      <c r="O3059" s="185">
        <f>YEAR(All_Opps[[#This Row],[Close_Date]])</f>
        <v>2023</v>
      </c>
      <c r="P3059" s="183">
        <f>MONTH(All_Opps[[#This Row],[Close Date]])</f>
        <v>9</v>
      </c>
      <c r="Q3059" s="181">
        <f>WEEKNUM(All_Opps[[#This Row],[Close Date]],1)</f>
        <v>38</v>
      </c>
      <c r="R305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200</v>
      </c>
      <c r="S3059" s="4" t="s">
        <v>6429</v>
      </c>
      <c r="T3059" s="4" t="s">
        <v>6430</v>
      </c>
      <c r="U3059" s="68">
        <v>45192</v>
      </c>
      <c r="V3059" s="347" t="s">
        <v>19</v>
      </c>
      <c r="W3059" s="341">
        <v>40098</v>
      </c>
      <c r="X3059" s="4" t="s">
        <v>11</v>
      </c>
      <c r="Y3059" s="4" t="s">
        <v>328</v>
      </c>
      <c r="Z3059" s="68">
        <v>45183</v>
      </c>
    </row>
    <row r="3060" spans="1:26" ht="12.75" x14ac:dyDescent="0.35">
      <c r="A30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3060" s="181" t="str">
        <f>IF(All_Opps[[#This Row],[WeekMod]]&lt;&gt;"",CONCATENATE(All_Opps[[#This Row],[Opp Year]],"-",TEXT(All_Opps[[#This Row],[WeekMod]],"00#")),"")</f>
        <v>2024-044</v>
      </c>
      <c r="C30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3060" s="181" t="str">
        <f>CONCATENATE(All_Opps[[#This Row],[Opp Year]],"-",TEXT(All_Opps[[#This Row],[Week]],"00#"))</f>
        <v>2024-044</v>
      </c>
      <c r="E3060" s="181">
        <f>IFERROR(VALUE(RIGHT(All_Opps[[#This Row],[Opportunity Name]],2)),"")</f>
        <v>2</v>
      </c>
      <c r="F3060" s="181">
        <f>IFERROR(("20"&amp;LEFT(All_Opps[[#This Row],[Opportunity Name]],2))*1,"")</f>
        <v>2024</v>
      </c>
      <c r="G3060" s="181" t="str">
        <f>MID(All_Opps[[#This Row],[Opportunity Name]],3,2)</f>
        <v>04</v>
      </c>
      <c r="H3060" s="181" t="str">
        <f>LEFT(All_Opps[[#This Row],[Opportunity Name]],7)</f>
        <v>2404-04</v>
      </c>
      <c r="I3060" s="181" t="str" cm="1">
        <f t="array" ref="I30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60" s="181" t="str">
        <f>YEAR(All_Opps[[#This Row],[Close_Date]])&amp;"-"&amp;TEXT(MONTH(All_Opps[[#This Row],[Close_Date]]),"00")</f>
        <v>2023-10</v>
      </c>
      <c r="K3060" s="182">
        <f>All_Opps[[#This Row],[Created Date2]]*1</f>
        <v>45228</v>
      </c>
      <c r="L3060" s="183">
        <f>YEAR(All_Opps[[#This Row],[Created_Date]])</f>
        <v>2023</v>
      </c>
      <c r="M3060" s="184">
        <f>WEEKNUM(All_Opps[[#This Row],[Created_Date]],16)</f>
        <v>44</v>
      </c>
      <c r="N3060" s="182">
        <f>All_Opps[[#This Row],[Close Date]]*1</f>
        <v>45229</v>
      </c>
      <c r="O3060" s="185">
        <f>YEAR(All_Opps[[#This Row],[Close_Date]])</f>
        <v>2023</v>
      </c>
      <c r="P3060" s="183">
        <f>MONTH(All_Opps[[#This Row],[Close Date]])</f>
        <v>10</v>
      </c>
      <c r="Q3060" s="181">
        <f>WEEKNUM(All_Opps[[#This Row],[Close Date]],1)</f>
        <v>44</v>
      </c>
      <c r="R306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155</v>
      </c>
      <c r="S3060" s="4" t="s">
        <v>6431</v>
      </c>
      <c r="T3060" s="4" t="s">
        <v>6432</v>
      </c>
      <c r="U3060" s="68">
        <v>45229</v>
      </c>
      <c r="V3060" s="347" t="s">
        <v>19</v>
      </c>
      <c r="W3060" s="341">
        <v>29399</v>
      </c>
      <c r="X3060" s="4" t="s">
        <v>13</v>
      </c>
      <c r="Y3060" s="4" t="s">
        <v>328</v>
      </c>
      <c r="Z3060" s="68">
        <v>45228</v>
      </c>
    </row>
    <row r="3061" spans="1:26" ht="12.75" x14ac:dyDescent="0.35">
      <c r="A30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3061" s="181" t="str">
        <f>IF(All_Opps[[#This Row],[WeekMod]]&lt;&gt;"",CONCATENATE(All_Opps[[#This Row],[Opp Year]],"-",TEXT(All_Opps[[#This Row],[WeekMod]],"00#")),"")</f>
        <v>2024-041</v>
      </c>
      <c r="C30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3061" s="181" t="str">
        <f>CONCATENATE(All_Opps[[#This Row],[Opp Year]],"-",TEXT(All_Opps[[#This Row],[Week]],"00#"))</f>
        <v>2024-041</v>
      </c>
      <c r="E3061" s="181">
        <f>IFERROR(VALUE(RIGHT(All_Opps[[#This Row],[Opportunity Name]],2)),"")</f>
        <v>5</v>
      </c>
      <c r="F3061" s="181">
        <f>IFERROR(("20"&amp;LEFT(All_Opps[[#This Row],[Opportunity Name]],2))*1,"")</f>
        <v>2024</v>
      </c>
      <c r="G3061" s="181" t="str">
        <f>MID(All_Opps[[#This Row],[Opportunity Name]],3,2)</f>
        <v>03</v>
      </c>
      <c r="H3061" s="181" t="str">
        <f>LEFT(All_Opps[[#This Row],[Opportunity Name]],7)</f>
        <v>2403-03</v>
      </c>
      <c r="I3061" s="181" t="str" cm="1">
        <f t="array" ref="I30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61" s="181" t="str">
        <f>YEAR(All_Opps[[#This Row],[Close_Date]])&amp;"-"&amp;TEXT(MONTH(All_Opps[[#This Row],[Close_Date]]),"00")</f>
        <v>2023-10</v>
      </c>
      <c r="K3061" s="182">
        <f>All_Opps[[#This Row],[Created Date2]]*1</f>
        <v>45191</v>
      </c>
      <c r="L3061" s="183">
        <f>YEAR(All_Opps[[#This Row],[Created_Date]])</f>
        <v>2023</v>
      </c>
      <c r="M3061" s="184">
        <f>WEEKNUM(All_Opps[[#This Row],[Created_Date]],16)</f>
        <v>38</v>
      </c>
      <c r="N3061" s="182">
        <f>All_Opps[[#This Row],[Close Date]]*1</f>
        <v>45207</v>
      </c>
      <c r="O3061" s="185">
        <f>YEAR(All_Opps[[#This Row],[Close_Date]])</f>
        <v>2023</v>
      </c>
      <c r="P3061" s="183">
        <f>MONTH(All_Opps[[#This Row],[Close Date]])</f>
        <v>10</v>
      </c>
      <c r="Q3061" s="181">
        <f>WEEKNUM(All_Opps[[#This Row],[Close Date]],1)</f>
        <v>41</v>
      </c>
      <c r="R306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161</v>
      </c>
      <c r="S3061" s="4" t="s">
        <v>6433</v>
      </c>
      <c r="T3061" s="4" t="s">
        <v>6434</v>
      </c>
      <c r="U3061" s="68">
        <v>45207</v>
      </c>
      <c r="V3061" s="347" t="s">
        <v>19</v>
      </c>
      <c r="W3061" s="341">
        <v>56148</v>
      </c>
      <c r="X3061" s="4" t="s">
        <v>11</v>
      </c>
      <c r="Y3061" s="4" t="s">
        <v>328</v>
      </c>
      <c r="Z3061" s="68">
        <v>45191</v>
      </c>
    </row>
    <row r="3062" spans="1:26" ht="12.75" x14ac:dyDescent="0.35">
      <c r="A30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3062" s="181" t="str">
        <f>IF(All_Opps[[#This Row],[WeekMod]]&lt;&gt;"",CONCATENATE(All_Opps[[#This Row],[Opp Year]],"-",TEXT(All_Opps[[#This Row],[WeekMod]],"00#")),"")</f>
        <v>2024-037</v>
      </c>
      <c r="C30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3062" s="181" t="str">
        <f>CONCATENATE(All_Opps[[#This Row],[Opp Year]],"-",TEXT(All_Opps[[#This Row],[Week]],"00#"))</f>
        <v>2024-037</v>
      </c>
      <c r="E3062" s="181">
        <f>IFERROR(VALUE(RIGHT(All_Opps[[#This Row],[Opportunity Name]],2)),"")</f>
        <v>2</v>
      </c>
      <c r="F3062" s="181">
        <f>IFERROR(("20"&amp;LEFT(All_Opps[[#This Row],[Opportunity Name]],2))*1,"")</f>
        <v>2024</v>
      </c>
      <c r="G3062" s="181" t="str">
        <f>MID(All_Opps[[#This Row],[Opportunity Name]],3,2)</f>
        <v>04</v>
      </c>
      <c r="H3062" s="181" t="str">
        <f>LEFT(All_Opps[[#This Row],[Opportunity Name]],7)</f>
        <v>2404-04</v>
      </c>
      <c r="I3062" s="181" t="str" cm="1">
        <f t="array" ref="I30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62" s="181" t="str">
        <f>YEAR(All_Opps[[#This Row],[Close_Date]])&amp;"-"&amp;TEXT(MONTH(All_Opps[[#This Row],[Close_Date]]),"00")</f>
        <v>2023-09</v>
      </c>
      <c r="K3062" s="182">
        <f>All_Opps[[#This Row],[Created Date2]]*1</f>
        <v>45179</v>
      </c>
      <c r="L3062" s="183">
        <f>YEAR(All_Opps[[#This Row],[Created_Date]])</f>
        <v>2023</v>
      </c>
      <c r="M3062" s="184">
        <f>WEEKNUM(All_Opps[[#This Row],[Created_Date]],16)</f>
        <v>37</v>
      </c>
      <c r="N3062" s="182">
        <f>All_Opps[[#This Row],[Close Date]]*1</f>
        <v>45184</v>
      </c>
      <c r="O3062" s="185">
        <f>YEAR(All_Opps[[#This Row],[Close_Date]])</f>
        <v>2023</v>
      </c>
      <c r="P3062" s="183">
        <f>MONTH(All_Opps[[#This Row],[Close Date]])</f>
        <v>9</v>
      </c>
      <c r="Q3062" s="181">
        <f>WEEKNUM(All_Opps[[#This Row],[Close Date]],1)</f>
        <v>37</v>
      </c>
      <c r="R306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204</v>
      </c>
      <c r="S3062" s="4" t="s">
        <v>6435</v>
      </c>
      <c r="T3062" s="4" t="s">
        <v>6436</v>
      </c>
      <c r="U3062" s="68">
        <v>45184</v>
      </c>
      <c r="V3062" s="347" t="s">
        <v>19</v>
      </c>
      <c r="W3062" s="341">
        <v>27739</v>
      </c>
      <c r="X3062" s="4" t="s">
        <v>13</v>
      </c>
      <c r="Y3062" s="4" t="s">
        <v>328</v>
      </c>
      <c r="Z3062" s="68">
        <v>45179</v>
      </c>
    </row>
    <row r="3063" spans="1:26" ht="12.75" x14ac:dyDescent="0.35">
      <c r="A30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3063" s="181" t="str">
        <f>IF(All_Opps[[#This Row],[WeekMod]]&lt;&gt;"",CONCATENATE(All_Opps[[#This Row],[Opp Year]],"-",TEXT(All_Opps[[#This Row],[WeekMod]],"00#")),"")</f>
        <v>2024-037</v>
      </c>
      <c r="C30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3063" s="181" t="str">
        <f>CONCATENATE(All_Opps[[#This Row],[Opp Year]],"-",TEXT(All_Opps[[#This Row],[Week]],"00#"))</f>
        <v>2024-037</v>
      </c>
      <c r="E3063" s="181">
        <f>IFERROR(VALUE(RIGHT(All_Opps[[#This Row],[Opportunity Name]],2)),"")</f>
        <v>2</v>
      </c>
      <c r="F3063" s="181">
        <f>IFERROR(("20"&amp;LEFT(All_Opps[[#This Row],[Opportunity Name]],2))*1,"")</f>
        <v>2024</v>
      </c>
      <c r="G3063" s="181" t="str">
        <f>MID(All_Opps[[#This Row],[Opportunity Name]],3,2)</f>
        <v>09</v>
      </c>
      <c r="H3063" s="181" t="str">
        <f>LEFT(All_Opps[[#This Row],[Opportunity Name]],7)</f>
        <v>2409 Vo</v>
      </c>
      <c r="I3063" s="181" t="str" cm="1">
        <f t="array" ref="I30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63" s="181" t="str">
        <f>YEAR(All_Opps[[#This Row],[Close_Date]])&amp;"-"&amp;TEXT(MONTH(All_Opps[[#This Row],[Close_Date]]),"00")</f>
        <v>2023-09</v>
      </c>
      <c r="K3063" s="182">
        <f>All_Opps[[#This Row],[Created Date2]]*1</f>
        <v>45176</v>
      </c>
      <c r="L3063" s="183">
        <f>YEAR(All_Opps[[#This Row],[Created_Date]])</f>
        <v>2023</v>
      </c>
      <c r="M3063" s="184">
        <f>WEEKNUM(All_Opps[[#This Row],[Created_Date]],16)</f>
        <v>36</v>
      </c>
      <c r="N3063" s="182">
        <f>All_Opps[[#This Row],[Close Date]]*1</f>
        <v>45182</v>
      </c>
      <c r="O3063" s="185">
        <f>YEAR(All_Opps[[#This Row],[Close_Date]])</f>
        <v>2023</v>
      </c>
      <c r="P3063" s="183">
        <f>MONTH(All_Opps[[#This Row],[Close Date]])</f>
        <v>9</v>
      </c>
      <c r="Q3063" s="181">
        <f>WEEKNUM(All_Opps[[#This Row],[Close Date]],1)</f>
        <v>37</v>
      </c>
      <c r="R306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63" s="4" t="s">
        <v>6437</v>
      </c>
      <c r="T3063" s="4" t="s">
        <v>6438</v>
      </c>
      <c r="U3063" s="68">
        <v>45182</v>
      </c>
      <c r="V3063" s="347" t="s">
        <v>18</v>
      </c>
      <c r="W3063" s="9">
        <v>38174</v>
      </c>
      <c r="X3063" s="4" t="s">
        <v>11</v>
      </c>
      <c r="Y3063" s="4" t="s">
        <v>1285</v>
      </c>
      <c r="Z3063" s="68">
        <v>45176</v>
      </c>
    </row>
    <row r="3064" spans="1:26" ht="12.75" x14ac:dyDescent="0.35">
      <c r="A30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3064" s="181" t="str">
        <f>IF(All_Opps[[#This Row],[WeekMod]]&lt;&gt;"",CONCATENATE(All_Opps[[#This Row],[Opp Year]],"-",TEXT(All_Opps[[#This Row],[WeekMod]],"00#")),"")</f>
        <v>2024-045</v>
      </c>
      <c r="C30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3064" s="181" t="str">
        <f>CONCATENATE(All_Opps[[#This Row],[Opp Year]],"-",TEXT(All_Opps[[#This Row],[Week]],"00#"))</f>
        <v>2024-045</v>
      </c>
      <c r="E3064" s="181">
        <f>IFERROR(VALUE(RIGHT(All_Opps[[#This Row],[Opportunity Name]],2)),"")</f>
        <v>5</v>
      </c>
      <c r="F3064" s="181">
        <f>IFERROR(("20"&amp;LEFT(All_Opps[[#This Row],[Opportunity Name]],2))*1,"")</f>
        <v>2024</v>
      </c>
      <c r="G3064" s="181" t="str">
        <f>MID(All_Opps[[#This Row],[Opportunity Name]],3,2)</f>
        <v>07</v>
      </c>
      <c r="H3064" s="181" t="str">
        <f>LEFT(All_Opps[[#This Row],[Opportunity Name]],7)</f>
        <v>2407-13</v>
      </c>
      <c r="I3064" s="181" t="str" cm="1">
        <f t="array" ref="I30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64" s="181" t="str">
        <f>YEAR(All_Opps[[#This Row],[Close_Date]])&amp;"-"&amp;TEXT(MONTH(All_Opps[[#This Row],[Close_Date]]),"00")</f>
        <v>2023-11</v>
      </c>
      <c r="K3064" s="182">
        <f>All_Opps[[#This Row],[Created Date2]]*1</f>
        <v>45230</v>
      </c>
      <c r="L3064" s="183">
        <f>YEAR(All_Opps[[#This Row],[Created_Date]])</f>
        <v>2023</v>
      </c>
      <c r="M3064" s="184">
        <f>WEEKNUM(All_Opps[[#This Row],[Created_Date]],16)</f>
        <v>44</v>
      </c>
      <c r="N3064" s="182">
        <f>All_Opps[[#This Row],[Close Date]]*1</f>
        <v>45237</v>
      </c>
      <c r="O3064" s="185">
        <f>YEAR(All_Opps[[#This Row],[Close_Date]])</f>
        <v>2023</v>
      </c>
      <c r="P3064" s="183">
        <f>MONTH(All_Opps[[#This Row],[Close Date]])</f>
        <v>11</v>
      </c>
      <c r="Q3064" s="181">
        <f>WEEKNUM(All_Opps[[#This Row],[Close Date]],1)</f>
        <v>45</v>
      </c>
      <c r="R306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244</v>
      </c>
      <c r="S3064" s="4" t="s">
        <v>6439</v>
      </c>
      <c r="T3064" s="4" t="s">
        <v>6440</v>
      </c>
      <c r="U3064" s="68">
        <v>45237</v>
      </c>
      <c r="V3064" s="347" t="s">
        <v>19</v>
      </c>
      <c r="W3064" s="9">
        <v>87464</v>
      </c>
      <c r="X3064" s="4" t="s">
        <v>6</v>
      </c>
      <c r="Y3064" s="4" t="s">
        <v>1285</v>
      </c>
      <c r="Z3064" s="68">
        <v>45230</v>
      </c>
    </row>
    <row r="3065" spans="1:26" ht="12.75" x14ac:dyDescent="0.35">
      <c r="A30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3065" s="181" t="str">
        <f>IF(All_Opps[[#This Row],[WeekMod]]&lt;&gt;"",CONCATENATE(All_Opps[[#This Row],[Opp Year]],"-",TEXT(All_Opps[[#This Row],[WeekMod]],"00#")),"")</f>
        <v>2024-043</v>
      </c>
      <c r="C30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3065" s="181" t="str">
        <f>CONCATENATE(All_Opps[[#This Row],[Opp Year]],"-",TEXT(All_Opps[[#This Row],[Week]],"00#"))</f>
        <v>2024-043</v>
      </c>
      <c r="E3065" s="181">
        <f>IFERROR(VALUE(RIGHT(All_Opps[[#This Row],[Opportunity Name]],2)),"")</f>
        <v>9</v>
      </c>
      <c r="F3065" s="181">
        <f>IFERROR(("20"&amp;LEFT(All_Opps[[#This Row],[Opportunity Name]],2))*1,"")</f>
        <v>2024</v>
      </c>
      <c r="G3065" s="181" t="str">
        <f>MID(All_Opps[[#This Row],[Opportunity Name]],3,2)</f>
        <v>07</v>
      </c>
      <c r="H3065" s="181" t="str">
        <f>LEFT(All_Opps[[#This Row],[Opportunity Name]],7)</f>
        <v>2407-19</v>
      </c>
      <c r="I3065" s="181" t="str" cm="1">
        <f t="array" ref="I30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65" s="181" t="str">
        <f>YEAR(All_Opps[[#This Row],[Close_Date]])&amp;"-"&amp;TEXT(MONTH(All_Opps[[#This Row],[Close_Date]]),"00")</f>
        <v>2023-10</v>
      </c>
      <c r="K3065" s="182">
        <f>All_Opps[[#This Row],[Created Date2]]*1</f>
        <v>45188</v>
      </c>
      <c r="L3065" s="183">
        <f>YEAR(All_Opps[[#This Row],[Created_Date]])</f>
        <v>2023</v>
      </c>
      <c r="M3065" s="184">
        <f>WEEKNUM(All_Opps[[#This Row],[Created_Date]],16)</f>
        <v>38</v>
      </c>
      <c r="N3065" s="182">
        <f>All_Opps[[#This Row],[Close Date]]*1</f>
        <v>45224</v>
      </c>
      <c r="O3065" s="185">
        <f>YEAR(All_Opps[[#This Row],[Close_Date]])</f>
        <v>2023</v>
      </c>
      <c r="P3065" s="183">
        <f>MONTH(All_Opps[[#This Row],[Close Date]])</f>
        <v>10</v>
      </c>
      <c r="Q3065" s="181">
        <f>WEEKNUM(All_Opps[[#This Row],[Close Date]],1)</f>
        <v>43</v>
      </c>
      <c r="R306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286</v>
      </c>
      <c r="S3065" s="4" t="s">
        <v>6441</v>
      </c>
      <c r="T3065" s="4" t="s">
        <v>6442</v>
      </c>
      <c r="U3065" s="68">
        <v>45224</v>
      </c>
      <c r="V3065" s="347" t="s">
        <v>19</v>
      </c>
      <c r="W3065" s="341">
        <v>487665</v>
      </c>
      <c r="X3065" s="4" t="s">
        <v>13</v>
      </c>
      <c r="Y3065" s="4" t="s">
        <v>328</v>
      </c>
      <c r="Z3065" s="68">
        <v>45188</v>
      </c>
    </row>
    <row r="3066" spans="1:26" ht="12.75" x14ac:dyDescent="0.35">
      <c r="A30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96</v>
      </c>
      <c r="B3066" s="181" t="str">
        <f>IF(All_Opps[[#This Row],[WeekMod]]&lt;&gt;"",CONCATENATE(All_Opps[[#This Row],[Opp Year]],"-",TEXT(All_Opps[[#This Row],[WeekMod]],"00#")),"")</f>
        <v>2023-096</v>
      </c>
      <c r="C30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96</v>
      </c>
      <c r="D3066" s="181" t="str">
        <f>CONCATENATE(All_Opps[[#This Row],[Opp Year]],"-",TEXT(All_Opps[[#This Row],[Week]],"00#"))</f>
        <v>2023-096</v>
      </c>
      <c r="E3066" s="181">
        <f>IFERROR(VALUE(RIGHT(All_Opps[[#This Row],[Opportunity Name]],2)),"")</f>
        <v>1</v>
      </c>
      <c r="F3066" s="181">
        <f>IFERROR(("20"&amp;LEFT(All_Opps[[#This Row],[Opportunity Name]],2))*1,"")</f>
        <v>2023</v>
      </c>
      <c r="G3066" s="181" t="str">
        <f>MID(All_Opps[[#This Row],[Opportunity Name]],3,2)</f>
        <v>11</v>
      </c>
      <c r="H3066" s="181" t="str">
        <f>LEFT(All_Opps[[#This Row],[Opportunity Name]],7)</f>
        <v>2311 An</v>
      </c>
      <c r="I3066" s="181" t="str" cm="1">
        <f t="array" ref="I30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66" s="181" t="str">
        <f>YEAR(All_Opps[[#This Row],[Close_Date]])&amp;"-"&amp;TEXT(MONTH(All_Opps[[#This Row],[Close_Date]]),"00")</f>
        <v>2023-10</v>
      </c>
      <c r="K3066" s="182">
        <f>All_Opps[[#This Row],[Created Date2]]*1</f>
        <v>45203</v>
      </c>
      <c r="L3066" s="183">
        <f>YEAR(All_Opps[[#This Row],[Created_Date]])</f>
        <v>2023</v>
      </c>
      <c r="M3066" s="184">
        <f>WEEKNUM(All_Opps[[#This Row],[Created_Date]],16)</f>
        <v>40</v>
      </c>
      <c r="N3066" s="182">
        <f>All_Opps[[#This Row],[Close Date]]*1</f>
        <v>45230</v>
      </c>
      <c r="O3066" s="185">
        <f>YEAR(All_Opps[[#This Row],[Close_Date]])</f>
        <v>2023</v>
      </c>
      <c r="P3066" s="183">
        <f>MONTH(All_Opps[[#This Row],[Close Date]])</f>
        <v>10</v>
      </c>
      <c r="Q3066" s="181">
        <f>WEEKNUM(All_Opps[[#This Row],[Close Date]],1)</f>
        <v>44</v>
      </c>
      <c r="R306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66" s="4" t="s">
        <v>6443</v>
      </c>
      <c r="T3066" s="4" t="s">
        <v>6444</v>
      </c>
      <c r="U3066" s="68">
        <v>45230</v>
      </c>
      <c r="V3066" s="347" t="s">
        <v>18</v>
      </c>
      <c r="W3066" s="9">
        <v>20183</v>
      </c>
      <c r="X3066" s="4" t="s">
        <v>15</v>
      </c>
      <c r="Y3066" s="4" t="s">
        <v>1285</v>
      </c>
      <c r="Z3066" s="68">
        <v>45203</v>
      </c>
    </row>
    <row r="3067" spans="1:26" ht="12.75" x14ac:dyDescent="0.35">
      <c r="A30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3067" s="181" t="str">
        <f>IF(All_Opps[[#This Row],[WeekMod]]&lt;&gt;"",CONCATENATE(All_Opps[[#This Row],[Opp Year]],"-",TEXT(All_Opps[[#This Row],[WeekMod]],"00#")),"")</f>
        <v>2024-042</v>
      </c>
      <c r="C30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3067" s="181" t="str">
        <f>CONCATENATE(All_Opps[[#This Row],[Opp Year]],"-",TEXT(All_Opps[[#This Row],[Week]],"00#"))</f>
        <v>2024-042</v>
      </c>
      <c r="E3067" s="181">
        <f>IFERROR(VALUE(RIGHT(All_Opps[[#This Row],[Opportunity Name]],2)),"")</f>
        <v>9</v>
      </c>
      <c r="F3067" s="181">
        <f>IFERROR(("20"&amp;LEFT(All_Opps[[#This Row],[Opportunity Name]],2))*1,"")</f>
        <v>2024</v>
      </c>
      <c r="G3067" s="181" t="str">
        <f>MID(All_Opps[[#This Row],[Opportunity Name]],3,2)</f>
        <v>08</v>
      </c>
      <c r="H3067" s="181" t="str">
        <f>LEFT(All_Opps[[#This Row],[Opportunity Name]],7)</f>
        <v>2408 Ma</v>
      </c>
      <c r="I3067" s="181" t="str" cm="1">
        <f t="array" ref="I30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67" s="181" t="str">
        <f>YEAR(All_Opps[[#This Row],[Close_Date]])&amp;"-"&amp;TEXT(MONTH(All_Opps[[#This Row],[Close_Date]]),"00")</f>
        <v>2023-10</v>
      </c>
      <c r="K3067" s="182">
        <f>All_Opps[[#This Row],[Created Date2]]*1</f>
        <v>45214</v>
      </c>
      <c r="L3067" s="183">
        <f>YEAR(All_Opps[[#This Row],[Created_Date]])</f>
        <v>2023</v>
      </c>
      <c r="M3067" s="184">
        <f>WEEKNUM(All_Opps[[#This Row],[Created_Date]],16)</f>
        <v>42</v>
      </c>
      <c r="N3067" s="182">
        <f>All_Opps[[#This Row],[Close Date]]*1</f>
        <v>45217</v>
      </c>
      <c r="O3067" s="185">
        <f>YEAR(All_Opps[[#This Row],[Close_Date]])</f>
        <v>2023</v>
      </c>
      <c r="P3067" s="183">
        <f>MONTH(All_Opps[[#This Row],[Close Date]])</f>
        <v>10</v>
      </c>
      <c r="Q3067" s="181">
        <f>WEEKNUM(All_Opps[[#This Row],[Close Date]],1)</f>
        <v>42</v>
      </c>
      <c r="R306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67" s="4" t="s">
        <v>6445</v>
      </c>
      <c r="T3067" s="4" t="s">
        <v>6446</v>
      </c>
      <c r="U3067" s="68">
        <v>45217</v>
      </c>
      <c r="V3067" s="347" t="s">
        <v>18</v>
      </c>
      <c r="W3067" s="9">
        <v>110325</v>
      </c>
      <c r="X3067" s="4" t="s">
        <v>11</v>
      </c>
      <c r="Y3067" s="4" t="s">
        <v>6037</v>
      </c>
      <c r="Z3067" s="68">
        <v>45214</v>
      </c>
    </row>
    <row r="3068" spans="1:26" ht="12.75" x14ac:dyDescent="0.35">
      <c r="A30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3068" s="181" t="str">
        <f>IF(All_Opps[[#This Row],[WeekMod]]&lt;&gt;"",CONCATENATE(All_Opps[[#This Row],[Opp Year]],"-",TEXT(All_Opps[[#This Row],[WeekMod]],"00#")),"")</f>
        <v>2024-039</v>
      </c>
      <c r="C30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3068" s="181" t="str">
        <f>CONCATENATE(All_Opps[[#This Row],[Opp Year]],"-",TEXT(All_Opps[[#This Row],[Week]],"00#"))</f>
        <v>2024-039</v>
      </c>
      <c r="E3068" s="181">
        <f>IFERROR(VALUE(RIGHT(All_Opps[[#This Row],[Opportunity Name]],2)),"")</f>
        <v>1</v>
      </c>
      <c r="F3068" s="181">
        <f>IFERROR(("20"&amp;LEFT(All_Opps[[#This Row],[Opportunity Name]],2))*1,"")</f>
        <v>2024</v>
      </c>
      <c r="G3068" s="181" t="str">
        <f>MID(All_Opps[[#This Row],[Opportunity Name]],3,2)</f>
        <v>06</v>
      </c>
      <c r="H3068" s="181" t="str">
        <f>LEFT(All_Opps[[#This Row],[Opportunity Name]],7)</f>
        <v>2406-16</v>
      </c>
      <c r="I3068" s="181" t="str" cm="1">
        <f t="array" ref="I30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68" s="181" t="str">
        <f>YEAR(All_Opps[[#This Row],[Close_Date]])&amp;"-"&amp;TEXT(MONTH(All_Opps[[#This Row],[Close_Date]]),"00")</f>
        <v>2023-09</v>
      </c>
      <c r="K3068" s="182">
        <f>All_Opps[[#This Row],[Created Date2]]*1</f>
        <v>45194</v>
      </c>
      <c r="L3068" s="183">
        <f>YEAR(All_Opps[[#This Row],[Created_Date]])</f>
        <v>2023</v>
      </c>
      <c r="M3068" s="184">
        <f>WEEKNUM(All_Opps[[#This Row],[Created_Date]],16)</f>
        <v>39</v>
      </c>
      <c r="N3068" s="182">
        <f>All_Opps[[#This Row],[Close Date]]*1</f>
        <v>45197</v>
      </c>
      <c r="O3068" s="185">
        <f>YEAR(All_Opps[[#This Row],[Close_Date]])</f>
        <v>2023</v>
      </c>
      <c r="P3068" s="183">
        <f>MONTH(All_Opps[[#This Row],[Close Date]])</f>
        <v>9</v>
      </c>
      <c r="Q3068" s="181">
        <f>WEEKNUM(All_Opps[[#This Row],[Close Date]],1)</f>
        <v>39</v>
      </c>
      <c r="R306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250</v>
      </c>
      <c r="S3068" s="4" t="s">
        <v>6447</v>
      </c>
      <c r="T3068" s="4" t="s">
        <v>6448</v>
      </c>
      <c r="U3068" s="68">
        <v>45197</v>
      </c>
      <c r="V3068" s="347" t="s">
        <v>19</v>
      </c>
      <c r="W3068" s="341">
        <v>15646</v>
      </c>
      <c r="X3068" s="4" t="s">
        <v>161</v>
      </c>
      <c r="Y3068" s="4" t="s">
        <v>328</v>
      </c>
      <c r="Z3068" s="68">
        <v>45194</v>
      </c>
    </row>
    <row r="3069" spans="1:26" ht="12.75" x14ac:dyDescent="0.35">
      <c r="A30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3069" s="181" t="str">
        <f>IF(All_Opps[[#This Row],[WeekMod]]&lt;&gt;"",CONCATENATE(All_Opps[[#This Row],[Opp Year]],"-",TEXT(All_Opps[[#This Row],[WeekMod]],"00#")),"")</f>
        <v>2024-041</v>
      </c>
      <c r="C30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3069" s="181" t="str">
        <f>CONCATENATE(All_Opps[[#This Row],[Opp Year]],"-",TEXT(All_Opps[[#This Row],[Week]],"00#"))</f>
        <v>2024-041</v>
      </c>
      <c r="E3069" s="181">
        <f>IFERROR(VALUE(RIGHT(All_Opps[[#This Row],[Opportunity Name]],2)),"")</f>
        <v>2</v>
      </c>
      <c r="F3069" s="181">
        <f>IFERROR(("20"&amp;LEFT(All_Opps[[#This Row],[Opportunity Name]],2))*1,"")</f>
        <v>2024</v>
      </c>
      <c r="G3069" s="181" t="str">
        <f>MID(All_Opps[[#This Row],[Opportunity Name]],3,2)</f>
        <v>06</v>
      </c>
      <c r="H3069" s="181" t="str">
        <f>LEFT(All_Opps[[#This Row],[Opportunity Name]],7)</f>
        <v>2406-05</v>
      </c>
      <c r="I3069" s="181" t="str" cm="1">
        <f t="array" ref="I30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69" s="181" t="str">
        <f>YEAR(All_Opps[[#This Row],[Close_Date]])&amp;"-"&amp;TEXT(MONTH(All_Opps[[#This Row],[Close_Date]]),"00")</f>
        <v>2023-10</v>
      </c>
      <c r="K3069" s="182">
        <f>All_Opps[[#This Row],[Created Date2]]*1</f>
        <v>45210</v>
      </c>
      <c r="L3069" s="183">
        <f>YEAR(All_Opps[[#This Row],[Created_Date]])</f>
        <v>2023</v>
      </c>
      <c r="M3069" s="184">
        <f>WEEKNUM(All_Opps[[#This Row],[Created_Date]],16)</f>
        <v>41</v>
      </c>
      <c r="N3069" s="182">
        <f>All_Opps[[#This Row],[Close Date]]*1</f>
        <v>45211</v>
      </c>
      <c r="O3069" s="185">
        <f>YEAR(All_Opps[[#This Row],[Close_Date]])</f>
        <v>2023</v>
      </c>
      <c r="P3069" s="183">
        <f>MONTH(All_Opps[[#This Row],[Close Date]])</f>
        <v>10</v>
      </c>
      <c r="Q3069" s="181">
        <f>WEEKNUM(All_Opps[[#This Row],[Close Date]],1)</f>
        <v>41</v>
      </c>
      <c r="R306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234</v>
      </c>
      <c r="S3069" s="4" t="s">
        <v>6449</v>
      </c>
      <c r="T3069" s="4" t="s">
        <v>6450</v>
      </c>
      <c r="U3069" s="68">
        <v>45211</v>
      </c>
      <c r="V3069" s="347" t="s">
        <v>19</v>
      </c>
      <c r="W3069" s="341">
        <v>59519</v>
      </c>
      <c r="X3069" s="4" t="s">
        <v>29</v>
      </c>
      <c r="Y3069" s="4" t="s">
        <v>328</v>
      </c>
      <c r="Z3069" s="68">
        <v>45210</v>
      </c>
    </row>
    <row r="3070" spans="1:26" ht="12.75" x14ac:dyDescent="0.35">
      <c r="A30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3070" s="181" t="str">
        <f>IF(All_Opps[[#This Row],[WeekMod]]&lt;&gt;"",CONCATENATE(All_Opps[[#This Row],[Opp Year]],"-",TEXT(All_Opps[[#This Row],[WeekMod]],"00#")),"")</f>
        <v>2024-042</v>
      </c>
      <c r="C30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3070" s="181" t="str">
        <f>CONCATENATE(All_Opps[[#This Row],[Opp Year]],"-",TEXT(All_Opps[[#This Row],[Week]],"00#"))</f>
        <v>2024-042</v>
      </c>
      <c r="E3070" s="181">
        <f>IFERROR(VALUE(RIGHT(All_Opps[[#This Row],[Opportunity Name]],2)),"")</f>
        <v>2</v>
      </c>
      <c r="F3070" s="181">
        <f>IFERROR(("20"&amp;LEFT(All_Opps[[#This Row],[Opportunity Name]],2))*1,"")</f>
        <v>2024</v>
      </c>
      <c r="G3070" s="181" t="str">
        <f>MID(All_Opps[[#This Row],[Opportunity Name]],3,2)</f>
        <v>09</v>
      </c>
      <c r="H3070" s="181" t="str">
        <f>LEFT(All_Opps[[#This Row],[Opportunity Name]],7)</f>
        <v>2409-06</v>
      </c>
      <c r="I3070" s="181" t="str" cm="1">
        <f t="array" ref="I30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70" s="181" t="str">
        <f>YEAR(All_Opps[[#This Row],[Close_Date]])&amp;"-"&amp;TEXT(MONTH(All_Opps[[#This Row],[Close_Date]]),"00")</f>
        <v>2023-10</v>
      </c>
      <c r="K3070" s="182">
        <f>All_Opps[[#This Row],[Created Date2]]*1</f>
        <v>45218</v>
      </c>
      <c r="L3070" s="183">
        <f>YEAR(All_Opps[[#This Row],[Created_Date]])</f>
        <v>2023</v>
      </c>
      <c r="M3070" s="184">
        <f>WEEKNUM(All_Opps[[#This Row],[Created_Date]],16)</f>
        <v>42</v>
      </c>
      <c r="N3070" s="182">
        <f>All_Opps[[#This Row],[Close Date]]*1</f>
        <v>45218</v>
      </c>
      <c r="O3070" s="185">
        <f>YEAR(All_Opps[[#This Row],[Close_Date]])</f>
        <v>2023</v>
      </c>
      <c r="P3070" s="183">
        <f>MONTH(All_Opps[[#This Row],[Close Date]])</f>
        <v>10</v>
      </c>
      <c r="Q3070" s="181">
        <f>WEEKNUM(All_Opps[[#This Row],[Close Date]],1)</f>
        <v>42</v>
      </c>
      <c r="R307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318</v>
      </c>
      <c r="S3070" s="4" t="s">
        <v>6451</v>
      </c>
      <c r="T3070" s="4" t="s">
        <v>6452</v>
      </c>
      <c r="U3070" s="68">
        <v>45218</v>
      </c>
      <c r="V3070" s="347" t="s">
        <v>19</v>
      </c>
      <c r="W3070" s="9">
        <v>61304</v>
      </c>
      <c r="X3070" s="4" t="s">
        <v>11</v>
      </c>
      <c r="Y3070" s="4" t="s">
        <v>1285</v>
      </c>
      <c r="Z3070" s="68">
        <v>45218</v>
      </c>
    </row>
    <row r="3071" spans="1:26" ht="12.75" x14ac:dyDescent="0.35">
      <c r="A30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94</v>
      </c>
      <c r="B3071" s="181" t="str">
        <f>IF(All_Opps[[#This Row],[WeekMod]]&lt;&gt;"",CONCATENATE(All_Opps[[#This Row],[Opp Year]],"-",TEXT(All_Opps[[#This Row],[WeekMod]],"00#")),"")</f>
        <v>2023-094</v>
      </c>
      <c r="C30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94</v>
      </c>
      <c r="D3071" s="181" t="str">
        <f>CONCATENATE(All_Opps[[#This Row],[Opp Year]],"-",TEXT(All_Opps[[#This Row],[Week]],"00#"))</f>
        <v>2023-094</v>
      </c>
      <c r="E3071" s="181">
        <f>IFERROR(VALUE(RIGHT(All_Opps[[#This Row],[Opportunity Name]],2)),"")</f>
        <v>2</v>
      </c>
      <c r="F3071" s="181">
        <f>IFERROR(("20"&amp;LEFT(All_Opps[[#This Row],[Opportunity Name]],2))*1,"")</f>
        <v>2023</v>
      </c>
      <c r="G3071" s="181" t="str">
        <f>MID(All_Opps[[#This Row],[Opportunity Name]],3,2)</f>
        <v>10</v>
      </c>
      <c r="H3071" s="181" t="str">
        <f>LEFT(All_Opps[[#This Row],[Opportunity Name]],7)</f>
        <v>2310-09</v>
      </c>
      <c r="I3071" s="181" t="str" cm="1">
        <f t="array" ref="I30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71" s="181" t="str">
        <f>YEAR(All_Opps[[#This Row],[Close_Date]])&amp;"-"&amp;TEXT(MONTH(All_Opps[[#This Row],[Close_Date]]),"00")</f>
        <v>2023-10</v>
      </c>
      <c r="K3071" s="182">
        <f>All_Opps[[#This Row],[Created Date2]]*1</f>
        <v>45217</v>
      </c>
      <c r="L3071" s="183">
        <f>YEAR(All_Opps[[#This Row],[Created_Date]])</f>
        <v>2023</v>
      </c>
      <c r="M3071" s="184">
        <f>WEEKNUM(All_Opps[[#This Row],[Created_Date]],16)</f>
        <v>42</v>
      </c>
      <c r="N3071" s="182">
        <f>All_Opps[[#This Row],[Close Date]]*1</f>
        <v>45217</v>
      </c>
      <c r="O3071" s="185">
        <f>YEAR(All_Opps[[#This Row],[Close_Date]])</f>
        <v>2023</v>
      </c>
      <c r="P3071" s="183">
        <f>MONTH(All_Opps[[#This Row],[Close Date]])</f>
        <v>10</v>
      </c>
      <c r="Q3071" s="181">
        <f>WEEKNUM(All_Opps[[#This Row],[Close Date]],1)</f>
        <v>42</v>
      </c>
      <c r="R307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71" s="4" t="s">
        <v>6453</v>
      </c>
      <c r="T3071" s="4" t="s">
        <v>6454</v>
      </c>
      <c r="U3071" s="68">
        <v>45217</v>
      </c>
      <c r="V3071" s="347" t="s">
        <v>23</v>
      </c>
      <c r="W3071" s="9">
        <v>0</v>
      </c>
      <c r="X3071" s="4" t="s">
        <v>159</v>
      </c>
      <c r="Y3071" s="4" t="s">
        <v>2478</v>
      </c>
      <c r="Z3071" s="68">
        <v>45217</v>
      </c>
    </row>
    <row r="3072" spans="1:26" ht="12.75" x14ac:dyDescent="0.35">
      <c r="A30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3072" s="181" t="str">
        <f>IF(All_Opps[[#This Row],[WeekMod]]&lt;&gt;"",CONCATENATE(All_Opps[[#This Row],[Opp Year]],"-",TEXT(All_Opps[[#This Row],[WeekMod]],"00#")),"")</f>
        <v>2024-044</v>
      </c>
      <c r="C30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3072" s="181" t="str">
        <f>CONCATENATE(All_Opps[[#This Row],[Opp Year]],"-",TEXT(All_Opps[[#This Row],[Week]],"00#"))</f>
        <v>2024-044</v>
      </c>
      <c r="E3072" s="181">
        <f>IFERROR(VALUE(RIGHT(All_Opps[[#This Row],[Opportunity Name]],2)),"")</f>
        <v>3</v>
      </c>
      <c r="F3072" s="181">
        <f>IFERROR(("20"&amp;LEFT(All_Opps[[#This Row],[Opportunity Name]],2))*1,"")</f>
        <v>2024</v>
      </c>
      <c r="G3072" s="181" t="str">
        <f>MID(All_Opps[[#This Row],[Opportunity Name]],3,2)</f>
        <v>09</v>
      </c>
      <c r="H3072" s="181" t="str">
        <f>LEFT(All_Opps[[#This Row],[Opportunity Name]],7)</f>
        <v>2409-08</v>
      </c>
      <c r="I3072" s="181" t="str" cm="1">
        <f t="array" ref="I30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72" s="181" t="str">
        <f>YEAR(All_Opps[[#This Row],[Close_Date]])&amp;"-"&amp;TEXT(MONTH(All_Opps[[#This Row],[Close_Date]]),"00")</f>
        <v>2023-11</v>
      </c>
      <c r="K3072" s="182">
        <f>All_Opps[[#This Row],[Created Date2]]*1</f>
        <v>45228</v>
      </c>
      <c r="L3072" s="183">
        <f>YEAR(All_Opps[[#This Row],[Created_Date]])</f>
        <v>2023</v>
      </c>
      <c r="M3072" s="184">
        <f>WEEKNUM(All_Opps[[#This Row],[Created_Date]],16)</f>
        <v>44</v>
      </c>
      <c r="N3072" s="182">
        <f>All_Opps[[#This Row],[Close Date]]*1</f>
        <v>45234</v>
      </c>
      <c r="O3072" s="185">
        <f>YEAR(All_Opps[[#This Row],[Close_Date]])</f>
        <v>2023</v>
      </c>
      <c r="P3072" s="183">
        <f>MONTH(All_Opps[[#This Row],[Close Date]])</f>
        <v>11</v>
      </c>
      <c r="Q3072" s="181">
        <f>WEEKNUM(All_Opps[[#This Row],[Close Date]],1)</f>
        <v>44</v>
      </c>
      <c r="R307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308</v>
      </c>
      <c r="S3072" s="4" t="s">
        <v>6455</v>
      </c>
      <c r="T3072" s="4" t="s">
        <v>6456</v>
      </c>
      <c r="U3072" s="68">
        <v>45234</v>
      </c>
      <c r="V3072" s="347" t="s">
        <v>19</v>
      </c>
      <c r="W3072" s="9">
        <v>123211</v>
      </c>
      <c r="X3072" s="4" t="s">
        <v>13</v>
      </c>
      <c r="Y3072" s="4" t="s">
        <v>1285</v>
      </c>
      <c r="Z3072" s="68">
        <v>45228</v>
      </c>
    </row>
    <row r="3073" spans="1:26" ht="12.75" x14ac:dyDescent="0.35">
      <c r="A30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3073" s="181" t="str">
        <f>IF(All_Opps[[#This Row],[WeekMod]]&lt;&gt;"",CONCATENATE(All_Opps[[#This Row],[Opp Year]],"-",TEXT(All_Opps[[#This Row],[WeekMod]],"00#")),"")</f>
        <v>2024-042</v>
      </c>
      <c r="C30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3073" s="181" t="str">
        <f>CONCATENATE(All_Opps[[#This Row],[Opp Year]],"-",TEXT(All_Opps[[#This Row],[Week]],"00#"))</f>
        <v>2024-042</v>
      </c>
      <c r="E3073" s="181">
        <f>IFERROR(VALUE(RIGHT(All_Opps[[#This Row],[Opportunity Name]],2)),"")</f>
        <v>1</v>
      </c>
      <c r="F3073" s="181">
        <f>IFERROR(("20"&amp;LEFT(All_Opps[[#This Row],[Opportunity Name]],2))*1,"")</f>
        <v>2024</v>
      </c>
      <c r="G3073" s="181" t="str">
        <f>MID(All_Opps[[#This Row],[Opportunity Name]],3,2)</f>
        <v>05</v>
      </c>
      <c r="H3073" s="181" t="str">
        <f>LEFT(All_Opps[[#This Row],[Opportunity Name]],7)</f>
        <v>2405-02</v>
      </c>
      <c r="I3073" s="181" t="str" cm="1">
        <f t="array" ref="I30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73" s="181" t="str">
        <f>YEAR(All_Opps[[#This Row],[Close_Date]])&amp;"-"&amp;TEXT(MONTH(All_Opps[[#This Row],[Close_Date]]),"00")</f>
        <v>2023-10</v>
      </c>
      <c r="K3073" s="182">
        <f>All_Opps[[#This Row],[Created Date2]]*1</f>
        <v>45219</v>
      </c>
      <c r="L3073" s="183">
        <f>YEAR(All_Opps[[#This Row],[Created_Date]])</f>
        <v>2023</v>
      </c>
      <c r="M3073" s="184">
        <f>WEEKNUM(All_Opps[[#This Row],[Created_Date]],16)</f>
        <v>42</v>
      </c>
      <c r="N3073" s="182">
        <f>All_Opps[[#This Row],[Close Date]]*1</f>
        <v>45220</v>
      </c>
      <c r="O3073" s="185">
        <f>YEAR(All_Opps[[#This Row],[Close_Date]])</f>
        <v>2023</v>
      </c>
      <c r="P3073" s="183">
        <f>MONTH(All_Opps[[#This Row],[Close Date]])</f>
        <v>10</v>
      </c>
      <c r="Q3073" s="181">
        <f>WEEKNUM(All_Opps[[#This Row],[Close Date]],1)</f>
        <v>42</v>
      </c>
      <c r="R307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194</v>
      </c>
      <c r="S3073" s="4" t="s">
        <v>6457</v>
      </c>
      <c r="T3073" s="4" t="s">
        <v>6458</v>
      </c>
      <c r="U3073" s="68">
        <v>45220</v>
      </c>
      <c r="V3073" s="347" t="s">
        <v>19</v>
      </c>
      <c r="W3073" s="341">
        <v>203362</v>
      </c>
      <c r="X3073" s="4" t="s">
        <v>13</v>
      </c>
      <c r="Y3073" s="4" t="s">
        <v>328</v>
      </c>
      <c r="Z3073" s="68">
        <v>45219</v>
      </c>
    </row>
    <row r="3074" spans="1:26" ht="12.75" x14ac:dyDescent="0.35">
      <c r="A30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3074" s="181" t="str">
        <f>IF(All_Opps[[#This Row],[WeekMod]]&lt;&gt;"",CONCATENATE(All_Opps[[#This Row],[Opp Year]],"-",TEXT(All_Opps[[#This Row],[WeekMod]],"00#")),"")</f>
        <v>2024-040</v>
      </c>
      <c r="C30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3074" s="181" t="str">
        <f>CONCATENATE(All_Opps[[#This Row],[Opp Year]],"-",TEXT(All_Opps[[#This Row],[Week]],"00#"))</f>
        <v>2024-040</v>
      </c>
      <c r="E3074" s="181">
        <f>IFERROR(VALUE(RIGHT(All_Opps[[#This Row],[Opportunity Name]],2)),"")</f>
        <v>2</v>
      </c>
      <c r="F3074" s="181">
        <f>IFERROR(("20"&amp;LEFT(All_Opps[[#This Row],[Opportunity Name]],2))*1,"")</f>
        <v>2024</v>
      </c>
      <c r="G3074" s="181" t="str">
        <f>MID(All_Opps[[#This Row],[Opportunity Name]],3,2)</f>
        <v>03</v>
      </c>
      <c r="H3074" s="181" t="str">
        <f>LEFT(All_Opps[[#This Row],[Opportunity Name]],7)</f>
        <v>2403-04</v>
      </c>
      <c r="I3074" s="181" t="str" cm="1">
        <f t="array" ref="I30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74" s="181" t="str">
        <f>YEAR(All_Opps[[#This Row],[Close_Date]])&amp;"-"&amp;TEXT(MONTH(All_Opps[[#This Row],[Close_Date]]),"00")</f>
        <v>2023-10</v>
      </c>
      <c r="K3074" s="182">
        <f>All_Opps[[#This Row],[Created Date2]]*1</f>
        <v>45181</v>
      </c>
      <c r="L3074" s="183">
        <f>YEAR(All_Opps[[#This Row],[Created_Date]])</f>
        <v>2023</v>
      </c>
      <c r="M3074" s="184">
        <f>WEEKNUM(All_Opps[[#This Row],[Created_Date]],16)</f>
        <v>37</v>
      </c>
      <c r="N3074" s="182">
        <f>All_Opps[[#This Row],[Close Date]]*1</f>
        <v>45205</v>
      </c>
      <c r="O3074" s="185">
        <f>YEAR(All_Opps[[#This Row],[Close_Date]])</f>
        <v>2023</v>
      </c>
      <c r="P3074" s="183">
        <f>MONTH(All_Opps[[#This Row],[Close Date]])</f>
        <v>10</v>
      </c>
      <c r="Q3074" s="181">
        <f>WEEKNUM(All_Opps[[#This Row],[Close Date]],1)</f>
        <v>40</v>
      </c>
      <c r="R307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171</v>
      </c>
      <c r="S3074" s="4" t="s">
        <v>6459</v>
      </c>
      <c r="T3074" s="4" t="s">
        <v>6460</v>
      </c>
      <c r="U3074" s="68">
        <v>45205</v>
      </c>
      <c r="V3074" s="347" t="s">
        <v>19</v>
      </c>
      <c r="W3074" s="341">
        <v>24030</v>
      </c>
      <c r="X3074" s="4" t="s">
        <v>15</v>
      </c>
      <c r="Y3074" s="4" t="s">
        <v>328</v>
      </c>
      <c r="Z3074" s="68">
        <v>45181</v>
      </c>
    </row>
    <row r="3075" spans="1:26" ht="12.75" x14ac:dyDescent="0.35">
      <c r="A30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3075" s="181" t="str">
        <f>IF(All_Opps[[#This Row],[WeekMod]]&lt;&gt;"",CONCATENATE(All_Opps[[#This Row],[Opp Year]],"-",TEXT(All_Opps[[#This Row],[WeekMod]],"00#")),"")</f>
        <v>2024-040</v>
      </c>
      <c r="C30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3075" s="181" t="str">
        <f>CONCATENATE(All_Opps[[#This Row],[Opp Year]],"-",TEXT(All_Opps[[#This Row],[Week]],"00#"))</f>
        <v>2024-040</v>
      </c>
      <c r="E3075" s="181">
        <f>IFERROR(VALUE(RIGHT(All_Opps[[#This Row],[Opportunity Name]],2)),"")</f>
        <v>2</v>
      </c>
      <c r="F3075" s="181">
        <f>IFERROR(("20"&amp;LEFT(All_Opps[[#This Row],[Opportunity Name]],2))*1,"")</f>
        <v>2024</v>
      </c>
      <c r="G3075" s="181" t="str">
        <f>MID(All_Opps[[#This Row],[Opportunity Name]],3,2)</f>
        <v>01</v>
      </c>
      <c r="H3075" s="181" t="str">
        <f>LEFT(All_Opps[[#This Row],[Opportunity Name]],7)</f>
        <v>2401 Wh</v>
      </c>
      <c r="I3075" s="181" t="str" cm="1">
        <f t="array" ref="I30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75" s="181" t="str">
        <f>YEAR(All_Opps[[#This Row],[Close_Date]])&amp;"-"&amp;TEXT(MONTH(All_Opps[[#This Row],[Close_Date]]),"00")</f>
        <v>2023-10</v>
      </c>
      <c r="K3075" s="182">
        <f>All_Opps[[#This Row],[Created Date2]]*1</f>
        <v>45192</v>
      </c>
      <c r="L3075" s="183">
        <f>YEAR(All_Opps[[#This Row],[Created_Date]])</f>
        <v>2023</v>
      </c>
      <c r="M3075" s="184">
        <f>WEEKNUM(All_Opps[[#This Row],[Created_Date]],16)</f>
        <v>39</v>
      </c>
      <c r="N3075" s="182">
        <f>All_Opps[[#This Row],[Close Date]]*1</f>
        <v>45203</v>
      </c>
      <c r="O3075" s="185">
        <f>YEAR(All_Opps[[#This Row],[Close_Date]])</f>
        <v>2023</v>
      </c>
      <c r="P3075" s="183">
        <f>MONTH(All_Opps[[#This Row],[Close Date]])</f>
        <v>10</v>
      </c>
      <c r="Q3075" s="181">
        <f>WEEKNUM(All_Opps[[#This Row],[Close Date]],1)</f>
        <v>40</v>
      </c>
      <c r="R307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75" s="4" t="s">
        <v>6461</v>
      </c>
      <c r="T3075" s="4" t="s">
        <v>6462</v>
      </c>
      <c r="U3075" s="68">
        <v>45203</v>
      </c>
      <c r="V3075" s="347" t="s">
        <v>18</v>
      </c>
      <c r="W3075" s="9">
        <v>67087</v>
      </c>
      <c r="X3075" s="4" t="s">
        <v>5</v>
      </c>
      <c r="Y3075" s="4" t="s">
        <v>1285</v>
      </c>
      <c r="Z3075" s="68">
        <v>45192</v>
      </c>
    </row>
    <row r="3076" spans="1:26" ht="12.75" x14ac:dyDescent="0.35">
      <c r="A30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3076" s="181" t="str">
        <f>IF(All_Opps[[#This Row],[WeekMod]]&lt;&gt;"",CONCATENATE(All_Opps[[#This Row],[Opp Year]],"-",TEXT(All_Opps[[#This Row],[WeekMod]],"00#")),"")</f>
        <v>2024-046</v>
      </c>
      <c r="C30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3076" s="181" t="str">
        <f>CONCATENATE(All_Opps[[#This Row],[Opp Year]],"-",TEXT(All_Opps[[#This Row],[Week]],"00#"))</f>
        <v>2024-046</v>
      </c>
      <c r="E3076" s="181">
        <f>IFERROR(VALUE(RIGHT(All_Opps[[#This Row],[Opportunity Name]],2)),"")</f>
        <v>2</v>
      </c>
      <c r="F3076" s="181">
        <f>IFERROR(("20"&amp;LEFT(All_Opps[[#This Row],[Opportunity Name]],2))*1,"")</f>
        <v>2024</v>
      </c>
      <c r="G3076" s="181" t="str">
        <f>MID(All_Opps[[#This Row],[Opportunity Name]],3,2)</f>
        <v>06</v>
      </c>
      <c r="H3076" s="181" t="str">
        <f>LEFT(All_Opps[[#This Row],[Opportunity Name]],7)</f>
        <v>2406 Br</v>
      </c>
      <c r="I3076" s="181" t="str" cm="1">
        <f t="array" ref="I30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76" s="181" t="str">
        <f>YEAR(All_Opps[[#This Row],[Close_Date]])&amp;"-"&amp;TEXT(MONTH(All_Opps[[#This Row],[Close_Date]]),"00")</f>
        <v>2023-11</v>
      </c>
      <c r="K3076" s="182">
        <f>All_Opps[[#This Row],[Created Date2]]*1</f>
        <v>45232</v>
      </c>
      <c r="L3076" s="183">
        <f>YEAR(All_Opps[[#This Row],[Created_Date]])</f>
        <v>2023</v>
      </c>
      <c r="M3076" s="184">
        <f>WEEKNUM(All_Opps[[#This Row],[Created_Date]],16)</f>
        <v>44</v>
      </c>
      <c r="N3076" s="182">
        <f>All_Opps[[#This Row],[Close Date]]*1</f>
        <v>45242</v>
      </c>
      <c r="O3076" s="185">
        <f>YEAR(All_Opps[[#This Row],[Close_Date]])</f>
        <v>2023</v>
      </c>
      <c r="P3076" s="183">
        <f>MONTH(All_Opps[[#This Row],[Close Date]])</f>
        <v>11</v>
      </c>
      <c r="Q3076" s="181">
        <f>WEEKNUM(All_Opps[[#This Row],[Close Date]],1)</f>
        <v>46</v>
      </c>
      <c r="R30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76" s="4" t="s">
        <v>6463</v>
      </c>
      <c r="T3076" s="4" t="s">
        <v>6464</v>
      </c>
      <c r="U3076" s="68">
        <v>45242</v>
      </c>
      <c r="V3076" s="347" t="s">
        <v>18</v>
      </c>
      <c r="W3076" s="9">
        <v>40185</v>
      </c>
      <c r="X3076" s="4" t="s">
        <v>13</v>
      </c>
      <c r="Y3076" s="4" t="s">
        <v>5320</v>
      </c>
      <c r="Z3076" s="68">
        <v>45232</v>
      </c>
    </row>
    <row r="3077" spans="1:26" ht="12.75" x14ac:dyDescent="0.35">
      <c r="A30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98</v>
      </c>
      <c r="B3077" s="181" t="str">
        <f>IF(All_Opps[[#This Row],[WeekMod]]&lt;&gt;"",CONCATENATE(All_Opps[[#This Row],[Opp Year]],"-",TEXT(All_Opps[[#This Row],[WeekMod]],"00#")),"")</f>
        <v>2023-098</v>
      </c>
      <c r="C30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98</v>
      </c>
      <c r="D3077" s="181" t="str">
        <f>CONCATENATE(All_Opps[[#This Row],[Opp Year]],"-",TEXT(All_Opps[[#This Row],[Week]],"00#"))</f>
        <v>2023-098</v>
      </c>
      <c r="E3077" s="181">
        <f>IFERROR(VALUE(RIGHT(All_Opps[[#This Row],[Opportunity Name]],2)),"")</f>
        <v>2</v>
      </c>
      <c r="F3077" s="181">
        <f>IFERROR(("20"&amp;LEFT(All_Opps[[#This Row],[Opportunity Name]],2))*1,"")</f>
        <v>2023</v>
      </c>
      <c r="G3077" s="181" t="str">
        <f>MID(All_Opps[[#This Row],[Opportunity Name]],3,2)</f>
        <v>10</v>
      </c>
      <c r="H3077" s="181" t="str">
        <f>LEFT(All_Opps[[#This Row],[Opportunity Name]],7)</f>
        <v>2310-10</v>
      </c>
      <c r="I3077" s="181" t="str" cm="1">
        <f t="array" ref="I30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77" s="181" t="str">
        <f>YEAR(All_Opps[[#This Row],[Close_Date]])&amp;"-"&amp;TEXT(MONTH(All_Opps[[#This Row],[Close_Date]]),"00")</f>
        <v>2023-11</v>
      </c>
      <c r="K3077" s="182">
        <f>All_Opps[[#This Row],[Created Date2]]*1</f>
        <v>45243</v>
      </c>
      <c r="L3077" s="183">
        <f>YEAR(All_Opps[[#This Row],[Created_Date]])</f>
        <v>2023</v>
      </c>
      <c r="M3077" s="184">
        <f>WEEKNUM(All_Opps[[#This Row],[Created_Date]],16)</f>
        <v>46</v>
      </c>
      <c r="N3077" s="182">
        <f>All_Opps[[#This Row],[Close Date]]*1</f>
        <v>45243</v>
      </c>
      <c r="O3077" s="185">
        <f>YEAR(All_Opps[[#This Row],[Close_Date]])</f>
        <v>2023</v>
      </c>
      <c r="P3077" s="183">
        <f>MONTH(All_Opps[[#This Row],[Close Date]])</f>
        <v>11</v>
      </c>
      <c r="Q3077" s="181">
        <f>WEEKNUM(All_Opps[[#This Row],[Close Date]],1)</f>
        <v>46</v>
      </c>
      <c r="R307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77" s="4" t="s">
        <v>6465</v>
      </c>
      <c r="T3077" s="4" t="s">
        <v>6466</v>
      </c>
      <c r="U3077" s="68">
        <v>45243</v>
      </c>
      <c r="V3077" s="347" t="s">
        <v>23</v>
      </c>
      <c r="W3077" s="341">
        <v>0</v>
      </c>
      <c r="X3077" s="4" t="s">
        <v>175</v>
      </c>
      <c r="Y3077" s="4" t="s">
        <v>328</v>
      </c>
      <c r="Z3077" s="68">
        <v>45243</v>
      </c>
    </row>
    <row r="3078" spans="1:26" ht="12.75" x14ac:dyDescent="0.35">
      <c r="A30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97</v>
      </c>
      <c r="B3078" s="181" t="str">
        <f>IF(All_Opps[[#This Row],[WeekMod]]&lt;&gt;"",CONCATENATE(All_Opps[[#This Row],[Opp Year]],"-",TEXT(All_Opps[[#This Row],[WeekMod]],"00#")),"")</f>
        <v>2023-097</v>
      </c>
      <c r="C30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97</v>
      </c>
      <c r="D3078" s="181" t="str">
        <f>CONCATENATE(All_Opps[[#This Row],[Opp Year]],"-",TEXT(All_Opps[[#This Row],[Week]],"00#"))</f>
        <v>2023-097</v>
      </c>
      <c r="E3078" s="181" t="str">
        <f>IFERROR(VALUE(RIGHT(All_Opps[[#This Row],[Opportunity Name]],2)),"")</f>
        <v/>
      </c>
      <c r="F3078" s="181">
        <f>IFERROR(("20"&amp;LEFT(All_Opps[[#This Row],[Opportunity Name]],2))*1,"")</f>
        <v>2023</v>
      </c>
      <c r="G3078" s="181" t="str">
        <f>MID(All_Opps[[#This Row],[Opportunity Name]],3,2)</f>
        <v>11</v>
      </c>
      <c r="H3078" s="181" t="str">
        <f>LEFT(All_Opps[[#This Row],[Opportunity Name]],7)</f>
        <v>2311 Ev</v>
      </c>
      <c r="I3078" s="181" t="str" cm="1">
        <f t="array" ref="I30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78" s="181" t="str">
        <f>YEAR(All_Opps[[#This Row],[Close_Date]])&amp;"-"&amp;TEXT(MONTH(All_Opps[[#This Row],[Close_Date]]),"00")</f>
        <v>2023-11</v>
      </c>
      <c r="K3078" s="182">
        <f>All_Opps[[#This Row],[Created Date2]]*1</f>
        <v>45241</v>
      </c>
      <c r="L3078" s="183">
        <f>YEAR(All_Opps[[#This Row],[Created_Date]])</f>
        <v>2023</v>
      </c>
      <c r="M3078" s="184">
        <f>WEEKNUM(All_Opps[[#This Row],[Created_Date]],16)</f>
        <v>46</v>
      </c>
      <c r="N3078" s="182">
        <f>All_Opps[[#This Row],[Close Date]]*1</f>
        <v>45240</v>
      </c>
      <c r="O3078" s="185">
        <f>YEAR(All_Opps[[#This Row],[Close_Date]])</f>
        <v>2023</v>
      </c>
      <c r="P3078" s="183">
        <f>MONTH(All_Opps[[#This Row],[Close Date]])</f>
        <v>11</v>
      </c>
      <c r="Q3078" s="181">
        <f>WEEKNUM(All_Opps[[#This Row],[Close Date]],1)</f>
        <v>45</v>
      </c>
      <c r="R307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78" s="4" t="s">
        <v>6467</v>
      </c>
      <c r="T3078" s="4" t="s">
        <v>6468</v>
      </c>
      <c r="U3078" s="68">
        <v>45240</v>
      </c>
      <c r="V3078" s="347" t="s">
        <v>18</v>
      </c>
      <c r="W3078" s="9">
        <v>30639</v>
      </c>
      <c r="X3078" s="4" t="s">
        <v>15</v>
      </c>
      <c r="Y3078" s="4" t="s">
        <v>1285</v>
      </c>
      <c r="Z3078" s="68">
        <v>45241</v>
      </c>
    </row>
    <row r="3079" spans="1:26" ht="12.75" x14ac:dyDescent="0.35">
      <c r="A30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94</v>
      </c>
      <c r="B3079" s="181" t="str">
        <f>IF(All_Opps[[#This Row],[WeekMod]]&lt;&gt;"",CONCATENATE(All_Opps[[#This Row],[Opp Year]],"-",TEXT(All_Opps[[#This Row],[WeekMod]],"00#")),"")</f>
        <v>2023-094</v>
      </c>
      <c r="C30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94</v>
      </c>
      <c r="D3079" s="181" t="str">
        <f>CONCATENATE(All_Opps[[#This Row],[Opp Year]],"-",TEXT(All_Opps[[#This Row],[Week]],"00#"))</f>
        <v>2023-094</v>
      </c>
      <c r="E3079" s="181">
        <f>IFERROR(VALUE(RIGHT(All_Opps[[#This Row],[Opportunity Name]],2)),"")</f>
        <v>2</v>
      </c>
      <c r="F3079" s="181">
        <f>IFERROR(("20"&amp;LEFT(All_Opps[[#This Row],[Opportunity Name]],2))*1,"")</f>
        <v>2023</v>
      </c>
      <c r="G3079" s="181" t="str">
        <f>MID(All_Opps[[#This Row],[Opportunity Name]],3,2)</f>
        <v>12</v>
      </c>
      <c r="H3079" s="181" t="str">
        <f>LEFT(All_Opps[[#This Row],[Opportunity Name]],7)</f>
        <v>2312-18</v>
      </c>
      <c r="I3079" s="181" t="str" cm="1">
        <f t="array" ref="I30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79" s="181" t="str">
        <f>YEAR(All_Opps[[#This Row],[Close_Date]])&amp;"-"&amp;TEXT(MONTH(All_Opps[[#This Row],[Close_Date]]),"00")</f>
        <v>2023-10</v>
      </c>
      <c r="K3079" s="182">
        <f>All_Opps[[#This Row],[Created Date2]]*1</f>
        <v>45218</v>
      </c>
      <c r="L3079" s="183">
        <f>YEAR(All_Opps[[#This Row],[Created_Date]])</f>
        <v>2023</v>
      </c>
      <c r="M3079" s="184">
        <f>WEEKNUM(All_Opps[[#This Row],[Created_Date]],16)</f>
        <v>42</v>
      </c>
      <c r="N3079" s="182">
        <f>All_Opps[[#This Row],[Close Date]]*1</f>
        <v>45218</v>
      </c>
      <c r="O3079" s="185">
        <f>YEAR(All_Opps[[#This Row],[Close_Date]])</f>
        <v>2023</v>
      </c>
      <c r="P3079" s="183">
        <f>MONTH(All_Opps[[#This Row],[Close Date]])</f>
        <v>10</v>
      </c>
      <c r="Q3079" s="181">
        <f>WEEKNUM(All_Opps[[#This Row],[Close Date]],1)</f>
        <v>42</v>
      </c>
      <c r="R307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43</v>
      </c>
      <c r="S3079" s="4" t="s">
        <v>6469</v>
      </c>
      <c r="T3079" s="4" t="s">
        <v>6470</v>
      </c>
      <c r="U3079" s="68">
        <v>45218</v>
      </c>
      <c r="V3079" s="347" t="s">
        <v>19</v>
      </c>
      <c r="W3079" s="9">
        <v>86762</v>
      </c>
      <c r="X3079" s="4" t="s">
        <v>15</v>
      </c>
      <c r="Y3079" s="4" t="s">
        <v>1285</v>
      </c>
      <c r="Z3079" s="68">
        <v>45218</v>
      </c>
    </row>
    <row r="3080" spans="1:26" ht="12.75" x14ac:dyDescent="0.35">
      <c r="A30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91</v>
      </c>
      <c r="B3080" s="181" t="str">
        <f>IF(All_Opps[[#This Row],[WeekMod]]&lt;&gt;"",CONCATENATE(All_Opps[[#This Row],[Opp Year]],"-",TEXT(All_Opps[[#This Row],[WeekMod]],"00#")),"")</f>
        <v>2023-091</v>
      </c>
      <c r="C30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91</v>
      </c>
      <c r="D3080" s="181" t="str">
        <f>CONCATENATE(All_Opps[[#This Row],[Opp Year]],"-",TEXT(All_Opps[[#This Row],[Week]],"00#"))</f>
        <v>2023-091</v>
      </c>
      <c r="E3080" s="181">
        <f>IFERROR(VALUE(RIGHT(All_Opps[[#This Row],[Opportunity Name]],2)),"")</f>
        <v>2</v>
      </c>
      <c r="F3080" s="181">
        <f>IFERROR(("20"&amp;LEFT(All_Opps[[#This Row],[Opportunity Name]],2))*1,"")</f>
        <v>2023</v>
      </c>
      <c r="G3080" s="181" t="str">
        <f>MID(All_Opps[[#This Row],[Opportunity Name]],3,2)</f>
        <v>12</v>
      </c>
      <c r="H3080" s="181" t="str">
        <f>LEFT(All_Opps[[#This Row],[Opportunity Name]],7)</f>
        <v>2312-17</v>
      </c>
      <c r="I3080" s="181" t="str" cm="1">
        <f t="array" ref="I30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80" s="181" t="str">
        <f>YEAR(All_Opps[[#This Row],[Close_Date]])&amp;"-"&amp;TEXT(MONTH(All_Opps[[#This Row],[Close_Date]]),"00")</f>
        <v>2023-09</v>
      </c>
      <c r="K3080" s="182">
        <f>All_Opps[[#This Row],[Created Date2]]*1</f>
        <v>45187</v>
      </c>
      <c r="L3080" s="183">
        <f>YEAR(All_Opps[[#This Row],[Created_Date]])</f>
        <v>2023</v>
      </c>
      <c r="M3080" s="184">
        <f>WEEKNUM(All_Opps[[#This Row],[Created_Date]],16)</f>
        <v>38</v>
      </c>
      <c r="N3080" s="182">
        <f>All_Opps[[#This Row],[Close Date]]*1</f>
        <v>45196</v>
      </c>
      <c r="O3080" s="185">
        <f>YEAR(All_Opps[[#This Row],[Close_Date]])</f>
        <v>2023</v>
      </c>
      <c r="P3080" s="183">
        <f>MONTH(All_Opps[[#This Row],[Close Date]])</f>
        <v>9</v>
      </c>
      <c r="Q3080" s="181">
        <f>WEEKNUM(All_Opps[[#This Row],[Close Date]],1)</f>
        <v>39</v>
      </c>
      <c r="R308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74</v>
      </c>
      <c r="S3080" s="4" t="s">
        <v>6471</v>
      </c>
      <c r="T3080" s="4" t="s">
        <v>6472</v>
      </c>
      <c r="U3080" s="68">
        <v>45196</v>
      </c>
      <c r="V3080" s="347" t="s">
        <v>19</v>
      </c>
      <c r="W3080" s="341">
        <v>1554</v>
      </c>
      <c r="X3080" s="4" t="s">
        <v>11</v>
      </c>
      <c r="Y3080" s="4" t="s">
        <v>328</v>
      </c>
      <c r="Z3080" s="68">
        <v>45187</v>
      </c>
    </row>
    <row r="3081" spans="1:26" ht="12.75" x14ac:dyDescent="0.35">
      <c r="A30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97</v>
      </c>
      <c r="B3081" s="181" t="str">
        <f>IF(All_Opps[[#This Row],[WeekMod]]&lt;&gt;"",CONCATENATE(All_Opps[[#This Row],[Opp Year]],"-",TEXT(All_Opps[[#This Row],[WeekMod]],"00#")),"")</f>
        <v>2023-097</v>
      </c>
      <c r="C30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97</v>
      </c>
      <c r="D3081" s="181" t="str">
        <f>CONCATENATE(All_Opps[[#This Row],[Opp Year]],"-",TEXT(All_Opps[[#This Row],[Week]],"00#"))</f>
        <v>2023-097</v>
      </c>
      <c r="E3081" s="181">
        <f>IFERROR(VALUE(RIGHT(All_Opps[[#This Row],[Opportunity Name]],2)),"")</f>
        <v>13</v>
      </c>
      <c r="F3081" s="181">
        <f>IFERROR(("20"&amp;LEFT(All_Opps[[#This Row],[Opportunity Name]],2))*1,"")</f>
        <v>2023</v>
      </c>
      <c r="G3081" s="181" t="str">
        <f>MID(All_Opps[[#This Row],[Opportunity Name]],3,2)</f>
        <v>12</v>
      </c>
      <c r="H3081" s="181" t="str">
        <f>LEFT(All_Opps[[#This Row],[Opportunity Name]],7)</f>
        <v>2312 Pe</v>
      </c>
      <c r="I3081" s="181" t="str" cm="1">
        <f t="array" ref="I30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81" s="181" t="str">
        <f>YEAR(All_Opps[[#This Row],[Close_Date]])&amp;"-"&amp;TEXT(MONTH(All_Opps[[#This Row],[Close_Date]]),"00")</f>
        <v>2023-11</v>
      </c>
      <c r="K3081" s="182">
        <f>All_Opps[[#This Row],[Created Date2]]*1</f>
        <v>44986</v>
      </c>
      <c r="L3081" s="183">
        <f>YEAR(All_Opps[[#This Row],[Created_Date]])</f>
        <v>2023</v>
      </c>
      <c r="M3081" s="184">
        <f>WEEKNUM(All_Opps[[#This Row],[Created_Date]],16)</f>
        <v>9</v>
      </c>
      <c r="N3081" s="182">
        <f>All_Opps[[#This Row],[Close Date]]*1</f>
        <v>45240</v>
      </c>
      <c r="O3081" s="185">
        <f>YEAR(All_Opps[[#This Row],[Close_Date]])</f>
        <v>2023</v>
      </c>
      <c r="P3081" s="183">
        <f>MONTH(All_Opps[[#This Row],[Close Date]])</f>
        <v>11</v>
      </c>
      <c r="Q3081" s="181">
        <f>WEEKNUM(All_Opps[[#This Row],[Close Date]],1)</f>
        <v>45</v>
      </c>
      <c r="R308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81" s="4" t="s">
        <v>6473</v>
      </c>
      <c r="T3081" s="4" t="s">
        <v>6474</v>
      </c>
      <c r="U3081" s="68">
        <v>45240</v>
      </c>
      <c r="V3081" s="347" t="s">
        <v>21</v>
      </c>
      <c r="W3081" s="341">
        <v>316075</v>
      </c>
      <c r="X3081" s="4" t="s">
        <v>5</v>
      </c>
      <c r="Y3081" s="4" t="s">
        <v>328</v>
      </c>
      <c r="Z3081" s="68">
        <v>44986</v>
      </c>
    </row>
    <row r="3082" spans="1:26" ht="12.75" x14ac:dyDescent="0.35">
      <c r="A30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3082" s="181" t="str">
        <f>IF(All_Opps[[#This Row],[WeekMod]]&lt;&gt;"",CONCATENATE(All_Opps[[#This Row],[Opp Year]],"-",TEXT(All_Opps[[#This Row],[WeekMod]],"00#")),"")</f>
        <v>2024-043</v>
      </c>
      <c r="C30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3082" s="181" t="str">
        <f>CONCATENATE(All_Opps[[#This Row],[Opp Year]],"-",TEXT(All_Opps[[#This Row],[Week]],"00#"))</f>
        <v>2024-043</v>
      </c>
      <c r="E3082" s="181">
        <f>IFERROR(VALUE(RIGHT(All_Opps[[#This Row],[Opportunity Name]],2)),"")</f>
        <v>7</v>
      </c>
      <c r="F3082" s="181">
        <f>IFERROR(("20"&amp;LEFT(All_Opps[[#This Row],[Opportunity Name]],2))*1,"")</f>
        <v>2024</v>
      </c>
      <c r="G3082" s="181" t="str">
        <f>MID(All_Opps[[#This Row],[Opportunity Name]],3,2)</f>
        <v>06</v>
      </c>
      <c r="H3082" s="181" t="str">
        <f>LEFT(All_Opps[[#This Row],[Opportunity Name]],7)</f>
        <v>2406 Mo</v>
      </c>
      <c r="I3082" s="181" t="str" cm="1">
        <f t="array" ref="I30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82" s="181" t="str">
        <f>YEAR(All_Opps[[#This Row],[Close_Date]])&amp;"-"&amp;TEXT(MONTH(All_Opps[[#This Row],[Close_Date]]),"00")</f>
        <v>2023-10</v>
      </c>
      <c r="K3082" s="182">
        <f>All_Opps[[#This Row],[Created Date2]]*1</f>
        <v>45203</v>
      </c>
      <c r="L3082" s="183">
        <f>YEAR(All_Opps[[#This Row],[Created_Date]])</f>
        <v>2023</v>
      </c>
      <c r="M3082" s="184">
        <f>WEEKNUM(All_Opps[[#This Row],[Created_Date]],16)</f>
        <v>40</v>
      </c>
      <c r="N3082" s="182">
        <f>All_Opps[[#This Row],[Close Date]]*1</f>
        <v>45221</v>
      </c>
      <c r="O3082" s="185">
        <f>YEAR(All_Opps[[#This Row],[Close_Date]])</f>
        <v>2023</v>
      </c>
      <c r="P3082" s="183">
        <f>MONTH(All_Opps[[#This Row],[Close Date]])</f>
        <v>10</v>
      </c>
      <c r="Q3082" s="181">
        <f>WEEKNUM(All_Opps[[#This Row],[Close Date]],1)</f>
        <v>43</v>
      </c>
      <c r="R308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82" s="4" t="s">
        <v>6475</v>
      </c>
      <c r="T3082" s="4" t="s">
        <v>6476</v>
      </c>
      <c r="U3082" s="68">
        <v>45221</v>
      </c>
      <c r="V3082" s="347" t="s">
        <v>18</v>
      </c>
      <c r="W3082" s="9">
        <v>318784</v>
      </c>
      <c r="X3082" s="4" t="s">
        <v>11</v>
      </c>
      <c r="Y3082" s="4" t="s">
        <v>5320</v>
      </c>
      <c r="Z3082" s="68">
        <v>45203</v>
      </c>
    </row>
    <row r="3083" spans="1:26" ht="12.75" x14ac:dyDescent="0.35">
      <c r="A30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93</v>
      </c>
      <c r="B3083" s="181" t="str">
        <f>IF(All_Opps[[#This Row],[WeekMod]]&lt;&gt;"",CONCATENATE(All_Opps[[#This Row],[Opp Year]],"-",TEXT(All_Opps[[#This Row],[WeekMod]],"00#")),"")</f>
        <v>2023-093</v>
      </c>
      <c r="C30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93</v>
      </c>
      <c r="D3083" s="181" t="str">
        <f>CONCATENATE(All_Opps[[#This Row],[Opp Year]],"-",TEXT(All_Opps[[#This Row],[Week]],"00#"))</f>
        <v>2023-093</v>
      </c>
      <c r="E3083" s="181">
        <f>IFERROR(VALUE(RIGHT(All_Opps[[#This Row],[Opportunity Name]],2)),"")</f>
        <v>2</v>
      </c>
      <c r="F3083" s="181">
        <f>IFERROR(("20"&amp;LEFT(All_Opps[[#This Row],[Opportunity Name]],2))*1,"")</f>
        <v>2023</v>
      </c>
      <c r="G3083" s="181" t="str">
        <f>MID(All_Opps[[#This Row],[Opportunity Name]],3,2)</f>
        <v>12</v>
      </c>
      <c r="H3083" s="181" t="str">
        <f>LEFT(All_Opps[[#This Row],[Opportunity Name]],7)</f>
        <v>2312 Je</v>
      </c>
      <c r="I3083" s="181" t="str" cm="1">
        <f t="array" ref="I30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83" s="181" t="str">
        <f>YEAR(All_Opps[[#This Row],[Close_Date]])&amp;"-"&amp;TEXT(MONTH(All_Opps[[#This Row],[Close_Date]]),"00")</f>
        <v>2023-10</v>
      </c>
      <c r="K3083" s="182">
        <f>All_Opps[[#This Row],[Created Date2]]*1</f>
        <v>45197</v>
      </c>
      <c r="L3083" s="183">
        <f>YEAR(All_Opps[[#This Row],[Created_Date]])</f>
        <v>2023</v>
      </c>
      <c r="M3083" s="184">
        <f>WEEKNUM(All_Opps[[#This Row],[Created_Date]],16)</f>
        <v>39</v>
      </c>
      <c r="N3083" s="182">
        <f>All_Opps[[#This Row],[Close Date]]*1</f>
        <v>45210</v>
      </c>
      <c r="O3083" s="185">
        <f>YEAR(All_Opps[[#This Row],[Close_Date]])</f>
        <v>2023</v>
      </c>
      <c r="P3083" s="183">
        <f>MONTH(All_Opps[[#This Row],[Close Date]])</f>
        <v>10</v>
      </c>
      <c r="Q3083" s="181">
        <f>WEEKNUM(All_Opps[[#This Row],[Close Date]],1)</f>
        <v>41</v>
      </c>
      <c r="R308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83" s="4" t="s">
        <v>6477</v>
      </c>
      <c r="T3083" s="4" t="s">
        <v>6478</v>
      </c>
      <c r="U3083" s="68">
        <v>45210</v>
      </c>
      <c r="V3083" s="347" t="s">
        <v>18</v>
      </c>
      <c r="W3083" s="9">
        <v>30323</v>
      </c>
      <c r="X3083" s="4" t="s">
        <v>6</v>
      </c>
      <c r="Y3083" s="4" t="s">
        <v>6037</v>
      </c>
      <c r="Z3083" s="68">
        <v>45197</v>
      </c>
    </row>
    <row r="3084" spans="1:26" ht="12.75" x14ac:dyDescent="0.35">
      <c r="A30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3084" s="181" t="str">
        <f>IF(All_Opps[[#This Row],[WeekMod]]&lt;&gt;"",CONCATENATE(All_Opps[[#This Row],[Opp Year]],"-",TEXT(All_Opps[[#This Row],[WeekMod]],"00#")),"")</f>
        <v>2024-040</v>
      </c>
      <c r="C30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3084" s="181" t="str">
        <f>CONCATENATE(All_Opps[[#This Row],[Opp Year]],"-",TEXT(All_Opps[[#This Row],[Week]],"00#"))</f>
        <v>2024-040</v>
      </c>
      <c r="E3084" s="181">
        <f>IFERROR(VALUE(RIGHT(All_Opps[[#This Row],[Opportunity Name]],2)),"")</f>
        <v>1</v>
      </c>
      <c r="F3084" s="181">
        <f>IFERROR(("20"&amp;LEFT(All_Opps[[#This Row],[Opportunity Name]],2))*1,"")</f>
        <v>2024</v>
      </c>
      <c r="G3084" s="181" t="str">
        <f>MID(All_Opps[[#This Row],[Opportunity Name]],3,2)</f>
        <v>11</v>
      </c>
      <c r="H3084" s="181" t="str">
        <f>LEFT(All_Opps[[#This Row],[Opportunity Name]],7)</f>
        <v>2411 Ur</v>
      </c>
      <c r="I3084" s="181" t="str" cm="1">
        <f t="array" ref="I30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84" s="181" t="str">
        <f>YEAR(All_Opps[[#This Row],[Close_Date]])&amp;"-"&amp;TEXT(MONTH(All_Opps[[#This Row],[Close_Date]]),"00")</f>
        <v>2023-10</v>
      </c>
      <c r="K3084" s="182">
        <f>All_Opps[[#This Row],[Created Date2]]*1</f>
        <v>45193</v>
      </c>
      <c r="L3084" s="183">
        <f>YEAR(All_Opps[[#This Row],[Created_Date]])</f>
        <v>2023</v>
      </c>
      <c r="M3084" s="184">
        <f>WEEKNUM(All_Opps[[#This Row],[Created_Date]],16)</f>
        <v>39</v>
      </c>
      <c r="N3084" s="182">
        <f>All_Opps[[#This Row],[Close Date]]*1</f>
        <v>45200</v>
      </c>
      <c r="O3084" s="185">
        <f>YEAR(All_Opps[[#This Row],[Close_Date]])</f>
        <v>2023</v>
      </c>
      <c r="P3084" s="183">
        <f>MONTH(All_Opps[[#This Row],[Close Date]])</f>
        <v>10</v>
      </c>
      <c r="Q3084" s="181">
        <f>WEEKNUM(All_Opps[[#This Row],[Close Date]],1)</f>
        <v>40</v>
      </c>
      <c r="R308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84" s="4" t="s">
        <v>6479</v>
      </c>
      <c r="T3084" s="4" t="s">
        <v>6480</v>
      </c>
      <c r="U3084" s="68">
        <v>45200</v>
      </c>
      <c r="V3084" s="347" t="s">
        <v>18</v>
      </c>
      <c r="W3084" s="9">
        <v>16292</v>
      </c>
      <c r="X3084" s="4" t="s">
        <v>159</v>
      </c>
      <c r="Y3084" s="4" t="s">
        <v>6037</v>
      </c>
      <c r="Z3084" s="68">
        <v>45193</v>
      </c>
    </row>
    <row r="3085" spans="1:26" ht="12.75" x14ac:dyDescent="0.35">
      <c r="A30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3085" s="181" t="str">
        <f>IF(All_Opps[[#This Row],[WeekMod]]&lt;&gt;"",CONCATENATE(All_Opps[[#This Row],[Opp Year]],"-",TEXT(All_Opps[[#This Row],[WeekMod]],"00#")),"")</f>
        <v>2024-044</v>
      </c>
      <c r="C30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3085" s="181" t="str">
        <f>CONCATENATE(All_Opps[[#This Row],[Opp Year]],"-",TEXT(All_Opps[[#This Row],[Week]],"00#"))</f>
        <v>2024-044</v>
      </c>
      <c r="E3085" s="181">
        <f>IFERROR(VALUE(RIGHT(All_Opps[[#This Row],[Opportunity Name]],2)),"")</f>
        <v>2</v>
      </c>
      <c r="F3085" s="181">
        <f>IFERROR(("20"&amp;LEFT(All_Opps[[#This Row],[Opportunity Name]],2))*1,"")</f>
        <v>2024</v>
      </c>
      <c r="G3085" s="181" t="str">
        <f>MID(All_Opps[[#This Row],[Opportunity Name]],3,2)</f>
        <v>08</v>
      </c>
      <c r="H3085" s="181" t="str">
        <f>LEFT(All_Opps[[#This Row],[Opportunity Name]],7)</f>
        <v>2408 So</v>
      </c>
      <c r="I3085" s="181" t="str" cm="1">
        <f t="array" ref="I30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85" s="181" t="str">
        <f>YEAR(All_Opps[[#This Row],[Close_Date]])&amp;"-"&amp;TEXT(MONTH(All_Opps[[#This Row],[Close_Date]]),"00")</f>
        <v>2023-11</v>
      </c>
      <c r="K3085" s="182">
        <f>All_Opps[[#This Row],[Created Date2]]*1</f>
        <v>45225</v>
      </c>
      <c r="L3085" s="183">
        <f>YEAR(All_Opps[[#This Row],[Created_Date]])</f>
        <v>2023</v>
      </c>
      <c r="M3085" s="184">
        <f>WEEKNUM(All_Opps[[#This Row],[Created_Date]],16)</f>
        <v>43</v>
      </c>
      <c r="N3085" s="182">
        <f>All_Opps[[#This Row],[Close Date]]*1</f>
        <v>45231</v>
      </c>
      <c r="O3085" s="185">
        <f>YEAR(All_Opps[[#This Row],[Close_Date]])</f>
        <v>2023</v>
      </c>
      <c r="P3085" s="183">
        <f>MONTH(All_Opps[[#This Row],[Close Date]])</f>
        <v>11</v>
      </c>
      <c r="Q3085" s="181">
        <f>WEEKNUM(All_Opps[[#This Row],[Close Date]],1)</f>
        <v>44</v>
      </c>
      <c r="R308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85" s="4" t="s">
        <v>6481</v>
      </c>
      <c r="T3085" s="4" t="s">
        <v>6482</v>
      </c>
      <c r="U3085" s="68">
        <v>45231</v>
      </c>
      <c r="V3085" s="347" t="s">
        <v>18</v>
      </c>
      <c r="W3085" s="9">
        <v>37705</v>
      </c>
      <c r="X3085" s="4" t="s">
        <v>6</v>
      </c>
      <c r="Y3085" s="4" t="s">
        <v>1285</v>
      </c>
      <c r="Z3085" s="68">
        <v>45225</v>
      </c>
    </row>
    <row r="3086" spans="1:26" ht="12.75" x14ac:dyDescent="0.35">
      <c r="A30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3086" s="181" t="str">
        <f>IF(All_Opps[[#This Row],[WeekMod]]&lt;&gt;"",CONCATENATE(All_Opps[[#This Row],[Opp Year]],"-",TEXT(All_Opps[[#This Row],[WeekMod]],"00#")),"")</f>
        <v>2024-045</v>
      </c>
      <c r="C30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3086" s="181" t="str">
        <f>CONCATENATE(All_Opps[[#This Row],[Opp Year]],"-",TEXT(All_Opps[[#This Row],[Week]],"00#"))</f>
        <v>2024-045</v>
      </c>
      <c r="E3086" s="181">
        <f>IFERROR(VALUE(RIGHT(All_Opps[[#This Row],[Opportunity Name]],2)),"")</f>
        <v>1</v>
      </c>
      <c r="F3086" s="181">
        <f>IFERROR(("20"&amp;LEFT(All_Opps[[#This Row],[Opportunity Name]],2))*1,"")</f>
        <v>2024</v>
      </c>
      <c r="G3086" s="181" t="str">
        <f>MID(All_Opps[[#This Row],[Opportunity Name]],3,2)</f>
        <v>06</v>
      </c>
      <c r="H3086" s="181" t="str">
        <f>LEFT(All_Opps[[#This Row],[Opportunity Name]],7)</f>
        <v>2406-05</v>
      </c>
      <c r="I3086" s="181" t="str" cm="1">
        <f t="array" ref="I30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86" s="181" t="str">
        <f>YEAR(All_Opps[[#This Row],[Close_Date]])&amp;"-"&amp;TEXT(MONTH(All_Opps[[#This Row],[Close_Date]]),"00")</f>
        <v>2023-11</v>
      </c>
      <c r="K3086" s="182">
        <f>All_Opps[[#This Row],[Created Date2]]*1</f>
        <v>45233</v>
      </c>
      <c r="L3086" s="183">
        <f>YEAR(All_Opps[[#This Row],[Created_Date]])</f>
        <v>2023</v>
      </c>
      <c r="M3086" s="184">
        <f>WEEKNUM(All_Opps[[#This Row],[Created_Date]],16)</f>
        <v>44</v>
      </c>
      <c r="N3086" s="182">
        <f>All_Opps[[#This Row],[Close Date]]*1</f>
        <v>45235</v>
      </c>
      <c r="O3086" s="185">
        <f>YEAR(All_Opps[[#This Row],[Close_Date]])</f>
        <v>2023</v>
      </c>
      <c r="P3086" s="183">
        <f>MONTH(All_Opps[[#This Row],[Close Date]])</f>
        <v>11</v>
      </c>
      <c r="Q3086" s="181">
        <f>WEEKNUM(All_Opps[[#This Row],[Close Date]],1)</f>
        <v>45</v>
      </c>
      <c r="R308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211</v>
      </c>
      <c r="S3086" s="4" t="s">
        <v>6483</v>
      </c>
      <c r="T3086" s="4" t="s">
        <v>6484</v>
      </c>
      <c r="U3086" s="68">
        <v>45235</v>
      </c>
      <c r="V3086" s="347" t="s">
        <v>19</v>
      </c>
      <c r="W3086" s="341">
        <v>20259</v>
      </c>
      <c r="X3086" s="4" t="s">
        <v>13</v>
      </c>
      <c r="Y3086" s="4" t="s">
        <v>328</v>
      </c>
      <c r="Z3086" s="68">
        <v>45233</v>
      </c>
    </row>
    <row r="3087" spans="1:26" ht="12.75" x14ac:dyDescent="0.35">
      <c r="A30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99</v>
      </c>
      <c r="B3087" s="181" t="str">
        <f>IF(All_Opps[[#This Row],[WeekMod]]&lt;&gt;"",CONCATENATE(All_Opps[[#This Row],[Opp Year]],"-",TEXT(All_Opps[[#This Row],[WeekMod]],"00#")),"")</f>
        <v>2023-099</v>
      </c>
      <c r="C30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99</v>
      </c>
      <c r="D3087" s="181" t="str">
        <f>CONCATENATE(All_Opps[[#This Row],[Opp Year]],"-",TEXT(All_Opps[[#This Row],[Week]],"00#"))</f>
        <v>2023-099</v>
      </c>
      <c r="E3087" s="181">
        <f>IFERROR(VALUE(RIGHT(All_Opps[[#This Row],[Opportunity Name]],2)),"")</f>
        <v>2</v>
      </c>
      <c r="F3087" s="181">
        <f>IFERROR(("20"&amp;LEFT(All_Opps[[#This Row],[Opportunity Name]],2))*1,"")</f>
        <v>2023</v>
      </c>
      <c r="G3087" s="181" t="str">
        <f>MID(All_Opps[[#This Row],[Opportunity Name]],3,2)</f>
        <v>11</v>
      </c>
      <c r="H3087" s="181" t="str">
        <f>LEFT(All_Opps[[#This Row],[Opportunity Name]],7)</f>
        <v>2311-15</v>
      </c>
      <c r="I3087" s="181" t="str" cm="1">
        <f t="array" ref="I30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87" s="181" t="str">
        <f>YEAR(All_Opps[[#This Row],[Close_Date]])&amp;"-"&amp;TEXT(MONTH(All_Opps[[#This Row],[Close_Date]]),"00")</f>
        <v>2023-11</v>
      </c>
      <c r="K3087" s="182">
        <f>All_Opps[[#This Row],[Created Date2]]*1</f>
        <v>45250</v>
      </c>
      <c r="L3087" s="183">
        <f>YEAR(All_Opps[[#This Row],[Created_Date]])</f>
        <v>2023</v>
      </c>
      <c r="M3087" s="184">
        <f>WEEKNUM(All_Opps[[#This Row],[Created_Date]],16)</f>
        <v>47</v>
      </c>
      <c r="N3087" s="182">
        <f>All_Opps[[#This Row],[Close Date]]*1</f>
        <v>45250</v>
      </c>
      <c r="O3087" s="185">
        <f>YEAR(All_Opps[[#This Row],[Close_Date]])</f>
        <v>2023</v>
      </c>
      <c r="P3087" s="183">
        <f>MONTH(All_Opps[[#This Row],[Close Date]])</f>
        <v>11</v>
      </c>
      <c r="Q3087" s="181">
        <f>WEEKNUM(All_Opps[[#This Row],[Close Date]],1)</f>
        <v>47</v>
      </c>
      <c r="R308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87" s="4" t="s">
        <v>6485</v>
      </c>
      <c r="T3087" s="4" t="s">
        <v>6486</v>
      </c>
      <c r="U3087" s="68">
        <v>45250</v>
      </c>
      <c r="V3087" s="347" t="s">
        <v>23</v>
      </c>
      <c r="W3087" s="341">
        <v>1175</v>
      </c>
      <c r="X3087" s="4" t="s">
        <v>6</v>
      </c>
      <c r="Y3087" s="4" t="s">
        <v>328</v>
      </c>
      <c r="Z3087" s="68">
        <v>45250</v>
      </c>
    </row>
    <row r="3088" spans="1:26" ht="12.75" x14ac:dyDescent="0.35">
      <c r="A30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3088" s="181" t="str">
        <f>IF(All_Opps[[#This Row],[WeekMod]]&lt;&gt;"",CONCATENATE(All_Opps[[#This Row],[Opp Year]],"-",TEXT(All_Opps[[#This Row],[WeekMod]],"00#")),"")</f>
        <v>2024-043</v>
      </c>
      <c r="C30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3088" s="181" t="str">
        <f>CONCATENATE(All_Opps[[#This Row],[Opp Year]],"-",TEXT(All_Opps[[#This Row],[Week]],"00#"))</f>
        <v>2024-043</v>
      </c>
      <c r="E3088" s="181">
        <f>IFERROR(VALUE(RIGHT(All_Opps[[#This Row],[Opportunity Name]],2)),"")</f>
        <v>2</v>
      </c>
      <c r="F3088" s="181">
        <f>IFERROR(("20"&amp;LEFT(All_Opps[[#This Row],[Opportunity Name]],2))*1,"")</f>
        <v>2024</v>
      </c>
      <c r="G3088" s="181" t="str">
        <f>MID(All_Opps[[#This Row],[Opportunity Name]],3,2)</f>
        <v>06</v>
      </c>
      <c r="H3088" s="181" t="str">
        <f>LEFT(All_Opps[[#This Row],[Opportunity Name]],7)</f>
        <v>2406-17</v>
      </c>
      <c r="I3088" s="181" t="str" cm="1">
        <f t="array" ref="I30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88" s="181" t="str">
        <f>YEAR(All_Opps[[#This Row],[Close_Date]])&amp;"-"&amp;TEXT(MONTH(All_Opps[[#This Row],[Close_Date]]),"00")</f>
        <v>2023-10</v>
      </c>
      <c r="K3088" s="182">
        <f>All_Opps[[#This Row],[Created Date2]]*1</f>
        <v>45226</v>
      </c>
      <c r="L3088" s="183">
        <f>YEAR(All_Opps[[#This Row],[Created_Date]])</f>
        <v>2023</v>
      </c>
      <c r="M3088" s="184">
        <f>WEEKNUM(All_Opps[[#This Row],[Created_Date]],16)</f>
        <v>43</v>
      </c>
      <c r="N3088" s="182">
        <f>All_Opps[[#This Row],[Close Date]]*1</f>
        <v>45226</v>
      </c>
      <c r="O3088" s="185">
        <f>YEAR(All_Opps[[#This Row],[Close_Date]])</f>
        <v>2023</v>
      </c>
      <c r="P3088" s="183">
        <f>MONTH(All_Opps[[#This Row],[Close Date]])</f>
        <v>10</v>
      </c>
      <c r="Q3088" s="181">
        <f>WEEKNUM(All_Opps[[#This Row],[Close Date]],1)</f>
        <v>43</v>
      </c>
      <c r="R308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218</v>
      </c>
      <c r="S3088" s="4" t="s">
        <v>6487</v>
      </c>
      <c r="T3088" s="4" t="s">
        <v>6488</v>
      </c>
      <c r="U3088" s="68">
        <v>45226</v>
      </c>
      <c r="V3088" s="347" t="s">
        <v>19</v>
      </c>
      <c r="W3088" s="341">
        <v>5806</v>
      </c>
      <c r="X3088" s="4" t="s">
        <v>5</v>
      </c>
      <c r="Y3088" s="4" t="s">
        <v>328</v>
      </c>
      <c r="Z3088" s="68">
        <v>45226</v>
      </c>
    </row>
    <row r="3089" spans="1:26" ht="12.75" x14ac:dyDescent="0.35">
      <c r="A30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93</v>
      </c>
      <c r="B3089" s="181" t="str">
        <f>IF(All_Opps[[#This Row],[WeekMod]]&lt;&gt;"",CONCATENATE(All_Opps[[#This Row],[Opp Year]],"-",TEXT(All_Opps[[#This Row],[WeekMod]],"00#")),"")</f>
        <v>2023-093</v>
      </c>
      <c r="C30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93</v>
      </c>
      <c r="D3089" s="181" t="str">
        <f>CONCATENATE(All_Opps[[#This Row],[Opp Year]],"-",TEXT(All_Opps[[#This Row],[Week]],"00#"))</f>
        <v>2023-093</v>
      </c>
      <c r="E3089" s="181">
        <f>IFERROR(VALUE(RIGHT(All_Opps[[#This Row],[Opportunity Name]],2)),"")</f>
        <v>1</v>
      </c>
      <c r="F3089" s="181">
        <f>IFERROR(("20"&amp;LEFT(All_Opps[[#This Row],[Opportunity Name]],2))*1,"")</f>
        <v>2023</v>
      </c>
      <c r="G3089" s="181" t="str">
        <f>MID(All_Opps[[#This Row],[Opportunity Name]],3,2)</f>
        <v>12</v>
      </c>
      <c r="H3089" s="181" t="str">
        <f>LEFT(All_Opps[[#This Row],[Opportunity Name]],7)</f>
        <v>2312-12</v>
      </c>
      <c r="I3089" s="181" t="str" cm="1">
        <f t="array" ref="I30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89" s="181" t="str">
        <f>YEAR(All_Opps[[#This Row],[Close_Date]])&amp;"-"&amp;TEXT(MONTH(All_Opps[[#This Row],[Close_Date]]),"00")</f>
        <v>2023-10</v>
      </c>
      <c r="K3089" s="182">
        <f>All_Opps[[#This Row],[Created Date2]]*1</f>
        <v>45207</v>
      </c>
      <c r="L3089" s="183">
        <f>YEAR(All_Opps[[#This Row],[Created_Date]])</f>
        <v>2023</v>
      </c>
      <c r="M3089" s="184">
        <f>WEEKNUM(All_Opps[[#This Row],[Created_Date]],16)</f>
        <v>41</v>
      </c>
      <c r="N3089" s="182">
        <f>All_Opps[[#This Row],[Close Date]]*1</f>
        <v>45207</v>
      </c>
      <c r="O3089" s="185">
        <f>YEAR(All_Opps[[#This Row],[Close_Date]])</f>
        <v>2023</v>
      </c>
      <c r="P3089" s="183">
        <f>MONTH(All_Opps[[#This Row],[Close Date]])</f>
        <v>10</v>
      </c>
      <c r="Q3089" s="181">
        <f>WEEKNUM(All_Opps[[#This Row],[Close Date]],1)</f>
        <v>41</v>
      </c>
      <c r="R308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54</v>
      </c>
      <c r="S3089" s="4" t="s">
        <v>6489</v>
      </c>
      <c r="T3089" s="4" t="s">
        <v>6490</v>
      </c>
      <c r="U3089" s="68">
        <v>45207</v>
      </c>
      <c r="V3089" s="347" t="s">
        <v>19</v>
      </c>
      <c r="W3089" s="341">
        <v>68</v>
      </c>
      <c r="X3089" s="4" t="s">
        <v>5</v>
      </c>
      <c r="Y3089" s="4" t="s">
        <v>328</v>
      </c>
      <c r="Z3089" s="68">
        <v>45207</v>
      </c>
    </row>
    <row r="3090" spans="1:26" ht="12.75" x14ac:dyDescent="0.35">
      <c r="A30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3090" s="181" t="str">
        <f>IF(All_Opps[[#This Row],[WeekMod]]&lt;&gt;"",CONCATENATE(All_Opps[[#This Row],[Opp Year]],"-",TEXT(All_Opps[[#This Row],[WeekMod]],"00#")),"")</f>
        <v>2024-044</v>
      </c>
      <c r="C30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3090" s="181" t="str">
        <f>CONCATENATE(All_Opps[[#This Row],[Opp Year]],"-",TEXT(All_Opps[[#This Row],[Week]],"00#"))</f>
        <v>2024-044</v>
      </c>
      <c r="E3090" s="181">
        <f>IFERROR(VALUE(RIGHT(All_Opps[[#This Row],[Opportunity Name]],2)),"")</f>
        <v>2</v>
      </c>
      <c r="F3090" s="181">
        <f>IFERROR(("20"&amp;LEFT(All_Opps[[#This Row],[Opportunity Name]],2))*1,"")</f>
        <v>2024</v>
      </c>
      <c r="G3090" s="181" t="str">
        <f>MID(All_Opps[[#This Row],[Opportunity Name]],3,2)</f>
        <v>08</v>
      </c>
      <c r="H3090" s="181" t="str">
        <f>LEFT(All_Opps[[#This Row],[Opportunity Name]],7)</f>
        <v>2408 Du</v>
      </c>
      <c r="I3090" s="181" t="str" cm="1">
        <f t="array" ref="I30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90" s="181" t="str">
        <f>YEAR(All_Opps[[#This Row],[Close_Date]])&amp;"-"&amp;TEXT(MONTH(All_Opps[[#This Row],[Close_Date]]),"00")</f>
        <v>2023-11</v>
      </c>
      <c r="K3090" s="182">
        <f>All_Opps[[#This Row],[Created Date2]]*1</f>
        <v>45224</v>
      </c>
      <c r="L3090" s="183">
        <f>YEAR(All_Opps[[#This Row],[Created_Date]])</f>
        <v>2023</v>
      </c>
      <c r="M3090" s="184">
        <f>WEEKNUM(All_Opps[[#This Row],[Created_Date]],16)</f>
        <v>43</v>
      </c>
      <c r="N3090" s="182">
        <f>All_Opps[[#This Row],[Close Date]]*1</f>
        <v>45234</v>
      </c>
      <c r="O3090" s="185">
        <f>YEAR(All_Opps[[#This Row],[Close_Date]])</f>
        <v>2023</v>
      </c>
      <c r="P3090" s="183">
        <f>MONTH(All_Opps[[#This Row],[Close Date]])</f>
        <v>11</v>
      </c>
      <c r="Q3090" s="181">
        <f>WEEKNUM(All_Opps[[#This Row],[Close Date]],1)</f>
        <v>44</v>
      </c>
      <c r="R30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90" s="4" t="s">
        <v>6491</v>
      </c>
      <c r="T3090" s="4" t="s">
        <v>6492</v>
      </c>
      <c r="U3090" s="68">
        <v>45234</v>
      </c>
      <c r="V3090" s="347" t="s">
        <v>21</v>
      </c>
      <c r="W3090" s="9">
        <v>37402</v>
      </c>
      <c r="X3090" s="4" t="s">
        <v>175</v>
      </c>
      <c r="Y3090" s="4" t="s">
        <v>1285</v>
      </c>
      <c r="Z3090" s="68">
        <v>45224</v>
      </c>
    </row>
    <row r="3091" spans="1:26" ht="12.75" x14ac:dyDescent="0.35">
      <c r="A30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3091" s="181" t="str">
        <f>IF(All_Opps[[#This Row],[WeekMod]]&lt;&gt;"",CONCATENATE(All_Opps[[#This Row],[Opp Year]],"-",TEXT(All_Opps[[#This Row],[WeekMod]],"00#")),"")</f>
        <v>2024-045</v>
      </c>
      <c r="C30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3091" s="181" t="str">
        <f>CONCATENATE(All_Opps[[#This Row],[Opp Year]],"-",TEXT(All_Opps[[#This Row],[Week]],"00#"))</f>
        <v>2024-045</v>
      </c>
      <c r="E3091" s="181">
        <f>IFERROR(VALUE(RIGHT(All_Opps[[#This Row],[Opportunity Name]],2)),"")</f>
        <v>2</v>
      </c>
      <c r="F3091" s="181">
        <f>IFERROR(("20"&amp;LEFT(All_Opps[[#This Row],[Opportunity Name]],2))*1,"")</f>
        <v>2024</v>
      </c>
      <c r="G3091" s="181" t="str">
        <f>MID(All_Opps[[#This Row],[Opportunity Name]],3,2)</f>
        <v>03</v>
      </c>
      <c r="H3091" s="181" t="str">
        <f>LEFT(All_Opps[[#This Row],[Opportunity Name]],7)</f>
        <v>2403-05</v>
      </c>
      <c r="I3091" s="181" t="str" cm="1">
        <f t="array" ref="I30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91" s="181" t="str">
        <f>YEAR(All_Opps[[#This Row],[Close_Date]])&amp;"-"&amp;TEXT(MONTH(All_Opps[[#This Row],[Close_Date]]),"00")</f>
        <v>2023-11</v>
      </c>
      <c r="K3091" s="182">
        <f>All_Opps[[#This Row],[Created Date2]]*1</f>
        <v>45235</v>
      </c>
      <c r="L3091" s="183">
        <f>YEAR(All_Opps[[#This Row],[Created_Date]])</f>
        <v>2023</v>
      </c>
      <c r="M3091" s="184">
        <f>WEEKNUM(All_Opps[[#This Row],[Created_Date]],16)</f>
        <v>45</v>
      </c>
      <c r="N3091" s="182">
        <f>All_Opps[[#This Row],[Close Date]]*1</f>
        <v>45235</v>
      </c>
      <c r="O3091" s="185">
        <f>YEAR(All_Opps[[#This Row],[Close_Date]])</f>
        <v>2023</v>
      </c>
      <c r="P3091" s="183">
        <f>MONTH(All_Opps[[#This Row],[Close Date]])</f>
        <v>11</v>
      </c>
      <c r="Q3091" s="181">
        <f>WEEKNUM(All_Opps[[#This Row],[Close Date]],1)</f>
        <v>45</v>
      </c>
      <c r="R309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117</v>
      </c>
      <c r="S3091" s="4" t="s">
        <v>6493</v>
      </c>
      <c r="T3091" s="4" t="s">
        <v>6494</v>
      </c>
      <c r="U3091" s="68">
        <v>45235</v>
      </c>
      <c r="V3091" s="347" t="s">
        <v>19</v>
      </c>
      <c r="W3091" s="341">
        <v>41537</v>
      </c>
      <c r="X3091" s="4" t="s">
        <v>13</v>
      </c>
      <c r="Y3091" s="4" t="s">
        <v>328</v>
      </c>
      <c r="Z3091" s="68">
        <v>45235</v>
      </c>
    </row>
    <row r="3092" spans="1:26" ht="12.75" x14ac:dyDescent="0.35">
      <c r="A30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3092" s="181" t="str">
        <f>IF(All_Opps[[#This Row],[WeekMod]]&lt;&gt;"",CONCATENATE(All_Opps[[#This Row],[Opp Year]],"-",TEXT(All_Opps[[#This Row],[WeekMod]],"00#")),"")</f>
        <v>2024-041</v>
      </c>
      <c r="C30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3092" s="181" t="str">
        <f>CONCATENATE(All_Opps[[#This Row],[Opp Year]],"-",TEXT(All_Opps[[#This Row],[Week]],"00#"))</f>
        <v>2024-041</v>
      </c>
      <c r="E3092" s="181">
        <f>IFERROR(VALUE(RIGHT(All_Opps[[#This Row],[Opportunity Name]],2)),"")</f>
        <v>5</v>
      </c>
      <c r="F3092" s="181">
        <f>IFERROR(("20"&amp;LEFT(All_Opps[[#This Row],[Opportunity Name]],2))*1,"")</f>
        <v>2024</v>
      </c>
      <c r="G3092" s="181" t="str">
        <f>MID(All_Opps[[#This Row],[Opportunity Name]],3,2)</f>
        <v>06</v>
      </c>
      <c r="H3092" s="181" t="str">
        <f>LEFT(All_Opps[[#This Row],[Opportunity Name]],7)</f>
        <v>2406-18</v>
      </c>
      <c r="I3092" s="181" t="str" cm="1">
        <f t="array" ref="I30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92" s="181" t="str">
        <f>YEAR(All_Opps[[#This Row],[Close_Date]])&amp;"-"&amp;TEXT(MONTH(All_Opps[[#This Row],[Close_Date]]),"00")</f>
        <v>2023-10</v>
      </c>
      <c r="K3092" s="182">
        <f>All_Opps[[#This Row],[Created Date2]]*1</f>
        <v>45206</v>
      </c>
      <c r="L3092" s="183">
        <f>YEAR(All_Opps[[#This Row],[Created_Date]])</f>
        <v>2023</v>
      </c>
      <c r="M3092" s="184">
        <f>WEEKNUM(All_Opps[[#This Row],[Created_Date]],16)</f>
        <v>41</v>
      </c>
      <c r="N3092" s="182">
        <f>All_Opps[[#This Row],[Close Date]]*1</f>
        <v>45209</v>
      </c>
      <c r="O3092" s="185">
        <f>YEAR(All_Opps[[#This Row],[Close_Date]])</f>
        <v>2023</v>
      </c>
      <c r="P3092" s="183">
        <f>MONTH(All_Opps[[#This Row],[Close Date]])</f>
        <v>10</v>
      </c>
      <c r="Q3092" s="181">
        <f>WEEKNUM(All_Opps[[#This Row],[Close Date]],1)</f>
        <v>41</v>
      </c>
      <c r="R309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238</v>
      </c>
      <c r="S3092" s="4" t="s">
        <v>6495</v>
      </c>
      <c r="T3092" s="4" t="s">
        <v>6496</v>
      </c>
      <c r="U3092" s="68">
        <v>45209</v>
      </c>
      <c r="V3092" s="347" t="s">
        <v>19</v>
      </c>
      <c r="W3092" s="341">
        <v>357456</v>
      </c>
      <c r="X3092" s="4" t="s">
        <v>15</v>
      </c>
      <c r="Y3092" s="4" t="s">
        <v>328</v>
      </c>
      <c r="Z3092" s="68">
        <v>45206</v>
      </c>
    </row>
    <row r="3093" spans="1:26" ht="12.75" x14ac:dyDescent="0.35">
      <c r="A30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3093" s="181" t="str">
        <f>IF(All_Opps[[#This Row],[WeekMod]]&lt;&gt;"",CONCATENATE(All_Opps[[#This Row],[Opp Year]],"-",TEXT(All_Opps[[#This Row],[WeekMod]],"00#")),"")</f>
        <v>2024-047</v>
      </c>
      <c r="C30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3093" s="181" t="str">
        <f>CONCATENATE(All_Opps[[#This Row],[Opp Year]],"-",TEXT(All_Opps[[#This Row],[Week]],"00#"))</f>
        <v>2024-047</v>
      </c>
      <c r="E3093" s="181">
        <f>IFERROR(VALUE(RIGHT(All_Opps[[#This Row],[Opportunity Name]],2)),"")</f>
        <v>4</v>
      </c>
      <c r="F3093" s="181">
        <f>IFERROR(("20"&amp;LEFT(All_Opps[[#This Row],[Opportunity Name]],2))*1,"")</f>
        <v>2024</v>
      </c>
      <c r="G3093" s="181" t="str">
        <f>MID(All_Opps[[#This Row],[Opportunity Name]],3,2)</f>
        <v>04</v>
      </c>
      <c r="H3093" s="181" t="str">
        <f>LEFT(All_Opps[[#This Row],[Opportunity Name]],7)</f>
        <v>2404 Ro</v>
      </c>
      <c r="I3093" s="181" t="str" cm="1">
        <f t="array" ref="I30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93" s="181" t="str">
        <f>YEAR(All_Opps[[#This Row],[Close_Date]])&amp;"-"&amp;TEXT(MONTH(All_Opps[[#This Row],[Close_Date]]),"00")</f>
        <v>2023-11</v>
      </c>
      <c r="K3093" s="182">
        <f>All_Opps[[#This Row],[Created Date2]]*1</f>
        <v>45235</v>
      </c>
      <c r="L3093" s="183">
        <f>YEAR(All_Opps[[#This Row],[Created_Date]])</f>
        <v>2023</v>
      </c>
      <c r="M3093" s="184">
        <f>WEEKNUM(All_Opps[[#This Row],[Created_Date]],16)</f>
        <v>45</v>
      </c>
      <c r="N3093" s="182">
        <f>All_Opps[[#This Row],[Close Date]]*1</f>
        <v>45252</v>
      </c>
      <c r="O3093" s="185">
        <f>YEAR(All_Opps[[#This Row],[Close_Date]])</f>
        <v>2023</v>
      </c>
      <c r="P3093" s="183">
        <f>MONTH(All_Opps[[#This Row],[Close Date]])</f>
        <v>11</v>
      </c>
      <c r="Q3093" s="181">
        <f>WEEKNUM(All_Opps[[#This Row],[Close Date]],1)</f>
        <v>47</v>
      </c>
      <c r="R30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93" s="4" t="s">
        <v>6497</v>
      </c>
      <c r="T3093" s="4" t="s">
        <v>6498</v>
      </c>
      <c r="U3093" s="68">
        <v>45252</v>
      </c>
      <c r="V3093" s="347" t="s">
        <v>18</v>
      </c>
      <c r="W3093" s="9">
        <v>110594</v>
      </c>
      <c r="X3093" s="4" t="s">
        <v>13</v>
      </c>
      <c r="Y3093" s="4" t="s">
        <v>5320</v>
      </c>
      <c r="Z3093" s="68">
        <v>45235</v>
      </c>
    </row>
    <row r="3094" spans="1:26" ht="12.75" x14ac:dyDescent="0.35">
      <c r="A30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3094" s="181" t="str">
        <f>IF(All_Opps[[#This Row],[WeekMod]]&lt;&gt;"",CONCATENATE(All_Opps[[#This Row],[Opp Year]],"-",TEXT(All_Opps[[#This Row],[WeekMod]],"00#")),"")</f>
        <v>2024-041</v>
      </c>
      <c r="C30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3094" s="181" t="str">
        <f>CONCATENATE(All_Opps[[#This Row],[Opp Year]],"-",TEXT(All_Opps[[#This Row],[Week]],"00#"))</f>
        <v>2024-041</v>
      </c>
      <c r="E3094" s="181">
        <f>IFERROR(VALUE(RIGHT(All_Opps[[#This Row],[Opportunity Name]],2)),"")</f>
        <v>4</v>
      </c>
      <c r="F3094" s="181">
        <f>IFERROR(("20"&amp;LEFT(All_Opps[[#This Row],[Opportunity Name]],2))*1,"")</f>
        <v>2024</v>
      </c>
      <c r="G3094" s="181" t="str">
        <f>MID(All_Opps[[#This Row],[Opportunity Name]],3,2)</f>
        <v>05</v>
      </c>
      <c r="H3094" s="181" t="str">
        <f>LEFT(All_Opps[[#This Row],[Opportunity Name]],7)</f>
        <v>2405 We</v>
      </c>
      <c r="I3094" s="181" t="str" cm="1">
        <f t="array" ref="I30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94" s="181" t="str">
        <f>YEAR(All_Opps[[#This Row],[Close_Date]])&amp;"-"&amp;TEXT(MONTH(All_Opps[[#This Row],[Close_Date]]),"00")</f>
        <v>2023-10</v>
      </c>
      <c r="K3094" s="182">
        <f>All_Opps[[#This Row],[Created Date2]]*1</f>
        <v>45199</v>
      </c>
      <c r="L3094" s="183">
        <f>YEAR(All_Opps[[#This Row],[Created_Date]])</f>
        <v>2023</v>
      </c>
      <c r="M3094" s="184">
        <f>WEEKNUM(All_Opps[[#This Row],[Created_Date]],16)</f>
        <v>40</v>
      </c>
      <c r="N3094" s="182">
        <f>All_Opps[[#This Row],[Close Date]]*1</f>
        <v>45213</v>
      </c>
      <c r="O3094" s="185">
        <f>YEAR(All_Opps[[#This Row],[Close_Date]])</f>
        <v>2023</v>
      </c>
      <c r="P3094" s="183">
        <f>MONTH(All_Opps[[#This Row],[Close Date]])</f>
        <v>10</v>
      </c>
      <c r="Q3094" s="181">
        <f>WEEKNUM(All_Opps[[#This Row],[Close Date]],1)</f>
        <v>41</v>
      </c>
      <c r="R309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94" s="4" t="s">
        <v>6499</v>
      </c>
      <c r="T3094" s="4" t="s">
        <v>6500</v>
      </c>
      <c r="U3094" s="68">
        <v>45213</v>
      </c>
      <c r="V3094" s="347" t="s">
        <v>18</v>
      </c>
      <c r="W3094" s="9">
        <v>88638</v>
      </c>
      <c r="X3094" s="4" t="s">
        <v>15</v>
      </c>
      <c r="Y3094" s="4" t="s">
        <v>5320</v>
      </c>
      <c r="Z3094" s="68">
        <v>45199</v>
      </c>
    </row>
    <row r="3095" spans="1:26" ht="12.75" x14ac:dyDescent="0.35">
      <c r="A30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3095" s="181" t="str">
        <f>IF(All_Opps[[#This Row],[WeekMod]]&lt;&gt;"",CONCATENATE(All_Opps[[#This Row],[Opp Year]],"-",TEXT(All_Opps[[#This Row],[WeekMod]],"00#")),"")</f>
        <v>2024-044</v>
      </c>
      <c r="C30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3095" s="181" t="str">
        <f>CONCATENATE(All_Opps[[#This Row],[Opp Year]],"-",TEXT(All_Opps[[#This Row],[Week]],"00#"))</f>
        <v>2024-044</v>
      </c>
      <c r="E3095" s="181">
        <f>IFERROR(VALUE(RIGHT(All_Opps[[#This Row],[Opportunity Name]],2)),"")</f>
        <v>2</v>
      </c>
      <c r="F3095" s="181">
        <f>IFERROR(("20"&amp;LEFT(All_Opps[[#This Row],[Opportunity Name]],2))*1,"")</f>
        <v>2024</v>
      </c>
      <c r="G3095" s="181" t="str">
        <f>MID(All_Opps[[#This Row],[Opportunity Name]],3,2)</f>
        <v>10</v>
      </c>
      <c r="H3095" s="181" t="str">
        <f>LEFT(All_Opps[[#This Row],[Opportunity Name]],7)</f>
        <v>2410 Li</v>
      </c>
      <c r="I3095" s="181" t="str" cm="1">
        <f t="array" ref="I30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95" s="181" t="str">
        <f>YEAR(All_Opps[[#This Row],[Close_Date]])&amp;"-"&amp;TEXT(MONTH(All_Opps[[#This Row],[Close_Date]]),"00")</f>
        <v>2023-11</v>
      </c>
      <c r="K3095" s="182">
        <f>All_Opps[[#This Row],[Created Date2]]*1</f>
        <v>45220</v>
      </c>
      <c r="L3095" s="183">
        <f>YEAR(All_Opps[[#This Row],[Created_Date]])</f>
        <v>2023</v>
      </c>
      <c r="M3095" s="184">
        <f>WEEKNUM(All_Opps[[#This Row],[Created_Date]],16)</f>
        <v>43</v>
      </c>
      <c r="N3095" s="182">
        <f>All_Opps[[#This Row],[Close Date]]*1</f>
        <v>45233</v>
      </c>
      <c r="O3095" s="185">
        <f>YEAR(All_Opps[[#This Row],[Close_Date]])</f>
        <v>2023</v>
      </c>
      <c r="P3095" s="183">
        <f>MONTH(All_Opps[[#This Row],[Close Date]])</f>
        <v>11</v>
      </c>
      <c r="Q3095" s="181">
        <f>WEEKNUM(All_Opps[[#This Row],[Close Date]],1)</f>
        <v>44</v>
      </c>
      <c r="R309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95" s="4" t="s">
        <v>6501</v>
      </c>
      <c r="T3095" s="4" t="s">
        <v>6502</v>
      </c>
      <c r="U3095" s="68">
        <v>45233</v>
      </c>
      <c r="V3095" s="347" t="s">
        <v>18</v>
      </c>
      <c r="W3095" s="9">
        <v>54104</v>
      </c>
      <c r="X3095" s="4" t="s">
        <v>5</v>
      </c>
      <c r="Y3095" s="4" t="s">
        <v>6037</v>
      </c>
      <c r="Z3095" s="68">
        <v>45220</v>
      </c>
    </row>
    <row r="3096" spans="1:26" ht="12.75" x14ac:dyDescent="0.35">
      <c r="A30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3096" s="181" t="str">
        <f>IF(All_Opps[[#This Row],[WeekMod]]&lt;&gt;"",CONCATENATE(All_Opps[[#This Row],[Opp Year]],"-",TEXT(All_Opps[[#This Row],[WeekMod]],"00#")),"")</f>
        <v>2024-048</v>
      </c>
      <c r="C30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3096" s="181" t="str">
        <f>CONCATENATE(All_Opps[[#This Row],[Opp Year]],"-",TEXT(All_Opps[[#This Row],[Week]],"00#"))</f>
        <v>2024-048</v>
      </c>
      <c r="E3096" s="181" t="str">
        <f>IFERROR(VALUE(RIGHT(All_Opps[[#This Row],[Opportunity Name]],2)),"")</f>
        <v/>
      </c>
      <c r="F3096" s="181">
        <f>IFERROR(("20"&amp;LEFT(All_Opps[[#This Row],[Opportunity Name]],2))*1,"")</f>
        <v>2024</v>
      </c>
      <c r="G3096" s="181" t="str">
        <f>MID(All_Opps[[#This Row],[Opportunity Name]],3,2)</f>
        <v>11</v>
      </c>
      <c r="H3096" s="181" t="str">
        <f>LEFT(All_Opps[[#This Row],[Opportunity Name]],7)</f>
        <v>2411 Ro</v>
      </c>
      <c r="I3096" s="181" t="str" cm="1">
        <f t="array" ref="I30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96" s="181" t="str">
        <f>YEAR(All_Opps[[#This Row],[Close_Date]])&amp;"-"&amp;TEXT(MONTH(All_Opps[[#This Row],[Close_Date]]),"00")</f>
        <v>2023-11</v>
      </c>
      <c r="K3096" s="182">
        <f>All_Opps[[#This Row],[Created Date2]]*1</f>
        <v>45252</v>
      </c>
      <c r="L3096" s="183">
        <f>YEAR(All_Opps[[#This Row],[Created_Date]])</f>
        <v>2023</v>
      </c>
      <c r="M3096" s="184">
        <f>WEEKNUM(All_Opps[[#This Row],[Created_Date]],16)</f>
        <v>47</v>
      </c>
      <c r="N3096" s="182">
        <f>All_Opps[[#This Row],[Close Date]]*1</f>
        <v>45259</v>
      </c>
      <c r="O3096" s="185">
        <f>YEAR(All_Opps[[#This Row],[Close_Date]])</f>
        <v>2023</v>
      </c>
      <c r="P3096" s="183">
        <f>MONTH(All_Opps[[#This Row],[Close Date]])</f>
        <v>11</v>
      </c>
      <c r="Q3096" s="181">
        <f>WEEKNUM(All_Opps[[#This Row],[Close Date]],1)</f>
        <v>48</v>
      </c>
      <c r="R309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96" s="4" t="s">
        <v>6503</v>
      </c>
      <c r="T3096" s="4" t="s">
        <v>6504</v>
      </c>
      <c r="U3096" s="68">
        <v>45259</v>
      </c>
      <c r="V3096" s="347" t="s">
        <v>18</v>
      </c>
      <c r="W3096" s="341">
        <v>72691</v>
      </c>
      <c r="X3096" s="4" t="s">
        <v>15</v>
      </c>
      <c r="Y3096" s="4" t="s">
        <v>328</v>
      </c>
      <c r="Z3096" s="68">
        <v>45252</v>
      </c>
    </row>
    <row r="3097" spans="1:26" ht="12.75" x14ac:dyDescent="0.35">
      <c r="A30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3097" s="181" t="str">
        <f>IF(All_Opps[[#This Row],[WeekMod]]&lt;&gt;"",CONCATENATE(All_Opps[[#This Row],[Opp Year]],"-",TEXT(All_Opps[[#This Row],[WeekMod]],"00#")),"")</f>
        <v>2024-049</v>
      </c>
      <c r="C30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3097" s="181" t="str">
        <f>CONCATENATE(All_Opps[[#This Row],[Opp Year]],"-",TEXT(All_Opps[[#This Row],[Week]],"00#"))</f>
        <v>2024-049</v>
      </c>
      <c r="E3097" s="181">
        <f>IFERROR(VALUE(RIGHT(All_Opps[[#This Row],[Opportunity Name]],2)),"")</f>
        <v>2</v>
      </c>
      <c r="F3097" s="181">
        <f>IFERROR(("20"&amp;LEFT(All_Opps[[#This Row],[Opportunity Name]],2))*1,"")</f>
        <v>2024</v>
      </c>
      <c r="G3097" s="181" t="str">
        <f>MID(All_Opps[[#This Row],[Opportunity Name]],3,2)</f>
        <v>04</v>
      </c>
      <c r="H3097" s="181" t="str">
        <f>LEFT(All_Opps[[#This Row],[Opportunity Name]],7)</f>
        <v>2404-05</v>
      </c>
      <c r="I3097" s="181" t="str" cm="1">
        <f t="array" ref="I30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97" s="181" t="str">
        <f>YEAR(All_Opps[[#This Row],[Close_Date]])&amp;"-"&amp;TEXT(MONTH(All_Opps[[#This Row],[Close_Date]]),"00")</f>
        <v>2023-12</v>
      </c>
      <c r="K3097" s="182">
        <f>All_Opps[[#This Row],[Created Date2]]*1</f>
        <v>45264</v>
      </c>
      <c r="L3097" s="183">
        <f>YEAR(All_Opps[[#This Row],[Created_Date]])</f>
        <v>2023</v>
      </c>
      <c r="M3097" s="184">
        <f>WEEKNUM(All_Opps[[#This Row],[Created_Date]],16)</f>
        <v>49</v>
      </c>
      <c r="N3097" s="182">
        <f>All_Opps[[#This Row],[Close Date]]*1</f>
        <v>45266</v>
      </c>
      <c r="O3097" s="185">
        <f>YEAR(All_Opps[[#This Row],[Close_Date]])</f>
        <v>2023</v>
      </c>
      <c r="P3097" s="183">
        <f>MONTH(All_Opps[[#This Row],[Close Date]])</f>
        <v>12</v>
      </c>
      <c r="Q3097" s="181">
        <f>WEEKNUM(All_Opps[[#This Row],[Close Date]],1)</f>
        <v>49</v>
      </c>
      <c r="R309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119</v>
      </c>
      <c r="S3097" s="4" t="s">
        <v>6505</v>
      </c>
      <c r="T3097" s="4" t="s">
        <v>6506</v>
      </c>
      <c r="U3097" s="68">
        <v>45266</v>
      </c>
      <c r="V3097" s="347" t="s">
        <v>19</v>
      </c>
      <c r="W3097" s="341">
        <v>65426</v>
      </c>
      <c r="X3097" s="4" t="s">
        <v>5</v>
      </c>
      <c r="Y3097" s="4" t="s">
        <v>328</v>
      </c>
      <c r="Z3097" s="68">
        <v>45264</v>
      </c>
    </row>
    <row r="3098" spans="1:26" ht="12.75" x14ac:dyDescent="0.35">
      <c r="A30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3098" s="181" t="str">
        <f>IF(All_Opps[[#This Row],[WeekMod]]&lt;&gt;"",CONCATENATE(All_Opps[[#This Row],[Opp Year]],"-",TEXT(All_Opps[[#This Row],[WeekMod]],"00#")),"")</f>
        <v>2024-044</v>
      </c>
      <c r="C30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3098" s="181" t="str">
        <f>CONCATENATE(All_Opps[[#This Row],[Opp Year]],"-",TEXT(All_Opps[[#This Row],[Week]],"00#"))</f>
        <v>2024-044</v>
      </c>
      <c r="E3098" s="181">
        <f>IFERROR(VALUE(RIGHT(All_Opps[[#This Row],[Opportunity Name]],2)),"")</f>
        <v>2</v>
      </c>
      <c r="F3098" s="181">
        <f>IFERROR(("20"&amp;LEFT(All_Opps[[#This Row],[Opportunity Name]],2))*1,"")</f>
        <v>2024</v>
      </c>
      <c r="G3098" s="181" t="str">
        <f>MID(All_Opps[[#This Row],[Opportunity Name]],3,2)</f>
        <v>08</v>
      </c>
      <c r="H3098" s="181" t="str">
        <f>LEFT(All_Opps[[#This Row],[Opportunity Name]],7)</f>
        <v>2408-04</v>
      </c>
      <c r="I3098" s="181" t="str" cm="1">
        <f t="array" ref="I30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098" s="181" t="str">
        <f>YEAR(All_Opps[[#This Row],[Close_Date]])&amp;"-"&amp;TEXT(MONTH(All_Opps[[#This Row],[Close_Date]]),"00")</f>
        <v>2023-11</v>
      </c>
      <c r="K3098" s="182">
        <f>All_Opps[[#This Row],[Created Date2]]*1</f>
        <v>45190</v>
      </c>
      <c r="L3098" s="183">
        <f>YEAR(All_Opps[[#This Row],[Created_Date]])</f>
        <v>2023</v>
      </c>
      <c r="M3098" s="184">
        <f>WEEKNUM(All_Opps[[#This Row],[Created_Date]],16)</f>
        <v>38</v>
      </c>
      <c r="N3098" s="182">
        <f>All_Opps[[#This Row],[Close Date]]*1</f>
        <v>45233</v>
      </c>
      <c r="O3098" s="185">
        <f>YEAR(All_Opps[[#This Row],[Close_Date]])</f>
        <v>2023</v>
      </c>
      <c r="P3098" s="183">
        <f>MONTH(All_Opps[[#This Row],[Close Date]])</f>
        <v>11</v>
      </c>
      <c r="Q3098" s="181">
        <f>WEEKNUM(All_Opps[[#This Row],[Close Date]],1)</f>
        <v>44</v>
      </c>
      <c r="R30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098" s="4" t="s">
        <v>6507</v>
      </c>
      <c r="T3098" s="4" t="s">
        <v>6508</v>
      </c>
      <c r="U3098" s="68">
        <v>45233</v>
      </c>
      <c r="V3098" s="347" t="s">
        <v>18</v>
      </c>
      <c r="W3098" s="341">
        <v>357236</v>
      </c>
      <c r="X3098" s="4" t="s">
        <v>6</v>
      </c>
      <c r="Y3098" s="4" t="s">
        <v>328</v>
      </c>
      <c r="Z3098" s="68">
        <v>45190</v>
      </c>
    </row>
    <row r="3099" spans="1:26" ht="12.75" x14ac:dyDescent="0.35">
      <c r="A30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3099" s="181" t="str">
        <f>IF(All_Opps[[#This Row],[WeekMod]]&lt;&gt;"",CONCATENATE(All_Opps[[#This Row],[Opp Year]],"-",TEXT(All_Opps[[#This Row],[WeekMod]],"00#")),"")</f>
        <v>2024-042</v>
      </c>
      <c r="C30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3099" s="181" t="str">
        <f>CONCATENATE(All_Opps[[#This Row],[Opp Year]],"-",TEXT(All_Opps[[#This Row],[Week]],"00#"))</f>
        <v>2024-042</v>
      </c>
      <c r="E3099" s="181">
        <f>IFERROR(VALUE(RIGHT(All_Opps[[#This Row],[Opportunity Name]],2)),"")</f>
        <v>2</v>
      </c>
      <c r="F3099" s="181">
        <f>IFERROR(("20"&amp;LEFT(All_Opps[[#This Row],[Opportunity Name]],2))*1,"")</f>
        <v>2024</v>
      </c>
      <c r="G3099" s="181" t="str">
        <f>MID(All_Opps[[#This Row],[Opportunity Name]],3,2)</f>
        <v>10</v>
      </c>
      <c r="H3099" s="181" t="str">
        <f>LEFT(All_Opps[[#This Row],[Opportunity Name]],7)</f>
        <v>2410-06</v>
      </c>
      <c r="I3099" s="181" t="str" cm="1">
        <f t="array" ref="I30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099" s="181" t="str">
        <f>YEAR(All_Opps[[#This Row],[Close_Date]])&amp;"-"&amp;TEXT(MONTH(All_Opps[[#This Row],[Close_Date]]),"00")</f>
        <v>2023-10</v>
      </c>
      <c r="K3099" s="182">
        <f>All_Opps[[#This Row],[Created Date2]]*1</f>
        <v>45194</v>
      </c>
      <c r="L3099" s="183">
        <f>YEAR(All_Opps[[#This Row],[Created_Date]])</f>
        <v>2023</v>
      </c>
      <c r="M3099" s="184">
        <f>WEEKNUM(All_Opps[[#This Row],[Created_Date]],16)</f>
        <v>39</v>
      </c>
      <c r="N3099" s="182">
        <f>All_Opps[[#This Row],[Close Date]]*1</f>
        <v>45220</v>
      </c>
      <c r="O3099" s="185">
        <f>YEAR(All_Opps[[#This Row],[Close_Date]])</f>
        <v>2023</v>
      </c>
      <c r="P3099" s="183">
        <f>MONTH(All_Opps[[#This Row],[Close Date]])</f>
        <v>10</v>
      </c>
      <c r="Q3099" s="181">
        <f>WEEKNUM(All_Opps[[#This Row],[Close Date]],1)</f>
        <v>42</v>
      </c>
      <c r="R309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372</v>
      </c>
      <c r="S3099" s="4" t="s">
        <v>6509</v>
      </c>
      <c r="T3099" s="4" t="s">
        <v>6510</v>
      </c>
      <c r="U3099" s="68">
        <v>45220</v>
      </c>
      <c r="V3099" s="347" t="s">
        <v>19</v>
      </c>
      <c r="W3099" s="9">
        <v>73635</v>
      </c>
      <c r="X3099" s="4" t="s">
        <v>13</v>
      </c>
      <c r="Y3099" s="4" t="s">
        <v>1285</v>
      </c>
      <c r="Z3099" s="68">
        <v>45194</v>
      </c>
    </row>
    <row r="3100" spans="1:26" ht="12.75" x14ac:dyDescent="0.35">
      <c r="A31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3100" s="181" t="str">
        <f>IF(All_Opps[[#This Row],[WeekMod]]&lt;&gt;"",CONCATENATE(All_Opps[[#This Row],[Opp Year]],"-",TEXT(All_Opps[[#This Row],[WeekMod]],"00#")),"")</f>
        <v>2024-044</v>
      </c>
      <c r="C31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3100" s="181" t="str">
        <f>CONCATENATE(All_Opps[[#This Row],[Opp Year]],"-",TEXT(All_Opps[[#This Row],[Week]],"00#"))</f>
        <v>2024-044</v>
      </c>
      <c r="E3100" s="181">
        <f>IFERROR(VALUE(RIGHT(All_Opps[[#This Row],[Opportunity Name]],2)),"")</f>
        <v>2</v>
      </c>
      <c r="F3100" s="181">
        <f>IFERROR(("20"&amp;LEFT(All_Opps[[#This Row],[Opportunity Name]],2))*1,"")</f>
        <v>2024</v>
      </c>
      <c r="G3100" s="181" t="str">
        <f>MID(All_Opps[[#This Row],[Opportunity Name]],3,2)</f>
        <v>10</v>
      </c>
      <c r="H3100" s="181" t="str">
        <f>LEFT(All_Opps[[#This Row],[Opportunity Name]],7)</f>
        <v>2410-06</v>
      </c>
      <c r="I3100" s="181" t="str" cm="1">
        <f t="array" ref="I31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00" s="181" t="str">
        <f>YEAR(All_Opps[[#This Row],[Close_Date]])&amp;"-"&amp;TEXT(MONTH(All_Opps[[#This Row],[Close_Date]]),"00")</f>
        <v>2023-11</v>
      </c>
      <c r="K3100" s="182">
        <f>All_Opps[[#This Row],[Created Date2]]*1</f>
        <v>45232</v>
      </c>
      <c r="L3100" s="183">
        <f>YEAR(All_Opps[[#This Row],[Created_Date]])</f>
        <v>2023</v>
      </c>
      <c r="M3100" s="184">
        <f>WEEKNUM(All_Opps[[#This Row],[Created_Date]],16)</f>
        <v>44</v>
      </c>
      <c r="N3100" s="182">
        <f>All_Opps[[#This Row],[Close Date]]*1</f>
        <v>45232</v>
      </c>
      <c r="O3100" s="185">
        <f>YEAR(All_Opps[[#This Row],[Close_Date]])</f>
        <v>2023</v>
      </c>
      <c r="P3100" s="183">
        <f>MONTH(All_Opps[[#This Row],[Close Date]])</f>
        <v>11</v>
      </c>
      <c r="Q3100" s="181">
        <f>WEEKNUM(All_Opps[[#This Row],[Close Date]],1)</f>
        <v>44</v>
      </c>
      <c r="R310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334</v>
      </c>
      <c r="S3100" s="4" t="s">
        <v>6511</v>
      </c>
      <c r="T3100" s="4" t="s">
        <v>6512</v>
      </c>
      <c r="U3100" s="68">
        <v>45232</v>
      </c>
      <c r="V3100" s="347" t="s">
        <v>19</v>
      </c>
      <c r="W3100" s="9">
        <v>52050</v>
      </c>
      <c r="X3100" s="4" t="s">
        <v>10</v>
      </c>
      <c r="Y3100" s="4" t="s">
        <v>1285</v>
      </c>
      <c r="Z3100" s="68">
        <v>45232</v>
      </c>
    </row>
    <row r="3101" spans="1:26" ht="12.75" x14ac:dyDescent="0.35">
      <c r="A31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97</v>
      </c>
      <c r="B3101" s="181" t="str">
        <f>IF(All_Opps[[#This Row],[WeekMod]]&lt;&gt;"",CONCATENATE(All_Opps[[#This Row],[Opp Year]],"-",TEXT(All_Opps[[#This Row],[WeekMod]],"00#")),"")</f>
        <v>2023-097</v>
      </c>
      <c r="C31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97</v>
      </c>
      <c r="D3101" s="181" t="str">
        <f>CONCATENATE(All_Opps[[#This Row],[Opp Year]],"-",TEXT(All_Opps[[#This Row],[Week]],"00#"))</f>
        <v>2023-097</v>
      </c>
      <c r="E3101" s="181">
        <f>IFERROR(VALUE(RIGHT(All_Opps[[#This Row],[Opportunity Name]],2)),"")</f>
        <v>3</v>
      </c>
      <c r="F3101" s="181">
        <f>IFERROR(("20"&amp;LEFT(All_Opps[[#This Row],[Opportunity Name]],2))*1,"")</f>
        <v>2023</v>
      </c>
      <c r="G3101" s="181" t="str">
        <f>MID(All_Opps[[#This Row],[Opportunity Name]],3,2)</f>
        <v>11</v>
      </c>
      <c r="H3101" s="181" t="str">
        <f>LEFT(All_Opps[[#This Row],[Opportunity Name]],7)</f>
        <v>2311-16</v>
      </c>
      <c r="I3101" s="181" t="str" cm="1">
        <f t="array" ref="I31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01" s="181" t="str">
        <f>YEAR(All_Opps[[#This Row],[Close_Date]])&amp;"-"&amp;TEXT(MONTH(All_Opps[[#This Row],[Close_Date]]),"00")</f>
        <v>2023-11</v>
      </c>
      <c r="K3101" s="182">
        <f>All_Opps[[#This Row],[Created Date2]]*1</f>
        <v>45235</v>
      </c>
      <c r="L3101" s="183">
        <f>YEAR(All_Opps[[#This Row],[Created_Date]])</f>
        <v>2023</v>
      </c>
      <c r="M3101" s="184">
        <f>WEEKNUM(All_Opps[[#This Row],[Created_Date]],16)</f>
        <v>45</v>
      </c>
      <c r="N3101" s="182">
        <f>All_Opps[[#This Row],[Close Date]]*1</f>
        <v>45235</v>
      </c>
      <c r="O3101" s="185">
        <f>YEAR(All_Opps[[#This Row],[Close_Date]])</f>
        <v>2023</v>
      </c>
      <c r="P3101" s="183">
        <f>MONTH(All_Opps[[#This Row],[Close Date]])</f>
        <v>11</v>
      </c>
      <c r="Q3101" s="181">
        <f>WEEKNUM(All_Opps[[#This Row],[Close Date]],1)</f>
        <v>45</v>
      </c>
      <c r="R31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01" s="4" t="s">
        <v>6513</v>
      </c>
      <c r="T3101" s="4" t="s">
        <v>6514</v>
      </c>
      <c r="U3101" s="68">
        <v>45235</v>
      </c>
      <c r="V3101" s="347" t="s">
        <v>23</v>
      </c>
      <c r="W3101" s="341">
        <v>2139</v>
      </c>
      <c r="X3101" s="4" t="s">
        <v>13</v>
      </c>
      <c r="Y3101" s="4" t="s">
        <v>328</v>
      </c>
      <c r="Z3101" s="68">
        <v>45235</v>
      </c>
    </row>
    <row r="3102" spans="1:26" ht="12.75" x14ac:dyDescent="0.35">
      <c r="A31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3102" s="181" t="str">
        <f>IF(All_Opps[[#This Row],[WeekMod]]&lt;&gt;"",CONCATENATE(All_Opps[[#This Row],[Opp Year]],"-",TEXT(All_Opps[[#This Row],[WeekMod]],"00#")),"")</f>
        <v>2024-047</v>
      </c>
      <c r="C31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3102" s="181" t="str">
        <f>CONCATENATE(All_Opps[[#This Row],[Opp Year]],"-",TEXT(All_Opps[[#This Row],[Week]],"00#"))</f>
        <v>2024-047</v>
      </c>
      <c r="E3102" s="181">
        <f>IFERROR(VALUE(RIGHT(All_Opps[[#This Row],[Opportunity Name]],2)),"")</f>
        <v>4</v>
      </c>
      <c r="F3102" s="181">
        <f>IFERROR(("20"&amp;LEFT(All_Opps[[#This Row],[Opportunity Name]],2))*1,"")</f>
        <v>2024</v>
      </c>
      <c r="G3102" s="181" t="str">
        <f>MID(All_Opps[[#This Row],[Opportunity Name]],3,2)</f>
        <v>05</v>
      </c>
      <c r="H3102" s="181" t="str">
        <f>LEFT(All_Opps[[#This Row],[Opportunity Name]],7)</f>
        <v>2405-08</v>
      </c>
      <c r="I3102" s="181" t="str" cm="1">
        <f t="array" ref="I31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02" s="181" t="str">
        <f>YEAR(All_Opps[[#This Row],[Close_Date]])&amp;"-"&amp;TEXT(MONTH(All_Opps[[#This Row],[Close_Date]]),"00")</f>
        <v>2023-11</v>
      </c>
      <c r="K3102" s="182">
        <f>All_Opps[[#This Row],[Created Date2]]*1</f>
        <v>45241</v>
      </c>
      <c r="L3102" s="183">
        <f>YEAR(All_Opps[[#This Row],[Created_Date]])</f>
        <v>2023</v>
      </c>
      <c r="M3102" s="184">
        <f>WEEKNUM(All_Opps[[#This Row],[Created_Date]],16)</f>
        <v>46</v>
      </c>
      <c r="N3102" s="182">
        <f>All_Opps[[#This Row],[Close Date]]*1</f>
        <v>45251</v>
      </c>
      <c r="O3102" s="185">
        <f>YEAR(All_Opps[[#This Row],[Close_Date]])</f>
        <v>2023</v>
      </c>
      <c r="P3102" s="183">
        <f>MONTH(All_Opps[[#This Row],[Close Date]])</f>
        <v>11</v>
      </c>
      <c r="Q3102" s="181">
        <f>WEEKNUM(All_Opps[[#This Row],[Close Date]],1)</f>
        <v>47</v>
      </c>
      <c r="R310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172</v>
      </c>
      <c r="S3102" s="4" t="s">
        <v>6515</v>
      </c>
      <c r="T3102" s="4" t="s">
        <v>6516</v>
      </c>
      <c r="U3102" s="68">
        <v>45251</v>
      </c>
      <c r="V3102" s="347" t="s">
        <v>19</v>
      </c>
      <c r="W3102" s="341">
        <v>72023</v>
      </c>
      <c r="X3102" s="4" t="s">
        <v>13</v>
      </c>
      <c r="Y3102" s="4" t="s">
        <v>328</v>
      </c>
      <c r="Z3102" s="68">
        <v>45241</v>
      </c>
    </row>
    <row r="3103" spans="1:26" ht="12.75" x14ac:dyDescent="0.35">
      <c r="A31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101</v>
      </c>
      <c r="B3103" s="181" t="str">
        <f>IF(All_Opps[[#This Row],[WeekMod]]&lt;&gt;"",CONCATENATE(All_Opps[[#This Row],[Opp Year]],"-",TEXT(All_Opps[[#This Row],[WeekMod]],"00#")),"")</f>
        <v>2023-101</v>
      </c>
      <c r="C31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101</v>
      </c>
      <c r="D3103" s="181" t="str">
        <f>CONCATENATE(All_Opps[[#This Row],[Opp Year]],"-",TEXT(All_Opps[[#This Row],[Week]],"00#"))</f>
        <v>2023-101</v>
      </c>
      <c r="E3103" s="181">
        <f>IFERROR(VALUE(RIGHT(All_Opps[[#This Row],[Opportunity Name]],2)),"")</f>
        <v>2</v>
      </c>
      <c r="F3103" s="181">
        <f>IFERROR(("20"&amp;LEFT(All_Opps[[#This Row],[Opportunity Name]],2))*1,"")</f>
        <v>2023</v>
      </c>
      <c r="G3103" s="181" t="str">
        <f>MID(All_Opps[[#This Row],[Opportunity Name]],3,2)</f>
        <v>11</v>
      </c>
      <c r="H3103" s="181" t="str">
        <f>LEFT(All_Opps[[#This Row],[Opportunity Name]],7)</f>
        <v>2311-17</v>
      </c>
      <c r="I3103" s="181" t="str" cm="1">
        <f t="array" ref="I31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03" s="181" t="str">
        <f>YEAR(All_Opps[[#This Row],[Close_Date]])&amp;"-"&amp;TEXT(MONTH(All_Opps[[#This Row],[Close_Date]]),"00")</f>
        <v>2023-12</v>
      </c>
      <c r="K3103" s="182">
        <f>All_Opps[[#This Row],[Created Date2]]*1</f>
        <v>45268</v>
      </c>
      <c r="L3103" s="183">
        <f>YEAR(All_Opps[[#This Row],[Created_Date]])</f>
        <v>2023</v>
      </c>
      <c r="M3103" s="184">
        <f>WEEKNUM(All_Opps[[#This Row],[Created_Date]],16)</f>
        <v>49</v>
      </c>
      <c r="N3103" s="182">
        <f>All_Opps[[#This Row],[Close Date]]*1</f>
        <v>45268</v>
      </c>
      <c r="O3103" s="185">
        <f>YEAR(All_Opps[[#This Row],[Close_Date]])</f>
        <v>2023</v>
      </c>
      <c r="P3103" s="183">
        <f>MONTH(All_Opps[[#This Row],[Close Date]])</f>
        <v>12</v>
      </c>
      <c r="Q3103" s="181">
        <f>WEEKNUM(All_Opps[[#This Row],[Close Date]],1)</f>
        <v>49</v>
      </c>
      <c r="R31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03" s="4" t="s">
        <v>6517</v>
      </c>
      <c r="T3103" s="4" t="s">
        <v>6518</v>
      </c>
      <c r="U3103" s="68">
        <v>45268</v>
      </c>
      <c r="V3103" s="347" t="s">
        <v>23</v>
      </c>
      <c r="W3103" s="341">
        <v>1887</v>
      </c>
      <c r="X3103" s="4" t="s">
        <v>13</v>
      </c>
      <c r="Y3103" s="4" t="s">
        <v>328</v>
      </c>
      <c r="Z3103" s="68">
        <v>45268</v>
      </c>
    </row>
    <row r="3104" spans="1:26" ht="12.75" x14ac:dyDescent="0.35">
      <c r="A31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94</v>
      </c>
      <c r="B3104" s="181" t="str">
        <f>IF(All_Opps[[#This Row],[WeekMod]]&lt;&gt;"",CONCATENATE(All_Opps[[#This Row],[Opp Year]],"-",TEXT(All_Opps[[#This Row],[WeekMod]],"00#")),"")</f>
        <v>2023-094</v>
      </c>
      <c r="C31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94</v>
      </c>
      <c r="D3104" s="181" t="str">
        <f>CONCATENATE(All_Opps[[#This Row],[Opp Year]],"-",TEXT(All_Opps[[#This Row],[Week]],"00#"))</f>
        <v>2023-094</v>
      </c>
      <c r="E3104" s="181">
        <f>IFERROR(VALUE(RIGHT(All_Opps[[#This Row],[Opportunity Name]],2)),"")</f>
        <v>2</v>
      </c>
      <c r="F3104" s="181">
        <f>IFERROR(("20"&amp;LEFT(All_Opps[[#This Row],[Opportunity Name]],2))*1,"")</f>
        <v>2023</v>
      </c>
      <c r="G3104" s="181" t="str">
        <f>MID(All_Opps[[#This Row],[Opportunity Name]],3,2)</f>
        <v>12</v>
      </c>
      <c r="H3104" s="181" t="str">
        <f>LEFT(All_Opps[[#This Row],[Opportunity Name]],7)</f>
        <v>2312-19</v>
      </c>
      <c r="I3104" s="181" t="str" cm="1">
        <f t="array" ref="I31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04" s="181" t="str">
        <f>YEAR(All_Opps[[#This Row],[Close_Date]])&amp;"-"&amp;TEXT(MONTH(All_Opps[[#This Row],[Close_Date]]),"00")</f>
        <v>2023-10</v>
      </c>
      <c r="K3104" s="182">
        <f>All_Opps[[#This Row],[Created Date2]]*1</f>
        <v>45220</v>
      </c>
      <c r="L3104" s="183">
        <f>YEAR(All_Opps[[#This Row],[Created_Date]])</f>
        <v>2023</v>
      </c>
      <c r="M3104" s="184">
        <f>WEEKNUM(All_Opps[[#This Row],[Created_Date]],16)</f>
        <v>43</v>
      </c>
      <c r="N3104" s="182">
        <f>All_Opps[[#This Row],[Close Date]]*1</f>
        <v>45220</v>
      </c>
      <c r="O3104" s="185">
        <f>YEAR(All_Opps[[#This Row],[Close_Date]])</f>
        <v>2023</v>
      </c>
      <c r="P3104" s="183">
        <f>MONTH(All_Opps[[#This Row],[Close Date]])</f>
        <v>10</v>
      </c>
      <c r="Q3104" s="181">
        <f>WEEKNUM(All_Opps[[#This Row],[Close Date]],1)</f>
        <v>42</v>
      </c>
      <c r="R310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04" s="4" t="s">
        <v>6519</v>
      </c>
      <c r="T3104" s="4" t="s">
        <v>6520</v>
      </c>
      <c r="U3104" s="68">
        <v>45220</v>
      </c>
      <c r="V3104" s="347" t="s">
        <v>23</v>
      </c>
      <c r="W3104" s="341">
        <v>2147</v>
      </c>
      <c r="X3104" s="4" t="s">
        <v>13</v>
      </c>
      <c r="Y3104" s="4" t="s">
        <v>328</v>
      </c>
      <c r="Z3104" s="68">
        <v>45220</v>
      </c>
    </row>
    <row r="3105" spans="1:26" ht="12.75" x14ac:dyDescent="0.35">
      <c r="A31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94</v>
      </c>
      <c r="B3105" s="181" t="str">
        <f>IF(All_Opps[[#This Row],[WeekMod]]&lt;&gt;"",CONCATENATE(All_Opps[[#This Row],[Opp Year]],"-",TEXT(All_Opps[[#This Row],[WeekMod]],"00#")),"")</f>
        <v>2023-094</v>
      </c>
      <c r="C31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94</v>
      </c>
      <c r="D3105" s="181" t="str">
        <f>CONCATENATE(All_Opps[[#This Row],[Opp Year]],"-",TEXT(All_Opps[[#This Row],[Week]],"00#"))</f>
        <v>2023-094</v>
      </c>
      <c r="E3105" s="181">
        <f>IFERROR(VALUE(RIGHT(All_Opps[[#This Row],[Opportunity Name]],2)),"")</f>
        <v>2</v>
      </c>
      <c r="F3105" s="181">
        <f>IFERROR(("20"&amp;LEFT(All_Opps[[#This Row],[Opportunity Name]],2))*1,"")</f>
        <v>2023</v>
      </c>
      <c r="G3105" s="181" t="str">
        <f>MID(All_Opps[[#This Row],[Opportunity Name]],3,2)</f>
        <v>11</v>
      </c>
      <c r="H3105" s="181" t="str">
        <f>LEFT(All_Opps[[#This Row],[Opportunity Name]],7)</f>
        <v>2311-18</v>
      </c>
      <c r="I3105" s="181" t="str" cm="1">
        <f t="array" ref="I31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05" s="181" t="str">
        <f>YEAR(All_Opps[[#This Row],[Close_Date]])&amp;"-"&amp;TEXT(MONTH(All_Opps[[#This Row],[Close_Date]]),"00")</f>
        <v>2023-10</v>
      </c>
      <c r="K3105" s="182">
        <f>All_Opps[[#This Row],[Created Date2]]*1</f>
        <v>45220</v>
      </c>
      <c r="L3105" s="183">
        <f>YEAR(All_Opps[[#This Row],[Created_Date]])</f>
        <v>2023</v>
      </c>
      <c r="M3105" s="184">
        <f>WEEKNUM(All_Opps[[#This Row],[Created_Date]],16)</f>
        <v>43</v>
      </c>
      <c r="N3105" s="182">
        <f>All_Opps[[#This Row],[Close Date]]*1</f>
        <v>45220</v>
      </c>
      <c r="O3105" s="185">
        <f>YEAR(All_Opps[[#This Row],[Close_Date]])</f>
        <v>2023</v>
      </c>
      <c r="P3105" s="183">
        <f>MONTH(All_Opps[[#This Row],[Close Date]])</f>
        <v>10</v>
      </c>
      <c r="Q3105" s="181">
        <f>WEEKNUM(All_Opps[[#This Row],[Close Date]],1)</f>
        <v>42</v>
      </c>
      <c r="R310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05" s="4" t="s">
        <v>6521</v>
      </c>
      <c r="T3105" s="4" t="s">
        <v>6522</v>
      </c>
      <c r="U3105" s="68">
        <v>45220</v>
      </c>
      <c r="V3105" s="347" t="s">
        <v>23</v>
      </c>
      <c r="W3105" s="341">
        <v>1743</v>
      </c>
      <c r="X3105" s="4" t="s">
        <v>186</v>
      </c>
      <c r="Y3105" s="4" t="s">
        <v>328</v>
      </c>
      <c r="Z3105" s="68">
        <v>45220</v>
      </c>
    </row>
    <row r="3106" spans="1:26" ht="12.75" x14ac:dyDescent="0.35">
      <c r="A310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106" s="181" t="str">
        <f>IF(All_Opps[[#This Row],[WeekMod]]&lt;&gt;"",CONCATENATE(All_Opps[[#This Row],[Opp Year]],"-",TEXT(All_Opps[[#This Row],[WeekMod]],"00#")),"")</f>
        <v/>
      </c>
      <c r="C31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106" s="181" t="str">
        <f>CONCATENATE(All_Opps[[#This Row],[Opp Year]],"-",TEXT(All_Opps[[#This Row],[Week]],"00#"))</f>
        <v>2025-001</v>
      </c>
      <c r="E3106" s="181">
        <f>IFERROR(VALUE(RIGHT(All_Opps[[#This Row],[Opportunity Name]],2)),"")</f>
        <v>2</v>
      </c>
      <c r="F3106" s="181">
        <f>IFERROR(("20"&amp;LEFT(All_Opps[[#This Row],[Opportunity Name]],2))*1,"")</f>
        <v>2025</v>
      </c>
      <c r="G3106" s="181" t="str">
        <f>MID(All_Opps[[#This Row],[Opportunity Name]],3,2)</f>
        <v>01</v>
      </c>
      <c r="H3106" s="181" t="str">
        <f>LEFT(All_Opps[[#This Row],[Opportunity Name]],7)</f>
        <v>2501-01</v>
      </c>
      <c r="I3106" s="181" t="str" cm="1">
        <f t="array" ref="I31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06" s="181" t="str">
        <f>YEAR(All_Opps[[#This Row],[Close_Date]])&amp;"-"&amp;TEXT(MONTH(All_Opps[[#This Row],[Close_Date]]),"00")</f>
        <v>2023-11</v>
      </c>
      <c r="K3106" s="182">
        <f>All_Opps[[#This Row],[Created Date2]]*1</f>
        <v>45218</v>
      </c>
      <c r="L3106" s="183">
        <f>YEAR(All_Opps[[#This Row],[Created_Date]])</f>
        <v>2023</v>
      </c>
      <c r="M3106" s="184">
        <f>WEEKNUM(All_Opps[[#This Row],[Created_Date]],16)</f>
        <v>42</v>
      </c>
      <c r="N3106" s="182">
        <f>All_Opps[[#This Row],[Close Date]]*1</f>
        <v>45249</v>
      </c>
      <c r="O3106" s="185">
        <f>YEAR(All_Opps[[#This Row],[Close_Date]])</f>
        <v>2023</v>
      </c>
      <c r="P3106" s="183">
        <f>MONTH(All_Opps[[#This Row],[Close Date]])</f>
        <v>11</v>
      </c>
      <c r="Q3106" s="181">
        <f>WEEKNUM(All_Opps[[#This Row],[Close Date]],1)</f>
        <v>47</v>
      </c>
      <c r="R310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440</v>
      </c>
      <c r="S3106" s="4" t="s">
        <v>6523</v>
      </c>
      <c r="T3106" s="4" t="s">
        <v>6524</v>
      </c>
      <c r="U3106" s="68">
        <v>45249</v>
      </c>
      <c r="V3106" s="347" t="s">
        <v>19</v>
      </c>
      <c r="W3106" s="341">
        <v>44796</v>
      </c>
      <c r="X3106" s="4" t="s">
        <v>161</v>
      </c>
      <c r="Y3106" s="4" t="s">
        <v>328</v>
      </c>
      <c r="Z3106" s="68">
        <v>45218</v>
      </c>
    </row>
    <row r="3107" spans="1:26" ht="12.75" x14ac:dyDescent="0.35">
      <c r="A31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3107" s="181" t="str">
        <f>IF(All_Opps[[#This Row],[WeekMod]]&lt;&gt;"",CONCATENATE(All_Opps[[#This Row],[Opp Year]],"-",TEXT(All_Opps[[#This Row],[WeekMod]],"00#")),"")</f>
        <v>2024-044</v>
      </c>
      <c r="C31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3107" s="181" t="str">
        <f>CONCATENATE(All_Opps[[#This Row],[Opp Year]],"-",TEXT(All_Opps[[#This Row],[Week]],"00#"))</f>
        <v>2024-044</v>
      </c>
      <c r="E3107" s="181">
        <f>IFERROR(VALUE(RIGHT(All_Opps[[#This Row],[Opportunity Name]],2)),"")</f>
        <v>2</v>
      </c>
      <c r="F3107" s="181">
        <f>IFERROR(("20"&amp;LEFT(All_Opps[[#This Row],[Opportunity Name]],2))*1,"")</f>
        <v>2024</v>
      </c>
      <c r="G3107" s="181" t="str">
        <f>MID(All_Opps[[#This Row],[Opportunity Name]],3,2)</f>
        <v>10</v>
      </c>
      <c r="H3107" s="181" t="str">
        <f>LEFT(All_Opps[[#This Row],[Opportunity Name]],7)</f>
        <v>2410 Vi</v>
      </c>
      <c r="I3107" s="181" t="str" cm="1">
        <f t="array" ref="I31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07" s="181" t="str">
        <f>YEAR(All_Opps[[#This Row],[Close_Date]])&amp;"-"&amp;TEXT(MONTH(All_Opps[[#This Row],[Close_Date]]),"00")</f>
        <v>2023-11</v>
      </c>
      <c r="K3107" s="182">
        <f>All_Opps[[#This Row],[Created Date2]]*1</f>
        <v>45219</v>
      </c>
      <c r="L3107" s="183">
        <f>YEAR(All_Opps[[#This Row],[Created_Date]])</f>
        <v>2023</v>
      </c>
      <c r="M3107" s="184">
        <f>WEEKNUM(All_Opps[[#This Row],[Created_Date]],16)</f>
        <v>42</v>
      </c>
      <c r="N3107" s="182">
        <f>All_Opps[[#This Row],[Close Date]]*1</f>
        <v>45233</v>
      </c>
      <c r="O3107" s="185">
        <f>YEAR(All_Opps[[#This Row],[Close_Date]])</f>
        <v>2023</v>
      </c>
      <c r="P3107" s="183">
        <f>MONTH(All_Opps[[#This Row],[Close Date]])</f>
        <v>11</v>
      </c>
      <c r="Q3107" s="181">
        <f>WEEKNUM(All_Opps[[#This Row],[Close Date]],1)</f>
        <v>44</v>
      </c>
      <c r="R31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07" s="4" t="s">
        <v>6525</v>
      </c>
      <c r="T3107" s="4" t="s">
        <v>6526</v>
      </c>
      <c r="U3107" s="68">
        <v>45233</v>
      </c>
      <c r="V3107" s="347" t="s">
        <v>18</v>
      </c>
      <c r="W3107" s="9">
        <v>64030</v>
      </c>
      <c r="X3107" s="4" t="s">
        <v>11</v>
      </c>
      <c r="Y3107" s="4" t="s">
        <v>1285</v>
      </c>
      <c r="Z3107" s="68">
        <v>45219</v>
      </c>
    </row>
    <row r="3108" spans="1:26" ht="12.75" x14ac:dyDescent="0.35">
      <c r="A31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3108" s="181" t="str">
        <f>IF(All_Opps[[#This Row],[WeekMod]]&lt;&gt;"",CONCATENATE(All_Opps[[#This Row],[Opp Year]],"-",TEXT(All_Opps[[#This Row],[WeekMod]],"00#")),"")</f>
        <v>2024-049</v>
      </c>
      <c r="C31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3108" s="181" t="str">
        <f>CONCATENATE(All_Opps[[#This Row],[Opp Year]],"-",TEXT(All_Opps[[#This Row],[Week]],"00#"))</f>
        <v>2024-049</v>
      </c>
      <c r="E3108" s="181">
        <f>IFERROR(VALUE(RIGHT(All_Opps[[#This Row],[Opportunity Name]],2)),"")</f>
        <v>2</v>
      </c>
      <c r="F3108" s="181">
        <f>IFERROR(("20"&amp;LEFT(All_Opps[[#This Row],[Opportunity Name]],2))*1,"")</f>
        <v>2024</v>
      </c>
      <c r="G3108" s="181" t="str">
        <f>MID(All_Opps[[#This Row],[Opportunity Name]],3,2)</f>
        <v>03</v>
      </c>
      <c r="H3108" s="181" t="str">
        <f>LEFT(All_Opps[[#This Row],[Opportunity Name]],7)</f>
        <v>2403-06</v>
      </c>
      <c r="I3108" s="181" t="str" cm="1">
        <f t="array" ref="I31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08" s="181" t="str">
        <f>YEAR(All_Opps[[#This Row],[Close_Date]])&amp;"-"&amp;TEXT(MONTH(All_Opps[[#This Row],[Close_Date]]),"00")</f>
        <v>2023-12</v>
      </c>
      <c r="K3108" s="182">
        <f>All_Opps[[#This Row],[Created Date2]]*1</f>
        <v>45268</v>
      </c>
      <c r="L3108" s="183">
        <f>YEAR(All_Opps[[#This Row],[Created_Date]])</f>
        <v>2023</v>
      </c>
      <c r="M3108" s="184">
        <f>WEEKNUM(All_Opps[[#This Row],[Created_Date]],16)</f>
        <v>49</v>
      </c>
      <c r="N3108" s="182">
        <f>All_Opps[[#This Row],[Close Date]]*1</f>
        <v>45268</v>
      </c>
      <c r="O3108" s="185">
        <f>YEAR(All_Opps[[#This Row],[Close_Date]])</f>
        <v>2023</v>
      </c>
      <c r="P3108" s="183">
        <f>MONTH(All_Opps[[#This Row],[Close Date]])</f>
        <v>12</v>
      </c>
      <c r="Q3108" s="181">
        <f>WEEKNUM(All_Opps[[#This Row],[Close Date]],1)</f>
        <v>49</v>
      </c>
      <c r="R310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08" s="4" t="s">
        <v>6527</v>
      </c>
      <c r="T3108" s="4" t="s">
        <v>6528</v>
      </c>
      <c r="U3108" s="68">
        <v>45268</v>
      </c>
      <c r="V3108" s="347" t="s">
        <v>23</v>
      </c>
      <c r="W3108" s="341">
        <v>622</v>
      </c>
      <c r="X3108" s="4" t="s">
        <v>6</v>
      </c>
      <c r="Y3108" s="4" t="s">
        <v>328</v>
      </c>
      <c r="Z3108" s="68">
        <v>45268</v>
      </c>
    </row>
    <row r="3109" spans="1:26" ht="12.75" x14ac:dyDescent="0.35">
      <c r="A310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109" s="181" t="str">
        <f>IF(All_Opps[[#This Row],[WeekMod]]&lt;&gt;"",CONCATENATE(All_Opps[[#This Row],[Opp Year]],"-",TEXT(All_Opps[[#This Row],[WeekMod]],"00#")),"")</f>
        <v/>
      </c>
      <c r="C31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109" s="181" t="str">
        <f>CONCATENATE(All_Opps[[#This Row],[Opp Year]],"-",TEXT(All_Opps[[#This Row],[Week]],"00#"))</f>
        <v>2025-001</v>
      </c>
      <c r="E3109" s="181">
        <f>IFERROR(VALUE(RIGHT(All_Opps[[#This Row],[Opportunity Name]],2)),"")</f>
        <v>2</v>
      </c>
      <c r="F3109" s="181">
        <f>IFERROR(("20"&amp;LEFT(All_Opps[[#This Row],[Opportunity Name]],2))*1,"")</f>
        <v>2025</v>
      </c>
      <c r="G3109" s="181" t="str">
        <f>MID(All_Opps[[#This Row],[Opportunity Name]],3,2)</f>
        <v>02</v>
      </c>
      <c r="H3109" s="181" t="str">
        <f>LEFT(All_Opps[[#This Row],[Opportunity Name]],7)</f>
        <v>2502-02</v>
      </c>
      <c r="I3109" s="181" t="str" cm="1">
        <f t="array" ref="I31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09" s="181" t="str">
        <f>YEAR(All_Opps[[#This Row],[Close_Date]])&amp;"-"&amp;TEXT(MONTH(All_Opps[[#This Row],[Close_Date]]),"00")</f>
        <v>2023-12</v>
      </c>
      <c r="K3109" s="182">
        <f>All_Opps[[#This Row],[Created Date2]]*1</f>
        <v>45268</v>
      </c>
      <c r="L3109" s="183">
        <f>YEAR(All_Opps[[#This Row],[Created_Date]])</f>
        <v>2023</v>
      </c>
      <c r="M3109" s="184">
        <f>WEEKNUM(All_Opps[[#This Row],[Created_Date]],16)</f>
        <v>49</v>
      </c>
      <c r="N3109" s="182">
        <f>All_Opps[[#This Row],[Close Date]]*1</f>
        <v>45268</v>
      </c>
      <c r="O3109" s="185">
        <f>YEAR(All_Opps[[#This Row],[Close_Date]])</f>
        <v>2023</v>
      </c>
      <c r="P3109" s="183">
        <f>MONTH(All_Opps[[#This Row],[Close Date]])</f>
        <v>12</v>
      </c>
      <c r="Q3109" s="181">
        <f>WEEKNUM(All_Opps[[#This Row],[Close Date]],1)</f>
        <v>49</v>
      </c>
      <c r="R310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421</v>
      </c>
      <c r="S3109" s="4" t="s">
        <v>6529</v>
      </c>
      <c r="T3109" s="4" t="s">
        <v>6530</v>
      </c>
      <c r="U3109" s="68">
        <v>45268</v>
      </c>
      <c r="V3109" s="347" t="s">
        <v>19</v>
      </c>
      <c r="W3109" s="9">
        <v>43213</v>
      </c>
      <c r="X3109" s="4" t="s">
        <v>161</v>
      </c>
      <c r="Y3109" s="4" t="s">
        <v>1285</v>
      </c>
      <c r="Z3109" s="68">
        <v>45268</v>
      </c>
    </row>
    <row r="3110" spans="1:26" ht="12.75" x14ac:dyDescent="0.35">
      <c r="A3110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110" s="181" t="str">
        <f>IF(All_Opps[[#This Row],[WeekMod]]&lt;&gt;"",CONCATENATE(All_Opps[[#This Row],[Opp Year]],"-",TEXT(All_Opps[[#This Row],[WeekMod]],"00#")),"")</f>
        <v/>
      </c>
      <c r="C31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110" s="181" t="str">
        <f>CONCATENATE(All_Opps[[#This Row],[Opp Year]],"-",TEXT(All_Opps[[#This Row],[Week]],"00#"))</f>
        <v>2025-001</v>
      </c>
      <c r="E3110" s="181">
        <f>IFERROR(VALUE(RIGHT(All_Opps[[#This Row],[Opportunity Name]],2)),"")</f>
        <v>2</v>
      </c>
      <c r="F3110" s="181">
        <f>IFERROR(("20"&amp;LEFT(All_Opps[[#This Row],[Opportunity Name]],2))*1,"")</f>
        <v>2025</v>
      </c>
      <c r="G3110" s="181" t="str">
        <f>MID(All_Opps[[#This Row],[Opportunity Name]],3,2)</f>
        <v>02</v>
      </c>
      <c r="H3110" s="181" t="str">
        <f>LEFT(All_Opps[[#This Row],[Opportunity Name]],7)</f>
        <v>2502-02</v>
      </c>
      <c r="I3110" s="181" t="str" cm="1">
        <f t="array" ref="I31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10" s="181" t="str">
        <f>YEAR(All_Opps[[#This Row],[Close_Date]])&amp;"-"&amp;TEXT(MONTH(All_Opps[[#This Row],[Close_Date]]),"00")</f>
        <v>2023-12</v>
      </c>
      <c r="K3110" s="182">
        <f>All_Opps[[#This Row],[Created Date2]]*1</f>
        <v>45261</v>
      </c>
      <c r="L3110" s="183">
        <f>YEAR(All_Opps[[#This Row],[Created_Date]])</f>
        <v>2023</v>
      </c>
      <c r="M3110" s="184">
        <f>WEEKNUM(All_Opps[[#This Row],[Created_Date]],16)</f>
        <v>48</v>
      </c>
      <c r="N3110" s="182">
        <f>All_Opps[[#This Row],[Close Date]]*1</f>
        <v>45261</v>
      </c>
      <c r="O3110" s="185">
        <f>YEAR(All_Opps[[#This Row],[Close_Date]])</f>
        <v>2023</v>
      </c>
      <c r="P3110" s="183">
        <f>MONTH(All_Opps[[#This Row],[Close Date]])</f>
        <v>12</v>
      </c>
      <c r="Q3110" s="181">
        <f>WEEKNUM(All_Opps[[#This Row],[Close Date]],1)</f>
        <v>48</v>
      </c>
      <c r="R311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428</v>
      </c>
      <c r="S3110" s="4" t="s">
        <v>6531</v>
      </c>
      <c r="T3110" s="4" t="s">
        <v>6532</v>
      </c>
      <c r="U3110" s="68">
        <v>45261</v>
      </c>
      <c r="V3110" s="347" t="s">
        <v>19</v>
      </c>
      <c r="W3110" s="9">
        <v>32288</v>
      </c>
      <c r="X3110" s="4" t="s">
        <v>15</v>
      </c>
      <c r="Y3110" s="4" t="s">
        <v>1285</v>
      </c>
      <c r="Z3110" s="68">
        <v>45261</v>
      </c>
    </row>
    <row r="3111" spans="1:26" ht="12.75" x14ac:dyDescent="0.35">
      <c r="A31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97</v>
      </c>
      <c r="B3111" s="181" t="str">
        <f>IF(All_Opps[[#This Row],[WeekMod]]&lt;&gt;"",CONCATENATE(All_Opps[[#This Row],[Opp Year]],"-",TEXT(All_Opps[[#This Row],[WeekMod]],"00#")),"")</f>
        <v>2023-097</v>
      </c>
      <c r="C31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97</v>
      </c>
      <c r="D3111" s="181" t="str">
        <f>CONCATENATE(All_Opps[[#This Row],[Opp Year]],"-",TEXT(All_Opps[[#This Row],[Week]],"00#"))</f>
        <v>2023-097</v>
      </c>
      <c r="E3111" s="181">
        <f>IFERROR(VALUE(RIGHT(All_Opps[[#This Row],[Opportunity Name]],2)),"")</f>
        <v>5</v>
      </c>
      <c r="F3111" s="181">
        <f>IFERROR(("20"&amp;LEFT(All_Opps[[#This Row],[Opportunity Name]],2))*1,"")</f>
        <v>2023</v>
      </c>
      <c r="G3111" s="181" t="str">
        <f>MID(All_Opps[[#This Row],[Opportunity Name]],3,2)</f>
        <v>12</v>
      </c>
      <c r="H3111" s="181" t="str">
        <f>LEFT(All_Opps[[#This Row],[Opportunity Name]],7)</f>
        <v>2312-20</v>
      </c>
      <c r="I3111" s="181" t="str" cm="1">
        <f t="array" ref="I31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11" s="181" t="str">
        <f>YEAR(All_Opps[[#This Row],[Close_Date]])&amp;"-"&amp;TEXT(MONTH(All_Opps[[#This Row],[Close_Date]]),"00")</f>
        <v>2023-11</v>
      </c>
      <c r="K3111" s="182">
        <f>All_Opps[[#This Row],[Created Date2]]*1</f>
        <v>45240</v>
      </c>
      <c r="L3111" s="183">
        <f>YEAR(All_Opps[[#This Row],[Created_Date]])</f>
        <v>2023</v>
      </c>
      <c r="M3111" s="184">
        <f>WEEKNUM(All_Opps[[#This Row],[Created_Date]],16)</f>
        <v>45</v>
      </c>
      <c r="N3111" s="182">
        <f>All_Opps[[#This Row],[Close Date]]*1</f>
        <v>45240</v>
      </c>
      <c r="O3111" s="185">
        <f>YEAR(All_Opps[[#This Row],[Close_Date]])</f>
        <v>2023</v>
      </c>
      <c r="P3111" s="183">
        <f>MONTH(All_Opps[[#This Row],[Close Date]])</f>
        <v>11</v>
      </c>
      <c r="Q3111" s="181">
        <f>WEEKNUM(All_Opps[[#This Row],[Close Date]],1)</f>
        <v>45</v>
      </c>
      <c r="R311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11" s="4" t="s">
        <v>6533</v>
      </c>
      <c r="T3111" s="4" t="s">
        <v>6534</v>
      </c>
      <c r="U3111" s="68">
        <v>45240</v>
      </c>
      <c r="V3111" s="347" t="s">
        <v>23</v>
      </c>
      <c r="W3111" s="341">
        <v>3084</v>
      </c>
      <c r="X3111" s="4" t="s">
        <v>15</v>
      </c>
      <c r="Y3111" s="4" t="s">
        <v>328</v>
      </c>
      <c r="Z3111" s="68">
        <v>45240</v>
      </c>
    </row>
    <row r="3112" spans="1:26" ht="12.75" x14ac:dyDescent="0.35">
      <c r="A31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98</v>
      </c>
      <c r="B3112" s="181" t="str">
        <f>IF(All_Opps[[#This Row],[WeekMod]]&lt;&gt;"",CONCATENATE(All_Opps[[#This Row],[Opp Year]],"-",TEXT(All_Opps[[#This Row],[WeekMod]],"00#")),"")</f>
        <v>2023-098</v>
      </c>
      <c r="C31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98</v>
      </c>
      <c r="D3112" s="181" t="str">
        <f>CONCATENATE(All_Opps[[#This Row],[Opp Year]],"-",TEXT(All_Opps[[#This Row],[Week]],"00#"))</f>
        <v>2023-098</v>
      </c>
      <c r="E3112" s="181">
        <f>IFERROR(VALUE(RIGHT(All_Opps[[#This Row],[Opportunity Name]],2)),"")</f>
        <v>1</v>
      </c>
      <c r="F3112" s="181">
        <f>IFERROR(("20"&amp;LEFT(All_Opps[[#This Row],[Opportunity Name]],2))*1,"")</f>
        <v>2023</v>
      </c>
      <c r="G3112" s="181" t="str">
        <f>MID(All_Opps[[#This Row],[Opportunity Name]],3,2)</f>
        <v>12</v>
      </c>
      <c r="H3112" s="181" t="str">
        <f>LEFT(All_Opps[[#This Row],[Opportunity Name]],7)</f>
        <v>2312-23</v>
      </c>
      <c r="I3112" s="181" t="str" cm="1">
        <f t="array" ref="I31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12" s="181" t="str">
        <f>YEAR(All_Opps[[#This Row],[Close_Date]])&amp;"-"&amp;TEXT(MONTH(All_Opps[[#This Row],[Close_Date]]),"00")</f>
        <v>2023-11</v>
      </c>
      <c r="K3112" s="182">
        <f>All_Opps[[#This Row],[Created Date2]]*1</f>
        <v>45244</v>
      </c>
      <c r="L3112" s="183">
        <f>YEAR(All_Opps[[#This Row],[Created_Date]])</f>
        <v>2023</v>
      </c>
      <c r="M3112" s="184">
        <f>WEEKNUM(All_Opps[[#This Row],[Created_Date]],16)</f>
        <v>46</v>
      </c>
      <c r="N3112" s="182">
        <f>All_Opps[[#This Row],[Close Date]]*1</f>
        <v>45244</v>
      </c>
      <c r="O3112" s="185">
        <f>YEAR(All_Opps[[#This Row],[Close_Date]])</f>
        <v>2023</v>
      </c>
      <c r="P3112" s="183">
        <f>MONTH(All_Opps[[#This Row],[Close Date]])</f>
        <v>11</v>
      </c>
      <c r="Q3112" s="181">
        <f>WEEKNUM(All_Opps[[#This Row],[Close Date]],1)</f>
        <v>46</v>
      </c>
      <c r="R31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12" s="4" t="s">
        <v>6535</v>
      </c>
      <c r="T3112" s="4" t="s">
        <v>6536</v>
      </c>
      <c r="U3112" s="68">
        <v>45244</v>
      </c>
      <c r="V3112" s="347" t="s">
        <v>23</v>
      </c>
      <c r="W3112" s="341">
        <v>0</v>
      </c>
      <c r="X3112" s="4" t="s">
        <v>6</v>
      </c>
      <c r="Y3112" s="4" t="s">
        <v>328</v>
      </c>
      <c r="Z3112" s="68">
        <v>45244</v>
      </c>
    </row>
    <row r="3113" spans="1:26" ht="12.75" x14ac:dyDescent="0.35">
      <c r="A31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99</v>
      </c>
      <c r="B3113" s="181" t="str">
        <f>IF(All_Opps[[#This Row],[WeekMod]]&lt;&gt;"",CONCATENATE(All_Opps[[#This Row],[Opp Year]],"-",TEXT(All_Opps[[#This Row],[WeekMod]],"00#")),"")</f>
        <v>2023-099</v>
      </c>
      <c r="C31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99</v>
      </c>
      <c r="D3113" s="181" t="str">
        <f>CONCATENATE(All_Opps[[#This Row],[Opp Year]],"-",TEXT(All_Opps[[#This Row],[Week]],"00#"))</f>
        <v>2023-099</v>
      </c>
      <c r="E3113" s="181">
        <f>IFERROR(VALUE(RIGHT(All_Opps[[#This Row],[Opportunity Name]],2)),"")</f>
        <v>5</v>
      </c>
      <c r="F3113" s="181">
        <f>IFERROR(("20"&amp;LEFT(All_Opps[[#This Row],[Opportunity Name]],2))*1,"")</f>
        <v>2023</v>
      </c>
      <c r="G3113" s="181" t="str">
        <f>MID(All_Opps[[#This Row],[Opportunity Name]],3,2)</f>
        <v>12</v>
      </c>
      <c r="H3113" s="181" t="str">
        <f>LEFT(All_Opps[[#This Row],[Opportunity Name]],7)</f>
        <v>2312-22</v>
      </c>
      <c r="I3113" s="181" t="str" cm="1">
        <f t="array" ref="I31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13" s="181" t="str">
        <f>YEAR(All_Opps[[#This Row],[Close_Date]])&amp;"-"&amp;TEXT(MONTH(All_Opps[[#This Row],[Close_Date]]),"00")</f>
        <v>2023-11</v>
      </c>
      <c r="K3113" s="182">
        <f>All_Opps[[#This Row],[Created Date2]]*1</f>
        <v>45251</v>
      </c>
      <c r="L3113" s="183">
        <f>YEAR(All_Opps[[#This Row],[Created_Date]])</f>
        <v>2023</v>
      </c>
      <c r="M3113" s="184">
        <f>WEEKNUM(All_Opps[[#This Row],[Created_Date]],16)</f>
        <v>47</v>
      </c>
      <c r="N3113" s="182">
        <f>All_Opps[[#This Row],[Close Date]]*1</f>
        <v>45251</v>
      </c>
      <c r="O3113" s="185">
        <f>YEAR(All_Opps[[#This Row],[Close_Date]])</f>
        <v>2023</v>
      </c>
      <c r="P3113" s="183">
        <f>MONTH(All_Opps[[#This Row],[Close Date]])</f>
        <v>11</v>
      </c>
      <c r="Q3113" s="181">
        <f>WEEKNUM(All_Opps[[#This Row],[Close Date]],1)</f>
        <v>47</v>
      </c>
      <c r="R311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13" s="4" t="s">
        <v>6537</v>
      </c>
      <c r="T3113" s="4" t="s">
        <v>6538</v>
      </c>
      <c r="U3113" s="68">
        <v>45251</v>
      </c>
      <c r="V3113" s="347" t="s">
        <v>23</v>
      </c>
      <c r="W3113" s="341">
        <v>0</v>
      </c>
      <c r="X3113" s="4" t="s">
        <v>11</v>
      </c>
      <c r="Y3113" s="4" t="s">
        <v>328</v>
      </c>
      <c r="Z3113" s="68">
        <v>45251</v>
      </c>
    </row>
    <row r="3114" spans="1:26" ht="12.75" x14ac:dyDescent="0.35">
      <c r="A31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3114" s="181" t="str">
        <f>IF(All_Opps[[#This Row],[WeekMod]]&lt;&gt;"",CONCATENATE(All_Opps[[#This Row],[Opp Year]],"-",TEXT(All_Opps[[#This Row],[WeekMod]],"00#")),"")</f>
        <v>2024-047</v>
      </c>
      <c r="C31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3114" s="181" t="str">
        <f>CONCATENATE(All_Opps[[#This Row],[Opp Year]],"-",TEXT(All_Opps[[#This Row],[Week]],"00#"))</f>
        <v>2024-047</v>
      </c>
      <c r="E3114" s="181">
        <f>IFERROR(VALUE(RIGHT(All_Opps[[#This Row],[Opportunity Name]],2)),"")</f>
        <v>3</v>
      </c>
      <c r="F3114" s="181">
        <f>IFERROR(("20"&amp;LEFT(All_Opps[[#This Row],[Opportunity Name]],2))*1,"")</f>
        <v>2024</v>
      </c>
      <c r="G3114" s="181" t="str">
        <f>MID(All_Opps[[#This Row],[Opportunity Name]],3,2)</f>
        <v>01</v>
      </c>
      <c r="H3114" s="181" t="str">
        <f>LEFT(All_Opps[[#This Row],[Opportunity Name]],7)</f>
        <v>2401 Ta</v>
      </c>
      <c r="I3114" s="181" t="str" cm="1">
        <f t="array" ref="I31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14" s="181" t="str">
        <f>YEAR(All_Opps[[#This Row],[Close_Date]])&amp;"-"&amp;TEXT(MONTH(All_Opps[[#This Row],[Close_Date]]),"00")</f>
        <v>2023-11</v>
      </c>
      <c r="K3114" s="182">
        <f>All_Opps[[#This Row],[Created Date2]]*1</f>
        <v>45241</v>
      </c>
      <c r="L3114" s="183">
        <f>YEAR(All_Opps[[#This Row],[Created_Date]])</f>
        <v>2023</v>
      </c>
      <c r="M3114" s="184">
        <f>WEEKNUM(All_Opps[[#This Row],[Created_Date]],16)</f>
        <v>46</v>
      </c>
      <c r="N3114" s="182">
        <f>All_Opps[[#This Row],[Close Date]]*1</f>
        <v>45254</v>
      </c>
      <c r="O3114" s="185">
        <f>YEAR(All_Opps[[#This Row],[Close_Date]])</f>
        <v>2023</v>
      </c>
      <c r="P3114" s="183">
        <f>MONTH(All_Opps[[#This Row],[Close Date]])</f>
        <v>11</v>
      </c>
      <c r="Q3114" s="181">
        <f>WEEKNUM(All_Opps[[#This Row],[Close Date]],1)</f>
        <v>47</v>
      </c>
      <c r="R31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14" s="4" t="s">
        <v>6539</v>
      </c>
      <c r="T3114" s="4" t="s">
        <v>6540</v>
      </c>
      <c r="U3114" s="68">
        <v>45254</v>
      </c>
      <c r="V3114" s="347" t="s">
        <v>18</v>
      </c>
      <c r="W3114" s="9">
        <v>70460</v>
      </c>
      <c r="X3114" s="4" t="s">
        <v>6</v>
      </c>
      <c r="Y3114" s="4" t="s">
        <v>1285</v>
      </c>
      <c r="Z3114" s="68">
        <v>45241</v>
      </c>
    </row>
    <row r="3115" spans="1:26" ht="12.75" x14ac:dyDescent="0.35">
      <c r="A311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115" s="181" t="str">
        <f>IF(All_Opps[[#This Row],[WeekMod]]&lt;&gt;"",CONCATENATE(All_Opps[[#This Row],[Opp Year]],"-",TEXT(All_Opps[[#This Row],[WeekMod]],"00#")),"")</f>
        <v/>
      </c>
      <c r="C31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115" s="181" t="str">
        <f>CONCATENATE(All_Opps[[#This Row],[Opp Year]],"-",TEXT(All_Opps[[#This Row],[Week]],"00#"))</f>
        <v>2025-001</v>
      </c>
      <c r="E3115" s="181">
        <f>IFERROR(VALUE(RIGHT(All_Opps[[#This Row],[Opportunity Name]],2)),"")</f>
        <v>4</v>
      </c>
      <c r="F3115" s="181">
        <f>IFERROR(("20"&amp;LEFT(All_Opps[[#This Row],[Opportunity Name]],2))*1,"")</f>
        <v>2025</v>
      </c>
      <c r="G3115" s="181" t="str">
        <f>MID(All_Opps[[#This Row],[Opportunity Name]],3,2)</f>
        <v>06</v>
      </c>
      <c r="H3115" s="181" t="str">
        <f>LEFT(All_Opps[[#This Row],[Opportunity Name]],7)</f>
        <v>2506-01</v>
      </c>
      <c r="I3115" s="181" t="str" cm="1">
        <f t="array" ref="I31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15" s="181" t="str">
        <f>YEAR(All_Opps[[#This Row],[Close_Date]])&amp;"-"&amp;TEXT(MONTH(All_Opps[[#This Row],[Close_Date]]),"00")</f>
        <v>2023-12</v>
      </c>
      <c r="K3115" s="182">
        <f>All_Opps[[#This Row],[Created Date2]]*1</f>
        <v>45264</v>
      </c>
      <c r="L3115" s="183">
        <f>YEAR(All_Opps[[#This Row],[Created_Date]])</f>
        <v>2023</v>
      </c>
      <c r="M3115" s="184">
        <f>WEEKNUM(All_Opps[[#This Row],[Created_Date]],16)</f>
        <v>49</v>
      </c>
      <c r="N3115" s="182">
        <f>All_Opps[[#This Row],[Close Date]]*1</f>
        <v>45277</v>
      </c>
      <c r="O3115" s="185">
        <f>YEAR(All_Opps[[#This Row],[Close_Date]])</f>
        <v>2023</v>
      </c>
      <c r="P3115" s="183">
        <f>MONTH(All_Opps[[#This Row],[Close Date]])</f>
        <v>12</v>
      </c>
      <c r="Q3115" s="181">
        <f>WEEKNUM(All_Opps[[#This Row],[Close Date]],1)</f>
        <v>51</v>
      </c>
      <c r="R311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545</v>
      </c>
      <c r="S3115" s="4" t="s">
        <v>6541</v>
      </c>
      <c r="T3115" s="4" t="s">
        <v>6542</v>
      </c>
      <c r="U3115" s="68">
        <v>45277</v>
      </c>
      <c r="V3115" s="347" t="s">
        <v>19</v>
      </c>
      <c r="W3115" s="341">
        <v>110879</v>
      </c>
      <c r="X3115" s="4" t="s">
        <v>181</v>
      </c>
      <c r="Y3115" s="4" t="s">
        <v>328</v>
      </c>
      <c r="Z3115" s="68">
        <v>45264</v>
      </c>
    </row>
    <row r="3116" spans="1:26" ht="12.75" x14ac:dyDescent="0.35">
      <c r="A311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116" s="181" t="str">
        <f>IF(All_Opps[[#This Row],[WeekMod]]&lt;&gt;"",CONCATENATE(All_Opps[[#This Row],[Opp Year]],"-",TEXT(All_Opps[[#This Row],[WeekMod]],"00#")),"")</f>
        <v/>
      </c>
      <c r="C31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116" s="181" t="str">
        <f>CONCATENATE(All_Opps[[#This Row],[Opp Year]],"-",TEXT(All_Opps[[#This Row],[Week]],"00#"))</f>
        <v>2025-001</v>
      </c>
      <c r="E3116" s="181">
        <f>IFERROR(VALUE(RIGHT(All_Opps[[#This Row],[Opportunity Name]],2)),"")</f>
        <v>2</v>
      </c>
      <c r="F3116" s="181">
        <f>IFERROR(("20"&amp;LEFT(All_Opps[[#This Row],[Opportunity Name]],2))*1,"")</f>
        <v>2025</v>
      </c>
      <c r="G3116" s="181" t="str">
        <f>MID(All_Opps[[#This Row],[Opportunity Name]],3,2)</f>
        <v>02</v>
      </c>
      <c r="H3116" s="181" t="str">
        <f>LEFT(All_Opps[[#This Row],[Opportunity Name]],7)</f>
        <v>2502-02</v>
      </c>
      <c r="I3116" s="181" t="str" cm="1">
        <f t="array" ref="I31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16" s="181" t="str">
        <f>YEAR(All_Opps[[#This Row],[Close_Date]])&amp;"-"&amp;TEXT(MONTH(All_Opps[[#This Row],[Close_Date]]),"00")</f>
        <v>2023-11</v>
      </c>
      <c r="K3116" s="182">
        <f>All_Opps[[#This Row],[Created Date2]]*1</f>
        <v>45221</v>
      </c>
      <c r="L3116" s="183">
        <f>YEAR(All_Opps[[#This Row],[Created_Date]])</f>
        <v>2023</v>
      </c>
      <c r="M3116" s="184">
        <f>WEEKNUM(All_Opps[[#This Row],[Created_Date]],16)</f>
        <v>43</v>
      </c>
      <c r="N3116" s="182">
        <f>All_Opps[[#This Row],[Close Date]]*1</f>
        <v>45237</v>
      </c>
      <c r="O3116" s="185">
        <f>YEAR(All_Opps[[#This Row],[Close_Date]])</f>
        <v>2023</v>
      </c>
      <c r="P3116" s="183">
        <f>MONTH(All_Opps[[#This Row],[Close Date]])</f>
        <v>11</v>
      </c>
      <c r="Q3116" s="181">
        <f>WEEKNUM(All_Opps[[#This Row],[Close Date]],1)</f>
        <v>45</v>
      </c>
      <c r="R311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468</v>
      </c>
      <c r="S3116" s="4" t="s">
        <v>6543</v>
      </c>
      <c r="T3116" s="4" t="s">
        <v>6544</v>
      </c>
      <c r="U3116" s="68">
        <v>45237</v>
      </c>
      <c r="V3116" s="347" t="s">
        <v>19</v>
      </c>
      <c r="W3116" s="9">
        <v>33403</v>
      </c>
      <c r="X3116" s="4" t="s">
        <v>11</v>
      </c>
      <c r="Y3116" s="4" t="s">
        <v>1285</v>
      </c>
      <c r="Z3116" s="68">
        <v>45221</v>
      </c>
    </row>
    <row r="3117" spans="1:26" ht="12.75" x14ac:dyDescent="0.35">
      <c r="A311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117" s="181" t="str">
        <f>IF(All_Opps[[#This Row],[WeekMod]]&lt;&gt;"",CONCATENATE(All_Opps[[#This Row],[Opp Year]],"-",TEXT(All_Opps[[#This Row],[WeekMod]],"00#")),"")</f>
        <v/>
      </c>
      <c r="C31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117" s="181" t="str">
        <f>CONCATENATE(All_Opps[[#This Row],[Opp Year]],"-",TEXT(All_Opps[[#This Row],[Week]],"00#"))</f>
        <v>2025-001</v>
      </c>
      <c r="E3117" s="181">
        <f>IFERROR(VALUE(RIGHT(All_Opps[[#This Row],[Opportunity Name]],2)),"")</f>
        <v>2</v>
      </c>
      <c r="F3117" s="181">
        <f>IFERROR(("20"&amp;LEFT(All_Opps[[#This Row],[Opportunity Name]],2))*1,"")</f>
        <v>2025</v>
      </c>
      <c r="G3117" s="181" t="str">
        <f>MID(All_Opps[[#This Row],[Opportunity Name]],3,2)</f>
        <v>01</v>
      </c>
      <c r="H3117" s="181" t="str">
        <f>LEFT(All_Opps[[#This Row],[Opportunity Name]],7)</f>
        <v>2501-01</v>
      </c>
      <c r="I3117" s="181" t="str" cm="1">
        <f t="array" ref="I31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17" s="181" t="str">
        <f>YEAR(All_Opps[[#This Row],[Close_Date]])&amp;"-"&amp;TEXT(MONTH(All_Opps[[#This Row],[Close_Date]]),"00")</f>
        <v>2023-11</v>
      </c>
      <c r="K3117" s="182">
        <f>All_Opps[[#This Row],[Created Date2]]*1</f>
        <v>45245</v>
      </c>
      <c r="L3117" s="183">
        <f>YEAR(All_Opps[[#This Row],[Created_Date]])</f>
        <v>2023</v>
      </c>
      <c r="M3117" s="184">
        <f>WEEKNUM(All_Opps[[#This Row],[Created_Date]],16)</f>
        <v>46</v>
      </c>
      <c r="N3117" s="182">
        <f>All_Opps[[#This Row],[Close Date]]*1</f>
        <v>45259</v>
      </c>
      <c r="O3117" s="185">
        <f>YEAR(All_Opps[[#This Row],[Close_Date]])</f>
        <v>2023</v>
      </c>
      <c r="P3117" s="183">
        <f>MONTH(All_Opps[[#This Row],[Close Date]])</f>
        <v>11</v>
      </c>
      <c r="Q3117" s="181">
        <f>WEEKNUM(All_Opps[[#This Row],[Close Date]],1)</f>
        <v>48</v>
      </c>
      <c r="R311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413</v>
      </c>
      <c r="S3117" s="4" t="s">
        <v>6545</v>
      </c>
      <c r="T3117" s="4" t="s">
        <v>6546</v>
      </c>
      <c r="U3117" s="68">
        <v>45259</v>
      </c>
      <c r="V3117" s="347" t="s">
        <v>19</v>
      </c>
      <c r="W3117" s="341">
        <v>65072</v>
      </c>
      <c r="X3117" s="4" t="s">
        <v>13</v>
      </c>
      <c r="Y3117" s="4" t="s">
        <v>328</v>
      </c>
      <c r="Z3117" s="68">
        <v>45245</v>
      </c>
    </row>
    <row r="3118" spans="1:26" ht="12.75" x14ac:dyDescent="0.35">
      <c r="A31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100</v>
      </c>
      <c r="B3118" s="181" t="str">
        <f>IF(All_Opps[[#This Row],[WeekMod]]&lt;&gt;"",CONCATENATE(All_Opps[[#This Row],[Opp Year]],"-",TEXT(All_Opps[[#This Row],[WeekMod]],"00#")),"")</f>
        <v>2023-100</v>
      </c>
      <c r="C31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100</v>
      </c>
      <c r="D3118" s="181" t="str">
        <f>CONCATENATE(All_Opps[[#This Row],[Opp Year]],"-",TEXT(All_Opps[[#This Row],[Week]],"00#"))</f>
        <v>2023-100</v>
      </c>
      <c r="E3118" s="181">
        <f>IFERROR(VALUE(RIGHT(All_Opps[[#This Row],[Opportunity Name]],2)),"")</f>
        <v>4</v>
      </c>
      <c r="F3118" s="181">
        <f>IFERROR(("20"&amp;LEFT(All_Opps[[#This Row],[Opportunity Name]],2))*1,"")</f>
        <v>2023</v>
      </c>
      <c r="G3118" s="181" t="str">
        <f>MID(All_Opps[[#This Row],[Opportunity Name]],3,2)</f>
        <v>07</v>
      </c>
      <c r="H3118" s="181" t="str">
        <f>LEFT(All_Opps[[#This Row],[Opportunity Name]],7)</f>
        <v>2307 Ga</v>
      </c>
      <c r="I3118" s="181" t="str" cm="1">
        <f t="array" ref="I31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18" s="181" t="str">
        <f>YEAR(All_Opps[[#This Row],[Close_Date]])&amp;"-"&amp;TEXT(MONTH(All_Opps[[#This Row],[Close_Date]]),"00")</f>
        <v>2023-11</v>
      </c>
      <c r="K3118" s="182">
        <f>All_Opps[[#This Row],[Created Date2]]*1</f>
        <v>44816</v>
      </c>
      <c r="L3118" s="183">
        <f>YEAR(All_Opps[[#This Row],[Created_Date]])</f>
        <v>2022</v>
      </c>
      <c r="M3118" s="184">
        <f>WEEKNUM(All_Opps[[#This Row],[Created_Date]],16)</f>
        <v>37</v>
      </c>
      <c r="N3118" s="182">
        <f>All_Opps[[#This Row],[Close Date]]*1</f>
        <v>45258</v>
      </c>
      <c r="O3118" s="185">
        <f>YEAR(All_Opps[[#This Row],[Close_Date]])</f>
        <v>2023</v>
      </c>
      <c r="P3118" s="183">
        <f>MONTH(All_Opps[[#This Row],[Close Date]])</f>
        <v>11</v>
      </c>
      <c r="Q3118" s="181">
        <f>WEEKNUM(All_Opps[[#This Row],[Close Date]],1)</f>
        <v>48</v>
      </c>
      <c r="R311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18" s="4" t="s">
        <v>6547</v>
      </c>
      <c r="T3118" s="4" t="s">
        <v>6548</v>
      </c>
      <c r="U3118" s="68">
        <v>45258</v>
      </c>
      <c r="V3118" s="347" t="s">
        <v>18</v>
      </c>
      <c r="W3118" s="9">
        <v>155041</v>
      </c>
      <c r="X3118" s="4" t="s">
        <v>15</v>
      </c>
      <c r="Y3118" s="4" t="s">
        <v>5320</v>
      </c>
      <c r="Z3118" s="68">
        <v>44816</v>
      </c>
    </row>
    <row r="3119" spans="1:26" ht="12.75" x14ac:dyDescent="0.35">
      <c r="A31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98</v>
      </c>
      <c r="B3119" s="181" t="str">
        <f>IF(All_Opps[[#This Row],[WeekMod]]&lt;&gt;"",CONCATENATE(All_Opps[[#This Row],[Opp Year]],"-",TEXT(All_Opps[[#This Row],[WeekMod]],"00#")),"")</f>
        <v>2023-098</v>
      </c>
      <c r="C31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98</v>
      </c>
      <c r="D3119" s="181" t="str">
        <f>CONCATENATE(All_Opps[[#This Row],[Opp Year]],"-",TEXT(All_Opps[[#This Row],[Week]],"00#"))</f>
        <v>2023-098</v>
      </c>
      <c r="E3119" s="181">
        <f>IFERROR(VALUE(RIGHT(All_Opps[[#This Row],[Opportunity Name]],2)),"")</f>
        <v>5</v>
      </c>
      <c r="F3119" s="181">
        <f>IFERROR(("20"&amp;LEFT(All_Opps[[#This Row],[Opportunity Name]],2))*1,"")</f>
        <v>2023</v>
      </c>
      <c r="G3119" s="181" t="str">
        <f>MID(All_Opps[[#This Row],[Opportunity Name]],3,2)</f>
        <v>12</v>
      </c>
      <c r="H3119" s="181" t="str">
        <f>LEFT(All_Opps[[#This Row],[Opportunity Name]],7)</f>
        <v>2312 Os</v>
      </c>
      <c r="I3119" s="181" t="str" cm="1">
        <f t="array" ref="I31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19" s="181" t="str">
        <f>YEAR(All_Opps[[#This Row],[Close_Date]])&amp;"-"&amp;TEXT(MONTH(All_Opps[[#This Row],[Close_Date]]),"00")</f>
        <v>2023-11</v>
      </c>
      <c r="K3119" s="182">
        <f>All_Opps[[#This Row],[Created Date2]]*1</f>
        <v>44942</v>
      </c>
      <c r="L3119" s="183">
        <f>YEAR(All_Opps[[#This Row],[Created_Date]])</f>
        <v>2023</v>
      </c>
      <c r="M3119" s="184">
        <f>WEEKNUM(All_Opps[[#This Row],[Created_Date]],16)</f>
        <v>3</v>
      </c>
      <c r="N3119" s="182">
        <f>All_Opps[[#This Row],[Close Date]]*1</f>
        <v>45246</v>
      </c>
      <c r="O3119" s="185">
        <f>YEAR(All_Opps[[#This Row],[Close_Date]])</f>
        <v>2023</v>
      </c>
      <c r="P3119" s="183">
        <f>MONTH(All_Opps[[#This Row],[Close Date]])</f>
        <v>11</v>
      </c>
      <c r="Q3119" s="181">
        <f>WEEKNUM(All_Opps[[#This Row],[Close Date]],1)</f>
        <v>46</v>
      </c>
      <c r="R31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19" s="4" t="s">
        <v>6549</v>
      </c>
      <c r="T3119" s="4" t="s">
        <v>6550</v>
      </c>
      <c r="U3119" s="68">
        <v>45246</v>
      </c>
      <c r="V3119" s="347" t="s">
        <v>18</v>
      </c>
      <c r="W3119" s="9">
        <v>159941</v>
      </c>
      <c r="X3119" s="4" t="s">
        <v>13</v>
      </c>
      <c r="Y3119" s="4" t="s">
        <v>5320</v>
      </c>
      <c r="Z3119" s="68">
        <v>44942</v>
      </c>
    </row>
    <row r="3120" spans="1:26" ht="12.75" x14ac:dyDescent="0.35">
      <c r="A31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103</v>
      </c>
      <c r="B3120" s="181" t="str">
        <f>IF(All_Opps[[#This Row],[WeekMod]]&lt;&gt;"",CONCATENATE(All_Opps[[#This Row],[Opp Year]],"-",TEXT(All_Opps[[#This Row],[WeekMod]],"00#")),"")</f>
        <v>2023-103</v>
      </c>
      <c r="C31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103</v>
      </c>
      <c r="D3120" s="181" t="str">
        <f>CONCATENATE(All_Opps[[#This Row],[Opp Year]],"-",TEXT(All_Opps[[#This Row],[Week]],"00#"))</f>
        <v>2023-103</v>
      </c>
      <c r="E3120" s="181">
        <f>IFERROR(VALUE(RIGHT(All_Opps[[#This Row],[Opportunity Name]],2)),"")</f>
        <v>2</v>
      </c>
      <c r="F3120" s="181">
        <f>IFERROR(("20"&amp;LEFT(All_Opps[[#This Row],[Opportunity Name]],2))*1,"")</f>
        <v>2023</v>
      </c>
      <c r="G3120" s="181" t="str">
        <f>MID(All_Opps[[#This Row],[Opportunity Name]],3,2)</f>
        <v>05</v>
      </c>
      <c r="H3120" s="181" t="str">
        <f>LEFT(All_Opps[[#This Row],[Opportunity Name]],7)</f>
        <v>2305 Ki</v>
      </c>
      <c r="I3120" s="181" t="str" cm="1">
        <f t="array" ref="I31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20" s="181" t="str">
        <f>YEAR(All_Opps[[#This Row],[Close_Date]])&amp;"-"&amp;TEXT(MONTH(All_Opps[[#This Row],[Close_Date]]),"00")</f>
        <v>2023-12</v>
      </c>
      <c r="K3120" s="182">
        <f>All_Opps[[#This Row],[Created Date2]]*1</f>
        <v>45042</v>
      </c>
      <c r="L3120" s="183">
        <f>YEAR(All_Opps[[#This Row],[Created_Date]])</f>
        <v>2023</v>
      </c>
      <c r="M3120" s="184">
        <f>WEEKNUM(All_Opps[[#This Row],[Created_Date]],16)</f>
        <v>17</v>
      </c>
      <c r="N3120" s="182">
        <f>All_Opps[[#This Row],[Close Date]]*1</f>
        <v>45283</v>
      </c>
      <c r="O3120" s="185">
        <f>YEAR(All_Opps[[#This Row],[Close_Date]])</f>
        <v>2023</v>
      </c>
      <c r="P3120" s="183">
        <f>MONTH(All_Opps[[#This Row],[Close Date]])</f>
        <v>12</v>
      </c>
      <c r="Q3120" s="181">
        <f>WEEKNUM(All_Opps[[#This Row],[Close Date]],1)</f>
        <v>51</v>
      </c>
      <c r="R31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20" s="4" t="s">
        <v>6551</v>
      </c>
      <c r="T3120" s="4" t="s">
        <v>6552</v>
      </c>
      <c r="U3120" s="68">
        <v>45283</v>
      </c>
      <c r="V3120" s="347" t="s">
        <v>18</v>
      </c>
      <c r="W3120" s="9">
        <v>55215</v>
      </c>
      <c r="X3120" s="4" t="s">
        <v>11</v>
      </c>
      <c r="Y3120" s="4" t="s">
        <v>5320</v>
      </c>
      <c r="Z3120" s="68">
        <v>45042</v>
      </c>
    </row>
    <row r="3121" spans="1:26" ht="12.75" x14ac:dyDescent="0.35">
      <c r="A31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98</v>
      </c>
      <c r="B3121" s="181" t="str">
        <f>IF(All_Opps[[#This Row],[WeekMod]]&lt;&gt;"",CONCATENATE(All_Opps[[#This Row],[Opp Year]],"-",TEXT(All_Opps[[#This Row],[WeekMod]],"00#")),"")</f>
        <v>2023-098</v>
      </c>
      <c r="C31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98</v>
      </c>
      <c r="D3121" s="181" t="str">
        <f>CONCATENATE(All_Opps[[#This Row],[Opp Year]],"-",TEXT(All_Opps[[#This Row],[Week]],"00#"))</f>
        <v>2023-098</v>
      </c>
      <c r="E3121" s="181">
        <f>IFERROR(VALUE(RIGHT(All_Opps[[#This Row],[Opportunity Name]],2)),"")</f>
        <v>1</v>
      </c>
      <c r="F3121" s="181">
        <f>IFERROR(("20"&amp;LEFT(All_Opps[[#This Row],[Opportunity Name]],2))*1,"")</f>
        <v>2023</v>
      </c>
      <c r="G3121" s="181" t="str">
        <f>MID(All_Opps[[#This Row],[Opportunity Name]],3,2)</f>
        <v>05</v>
      </c>
      <c r="H3121" s="181" t="str">
        <f>LEFT(All_Opps[[#This Row],[Opportunity Name]],7)</f>
        <v>2305 Ur</v>
      </c>
      <c r="I3121" s="181" t="str" cm="1">
        <f t="array" ref="I31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21" s="181" t="str">
        <f>YEAR(All_Opps[[#This Row],[Close_Date]])&amp;"-"&amp;TEXT(MONTH(All_Opps[[#This Row],[Close_Date]]),"00")</f>
        <v>2023-11</v>
      </c>
      <c r="K3121" s="182">
        <f>All_Opps[[#This Row],[Created Date2]]*1</f>
        <v>44961</v>
      </c>
      <c r="L3121" s="183">
        <f>YEAR(All_Opps[[#This Row],[Created_Date]])</f>
        <v>2023</v>
      </c>
      <c r="M3121" s="184">
        <f>WEEKNUM(All_Opps[[#This Row],[Created_Date]],16)</f>
        <v>6</v>
      </c>
      <c r="N3121" s="182">
        <f>All_Opps[[#This Row],[Close Date]]*1</f>
        <v>45244</v>
      </c>
      <c r="O3121" s="185">
        <f>YEAR(All_Opps[[#This Row],[Close_Date]])</f>
        <v>2023</v>
      </c>
      <c r="P3121" s="183">
        <f>MONTH(All_Opps[[#This Row],[Close Date]])</f>
        <v>11</v>
      </c>
      <c r="Q3121" s="181">
        <f>WEEKNUM(All_Opps[[#This Row],[Close Date]],1)</f>
        <v>46</v>
      </c>
      <c r="R31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21" s="4" t="s">
        <v>6553</v>
      </c>
      <c r="T3121" s="4" t="s">
        <v>6554</v>
      </c>
      <c r="U3121" s="68">
        <v>45244</v>
      </c>
      <c r="V3121" s="347" t="s">
        <v>18</v>
      </c>
      <c r="W3121" s="9">
        <v>36869</v>
      </c>
      <c r="X3121" s="4" t="s">
        <v>12</v>
      </c>
      <c r="Y3121" s="4" t="s">
        <v>5320</v>
      </c>
      <c r="Z3121" s="68">
        <v>44961</v>
      </c>
    </row>
    <row r="3122" spans="1:26" ht="12.75" x14ac:dyDescent="0.35">
      <c r="A31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99</v>
      </c>
      <c r="B3122" s="181" t="str">
        <f>IF(All_Opps[[#This Row],[WeekMod]]&lt;&gt;"",CONCATENATE(All_Opps[[#This Row],[Opp Year]],"-",TEXT(All_Opps[[#This Row],[WeekMod]],"00#")),"")</f>
        <v>2023-099</v>
      </c>
      <c r="C31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99</v>
      </c>
      <c r="D3122" s="181" t="str">
        <f>CONCATENATE(All_Opps[[#This Row],[Opp Year]],"-",TEXT(All_Opps[[#This Row],[Week]],"00#"))</f>
        <v>2023-099</v>
      </c>
      <c r="E3122" s="181">
        <f>IFERROR(VALUE(RIGHT(All_Opps[[#This Row],[Opportunity Name]],2)),"")</f>
        <v>3</v>
      </c>
      <c r="F3122" s="181">
        <f>IFERROR(("20"&amp;LEFT(All_Opps[[#This Row],[Opportunity Name]],2))*1,"")</f>
        <v>2023</v>
      </c>
      <c r="G3122" s="181" t="str">
        <f>MID(All_Opps[[#This Row],[Opportunity Name]],3,2)</f>
        <v>12</v>
      </c>
      <c r="H3122" s="181" t="str">
        <f>LEFT(All_Opps[[#This Row],[Opportunity Name]],7)</f>
        <v>2312 Ko</v>
      </c>
      <c r="I3122" s="181" t="str" cm="1">
        <f t="array" ref="I31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22" s="181" t="str">
        <f>YEAR(All_Opps[[#This Row],[Close_Date]])&amp;"-"&amp;TEXT(MONTH(All_Opps[[#This Row],[Close_Date]]),"00")</f>
        <v>2023-11</v>
      </c>
      <c r="K3122" s="182">
        <f>All_Opps[[#This Row],[Created Date2]]*1</f>
        <v>44998</v>
      </c>
      <c r="L3122" s="183">
        <f>YEAR(All_Opps[[#This Row],[Created_Date]])</f>
        <v>2023</v>
      </c>
      <c r="M3122" s="184">
        <f>WEEKNUM(All_Opps[[#This Row],[Created_Date]],16)</f>
        <v>11</v>
      </c>
      <c r="N3122" s="182">
        <f>All_Opps[[#This Row],[Close Date]]*1</f>
        <v>45250</v>
      </c>
      <c r="O3122" s="185">
        <f>YEAR(All_Opps[[#This Row],[Close_Date]])</f>
        <v>2023</v>
      </c>
      <c r="P3122" s="183">
        <f>MONTH(All_Opps[[#This Row],[Close Date]])</f>
        <v>11</v>
      </c>
      <c r="Q3122" s="181">
        <f>WEEKNUM(All_Opps[[#This Row],[Close Date]],1)</f>
        <v>47</v>
      </c>
      <c r="R31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22" s="4" t="s">
        <v>6555</v>
      </c>
      <c r="T3122" s="4" t="s">
        <v>6556</v>
      </c>
      <c r="U3122" s="68">
        <v>45250</v>
      </c>
      <c r="V3122" s="347" t="s">
        <v>18</v>
      </c>
      <c r="W3122" s="9">
        <v>108593</v>
      </c>
      <c r="X3122" s="4" t="s">
        <v>161</v>
      </c>
      <c r="Y3122" s="4" t="s">
        <v>5320</v>
      </c>
      <c r="Z3122" s="68">
        <v>44998</v>
      </c>
    </row>
    <row r="3123" spans="1:26" ht="12.75" x14ac:dyDescent="0.35">
      <c r="A31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3123" s="181" t="str">
        <f>IF(All_Opps[[#This Row],[WeekMod]]&lt;&gt;"",CONCATENATE(All_Opps[[#This Row],[Opp Year]],"-",TEXT(All_Opps[[#This Row],[WeekMod]],"00#")),"")</f>
        <v>2024-048</v>
      </c>
      <c r="C31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3123" s="181" t="str">
        <f>CONCATENATE(All_Opps[[#This Row],[Opp Year]],"-",TEXT(All_Opps[[#This Row],[Week]],"00#"))</f>
        <v>2024-048</v>
      </c>
      <c r="E3123" s="181">
        <f>IFERROR(VALUE(RIGHT(All_Opps[[#This Row],[Opportunity Name]],2)),"")</f>
        <v>4</v>
      </c>
      <c r="F3123" s="181">
        <f>IFERROR(("20"&amp;LEFT(All_Opps[[#This Row],[Opportunity Name]],2))*1,"")</f>
        <v>2024</v>
      </c>
      <c r="G3123" s="181" t="str">
        <f>MID(All_Opps[[#This Row],[Opportunity Name]],3,2)</f>
        <v>05</v>
      </c>
      <c r="H3123" s="181" t="str">
        <f>LEFT(All_Opps[[#This Row],[Opportunity Name]],7)</f>
        <v>2405 Za</v>
      </c>
      <c r="I3123" s="181" t="str" cm="1">
        <f t="array" ref="I31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23" s="181" t="str">
        <f>YEAR(All_Opps[[#This Row],[Close_Date]])&amp;"-"&amp;TEXT(MONTH(All_Opps[[#This Row],[Close_Date]]),"00")</f>
        <v>2023-11</v>
      </c>
      <c r="K3123" s="182">
        <f>All_Opps[[#This Row],[Created Date2]]*1</f>
        <v>45009</v>
      </c>
      <c r="L3123" s="183">
        <f>YEAR(All_Opps[[#This Row],[Created_Date]])</f>
        <v>2023</v>
      </c>
      <c r="M3123" s="184">
        <f>WEEKNUM(All_Opps[[#This Row],[Created_Date]],16)</f>
        <v>12</v>
      </c>
      <c r="N3123" s="182">
        <f>All_Opps[[#This Row],[Close Date]]*1</f>
        <v>45258</v>
      </c>
      <c r="O3123" s="185">
        <f>YEAR(All_Opps[[#This Row],[Close_Date]])</f>
        <v>2023</v>
      </c>
      <c r="P3123" s="183">
        <f>MONTH(All_Opps[[#This Row],[Close Date]])</f>
        <v>11</v>
      </c>
      <c r="Q3123" s="181">
        <f>WEEKNUM(All_Opps[[#This Row],[Close Date]],1)</f>
        <v>48</v>
      </c>
      <c r="R312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23" s="4" t="s">
        <v>6557</v>
      </c>
      <c r="T3123" s="4" t="s">
        <v>6558</v>
      </c>
      <c r="U3123" s="68">
        <v>45258</v>
      </c>
      <c r="V3123" s="347" t="s">
        <v>18</v>
      </c>
      <c r="W3123" s="9">
        <v>138428</v>
      </c>
      <c r="X3123" s="4" t="s">
        <v>13</v>
      </c>
      <c r="Y3123" s="4" t="s">
        <v>5320</v>
      </c>
      <c r="Z3123" s="68">
        <v>45009</v>
      </c>
    </row>
    <row r="3124" spans="1:26" ht="12.75" x14ac:dyDescent="0.35">
      <c r="A31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3124" s="181" t="str">
        <f>IF(All_Opps[[#This Row],[WeekMod]]&lt;&gt;"",CONCATENATE(All_Opps[[#This Row],[Opp Year]],"-",TEXT(All_Opps[[#This Row],[WeekMod]],"00#")),"")</f>
        <v>2024-046</v>
      </c>
      <c r="C31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3124" s="181" t="str">
        <f>CONCATENATE(All_Opps[[#This Row],[Opp Year]],"-",TEXT(All_Opps[[#This Row],[Week]],"00#"))</f>
        <v>2024-046</v>
      </c>
      <c r="E3124" s="181">
        <f>IFERROR(VALUE(RIGHT(All_Opps[[#This Row],[Opportunity Name]],2)),"")</f>
        <v>2</v>
      </c>
      <c r="F3124" s="181">
        <f>IFERROR(("20"&amp;LEFT(All_Opps[[#This Row],[Opportunity Name]],2))*1,"")</f>
        <v>2024</v>
      </c>
      <c r="G3124" s="181" t="str">
        <f>MID(All_Opps[[#This Row],[Opportunity Name]],3,2)</f>
        <v>02</v>
      </c>
      <c r="H3124" s="181" t="str">
        <f>LEFT(All_Opps[[#This Row],[Opportunity Name]],7)</f>
        <v>2402 Pe</v>
      </c>
      <c r="I3124" s="181" t="str" cm="1">
        <f t="array" ref="I31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24" s="181" t="str">
        <f>YEAR(All_Opps[[#This Row],[Close_Date]])&amp;"-"&amp;TEXT(MONTH(All_Opps[[#This Row],[Close_Date]]),"00")</f>
        <v>2023-11</v>
      </c>
      <c r="K3124" s="182">
        <f>All_Opps[[#This Row],[Created Date2]]*1</f>
        <v>45151</v>
      </c>
      <c r="L3124" s="183">
        <f>YEAR(All_Opps[[#This Row],[Created_Date]])</f>
        <v>2023</v>
      </c>
      <c r="M3124" s="184">
        <f>WEEKNUM(All_Opps[[#This Row],[Created_Date]],16)</f>
        <v>33</v>
      </c>
      <c r="N3124" s="182">
        <f>All_Opps[[#This Row],[Close Date]]*1</f>
        <v>45243</v>
      </c>
      <c r="O3124" s="185">
        <f>YEAR(All_Opps[[#This Row],[Close_Date]])</f>
        <v>2023</v>
      </c>
      <c r="P3124" s="183">
        <f>MONTH(All_Opps[[#This Row],[Close Date]])</f>
        <v>11</v>
      </c>
      <c r="Q3124" s="181">
        <f>WEEKNUM(All_Opps[[#This Row],[Close Date]],1)</f>
        <v>46</v>
      </c>
      <c r="R312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24" s="4" t="s">
        <v>6559</v>
      </c>
      <c r="T3124" s="4" t="s">
        <v>6560</v>
      </c>
      <c r="U3124" s="68">
        <v>45243</v>
      </c>
      <c r="V3124" s="347" t="s">
        <v>18</v>
      </c>
      <c r="W3124" s="9">
        <v>28394</v>
      </c>
      <c r="X3124" s="4" t="s">
        <v>13</v>
      </c>
      <c r="Y3124" s="4" t="s">
        <v>5320</v>
      </c>
      <c r="Z3124" s="68">
        <v>45151</v>
      </c>
    </row>
    <row r="3125" spans="1:26" ht="12.75" x14ac:dyDescent="0.35">
      <c r="A31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98</v>
      </c>
      <c r="B3125" s="181" t="str">
        <f>IF(All_Opps[[#This Row],[WeekMod]]&lt;&gt;"",CONCATENATE(All_Opps[[#This Row],[Opp Year]],"-",TEXT(All_Opps[[#This Row],[WeekMod]],"00#")),"")</f>
        <v>2023-098</v>
      </c>
      <c r="C31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98</v>
      </c>
      <c r="D3125" s="181" t="str">
        <f>CONCATENATE(All_Opps[[#This Row],[Opp Year]],"-",TEXT(All_Opps[[#This Row],[Week]],"00#"))</f>
        <v>2023-098</v>
      </c>
      <c r="E3125" s="181">
        <f>IFERROR(VALUE(RIGHT(All_Opps[[#This Row],[Opportunity Name]],2)),"")</f>
        <v>2</v>
      </c>
      <c r="F3125" s="181">
        <f>IFERROR(("20"&amp;LEFT(All_Opps[[#This Row],[Opportunity Name]],2))*1,"")</f>
        <v>2023</v>
      </c>
      <c r="G3125" s="181" t="str">
        <f>MID(All_Opps[[#This Row],[Opportunity Name]],3,2)</f>
        <v>12</v>
      </c>
      <c r="H3125" s="181" t="str">
        <f>LEFT(All_Opps[[#This Row],[Opportunity Name]],7)</f>
        <v>2312 Pe</v>
      </c>
      <c r="I3125" s="181" t="str" cm="1">
        <f t="array" ref="I31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25" s="181" t="str">
        <f>YEAR(All_Opps[[#This Row],[Close_Date]])&amp;"-"&amp;TEXT(MONTH(All_Opps[[#This Row],[Close_Date]]),"00")</f>
        <v>2023-11</v>
      </c>
      <c r="K3125" s="182">
        <f>All_Opps[[#This Row],[Created Date2]]*1</f>
        <v>45018</v>
      </c>
      <c r="L3125" s="183">
        <f>YEAR(All_Opps[[#This Row],[Created_Date]])</f>
        <v>2023</v>
      </c>
      <c r="M3125" s="184">
        <f>WEEKNUM(All_Opps[[#This Row],[Created_Date]],16)</f>
        <v>14</v>
      </c>
      <c r="N3125" s="182">
        <f>All_Opps[[#This Row],[Close Date]]*1</f>
        <v>45242</v>
      </c>
      <c r="O3125" s="185">
        <f>YEAR(All_Opps[[#This Row],[Close_Date]])</f>
        <v>2023</v>
      </c>
      <c r="P3125" s="183">
        <f>MONTH(All_Opps[[#This Row],[Close Date]])</f>
        <v>11</v>
      </c>
      <c r="Q3125" s="181">
        <f>WEEKNUM(All_Opps[[#This Row],[Close Date]],1)</f>
        <v>46</v>
      </c>
      <c r="R312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25" s="4" t="s">
        <v>6561</v>
      </c>
      <c r="T3125" s="4" t="s">
        <v>6562</v>
      </c>
      <c r="U3125" s="68">
        <v>45242</v>
      </c>
      <c r="V3125" s="347" t="s">
        <v>18</v>
      </c>
      <c r="W3125" s="9">
        <v>64956</v>
      </c>
      <c r="X3125" s="4" t="s">
        <v>13</v>
      </c>
      <c r="Y3125" s="4" t="s">
        <v>5320</v>
      </c>
      <c r="Z3125" s="68">
        <v>45018</v>
      </c>
    </row>
    <row r="3126" spans="1:26" ht="12.75" x14ac:dyDescent="0.35">
      <c r="A31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3126" s="181" t="str">
        <f>IF(All_Opps[[#This Row],[WeekMod]]&lt;&gt;"",CONCATENATE(All_Opps[[#This Row],[Opp Year]],"-",TEXT(All_Opps[[#This Row],[WeekMod]],"00#")),"")</f>
        <v>2024-047</v>
      </c>
      <c r="C31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3126" s="181" t="str">
        <f>CONCATENATE(All_Opps[[#This Row],[Opp Year]],"-",TEXT(All_Opps[[#This Row],[Week]],"00#"))</f>
        <v>2024-047</v>
      </c>
      <c r="E3126" s="181">
        <f>IFERROR(VALUE(RIGHT(All_Opps[[#This Row],[Opportunity Name]],2)),"")</f>
        <v>6</v>
      </c>
      <c r="F3126" s="181">
        <f>IFERROR(("20"&amp;LEFT(All_Opps[[#This Row],[Opportunity Name]],2))*1,"")</f>
        <v>2024</v>
      </c>
      <c r="G3126" s="181" t="str">
        <f>MID(All_Opps[[#This Row],[Opportunity Name]],3,2)</f>
        <v>07</v>
      </c>
      <c r="H3126" s="181" t="str">
        <f>LEFT(All_Opps[[#This Row],[Opportunity Name]],7)</f>
        <v>2407-20</v>
      </c>
      <c r="I3126" s="181" t="str" cm="1">
        <f t="array" ref="I31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26" s="181" t="str">
        <f>YEAR(All_Opps[[#This Row],[Close_Date]])&amp;"-"&amp;TEXT(MONTH(All_Opps[[#This Row],[Close_Date]]),"00")</f>
        <v>2023-11</v>
      </c>
      <c r="K3126" s="182">
        <f>All_Opps[[#This Row],[Created Date2]]*1</f>
        <v>45241</v>
      </c>
      <c r="L3126" s="183">
        <f>YEAR(All_Opps[[#This Row],[Created_Date]])</f>
        <v>2023</v>
      </c>
      <c r="M3126" s="184">
        <f>WEEKNUM(All_Opps[[#This Row],[Created_Date]],16)</f>
        <v>46</v>
      </c>
      <c r="N3126" s="182">
        <f>All_Opps[[#This Row],[Close Date]]*1</f>
        <v>45250</v>
      </c>
      <c r="O3126" s="185">
        <f>YEAR(All_Opps[[#This Row],[Close_Date]])</f>
        <v>2023</v>
      </c>
      <c r="P3126" s="183">
        <f>MONTH(All_Opps[[#This Row],[Close Date]])</f>
        <v>11</v>
      </c>
      <c r="Q3126" s="181">
        <f>WEEKNUM(All_Opps[[#This Row],[Close Date]],1)</f>
        <v>47</v>
      </c>
      <c r="R312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233</v>
      </c>
      <c r="S3126" s="4" t="s">
        <v>6563</v>
      </c>
      <c r="T3126" s="4" t="s">
        <v>6564</v>
      </c>
      <c r="U3126" s="68">
        <v>45250</v>
      </c>
      <c r="V3126" s="347" t="s">
        <v>19</v>
      </c>
      <c r="W3126" s="9">
        <v>218849</v>
      </c>
      <c r="X3126" s="4" t="s">
        <v>11</v>
      </c>
      <c r="Y3126" s="4" t="s">
        <v>1285</v>
      </c>
      <c r="Z3126" s="68">
        <v>45241</v>
      </c>
    </row>
    <row r="3127" spans="1:26" ht="12.75" x14ac:dyDescent="0.35">
      <c r="A31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3127" s="181" t="str">
        <f>IF(All_Opps[[#This Row],[WeekMod]]&lt;&gt;"",CONCATENATE(All_Opps[[#This Row],[Opp Year]],"-",TEXT(All_Opps[[#This Row],[WeekMod]],"00#")),"")</f>
        <v>2024-045</v>
      </c>
      <c r="C31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3127" s="181" t="str">
        <f>CONCATENATE(All_Opps[[#This Row],[Opp Year]],"-",TEXT(All_Opps[[#This Row],[Week]],"00#"))</f>
        <v>2024-045</v>
      </c>
      <c r="E3127" s="181">
        <f>IFERROR(VALUE(RIGHT(All_Opps[[#This Row],[Opportunity Name]],2)),"")</f>
        <v>4</v>
      </c>
      <c r="F3127" s="181">
        <f>IFERROR(("20"&amp;LEFT(All_Opps[[#This Row],[Opportunity Name]],2))*1,"")</f>
        <v>2024</v>
      </c>
      <c r="G3127" s="181" t="str">
        <f>MID(All_Opps[[#This Row],[Opportunity Name]],3,2)</f>
        <v>06</v>
      </c>
      <c r="H3127" s="181" t="str">
        <f>LEFT(All_Opps[[#This Row],[Opportunity Name]],7)</f>
        <v>2406 La</v>
      </c>
      <c r="I3127" s="181" t="str" cm="1">
        <f t="array" ref="I31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27" s="181" t="str">
        <f>YEAR(All_Opps[[#This Row],[Close_Date]])&amp;"-"&amp;TEXT(MONTH(All_Opps[[#This Row],[Close_Date]]),"00")</f>
        <v>2023-11</v>
      </c>
      <c r="K3127" s="182">
        <f>All_Opps[[#This Row],[Created Date2]]*1</f>
        <v>45235</v>
      </c>
      <c r="L3127" s="183">
        <f>YEAR(All_Opps[[#This Row],[Created_Date]])</f>
        <v>2023</v>
      </c>
      <c r="M3127" s="184">
        <f>WEEKNUM(All_Opps[[#This Row],[Created_Date]],16)</f>
        <v>45</v>
      </c>
      <c r="N3127" s="182">
        <f>All_Opps[[#This Row],[Close Date]]*1</f>
        <v>45239</v>
      </c>
      <c r="O3127" s="185">
        <f>YEAR(All_Opps[[#This Row],[Close_Date]])</f>
        <v>2023</v>
      </c>
      <c r="P3127" s="183">
        <f>MONTH(All_Opps[[#This Row],[Close Date]])</f>
        <v>11</v>
      </c>
      <c r="Q3127" s="181">
        <f>WEEKNUM(All_Opps[[#This Row],[Close Date]],1)</f>
        <v>45</v>
      </c>
      <c r="R312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27" s="4" t="s">
        <v>6565</v>
      </c>
      <c r="T3127" s="4" t="s">
        <v>6566</v>
      </c>
      <c r="U3127" s="68">
        <v>45239</v>
      </c>
      <c r="V3127" s="347" t="s">
        <v>18</v>
      </c>
      <c r="W3127" s="9">
        <v>155499</v>
      </c>
      <c r="X3127" s="4" t="s">
        <v>11</v>
      </c>
      <c r="Y3127" s="4" t="s">
        <v>6037</v>
      </c>
      <c r="Z3127" s="68">
        <v>45235</v>
      </c>
    </row>
    <row r="3128" spans="1:26" ht="12.75" x14ac:dyDescent="0.35">
      <c r="A312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128" s="181" t="str">
        <f>IF(All_Opps[[#This Row],[WeekMod]]&lt;&gt;"",CONCATENATE(All_Opps[[#This Row],[Opp Year]],"-",TEXT(All_Opps[[#This Row],[WeekMod]],"00#")),"")</f>
        <v/>
      </c>
      <c r="C31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128" s="181" t="str">
        <f>CONCATENATE(All_Opps[[#This Row],[Opp Year]],"-",TEXT(All_Opps[[#This Row],[Week]],"00#"))</f>
        <v>2025-001</v>
      </c>
      <c r="E3128" s="181">
        <f>IFERROR(VALUE(RIGHT(All_Opps[[#This Row],[Opportunity Name]],2)),"")</f>
        <v>2</v>
      </c>
      <c r="F3128" s="181">
        <f>IFERROR(("20"&amp;LEFT(All_Opps[[#This Row],[Opportunity Name]],2))*1,"")</f>
        <v>2025</v>
      </c>
      <c r="G3128" s="181" t="str">
        <f>MID(All_Opps[[#This Row],[Opportunity Name]],3,2)</f>
        <v>02</v>
      </c>
      <c r="H3128" s="181" t="str">
        <f>LEFT(All_Opps[[#This Row],[Opportunity Name]],7)</f>
        <v>2502-02</v>
      </c>
      <c r="I3128" s="181" t="str" cm="1">
        <f t="array" ref="I31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28" s="181" t="str">
        <f>YEAR(All_Opps[[#This Row],[Close_Date]])&amp;"-"&amp;TEXT(MONTH(All_Opps[[#This Row],[Close_Date]]),"00")</f>
        <v>2023-12</v>
      </c>
      <c r="K3128" s="182">
        <f>All_Opps[[#This Row],[Created Date2]]*1</f>
        <v>45255</v>
      </c>
      <c r="L3128" s="183">
        <f>YEAR(All_Opps[[#This Row],[Created_Date]])</f>
        <v>2023</v>
      </c>
      <c r="M3128" s="184">
        <f>WEEKNUM(All_Opps[[#This Row],[Created_Date]],16)</f>
        <v>48</v>
      </c>
      <c r="N3128" s="182">
        <f>All_Opps[[#This Row],[Close Date]]*1</f>
        <v>45266</v>
      </c>
      <c r="O3128" s="185">
        <f>YEAR(All_Opps[[#This Row],[Close_Date]])</f>
        <v>2023</v>
      </c>
      <c r="P3128" s="183">
        <f>MONTH(All_Opps[[#This Row],[Close Date]])</f>
        <v>12</v>
      </c>
      <c r="Q3128" s="181">
        <f>WEEKNUM(All_Opps[[#This Row],[Close Date]],1)</f>
        <v>49</v>
      </c>
      <c r="R312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434</v>
      </c>
      <c r="S3128" s="4" t="s">
        <v>6567</v>
      </c>
      <c r="T3128" s="4" t="s">
        <v>6568</v>
      </c>
      <c r="U3128" s="68">
        <v>45266</v>
      </c>
      <c r="V3128" s="347" t="s">
        <v>19</v>
      </c>
      <c r="W3128" s="9">
        <v>42082</v>
      </c>
      <c r="X3128" s="4" t="s">
        <v>15</v>
      </c>
      <c r="Y3128" s="4" t="s">
        <v>1285</v>
      </c>
      <c r="Z3128" s="68">
        <v>45255</v>
      </c>
    </row>
    <row r="3129" spans="1:26" ht="12.75" x14ac:dyDescent="0.35">
      <c r="A312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129" s="181" t="str">
        <f>IF(All_Opps[[#This Row],[WeekMod]]&lt;&gt;"",CONCATENATE(All_Opps[[#This Row],[Opp Year]],"-",TEXT(All_Opps[[#This Row],[WeekMod]],"00#")),"")</f>
        <v/>
      </c>
      <c r="C31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129" s="181" t="str">
        <f>CONCATENATE(All_Opps[[#This Row],[Opp Year]],"-",TEXT(All_Opps[[#This Row],[Week]],"00#"))</f>
        <v>2025-001</v>
      </c>
      <c r="E3129" s="181">
        <f>IFERROR(VALUE(RIGHT(All_Opps[[#This Row],[Opportunity Name]],2)),"")</f>
        <v>2</v>
      </c>
      <c r="F3129" s="181">
        <f>IFERROR(("20"&amp;LEFT(All_Opps[[#This Row],[Opportunity Name]],2))*1,"")</f>
        <v>2025</v>
      </c>
      <c r="G3129" s="181" t="str">
        <f>MID(All_Opps[[#This Row],[Opportunity Name]],3,2)</f>
        <v>02</v>
      </c>
      <c r="H3129" s="181" t="str">
        <f>LEFT(All_Opps[[#This Row],[Opportunity Name]],7)</f>
        <v>2502-02</v>
      </c>
      <c r="I3129" s="181" t="str" cm="1">
        <f t="array" ref="I31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29" s="181" t="str">
        <f>YEAR(All_Opps[[#This Row],[Close_Date]])&amp;"-"&amp;TEXT(MONTH(All_Opps[[#This Row],[Close_Date]]),"00")</f>
        <v>2023-12</v>
      </c>
      <c r="K3129" s="182">
        <f>All_Opps[[#This Row],[Created Date2]]*1</f>
        <v>45249</v>
      </c>
      <c r="L3129" s="183">
        <f>YEAR(All_Opps[[#This Row],[Created_Date]])</f>
        <v>2023</v>
      </c>
      <c r="M3129" s="184">
        <f>WEEKNUM(All_Opps[[#This Row],[Created_Date]],16)</f>
        <v>47</v>
      </c>
      <c r="N3129" s="182">
        <f>All_Opps[[#This Row],[Close Date]]*1</f>
        <v>45262</v>
      </c>
      <c r="O3129" s="185">
        <f>YEAR(All_Opps[[#This Row],[Close_Date]])</f>
        <v>2023</v>
      </c>
      <c r="P3129" s="183">
        <f>MONTH(All_Opps[[#This Row],[Close Date]])</f>
        <v>12</v>
      </c>
      <c r="Q3129" s="181">
        <f>WEEKNUM(All_Opps[[#This Row],[Close Date]],1)</f>
        <v>48</v>
      </c>
      <c r="R312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440</v>
      </c>
      <c r="S3129" s="4" t="s">
        <v>6569</v>
      </c>
      <c r="T3129" s="4" t="s">
        <v>6570</v>
      </c>
      <c r="U3129" s="68">
        <v>45262</v>
      </c>
      <c r="V3129" s="347" t="s">
        <v>19</v>
      </c>
      <c r="W3129" s="9">
        <v>48953</v>
      </c>
      <c r="X3129" s="4" t="s">
        <v>11</v>
      </c>
      <c r="Y3129" s="4" t="s">
        <v>1285</v>
      </c>
      <c r="Z3129" s="68">
        <v>45249</v>
      </c>
    </row>
    <row r="3130" spans="1:26" ht="12.75" x14ac:dyDescent="0.35">
      <c r="A31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3130" s="181" t="str">
        <f>IF(All_Opps[[#This Row],[WeekMod]]&lt;&gt;"",CONCATENATE(All_Opps[[#This Row],[Opp Year]],"-",TEXT(All_Opps[[#This Row],[WeekMod]],"00#")),"")</f>
        <v>2024-049</v>
      </c>
      <c r="C31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3130" s="181" t="str">
        <f>CONCATENATE(All_Opps[[#This Row],[Opp Year]],"-",TEXT(All_Opps[[#This Row],[Week]],"00#"))</f>
        <v>2024-049</v>
      </c>
      <c r="E3130" s="181">
        <f>IFERROR(VALUE(RIGHT(All_Opps[[#This Row],[Opportunity Name]],2)),"")</f>
        <v>8</v>
      </c>
      <c r="F3130" s="181">
        <f>IFERROR(("20"&amp;LEFT(All_Opps[[#This Row],[Opportunity Name]],2))*1,"")</f>
        <v>2024</v>
      </c>
      <c r="G3130" s="181" t="str">
        <f>MID(All_Opps[[#This Row],[Opportunity Name]],3,2)</f>
        <v>06</v>
      </c>
      <c r="H3130" s="181" t="str">
        <f>LEFT(All_Opps[[#This Row],[Opportunity Name]],7)</f>
        <v>2406 Ub</v>
      </c>
      <c r="I3130" s="181" t="str" cm="1">
        <f t="array" ref="I31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30" s="181" t="str">
        <f>YEAR(All_Opps[[#This Row],[Close_Date]])&amp;"-"&amp;TEXT(MONTH(All_Opps[[#This Row],[Close_Date]]),"00")</f>
        <v>2023-12</v>
      </c>
      <c r="K3130" s="182">
        <f>All_Opps[[#This Row],[Created Date2]]*1</f>
        <v>45203</v>
      </c>
      <c r="L3130" s="183">
        <f>YEAR(All_Opps[[#This Row],[Created_Date]])</f>
        <v>2023</v>
      </c>
      <c r="M3130" s="184">
        <f>WEEKNUM(All_Opps[[#This Row],[Created_Date]],16)</f>
        <v>40</v>
      </c>
      <c r="N3130" s="182">
        <f>All_Opps[[#This Row],[Close Date]]*1</f>
        <v>45263</v>
      </c>
      <c r="O3130" s="185">
        <f>YEAR(All_Opps[[#This Row],[Close_Date]])</f>
        <v>2023</v>
      </c>
      <c r="P3130" s="183">
        <f>MONTH(All_Opps[[#This Row],[Close Date]])</f>
        <v>12</v>
      </c>
      <c r="Q3130" s="181">
        <f>WEEKNUM(All_Opps[[#This Row],[Close Date]],1)</f>
        <v>49</v>
      </c>
      <c r="R313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30" s="4" t="s">
        <v>6571</v>
      </c>
      <c r="T3130" s="4" t="s">
        <v>6572</v>
      </c>
      <c r="U3130" s="68">
        <v>45263</v>
      </c>
      <c r="V3130" s="347" t="s">
        <v>18</v>
      </c>
      <c r="W3130" s="341">
        <v>151403</v>
      </c>
      <c r="X3130" s="4" t="s">
        <v>159</v>
      </c>
      <c r="Y3130" s="4" t="s">
        <v>328</v>
      </c>
      <c r="Z3130" s="68">
        <v>45203</v>
      </c>
    </row>
    <row r="3131" spans="1:26" ht="12.75" x14ac:dyDescent="0.35">
      <c r="A31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3131" s="181" t="str">
        <f>IF(All_Opps[[#This Row],[WeekMod]]&lt;&gt;"",CONCATENATE(All_Opps[[#This Row],[Opp Year]],"-",TEXT(All_Opps[[#This Row],[WeekMod]],"00#")),"")</f>
        <v>2024-045</v>
      </c>
      <c r="C31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3131" s="181" t="str">
        <f>CONCATENATE(All_Opps[[#This Row],[Opp Year]],"-",TEXT(All_Opps[[#This Row],[Week]],"00#"))</f>
        <v>2024-045</v>
      </c>
      <c r="E3131" s="181">
        <f>IFERROR(VALUE(RIGHT(All_Opps[[#This Row],[Opportunity Name]],2)),"")</f>
        <v>6</v>
      </c>
      <c r="F3131" s="181">
        <f>IFERROR(("20"&amp;LEFT(All_Opps[[#This Row],[Opportunity Name]],2))*1,"")</f>
        <v>2024</v>
      </c>
      <c r="G3131" s="181" t="str">
        <f>MID(All_Opps[[#This Row],[Opportunity Name]],3,2)</f>
        <v>07</v>
      </c>
      <c r="H3131" s="181" t="str">
        <f>LEFT(All_Opps[[#This Row],[Opportunity Name]],7)</f>
        <v>2407 Wh</v>
      </c>
      <c r="I3131" s="181" t="str" cm="1">
        <f t="array" ref="I31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31" s="181" t="str">
        <f>YEAR(All_Opps[[#This Row],[Close_Date]])&amp;"-"&amp;TEXT(MONTH(All_Opps[[#This Row],[Close_Date]]),"00")</f>
        <v>2023-11</v>
      </c>
      <c r="K3131" s="182">
        <f>All_Opps[[#This Row],[Created Date2]]*1</f>
        <v>45215</v>
      </c>
      <c r="L3131" s="183">
        <f>YEAR(All_Opps[[#This Row],[Created_Date]])</f>
        <v>2023</v>
      </c>
      <c r="M3131" s="184">
        <f>WEEKNUM(All_Opps[[#This Row],[Created_Date]],16)</f>
        <v>42</v>
      </c>
      <c r="N3131" s="182">
        <f>All_Opps[[#This Row],[Close Date]]*1</f>
        <v>45238</v>
      </c>
      <c r="O3131" s="185">
        <f>YEAR(All_Opps[[#This Row],[Close_Date]])</f>
        <v>2023</v>
      </c>
      <c r="P3131" s="183">
        <f>MONTH(All_Opps[[#This Row],[Close Date]])</f>
        <v>11</v>
      </c>
      <c r="Q3131" s="181">
        <f>WEEKNUM(All_Opps[[#This Row],[Close Date]],1)</f>
        <v>45</v>
      </c>
      <c r="R313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31" s="4" t="s">
        <v>6573</v>
      </c>
      <c r="T3131" s="4" t="s">
        <v>6574</v>
      </c>
      <c r="U3131" s="68">
        <v>45238</v>
      </c>
      <c r="V3131" s="347" t="s">
        <v>21</v>
      </c>
      <c r="W3131" s="9">
        <v>229435</v>
      </c>
      <c r="X3131" s="4" t="s">
        <v>161</v>
      </c>
      <c r="Y3131" s="4" t="s">
        <v>1285</v>
      </c>
      <c r="Z3131" s="68">
        <v>45215</v>
      </c>
    </row>
    <row r="3132" spans="1:26" ht="12.75" x14ac:dyDescent="0.35">
      <c r="A31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102</v>
      </c>
      <c r="B3132" s="181" t="str">
        <f>IF(All_Opps[[#This Row],[WeekMod]]&lt;&gt;"",CONCATENATE(All_Opps[[#This Row],[Opp Year]],"-",TEXT(All_Opps[[#This Row],[WeekMod]],"00#")),"")</f>
        <v>2023-102</v>
      </c>
      <c r="C31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102</v>
      </c>
      <c r="D3132" s="181" t="str">
        <f>CONCATENATE(All_Opps[[#This Row],[Opp Year]],"-",TEXT(All_Opps[[#This Row],[Week]],"00#"))</f>
        <v>2023-102</v>
      </c>
      <c r="E3132" s="181">
        <f>IFERROR(VALUE(RIGHT(All_Opps[[#This Row],[Opportunity Name]],2)),"")</f>
        <v>2</v>
      </c>
      <c r="F3132" s="181">
        <f>IFERROR(("20"&amp;LEFT(All_Opps[[#This Row],[Opportunity Name]],2))*1,"")</f>
        <v>2023</v>
      </c>
      <c r="G3132" s="181" t="str">
        <f>MID(All_Opps[[#This Row],[Opportunity Name]],3,2)</f>
        <v>12</v>
      </c>
      <c r="H3132" s="181" t="str">
        <f>LEFT(All_Opps[[#This Row],[Opportunity Name]],7)</f>
        <v>2312-24</v>
      </c>
      <c r="I3132" s="181" t="str" cm="1">
        <f t="array" ref="I31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32" s="181" t="str">
        <f>YEAR(All_Opps[[#This Row],[Close_Date]])&amp;"-"&amp;TEXT(MONTH(All_Opps[[#This Row],[Close_Date]]),"00")</f>
        <v>2023-12</v>
      </c>
      <c r="K3132" s="182">
        <f>All_Opps[[#This Row],[Created Date2]]*1</f>
        <v>45270</v>
      </c>
      <c r="L3132" s="183">
        <f>YEAR(All_Opps[[#This Row],[Created_Date]])</f>
        <v>2023</v>
      </c>
      <c r="M3132" s="184">
        <f>WEEKNUM(All_Opps[[#This Row],[Created_Date]],16)</f>
        <v>50</v>
      </c>
      <c r="N3132" s="182">
        <f>All_Opps[[#This Row],[Close Date]]*1</f>
        <v>45270</v>
      </c>
      <c r="O3132" s="185">
        <f>YEAR(All_Opps[[#This Row],[Close_Date]])</f>
        <v>2023</v>
      </c>
      <c r="P3132" s="183">
        <f>MONTH(All_Opps[[#This Row],[Close Date]])</f>
        <v>12</v>
      </c>
      <c r="Q3132" s="181">
        <f>WEEKNUM(All_Opps[[#This Row],[Close Date]],1)</f>
        <v>50</v>
      </c>
      <c r="R31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32" s="4" t="s">
        <v>6575</v>
      </c>
      <c r="T3132" s="4" t="s">
        <v>6576</v>
      </c>
      <c r="U3132" s="68">
        <v>45270</v>
      </c>
      <c r="V3132" s="347" t="s">
        <v>23</v>
      </c>
      <c r="W3132" s="341">
        <v>0</v>
      </c>
      <c r="X3132" s="4" t="s">
        <v>13</v>
      </c>
      <c r="Y3132" s="4" t="s">
        <v>328</v>
      </c>
      <c r="Z3132" s="68">
        <v>45270</v>
      </c>
    </row>
    <row r="3133" spans="1:26" ht="12.75" x14ac:dyDescent="0.35">
      <c r="A31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3133" s="181" t="str">
        <f>IF(All_Opps[[#This Row],[WeekMod]]&lt;&gt;"",CONCATENATE(All_Opps[[#This Row],[Opp Year]],"-",TEXT(All_Opps[[#This Row],[WeekMod]],"00#")),"")</f>
        <v>2024-049</v>
      </c>
      <c r="C31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3133" s="181" t="str">
        <f>CONCATENATE(All_Opps[[#This Row],[Opp Year]],"-",TEXT(All_Opps[[#This Row],[Week]],"00#"))</f>
        <v>2024-049</v>
      </c>
      <c r="E3133" s="181">
        <f>IFERROR(VALUE(RIGHT(All_Opps[[#This Row],[Opportunity Name]],2)),"")</f>
        <v>3</v>
      </c>
      <c r="F3133" s="181">
        <f>IFERROR(("20"&amp;LEFT(All_Opps[[#This Row],[Opportunity Name]],2))*1,"")</f>
        <v>2024</v>
      </c>
      <c r="G3133" s="181" t="str">
        <f>MID(All_Opps[[#This Row],[Opportunity Name]],3,2)</f>
        <v>07</v>
      </c>
      <c r="H3133" s="181" t="str">
        <f>LEFT(All_Opps[[#This Row],[Opportunity Name]],7)</f>
        <v>2407-22</v>
      </c>
      <c r="I3133" s="181" t="str" cm="1">
        <f t="array" ref="I31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33" s="181" t="str">
        <f>YEAR(All_Opps[[#This Row],[Close_Date]])&amp;"-"&amp;TEXT(MONTH(All_Opps[[#This Row],[Close_Date]]),"00")</f>
        <v>2023-12</v>
      </c>
      <c r="K3133" s="182">
        <f>All_Opps[[#This Row],[Created Date2]]*1</f>
        <v>45254</v>
      </c>
      <c r="L3133" s="183">
        <f>YEAR(All_Opps[[#This Row],[Created_Date]])</f>
        <v>2023</v>
      </c>
      <c r="M3133" s="184">
        <f>WEEKNUM(All_Opps[[#This Row],[Created_Date]],16)</f>
        <v>47</v>
      </c>
      <c r="N3133" s="182">
        <f>All_Opps[[#This Row],[Close Date]]*1</f>
        <v>45263</v>
      </c>
      <c r="O3133" s="185">
        <f>YEAR(All_Opps[[#This Row],[Close_Date]])</f>
        <v>2023</v>
      </c>
      <c r="P3133" s="183">
        <f>MONTH(All_Opps[[#This Row],[Close Date]])</f>
        <v>12</v>
      </c>
      <c r="Q3133" s="181">
        <f>WEEKNUM(All_Opps[[#This Row],[Close Date]],1)</f>
        <v>49</v>
      </c>
      <c r="R313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220</v>
      </c>
      <c r="S3133" s="4" t="s">
        <v>6577</v>
      </c>
      <c r="T3133" s="4" t="s">
        <v>6578</v>
      </c>
      <c r="U3133" s="68">
        <v>45263</v>
      </c>
      <c r="V3133" s="347" t="s">
        <v>19</v>
      </c>
      <c r="W3133" s="9">
        <v>94276</v>
      </c>
      <c r="X3133" s="4" t="s">
        <v>11</v>
      </c>
      <c r="Y3133" s="4" t="s">
        <v>1285</v>
      </c>
      <c r="Z3133" s="68">
        <v>45254</v>
      </c>
    </row>
    <row r="3134" spans="1:26" ht="12.75" x14ac:dyDescent="0.35">
      <c r="A31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3134" s="181" t="str">
        <f>IF(All_Opps[[#This Row],[WeekMod]]&lt;&gt;"",CONCATENATE(All_Opps[[#This Row],[Opp Year]],"-",TEXT(All_Opps[[#This Row],[WeekMod]],"00#")),"")</f>
        <v>2024-048</v>
      </c>
      <c r="C31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3134" s="181" t="str">
        <f>CONCATENATE(All_Opps[[#This Row],[Opp Year]],"-",TEXT(All_Opps[[#This Row],[Week]],"00#"))</f>
        <v>2024-048</v>
      </c>
      <c r="E3134" s="181">
        <f>IFERROR(VALUE(RIGHT(All_Opps[[#This Row],[Opportunity Name]],2)),"")</f>
        <v>14</v>
      </c>
      <c r="F3134" s="181">
        <f>IFERROR(("20"&amp;LEFT(All_Opps[[#This Row],[Opportunity Name]],2))*1,"")</f>
        <v>2024</v>
      </c>
      <c r="G3134" s="181" t="str">
        <f>MID(All_Opps[[#This Row],[Opportunity Name]],3,2)</f>
        <v>07</v>
      </c>
      <c r="H3134" s="181" t="str">
        <f>LEFT(All_Opps[[#This Row],[Opportunity Name]],7)</f>
        <v>2407-21</v>
      </c>
      <c r="I3134" s="181" t="str" cm="1">
        <f t="array" ref="I31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34" s="181" t="str">
        <f>YEAR(All_Opps[[#This Row],[Close_Date]])&amp;"-"&amp;TEXT(MONTH(All_Opps[[#This Row],[Close_Date]]),"00")</f>
        <v>2023-12</v>
      </c>
      <c r="K3134" s="182">
        <f>All_Opps[[#This Row],[Created Date2]]*1</f>
        <v>45222</v>
      </c>
      <c r="L3134" s="183">
        <f>YEAR(All_Opps[[#This Row],[Created_Date]])</f>
        <v>2023</v>
      </c>
      <c r="M3134" s="184">
        <f>WEEKNUM(All_Opps[[#This Row],[Created_Date]],16)</f>
        <v>43</v>
      </c>
      <c r="N3134" s="182">
        <f>All_Opps[[#This Row],[Close Date]]*1</f>
        <v>45261</v>
      </c>
      <c r="O3134" s="185">
        <f>YEAR(All_Opps[[#This Row],[Close_Date]])</f>
        <v>2023</v>
      </c>
      <c r="P3134" s="183">
        <f>MONTH(All_Opps[[#This Row],[Close Date]])</f>
        <v>12</v>
      </c>
      <c r="Q3134" s="181">
        <f>WEEKNUM(All_Opps[[#This Row],[Close Date]],1)</f>
        <v>48</v>
      </c>
      <c r="R313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252</v>
      </c>
      <c r="S3134" s="4" t="s">
        <v>6579</v>
      </c>
      <c r="T3134" s="4" t="s">
        <v>6580</v>
      </c>
      <c r="U3134" s="68">
        <v>45261</v>
      </c>
      <c r="V3134" s="347" t="s">
        <v>19</v>
      </c>
      <c r="W3134" s="341">
        <v>830474</v>
      </c>
      <c r="X3134" s="4" t="s">
        <v>24</v>
      </c>
      <c r="Y3134" s="4" t="s">
        <v>328</v>
      </c>
      <c r="Z3134" s="68">
        <v>45222</v>
      </c>
    </row>
    <row r="3135" spans="1:26" ht="12.75" x14ac:dyDescent="0.35">
      <c r="A31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3135" s="181" t="str">
        <f>IF(All_Opps[[#This Row],[WeekMod]]&lt;&gt;"",CONCATENATE(All_Opps[[#This Row],[Opp Year]],"-",TEXT(All_Opps[[#This Row],[WeekMod]],"00#")),"")</f>
        <v>2024-051</v>
      </c>
      <c r="C31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3135" s="181" t="str">
        <f>CONCATENATE(All_Opps[[#This Row],[Opp Year]],"-",TEXT(All_Opps[[#This Row],[Week]],"00#"))</f>
        <v>2024-051</v>
      </c>
      <c r="E3135" s="181">
        <f>IFERROR(VALUE(RIGHT(All_Opps[[#This Row],[Opportunity Name]],2)),"")</f>
        <v>2</v>
      </c>
      <c r="F3135" s="181">
        <f>IFERROR(("20"&amp;LEFT(All_Opps[[#This Row],[Opportunity Name]],2))*1,"")</f>
        <v>2024</v>
      </c>
      <c r="G3135" s="181" t="str">
        <f>MID(All_Opps[[#This Row],[Opportunity Name]],3,2)</f>
        <v>12</v>
      </c>
      <c r="H3135" s="181" t="str">
        <f>LEFT(All_Opps[[#This Row],[Opportunity Name]],7)</f>
        <v>2412-03</v>
      </c>
      <c r="I3135" s="181" t="str" cm="1">
        <f t="array" ref="I31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35" s="181" t="str">
        <f>YEAR(All_Opps[[#This Row],[Close_Date]])&amp;"-"&amp;TEXT(MONTH(All_Opps[[#This Row],[Close_Date]]),"00")</f>
        <v>2023-12</v>
      </c>
      <c r="K3135" s="182">
        <f>All_Opps[[#This Row],[Created Date2]]*1</f>
        <v>45241</v>
      </c>
      <c r="L3135" s="183">
        <f>YEAR(All_Opps[[#This Row],[Created_Date]])</f>
        <v>2023</v>
      </c>
      <c r="M3135" s="184">
        <f>WEEKNUM(All_Opps[[#This Row],[Created_Date]],16)</f>
        <v>46</v>
      </c>
      <c r="N3135" s="182">
        <f>All_Opps[[#This Row],[Close Date]]*1</f>
        <v>45278</v>
      </c>
      <c r="O3135" s="185">
        <f>YEAR(All_Opps[[#This Row],[Close_Date]])</f>
        <v>2023</v>
      </c>
      <c r="P3135" s="183">
        <f>MONTH(All_Opps[[#This Row],[Close Date]])</f>
        <v>12</v>
      </c>
      <c r="Q3135" s="181">
        <f>WEEKNUM(All_Opps[[#This Row],[Close Date]],1)</f>
        <v>51</v>
      </c>
      <c r="R313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386</v>
      </c>
      <c r="S3135" s="4" t="s">
        <v>6581</v>
      </c>
      <c r="T3135" s="4" t="s">
        <v>6582</v>
      </c>
      <c r="U3135" s="68">
        <v>45278</v>
      </c>
      <c r="V3135" s="347" t="s">
        <v>19</v>
      </c>
      <c r="W3135" s="341">
        <v>47895</v>
      </c>
      <c r="X3135" s="4" t="s">
        <v>6</v>
      </c>
      <c r="Y3135" s="4" t="s">
        <v>328</v>
      </c>
      <c r="Z3135" s="68">
        <v>45241</v>
      </c>
    </row>
    <row r="3136" spans="1:26" ht="12.75" x14ac:dyDescent="0.35">
      <c r="A31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3136" s="181" t="str">
        <f>IF(All_Opps[[#This Row],[WeekMod]]&lt;&gt;"",CONCATENATE(All_Opps[[#This Row],[Opp Year]],"-",TEXT(All_Opps[[#This Row],[WeekMod]],"00#")),"")</f>
        <v>2024-047</v>
      </c>
      <c r="C31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3136" s="181" t="str">
        <f>CONCATENATE(All_Opps[[#This Row],[Opp Year]],"-",TEXT(All_Opps[[#This Row],[Week]],"00#"))</f>
        <v>2024-047</v>
      </c>
      <c r="E3136" s="181">
        <f>IFERROR(VALUE(RIGHT(All_Opps[[#This Row],[Opportunity Name]],2)),"")</f>
        <v>2</v>
      </c>
      <c r="F3136" s="181">
        <f>IFERROR(("20"&amp;LEFT(All_Opps[[#This Row],[Opportunity Name]],2))*1,"")</f>
        <v>2024</v>
      </c>
      <c r="G3136" s="181" t="str">
        <f>MID(All_Opps[[#This Row],[Opportunity Name]],3,2)</f>
        <v>06</v>
      </c>
      <c r="H3136" s="181" t="str">
        <f>LEFT(All_Opps[[#This Row],[Opportunity Name]],7)</f>
        <v>2406-19</v>
      </c>
      <c r="I3136" s="181" t="str" cm="1">
        <f t="array" ref="I31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36" s="181" t="str">
        <f>YEAR(All_Opps[[#This Row],[Close_Date]])&amp;"-"&amp;TEXT(MONTH(All_Opps[[#This Row],[Close_Date]]),"00")</f>
        <v>2023-11</v>
      </c>
      <c r="K3136" s="182">
        <f>All_Opps[[#This Row],[Created Date2]]*1</f>
        <v>45213</v>
      </c>
      <c r="L3136" s="183">
        <f>YEAR(All_Opps[[#This Row],[Created_Date]])</f>
        <v>2023</v>
      </c>
      <c r="M3136" s="184">
        <f>WEEKNUM(All_Opps[[#This Row],[Created_Date]],16)</f>
        <v>42</v>
      </c>
      <c r="N3136" s="182">
        <f>All_Opps[[#This Row],[Close Date]]*1</f>
        <v>45249</v>
      </c>
      <c r="O3136" s="185">
        <f>YEAR(All_Opps[[#This Row],[Close_Date]])</f>
        <v>2023</v>
      </c>
      <c r="P3136" s="183">
        <f>MONTH(All_Opps[[#This Row],[Close Date]])</f>
        <v>11</v>
      </c>
      <c r="Q3136" s="181">
        <f>WEEKNUM(All_Opps[[#This Row],[Close Date]],1)</f>
        <v>47</v>
      </c>
      <c r="R313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231</v>
      </c>
      <c r="S3136" s="4" t="s">
        <v>6583</v>
      </c>
      <c r="T3136" s="4" t="s">
        <v>6584</v>
      </c>
      <c r="U3136" s="68">
        <v>45249</v>
      </c>
      <c r="V3136" s="347" t="s">
        <v>19</v>
      </c>
      <c r="W3136" s="341">
        <v>219083</v>
      </c>
      <c r="X3136" s="4" t="s">
        <v>5</v>
      </c>
      <c r="Y3136" s="4" t="s">
        <v>328</v>
      </c>
      <c r="Z3136" s="68">
        <v>45213</v>
      </c>
    </row>
    <row r="3137" spans="1:26" ht="12.75" x14ac:dyDescent="0.35">
      <c r="A313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137" s="181" t="str">
        <f>IF(All_Opps[[#This Row],[WeekMod]]&lt;&gt;"",CONCATENATE(All_Opps[[#This Row],[Opp Year]],"-",TEXT(All_Opps[[#This Row],[WeekMod]],"00#")),"")</f>
        <v/>
      </c>
      <c r="C31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137" s="181" t="str">
        <f>CONCATENATE(All_Opps[[#This Row],[Opp Year]],"-",TEXT(All_Opps[[#This Row],[Week]],"00#"))</f>
        <v>2025-001</v>
      </c>
      <c r="E3137" s="181">
        <f>IFERROR(VALUE(RIGHT(All_Opps[[#This Row],[Opportunity Name]],2)),"")</f>
        <v>2</v>
      </c>
      <c r="F3137" s="181">
        <f>IFERROR(("20"&amp;LEFT(All_Opps[[#This Row],[Opportunity Name]],2))*1,"")</f>
        <v>2025</v>
      </c>
      <c r="G3137" s="181" t="str">
        <f>MID(All_Opps[[#This Row],[Opportunity Name]],3,2)</f>
        <v>02</v>
      </c>
      <c r="H3137" s="181" t="str">
        <f>LEFT(All_Opps[[#This Row],[Opportunity Name]],7)</f>
        <v>2502-02</v>
      </c>
      <c r="I3137" s="181" t="str" cm="1">
        <f t="array" ref="I31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37" s="181" t="str">
        <f>YEAR(All_Opps[[#This Row],[Close_Date]])&amp;"-"&amp;TEXT(MONTH(All_Opps[[#This Row],[Close_Date]]),"00")</f>
        <v>2023-12</v>
      </c>
      <c r="K3137" s="182">
        <f>All_Opps[[#This Row],[Created Date2]]*1</f>
        <v>45243</v>
      </c>
      <c r="L3137" s="183">
        <f>YEAR(All_Opps[[#This Row],[Created_Date]])</f>
        <v>2023</v>
      </c>
      <c r="M3137" s="184">
        <f>WEEKNUM(All_Opps[[#This Row],[Created_Date]],16)</f>
        <v>46</v>
      </c>
      <c r="N3137" s="182">
        <f>All_Opps[[#This Row],[Close Date]]*1</f>
        <v>45261</v>
      </c>
      <c r="O3137" s="185">
        <f>YEAR(All_Opps[[#This Row],[Close_Date]])</f>
        <v>2023</v>
      </c>
      <c r="P3137" s="183">
        <f>MONTH(All_Opps[[#This Row],[Close Date]])</f>
        <v>12</v>
      </c>
      <c r="Q3137" s="181">
        <f>WEEKNUM(All_Opps[[#This Row],[Close Date]],1)</f>
        <v>48</v>
      </c>
      <c r="R313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446</v>
      </c>
      <c r="S3137" s="4" t="s">
        <v>6585</v>
      </c>
      <c r="T3137" s="4" t="s">
        <v>6586</v>
      </c>
      <c r="U3137" s="68">
        <v>45261</v>
      </c>
      <c r="V3137" s="347" t="s">
        <v>19</v>
      </c>
      <c r="W3137" s="9">
        <v>50866</v>
      </c>
      <c r="X3137" s="4" t="s">
        <v>12</v>
      </c>
      <c r="Y3137" s="4" t="s">
        <v>1285</v>
      </c>
      <c r="Z3137" s="68">
        <v>45243</v>
      </c>
    </row>
    <row r="3138" spans="1:26" ht="12.75" x14ac:dyDescent="0.35">
      <c r="A31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3138" s="181" t="str">
        <f>IF(All_Opps[[#This Row],[WeekMod]]&lt;&gt;"",CONCATENATE(All_Opps[[#This Row],[Opp Year]],"-",TEXT(All_Opps[[#This Row],[WeekMod]],"00#")),"")</f>
        <v>2024-049</v>
      </c>
      <c r="C31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3138" s="181" t="str">
        <f>CONCATENATE(All_Opps[[#This Row],[Opp Year]],"-",TEXT(All_Opps[[#This Row],[Week]],"00#"))</f>
        <v>2024-049</v>
      </c>
      <c r="E3138" s="181">
        <f>IFERROR(VALUE(RIGHT(All_Opps[[#This Row],[Opportunity Name]],2)),"")</f>
        <v>2</v>
      </c>
      <c r="F3138" s="181">
        <f>IFERROR(("20"&amp;LEFT(All_Opps[[#This Row],[Opportunity Name]],2))*1,"")</f>
        <v>2024</v>
      </c>
      <c r="G3138" s="181" t="str">
        <f>MID(All_Opps[[#This Row],[Opportunity Name]],3,2)</f>
        <v>08</v>
      </c>
      <c r="H3138" s="181" t="str">
        <f>LEFT(All_Opps[[#This Row],[Opportunity Name]],7)</f>
        <v>2408 Wi</v>
      </c>
      <c r="I3138" s="181" t="str" cm="1">
        <f t="array" ref="I31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38" s="181" t="str">
        <f>YEAR(All_Opps[[#This Row],[Close_Date]])&amp;"-"&amp;TEXT(MONTH(All_Opps[[#This Row],[Close_Date]]),"00")</f>
        <v>2023-12</v>
      </c>
      <c r="K3138" s="182">
        <f>All_Opps[[#This Row],[Created Date2]]*1</f>
        <v>45242</v>
      </c>
      <c r="L3138" s="183">
        <f>YEAR(All_Opps[[#This Row],[Created_Date]])</f>
        <v>2023</v>
      </c>
      <c r="M3138" s="184">
        <f>WEEKNUM(All_Opps[[#This Row],[Created_Date]],16)</f>
        <v>46</v>
      </c>
      <c r="N3138" s="182">
        <f>All_Opps[[#This Row],[Close Date]]*1</f>
        <v>45268</v>
      </c>
      <c r="O3138" s="185">
        <f>YEAR(All_Opps[[#This Row],[Close_Date]])</f>
        <v>2023</v>
      </c>
      <c r="P3138" s="183">
        <f>MONTH(All_Opps[[#This Row],[Close Date]])</f>
        <v>12</v>
      </c>
      <c r="Q3138" s="181">
        <f>WEEKNUM(All_Opps[[#This Row],[Close Date]],1)</f>
        <v>49</v>
      </c>
      <c r="R313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38" s="4" t="s">
        <v>6587</v>
      </c>
      <c r="T3138" s="4" t="s">
        <v>6588</v>
      </c>
      <c r="U3138" s="68">
        <v>45268</v>
      </c>
      <c r="V3138" s="347" t="s">
        <v>18</v>
      </c>
      <c r="W3138" s="9">
        <v>118160</v>
      </c>
      <c r="X3138" s="4" t="s">
        <v>16</v>
      </c>
      <c r="Y3138" s="4" t="s">
        <v>5320</v>
      </c>
      <c r="Z3138" s="68">
        <v>45242</v>
      </c>
    </row>
    <row r="3139" spans="1:26" ht="12.75" x14ac:dyDescent="0.35">
      <c r="A31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102</v>
      </c>
      <c r="B3139" s="181" t="str">
        <f>IF(All_Opps[[#This Row],[WeekMod]]&lt;&gt;"",CONCATENATE(All_Opps[[#This Row],[Opp Year]],"-",TEXT(All_Opps[[#This Row],[WeekMod]],"00#")),"")</f>
        <v>2023-102</v>
      </c>
      <c r="C31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102</v>
      </c>
      <c r="D3139" s="181" t="str">
        <f>CONCATENATE(All_Opps[[#This Row],[Opp Year]],"-",TEXT(All_Opps[[#This Row],[Week]],"00#"))</f>
        <v>2023-102</v>
      </c>
      <c r="E3139" s="181">
        <f>IFERROR(VALUE(RIGHT(All_Opps[[#This Row],[Opportunity Name]],2)),"")</f>
        <v>3</v>
      </c>
      <c r="F3139" s="181">
        <f>IFERROR(("20"&amp;LEFT(All_Opps[[#This Row],[Opportunity Name]],2))*1,"")</f>
        <v>2023</v>
      </c>
      <c r="G3139" s="181" t="str">
        <f>MID(All_Opps[[#This Row],[Opportunity Name]],3,2)</f>
        <v>12</v>
      </c>
      <c r="H3139" s="181" t="str">
        <f>LEFT(All_Opps[[#This Row],[Opportunity Name]],7)</f>
        <v>2312-25</v>
      </c>
      <c r="I3139" s="181" t="str" cm="1">
        <f t="array" ref="I31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39" s="181" t="str">
        <f>YEAR(All_Opps[[#This Row],[Close_Date]])&amp;"-"&amp;TEXT(MONTH(All_Opps[[#This Row],[Close_Date]]),"00")</f>
        <v>2023-12</v>
      </c>
      <c r="K3139" s="182">
        <f>All_Opps[[#This Row],[Created Date2]]*1</f>
        <v>45273</v>
      </c>
      <c r="L3139" s="183">
        <f>YEAR(All_Opps[[#This Row],[Created_Date]])</f>
        <v>2023</v>
      </c>
      <c r="M3139" s="184">
        <f>WEEKNUM(All_Opps[[#This Row],[Created_Date]],16)</f>
        <v>50</v>
      </c>
      <c r="N3139" s="182">
        <f>All_Opps[[#This Row],[Close Date]]*1</f>
        <v>45273</v>
      </c>
      <c r="O3139" s="185">
        <f>YEAR(All_Opps[[#This Row],[Close_Date]])</f>
        <v>2023</v>
      </c>
      <c r="P3139" s="183">
        <f>MONTH(All_Opps[[#This Row],[Close Date]])</f>
        <v>12</v>
      </c>
      <c r="Q3139" s="181">
        <f>WEEKNUM(All_Opps[[#This Row],[Close Date]],1)</f>
        <v>50</v>
      </c>
      <c r="R313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39" s="4" t="s">
        <v>6589</v>
      </c>
      <c r="T3139" s="4" t="s">
        <v>6590</v>
      </c>
      <c r="U3139" s="68">
        <v>45273</v>
      </c>
      <c r="V3139" s="347" t="s">
        <v>19</v>
      </c>
      <c r="W3139" s="341">
        <v>2822</v>
      </c>
      <c r="X3139" s="4" t="s">
        <v>11</v>
      </c>
      <c r="Y3139" s="4" t="s">
        <v>328</v>
      </c>
      <c r="Z3139" s="68">
        <v>45273</v>
      </c>
    </row>
    <row r="3140" spans="1:26" ht="12.75" x14ac:dyDescent="0.35">
      <c r="A3140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140" s="181" t="str">
        <f>IF(All_Opps[[#This Row],[WeekMod]]&lt;&gt;"",CONCATENATE(All_Opps[[#This Row],[Opp Year]],"-",TEXT(All_Opps[[#This Row],[WeekMod]],"00#")),"")</f>
        <v/>
      </c>
      <c r="C31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140" s="181" t="str">
        <f>CONCATENATE(All_Opps[[#This Row],[Opp Year]],"-",TEXT(All_Opps[[#This Row],[Week]],"00#"))</f>
        <v>2025-001</v>
      </c>
      <c r="E3140" s="181">
        <f>IFERROR(VALUE(RIGHT(All_Opps[[#This Row],[Opportunity Name]],2)),"")</f>
        <v>2</v>
      </c>
      <c r="F3140" s="181">
        <f>IFERROR(("20"&amp;LEFT(All_Opps[[#This Row],[Opportunity Name]],2))*1,"")</f>
        <v>2025</v>
      </c>
      <c r="G3140" s="181" t="str">
        <f>MID(All_Opps[[#This Row],[Opportunity Name]],3,2)</f>
        <v>02</v>
      </c>
      <c r="H3140" s="181" t="str">
        <f>LEFT(All_Opps[[#This Row],[Opportunity Name]],7)</f>
        <v>2502-03</v>
      </c>
      <c r="I3140" s="181" t="str" cm="1">
        <f t="array" ref="I31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40" s="181" t="str">
        <f>YEAR(All_Opps[[#This Row],[Close_Date]])&amp;"-"&amp;TEXT(MONTH(All_Opps[[#This Row],[Close_Date]]),"00")</f>
        <v>2023-12</v>
      </c>
      <c r="K3140" s="182">
        <f>All_Opps[[#This Row],[Created Date2]]*1</f>
        <v>45288</v>
      </c>
      <c r="L3140" s="183">
        <f>YEAR(All_Opps[[#This Row],[Created_Date]])</f>
        <v>2023</v>
      </c>
      <c r="M3140" s="184">
        <f>WEEKNUM(All_Opps[[#This Row],[Created_Date]],16)</f>
        <v>52</v>
      </c>
      <c r="N3140" s="182">
        <f>All_Opps[[#This Row],[Close Date]]*1</f>
        <v>45287</v>
      </c>
      <c r="O3140" s="185">
        <f>YEAR(All_Opps[[#This Row],[Close_Date]])</f>
        <v>2023</v>
      </c>
      <c r="P3140" s="183">
        <f>MONTH(All_Opps[[#This Row],[Close Date]])</f>
        <v>12</v>
      </c>
      <c r="Q3140" s="181">
        <f>WEEKNUM(All_Opps[[#This Row],[Close Date]],1)</f>
        <v>52</v>
      </c>
      <c r="R314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401</v>
      </c>
      <c r="S3140" s="4" t="s">
        <v>6591</v>
      </c>
      <c r="T3140" s="4" t="s">
        <v>6592</v>
      </c>
      <c r="U3140" s="68">
        <v>45287</v>
      </c>
      <c r="V3140" s="347" t="s">
        <v>19</v>
      </c>
      <c r="W3140" s="9">
        <v>8320</v>
      </c>
      <c r="X3140" s="4" t="s">
        <v>11</v>
      </c>
      <c r="Y3140" s="4" t="s">
        <v>1285</v>
      </c>
      <c r="Z3140" s="68">
        <v>45288</v>
      </c>
    </row>
    <row r="3141" spans="1:26" ht="12.75" x14ac:dyDescent="0.35">
      <c r="A314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141" s="181" t="str">
        <f>IF(All_Opps[[#This Row],[WeekMod]]&lt;&gt;"",CONCATENATE(All_Opps[[#This Row],[Opp Year]],"-",TEXT(All_Opps[[#This Row],[WeekMod]],"00#")),"")</f>
        <v/>
      </c>
      <c r="C31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141" s="181" t="str">
        <f>CONCATENATE(All_Opps[[#This Row],[Opp Year]],"-",TEXT(All_Opps[[#This Row],[Week]],"00#"))</f>
        <v>2025-001</v>
      </c>
      <c r="E3141" s="181">
        <f>IFERROR(VALUE(RIGHT(All_Opps[[#This Row],[Opportunity Name]],2)),"")</f>
        <v>2</v>
      </c>
      <c r="F3141" s="181">
        <f>IFERROR(("20"&amp;LEFT(All_Opps[[#This Row],[Opportunity Name]],2))*1,"")</f>
        <v>2025</v>
      </c>
      <c r="G3141" s="181" t="str">
        <f>MID(All_Opps[[#This Row],[Opportunity Name]],3,2)</f>
        <v>02</v>
      </c>
      <c r="H3141" s="181" t="str">
        <f>LEFT(All_Opps[[#This Row],[Opportunity Name]],7)</f>
        <v>2502-04</v>
      </c>
      <c r="I3141" s="181" t="str" cm="1">
        <f t="array" ref="I31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41" s="181" t="str">
        <f>YEAR(All_Opps[[#This Row],[Close_Date]])&amp;"-"&amp;TEXT(MONTH(All_Opps[[#This Row],[Close_Date]]),"00")</f>
        <v>2023-12</v>
      </c>
      <c r="K3141" s="182">
        <f>All_Opps[[#This Row],[Created Date2]]*1</f>
        <v>45267</v>
      </c>
      <c r="L3141" s="183">
        <f>YEAR(All_Opps[[#This Row],[Created_Date]])</f>
        <v>2023</v>
      </c>
      <c r="M3141" s="184">
        <f>WEEKNUM(All_Opps[[#This Row],[Created_Date]],16)</f>
        <v>49</v>
      </c>
      <c r="N3141" s="182">
        <f>All_Opps[[#This Row],[Close Date]]*1</f>
        <v>45268</v>
      </c>
      <c r="O3141" s="185">
        <f>YEAR(All_Opps[[#This Row],[Close_Date]])</f>
        <v>2023</v>
      </c>
      <c r="P3141" s="183">
        <f>MONTH(All_Opps[[#This Row],[Close Date]])</f>
        <v>12</v>
      </c>
      <c r="Q3141" s="181">
        <f>WEEKNUM(All_Opps[[#This Row],[Close Date]],1)</f>
        <v>49</v>
      </c>
      <c r="R314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422</v>
      </c>
      <c r="S3141" s="4" t="s">
        <v>6593</v>
      </c>
      <c r="T3141" s="4" t="s">
        <v>6594</v>
      </c>
      <c r="U3141" s="68">
        <v>45268</v>
      </c>
      <c r="V3141" s="347" t="s">
        <v>19</v>
      </c>
      <c r="W3141" s="9">
        <v>7884</v>
      </c>
      <c r="X3141" s="4" t="s">
        <v>5</v>
      </c>
      <c r="Y3141" s="4" t="s">
        <v>1285</v>
      </c>
      <c r="Z3141" s="68">
        <v>45267</v>
      </c>
    </row>
    <row r="3142" spans="1:26" ht="12.75" x14ac:dyDescent="0.35">
      <c r="A314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142" s="181" t="str">
        <f>IF(All_Opps[[#This Row],[WeekMod]]&lt;&gt;"",CONCATENATE(All_Opps[[#This Row],[Opp Year]],"-",TEXT(All_Opps[[#This Row],[WeekMod]],"00#")),"")</f>
        <v/>
      </c>
      <c r="C31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142" s="181" t="str">
        <f>CONCATENATE(All_Opps[[#This Row],[Opp Year]],"-",TEXT(All_Opps[[#This Row],[Week]],"00#"))</f>
        <v>2025-001</v>
      </c>
      <c r="E3142" s="181">
        <f>IFERROR(VALUE(RIGHT(All_Opps[[#This Row],[Opportunity Name]],2)),"")</f>
        <v>2</v>
      </c>
      <c r="F3142" s="181">
        <f>IFERROR(("20"&amp;LEFT(All_Opps[[#This Row],[Opportunity Name]],2))*1,"")</f>
        <v>2025</v>
      </c>
      <c r="G3142" s="181" t="str">
        <f>MID(All_Opps[[#This Row],[Opportunity Name]],3,2)</f>
        <v>02</v>
      </c>
      <c r="H3142" s="181" t="str">
        <f>LEFT(All_Opps[[#This Row],[Opportunity Name]],7)</f>
        <v>2502-03</v>
      </c>
      <c r="I3142" s="181" t="str" cm="1">
        <f t="array" ref="I31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42" s="181" t="str">
        <f>YEAR(All_Opps[[#This Row],[Close_Date]])&amp;"-"&amp;TEXT(MONTH(All_Opps[[#This Row],[Close_Date]]),"00")</f>
        <v>2023-12</v>
      </c>
      <c r="K3142" s="182">
        <f>All_Opps[[#This Row],[Created Date2]]*1</f>
        <v>45289</v>
      </c>
      <c r="L3142" s="183">
        <f>YEAR(All_Opps[[#This Row],[Created_Date]])</f>
        <v>2023</v>
      </c>
      <c r="M3142" s="184">
        <f>WEEKNUM(All_Opps[[#This Row],[Created_Date]],16)</f>
        <v>52</v>
      </c>
      <c r="N3142" s="182">
        <f>All_Opps[[#This Row],[Close Date]]*1</f>
        <v>45291</v>
      </c>
      <c r="O3142" s="185">
        <f>YEAR(All_Opps[[#This Row],[Close_Date]])</f>
        <v>2023</v>
      </c>
      <c r="P3142" s="183">
        <f>MONTH(All_Opps[[#This Row],[Close Date]])</f>
        <v>12</v>
      </c>
      <c r="Q3142" s="181">
        <f>WEEKNUM(All_Opps[[#This Row],[Close Date]],1)</f>
        <v>53</v>
      </c>
      <c r="R314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400</v>
      </c>
      <c r="S3142" s="4" t="s">
        <v>6595</v>
      </c>
      <c r="T3142" s="4" t="s">
        <v>6596</v>
      </c>
      <c r="U3142" s="68">
        <v>45291</v>
      </c>
      <c r="V3142" s="347" t="s">
        <v>19</v>
      </c>
      <c r="W3142" s="9">
        <v>9086</v>
      </c>
      <c r="X3142" s="4" t="s">
        <v>12</v>
      </c>
      <c r="Y3142" s="4" t="s">
        <v>1285</v>
      </c>
      <c r="Z3142" s="68">
        <v>45289</v>
      </c>
    </row>
    <row r="3143" spans="1:26" ht="12.75" x14ac:dyDescent="0.35">
      <c r="A314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143" s="181" t="str">
        <f>IF(All_Opps[[#This Row],[WeekMod]]&lt;&gt;"",CONCATENATE(All_Opps[[#This Row],[Opp Year]],"-",TEXT(All_Opps[[#This Row],[WeekMod]],"00#")),"")</f>
        <v/>
      </c>
      <c r="C31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143" s="181" t="str">
        <f>CONCATENATE(All_Opps[[#This Row],[Opp Year]],"-",TEXT(All_Opps[[#This Row],[Week]],"00#"))</f>
        <v>2025-001</v>
      </c>
      <c r="E3143" s="181">
        <f>IFERROR(VALUE(RIGHT(All_Opps[[#This Row],[Opportunity Name]],2)),"")</f>
        <v>2</v>
      </c>
      <c r="F3143" s="181">
        <f>IFERROR(("20"&amp;LEFT(All_Opps[[#This Row],[Opportunity Name]],2))*1,"")</f>
        <v>2025</v>
      </c>
      <c r="G3143" s="181" t="str">
        <f>MID(All_Opps[[#This Row],[Opportunity Name]],3,2)</f>
        <v>02</v>
      </c>
      <c r="H3143" s="181" t="str">
        <f>LEFT(All_Opps[[#This Row],[Opportunity Name]],7)</f>
        <v>2502-03</v>
      </c>
      <c r="I3143" s="181" t="str" cm="1">
        <f t="array" ref="I31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43" s="181" t="str">
        <f>YEAR(All_Opps[[#This Row],[Close_Date]])&amp;"-"&amp;TEXT(MONTH(All_Opps[[#This Row],[Close_Date]]),"00")</f>
        <v>2023-12</v>
      </c>
      <c r="K3143" s="182">
        <f>All_Opps[[#This Row],[Created Date2]]*1</f>
        <v>45272</v>
      </c>
      <c r="L3143" s="183">
        <f>YEAR(All_Opps[[#This Row],[Created_Date]])</f>
        <v>2023</v>
      </c>
      <c r="M3143" s="184">
        <f>WEEKNUM(All_Opps[[#This Row],[Created_Date]],16)</f>
        <v>50</v>
      </c>
      <c r="N3143" s="182">
        <f>All_Opps[[#This Row],[Close Date]]*1</f>
        <v>45274</v>
      </c>
      <c r="O3143" s="185">
        <f>YEAR(All_Opps[[#This Row],[Close_Date]])</f>
        <v>2023</v>
      </c>
      <c r="P3143" s="183">
        <f>MONTH(All_Opps[[#This Row],[Close Date]])</f>
        <v>12</v>
      </c>
      <c r="Q3143" s="181">
        <f>WEEKNUM(All_Opps[[#This Row],[Close Date]],1)</f>
        <v>50</v>
      </c>
      <c r="R314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417</v>
      </c>
      <c r="S3143" s="4" t="s">
        <v>6597</v>
      </c>
      <c r="T3143" s="4" t="s">
        <v>6598</v>
      </c>
      <c r="U3143" s="68">
        <v>45274</v>
      </c>
      <c r="V3143" s="347" t="s">
        <v>19</v>
      </c>
      <c r="W3143" s="9">
        <v>6849</v>
      </c>
      <c r="X3143" s="4" t="s">
        <v>6</v>
      </c>
      <c r="Y3143" s="4" t="s">
        <v>1285</v>
      </c>
      <c r="Z3143" s="68">
        <v>45272</v>
      </c>
    </row>
    <row r="3144" spans="1:26" ht="12.75" x14ac:dyDescent="0.35">
      <c r="A314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144" s="181" t="str">
        <f>IF(All_Opps[[#This Row],[WeekMod]]&lt;&gt;"",CONCATENATE(All_Opps[[#This Row],[Opp Year]],"-",TEXT(All_Opps[[#This Row],[WeekMod]],"00#")),"")</f>
        <v/>
      </c>
      <c r="C31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144" s="181" t="str">
        <f>CONCATENATE(All_Opps[[#This Row],[Opp Year]],"-",TEXT(All_Opps[[#This Row],[Week]],"00#"))</f>
        <v>2025-001</v>
      </c>
      <c r="E3144" s="181">
        <f>IFERROR(VALUE(RIGHT(All_Opps[[#This Row],[Opportunity Name]],2)),"")</f>
        <v>2</v>
      </c>
      <c r="F3144" s="181">
        <f>IFERROR(("20"&amp;LEFT(All_Opps[[#This Row],[Opportunity Name]],2))*1,"")</f>
        <v>2025</v>
      </c>
      <c r="G3144" s="181" t="str">
        <f>MID(All_Opps[[#This Row],[Opportunity Name]],3,2)</f>
        <v>02</v>
      </c>
      <c r="H3144" s="181" t="str">
        <f>LEFT(All_Opps[[#This Row],[Opportunity Name]],7)</f>
        <v>2502-04</v>
      </c>
      <c r="I3144" s="181" t="str" cm="1">
        <f t="array" ref="I31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44" s="181" t="str">
        <f>YEAR(All_Opps[[#This Row],[Close_Date]])&amp;"-"&amp;TEXT(MONTH(All_Opps[[#This Row],[Close_Date]]),"00")</f>
        <v>2023-11</v>
      </c>
      <c r="K3144" s="182">
        <f>All_Opps[[#This Row],[Created Date2]]*1</f>
        <v>45249</v>
      </c>
      <c r="L3144" s="183">
        <f>YEAR(All_Opps[[#This Row],[Created_Date]])</f>
        <v>2023</v>
      </c>
      <c r="M3144" s="184">
        <f>WEEKNUM(All_Opps[[#This Row],[Created_Date]],16)</f>
        <v>47</v>
      </c>
      <c r="N3144" s="182">
        <f>All_Opps[[#This Row],[Close Date]]*1</f>
        <v>45255</v>
      </c>
      <c r="O3144" s="185">
        <f>YEAR(All_Opps[[#This Row],[Close_Date]])</f>
        <v>2023</v>
      </c>
      <c r="P3144" s="183">
        <f>MONTH(All_Opps[[#This Row],[Close Date]])</f>
        <v>11</v>
      </c>
      <c r="Q3144" s="181">
        <f>WEEKNUM(All_Opps[[#This Row],[Close Date]],1)</f>
        <v>47</v>
      </c>
      <c r="R314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440</v>
      </c>
      <c r="S3144" s="4" t="s">
        <v>6599</v>
      </c>
      <c r="T3144" s="4" t="s">
        <v>6600</v>
      </c>
      <c r="U3144" s="68">
        <v>45255</v>
      </c>
      <c r="V3144" s="347" t="s">
        <v>19</v>
      </c>
      <c r="W3144" s="9">
        <v>5578</v>
      </c>
      <c r="X3144" s="4" t="s">
        <v>5</v>
      </c>
      <c r="Y3144" s="4" t="s">
        <v>1285</v>
      </c>
      <c r="Z3144" s="68">
        <v>45249</v>
      </c>
    </row>
    <row r="3145" spans="1:26" ht="12.75" x14ac:dyDescent="0.35">
      <c r="A31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3145" s="181" t="str">
        <f>IF(All_Opps[[#This Row],[WeekMod]]&lt;&gt;"",CONCATENATE(All_Opps[[#This Row],[Opp Year]],"-",TEXT(All_Opps[[#This Row],[WeekMod]],"00#")),"")</f>
        <v>2024-053</v>
      </c>
      <c r="C31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3145" s="181" t="str">
        <f>CONCATENATE(All_Opps[[#This Row],[Opp Year]],"-",TEXT(All_Opps[[#This Row],[Week]],"00#"))</f>
        <v>2024-053</v>
      </c>
      <c r="E3145" s="181">
        <f>IFERROR(VALUE(RIGHT(All_Opps[[#This Row],[Opportunity Name]],2)),"")</f>
        <v>2</v>
      </c>
      <c r="F3145" s="181">
        <f>IFERROR(("20"&amp;LEFT(All_Opps[[#This Row],[Opportunity Name]],2))*1,"")</f>
        <v>2024</v>
      </c>
      <c r="G3145" s="181" t="str">
        <f>MID(All_Opps[[#This Row],[Opportunity Name]],3,2)</f>
        <v>08</v>
      </c>
      <c r="H3145" s="181" t="str">
        <f>LEFT(All_Opps[[#This Row],[Opportunity Name]],7)</f>
        <v>2408-03</v>
      </c>
      <c r="I3145" s="181" t="str" cm="1">
        <f t="array" ref="I31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145" s="181" t="str">
        <f>YEAR(All_Opps[[#This Row],[Close_Date]])&amp;"-"&amp;TEXT(MONTH(All_Opps[[#This Row],[Close_Date]]),"00")</f>
        <v>2024-01</v>
      </c>
      <c r="K3145" s="182">
        <f>All_Opps[[#This Row],[Created Date2]]*1</f>
        <v>45295</v>
      </c>
      <c r="L3145" s="183">
        <f>YEAR(All_Opps[[#This Row],[Created_Date]])</f>
        <v>2024</v>
      </c>
      <c r="M3145" s="184">
        <f>WEEKNUM(All_Opps[[#This Row],[Created_Date]],16)</f>
        <v>1</v>
      </c>
      <c r="N3145" s="182">
        <f>All_Opps[[#This Row],[Close Date]]*1</f>
        <v>45295</v>
      </c>
      <c r="O3145" s="185">
        <f>YEAR(All_Opps[[#This Row],[Close_Date]])</f>
        <v>2024</v>
      </c>
      <c r="P3145" s="183">
        <f>MONTH(All_Opps[[#This Row],[Close Date]])</f>
        <v>1</v>
      </c>
      <c r="Q3145" s="181">
        <f>WEEKNUM(All_Opps[[#This Row],[Close Date]],1)</f>
        <v>1</v>
      </c>
      <c r="R314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45" s="4" t="s">
        <v>6601</v>
      </c>
      <c r="T3145" s="4" t="s">
        <v>6602</v>
      </c>
      <c r="U3145" s="68">
        <v>45295</v>
      </c>
      <c r="V3145" s="347" t="s">
        <v>20</v>
      </c>
      <c r="W3145" s="341">
        <v>131145</v>
      </c>
      <c r="X3145" s="4" t="s">
        <v>13</v>
      </c>
      <c r="Y3145" s="4" t="s">
        <v>328</v>
      </c>
      <c r="Z3145" s="68">
        <v>45295</v>
      </c>
    </row>
    <row r="3146" spans="1:26" ht="12.75" x14ac:dyDescent="0.35">
      <c r="A31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3146" s="181" t="str">
        <f>IF(All_Opps[[#This Row],[WeekMod]]&lt;&gt;"",CONCATENATE(All_Opps[[#This Row],[Opp Year]],"-",TEXT(All_Opps[[#This Row],[WeekMod]],"00#")),"")</f>
        <v>2024-055</v>
      </c>
      <c r="C31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3146" s="181" t="str">
        <f>CONCATENATE(All_Opps[[#This Row],[Opp Year]],"-",TEXT(All_Opps[[#This Row],[Week]],"00#"))</f>
        <v>2024-055</v>
      </c>
      <c r="E3146" s="181">
        <f>IFERROR(VALUE(RIGHT(All_Opps[[#This Row],[Opportunity Name]],2)),"")</f>
        <v>2</v>
      </c>
      <c r="F3146" s="181">
        <f>IFERROR(("20"&amp;LEFT(All_Opps[[#This Row],[Opportunity Name]],2))*1,"")</f>
        <v>2024</v>
      </c>
      <c r="G3146" s="181" t="str">
        <f>MID(All_Opps[[#This Row],[Opportunity Name]],3,2)</f>
        <v>08</v>
      </c>
      <c r="H3146" s="181" t="str">
        <f>LEFT(All_Opps[[#This Row],[Opportunity Name]],7)</f>
        <v>2408-04</v>
      </c>
      <c r="I3146" s="181" t="str" cm="1">
        <f t="array" ref="I31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46" s="181" t="str">
        <f>YEAR(All_Opps[[#This Row],[Close_Date]])&amp;"-"&amp;TEXT(MONTH(All_Opps[[#This Row],[Close_Date]]),"00")</f>
        <v>2024-01</v>
      </c>
      <c r="K3146" s="182">
        <f>All_Opps[[#This Row],[Created Date2]]*1</f>
        <v>45303</v>
      </c>
      <c r="L3146" s="183">
        <f>YEAR(All_Opps[[#This Row],[Created_Date]])</f>
        <v>2024</v>
      </c>
      <c r="M3146" s="184">
        <f>WEEKNUM(All_Opps[[#This Row],[Created_Date]],16)</f>
        <v>2</v>
      </c>
      <c r="N3146" s="182">
        <f>All_Opps[[#This Row],[Close Date]]*1</f>
        <v>45305</v>
      </c>
      <c r="O3146" s="185">
        <f>YEAR(All_Opps[[#This Row],[Close_Date]])</f>
        <v>2024</v>
      </c>
      <c r="P3146" s="183">
        <f>MONTH(All_Opps[[#This Row],[Close Date]])</f>
        <v>1</v>
      </c>
      <c r="Q3146" s="181">
        <f>WEEKNUM(All_Opps[[#This Row],[Close Date]],1)</f>
        <v>3</v>
      </c>
      <c r="R314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202</v>
      </c>
      <c r="S3146" s="4" t="s">
        <v>6603</v>
      </c>
      <c r="T3146" s="4" t="s">
        <v>6604</v>
      </c>
      <c r="U3146" s="68">
        <v>45305</v>
      </c>
      <c r="V3146" s="347" t="s">
        <v>19</v>
      </c>
      <c r="W3146" s="9">
        <v>304588</v>
      </c>
      <c r="X3146" s="4" t="s">
        <v>16</v>
      </c>
      <c r="Y3146" s="4" t="s">
        <v>1285</v>
      </c>
      <c r="Z3146" s="68">
        <v>45303</v>
      </c>
    </row>
    <row r="3147" spans="1:26" ht="12.75" x14ac:dyDescent="0.35">
      <c r="A31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3147" s="181" t="str">
        <f>IF(All_Opps[[#This Row],[WeekMod]]&lt;&gt;"",CONCATENATE(All_Opps[[#This Row],[Opp Year]],"-",TEXT(All_Opps[[#This Row],[WeekMod]],"00#")),"")</f>
        <v>2024-048</v>
      </c>
      <c r="C31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3147" s="181" t="str">
        <f>CONCATENATE(All_Opps[[#This Row],[Opp Year]],"-",TEXT(All_Opps[[#This Row],[Week]],"00#"))</f>
        <v>2024-048</v>
      </c>
      <c r="E3147" s="181">
        <f>IFERROR(VALUE(RIGHT(All_Opps[[#This Row],[Opportunity Name]],2)),"")</f>
        <v>2</v>
      </c>
      <c r="F3147" s="181">
        <f>IFERROR(("20"&amp;LEFT(All_Opps[[#This Row],[Opportunity Name]],2))*1,"")</f>
        <v>2024</v>
      </c>
      <c r="G3147" s="181" t="str">
        <f>MID(All_Opps[[#This Row],[Opportunity Name]],3,2)</f>
        <v>01</v>
      </c>
      <c r="H3147" s="181" t="str">
        <f>LEFT(All_Opps[[#This Row],[Opportunity Name]],7)</f>
        <v>2401-08</v>
      </c>
      <c r="I3147" s="181" t="str" cm="1">
        <f t="array" ref="I31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47" s="181" t="str">
        <f>YEAR(All_Opps[[#This Row],[Close_Date]])&amp;"-"&amp;TEXT(MONTH(All_Opps[[#This Row],[Close_Date]]),"00")</f>
        <v>2023-11</v>
      </c>
      <c r="K3147" s="182">
        <f>All_Opps[[#This Row],[Created Date2]]*1</f>
        <v>45251</v>
      </c>
      <c r="L3147" s="183">
        <f>YEAR(All_Opps[[#This Row],[Created_Date]])</f>
        <v>2023</v>
      </c>
      <c r="M3147" s="184">
        <f>WEEKNUM(All_Opps[[#This Row],[Created_Date]],16)</f>
        <v>47</v>
      </c>
      <c r="N3147" s="182">
        <f>All_Opps[[#This Row],[Close Date]]*1</f>
        <v>45257</v>
      </c>
      <c r="O3147" s="185">
        <f>YEAR(All_Opps[[#This Row],[Close_Date]])</f>
        <v>2023</v>
      </c>
      <c r="P3147" s="183">
        <f>MONTH(All_Opps[[#This Row],[Close Date]])</f>
        <v>11</v>
      </c>
      <c r="Q3147" s="181">
        <f>WEEKNUM(All_Opps[[#This Row],[Close Date]],1)</f>
        <v>48</v>
      </c>
      <c r="R314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41</v>
      </c>
      <c r="S3147" s="4" t="s">
        <v>6605</v>
      </c>
      <c r="T3147" s="4" t="s">
        <v>6606</v>
      </c>
      <c r="U3147" s="68">
        <v>45257</v>
      </c>
      <c r="V3147" s="347" t="s">
        <v>19</v>
      </c>
      <c r="W3147" s="341">
        <v>34396</v>
      </c>
      <c r="X3147" s="4" t="s">
        <v>13</v>
      </c>
      <c r="Y3147" s="4" t="s">
        <v>328</v>
      </c>
      <c r="Z3147" s="68">
        <v>45251</v>
      </c>
    </row>
    <row r="3148" spans="1:26" ht="12.75" x14ac:dyDescent="0.35">
      <c r="A31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3148" s="181" t="str">
        <f>IF(All_Opps[[#This Row],[WeekMod]]&lt;&gt;"",CONCATENATE(All_Opps[[#This Row],[Opp Year]],"-",TEXT(All_Opps[[#This Row],[WeekMod]],"00#")),"")</f>
        <v>2024-056</v>
      </c>
      <c r="C31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3148" s="181" t="str">
        <f>CONCATENATE(All_Opps[[#This Row],[Opp Year]],"-",TEXT(All_Opps[[#This Row],[Week]],"00#"))</f>
        <v>2024-056</v>
      </c>
      <c r="E3148" s="181">
        <f>IFERROR(VALUE(RIGHT(All_Opps[[#This Row],[Opportunity Name]],2)),"")</f>
        <v>2</v>
      </c>
      <c r="F3148" s="181">
        <f>IFERROR(("20"&amp;LEFT(All_Opps[[#This Row],[Opportunity Name]],2))*1,"")</f>
        <v>2024</v>
      </c>
      <c r="G3148" s="181" t="str">
        <f>MID(All_Opps[[#This Row],[Opportunity Name]],3,2)</f>
        <v>08</v>
      </c>
      <c r="H3148" s="181" t="str">
        <f>LEFT(All_Opps[[#This Row],[Opportunity Name]],7)</f>
        <v>2408-04</v>
      </c>
      <c r="I3148" s="181" t="str" cm="1">
        <f t="array" ref="I31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48" s="181" t="str">
        <f>YEAR(All_Opps[[#This Row],[Close_Date]])&amp;"-"&amp;TEXT(MONTH(All_Opps[[#This Row],[Close_Date]]),"00")</f>
        <v>2024-01</v>
      </c>
      <c r="K3148" s="182">
        <f>All_Opps[[#This Row],[Created Date2]]*1</f>
        <v>45313</v>
      </c>
      <c r="L3148" s="183">
        <f>YEAR(All_Opps[[#This Row],[Created_Date]])</f>
        <v>2024</v>
      </c>
      <c r="M3148" s="184">
        <f>WEEKNUM(All_Opps[[#This Row],[Created_Date]],16)</f>
        <v>4</v>
      </c>
      <c r="N3148" s="182">
        <f>All_Opps[[#This Row],[Close Date]]*1</f>
        <v>45314</v>
      </c>
      <c r="O3148" s="185">
        <f>YEAR(All_Opps[[#This Row],[Close_Date]])</f>
        <v>2024</v>
      </c>
      <c r="P3148" s="183">
        <f>MONTH(All_Opps[[#This Row],[Close Date]])</f>
        <v>1</v>
      </c>
      <c r="Q3148" s="181">
        <f>WEEKNUM(All_Opps[[#This Row],[Close Date]],1)</f>
        <v>4</v>
      </c>
      <c r="R31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192</v>
      </c>
      <c r="S3148" s="4" t="s">
        <v>6607</v>
      </c>
      <c r="T3148" s="4" t="s">
        <v>6608</v>
      </c>
      <c r="U3148" s="68">
        <v>45314</v>
      </c>
      <c r="V3148" s="347" t="s">
        <v>19</v>
      </c>
      <c r="W3148" s="341">
        <v>303204</v>
      </c>
      <c r="X3148" s="4" t="s">
        <v>6</v>
      </c>
      <c r="Y3148" s="4" t="s">
        <v>328</v>
      </c>
      <c r="Z3148" s="68">
        <v>45313</v>
      </c>
    </row>
    <row r="3149" spans="1:26" ht="12.75" x14ac:dyDescent="0.35">
      <c r="A31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3149" s="181" t="str">
        <f>IF(All_Opps[[#This Row],[WeekMod]]&lt;&gt;"",CONCATENATE(All_Opps[[#This Row],[Opp Year]],"-",TEXT(All_Opps[[#This Row],[WeekMod]],"00#")),"")</f>
        <v>2024-051</v>
      </c>
      <c r="C31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3149" s="181" t="str">
        <f>CONCATENATE(All_Opps[[#This Row],[Opp Year]],"-",TEXT(All_Opps[[#This Row],[Week]],"00#"))</f>
        <v>2024-051</v>
      </c>
      <c r="E3149" s="181">
        <f>IFERROR(VALUE(RIGHT(All_Opps[[#This Row],[Opportunity Name]],2)),"")</f>
        <v>2</v>
      </c>
      <c r="F3149" s="181">
        <f>IFERROR(("20"&amp;LEFT(All_Opps[[#This Row],[Opportunity Name]],2))*1,"")</f>
        <v>2024</v>
      </c>
      <c r="G3149" s="181" t="str">
        <f>MID(All_Opps[[#This Row],[Opportunity Name]],3,2)</f>
        <v>09</v>
      </c>
      <c r="H3149" s="181" t="str">
        <f>LEFT(All_Opps[[#This Row],[Opportunity Name]],7)</f>
        <v>2409 Ze</v>
      </c>
      <c r="I3149" s="181" t="str" cm="1">
        <f t="array" ref="I31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49" s="181" t="str">
        <f>YEAR(All_Opps[[#This Row],[Close_Date]])&amp;"-"&amp;TEXT(MONTH(All_Opps[[#This Row],[Close_Date]]),"00")</f>
        <v>2023-12</v>
      </c>
      <c r="K3149" s="182">
        <f>All_Opps[[#This Row],[Created Date2]]*1</f>
        <v>45193</v>
      </c>
      <c r="L3149" s="183">
        <f>YEAR(All_Opps[[#This Row],[Created_Date]])</f>
        <v>2023</v>
      </c>
      <c r="M3149" s="184">
        <f>WEEKNUM(All_Opps[[#This Row],[Created_Date]],16)</f>
        <v>39</v>
      </c>
      <c r="N3149" s="182">
        <f>All_Opps[[#This Row],[Close Date]]*1</f>
        <v>45282</v>
      </c>
      <c r="O3149" s="185">
        <f>YEAR(All_Opps[[#This Row],[Close_Date]])</f>
        <v>2023</v>
      </c>
      <c r="P3149" s="183">
        <f>MONTH(All_Opps[[#This Row],[Close Date]])</f>
        <v>12</v>
      </c>
      <c r="Q3149" s="181">
        <f>WEEKNUM(All_Opps[[#This Row],[Close Date]],1)</f>
        <v>51</v>
      </c>
      <c r="R314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49" s="4" t="s">
        <v>6609</v>
      </c>
      <c r="T3149" s="4" t="s">
        <v>6610</v>
      </c>
      <c r="U3149" s="68">
        <v>45282</v>
      </c>
      <c r="V3149" s="347" t="s">
        <v>21</v>
      </c>
      <c r="W3149" s="9">
        <v>54362</v>
      </c>
      <c r="X3149" s="4" t="s">
        <v>13</v>
      </c>
      <c r="Y3149" s="4" t="s">
        <v>1285</v>
      </c>
      <c r="Z3149" s="68">
        <v>45193</v>
      </c>
    </row>
    <row r="3150" spans="1:26" ht="12.75" x14ac:dyDescent="0.35">
      <c r="A3150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150" s="181" t="str">
        <f>IF(All_Opps[[#This Row],[WeekMod]]&lt;&gt;"",CONCATENATE(All_Opps[[#This Row],[Opp Year]],"-",TEXT(All_Opps[[#This Row],[WeekMod]],"00#")),"")</f>
        <v/>
      </c>
      <c r="C31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150" s="181" t="str">
        <f>CONCATENATE(All_Opps[[#This Row],[Opp Year]],"-",TEXT(All_Opps[[#This Row],[Week]],"00#"))</f>
        <v>2025-001</v>
      </c>
      <c r="E3150" s="181">
        <f>IFERROR(VALUE(RIGHT(All_Opps[[#This Row],[Opportunity Name]],2)),"")</f>
        <v>10</v>
      </c>
      <c r="F3150" s="181">
        <f>IFERROR(("20"&amp;LEFT(All_Opps[[#This Row],[Opportunity Name]],2))*1,"")</f>
        <v>2025</v>
      </c>
      <c r="G3150" s="181" t="str">
        <f>MID(All_Opps[[#This Row],[Opportunity Name]],3,2)</f>
        <v>05</v>
      </c>
      <c r="H3150" s="181" t="str">
        <f>LEFT(All_Opps[[#This Row],[Opportunity Name]],7)</f>
        <v>2505 Ub</v>
      </c>
      <c r="I3150" s="181" t="str" cm="1">
        <f t="array" ref="I31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50" s="181" t="str">
        <f>YEAR(All_Opps[[#This Row],[Close_Date]])&amp;"-"&amp;TEXT(MONTH(All_Opps[[#This Row],[Close_Date]]),"00")</f>
        <v>2023-12</v>
      </c>
      <c r="K3150" s="182">
        <f>All_Opps[[#This Row],[Created Date2]]*1</f>
        <v>45220</v>
      </c>
      <c r="L3150" s="183">
        <f>YEAR(All_Opps[[#This Row],[Created_Date]])</f>
        <v>2023</v>
      </c>
      <c r="M3150" s="184">
        <f>WEEKNUM(All_Opps[[#This Row],[Created_Date]],16)</f>
        <v>43</v>
      </c>
      <c r="N3150" s="182">
        <f>All_Opps[[#This Row],[Close Date]]*1</f>
        <v>45282</v>
      </c>
      <c r="O3150" s="185">
        <f>YEAR(All_Opps[[#This Row],[Close_Date]])</f>
        <v>2023</v>
      </c>
      <c r="P3150" s="183">
        <f>MONTH(All_Opps[[#This Row],[Close Date]])</f>
        <v>12</v>
      </c>
      <c r="Q3150" s="181">
        <f>WEEKNUM(All_Opps[[#This Row],[Close Date]],1)</f>
        <v>51</v>
      </c>
      <c r="R315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50" s="4" t="s">
        <v>6611</v>
      </c>
      <c r="T3150" s="4" t="s">
        <v>6612</v>
      </c>
      <c r="U3150" s="68">
        <v>45282</v>
      </c>
      <c r="V3150" s="347" t="s">
        <v>21</v>
      </c>
      <c r="W3150" s="341">
        <v>185826</v>
      </c>
      <c r="X3150" s="4" t="s">
        <v>11</v>
      </c>
      <c r="Y3150" s="4" t="s">
        <v>328</v>
      </c>
      <c r="Z3150" s="68">
        <v>45220</v>
      </c>
    </row>
    <row r="3151" spans="1:26" ht="12.75" x14ac:dyDescent="0.35">
      <c r="A31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3151" s="181" t="str">
        <f>IF(All_Opps[[#This Row],[WeekMod]]&lt;&gt;"",CONCATENATE(All_Opps[[#This Row],[Opp Year]],"-",TEXT(All_Opps[[#This Row],[WeekMod]],"00#")),"")</f>
        <v>2024-055</v>
      </c>
      <c r="C31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3151" s="181" t="str">
        <f>CONCATENATE(All_Opps[[#This Row],[Opp Year]],"-",TEXT(All_Opps[[#This Row],[Week]],"00#"))</f>
        <v>2024-055</v>
      </c>
      <c r="E3151" s="181">
        <f>IFERROR(VALUE(RIGHT(All_Opps[[#This Row],[Opportunity Name]],2)),"")</f>
        <v>3</v>
      </c>
      <c r="F3151" s="181">
        <f>IFERROR(("20"&amp;LEFT(All_Opps[[#This Row],[Opportunity Name]],2))*1,"")</f>
        <v>2024</v>
      </c>
      <c r="G3151" s="181" t="str">
        <f>MID(All_Opps[[#This Row],[Opportunity Name]],3,2)</f>
        <v>11</v>
      </c>
      <c r="H3151" s="181" t="str">
        <f>LEFT(All_Opps[[#This Row],[Opportunity Name]],7)</f>
        <v>2411 Oa</v>
      </c>
      <c r="I3151" s="181" t="str" cm="1">
        <f t="array" ref="I31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51" s="181" t="str">
        <f>YEAR(All_Opps[[#This Row],[Close_Date]])&amp;"-"&amp;TEXT(MONTH(All_Opps[[#This Row],[Close_Date]]),"00")</f>
        <v>2024-01</v>
      </c>
      <c r="K3151" s="182">
        <f>All_Opps[[#This Row],[Created Date2]]*1</f>
        <v>45247</v>
      </c>
      <c r="L3151" s="183">
        <f>YEAR(All_Opps[[#This Row],[Created_Date]])</f>
        <v>2023</v>
      </c>
      <c r="M3151" s="184">
        <f>WEEKNUM(All_Opps[[#This Row],[Created_Date]],16)</f>
        <v>46</v>
      </c>
      <c r="N3151" s="182">
        <f>All_Opps[[#This Row],[Close Date]]*1</f>
        <v>45308</v>
      </c>
      <c r="O3151" s="185">
        <f>YEAR(All_Opps[[#This Row],[Close_Date]])</f>
        <v>2024</v>
      </c>
      <c r="P3151" s="183">
        <f>MONTH(All_Opps[[#This Row],[Close Date]])</f>
        <v>1</v>
      </c>
      <c r="Q3151" s="181">
        <f>WEEKNUM(All_Opps[[#This Row],[Close Date]],1)</f>
        <v>3</v>
      </c>
      <c r="R31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51" s="4" t="s">
        <v>6613</v>
      </c>
      <c r="T3151" s="4" t="s">
        <v>6614</v>
      </c>
      <c r="U3151" s="68">
        <v>45308</v>
      </c>
      <c r="V3151" s="347" t="s">
        <v>21</v>
      </c>
      <c r="W3151" s="341">
        <v>77101</v>
      </c>
      <c r="X3151" s="4" t="s">
        <v>181</v>
      </c>
      <c r="Y3151" s="4" t="s">
        <v>328</v>
      </c>
      <c r="Z3151" s="68">
        <v>45247</v>
      </c>
    </row>
    <row r="3152" spans="1:26" ht="12.75" x14ac:dyDescent="0.35">
      <c r="A31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3152" s="181" t="str">
        <f>IF(All_Opps[[#This Row],[WeekMod]]&lt;&gt;"",CONCATENATE(All_Opps[[#This Row],[Opp Year]],"-",TEXT(All_Opps[[#This Row],[WeekMod]],"00#")),"")</f>
        <v>2024-050</v>
      </c>
      <c r="C31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3152" s="181" t="str">
        <f>CONCATENATE(All_Opps[[#This Row],[Opp Year]],"-",TEXT(All_Opps[[#This Row],[Week]],"00#"))</f>
        <v>2024-050</v>
      </c>
      <c r="E3152" s="181">
        <f>IFERROR(VALUE(RIGHT(All_Opps[[#This Row],[Opportunity Name]],2)),"")</f>
        <v>2</v>
      </c>
      <c r="F3152" s="181">
        <f>IFERROR(("20"&amp;LEFT(All_Opps[[#This Row],[Opportunity Name]],2))*1,"")</f>
        <v>2024</v>
      </c>
      <c r="G3152" s="181" t="str">
        <f>MID(All_Opps[[#This Row],[Opportunity Name]],3,2)</f>
        <v>08</v>
      </c>
      <c r="H3152" s="181" t="str">
        <f>LEFT(All_Opps[[#This Row],[Opportunity Name]],7)</f>
        <v>2408 Ur</v>
      </c>
      <c r="I3152" s="181" t="str" cm="1">
        <f t="array" ref="I31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52" s="181" t="str">
        <f>YEAR(All_Opps[[#This Row],[Close_Date]])&amp;"-"&amp;TEXT(MONTH(All_Opps[[#This Row],[Close_Date]]),"00")</f>
        <v>2023-12</v>
      </c>
      <c r="K3152" s="182">
        <f>All_Opps[[#This Row],[Created Date2]]*1</f>
        <v>45256</v>
      </c>
      <c r="L3152" s="183">
        <f>YEAR(All_Opps[[#This Row],[Created_Date]])</f>
        <v>2023</v>
      </c>
      <c r="M3152" s="184">
        <f>WEEKNUM(All_Opps[[#This Row],[Created_Date]],16)</f>
        <v>48</v>
      </c>
      <c r="N3152" s="182">
        <f>All_Opps[[#This Row],[Close Date]]*1</f>
        <v>45270</v>
      </c>
      <c r="O3152" s="185">
        <f>YEAR(All_Opps[[#This Row],[Close_Date]])</f>
        <v>2023</v>
      </c>
      <c r="P3152" s="183">
        <f>MONTH(All_Opps[[#This Row],[Close Date]])</f>
        <v>12</v>
      </c>
      <c r="Q3152" s="181">
        <f>WEEKNUM(All_Opps[[#This Row],[Close Date]],1)</f>
        <v>50</v>
      </c>
      <c r="R315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52" s="4" t="s">
        <v>6615</v>
      </c>
      <c r="T3152" s="4" t="s">
        <v>6616</v>
      </c>
      <c r="U3152" s="68">
        <v>45270</v>
      </c>
      <c r="V3152" s="347" t="s">
        <v>18</v>
      </c>
      <c r="W3152" s="9">
        <v>170278</v>
      </c>
      <c r="X3152" s="4" t="s">
        <v>160</v>
      </c>
      <c r="Y3152" s="4" t="s">
        <v>1285</v>
      </c>
      <c r="Z3152" s="68">
        <v>45256</v>
      </c>
    </row>
    <row r="3153" spans="1:26" ht="12.75" x14ac:dyDescent="0.35">
      <c r="A315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153" s="181" t="str">
        <f>IF(All_Opps[[#This Row],[WeekMod]]&lt;&gt;"",CONCATENATE(All_Opps[[#This Row],[Opp Year]],"-",TEXT(All_Opps[[#This Row],[WeekMod]],"00#")),"")</f>
        <v/>
      </c>
      <c r="C31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153" s="181" t="str">
        <f>CONCATENATE(All_Opps[[#This Row],[Opp Year]],"-",TEXT(All_Opps[[#This Row],[Week]],"00#"))</f>
        <v>2025-001</v>
      </c>
      <c r="E3153" s="181">
        <f>IFERROR(VALUE(RIGHT(All_Opps[[#This Row],[Opportunity Name]],2)),"")</f>
        <v>17</v>
      </c>
      <c r="F3153" s="181">
        <f>IFERROR(("20"&amp;LEFT(All_Opps[[#This Row],[Opportunity Name]],2))*1,"")</f>
        <v>2025</v>
      </c>
      <c r="G3153" s="181" t="str">
        <f>MID(All_Opps[[#This Row],[Opportunity Name]],3,2)</f>
        <v>06</v>
      </c>
      <c r="H3153" s="181" t="str">
        <f>LEFT(All_Opps[[#This Row],[Opportunity Name]],7)</f>
        <v>2506-02</v>
      </c>
      <c r="I3153" s="181" t="str" cm="1">
        <f t="array" ref="I31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53" s="181" t="str">
        <f>YEAR(All_Opps[[#This Row],[Close_Date]])&amp;"-"&amp;TEXT(MONTH(All_Opps[[#This Row],[Close_Date]]),"00")</f>
        <v>2023-12</v>
      </c>
      <c r="K3153" s="182">
        <f>All_Opps[[#This Row],[Created Date2]]*1</f>
        <v>45249</v>
      </c>
      <c r="L3153" s="183">
        <f>YEAR(All_Opps[[#This Row],[Created_Date]])</f>
        <v>2023</v>
      </c>
      <c r="M3153" s="184">
        <f>WEEKNUM(All_Opps[[#This Row],[Created_Date]],16)</f>
        <v>47</v>
      </c>
      <c r="N3153" s="182">
        <f>All_Opps[[#This Row],[Close Date]]*1</f>
        <v>45284</v>
      </c>
      <c r="O3153" s="185">
        <f>YEAR(All_Opps[[#This Row],[Close_Date]])</f>
        <v>2023</v>
      </c>
      <c r="P3153" s="183">
        <f>MONTH(All_Opps[[#This Row],[Close Date]])</f>
        <v>12</v>
      </c>
      <c r="Q3153" s="181">
        <f>WEEKNUM(All_Opps[[#This Row],[Close Date]],1)</f>
        <v>52</v>
      </c>
      <c r="R315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560</v>
      </c>
      <c r="S3153" s="4" t="s">
        <v>6617</v>
      </c>
      <c r="T3153" s="4" t="s">
        <v>6618</v>
      </c>
      <c r="U3153" s="68">
        <v>45284</v>
      </c>
      <c r="V3153" s="347" t="s">
        <v>19</v>
      </c>
      <c r="W3153" s="341">
        <v>918795</v>
      </c>
      <c r="X3153" s="4" t="s">
        <v>5</v>
      </c>
      <c r="Y3153" s="4" t="s">
        <v>328</v>
      </c>
      <c r="Z3153" s="68">
        <v>45249</v>
      </c>
    </row>
    <row r="3154" spans="1:26" ht="12.75" x14ac:dyDescent="0.35">
      <c r="A31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3154" s="181" t="str">
        <f>IF(All_Opps[[#This Row],[WeekMod]]&lt;&gt;"",CONCATENATE(All_Opps[[#This Row],[Opp Year]],"-",TEXT(All_Opps[[#This Row],[WeekMod]],"00#")),"")</f>
        <v>2024-052</v>
      </c>
      <c r="C31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3154" s="181" t="str">
        <f>CONCATENATE(All_Opps[[#This Row],[Opp Year]],"-",TEXT(All_Opps[[#This Row],[Week]],"00#"))</f>
        <v>2024-052</v>
      </c>
      <c r="E3154" s="181">
        <f>IFERROR(VALUE(RIGHT(All_Opps[[#This Row],[Opportunity Name]],2)),"")</f>
        <v>2</v>
      </c>
      <c r="F3154" s="181">
        <f>IFERROR(("20"&amp;LEFT(All_Opps[[#This Row],[Opportunity Name]],2))*1,"")</f>
        <v>2024</v>
      </c>
      <c r="G3154" s="181" t="str">
        <f>MID(All_Opps[[#This Row],[Opportunity Name]],3,2)</f>
        <v>12</v>
      </c>
      <c r="H3154" s="181" t="str">
        <f>LEFT(All_Opps[[#This Row],[Opportunity Name]],7)</f>
        <v>2412-04</v>
      </c>
      <c r="I3154" s="181" t="str" cm="1">
        <f t="array" ref="I31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54" s="181" t="str">
        <f>YEAR(All_Opps[[#This Row],[Close_Date]])&amp;"-"&amp;TEXT(MONTH(All_Opps[[#This Row],[Close_Date]]),"00")</f>
        <v>2023-12</v>
      </c>
      <c r="K3154" s="182">
        <f>All_Opps[[#This Row],[Created Date2]]*1</f>
        <v>45265</v>
      </c>
      <c r="L3154" s="183">
        <f>YEAR(All_Opps[[#This Row],[Created_Date]])</f>
        <v>2023</v>
      </c>
      <c r="M3154" s="184">
        <f>WEEKNUM(All_Opps[[#This Row],[Created_Date]],16)</f>
        <v>49</v>
      </c>
      <c r="N3154" s="182">
        <f>All_Opps[[#This Row],[Close Date]]*1</f>
        <v>45289</v>
      </c>
      <c r="O3154" s="185">
        <f>YEAR(All_Opps[[#This Row],[Close_Date]])</f>
        <v>2023</v>
      </c>
      <c r="P3154" s="183">
        <f>MONTH(All_Opps[[#This Row],[Close Date]])</f>
        <v>12</v>
      </c>
      <c r="Q3154" s="181">
        <f>WEEKNUM(All_Opps[[#This Row],[Close Date]],1)</f>
        <v>52</v>
      </c>
      <c r="R315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362</v>
      </c>
      <c r="S3154" s="4" t="s">
        <v>6619</v>
      </c>
      <c r="T3154" s="4" t="s">
        <v>6620</v>
      </c>
      <c r="U3154" s="68">
        <v>45289</v>
      </c>
      <c r="V3154" s="347" t="s">
        <v>19</v>
      </c>
      <c r="W3154" s="341">
        <v>76040</v>
      </c>
      <c r="X3154" s="4" t="s">
        <v>176</v>
      </c>
      <c r="Y3154" s="4" t="s">
        <v>328</v>
      </c>
      <c r="Z3154" s="68">
        <v>45265</v>
      </c>
    </row>
    <row r="3155" spans="1:26" ht="12.75" x14ac:dyDescent="0.35">
      <c r="A31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3155" s="181" t="str">
        <f>IF(All_Opps[[#This Row],[WeekMod]]&lt;&gt;"",CONCATENATE(All_Opps[[#This Row],[Opp Year]],"-",TEXT(All_Opps[[#This Row],[WeekMod]],"00#")),"")</f>
        <v>2024-053</v>
      </c>
      <c r="C31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3155" s="181" t="str">
        <f>CONCATENATE(All_Opps[[#This Row],[Opp Year]],"-",TEXT(All_Opps[[#This Row],[Week]],"00#"))</f>
        <v>2024-053</v>
      </c>
      <c r="E3155" s="181">
        <f>IFERROR(VALUE(RIGHT(All_Opps[[#This Row],[Opportunity Name]],2)),"")</f>
        <v>2</v>
      </c>
      <c r="F3155" s="181">
        <f>IFERROR(("20"&amp;LEFT(All_Opps[[#This Row],[Opportunity Name]],2))*1,"")</f>
        <v>2024</v>
      </c>
      <c r="G3155" s="181" t="str">
        <f>MID(All_Opps[[#This Row],[Opportunity Name]],3,2)</f>
        <v>05</v>
      </c>
      <c r="H3155" s="181" t="str">
        <f>LEFT(All_Opps[[#This Row],[Opportunity Name]],7)</f>
        <v>2405-09</v>
      </c>
      <c r="I3155" s="181" t="str" cm="1">
        <f t="array" ref="I31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55" s="181" t="str">
        <f>YEAR(All_Opps[[#This Row],[Close_Date]])&amp;"-"&amp;TEXT(MONTH(All_Opps[[#This Row],[Close_Date]]),"00")</f>
        <v>2023-12</v>
      </c>
      <c r="K3155" s="182">
        <f>All_Opps[[#This Row],[Created Date2]]*1</f>
        <v>45288</v>
      </c>
      <c r="L3155" s="183">
        <f>YEAR(All_Opps[[#This Row],[Created_Date]])</f>
        <v>2023</v>
      </c>
      <c r="M3155" s="184">
        <f>WEEKNUM(All_Opps[[#This Row],[Created_Date]],16)</f>
        <v>52</v>
      </c>
      <c r="N3155" s="182">
        <f>All_Opps[[#This Row],[Close Date]]*1</f>
        <v>45291</v>
      </c>
      <c r="O3155" s="185">
        <f>YEAR(All_Opps[[#This Row],[Close_Date]])</f>
        <v>2023</v>
      </c>
      <c r="P3155" s="183">
        <f>MONTH(All_Opps[[#This Row],[Close Date]])</f>
        <v>12</v>
      </c>
      <c r="Q3155" s="181">
        <f>WEEKNUM(All_Opps[[#This Row],[Close Date]],1)</f>
        <v>53</v>
      </c>
      <c r="R315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125</v>
      </c>
      <c r="S3155" s="4" t="s">
        <v>6621</v>
      </c>
      <c r="T3155" s="4" t="s">
        <v>6622</v>
      </c>
      <c r="U3155" s="68">
        <v>45291</v>
      </c>
      <c r="V3155" s="347" t="s">
        <v>19</v>
      </c>
      <c r="W3155" s="341">
        <v>71576</v>
      </c>
      <c r="X3155" s="4" t="s">
        <v>159</v>
      </c>
      <c r="Y3155" s="4" t="s">
        <v>328</v>
      </c>
      <c r="Z3155" s="68">
        <v>45288</v>
      </c>
    </row>
    <row r="3156" spans="1:26" ht="12.75" x14ac:dyDescent="0.35">
      <c r="A31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</v>
      </c>
      <c r="B3156" s="181" t="str">
        <f>IF(All_Opps[[#This Row],[WeekMod]]&lt;&gt;"",CONCATENATE(All_Opps[[#This Row],[Opp Year]],"-",TEXT(All_Opps[[#This Row],[WeekMod]],"00#")),"")</f>
        <v>2025-005</v>
      </c>
      <c r="C31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</v>
      </c>
      <c r="D3156" s="181" t="str">
        <f>CONCATENATE(All_Opps[[#This Row],[Opp Year]],"-",TEXT(All_Opps[[#This Row],[Week]],"00#"))</f>
        <v>2025-005</v>
      </c>
      <c r="E3156" s="181">
        <f>IFERROR(VALUE(RIGHT(All_Opps[[#This Row],[Opportunity Name]],2)),"")</f>
        <v>2</v>
      </c>
      <c r="F3156" s="181">
        <f>IFERROR(("20"&amp;LEFT(All_Opps[[#This Row],[Opportunity Name]],2))*1,"")</f>
        <v>2025</v>
      </c>
      <c r="G3156" s="181" t="str">
        <f>MID(All_Opps[[#This Row],[Opportunity Name]],3,2)</f>
        <v>02</v>
      </c>
      <c r="H3156" s="181" t="str">
        <f>LEFT(All_Opps[[#This Row],[Opportunity Name]],7)</f>
        <v>2502-05</v>
      </c>
      <c r="I3156" s="181" t="str" cm="1">
        <f t="array" ref="I31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56" s="181" t="str">
        <f>YEAR(All_Opps[[#This Row],[Close_Date]])&amp;"-"&amp;TEXT(MONTH(All_Opps[[#This Row],[Close_Date]]),"00")</f>
        <v>2024-01</v>
      </c>
      <c r="K3156" s="182">
        <f>All_Opps[[#This Row],[Created Date2]]*1</f>
        <v>45319</v>
      </c>
      <c r="L3156" s="183">
        <f>YEAR(All_Opps[[#This Row],[Created_Date]])</f>
        <v>2024</v>
      </c>
      <c r="M3156" s="184">
        <f>WEEKNUM(All_Opps[[#This Row],[Created_Date]],16)</f>
        <v>5</v>
      </c>
      <c r="N3156" s="182">
        <f>All_Opps[[#This Row],[Close Date]]*1</f>
        <v>45319</v>
      </c>
      <c r="O3156" s="185">
        <f>YEAR(All_Opps[[#This Row],[Close_Date]])</f>
        <v>2024</v>
      </c>
      <c r="P3156" s="183">
        <f>MONTH(All_Opps[[#This Row],[Close Date]])</f>
        <v>1</v>
      </c>
      <c r="Q3156" s="181">
        <f>WEEKNUM(All_Opps[[#This Row],[Close Date]],1)</f>
        <v>5</v>
      </c>
      <c r="R315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370</v>
      </c>
      <c r="S3156" s="4" t="s">
        <v>6623</v>
      </c>
      <c r="T3156" s="4" t="s">
        <v>6624</v>
      </c>
      <c r="U3156" s="68">
        <v>45319</v>
      </c>
      <c r="V3156" s="347" t="s">
        <v>19</v>
      </c>
      <c r="W3156" s="9">
        <v>2436</v>
      </c>
      <c r="X3156" s="4" t="s">
        <v>27</v>
      </c>
      <c r="Y3156" s="4" t="s">
        <v>1285</v>
      </c>
      <c r="Z3156" s="68">
        <v>45319</v>
      </c>
    </row>
    <row r="3157" spans="1:26" ht="12.75" x14ac:dyDescent="0.35">
      <c r="A31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3157" s="181" t="str">
        <f>IF(All_Opps[[#This Row],[WeekMod]]&lt;&gt;"",CONCATENATE(All_Opps[[#This Row],[Opp Year]],"-",TEXT(All_Opps[[#This Row],[WeekMod]],"00#")),"")</f>
        <v>2024-056</v>
      </c>
      <c r="C31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3157" s="181" t="str">
        <f>CONCATENATE(All_Opps[[#This Row],[Opp Year]],"-",TEXT(All_Opps[[#This Row],[Week]],"00#"))</f>
        <v>2024-056</v>
      </c>
      <c r="E3157" s="181">
        <f>IFERROR(VALUE(RIGHT(All_Opps[[#This Row],[Opportunity Name]],2)),"")</f>
        <v>2</v>
      </c>
      <c r="F3157" s="181">
        <f>IFERROR(("20"&amp;LEFT(All_Opps[[#This Row],[Opportunity Name]],2))*1,"")</f>
        <v>2024</v>
      </c>
      <c r="G3157" s="181" t="str">
        <f>MID(All_Opps[[#This Row],[Opportunity Name]],3,2)</f>
        <v>04</v>
      </c>
      <c r="H3157" s="181" t="str">
        <f>LEFT(All_Opps[[#This Row],[Opportunity Name]],7)</f>
        <v>2404 Ki</v>
      </c>
      <c r="I3157" s="181" t="str" cm="1">
        <f t="array" ref="I31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57" s="181" t="str">
        <f>YEAR(All_Opps[[#This Row],[Close_Date]])&amp;"-"&amp;TEXT(MONTH(All_Opps[[#This Row],[Close_Date]]),"00")</f>
        <v>2024-01</v>
      </c>
      <c r="K3157" s="182">
        <f>All_Opps[[#This Row],[Created Date2]]*1</f>
        <v>45304</v>
      </c>
      <c r="L3157" s="183">
        <f>YEAR(All_Opps[[#This Row],[Created_Date]])</f>
        <v>2024</v>
      </c>
      <c r="M3157" s="184">
        <f>WEEKNUM(All_Opps[[#This Row],[Created_Date]],16)</f>
        <v>3</v>
      </c>
      <c r="N3157" s="182">
        <f>All_Opps[[#This Row],[Close Date]]*1</f>
        <v>45315</v>
      </c>
      <c r="O3157" s="185">
        <f>YEAR(All_Opps[[#This Row],[Close_Date]])</f>
        <v>2024</v>
      </c>
      <c r="P3157" s="183">
        <f>MONTH(All_Opps[[#This Row],[Close Date]])</f>
        <v>1</v>
      </c>
      <c r="Q3157" s="181">
        <f>WEEKNUM(All_Opps[[#This Row],[Close Date]],1)</f>
        <v>4</v>
      </c>
      <c r="R315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57" s="4" t="s">
        <v>6625</v>
      </c>
      <c r="T3157" s="4" t="s">
        <v>6626</v>
      </c>
      <c r="U3157" s="68">
        <v>45315</v>
      </c>
      <c r="V3157" s="347" t="s">
        <v>18</v>
      </c>
      <c r="W3157" s="9">
        <v>20019</v>
      </c>
      <c r="X3157" s="4" t="s">
        <v>15</v>
      </c>
      <c r="Y3157" s="4" t="s">
        <v>5320</v>
      </c>
      <c r="Z3157" s="68">
        <v>45304</v>
      </c>
    </row>
    <row r="3158" spans="1:26" ht="12.75" x14ac:dyDescent="0.35">
      <c r="A31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3158" s="181" t="str">
        <f>IF(All_Opps[[#This Row],[WeekMod]]&lt;&gt;"",CONCATENATE(All_Opps[[#This Row],[Opp Year]],"-",TEXT(All_Opps[[#This Row],[WeekMod]],"00#")),"")</f>
        <v>2024-051</v>
      </c>
      <c r="C31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3158" s="181" t="str">
        <f>CONCATENATE(All_Opps[[#This Row],[Opp Year]],"-",TEXT(All_Opps[[#This Row],[Week]],"00#"))</f>
        <v>2024-051</v>
      </c>
      <c r="E3158" s="181">
        <f>IFERROR(VALUE(RIGHT(All_Opps[[#This Row],[Opportunity Name]],2)),"")</f>
        <v>2</v>
      </c>
      <c r="F3158" s="181">
        <f>IFERROR(("20"&amp;LEFT(All_Opps[[#This Row],[Opportunity Name]],2))*1,"")</f>
        <v>2024</v>
      </c>
      <c r="G3158" s="181" t="str">
        <f>MID(All_Opps[[#This Row],[Opportunity Name]],3,2)</f>
        <v>01</v>
      </c>
      <c r="H3158" s="181" t="str">
        <f>LEFT(All_Opps[[#This Row],[Opportunity Name]],7)</f>
        <v>2401 Fe</v>
      </c>
      <c r="I3158" s="181" t="str" cm="1">
        <f t="array" ref="I31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58" s="181" t="str">
        <f>YEAR(All_Opps[[#This Row],[Close_Date]])&amp;"-"&amp;TEXT(MONTH(All_Opps[[#This Row],[Close_Date]]),"00")</f>
        <v>2023-12</v>
      </c>
      <c r="K3158" s="182">
        <f>All_Opps[[#This Row],[Created Date2]]*1</f>
        <v>45251</v>
      </c>
      <c r="L3158" s="183">
        <f>YEAR(All_Opps[[#This Row],[Created_Date]])</f>
        <v>2023</v>
      </c>
      <c r="M3158" s="184">
        <f>WEEKNUM(All_Opps[[#This Row],[Created_Date]],16)</f>
        <v>47</v>
      </c>
      <c r="N3158" s="182">
        <f>All_Opps[[#This Row],[Close Date]]*1</f>
        <v>45280</v>
      </c>
      <c r="O3158" s="185">
        <f>YEAR(All_Opps[[#This Row],[Close_Date]])</f>
        <v>2023</v>
      </c>
      <c r="P3158" s="183">
        <f>MONTH(All_Opps[[#This Row],[Close Date]])</f>
        <v>12</v>
      </c>
      <c r="Q3158" s="181">
        <f>WEEKNUM(All_Opps[[#This Row],[Close Date]],1)</f>
        <v>51</v>
      </c>
      <c r="R31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58" s="4" t="s">
        <v>6627</v>
      </c>
      <c r="T3158" s="4" t="s">
        <v>6628</v>
      </c>
      <c r="U3158" s="68">
        <v>45280</v>
      </c>
      <c r="V3158" s="347" t="s">
        <v>18</v>
      </c>
      <c r="W3158" s="341">
        <v>124931</v>
      </c>
      <c r="X3158" s="4" t="s">
        <v>29</v>
      </c>
      <c r="Y3158" s="4" t="s">
        <v>328</v>
      </c>
      <c r="Z3158" s="68">
        <v>45251</v>
      </c>
    </row>
    <row r="3159" spans="1:26" ht="12.75" x14ac:dyDescent="0.35">
      <c r="A31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3159" s="181" t="str">
        <f>IF(All_Opps[[#This Row],[WeekMod]]&lt;&gt;"",CONCATENATE(All_Opps[[#This Row],[Opp Year]],"-",TEXT(All_Opps[[#This Row],[WeekMod]],"00#")),"")</f>
        <v>2024-053</v>
      </c>
      <c r="C31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3159" s="181" t="str">
        <f>CONCATENATE(All_Opps[[#This Row],[Opp Year]],"-",TEXT(All_Opps[[#This Row],[Week]],"00#"))</f>
        <v>2024-053</v>
      </c>
      <c r="E3159" s="181">
        <f>IFERROR(VALUE(RIGHT(All_Opps[[#This Row],[Opportunity Name]],2)),"")</f>
        <v>2</v>
      </c>
      <c r="F3159" s="181">
        <f>IFERROR(("20"&amp;LEFT(All_Opps[[#This Row],[Opportunity Name]],2))*1,"")</f>
        <v>2024</v>
      </c>
      <c r="G3159" s="181" t="str">
        <f>MID(All_Opps[[#This Row],[Opportunity Name]],3,2)</f>
        <v>08</v>
      </c>
      <c r="H3159" s="181" t="str">
        <f>LEFT(All_Opps[[#This Row],[Opportunity Name]],7)</f>
        <v>2408-03</v>
      </c>
      <c r="I3159" s="181" t="str" cm="1">
        <f t="array" ref="I31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59" s="181" t="str">
        <f>YEAR(All_Opps[[#This Row],[Close_Date]])&amp;"-"&amp;TEXT(MONTH(All_Opps[[#This Row],[Close_Date]]),"00")</f>
        <v>2023-12</v>
      </c>
      <c r="K3159" s="182">
        <f>All_Opps[[#This Row],[Created Date2]]*1</f>
        <v>45278</v>
      </c>
      <c r="L3159" s="183">
        <f>YEAR(All_Opps[[#This Row],[Created_Date]])</f>
        <v>2023</v>
      </c>
      <c r="M3159" s="184">
        <f>WEEKNUM(All_Opps[[#This Row],[Created_Date]],16)</f>
        <v>51</v>
      </c>
      <c r="N3159" s="182">
        <f>All_Opps[[#This Row],[Close Date]]*1</f>
        <v>45291</v>
      </c>
      <c r="O3159" s="185">
        <f>YEAR(All_Opps[[#This Row],[Close_Date]])</f>
        <v>2023</v>
      </c>
      <c r="P3159" s="183">
        <f>MONTH(All_Opps[[#This Row],[Close Date]])</f>
        <v>12</v>
      </c>
      <c r="Q3159" s="181">
        <f>WEEKNUM(All_Opps[[#This Row],[Close Date]],1)</f>
        <v>53</v>
      </c>
      <c r="R31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59" s="4" t="s">
        <v>6629</v>
      </c>
      <c r="T3159" s="4" t="s">
        <v>6630</v>
      </c>
      <c r="U3159" s="68">
        <v>45291</v>
      </c>
      <c r="V3159" s="347" t="s">
        <v>18</v>
      </c>
      <c r="W3159" s="341">
        <v>318144</v>
      </c>
      <c r="X3159" s="4" t="s">
        <v>15</v>
      </c>
      <c r="Y3159" s="4" t="s">
        <v>328</v>
      </c>
      <c r="Z3159" s="68">
        <v>45278</v>
      </c>
    </row>
    <row r="3160" spans="1:26" ht="12.75" x14ac:dyDescent="0.35">
      <c r="A31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3160" s="181" t="str">
        <f>IF(All_Opps[[#This Row],[WeekMod]]&lt;&gt;"",CONCATENATE(All_Opps[[#This Row],[Opp Year]],"-",TEXT(All_Opps[[#This Row],[WeekMod]],"00#")),"")</f>
        <v>2024-054</v>
      </c>
      <c r="C31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3160" s="181" t="str">
        <f>CONCATENATE(All_Opps[[#This Row],[Opp Year]],"-",TEXT(All_Opps[[#This Row],[Week]],"00#"))</f>
        <v>2024-054</v>
      </c>
      <c r="E3160" s="181">
        <f>IFERROR(VALUE(RIGHT(All_Opps[[#This Row],[Opportunity Name]],2)),"")</f>
        <v>2</v>
      </c>
      <c r="F3160" s="181">
        <f>IFERROR(("20"&amp;LEFT(All_Opps[[#This Row],[Opportunity Name]],2))*1,"")</f>
        <v>2024</v>
      </c>
      <c r="G3160" s="181" t="str">
        <f>MID(All_Opps[[#This Row],[Opportunity Name]],3,2)</f>
        <v>01</v>
      </c>
      <c r="H3160" s="181" t="str">
        <f>LEFT(All_Opps[[#This Row],[Opportunity Name]],7)</f>
        <v>2401 An</v>
      </c>
      <c r="I3160" s="181" t="str" cm="1">
        <f t="array" ref="I31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60" s="181" t="str">
        <f>YEAR(All_Opps[[#This Row],[Close_Date]])&amp;"-"&amp;TEXT(MONTH(All_Opps[[#This Row],[Close_Date]]),"00")</f>
        <v>2024-01</v>
      </c>
      <c r="K3160" s="182">
        <f>All_Opps[[#This Row],[Created Date2]]*1</f>
        <v>45291</v>
      </c>
      <c r="L3160" s="183">
        <f>YEAR(All_Opps[[#This Row],[Created_Date]])</f>
        <v>2023</v>
      </c>
      <c r="M3160" s="184">
        <f>WEEKNUM(All_Opps[[#This Row],[Created_Date]],16)</f>
        <v>53</v>
      </c>
      <c r="N3160" s="182">
        <f>All_Opps[[#This Row],[Close Date]]*1</f>
        <v>45300</v>
      </c>
      <c r="O3160" s="185">
        <f>YEAR(All_Opps[[#This Row],[Close_Date]])</f>
        <v>2024</v>
      </c>
      <c r="P3160" s="183">
        <f>MONTH(All_Opps[[#This Row],[Close Date]])</f>
        <v>1</v>
      </c>
      <c r="Q3160" s="181">
        <f>WEEKNUM(All_Opps[[#This Row],[Close Date]],1)</f>
        <v>2</v>
      </c>
      <c r="R31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60" s="4" t="s">
        <v>6631</v>
      </c>
      <c r="T3160" s="4" t="s">
        <v>6632</v>
      </c>
      <c r="U3160" s="68">
        <v>45300</v>
      </c>
      <c r="V3160" s="347" t="s">
        <v>18</v>
      </c>
      <c r="W3160" s="9">
        <v>23810</v>
      </c>
      <c r="X3160" s="4" t="s">
        <v>13</v>
      </c>
      <c r="Y3160" s="4" t="s">
        <v>1285</v>
      </c>
      <c r="Z3160" s="68">
        <v>45291</v>
      </c>
    </row>
    <row r="3161" spans="1:26" ht="12.75" x14ac:dyDescent="0.35">
      <c r="A31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3161" s="181" t="str">
        <f>IF(All_Opps[[#This Row],[WeekMod]]&lt;&gt;"",CONCATENATE(All_Opps[[#This Row],[Opp Year]],"-",TEXT(All_Opps[[#This Row],[WeekMod]],"00#")),"")</f>
        <v>2024-054</v>
      </c>
      <c r="C31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3161" s="181" t="str">
        <f>CONCATENATE(All_Opps[[#This Row],[Opp Year]],"-",TEXT(All_Opps[[#This Row],[Week]],"00#"))</f>
        <v>2024-054</v>
      </c>
      <c r="E3161" s="181">
        <f>IFERROR(VALUE(RIGHT(All_Opps[[#This Row],[Opportunity Name]],2)),"")</f>
        <v>2</v>
      </c>
      <c r="F3161" s="181">
        <f>IFERROR(("20"&amp;LEFT(All_Opps[[#This Row],[Opportunity Name]],2))*1,"")</f>
        <v>2024</v>
      </c>
      <c r="G3161" s="181" t="str">
        <f>MID(All_Opps[[#This Row],[Opportunity Name]],3,2)</f>
        <v>08</v>
      </c>
      <c r="H3161" s="181" t="str">
        <f>LEFT(All_Opps[[#This Row],[Opportunity Name]],7)</f>
        <v>2408-03</v>
      </c>
      <c r="I3161" s="181" t="str" cm="1">
        <f t="array" ref="I31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61" s="181" t="str">
        <f>YEAR(All_Opps[[#This Row],[Close_Date]])&amp;"-"&amp;TEXT(MONTH(All_Opps[[#This Row],[Close_Date]]),"00")</f>
        <v>2024-01</v>
      </c>
      <c r="K3161" s="182">
        <f>All_Opps[[#This Row],[Created Date2]]*1</f>
        <v>45300</v>
      </c>
      <c r="L3161" s="183">
        <f>YEAR(All_Opps[[#This Row],[Created_Date]])</f>
        <v>2024</v>
      </c>
      <c r="M3161" s="184">
        <f>WEEKNUM(All_Opps[[#This Row],[Created_Date]],16)</f>
        <v>2</v>
      </c>
      <c r="N3161" s="182">
        <f>All_Opps[[#This Row],[Close Date]]*1</f>
        <v>45301</v>
      </c>
      <c r="O3161" s="185">
        <f>YEAR(All_Opps[[#This Row],[Close_Date]])</f>
        <v>2024</v>
      </c>
      <c r="P3161" s="183">
        <f>MONTH(All_Opps[[#This Row],[Close Date]])</f>
        <v>1</v>
      </c>
      <c r="Q3161" s="181">
        <f>WEEKNUM(All_Opps[[#This Row],[Close Date]],1)</f>
        <v>2</v>
      </c>
      <c r="R316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205</v>
      </c>
      <c r="S3161" s="4" t="s">
        <v>6633</v>
      </c>
      <c r="T3161" s="4" t="s">
        <v>6634</v>
      </c>
      <c r="U3161" s="68">
        <v>45301</v>
      </c>
      <c r="V3161" s="347" t="s">
        <v>19</v>
      </c>
      <c r="W3161" s="341">
        <v>333638</v>
      </c>
      <c r="X3161" s="4" t="s">
        <v>11</v>
      </c>
      <c r="Y3161" s="4" t="s">
        <v>328</v>
      </c>
      <c r="Z3161" s="68">
        <v>45300</v>
      </c>
    </row>
    <row r="3162" spans="1:26" ht="12.75" x14ac:dyDescent="0.35">
      <c r="A31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3162" s="181" t="str">
        <f>IF(All_Opps[[#This Row],[WeekMod]]&lt;&gt;"",CONCATENATE(All_Opps[[#This Row],[Opp Year]],"-",TEXT(All_Opps[[#This Row],[WeekMod]],"00#")),"")</f>
        <v>2024-055</v>
      </c>
      <c r="C31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3162" s="181" t="str">
        <f>CONCATENATE(All_Opps[[#This Row],[Opp Year]],"-",TEXT(All_Opps[[#This Row],[Week]],"00#"))</f>
        <v>2024-055</v>
      </c>
      <c r="E3162" s="181">
        <f>IFERROR(VALUE(RIGHT(All_Opps[[#This Row],[Opportunity Name]],2)),"")</f>
        <v>2</v>
      </c>
      <c r="F3162" s="181">
        <f>IFERROR(("20"&amp;LEFT(All_Opps[[#This Row],[Opportunity Name]],2))*1,"")</f>
        <v>2024</v>
      </c>
      <c r="G3162" s="181" t="str">
        <f>MID(All_Opps[[#This Row],[Opportunity Name]],3,2)</f>
        <v>07</v>
      </c>
      <c r="H3162" s="181" t="str">
        <f>LEFT(All_Opps[[#This Row],[Opportunity Name]],7)</f>
        <v>2407 Pr</v>
      </c>
      <c r="I3162" s="181" t="str" cm="1">
        <f t="array" ref="I31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62" s="181" t="str">
        <f>YEAR(All_Opps[[#This Row],[Close_Date]])&amp;"-"&amp;TEXT(MONTH(All_Opps[[#This Row],[Close_Date]]),"00")</f>
        <v>2024-01</v>
      </c>
      <c r="K3162" s="182">
        <f>All_Opps[[#This Row],[Created Date2]]*1</f>
        <v>45304</v>
      </c>
      <c r="L3162" s="183">
        <f>YEAR(All_Opps[[#This Row],[Created_Date]])</f>
        <v>2024</v>
      </c>
      <c r="M3162" s="184">
        <f>WEEKNUM(All_Opps[[#This Row],[Created_Date]],16)</f>
        <v>3</v>
      </c>
      <c r="N3162" s="182">
        <f>All_Opps[[#This Row],[Close Date]]*1</f>
        <v>45305</v>
      </c>
      <c r="O3162" s="185">
        <f>YEAR(All_Opps[[#This Row],[Close_Date]])</f>
        <v>2024</v>
      </c>
      <c r="P3162" s="183">
        <f>MONTH(All_Opps[[#This Row],[Close Date]])</f>
        <v>1</v>
      </c>
      <c r="Q3162" s="181">
        <f>WEEKNUM(All_Opps[[#This Row],[Close Date]],1)</f>
        <v>3</v>
      </c>
      <c r="R316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62" s="4" t="s">
        <v>6635</v>
      </c>
      <c r="T3162" s="4" t="s">
        <v>6636</v>
      </c>
      <c r="U3162" s="68">
        <v>45305</v>
      </c>
      <c r="V3162" s="347" t="s">
        <v>18</v>
      </c>
      <c r="W3162" s="9">
        <v>43722</v>
      </c>
      <c r="X3162" s="4" t="s">
        <v>6</v>
      </c>
      <c r="Y3162" s="4" t="s">
        <v>5320</v>
      </c>
      <c r="Z3162" s="68">
        <v>45304</v>
      </c>
    </row>
    <row r="3163" spans="1:26" ht="12.75" x14ac:dyDescent="0.35">
      <c r="A31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3163" s="181" t="str">
        <f>IF(All_Opps[[#This Row],[WeekMod]]&lt;&gt;"",CONCATENATE(All_Opps[[#This Row],[Opp Year]],"-",TEXT(All_Opps[[#This Row],[WeekMod]],"00#")),"")</f>
        <v>2024-053</v>
      </c>
      <c r="C31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3163" s="181" t="str">
        <f>CONCATENATE(All_Opps[[#This Row],[Opp Year]],"-",TEXT(All_Opps[[#This Row],[Week]],"00#"))</f>
        <v>2024-053</v>
      </c>
      <c r="E3163" s="181">
        <f>IFERROR(VALUE(RIGHT(All_Opps[[#This Row],[Opportunity Name]],2)),"")</f>
        <v>15</v>
      </c>
      <c r="F3163" s="181">
        <f>IFERROR(("20"&amp;LEFT(All_Opps[[#This Row],[Opportunity Name]],2))*1,"")</f>
        <v>2024</v>
      </c>
      <c r="G3163" s="181" t="str">
        <f>MID(All_Opps[[#This Row],[Opportunity Name]],3,2)</f>
        <v>12</v>
      </c>
      <c r="H3163" s="181" t="str">
        <f>LEFT(All_Opps[[#This Row],[Opportunity Name]],7)</f>
        <v>2412-05</v>
      </c>
      <c r="I3163" s="181" t="str" cm="1">
        <f t="array" ref="I31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63" s="181" t="str">
        <f>YEAR(All_Opps[[#This Row],[Close_Date]])&amp;"-"&amp;TEXT(MONTH(All_Opps[[#This Row],[Close_Date]]),"00")</f>
        <v>2023-12</v>
      </c>
      <c r="K3163" s="182">
        <f>All_Opps[[#This Row],[Created Date2]]*1</f>
        <v>45282</v>
      </c>
      <c r="L3163" s="183">
        <f>YEAR(All_Opps[[#This Row],[Created_Date]])</f>
        <v>2023</v>
      </c>
      <c r="M3163" s="184">
        <f>WEEKNUM(All_Opps[[#This Row],[Created_Date]],16)</f>
        <v>51</v>
      </c>
      <c r="N3163" s="182">
        <f>All_Opps[[#This Row],[Close Date]]*1</f>
        <v>45291</v>
      </c>
      <c r="O3163" s="185">
        <f>YEAR(All_Opps[[#This Row],[Close_Date]])</f>
        <v>2023</v>
      </c>
      <c r="P3163" s="183">
        <f>MONTH(All_Opps[[#This Row],[Close Date]])</f>
        <v>12</v>
      </c>
      <c r="Q3163" s="181">
        <f>WEEKNUM(All_Opps[[#This Row],[Close Date]],1)</f>
        <v>53</v>
      </c>
      <c r="R316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63" s="4" t="s">
        <v>6637</v>
      </c>
      <c r="T3163" s="4" t="s">
        <v>6638</v>
      </c>
      <c r="U3163" s="68">
        <v>45291</v>
      </c>
      <c r="V3163" s="347" t="s">
        <v>18</v>
      </c>
      <c r="W3163" s="341">
        <v>456594</v>
      </c>
      <c r="X3163" s="4" t="s">
        <v>13</v>
      </c>
      <c r="Y3163" s="4" t="s">
        <v>328</v>
      </c>
      <c r="Z3163" s="68">
        <v>45282</v>
      </c>
    </row>
    <row r="3164" spans="1:26" ht="12.75" x14ac:dyDescent="0.35">
      <c r="A31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3164" s="181" t="str">
        <f>IF(All_Opps[[#This Row],[WeekMod]]&lt;&gt;"",CONCATENATE(All_Opps[[#This Row],[Opp Year]],"-",TEXT(All_Opps[[#This Row],[WeekMod]],"00#")),"")</f>
        <v>2024-054</v>
      </c>
      <c r="C31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3164" s="181" t="str">
        <f>CONCATENATE(All_Opps[[#This Row],[Opp Year]],"-",TEXT(All_Opps[[#This Row],[Week]],"00#"))</f>
        <v>2024-054</v>
      </c>
      <c r="E3164" s="181">
        <f>IFERROR(VALUE(RIGHT(All_Opps[[#This Row],[Opportunity Name]],2)),"")</f>
        <v>3</v>
      </c>
      <c r="F3164" s="181">
        <f>IFERROR(("20"&amp;LEFT(All_Opps[[#This Row],[Opportunity Name]],2))*1,"")</f>
        <v>2024</v>
      </c>
      <c r="G3164" s="181" t="str">
        <f>MID(All_Opps[[#This Row],[Opportunity Name]],3,2)</f>
        <v>07</v>
      </c>
      <c r="H3164" s="181" t="str">
        <f>LEFT(All_Opps[[#This Row],[Opportunity Name]],7)</f>
        <v>2407-23</v>
      </c>
      <c r="I3164" s="181" t="str" cm="1">
        <f t="array" ref="I31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64" s="181" t="str">
        <f>YEAR(All_Opps[[#This Row],[Close_Date]])&amp;"-"&amp;TEXT(MONTH(All_Opps[[#This Row],[Close_Date]]),"00")</f>
        <v>2024-01</v>
      </c>
      <c r="K3164" s="182">
        <f>All_Opps[[#This Row],[Created Date2]]*1</f>
        <v>45292</v>
      </c>
      <c r="L3164" s="183">
        <f>YEAR(All_Opps[[#This Row],[Created_Date]])</f>
        <v>2024</v>
      </c>
      <c r="M3164" s="184">
        <f>WEEKNUM(All_Opps[[#This Row],[Created_Date]],16)</f>
        <v>1</v>
      </c>
      <c r="N3164" s="182">
        <f>All_Opps[[#This Row],[Close Date]]*1</f>
        <v>45300</v>
      </c>
      <c r="O3164" s="185">
        <f>YEAR(All_Opps[[#This Row],[Close_Date]])</f>
        <v>2024</v>
      </c>
      <c r="P3164" s="183">
        <f>MONTH(All_Opps[[#This Row],[Close Date]])</f>
        <v>1</v>
      </c>
      <c r="Q3164" s="181">
        <f>WEEKNUM(All_Opps[[#This Row],[Close Date]],1)</f>
        <v>2</v>
      </c>
      <c r="R316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182</v>
      </c>
      <c r="S3164" s="4" t="s">
        <v>6639</v>
      </c>
      <c r="T3164" s="4" t="s">
        <v>6640</v>
      </c>
      <c r="U3164" s="68">
        <v>45300</v>
      </c>
      <c r="V3164" s="347" t="s">
        <v>19</v>
      </c>
      <c r="W3164" s="341">
        <v>47700</v>
      </c>
      <c r="X3164" s="4" t="s">
        <v>161</v>
      </c>
      <c r="Y3164" s="4" t="s">
        <v>328</v>
      </c>
      <c r="Z3164" s="68">
        <v>45292</v>
      </c>
    </row>
    <row r="3165" spans="1:26" ht="12.75" x14ac:dyDescent="0.35">
      <c r="A31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3165" s="181" t="str">
        <f>IF(All_Opps[[#This Row],[WeekMod]]&lt;&gt;"",CONCATENATE(All_Opps[[#This Row],[Opp Year]],"-",TEXT(All_Opps[[#This Row],[WeekMod]],"00#")),"")</f>
        <v>2024-054</v>
      </c>
      <c r="C31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3165" s="181" t="str">
        <f>CONCATENATE(All_Opps[[#This Row],[Opp Year]],"-",TEXT(All_Opps[[#This Row],[Week]],"00#"))</f>
        <v>2024-054</v>
      </c>
      <c r="E3165" s="181">
        <f>IFERROR(VALUE(RIGHT(All_Opps[[#This Row],[Opportunity Name]],2)),"")</f>
        <v>2</v>
      </c>
      <c r="F3165" s="181">
        <f>IFERROR(("20"&amp;LEFT(All_Opps[[#This Row],[Opportunity Name]],2))*1,"")</f>
        <v>2024</v>
      </c>
      <c r="G3165" s="181" t="str">
        <f>MID(All_Opps[[#This Row],[Opportunity Name]],3,2)</f>
        <v>08</v>
      </c>
      <c r="H3165" s="181" t="str">
        <f>LEFT(All_Opps[[#This Row],[Opportunity Name]],7)</f>
        <v>2408 Ca</v>
      </c>
      <c r="I3165" s="181" t="str" cm="1">
        <f t="array" ref="I31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65" s="181" t="str">
        <f>YEAR(All_Opps[[#This Row],[Close_Date]])&amp;"-"&amp;TEXT(MONTH(All_Opps[[#This Row],[Close_Date]]),"00")</f>
        <v>2024-01</v>
      </c>
      <c r="K3165" s="182">
        <f>All_Opps[[#This Row],[Created Date2]]*1</f>
        <v>45287</v>
      </c>
      <c r="L3165" s="183">
        <f>YEAR(All_Opps[[#This Row],[Created_Date]])</f>
        <v>2023</v>
      </c>
      <c r="M3165" s="184">
        <f>WEEKNUM(All_Opps[[#This Row],[Created_Date]],16)</f>
        <v>52</v>
      </c>
      <c r="N3165" s="182">
        <f>All_Opps[[#This Row],[Close Date]]*1</f>
        <v>45298</v>
      </c>
      <c r="O3165" s="185">
        <f>YEAR(All_Opps[[#This Row],[Close_Date]])</f>
        <v>2024</v>
      </c>
      <c r="P3165" s="183">
        <f>MONTH(All_Opps[[#This Row],[Close Date]])</f>
        <v>1</v>
      </c>
      <c r="Q3165" s="181">
        <f>WEEKNUM(All_Opps[[#This Row],[Close Date]],1)</f>
        <v>2</v>
      </c>
      <c r="R316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65" s="4" t="s">
        <v>6641</v>
      </c>
      <c r="T3165" s="4" t="s">
        <v>6642</v>
      </c>
      <c r="U3165" s="68">
        <v>45298</v>
      </c>
      <c r="V3165" s="347" t="s">
        <v>18</v>
      </c>
      <c r="W3165" s="341">
        <v>44388</v>
      </c>
      <c r="X3165" s="4" t="s">
        <v>11</v>
      </c>
      <c r="Y3165" s="4" t="s">
        <v>328</v>
      </c>
      <c r="Z3165" s="68">
        <v>45287</v>
      </c>
    </row>
    <row r="3166" spans="1:26" ht="12.75" x14ac:dyDescent="0.35">
      <c r="A31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3166" s="181" t="str">
        <f>IF(All_Opps[[#This Row],[WeekMod]]&lt;&gt;"",CONCATENATE(All_Opps[[#This Row],[Opp Year]],"-",TEXT(All_Opps[[#This Row],[WeekMod]],"00#")),"")</f>
        <v>2024-057</v>
      </c>
      <c r="C31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3166" s="181" t="str">
        <f>CONCATENATE(All_Opps[[#This Row],[Opp Year]],"-",TEXT(All_Opps[[#This Row],[Week]],"00#"))</f>
        <v>2024-057</v>
      </c>
      <c r="E3166" s="181">
        <f>IFERROR(VALUE(RIGHT(All_Opps[[#This Row],[Opportunity Name]],2)),"")</f>
        <v>2</v>
      </c>
      <c r="F3166" s="181">
        <f>IFERROR(("20"&amp;LEFT(All_Opps[[#This Row],[Opportunity Name]],2))*1,"")</f>
        <v>2024</v>
      </c>
      <c r="G3166" s="181" t="str">
        <f>MID(All_Opps[[#This Row],[Opportunity Name]],3,2)</f>
        <v>08</v>
      </c>
      <c r="H3166" s="181" t="str">
        <f>LEFT(All_Opps[[#This Row],[Opportunity Name]],7)</f>
        <v>2408-15</v>
      </c>
      <c r="I3166" s="181" t="str" cm="1">
        <f t="array" ref="I31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66" s="181" t="str">
        <f>YEAR(All_Opps[[#This Row],[Close_Date]])&amp;"-"&amp;TEXT(MONTH(All_Opps[[#This Row],[Close_Date]]),"00")</f>
        <v>2024-02</v>
      </c>
      <c r="K3166" s="182">
        <f>All_Opps[[#This Row],[Created Date2]]*1</f>
        <v>45312</v>
      </c>
      <c r="L3166" s="183">
        <f>YEAR(All_Opps[[#This Row],[Created_Date]])</f>
        <v>2024</v>
      </c>
      <c r="M3166" s="184">
        <f>WEEKNUM(All_Opps[[#This Row],[Created_Date]],16)</f>
        <v>4</v>
      </c>
      <c r="N3166" s="182">
        <f>All_Opps[[#This Row],[Close Date]]*1</f>
        <v>45323</v>
      </c>
      <c r="O3166" s="185">
        <f>YEAR(All_Opps[[#This Row],[Close_Date]])</f>
        <v>2024</v>
      </c>
      <c r="P3166" s="183">
        <f>MONTH(All_Opps[[#This Row],[Close Date]])</f>
        <v>2</v>
      </c>
      <c r="Q3166" s="181">
        <f>WEEKNUM(All_Opps[[#This Row],[Close Date]],1)</f>
        <v>5</v>
      </c>
      <c r="R316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193</v>
      </c>
      <c r="S3166" s="4" t="s">
        <v>6643</v>
      </c>
      <c r="T3166" s="4" t="s">
        <v>6644</v>
      </c>
      <c r="U3166" s="68">
        <v>45323</v>
      </c>
      <c r="V3166" s="347" t="s">
        <v>19</v>
      </c>
      <c r="W3166" s="341">
        <v>44349</v>
      </c>
      <c r="X3166" s="4" t="s">
        <v>24</v>
      </c>
      <c r="Y3166" s="4" t="s">
        <v>328</v>
      </c>
      <c r="Z3166" s="68">
        <v>45312</v>
      </c>
    </row>
    <row r="3167" spans="1:26" ht="12.75" x14ac:dyDescent="0.35">
      <c r="A31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3167" s="181" t="str">
        <f>IF(All_Opps[[#This Row],[WeekMod]]&lt;&gt;"",CONCATENATE(All_Opps[[#This Row],[Opp Year]],"-",TEXT(All_Opps[[#This Row],[WeekMod]],"00#")),"")</f>
        <v>2024-059</v>
      </c>
      <c r="C31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3167" s="181" t="str">
        <f>CONCATENATE(All_Opps[[#This Row],[Opp Year]],"-",TEXT(All_Opps[[#This Row],[Week]],"00#"))</f>
        <v>2024-059</v>
      </c>
      <c r="E3167" s="181">
        <f>IFERROR(VALUE(RIGHT(All_Opps[[#This Row],[Opportunity Name]],2)),"")</f>
        <v>5</v>
      </c>
      <c r="F3167" s="181">
        <f>IFERROR(("20"&amp;LEFT(All_Opps[[#This Row],[Opportunity Name]],2))*1,"")</f>
        <v>2024</v>
      </c>
      <c r="G3167" s="181" t="str">
        <f>MID(All_Opps[[#This Row],[Opportunity Name]],3,2)</f>
        <v>09</v>
      </c>
      <c r="H3167" s="181" t="str">
        <f>LEFT(All_Opps[[#This Row],[Opportunity Name]],7)</f>
        <v>2409-09</v>
      </c>
      <c r="I3167" s="181" t="str" cm="1">
        <f t="array" ref="I31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67" s="181" t="str">
        <f>YEAR(All_Opps[[#This Row],[Close_Date]])&amp;"-"&amp;TEXT(MONTH(All_Opps[[#This Row],[Close_Date]]),"00")</f>
        <v>2024-02</v>
      </c>
      <c r="K3167" s="182">
        <f>All_Opps[[#This Row],[Created Date2]]*1</f>
        <v>45330</v>
      </c>
      <c r="L3167" s="183">
        <f>YEAR(All_Opps[[#This Row],[Created_Date]])</f>
        <v>2024</v>
      </c>
      <c r="M3167" s="184">
        <f>WEEKNUM(All_Opps[[#This Row],[Created_Date]],16)</f>
        <v>6</v>
      </c>
      <c r="N3167" s="182">
        <f>All_Opps[[#This Row],[Close Date]]*1</f>
        <v>45333</v>
      </c>
      <c r="O3167" s="185">
        <f>YEAR(All_Opps[[#This Row],[Close_Date]])</f>
        <v>2024</v>
      </c>
      <c r="P3167" s="183">
        <f>MONTH(All_Opps[[#This Row],[Close Date]])</f>
        <v>2</v>
      </c>
      <c r="Q3167" s="181">
        <f>WEEKNUM(All_Opps[[#This Row],[Close Date]],1)</f>
        <v>7</v>
      </c>
      <c r="R316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206</v>
      </c>
      <c r="S3167" s="4" t="s">
        <v>6645</v>
      </c>
      <c r="T3167" s="4" t="s">
        <v>6646</v>
      </c>
      <c r="U3167" s="68">
        <v>45333</v>
      </c>
      <c r="V3167" s="347" t="s">
        <v>19</v>
      </c>
      <c r="W3167" s="341">
        <v>64527</v>
      </c>
      <c r="X3167" s="4" t="s">
        <v>6</v>
      </c>
      <c r="Y3167" s="4" t="s">
        <v>328</v>
      </c>
      <c r="Z3167" s="68">
        <v>45330</v>
      </c>
    </row>
    <row r="3168" spans="1:26" ht="12.75" x14ac:dyDescent="0.35">
      <c r="A31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3168" s="181" t="str">
        <f>IF(All_Opps[[#This Row],[WeekMod]]&lt;&gt;"",CONCATENATE(All_Opps[[#This Row],[Opp Year]],"-",TEXT(All_Opps[[#This Row],[WeekMod]],"00#")),"")</f>
        <v>2024-055</v>
      </c>
      <c r="C31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3168" s="181" t="str">
        <f>CONCATENATE(All_Opps[[#This Row],[Opp Year]],"-",TEXT(All_Opps[[#This Row],[Week]],"00#"))</f>
        <v>2024-055</v>
      </c>
      <c r="E3168" s="181">
        <f>IFERROR(VALUE(RIGHT(All_Opps[[#This Row],[Opportunity Name]],2)),"")</f>
        <v>2</v>
      </c>
      <c r="F3168" s="181">
        <f>IFERROR(("20"&amp;LEFT(All_Opps[[#This Row],[Opportunity Name]],2))*1,"")</f>
        <v>2024</v>
      </c>
      <c r="G3168" s="181" t="str">
        <f>MID(All_Opps[[#This Row],[Opportunity Name]],3,2)</f>
        <v>08</v>
      </c>
      <c r="H3168" s="181" t="str">
        <f>LEFT(All_Opps[[#This Row],[Opportunity Name]],7)</f>
        <v>2408-03</v>
      </c>
      <c r="I3168" s="181" t="str" cm="1">
        <f t="array" ref="I31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68" s="181" t="str">
        <f>YEAR(All_Opps[[#This Row],[Close_Date]])&amp;"-"&amp;TEXT(MONTH(All_Opps[[#This Row],[Close_Date]]),"00")</f>
        <v>2024-01</v>
      </c>
      <c r="K3168" s="182">
        <f>All_Opps[[#This Row],[Created Date2]]*1</f>
        <v>45302</v>
      </c>
      <c r="L3168" s="183">
        <f>YEAR(All_Opps[[#This Row],[Created_Date]])</f>
        <v>2024</v>
      </c>
      <c r="M3168" s="184">
        <f>WEEKNUM(All_Opps[[#This Row],[Created_Date]],16)</f>
        <v>2</v>
      </c>
      <c r="N3168" s="182">
        <f>All_Opps[[#This Row],[Close Date]]*1</f>
        <v>45309</v>
      </c>
      <c r="O3168" s="185">
        <f>YEAR(All_Opps[[#This Row],[Close_Date]])</f>
        <v>2024</v>
      </c>
      <c r="P3168" s="183">
        <f>MONTH(All_Opps[[#This Row],[Close Date]])</f>
        <v>1</v>
      </c>
      <c r="Q3168" s="181">
        <f>WEEKNUM(All_Opps[[#This Row],[Close Date]],1)</f>
        <v>3</v>
      </c>
      <c r="R316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203</v>
      </c>
      <c r="S3168" s="4" t="s">
        <v>6647</v>
      </c>
      <c r="T3168" s="4" t="s">
        <v>6648</v>
      </c>
      <c r="U3168" s="68">
        <v>45309</v>
      </c>
      <c r="V3168" s="347" t="s">
        <v>19</v>
      </c>
      <c r="W3168" s="9">
        <v>340144</v>
      </c>
      <c r="X3168" s="4" t="s">
        <v>5</v>
      </c>
      <c r="Y3168" s="4" t="s">
        <v>1285</v>
      </c>
      <c r="Z3168" s="68">
        <v>45302</v>
      </c>
    </row>
    <row r="3169" spans="1:26" ht="12.75" x14ac:dyDescent="0.35">
      <c r="A31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</v>
      </c>
      <c r="B3169" s="181" t="str">
        <f>IF(All_Opps[[#This Row],[WeekMod]]&lt;&gt;"",CONCATENATE(All_Opps[[#This Row],[Opp Year]],"-",TEXT(All_Opps[[#This Row],[WeekMod]],"00#")),"")</f>
        <v>2025-005</v>
      </c>
      <c r="C31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</v>
      </c>
      <c r="D3169" s="181" t="str">
        <f>CONCATENATE(All_Opps[[#This Row],[Opp Year]],"-",TEXT(All_Opps[[#This Row],[Week]],"00#"))</f>
        <v>2025-005</v>
      </c>
      <c r="E3169" s="181">
        <f>IFERROR(VALUE(RIGHT(All_Opps[[#This Row],[Opportunity Name]],2)),"")</f>
        <v>6</v>
      </c>
      <c r="F3169" s="181">
        <f>IFERROR(("20"&amp;LEFT(All_Opps[[#This Row],[Opportunity Name]],2))*1,"")</f>
        <v>2025</v>
      </c>
      <c r="G3169" s="181" t="str">
        <f>MID(All_Opps[[#This Row],[Opportunity Name]],3,2)</f>
        <v>07</v>
      </c>
      <c r="H3169" s="181" t="str">
        <f>LEFT(All_Opps[[#This Row],[Opportunity Name]],7)</f>
        <v>2507-01</v>
      </c>
      <c r="I3169" s="181" t="str" cm="1">
        <f t="array" ref="I31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69" s="181" t="str">
        <f>YEAR(All_Opps[[#This Row],[Close_Date]])&amp;"-"&amp;TEXT(MONTH(All_Opps[[#This Row],[Close_Date]]),"00")</f>
        <v>2024-01</v>
      </c>
      <c r="K3169" s="182">
        <f>All_Opps[[#This Row],[Created Date2]]*1</f>
        <v>45304</v>
      </c>
      <c r="L3169" s="183">
        <f>YEAR(All_Opps[[#This Row],[Created_Date]])</f>
        <v>2024</v>
      </c>
      <c r="M3169" s="184">
        <f>WEEKNUM(All_Opps[[#This Row],[Created_Date]],16)</f>
        <v>3</v>
      </c>
      <c r="N3169" s="182">
        <f>All_Opps[[#This Row],[Close Date]]*1</f>
        <v>45319</v>
      </c>
      <c r="O3169" s="185">
        <f>YEAR(All_Opps[[#This Row],[Close_Date]])</f>
        <v>2024</v>
      </c>
      <c r="P3169" s="183">
        <f>MONTH(All_Opps[[#This Row],[Close Date]])</f>
        <v>1</v>
      </c>
      <c r="Q3169" s="181">
        <f>WEEKNUM(All_Opps[[#This Row],[Close Date]],1)</f>
        <v>5</v>
      </c>
      <c r="R316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535</v>
      </c>
      <c r="S3169" s="4" t="s">
        <v>6649</v>
      </c>
      <c r="T3169" s="4" t="s">
        <v>6650</v>
      </c>
      <c r="U3169" s="68">
        <v>45319</v>
      </c>
      <c r="V3169" s="347" t="s">
        <v>19</v>
      </c>
      <c r="W3169" s="341">
        <v>387090</v>
      </c>
      <c r="X3169" s="4" t="s">
        <v>15</v>
      </c>
      <c r="Y3169" s="4" t="s">
        <v>328</v>
      </c>
      <c r="Z3169" s="68">
        <v>45304</v>
      </c>
    </row>
    <row r="3170" spans="1:26" ht="12.75" x14ac:dyDescent="0.35">
      <c r="A31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3170" s="181" t="str">
        <f>IF(All_Opps[[#This Row],[WeekMod]]&lt;&gt;"",CONCATENATE(All_Opps[[#This Row],[Opp Year]],"-",TEXT(All_Opps[[#This Row],[WeekMod]],"00#")),"")</f>
        <v>2024-055</v>
      </c>
      <c r="C31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3170" s="181" t="str">
        <f>CONCATENATE(All_Opps[[#This Row],[Opp Year]],"-",TEXT(All_Opps[[#This Row],[Week]],"00#"))</f>
        <v>2024-055</v>
      </c>
      <c r="E3170" s="181">
        <f>IFERROR(VALUE(RIGHT(All_Opps[[#This Row],[Opportunity Name]],2)),"")</f>
        <v>3</v>
      </c>
      <c r="F3170" s="181">
        <f>IFERROR(("20"&amp;LEFT(All_Opps[[#This Row],[Opportunity Name]],2))*1,"")</f>
        <v>2024</v>
      </c>
      <c r="G3170" s="181" t="str">
        <f>MID(All_Opps[[#This Row],[Opportunity Name]],3,2)</f>
        <v>05</v>
      </c>
      <c r="H3170" s="181" t="str">
        <f>LEFT(All_Opps[[#This Row],[Opportunity Name]],7)</f>
        <v>2405-10</v>
      </c>
      <c r="I3170" s="181" t="str" cm="1">
        <f t="array" ref="I31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70" s="181" t="str">
        <f>YEAR(All_Opps[[#This Row],[Close_Date]])&amp;"-"&amp;TEXT(MONTH(All_Opps[[#This Row],[Close_Date]]),"00")</f>
        <v>2024-01</v>
      </c>
      <c r="K3170" s="182">
        <f>All_Opps[[#This Row],[Created Date2]]*1</f>
        <v>45303</v>
      </c>
      <c r="L3170" s="183">
        <f>YEAR(All_Opps[[#This Row],[Created_Date]])</f>
        <v>2024</v>
      </c>
      <c r="M3170" s="184">
        <f>WEEKNUM(All_Opps[[#This Row],[Created_Date]],16)</f>
        <v>2</v>
      </c>
      <c r="N3170" s="182">
        <f>All_Opps[[#This Row],[Close Date]]*1</f>
        <v>45310</v>
      </c>
      <c r="O3170" s="185">
        <f>YEAR(All_Opps[[#This Row],[Close_Date]])</f>
        <v>2024</v>
      </c>
      <c r="P3170" s="183">
        <f>MONTH(All_Opps[[#This Row],[Close Date]])</f>
        <v>1</v>
      </c>
      <c r="Q3170" s="181">
        <f>WEEKNUM(All_Opps[[#This Row],[Close Date]],1)</f>
        <v>3</v>
      </c>
      <c r="R317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110</v>
      </c>
      <c r="S3170" s="4" t="s">
        <v>6651</v>
      </c>
      <c r="T3170" s="4" t="s">
        <v>6652</v>
      </c>
      <c r="U3170" s="68">
        <v>45310</v>
      </c>
      <c r="V3170" s="347" t="s">
        <v>19</v>
      </c>
      <c r="W3170" s="341">
        <v>154438</v>
      </c>
      <c r="X3170" s="4" t="s">
        <v>5</v>
      </c>
      <c r="Y3170" s="4" t="s">
        <v>328</v>
      </c>
      <c r="Z3170" s="68">
        <v>45303</v>
      </c>
    </row>
    <row r="3171" spans="1:26" ht="12.75" x14ac:dyDescent="0.35">
      <c r="A31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3171" s="181" t="str">
        <f>IF(All_Opps[[#This Row],[WeekMod]]&lt;&gt;"",CONCATENATE(All_Opps[[#This Row],[Opp Year]],"-",TEXT(All_Opps[[#This Row],[WeekMod]],"00#")),"")</f>
        <v>2024-057</v>
      </c>
      <c r="C31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3171" s="181" t="str">
        <f>CONCATENATE(All_Opps[[#This Row],[Opp Year]],"-",TEXT(All_Opps[[#This Row],[Week]],"00#"))</f>
        <v>2024-057</v>
      </c>
      <c r="E3171" s="181">
        <f>IFERROR(VALUE(RIGHT(All_Opps[[#This Row],[Opportunity Name]],2)),"")</f>
        <v>2</v>
      </c>
      <c r="F3171" s="181">
        <f>IFERROR(("20"&amp;LEFT(All_Opps[[#This Row],[Opportunity Name]],2))*1,"")</f>
        <v>2024</v>
      </c>
      <c r="G3171" s="181" t="str">
        <f>MID(All_Opps[[#This Row],[Opportunity Name]],3,2)</f>
        <v>02</v>
      </c>
      <c r="H3171" s="181" t="str">
        <f>LEFT(All_Opps[[#This Row],[Opportunity Name]],7)</f>
        <v>2402 Ya</v>
      </c>
      <c r="I3171" s="181" t="str" cm="1">
        <f t="array" ref="I31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71" s="181" t="str">
        <f>YEAR(All_Opps[[#This Row],[Close_Date]])&amp;"-"&amp;TEXT(MONTH(All_Opps[[#This Row],[Close_Date]]),"00")</f>
        <v>2024-02</v>
      </c>
      <c r="K3171" s="182">
        <f>All_Opps[[#This Row],[Created Date2]]*1</f>
        <v>45318</v>
      </c>
      <c r="L3171" s="183">
        <f>YEAR(All_Opps[[#This Row],[Created_Date]])</f>
        <v>2024</v>
      </c>
      <c r="M3171" s="184">
        <f>WEEKNUM(All_Opps[[#This Row],[Created_Date]],16)</f>
        <v>5</v>
      </c>
      <c r="N3171" s="182">
        <f>All_Opps[[#This Row],[Close Date]]*1</f>
        <v>45325</v>
      </c>
      <c r="O3171" s="185">
        <f>YEAR(All_Opps[[#This Row],[Close_Date]])</f>
        <v>2024</v>
      </c>
      <c r="P3171" s="183">
        <f>MONTH(All_Opps[[#This Row],[Close Date]])</f>
        <v>2</v>
      </c>
      <c r="Q3171" s="181">
        <f>WEEKNUM(All_Opps[[#This Row],[Close Date]],1)</f>
        <v>5</v>
      </c>
      <c r="R317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71" s="4" t="s">
        <v>6653</v>
      </c>
      <c r="T3171" s="4" t="s">
        <v>6654</v>
      </c>
      <c r="U3171" s="68">
        <v>45325</v>
      </c>
      <c r="V3171" s="347" t="s">
        <v>18</v>
      </c>
      <c r="W3171" s="9">
        <v>40244</v>
      </c>
      <c r="X3171" s="4" t="s">
        <v>5</v>
      </c>
      <c r="Y3171" s="4" t="s">
        <v>5320</v>
      </c>
      <c r="Z3171" s="68">
        <v>45318</v>
      </c>
    </row>
    <row r="3172" spans="1:26" ht="12.75" x14ac:dyDescent="0.35">
      <c r="A31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3172" s="181" t="str">
        <f>IF(All_Opps[[#This Row],[WeekMod]]&lt;&gt;"",CONCATENATE(All_Opps[[#This Row],[Opp Year]],"-",TEXT(All_Opps[[#This Row],[WeekMod]],"00#")),"")</f>
        <v>2024-052</v>
      </c>
      <c r="C31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3172" s="181" t="str">
        <f>CONCATENATE(All_Opps[[#This Row],[Opp Year]],"-",TEXT(All_Opps[[#This Row],[Week]],"00#"))</f>
        <v>2024-052</v>
      </c>
      <c r="E3172" s="181">
        <f>IFERROR(VALUE(RIGHT(All_Opps[[#This Row],[Opportunity Name]],2)),"")</f>
        <v>2</v>
      </c>
      <c r="F3172" s="181">
        <f>IFERROR(("20"&amp;LEFT(All_Opps[[#This Row],[Opportunity Name]],2))*1,"")</f>
        <v>2024</v>
      </c>
      <c r="G3172" s="181" t="str">
        <f>MID(All_Opps[[#This Row],[Opportunity Name]],3,2)</f>
        <v>05</v>
      </c>
      <c r="H3172" s="181" t="str">
        <f>LEFT(All_Opps[[#This Row],[Opportunity Name]],7)</f>
        <v>2405 So</v>
      </c>
      <c r="I3172" s="181" t="str" cm="1">
        <f t="array" ref="I31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72" s="181" t="str">
        <f>YEAR(All_Opps[[#This Row],[Close_Date]])&amp;"-"&amp;TEXT(MONTH(All_Opps[[#This Row],[Close_Date]]),"00")</f>
        <v>2023-12</v>
      </c>
      <c r="K3172" s="182">
        <f>All_Opps[[#This Row],[Created Date2]]*1</f>
        <v>45281</v>
      </c>
      <c r="L3172" s="183">
        <f>YEAR(All_Opps[[#This Row],[Created_Date]])</f>
        <v>2023</v>
      </c>
      <c r="M3172" s="184">
        <f>WEEKNUM(All_Opps[[#This Row],[Created_Date]],16)</f>
        <v>51</v>
      </c>
      <c r="N3172" s="182">
        <f>All_Opps[[#This Row],[Close Date]]*1</f>
        <v>45290</v>
      </c>
      <c r="O3172" s="185">
        <f>YEAR(All_Opps[[#This Row],[Close_Date]])</f>
        <v>2023</v>
      </c>
      <c r="P3172" s="183">
        <f>MONTH(All_Opps[[#This Row],[Close Date]])</f>
        <v>12</v>
      </c>
      <c r="Q3172" s="181">
        <f>WEEKNUM(All_Opps[[#This Row],[Close Date]],1)</f>
        <v>52</v>
      </c>
      <c r="R317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72" s="4" t="s">
        <v>6655</v>
      </c>
      <c r="T3172" s="4" t="s">
        <v>6656</v>
      </c>
      <c r="U3172" s="68">
        <v>45290</v>
      </c>
      <c r="V3172" s="347" t="s">
        <v>18</v>
      </c>
      <c r="W3172" s="9">
        <v>40770</v>
      </c>
      <c r="X3172" s="4" t="s">
        <v>13</v>
      </c>
      <c r="Y3172" s="4" t="s">
        <v>5320</v>
      </c>
      <c r="Z3172" s="68">
        <v>45281</v>
      </c>
    </row>
    <row r="3173" spans="1:26" ht="12.75" x14ac:dyDescent="0.35">
      <c r="A31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3173" s="181" t="str">
        <f>IF(All_Opps[[#This Row],[WeekMod]]&lt;&gt;"",CONCATENATE(All_Opps[[#This Row],[Opp Year]],"-",TEXT(All_Opps[[#This Row],[WeekMod]],"00#")),"")</f>
        <v>2024-057</v>
      </c>
      <c r="C31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3173" s="181" t="str">
        <f>CONCATENATE(All_Opps[[#This Row],[Opp Year]],"-",TEXT(All_Opps[[#This Row],[Week]],"00#"))</f>
        <v>2024-057</v>
      </c>
      <c r="E3173" s="181">
        <f>IFERROR(VALUE(RIGHT(All_Opps[[#This Row],[Opportunity Name]],2)),"")</f>
        <v>2</v>
      </c>
      <c r="F3173" s="181">
        <f>IFERROR(("20"&amp;LEFT(All_Opps[[#This Row],[Opportunity Name]],2))*1,"")</f>
        <v>2024</v>
      </c>
      <c r="G3173" s="181" t="str">
        <f>MID(All_Opps[[#This Row],[Opportunity Name]],3,2)</f>
        <v>09</v>
      </c>
      <c r="H3173" s="181" t="str">
        <f>LEFT(All_Opps[[#This Row],[Opportunity Name]],7)</f>
        <v>2409-10</v>
      </c>
      <c r="I3173" s="181" t="str" cm="1">
        <f t="array" ref="I31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73" s="181" t="str">
        <f>YEAR(All_Opps[[#This Row],[Close_Date]])&amp;"-"&amp;TEXT(MONTH(All_Opps[[#This Row],[Close_Date]]),"00")</f>
        <v>2024-02</v>
      </c>
      <c r="K3173" s="182">
        <f>All_Opps[[#This Row],[Created Date2]]*1</f>
        <v>45306</v>
      </c>
      <c r="L3173" s="183">
        <f>YEAR(All_Opps[[#This Row],[Created_Date]])</f>
        <v>2024</v>
      </c>
      <c r="M3173" s="184">
        <f>WEEKNUM(All_Opps[[#This Row],[Created_Date]],16)</f>
        <v>3</v>
      </c>
      <c r="N3173" s="182">
        <f>All_Opps[[#This Row],[Close Date]]*1</f>
        <v>45323</v>
      </c>
      <c r="O3173" s="185">
        <f>YEAR(All_Opps[[#This Row],[Close_Date]])</f>
        <v>2024</v>
      </c>
      <c r="P3173" s="183">
        <f>MONTH(All_Opps[[#This Row],[Close Date]])</f>
        <v>2</v>
      </c>
      <c r="Q3173" s="181">
        <f>WEEKNUM(All_Opps[[#This Row],[Close Date]],1)</f>
        <v>5</v>
      </c>
      <c r="R317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230</v>
      </c>
      <c r="S3173" s="4" t="s">
        <v>6657</v>
      </c>
      <c r="T3173" s="4" t="s">
        <v>6658</v>
      </c>
      <c r="U3173" s="68">
        <v>45323</v>
      </c>
      <c r="V3173" s="347" t="s">
        <v>19</v>
      </c>
      <c r="W3173" s="341">
        <v>37426</v>
      </c>
      <c r="X3173" s="4" t="s">
        <v>5</v>
      </c>
      <c r="Y3173" s="4" t="s">
        <v>328</v>
      </c>
      <c r="Z3173" s="68">
        <v>45306</v>
      </c>
    </row>
    <row r="3174" spans="1:26" ht="12.75" x14ac:dyDescent="0.35">
      <c r="A31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3174" s="181" t="str">
        <f>IF(All_Opps[[#This Row],[WeekMod]]&lt;&gt;"",CONCATENATE(All_Opps[[#This Row],[Opp Year]],"-",TEXT(All_Opps[[#This Row],[WeekMod]],"00#")),"")</f>
        <v>2024-055</v>
      </c>
      <c r="C31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3174" s="181" t="str">
        <f>CONCATENATE(All_Opps[[#This Row],[Opp Year]],"-",TEXT(All_Opps[[#This Row],[Week]],"00#"))</f>
        <v>2024-055</v>
      </c>
      <c r="E3174" s="181">
        <f>IFERROR(VALUE(RIGHT(All_Opps[[#This Row],[Opportunity Name]],2)),"")</f>
        <v>2</v>
      </c>
      <c r="F3174" s="181">
        <f>IFERROR(("20"&amp;LEFT(All_Opps[[#This Row],[Opportunity Name]],2))*1,"")</f>
        <v>2024</v>
      </c>
      <c r="G3174" s="181" t="str">
        <f>MID(All_Opps[[#This Row],[Opportunity Name]],3,2)</f>
        <v>11</v>
      </c>
      <c r="H3174" s="181" t="str">
        <f>LEFT(All_Opps[[#This Row],[Opportunity Name]],7)</f>
        <v>2411-02</v>
      </c>
      <c r="I3174" s="181" t="str" cm="1">
        <f t="array" ref="I31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74" s="181" t="str">
        <f>YEAR(All_Opps[[#This Row],[Close_Date]])&amp;"-"&amp;TEXT(MONTH(All_Opps[[#This Row],[Close_Date]]),"00")</f>
        <v>2024-01</v>
      </c>
      <c r="K3174" s="182">
        <f>All_Opps[[#This Row],[Created Date2]]*1</f>
        <v>45295</v>
      </c>
      <c r="L3174" s="183">
        <f>YEAR(All_Opps[[#This Row],[Created_Date]])</f>
        <v>2024</v>
      </c>
      <c r="M3174" s="184">
        <f>WEEKNUM(All_Opps[[#This Row],[Created_Date]],16)</f>
        <v>1</v>
      </c>
      <c r="N3174" s="182">
        <f>All_Opps[[#This Row],[Close Date]]*1</f>
        <v>45307</v>
      </c>
      <c r="O3174" s="185">
        <f>YEAR(All_Opps[[#This Row],[Close_Date]])</f>
        <v>2024</v>
      </c>
      <c r="P3174" s="183">
        <f>MONTH(All_Opps[[#This Row],[Close Date]])</f>
        <v>1</v>
      </c>
      <c r="Q3174" s="181">
        <f>WEEKNUM(All_Opps[[#This Row],[Close Date]],1)</f>
        <v>3</v>
      </c>
      <c r="R317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302</v>
      </c>
      <c r="S3174" s="4" t="s">
        <v>6659</v>
      </c>
      <c r="T3174" s="4" t="s">
        <v>6660</v>
      </c>
      <c r="U3174" s="68">
        <v>45307</v>
      </c>
      <c r="V3174" s="347" t="s">
        <v>19</v>
      </c>
      <c r="W3174" s="341">
        <v>45244</v>
      </c>
      <c r="X3174" s="4" t="s">
        <v>11</v>
      </c>
      <c r="Y3174" s="4" t="s">
        <v>328</v>
      </c>
      <c r="Z3174" s="68">
        <v>45295</v>
      </c>
    </row>
    <row r="3175" spans="1:26" ht="12.75" x14ac:dyDescent="0.35">
      <c r="A31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3175" s="181" t="str">
        <f>IF(All_Opps[[#This Row],[WeekMod]]&lt;&gt;"",CONCATENATE(All_Opps[[#This Row],[Opp Year]],"-",TEXT(All_Opps[[#This Row],[WeekMod]],"00#")),"")</f>
        <v>2024-055</v>
      </c>
      <c r="C31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3175" s="181" t="str">
        <f>CONCATENATE(All_Opps[[#This Row],[Opp Year]],"-",TEXT(All_Opps[[#This Row],[Week]],"00#"))</f>
        <v>2024-055</v>
      </c>
      <c r="E3175" s="181">
        <f>IFERROR(VALUE(RIGHT(All_Opps[[#This Row],[Opportunity Name]],2)),"")</f>
        <v>2</v>
      </c>
      <c r="F3175" s="181">
        <f>IFERROR(("20"&amp;LEFT(All_Opps[[#This Row],[Opportunity Name]],2))*1,"")</f>
        <v>2024</v>
      </c>
      <c r="G3175" s="181" t="str">
        <f>MID(All_Opps[[#This Row],[Opportunity Name]],3,2)</f>
        <v>09</v>
      </c>
      <c r="H3175" s="181" t="str">
        <f>LEFT(All_Opps[[#This Row],[Opportunity Name]],7)</f>
        <v>2409-10</v>
      </c>
      <c r="I3175" s="181" t="str" cm="1">
        <f t="array" ref="I31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75" s="181" t="str">
        <f>YEAR(All_Opps[[#This Row],[Close_Date]])&amp;"-"&amp;TEXT(MONTH(All_Opps[[#This Row],[Close_Date]]),"00")</f>
        <v>2024-01</v>
      </c>
      <c r="K3175" s="182">
        <f>All_Opps[[#This Row],[Created Date2]]*1</f>
        <v>45302</v>
      </c>
      <c r="L3175" s="183">
        <f>YEAR(All_Opps[[#This Row],[Created_Date]])</f>
        <v>2024</v>
      </c>
      <c r="M3175" s="184">
        <f>WEEKNUM(All_Opps[[#This Row],[Created_Date]],16)</f>
        <v>2</v>
      </c>
      <c r="N3175" s="182">
        <f>All_Opps[[#This Row],[Close Date]]*1</f>
        <v>45305</v>
      </c>
      <c r="O3175" s="185">
        <f>YEAR(All_Opps[[#This Row],[Close_Date]])</f>
        <v>2024</v>
      </c>
      <c r="P3175" s="183">
        <f>MONTH(All_Opps[[#This Row],[Close Date]])</f>
        <v>1</v>
      </c>
      <c r="Q3175" s="181">
        <f>WEEKNUM(All_Opps[[#This Row],[Close Date]],1)</f>
        <v>3</v>
      </c>
      <c r="R317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234</v>
      </c>
      <c r="S3175" s="4" t="s">
        <v>6661</v>
      </c>
      <c r="T3175" s="4" t="s">
        <v>6662</v>
      </c>
      <c r="U3175" s="68">
        <v>45305</v>
      </c>
      <c r="V3175" s="347" t="s">
        <v>19</v>
      </c>
      <c r="W3175" s="341">
        <v>29617</v>
      </c>
      <c r="X3175" s="4" t="s">
        <v>15</v>
      </c>
      <c r="Y3175" s="4" t="s">
        <v>328</v>
      </c>
      <c r="Z3175" s="68">
        <v>45302</v>
      </c>
    </row>
    <row r="3176" spans="1:26" ht="12.75" x14ac:dyDescent="0.35">
      <c r="A31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3176" s="181" t="str">
        <f>IF(All_Opps[[#This Row],[WeekMod]]&lt;&gt;"",CONCATENATE(All_Opps[[#This Row],[Opp Year]],"-",TEXT(All_Opps[[#This Row],[WeekMod]],"00#")),"")</f>
        <v>2024-054</v>
      </c>
      <c r="C31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3176" s="181" t="str">
        <f>CONCATENATE(All_Opps[[#This Row],[Opp Year]],"-",TEXT(All_Opps[[#This Row],[Week]],"00#"))</f>
        <v>2024-054</v>
      </c>
      <c r="E3176" s="181">
        <f>IFERROR(VALUE(RIGHT(All_Opps[[#This Row],[Opportunity Name]],2)),"")</f>
        <v>1</v>
      </c>
      <c r="F3176" s="181">
        <f>IFERROR(("20"&amp;LEFT(All_Opps[[#This Row],[Opportunity Name]],2))*1,"")</f>
        <v>2024</v>
      </c>
      <c r="G3176" s="181" t="str">
        <f>MID(All_Opps[[#This Row],[Opportunity Name]],3,2)</f>
        <v>05</v>
      </c>
      <c r="H3176" s="181" t="str">
        <f>LEFT(All_Opps[[#This Row],[Opportunity Name]],7)</f>
        <v>2405 Pe</v>
      </c>
      <c r="I3176" s="181" t="str" cm="1">
        <f t="array" ref="I31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76" s="181" t="str">
        <f>YEAR(All_Opps[[#This Row],[Close_Date]])&amp;"-"&amp;TEXT(MONTH(All_Opps[[#This Row],[Close_Date]]),"00")</f>
        <v>2024-01</v>
      </c>
      <c r="K3176" s="182">
        <f>All_Opps[[#This Row],[Created Date2]]*1</f>
        <v>45291</v>
      </c>
      <c r="L3176" s="183">
        <f>YEAR(All_Opps[[#This Row],[Created_Date]])</f>
        <v>2023</v>
      </c>
      <c r="M3176" s="184">
        <f>WEEKNUM(All_Opps[[#This Row],[Created_Date]],16)</f>
        <v>53</v>
      </c>
      <c r="N3176" s="182">
        <f>All_Opps[[#This Row],[Close Date]]*1</f>
        <v>45300</v>
      </c>
      <c r="O3176" s="185">
        <f>YEAR(All_Opps[[#This Row],[Close_Date]])</f>
        <v>2024</v>
      </c>
      <c r="P3176" s="183">
        <f>MONTH(All_Opps[[#This Row],[Close Date]])</f>
        <v>1</v>
      </c>
      <c r="Q3176" s="181">
        <f>WEEKNUM(All_Opps[[#This Row],[Close Date]],1)</f>
        <v>2</v>
      </c>
      <c r="R31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76" s="4" t="s">
        <v>6663</v>
      </c>
      <c r="T3176" s="4" t="s">
        <v>6664</v>
      </c>
      <c r="U3176" s="68">
        <v>45300</v>
      </c>
      <c r="V3176" s="347" t="s">
        <v>18</v>
      </c>
      <c r="W3176" s="9">
        <v>14687</v>
      </c>
      <c r="X3176" s="4" t="s">
        <v>6</v>
      </c>
      <c r="Y3176" s="4" t="s">
        <v>5320</v>
      </c>
      <c r="Z3176" s="68">
        <v>45291</v>
      </c>
    </row>
    <row r="3177" spans="1:26" ht="12.75" x14ac:dyDescent="0.35">
      <c r="A31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3177" s="181" t="str">
        <f>IF(All_Opps[[#This Row],[WeekMod]]&lt;&gt;"",CONCATENATE(All_Opps[[#This Row],[Opp Year]],"-",TEXT(All_Opps[[#This Row],[WeekMod]],"00#")),"")</f>
        <v>2024-055</v>
      </c>
      <c r="C31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3177" s="181" t="str">
        <f>CONCATENATE(All_Opps[[#This Row],[Opp Year]],"-",TEXT(All_Opps[[#This Row],[Week]],"00#"))</f>
        <v>2024-055</v>
      </c>
      <c r="E3177" s="181">
        <f>IFERROR(VALUE(RIGHT(All_Opps[[#This Row],[Opportunity Name]],2)),"")</f>
        <v>3</v>
      </c>
      <c r="F3177" s="181">
        <f>IFERROR(("20"&amp;LEFT(All_Opps[[#This Row],[Opportunity Name]],2))*1,"")</f>
        <v>2024</v>
      </c>
      <c r="G3177" s="181" t="str">
        <f>MID(All_Opps[[#This Row],[Opportunity Name]],3,2)</f>
        <v>09</v>
      </c>
      <c r="H3177" s="181" t="str">
        <f>LEFT(All_Opps[[#This Row],[Opportunity Name]],7)</f>
        <v>2409 Ca</v>
      </c>
      <c r="I3177" s="181" t="str" cm="1">
        <f t="array" ref="I31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77" s="181" t="str">
        <f>YEAR(All_Opps[[#This Row],[Close_Date]])&amp;"-"&amp;TEXT(MONTH(All_Opps[[#This Row],[Close_Date]]),"00")</f>
        <v>2024-01</v>
      </c>
      <c r="K3177" s="182">
        <f>All_Opps[[#This Row],[Created Date2]]*1</f>
        <v>45278</v>
      </c>
      <c r="L3177" s="183">
        <f>YEAR(All_Opps[[#This Row],[Created_Date]])</f>
        <v>2023</v>
      </c>
      <c r="M3177" s="184">
        <f>WEEKNUM(All_Opps[[#This Row],[Created_Date]],16)</f>
        <v>51</v>
      </c>
      <c r="N3177" s="182">
        <f>All_Opps[[#This Row],[Close Date]]*1</f>
        <v>45305</v>
      </c>
      <c r="O3177" s="185">
        <f>YEAR(All_Opps[[#This Row],[Close_Date]])</f>
        <v>2024</v>
      </c>
      <c r="P3177" s="183">
        <f>MONTH(All_Opps[[#This Row],[Close Date]])</f>
        <v>1</v>
      </c>
      <c r="Q3177" s="181">
        <f>WEEKNUM(All_Opps[[#This Row],[Close Date]],1)</f>
        <v>3</v>
      </c>
      <c r="R317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77" s="4" t="s">
        <v>6665</v>
      </c>
      <c r="T3177" s="4" t="s">
        <v>6666</v>
      </c>
      <c r="U3177" s="68">
        <v>45305</v>
      </c>
      <c r="V3177" s="347" t="s">
        <v>21</v>
      </c>
      <c r="W3177" s="341">
        <v>137350</v>
      </c>
      <c r="X3177" s="4" t="s">
        <v>181</v>
      </c>
      <c r="Y3177" s="4" t="s">
        <v>328</v>
      </c>
      <c r="Z3177" s="68">
        <v>45278</v>
      </c>
    </row>
    <row r="3178" spans="1:26" ht="12.75" x14ac:dyDescent="0.35">
      <c r="A31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3178" s="181" t="str">
        <f>IF(All_Opps[[#This Row],[WeekMod]]&lt;&gt;"",CONCATENATE(All_Opps[[#This Row],[Opp Year]],"-",TEXT(All_Opps[[#This Row],[WeekMod]],"00#")),"")</f>
        <v>2024-060</v>
      </c>
      <c r="C31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3178" s="181" t="str">
        <f>CONCATENATE(All_Opps[[#This Row],[Opp Year]],"-",TEXT(All_Opps[[#This Row],[Week]],"00#"))</f>
        <v>2024-060</v>
      </c>
      <c r="E3178" s="181">
        <f>IFERROR(VALUE(RIGHT(All_Opps[[#This Row],[Opportunity Name]],2)),"")</f>
        <v>2</v>
      </c>
      <c r="F3178" s="181">
        <f>IFERROR(("20"&amp;LEFT(All_Opps[[#This Row],[Opportunity Name]],2))*1,"")</f>
        <v>2024</v>
      </c>
      <c r="G3178" s="181" t="str">
        <f>MID(All_Opps[[#This Row],[Opportunity Name]],3,2)</f>
        <v>09</v>
      </c>
      <c r="H3178" s="181" t="str">
        <f>LEFT(All_Opps[[#This Row],[Opportunity Name]],7)</f>
        <v>2409 Ur</v>
      </c>
      <c r="I3178" s="181" t="str" cm="1">
        <f t="array" ref="I31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78" s="181" t="str">
        <f>YEAR(All_Opps[[#This Row],[Close_Date]])&amp;"-"&amp;TEXT(MONTH(All_Opps[[#This Row],[Close_Date]]),"00")</f>
        <v>2024-02</v>
      </c>
      <c r="K3178" s="182">
        <f>All_Opps[[#This Row],[Created Date2]]*1</f>
        <v>45330</v>
      </c>
      <c r="L3178" s="183">
        <f>YEAR(All_Opps[[#This Row],[Created_Date]])</f>
        <v>2024</v>
      </c>
      <c r="M3178" s="184">
        <f>WEEKNUM(All_Opps[[#This Row],[Created_Date]],16)</f>
        <v>6</v>
      </c>
      <c r="N3178" s="182">
        <f>All_Opps[[#This Row],[Close Date]]*1</f>
        <v>45345</v>
      </c>
      <c r="O3178" s="185">
        <f>YEAR(All_Opps[[#This Row],[Close_Date]])</f>
        <v>2024</v>
      </c>
      <c r="P3178" s="183">
        <f>MONTH(All_Opps[[#This Row],[Close Date]])</f>
        <v>2</v>
      </c>
      <c r="Q3178" s="181">
        <f>WEEKNUM(All_Opps[[#This Row],[Close Date]],1)</f>
        <v>8</v>
      </c>
      <c r="R317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78" s="4" t="s">
        <v>6667</v>
      </c>
      <c r="T3178" s="4" t="s">
        <v>6668</v>
      </c>
      <c r="U3178" s="68">
        <v>45345</v>
      </c>
      <c r="V3178" s="347" t="s">
        <v>18</v>
      </c>
      <c r="W3178" s="9">
        <v>30278</v>
      </c>
      <c r="X3178" s="4" t="s">
        <v>6</v>
      </c>
      <c r="Y3178" s="4" t="s">
        <v>1285</v>
      </c>
      <c r="Z3178" s="68">
        <v>45330</v>
      </c>
    </row>
    <row r="3179" spans="1:26" ht="12.75" x14ac:dyDescent="0.35">
      <c r="A31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3179" s="181" t="str">
        <f>IF(All_Opps[[#This Row],[WeekMod]]&lt;&gt;"",CONCATENATE(All_Opps[[#This Row],[Opp Year]],"-",TEXT(All_Opps[[#This Row],[WeekMod]],"00#")),"")</f>
        <v>2024-055</v>
      </c>
      <c r="C31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3179" s="181" t="str">
        <f>CONCATENATE(All_Opps[[#This Row],[Opp Year]],"-",TEXT(All_Opps[[#This Row],[Week]],"00#"))</f>
        <v>2024-055</v>
      </c>
      <c r="E3179" s="181">
        <f>IFERROR(VALUE(RIGHT(All_Opps[[#This Row],[Opportunity Name]],2)),"")</f>
        <v>4</v>
      </c>
      <c r="F3179" s="181">
        <f>IFERROR(("20"&amp;LEFT(All_Opps[[#This Row],[Opportunity Name]],2))*1,"")</f>
        <v>2024</v>
      </c>
      <c r="G3179" s="181" t="str">
        <f>MID(All_Opps[[#This Row],[Opportunity Name]],3,2)</f>
        <v>08</v>
      </c>
      <c r="H3179" s="181" t="str">
        <f>LEFT(All_Opps[[#This Row],[Opportunity Name]],7)</f>
        <v>2408 Ko</v>
      </c>
      <c r="I3179" s="181" t="str" cm="1">
        <f t="array" ref="I31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79" s="181" t="str">
        <f>YEAR(All_Opps[[#This Row],[Close_Date]])&amp;"-"&amp;TEXT(MONTH(All_Opps[[#This Row],[Close_Date]]),"00")</f>
        <v>2024-01</v>
      </c>
      <c r="K3179" s="182">
        <f>All_Opps[[#This Row],[Created Date2]]*1</f>
        <v>45299</v>
      </c>
      <c r="L3179" s="183">
        <f>YEAR(All_Opps[[#This Row],[Created_Date]])</f>
        <v>2024</v>
      </c>
      <c r="M3179" s="184">
        <f>WEEKNUM(All_Opps[[#This Row],[Created_Date]],16)</f>
        <v>2</v>
      </c>
      <c r="N3179" s="182">
        <f>All_Opps[[#This Row],[Close Date]]*1</f>
        <v>45308</v>
      </c>
      <c r="O3179" s="185">
        <f>YEAR(All_Opps[[#This Row],[Close_Date]])</f>
        <v>2024</v>
      </c>
      <c r="P3179" s="183">
        <f>MONTH(All_Opps[[#This Row],[Close Date]])</f>
        <v>1</v>
      </c>
      <c r="Q3179" s="181">
        <f>WEEKNUM(All_Opps[[#This Row],[Close Date]],1)</f>
        <v>3</v>
      </c>
      <c r="R317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79" s="4" t="s">
        <v>6669</v>
      </c>
      <c r="T3179" s="4" t="s">
        <v>6670</v>
      </c>
      <c r="U3179" s="68">
        <v>45308</v>
      </c>
      <c r="V3179" s="347" t="s">
        <v>18</v>
      </c>
      <c r="W3179" s="9">
        <v>90373</v>
      </c>
      <c r="X3179" s="4" t="s">
        <v>11</v>
      </c>
      <c r="Y3179" s="4" t="s">
        <v>1285</v>
      </c>
      <c r="Z3179" s="68">
        <v>45299</v>
      </c>
    </row>
    <row r="3180" spans="1:26" ht="12.75" x14ac:dyDescent="0.35">
      <c r="A31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3180" s="181" t="str">
        <f>IF(All_Opps[[#This Row],[WeekMod]]&lt;&gt;"",CONCATENATE(All_Opps[[#This Row],[Opp Year]],"-",TEXT(All_Opps[[#This Row],[WeekMod]],"00#")),"")</f>
        <v>2024-053</v>
      </c>
      <c r="C31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3180" s="181" t="str">
        <f>CONCATENATE(All_Opps[[#This Row],[Opp Year]],"-",TEXT(All_Opps[[#This Row],[Week]],"00#"))</f>
        <v>2024-053</v>
      </c>
      <c r="E3180" s="181">
        <f>IFERROR(VALUE(RIGHT(All_Opps[[#This Row],[Opportunity Name]],2)),"")</f>
        <v>3</v>
      </c>
      <c r="F3180" s="181">
        <f>IFERROR(("20"&amp;LEFT(All_Opps[[#This Row],[Opportunity Name]],2))*1,"")</f>
        <v>2024</v>
      </c>
      <c r="G3180" s="181" t="str">
        <f>MID(All_Opps[[#This Row],[Opportunity Name]],3,2)</f>
        <v>03</v>
      </c>
      <c r="H3180" s="181" t="str">
        <f>LEFT(All_Opps[[#This Row],[Opportunity Name]],7)</f>
        <v>2403 Ub</v>
      </c>
      <c r="I3180" s="181" t="str" cm="1">
        <f t="array" ref="I31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80" s="181" t="str">
        <f>YEAR(All_Opps[[#This Row],[Close_Date]])&amp;"-"&amp;TEXT(MONTH(All_Opps[[#This Row],[Close_Date]]),"00")</f>
        <v>2024-01</v>
      </c>
      <c r="K3180" s="182">
        <f>All_Opps[[#This Row],[Created Date2]]*1</f>
        <v>45286</v>
      </c>
      <c r="L3180" s="183">
        <f>YEAR(All_Opps[[#This Row],[Created_Date]])</f>
        <v>2023</v>
      </c>
      <c r="M3180" s="184">
        <f>WEEKNUM(All_Opps[[#This Row],[Created_Date]],16)</f>
        <v>52</v>
      </c>
      <c r="N3180" s="182">
        <f>All_Opps[[#This Row],[Close Date]]*1</f>
        <v>45292</v>
      </c>
      <c r="O3180" s="185">
        <f>YEAR(All_Opps[[#This Row],[Close_Date]])</f>
        <v>2024</v>
      </c>
      <c r="P3180" s="183">
        <f>MONTH(All_Opps[[#This Row],[Close Date]])</f>
        <v>1</v>
      </c>
      <c r="Q3180" s="181">
        <f>WEEKNUM(All_Opps[[#This Row],[Close Date]],1)</f>
        <v>1</v>
      </c>
      <c r="R318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80" s="4" t="s">
        <v>6671</v>
      </c>
      <c r="T3180" s="4" t="s">
        <v>6672</v>
      </c>
      <c r="U3180" s="68">
        <v>45292</v>
      </c>
      <c r="V3180" s="347" t="s">
        <v>18</v>
      </c>
      <c r="W3180" s="9">
        <v>52177</v>
      </c>
      <c r="X3180" s="4" t="s">
        <v>15</v>
      </c>
      <c r="Y3180" s="4" t="s">
        <v>1285</v>
      </c>
      <c r="Z3180" s="68">
        <v>45286</v>
      </c>
    </row>
    <row r="3181" spans="1:26" ht="12.75" x14ac:dyDescent="0.35">
      <c r="A31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3181" s="181" t="str">
        <f>IF(All_Opps[[#This Row],[WeekMod]]&lt;&gt;"",CONCATENATE(All_Opps[[#This Row],[Opp Year]],"-",TEXT(All_Opps[[#This Row],[WeekMod]],"00#")),"")</f>
        <v>2024-053</v>
      </c>
      <c r="C31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3181" s="181" t="str">
        <f>CONCATENATE(All_Opps[[#This Row],[Opp Year]],"-",TEXT(All_Opps[[#This Row],[Week]],"00#"))</f>
        <v>2024-053</v>
      </c>
      <c r="E3181" s="181">
        <f>IFERROR(VALUE(RIGHT(All_Opps[[#This Row],[Opportunity Name]],2)),"")</f>
        <v>2</v>
      </c>
      <c r="F3181" s="181">
        <f>IFERROR(("20"&amp;LEFT(All_Opps[[#This Row],[Opportunity Name]],2))*1,"")</f>
        <v>2024</v>
      </c>
      <c r="G3181" s="181" t="str">
        <f>MID(All_Opps[[#This Row],[Opportunity Name]],3,2)</f>
        <v>02</v>
      </c>
      <c r="H3181" s="181" t="str">
        <f>LEFT(All_Opps[[#This Row],[Opportunity Name]],7)</f>
        <v>2402-01</v>
      </c>
      <c r="I3181" s="181" t="str" cm="1">
        <f t="array" ref="I31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181" s="181" t="str">
        <f>YEAR(All_Opps[[#This Row],[Close_Date]])&amp;"-"&amp;TEXT(MONTH(All_Opps[[#This Row],[Close_Date]]),"00")</f>
        <v>2024-01</v>
      </c>
      <c r="K3181" s="182">
        <f>All_Opps[[#This Row],[Created Date2]]*1</f>
        <v>45295</v>
      </c>
      <c r="L3181" s="183">
        <f>YEAR(All_Opps[[#This Row],[Created_Date]])</f>
        <v>2024</v>
      </c>
      <c r="M3181" s="184">
        <f>WEEKNUM(All_Opps[[#This Row],[Created_Date]],16)</f>
        <v>1</v>
      </c>
      <c r="N3181" s="182">
        <f>All_Opps[[#This Row],[Close Date]]*1</f>
        <v>45294</v>
      </c>
      <c r="O3181" s="185">
        <f>YEAR(All_Opps[[#This Row],[Close_Date]])</f>
        <v>2024</v>
      </c>
      <c r="P3181" s="183">
        <f>MONTH(All_Opps[[#This Row],[Close Date]])</f>
        <v>1</v>
      </c>
      <c r="Q3181" s="181">
        <f>WEEKNUM(All_Opps[[#This Row],[Close Date]],1)</f>
        <v>1</v>
      </c>
      <c r="R318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81" s="4" t="s">
        <v>6673</v>
      </c>
      <c r="T3181" s="4" t="s">
        <v>6674</v>
      </c>
      <c r="U3181" s="68">
        <v>45294</v>
      </c>
      <c r="V3181" s="347" t="s">
        <v>20</v>
      </c>
      <c r="W3181" s="341">
        <v>1674</v>
      </c>
      <c r="X3181" s="4" t="s">
        <v>5</v>
      </c>
      <c r="Y3181" s="4" t="s">
        <v>328</v>
      </c>
      <c r="Z3181" s="68">
        <v>45295</v>
      </c>
    </row>
    <row r="3182" spans="1:26" ht="12.75" x14ac:dyDescent="0.35">
      <c r="A31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3182" s="181" t="str">
        <f>IF(All_Opps[[#This Row],[WeekMod]]&lt;&gt;"",CONCATENATE(All_Opps[[#This Row],[Opp Year]],"-",TEXT(All_Opps[[#This Row],[WeekMod]],"00#")),"")</f>
        <v>2024-053</v>
      </c>
      <c r="C31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3182" s="181" t="str">
        <f>CONCATENATE(All_Opps[[#This Row],[Opp Year]],"-",TEXT(All_Opps[[#This Row],[Week]],"00#"))</f>
        <v>2024-053</v>
      </c>
      <c r="E3182" s="181">
        <f>IFERROR(VALUE(RIGHT(All_Opps[[#This Row],[Opportunity Name]],2)),"")</f>
        <v>2</v>
      </c>
      <c r="F3182" s="181">
        <f>IFERROR(("20"&amp;LEFT(All_Opps[[#This Row],[Opportunity Name]],2))*1,"")</f>
        <v>2024</v>
      </c>
      <c r="G3182" s="181" t="str">
        <f>MID(All_Opps[[#This Row],[Opportunity Name]],3,2)</f>
        <v>03</v>
      </c>
      <c r="H3182" s="181" t="str">
        <f>LEFT(All_Opps[[#This Row],[Opportunity Name]],7)</f>
        <v>2403-07</v>
      </c>
      <c r="I3182" s="181" t="str" cm="1">
        <f t="array" ref="I31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82" s="181" t="str">
        <f>YEAR(All_Opps[[#This Row],[Close_Date]])&amp;"-"&amp;TEXT(MONTH(All_Opps[[#This Row],[Close_Date]]),"00")</f>
        <v>2024-01</v>
      </c>
      <c r="K3182" s="182">
        <f>All_Opps[[#This Row],[Created Date2]]*1</f>
        <v>45297</v>
      </c>
      <c r="L3182" s="183">
        <f>YEAR(All_Opps[[#This Row],[Created_Date]])</f>
        <v>2024</v>
      </c>
      <c r="M3182" s="184">
        <f>WEEKNUM(All_Opps[[#This Row],[Created_Date]],16)</f>
        <v>2</v>
      </c>
      <c r="N3182" s="182">
        <f>All_Opps[[#This Row],[Close Date]]*1</f>
        <v>45297</v>
      </c>
      <c r="O3182" s="185">
        <f>YEAR(All_Opps[[#This Row],[Close_Date]])</f>
        <v>2024</v>
      </c>
      <c r="P3182" s="183">
        <f>MONTH(All_Opps[[#This Row],[Close Date]])</f>
        <v>1</v>
      </c>
      <c r="Q3182" s="181">
        <f>WEEKNUM(All_Opps[[#This Row],[Close Date]],1)</f>
        <v>1</v>
      </c>
      <c r="R318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55</v>
      </c>
      <c r="S3182" s="4" t="s">
        <v>6675</v>
      </c>
      <c r="T3182" s="4" t="s">
        <v>6676</v>
      </c>
      <c r="U3182" s="68">
        <v>45297</v>
      </c>
      <c r="V3182" s="347" t="s">
        <v>19</v>
      </c>
      <c r="W3182" s="9">
        <v>3432</v>
      </c>
      <c r="X3182" s="4" t="s">
        <v>27</v>
      </c>
      <c r="Y3182" s="4" t="s">
        <v>1285</v>
      </c>
      <c r="Z3182" s="68">
        <v>45297</v>
      </c>
    </row>
    <row r="3183" spans="1:26" ht="12.75" x14ac:dyDescent="0.35">
      <c r="A31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3183" s="181" t="str">
        <f>IF(All_Opps[[#This Row],[WeekMod]]&lt;&gt;"",CONCATENATE(All_Opps[[#This Row],[Opp Year]],"-",TEXT(All_Opps[[#This Row],[WeekMod]],"00#")),"")</f>
        <v>2024-052</v>
      </c>
      <c r="C31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3183" s="181" t="str">
        <f>CONCATENATE(All_Opps[[#This Row],[Opp Year]],"-",TEXT(All_Opps[[#This Row],[Week]],"00#"))</f>
        <v>2024-052</v>
      </c>
      <c r="E3183" s="181">
        <f>IFERROR(VALUE(RIGHT(All_Opps[[#This Row],[Opportunity Name]],2)),"")</f>
        <v>2</v>
      </c>
      <c r="F3183" s="181">
        <f>IFERROR(("20"&amp;LEFT(All_Opps[[#This Row],[Opportunity Name]],2))*1,"")</f>
        <v>2024</v>
      </c>
      <c r="G3183" s="181" t="str">
        <f>MID(All_Opps[[#This Row],[Opportunity Name]],3,2)</f>
        <v>01</v>
      </c>
      <c r="H3183" s="181" t="str">
        <f>LEFT(All_Opps[[#This Row],[Opportunity Name]],7)</f>
        <v>2401-09</v>
      </c>
      <c r="I3183" s="181" t="str" cm="1">
        <f t="array" ref="I31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83" s="181" t="str">
        <f>YEAR(All_Opps[[#This Row],[Close_Date]])&amp;"-"&amp;TEXT(MONTH(All_Opps[[#This Row],[Close_Date]]),"00")</f>
        <v>2023-12</v>
      </c>
      <c r="K3183" s="182">
        <f>All_Opps[[#This Row],[Created Date2]]*1</f>
        <v>45293</v>
      </c>
      <c r="L3183" s="183">
        <f>YEAR(All_Opps[[#This Row],[Created_Date]])</f>
        <v>2024</v>
      </c>
      <c r="M3183" s="184">
        <f>WEEKNUM(All_Opps[[#This Row],[Created_Date]],16)</f>
        <v>1</v>
      </c>
      <c r="N3183" s="182">
        <f>All_Opps[[#This Row],[Close Date]]*1</f>
        <v>45290</v>
      </c>
      <c r="O3183" s="185">
        <f>YEAR(All_Opps[[#This Row],[Close_Date]])</f>
        <v>2023</v>
      </c>
      <c r="P3183" s="183">
        <f>MONTH(All_Opps[[#This Row],[Close Date]])</f>
        <v>12</v>
      </c>
      <c r="Q3183" s="181">
        <f>WEEKNUM(All_Opps[[#This Row],[Close Date]],1)</f>
        <v>52</v>
      </c>
      <c r="R318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83" s="4" t="s">
        <v>6677</v>
      </c>
      <c r="T3183" s="4" t="s">
        <v>6678</v>
      </c>
      <c r="U3183" s="68">
        <v>45290</v>
      </c>
      <c r="V3183" s="347" t="s">
        <v>19</v>
      </c>
      <c r="W3183" s="341">
        <v>1194</v>
      </c>
      <c r="X3183" s="4" t="s">
        <v>15</v>
      </c>
      <c r="Y3183" s="4" t="s">
        <v>328</v>
      </c>
      <c r="Z3183" s="68">
        <v>45293</v>
      </c>
    </row>
    <row r="3184" spans="1:26" ht="12.75" x14ac:dyDescent="0.35">
      <c r="A31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</v>
      </c>
      <c r="B3184" s="181" t="str">
        <f>IF(All_Opps[[#This Row],[WeekMod]]&lt;&gt;"",CONCATENATE(All_Opps[[#This Row],[Opp Year]],"-",TEXT(All_Opps[[#This Row],[WeekMod]],"00#")),"")</f>
        <v>2025-007</v>
      </c>
      <c r="C31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</v>
      </c>
      <c r="D3184" s="181" t="str">
        <f>CONCATENATE(All_Opps[[#This Row],[Opp Year]],"-",TEXT(All_Opps[[#This Row],[Week]],"00#"))</f>
        <v>2025-007</v>
      </c>
      <c r="E3184" s="181">
        <f>IFERROR(VALUE(RIGHT(All_Opps[[#This Row],[Opportunity Name]],2)),"")</f>
        <v>1</v>
      </c>
      <c r="F3184" s="181">
        <f>IFERROR(("20"&amp;LEFT(All_Opps[[#This Row],[Opportunity Name]],2))*1,"")</f>
        <v>2025</v>
      </c>
      <c r="G3184" s="181" t="str">
        <f>MID(All_Opps[[#This Row],[Opportunity Name]],3,2)</f>
        <v>12</v>
      </c>
      <c r="H3184" s="181" t="str">
        <f>LEFT(All_Opps[[#This Row],[Opportunity Name]],7)</f>
        <v>2512-01</v>
      </c>
      <c r="I3184" s="181" t="str" cm="1">
        <f t="array" ref="I31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84" s="181" t="str">
        <f>YEAR(All_Opps[[#This Row],[Close_Date]])&amp;"-"&amp;TEXT(MONTH(All_Opps[[#This Row],[Close_Date]]),"00")</f>
        <v>2024-02</v>
      </c>
      <c r="K3184" s="182">
        <f>All_Opps[[#This Row],[Created Date2]]*1</f>
        <v>45328</v>
      </c>
      <c r="L3184" s="183">
        <f>YEAR(All_Opps[[#This Row],[Created_Date]])</f>
        <v>2024</v>
      </c>
      <c r="M3184" s="184">
        <f>WEEKNUM(All_Opps[[#This Row],[Created_Date]],16)</f>
        <v>6</v>
      </c>
      <c r="N3184" s="182">
        <f>All_Opps[[#This Row],[Close Date]]*1</f>
        <v>45336</v>
      </c>
      <c r="O3184" s="185">
        <f>YEAR(All_Opps[[#This Row],[Close_Date]])</f>
        <v>2024</v>
      </c>
      <c r="P3184" s="183">
        <f>MONTH(All_Opps[[#This Row],[Close Date]])</f>
        <v>2</v>
      </c>
      <c r="Q3184" s="181">
        <f>WEEKNUM(All_Opps[[#This Row],[Close Date]],1)</f>
        <v>7</v>
      </c>
      <c r="R318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664</v>
      </c>
      <c r="S3184" s="4" t="s">
        <v>6679</v>
      </c>
      <c r="T3184" s="4" t="s">
        <v>6680</v>
      </c>
      <c r="U3184" s="68">
        <v>45336</v>
      </c>
      <c r="V3184" s="347" t="s">
        <v>19</v>
      </c>
      <c r="W3184" s="341">
        <v>56591</v>
      </c>
      <c r="X3184" s="4" t="s">
        <v>13</v>
      </c>
      <c r="Y3184" s="4" t="s">
        <v>328</v>
      </c>
      <c r="Z3184" s="68">
        <v>45328</v>
      </c>
    </row>
    <row r="3185" spans="1:26" ht="12.75" x14ac:dyDescent="0.35">
      <c r="A31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3185" s="181" t="str">
        <f>IF(All_Opps[[#This Row],[WeekMod]]&lt;&gt;"",CONCATENATE(All_Opps[[#This Row],[Opp Year]],"-",TEXT(All_Opps[[#This Row],[WeekMod]],"00#")),"")</f>
        <v>2024-060</v>
      </c>
      <c r="C31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3185" s="181" t="str">
        <f>CONCATENATE(All_Opps[[#This Row],[Opp Year]],"-",TEXT(All_Opps[[#This Row],[Week]],"00#"))</f>
        <v>2024-060</v>
      </c>
      <c r="E3185" s="181">
        <f>IFERROR(VALUE(RIGHT(All_Opps[[#This Row],[Opportunity Name]],2)),"")</f>
        <v>2</v>
      </c>
      <c r="F3185" s="181">
        <f>IFERROR(("20"&amp;LEFT(All_Opps[[#This Row],[Opportunity Name]],2))*1,"")</f>
        <v>2024</v>
      </c>
      <c r="G3185" s="181" t="str">
        <f>MID(All_Opps[[#This Row],[Opportunity Name]],3,2)</f>
        <v>08</v>
      </c>
      <c r="H3185" s="181" t="str">
        <f>LEFT(All_Opps[[#This Row],[Opportunity Name]],7)</f>
        <v>2408-16</v>
      </c>
      <c r="I3185" s="181" t="str" cm="1">
        <f t="array" ref="I31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85" s="181" t="str">
        <f>YEAR(All_Opps[[#This Row],[Close_Date]])&amp;"-"&amp;TEXT(MONTH(All_Opps[[#This Row],[Close_Date]]),"00")</f>
        <v>2024-02</v>
      </c>
      <c r="K3185" s="182">
        <f>All_Opps[[#This Row],[Created Date2]]*1</f>
        <v>45336</v>
      </c>
      <c r="L3185" s="183">
        <f>YEAR(All_Opps[[#This Row],[Created_Date]])</f>
        <v>2024</v>
      </c>
      <c r="M3185" s="184">
        <f>WEEKNUM(All_Opps[[#This Row],[Created_Date]],16)</f>
        <v>7</v>
      </c>
      <c r="N3185" s="182">
        <f>All_Opps[[#This Row],[Close Date]]*1</f>
        <v>45342</v>
      </c>
      <c r="O3185" s="185">
        <f>YEAR(All_Opps[[#This Row],[Close_Date]])</f>
        <v>2024</v>
      </c>
      <c r="P3185" s="183">
        <f>MONTH(All_Opps[[#This Row],[Close Date]])</f>
        <v>2</v>
      </c>
      <c r="Q3185" s="181">
        <f>WEEKNUM(All_Opps[[#This Row],[Close Date]],1)</f>
        <v>8</v>
      </c>
      <c r="R318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169</v>
      </c>
      <c r="S3185" s="4" t="s">
        <v>6681</v>
      </c>
      <c r="T3185" s="4" t="s">
        <v>6682</v>
      </c>
      <c r="U3185" s="68">
        <v>45342</v>
      </c>
      <c r="V3185" s="347" t="s">
        <v>19</v>
      </c>
      <c r="W3185" s="9">
        <v>69479</v>
      </c>
      <c r="X3185" s="4" t="s">
        <v>13</v>
      </c>
      <c r="Y3185" s="4" t="s">
        <v>1285</v>
      </c>
      <c r="Z3185" s="68">
        <v>45336</v>
      </c>
    </row>
    <row r="3186" spans="1:26" ht="12.75" x14ac:dyDescent="0.35">
      <c r="A31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</v>
      </c>
      <c r="B3186" s="181" t="str">
        <f>IF(All_Opps[[#This Row],[WeekMod]]&lt;&gt;"",CONCATENATE(All_Opps[[#This Row],[Opp Year]],"-",TEXT(All_Opps[[#This Row],[WeekMod]],"00#")),"")</f>
        <v>2025-001</v>
      </c>
      <c r="C31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186" s="181" t="str">
        <f>CONCATENATE(All_Opps[[#This Row],[Opp Year]],"-",TEXT(All_Opps[[#This Row],[Week]],"00#"))</f>
        <v>2025-001</v>
      </c>
      <c r="E3186" s="181">
        <f>IFERROR(VALUE(RIGHT(All_Opps[[#This Row],[Opportunity Name]],2)),"")</f>
        <v>1</v>
      </c>
      <c r="F3186" s="181">
        <f>IFERROR(("20"&amp;LEFT(All_Opps[[#This Row],[Opportunity Name]],2))*1,"")</f>
        <v>2025</v>
      </c>
      <c r="G3186" s="181" t="str">
        <f>MID(All_Opps[[#This Row],[Opportunity Name]],3,2)</f>
        <v>12</v>
      </c>
      <c r="H3186" s="181" t="str">
        <f>LEFT(All_Opps[[#This Row],[Opportunity Name]],7)</f>
        <v>2512-01</v>
      </c>
      <c r="I3186" s="181" t="str" cm="1">
        <f t="array" ref="I31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86" s="181" t="str">
        <f>YEAR(All_Opps[[#This Row],[Close_Date]])&amp;"-"&amp;TEXT(MONTH(All_Opps[[#This Row],[Close_Date]]),"00")</f>
        <v>2024-01</v>
      </c>
      <c r="K3186" s="182">
        <f>All_Opps[[#This Row],[Created Date2]]*1</f>
        <v>45295</v>
      </c>
      <c r="L3186" s="183">
        <f>YEAR(All_Opps[[#This Row],[Created_Date]])</f>
        <v>2024</v>
      </c>
      <c r="M3186" s="184">
        <f>WEEKNUM(All_Opps[[#This Row],[Created_Date]],16)</f>
        <v>1</v>
      </c>
      <c r="N3186" s="182">
        <f>All_Opps[[#This Row],[Close Date]]*1</f>
        <v>45295</v>
      </c>
      <c r="O3186" s="185">
        <f>YEAR(All_Opps[[#This Row],[Close_Date]])</f>
        <v>2024</v>
      </c>
      <c r="P3186" s="183">
        <f>MONTH(All_Opps[[#This Row],[Close Date]])</f>
        <v>1</v>
      </c>
      <c r="Q3186" s="181">
        <f>WEEKNUM(All_Opps[[#This Row],[Close Date]],1)</f>
        <v>1</v>
      </c>
      <c r="R318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697</v>
      </c>
      <c r="S3186" s="4" t="s">
        <v>6683</v>
      </c>
      <c r="T3186" s="4" t="s">
        <v>6684</v>
      </c>
      <c r="U3186" s="68">
        <v>45295</v>
      </c>
      <c r="V3186" s="347" t="s">
        <v>19</v>
      </c>
      <c r="W3186" s="341">
        <v>48986</v>
      </c>
      <c r="X3186" s="4" t="s">
        <v>5</v>
      </c>
      <c r="Y3186" s="4" t="s">
        <v>328</v>
      </c>
      <c r="Z3186" s="68">
        <v>45295</v>
      </c>
    </row>
    <row r="3187" spans="1:26" ht="12.75" x14ac:dyDescent="0.35">
      <c r="A31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3187" s="181" t="str">
        <f>IF(All_Opps[[#This Row],[WeekMod]]&lt;&gt;"",CONCATENATE(All_Opps[[#This Row],[Opp Year]],"-",TEXT(All_Opps[[#This Row],[WeekMod]],"00#")),"")</f>
        <v>2024-057</v>
      </c>
      <c r="C31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3187" s="181" t="str">
        <f>CONCATENATE(All_Opps[[#This Row],[Opp Year]],"-",TEXT(All_Opps[[#This Row],[Week]],"00#"))</f>
        <v>2024-057</v>
      </c>
      <c r="E3187" s="181">
        <f>IFERROR(VALUE(RIGHT(All_Opps[[#This Row],[Opportunity Name]],2)),"")</f>
        <v>3</v>
      </c>
      <c r="F3187" s="181">
        <f>IFERROR(("20"&amp;LEFT(All_Opps[[#This Row],[Opportunity Name]],2))*1,"")</f>
        <v>2024</v>
      </c>
      <c r="G3187" s="181" t="str">
        <f>MID(All_Opps[[#This Row],[Opportunity Name]],3,2)</f>
        <v>09</v>
      </c>
      <c r="H3187" s="181" t="str">
        <f>LEFT(All_Opps[[#This Row],[Opportunity Name]],7)</f>
        <v>2409 Ur</v>
      </c>
      <c r="I3187" s="181" t="str" cm="1">
        <f t="array" ref="I31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87" s="181" t="str">
        <f>YEAR(All_Opps[[#This Row],[Close_Date]])&amp;"-"&amp;TEXT(MONTH(All_Opps[[#This Row],[Close_Date]]),"00")</f>
        <v>2024-02</v>
      </c>
      <c r="K3187" s="182">
        <f>All_Opps[[#This Row],[Created Date2]]*1</f>
        <v>45301</v>
      </c>
      <c r="L3187" s="183">
        <f>YEAR(All_Opps[[#This Row],[Created_Date]])</f>
        <v>2024</v>
      </c>
      <c r="M3187" s="184">
        <f>WEEKNUM(All_Opps[[#This Row],[Created_Date]],16)</f>
        <v>2</v>
      </c>
      <c r="N3187" s="182">
        <f>All_Opps[[#This Row],[Close Date]]*1</f>
        <v>45323</v>
      </c>
      <c r="O3187" s="185">
        <f>YEAR(All_Opps[[#This Row],[Close_Date]])</f>
        <v>2024</v>
      </c>
      <c r="P3187" s="183">
        <f>MONTH(All_Opps[[#This Row],[Close Date]])</f>
        <v>2</v>
      </c>
      <c r="Q3187" s="181">
        <f>WEEKNUM(All_Opps[[#This Row],[Close Date]],1)</f>
        <v>5</v>
      </c>
      <c r="R318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87" s="4" t="s">
        <v>6685</v>
      </c>
      <c r="T3187" s="4" t="s">
        <v>6686</v>
      </c>
      <c r="U3187" s="68">
        <v>45323</v>
      </c>
      <c r="V3187" s="347" t="s">
        <v>18</v>
      </c>
      <c r="W3187" s="9">
        <v>61122</v>
      </c>
      <c r="X3187" s="4" t="s">
        <v>13</v>
      </c>
      <c r="Y3187" s="4" t="s">
        <v>5320</v>
      </c>
      <c r="Z3187" s="68">
        <v>45301</v>
      </c>
    </row>
    <row r="3188" spans="1:26" ht="12.75" x14ac:dyDescent="0.35">
      <c r="A31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3188" s="181" t="str">
        <f>IF(All_Opps[[#This Row],[WeekMod]]&lt;&gt;"",CONCATENATE(All_Opps[[#This Row],[Opp Year]],"-",TEXT(All_Opps[[#This Row],[WeekMod]],"00#")),"")</f>
        <v>2024-055</v>
      </c>
      <c r="C31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3188" s="181" t="str">
        <f>CONCATENATE(All_Opps[[#This Row],[Opp Year]],"-",TEXT(All_Opps[[#This Row],[Week]],"00#"))</f>
        <v>2024-055</v>
      </c>
      <c r="E3188" s="181">
        <f>IFERROR(VALUE(RIGHT(All_Opps[[#This Row],[Opportunity Name]],2)),"")</f>
        <v>4</v>
      </c>
      <c r="F3188" s="181">
        <f>IFERROR(("20"&amp;LEFT(All_Opps[[#This Row],[Opportunity Name]],2))*1,"")</f>
        <v>2024</v>
      </c>
      <c r="G3188" s="181" t="str">
        <f>MID(All_Opps[[#This Row],[Opportunity Name]],3,2)</f>
        <v>11</v>
      </c>
      <c r="H3188" s="181" t="str">
        <f>LEFT(All_Opps[[#This Row],[Opportunity Name]],7)</f>
        <v>2411-03</v>
      </c>
      <c r="I3188" s="181" t="str" cm="1">
        <f t="array" ref="I31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88" s="181" t="str">
        <f>YEAR(All_Opps[[#This Row],[Close_Date]])&amp;"-"&amp;TEXT(MONTH(All_Opps[[#This Row],[Close_Date]]),"00")</f>
        <v>2024-01</v>
      </c>
      <c r="K3188" s="182">
        <f>All_Opps[[#This Row],[Created Date2]]*1</f>
        <v>45227</v>
      </c>
      <c r="L3188" s="183">
        <f>YEAR(All_Opps[[#This Row],[Created_Date]])</f>
        <v>2023</v>
      </c>
      <c r="M3188" s="184">
        <f>WEEKNUM(All_Opps[[#This Row],[Created_Date]],16)</f>
        <v>44</v>
      </c>
      <c r="N3188" s="182">
        <f>All_Opps[[#This Row],[Close Date]]*1</f>
        <v>45308</v>
      </c>
      <c r="O3188" s="185">
        <f>YEAR(All_Opps[[#This Row],[Close_Date]])</f>
        <v>2024</v>
      </c>
      <c r="P3188" s="183">
        <f>MONTH(All_Opps[[#This Row],[Close Date]])</f>
        <v>1</v>
      </c>
      <c r="Q3188" s="181">
        <f>WEEKNUM(All_Opps[[#This Row],[Close Date]],1)</f>
        <v>3</v>
      </c>
      <c r="R318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370</v>
      </c>
      <c r="S3188" s="4" t="s">
        <v>6687</v>
      </c>
      <c r="T3188" s="4" t="s">
        <v>6688</v>
      </c>
      <c r="U3188" s="68">
        <v>45308</v>
      </c>
      <c r="V3188" s="347" t="s">
        <v>19</v>
      </c>
      <c r="W3188" s="341">
        <v>88126</v>
      </c>
      <c r="X3188" s="4" t="s">
        <v>13</v>
      </c>
      <c r="Y3188" s="4" t="s">
        <v>328</v>
      </c>
      <c r="Z3188" s="68">
        <v>45227</v>
      </c>
    </row>
    <row r="3189" spans="1:26" ht="12.75" x14ac:dyDescent="0.35">
      <c r="A31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3189" s="181" t="str">
        <f>IF(All_Opps[[#This Row],[WeekMod]]&lt;&gt;"",CONCATENATE(All_Opps[[#This Row],[Opp Year]],"-",TEXT(All_Opps[[#This Row],[WeekMod]],"00#")),"")</f>
        <v>2024-054</v>
      </c>
      <c r="C31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3189" s="181" t="str">
        <f>CONCATENATE(All_Opps[[#This Row],[Opp Year]],"-",TEXT(All_Opps[[#This Row],[Week]],"00#"))</f>
        <v>2024-054</v>
      </c>
      <c r="E3189" s="181">
        <f>IFERROR(VALUE(RIGHT(All_Opps[[#This Row],[Opportunity Name]],2)),"")</f>
        <v>5</v>
      </c>
      <c r="F3189" s="181">
        <f>IFERROR(("20"&amp;LEFT(All_Opps[[#This Row],[Opportunity Name]],2))*1,"")</f>
        <v>2024</v>
      </c>
      <c r="G3189" s="181" t="str">
        <f>MID(All_Opps[[#This Row],[Opportunity Name]],3,2)</f>
        <v>06</v>
      </c>
      <c r="H3189" s="181" t="str">
        <f>LEFT(All_Opps[[#This Row],[Opportunity Name]],7)</f>
        <v>2406 Du</v>
      </c>
      <c r="I3189" s="181" t="str" cm="1">
        <f t="array" ref="I31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89" s="181" t="str">
        <f>YEAR(All_Opps[[#This Row],[Close_Date]])&amp;"-"&amp;TEXT(MONTH(All_Opps[[#This Row],[Close_Date]]),"00")</f>
        <v>2024-01</v>
      </c>
      <c r="K3189" s="182">
        <f>All_Opps[[#This Row],[Created Date2]]*1</f>
        <v>45296</v>
      </c>
      <c r="L3189" s="183">
        <f>YEAR(All_Opps[[#This Row],[Created_Date]])</f>
        <v>2024</v>
      </c>
      <c r="M3189" s="184">
        <f>WEEKNUM(All_Opps[[#This Row],[Created_Date]],16)</f>
        <v>1</v>
      </c>
      <c r="N3189" s="182">
        <f>All_Opps[[#This Row],[Close Date]]*1</f>
        <v>45299</v>
      </c>
      <c r="O3189" s="185">
        <f>YEAR(All_Opps[[#This Row],[Close_Date]])</f>
        <v>2024</v>
      </c>
      <c r="P3189" s="183">
        <f>MONTH(All_Opps[[#This Row],[Close Date]])</f>
        <v>1</v>
      </c>
      <c r="Q3189" s="181">
        <f>WEEKNUM(All_Opps[[#This Row],[Close Date]],1)</f>
        <v>2</v>
      </c>
      <c r="R318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89" s="4" t="s">
        <v>6689</v>
      </c>
      <c r="T3189" s="4" t="s">
        <v>6690</v>
      </c>
      <c r="U3189" s="68">
        <v>45299</v>
      </c>
      <c r="V3189" s="347" t="s">
        <v>18</v>
      </c>
      <c r="W3189" s="341">
        <v>265357</v>
      </c>
      <c r="X3189" s="4" t="s">
        <v>161</v>
      </c>
      <c r="Y3189" s="4" t="s">
        <v>328</v>
      </c>
      <c r="Z3189" s="68">
        <v>45296</v>
      </c>
    </row>
    <row r="3190" spans="1:26" ht="12.75" x14ac:dyDescent="0.35">
      <c r="A31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3190" s="181" t="str">
        <f>IF(All_Opps[[#This Row],[WeekMod]]&lt;&gt;"",CONCATENATE(All_Opps[[#This Row],[Opp Year]],"-",TEXT(All_Opps[[#This Row],[WeekMod]],"00#")),"")</f>
        <v>2024-060</v>
      </c>
      <c r="C31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3190" s="181" t="str">
        <f>CONCATENATE(All_Opps[[#This Row],[Opp Year]],"-",TEXT(All_Opps[[#This Row],[Week]],"00#"))</f>
        <v>2024-060</v>
      </c>
      <c r="E3190" s="181">
        <f>IFERROR(VALUE(RIGHT(All_Opps[[#This Row],[Opportunity Name]],2)),"")</f>
        <v>1</v>
      </c>
      <c r="F3190" s="181">
        <f>IFERROR(("20"&amp;LEFT(All_Opps[[#This Row],[Opportunity Name]],2))*1,"")</f>
        <v>2024</v>
      </c>
      <c r="G3190" s="181" t="str">
        <f>MID(All_Opps[[#This Row],[Opportunity Name]],3,2)</f>
        <v>06</v>
      </c>
      <c r="H3190" s="181" t="str">
        <f>LEFT(All_Opps[[#This Row],[Opportunity Name]],7)</f>
        <v>2406-05</v>
      </c>
      <c r="I3190" s="181" t="str" cm="1">
        <f t="array" ref="I31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90" s="181" t="str">
        <f>YEAR(All_Opps[[#This Row],[Close_Date]])&amp;"-"&amp;TEXT(MONTH(All_Opps[[#This Row],[Close_Date]]),"00")</f>
        <v>2024-02</v>
      </c>
      <c r="K3190" s="182">
        <f>All_Opps[[#This Row],[Created Date2]]*1</f>
        <v>45339</v>
      </c>
      <c r="L3190" s="183">
        <f>YEAR(All_Opps[[#This Row],[Created_Date]])</f>
        <v>2024</v>
      </c>
      <c r="M3190" s="184">
        <f>WEEKNUM(All_Opps[[#This Row],[Created_Date]],16)</f>
        <v>8</v>
      </c>
      <c r="N3190" s="182">
        <f>All_Opps[[#This Row],[Close Date]]*1</f>
        <v>45342</v>
      </c>
      <c r="O3190" s="185">
        <f>YEAR(All_Opps[[#This Row],[Close_Date]])</f>
        <v>2024</v>
      </c>
      <c r="P3190" s="183">
        <f>MONTH(All_Opps[[#This Row],[Close Date]])</f>
        <v>2</v>
      </c>
      <c r="Q3190" s="181">
        <f>WEEKNUM(All_Opps[[#This Row],[Close Date]],1)</f>
        <v>8</v>
      </c>
      <c r="R319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105</v>
      </c>
      <c r="S3190" s="4" t="s">
        <v>6691</v>
      </c>
      <c r="T3190" s="4" t="s">
        <v>6692</v>
      </c>
      <c r="U3190" s="68">
        <v>45342</v>
      </c>
      <c r="V3190" s="347" t="s">
        <v>19</v>
      </c>
      <c r="W3190" s="341">
        <v>23587</v>
      </c>
      <c r="X3190" s="4" t="s">
        <v>13</v>
      </c>
      <c r="Y3190" s="4" t="s">
        <v>328</v>
      </c>
      <c r="Z3190" s="68">
        <v>45339</v>
      </c>
    </row>
    <row r="3191" spans="1:26" ht="12.75" x14ac:dyDescent="0.35">
      <c r="A31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3191" s="181" t="str">
        <f>IF(All_Opps[[#This Row],[WeekMod]]&lt;&gt;"",CONCATENATE(All_Opps[[#This Row],[Opp Year]],"-",TEXT(All_Opps[[#This Row],[WeekMod]],"00#")),"")</f>
        <v>2024-057</v>
      </c>
      <c r="C31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3191" s="181" t="str">
        <f>CONCATENATE(All_Opps[[#This Row],[Opp Year]],"-",TEXT(All_Opps[[#This Row],[Week]],"00#"))</f>
        <v>2024-057</v>
      </c>
      <c r="E3191" s="181">
        <f>IFERROR(VALUE(RIGHT(All_Opps[[#This Row],[Opportunity Name]],2)),"")</f>
        <v>2</v>
      </c>
      <c r="F3191" s="181">
        <f>IFERROR(("20"&amp;LEFT(All_Opps[[#This Row],[Opportunity Name]],2))*1,"")</f>
        <v>2024</v>
      </c>
      <c r="G3191" s="181" t="str">
        <f>MID(All_Opps[[#This Row],[Opportunity Name]],3,2)</f>
        <v>03</v>
      </c>
      <c r="H3191" s="181" t="str">
        <f>LEFT(All_Opps[[#This Row],[Opportunity Name]],7)</f>
        <v>2403 Ma</v>
      </c>
      <c r="I3191" s="181" t="str" cm="1">
        <f t="array" ref="I31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91" s="181" t="str">
        <f>YEAR(All_Opps[[#This Row],[Close_Date]])&amp;"-"&amp;TEXT(MONTH(All_Opps[[#This Row],[Close_Date]]),"00")</f>
        <v>2024-02</v>
      </c>
      <c r="K3191" s="182">
        <f>All_Opps[[#This Row],[Created Date2]]*1</f>
        <v>45305</v>
      </c>
      <c r="L3191" s="183">
        <f>YEAR(All_Opps[[#This Row],[Created_Date]])</f>
        <v>2024</v>
      </c>
      <c r="M3191" s="184">
        <f>WEEKNUM(All_Opps[[#This Row],[Created_Date]],16)</f>
        <v>3</v>
      </c>
      <c r="N3191" s="182">
        <f>All_Opps[[#This Row],[Close Date]]*1</f>
        <v>45323</v>
      </c>
      <c r="O3191" s="185">
        <f>YEAR(All_Opps[[#This Row],[Close_Date]])</f>
        <v>2024</v>
      </c>
      <c r="P3191" s="183">
        <f>MONTH(All_Opps[[#This Row],[Close Date]])</f>
        <v>2</v>
      </c>
      <c r="Q3191" s="181">
        <f>WEEKNUM(All_Opps[[#This Row],[Close Date]],1)</f>
        <v>5</v>
      </c>
      <c r="R319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91" s="4" t="s">
        <v>6693</v>
      </c>
      <c r="T3191" s="4" t="s">
        <v>6694</v>
      </c>
      <c r="U3191" s="68">
        <v>45323</v>
      </c>
      <c r="V3191" s="347" t="s">
        <v>18</v>
      </c>
      <c r="W3191" s="9">
        <v>25337</v>
      </c>
      <c r="X3191" s="4" t="s">
        <v>13</v>
      </c>
      <c r="Y3191" s="4" t="s">
        <v>1285</v>
      </c>
      <c r="Z3191" s="68">
        <v>45305</v>
      </c>
    </row>
    <row r="3192" spans="1:26" ht="12.75" x14ac:dyDescent="0.35">
      <c r="A31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3192" s="181" t="str">
        <f>IF(All_Opps[[#This Row],[WeekMod]]&lt;&gt;"",CONCATENATE(All_Opps[[#This Row],[Opp Year]],"-",TEXT(All_Opps[[#This Row],[WeekMod]],"00#")),"")</f>
        <v>2024-061</v>
      </c>
      <c r="C31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3192" s="181" t="str">
        <f>CONCATENATE(All_Opps[[#This Row],[Opp Year]],"-",TEXT(All_Opps[[#This Row],[Week]],"00#"))</f>
        <v>2024-061</v>
      </c>
      <c r="E3192" s="181">
        <f>IFERROR(VALUE(RIGHT(All_Opps[[#This Row],[Opportunity Name]],2)),"")</f>
        <v>4</v>
      </c>
      <c r="F3192" s="181">
        <f>IFERROR(("20"&amp;LEFT(All_Opps[[#This Row],[Opportunity Name]],2))*1,"")</f>
        <v>2024</v>
      </c>
      <c r="G3192" s="181" t="str">
        <f>MID(All_Opps[[#This Row],[Opportunity Name]],3,2)</f>
        <v>08</v>
      </c>
      <c r="H3192" s="181" t="str">
        <f>LEFT(All_Opps[[#This Row],[Opportunity Name]],7)</f>
        <v>2408-17</v>
      </c>
      <c r="I3192" s="181" t="str" cm="1">
        <f t="array" ref="I31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92" s="181" t="str">
        <f>YEAR(All_Opps[[#This Row],[Close_Date]])&amp;"-"&amp;TEXT(MONTH(All_Opps[[#This Row],[Close_Date]]),"00")</f>
        <v>2024-02</v>
      </c>
      <c r="K3192" s="182">
        <f>All_Opps[[#This Row],[Created Date2]]*1</f>
        <v>45336</v>
      </c>
      <c r="L3192" s="183">
        <f>YEAR(All_Opps[[#This Row],[Created_Date]])</f>
        <v>2024</v>
      </c>
      <c r="M3192" s="184">
        <f>WEEKNUM(All_Opps[[#This Row],[Created_Date]],16)</f>
        <v>7</v>
      </c>
      <c r="N3192" s="182">
        <f>All_Opps[[#This Row],[Close Date]]*1</f>
        <v>45348</v>
      </c>
      <c r="O3192" s="185">
        <f>YEAR(All_Opps[[#This Row],[Close_Date]])</f>
        <v>2024</v>
      </c>
      <c r="P3192" s="183">
        <f>MONTH(All_Opps[[#This Row],[Close Date]])</f>
        <v>2</v>
      </c>
      <c r="Q3192" s="181">
        <f>WEEKNUM(All_Opps[[#This Row],[Close Date]],1)</f>
        <v>9</v>
      </c>
      <c r="R319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169</v>
      </c>
      <c r="S3192" s="4" t="s">
        <v>6695</v>
      </c>
      <c r="T3192" s="4" t="s">
        <v>6696</v>
      </c>
      <c r="U3192" s="68">
        <v>45348</v>
      </c>
      <c r="V3192" s="347" t="s">
        <v>19</v>
      </c>
      <c r="W3192" s="341">
        <v>39231</v>
      </c>
      <c r="X3192" s="4" t="s">
        <v>13</v>
      </c>
      <c r="Y3192" s="4" t="s">
        <v>328</v>
      </c>
      <c r="Z3192" s="68">
        <v>45336</v>
      </c>
    </row>
    <row r="3193" spans="1:26" ht="12.75" x14ac:dyDescent="0.35">
      <c r="A31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3193" s="181" t="str">
        <f>IF(All_Opps[[#This Row],[WeekMod]]&lt;&gt;"",CONCATENATE(All_Opps[[#This Row],[Opp Year]],"-",TEXT(All_Opps[[#This Row],[WeekMod]],"00#")),"")</f>
        <v>2024-055</v>
      </c>
      <c r="C31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3193" s="181" t="str">
        <f>CONCATENATE(All_Opps[[#This Row],[Opp Year]],"-",TEXT(All_Opps[[#This Row],[Week]],"00#"))</f>
        <v>2024-055</v>
      </c>
      <c r="E3193" s="181">
        <f>IFERROR(VALUE(RIGHT(All_Opps[[#This Row],[Opportunity Name]],2)),"")</f>
        <v>8</v>
      </c>
      <c r="F3193" s="181">
        <f>IFERROR(("20"&amp;LEFT(All_Opps[[#This Row],[Opportunity Name]],2))*1,"")</f>
        <v>2024</v>
      </c>
      <c r="G3193" s="181" t="str">
        <f>MID(All_Opps[[#This Row],[Opportunity Name]],3,2)</f>
        <v>07</v>
      </c>
      <c r="H3193" s="181" t="str">
        <f>LEFT(All_Opps[[#This Row],[Opportunity Name]],7)</f>
        <v>2407 Gr</v>
      </c>
      <c r="I3193" s="181" t="str" cm="1">
        <f t="array" ref="I31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93" s="181" t="str">
        <f>YEAR(All_Opps[[#This Row],[Close_Date]])&amp;"-"&amp;TEXT(MONTH(All_Opps[[#This Row],[Close_Date]]),"00")</f>
        <v>2024-01</v>
      </c>
      <c r="K3193" s="182">
        <f>All_Opps[[#This Row],[Created Date2]]*1</f>
        <v>45296</v>
      </c>
      <c r="L3193" s="183">
        <f>YEAR(All_Opps[[#This Row],[Created_Date]])</f>
        <v>2024</v>
      </c>
      <c r="M3193" s="184">
        <f>WEEKNUM(All_Opps[[#This Row],[Created_Date]],16)</f>
        <v>1</v>
      </c>
      <c r="N3193" s="182">
        <f>All_Opps[[#This Row],[Close Date]]*1</f>
        <v>45307</v>
      </c>
      <c r="O3193" s="185">
        <f>YEAR(All_Opps[[#This Row],[Close_Date]])</f>
        <v>2024</v>
      </c>
      <c r="P3193" s="183">
        <f>MONTH(All_Opps[[#This Row],[Close Date]])</f>
        <v>1</v>
      </c>
      <c r="Q3193" s="181">
        <f>WEEKNUM(All_Opps[[#This Row],[Close Date]],1)</f>
        <v>3</v>
      </c>
      <c r="R31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93" s="4" t="s">
        <v>6697</v>
      </c>
      <c r="T3193" s="4" t="s">
        <v>6698</v>
      </c>
      <c r="U3193" s="68">
        <v>45307</v>
      </c>
      <c r="V3193" s="347" t="s">
        <v>18</v>
      </c>
      <c r="W3193" s="341">
        <v>209771</v>
      </c>
      <c r="X3193" s="4" t="s">
        <v>15</v>
      </c>
      <c r="Y3193" s="4" t="s">
        <v>328</v>
      </c>
      <c r="Z3193" s="68">
        <v>45296</v>
      </c>
    </row>
    <row r="3194" spans="1:26" ht="12.75" x14ac:dyDescent="0.35">
      <c r="A31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</v>
      </c>
      <c r="B3194" s="181" t="str">
        <f>IF(All_Opps[[#This Row],[WeekMod]]&lt;&gt;"",CONCATENATE(All_Opps[[#This Row],[Opp Year]],"-",TEXT(All_Opps[[#This Row],[WeekMod]],"00#")),"")</f>
        <v>2025-005</v>
      </c>
      <c r="C31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</v>
      </c>
      <c r="D3194" s="181" t="str">
        <f>CONCATENATE(All_Opps[[#This Row],[Opp Year]],"-",TEXT(All_Opps[[#This Row],[Week]],"00#"))</f>
        <v>2025-005</v>
      </c>
      <c r="E3194" s="181">
        <f>IFERROR(VALUE(RIGHT(All_Opps[[#This Row],[Opportunity Name]],2)),"")</f>
        <v>2</v>
      </c>
      <c r="F3194" s="181">
        <f>IFERROR(("20"&amp;LEFT(All_Opps[[#This Row],[Opportunity Name]],2))*1,"")</f>
        <v>2025</v>
      </c>
      <c r="G3194" s="181" t="str">
        <f>MID(All_Opps[[#This Row],[Opportunity Name]],3,2)</f>
        <v>08</v>
      </c>
      <c r="H3194" s="181" t="str">
        <f>LEFT(All_Opps[[#This Row],[Opportunity Name]],7)</f>
        <v>2508-02</v>
      </c>
      <c r="I3194" s="181" t="str" cm="1">
        <f t="array" ref="I31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94" s="181" t="str">
        <f>YEAR(All_Opps[[#This Row],[Close_Date]])&amp;"-"&amp;TEXT(MONTH(All_Opps[[#This Row],[Close_Date]]),"00")</f>
        <v>2024-01</v>
      </c>
      <c r="K3194" s="182">
        <f>All_Opps[[#This Row],[Created Date2]]*1</f>
        <v>45315</v>
      </c>
      <c r="L3194" s="183">
        <f>YEAR(All_Opps[[#This Row],[Created_Date]])</f>
        <v>2024</v>
      </c>
      <c r="M3194" s="184">
        <f>WEEKNUM(All_Opps[[#This Row],[Created_Date]],16)</f>
        <v>4</v>
      </c>
      <c r="N3194" s="182">
        <f>All_Opps[[#This Row],[Close Date]]*1</f>
        <v>45321</v>
      </c>
      <c r="O3194" s="185">
        <f>YEAR(All_Opps[[#This Row],[Close_Date]])</f>
        <v>2024</v>
      </c>
      <c r="P3194" s="183">
        <f>MONTH(All_Opps[[#This Row],[Close Date]])</f>
        <v>1</v>
      </c>
      <c r="Q3194" s="181">
        <f>WEEKNUM(All_Opps[[#This Row],[Close Date]],1)</f>
        <v>5</v>
      </c>
      <c r="R319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555</v>
      </c>
      <c r="S3194" s="4" t="s">
        <v>6699</v>
      </c>
      <c r="T3194" s="4" t="s">
        <v>6700</v>
      </c>
      <c r="U3194" s="68">
        <v>45321</v>
      </c>
      <c r="V3194" s="347" t="s">
        <v>19</v>
      </c>
      <c r="W3194" s="9">
        <v>353179</v>
      </c>
      <c r="X3194" s="4" t="s">
        <v>15</v>
      </c>
      <c r="Y3194" s="4" t="s">
        <v>1285</v>
      </c>
      <c r="Z3194" s="68">
        <v>45315</v>
      </c>
    </row>
    <row r="3195" spans="1:26" ht="12.75" x14ac:dyDescent="0.35">
      <c r="A31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3195" s="181" t="str">
        <f>IF(All_Opps[[#This Row],[WeekMod]]&lt;&gt;"",CONCATENATE(All_Opps[[#This Row],[Opp Year]],"-",TEXT(All_Opps[[#This Row],[WeekMod]],"00#")),"")</f>
        <v>2024-060</v>
      </c>
      <c r="C31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3195" s="181" t="str">
        <f>CONCATENATE(All_Opps[[#This Row],[Opp Year]],"-",TEXT(All_Opps[[#This Row],[Week]],"00#"))</f>
        <v>2024-060</v>
      </c>
      <c r="E3195" s="181">
        <f>IFERROR(VALUE(RIGHT(All_Opps[[#This Row],[Opportunity Name]],2)),"")</f>
        <v>1</v>
      </c>
      <c r="F3195" s="181">
        <f>IFERROR(("20"&amp;LEFT(All_Opps[[#This Row],[Opportunity Name]],2))*1,"")</f>
        <v>2024</v>
      </c>
      <c r="G3195" s="181" t="str">
        <f>MID(All_Opps[[#This Row],[Opportunity Name]],3,2)</f>
        <v>06</v>
      </c>
      <c r="H3195" s="181" t="str">
        <f>LEFT(All_Opps[[#This Row],[Opportunity Name]],7)</f>
        <v>2406-05</v>
      </c>
      <c r="I3195" s="181" t="str" cm="1">
        <f t="array" ref="I31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95" s="181" t="str">
        <f>YEAR(All_Opps[[#This Row],[Close_Date]])&amp;"-"&amp;TEXT(MONTH(All_Opps[[#This Row],[Close_Date]]),"00")</f>
        <v>2024-02</v>
      </c>
      <c r="K3195" s="182">
        <f>All_Opps[[#This Row],[Created Date2]]*1</f>
        <v>45338</v>
      </c>
      <c r="L3195" s="183">
        <f>YEAR(All_Opps[[#This Row],[Created_Date]])</f>
        <v>2024</v>
      </c>
      <c r="M3195" s="184">
        <f>WEEKNUM(All_Opps[[#This Row],[Created_Date]],16)</f>
        <v>7</v>
      </c>
      <c r="N3195" s="182">
        <f>All_Opps[[#This Row],[Close Date]]*1</f>
        <v>45344</v>
      </c>
      <c r="O3195" s="185">
        <f>YEAR(All_Opps[[#This Row],[Close_Date]])</f>
        <v>2024</v>
      </c>
      <c r="P3195" s="183">
        <f>MONTH(All_Opps[[#This Row],[Close Date]])</f>
        <v>2</v>
      </c>
      <c r="Q3195" s="181">
        <f>WEEKNUM(All_Opps[[#This Row],[Close Date]],1)</f>
        <v>8</v>
      </c>
      <c r="R319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106</v>
      </c>
      <c r="S3195" s="4" t="s">
        <v>6701</v>
      </c>
      <c r="T3195" s="4" t="s">
        <v>6702</v>
      </c>
      <c r="U3195" s="68">
        <v>45344</v>
      </c>
      <c r="V3195" s="347" t="s">
        <v>19</v>
      </c>
      <c r="W3195" s="341">
        <v>31448</v>
      </c>
      <c r="X3195" s="4" t="s">
        <v>13</v>
      </c>
      <c r="Y3195" s="4" t="s">
        <v>328</v>
      </c>
      <c r="Z3195" s="68">
        <v>45338</v>
      </c>
    </row>
    <row r="3196" spans="1:26" ht="12.75" x14ac:dyDescent="0.35">
      <c r="A31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3196" s="181" t="str">
        <f>IF(All_Opps[[#This Row],[WeekMod]]&lt;&gt;"",CONCATENATE(All_Opps[[#This Row],[Opp Year]],"-",TEXT(All_Opps[[#This Row],[WeekMod]],"00#")),"")</f>
        <v>2024-062</v>
      </c>
      <c r="C31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3196" s="181" t="str">
        <f>CONCATENATE(All_Opps[[#This Row],[Opp Year]],"-",TEXT(All_Opps[[#This Row],[Week]],"00#"))</f>
        <v>2024-062</v>
      </c>
      <c r="E3196" s="181">
        <f>IFERROR(VALUE(RIGHT(All_Opps[[#This Row],[Opportunity Name]],2)),"")</f>
        <v>1</v>
      </c>
      <c r="F3196" s="181">
        <f>IFERROR(("20"&amp;LEFT(All_Opps[[#This Row],[Opportunity Name]],2))*1,"")</f>
        <v>2024</v>
      </c>
      <c r="G3196" s="181" t="str">
        <f>MID(All_Opps[[#This Row],[Opportunity Name]],3,2)</f>
        <v>09</v>
      </c>
      <c r="H3196" s="181" t="str">
        <f>LEFT(All_Opps[[#This Row],[Opportunity Name]],7)</f>
        <v>2409-11</v>
      </c>
      <c r="I3196" s="181" t="str" cm="1">
        <f t="array" ref="I31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96" s="181" t="str">
        <f>YEAR(All_Opps[[#This Row],[Close_Date]])&amp;"-"&amp;TEXT(MONTH(All_Opps[[#This Row],[Close_Date]]),"00")</f>
        <v>2024-03</v>
      </c>
      <c r="K3196" s="182">
        <f>All_Opps[[#This Row],[Created Date2]]*1</f>
        <v>45349</v>
      </c>
      <c r="L3196" s="183">
        <f>YEAR(All_Opps[[#This Row],[Created_Date]])</f>
        <v>2024</v>
      </c>
      <c r="M3196" s="184">
        <f>WEEKNUM(All_Opps[[#This Row],[Created_Date]],16)</f>
        <v>9</v>
      </c>
      <c r="N3196" s="182">
        <f>All_Opps[[#This Row],[Close Date]]*1</f>
        <v>45354</v>
      </c>
      <c r="O3196" s="185">
        <f>YEAR(All_Opps[[#This Row],[Close_Date]])</f>
        <v>2024</v>
      </c>
      <c r="P3196" s="183">
        <f>MONTH(All_Opps[[#This Row],[Close Date]])</f>
        <v>3</v>
      </c>
      <c r="Q3196" s="181">
        <f>WEEKNUM(All_Opps[[#This Row],[Close Date]],1)</f>
        <v>10</v>
      </c>
      <c r="R319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187</v>
      </c>
      <c r="S3196" s="4" t="s">
        <v>6703</v>
      </c>
      <c r="T3196" s="4" t="s">
        <v>6704</v>
      </c>
      <c r="U3196" s="68">
        <v>45354</v>
      </c>
      <c r="V3196" s="347" t="s">
        <v>19</v>
      </c>
      <c r="W3196" s="9">
        <v>21116</v>
      </c>
      <c r="X3196" s="4" t="s">
        <v>13</v>
      </c>
      <c r="Y3196" s="4" t="s">
        <v>1285</v>
      </c>
      <c r="Z3196" s="68">
        <v>45349</v>
      </c>
    </row>
    <row r="3197" spans="1:26" ht="12.75" x14ac:dyDescent="0.35">
      <c r="A31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3197" s="181" t="str">
        <f>IF(All_Opps[[#This Row],[WeekMod]]&lt;&gt;"",CONCATENATE(All_Opps[[#This Row],[Opp Year]],"-",TEXT(All_Opps[[#This Row],[WeekMod]],"00#")),"")</f>
        <v>2024-057</v>
      </c>
      <c r="C31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3197" s="181" t="str">
        <f>CONCATENATE(All_Opps[[#This Row],[Opp Year]],"-",TEXT(All_Opps[[#This Row],[Week]],"00#"))</f>
        <v>2024-057</v>
      </c>
      <c r="E3197" s="181">
        <f>IFERROR(VALUE(RIGHT(All_Opps[[#This Row],[Opportunity Name]],2)),"")</f>
        <v>6</v>
      </c>
      <c r="F3197" s="181">
        <f>IFERROR(("20"&amp;LEFT(All_Opps[[#This Row],[Opportunity Name]],2))*1,"")</f>
        <v>2024</v>
      </c>
      <c r="G3197" s="181" t="str">
        <f>MID(All_Opps[[#This Row],[Opportunity Name]],3,2)</f>
        <v>07</v>
      </c>
      <c r="H3197" s="181" t="str">
        <f>LEFT(All_Opps[[#This Row],[Opportunity Name]],7)</f>
        <v>2407 Va</v>
      </c>
      <c r="I3197" s="181" t="str" cm="1">
        <f t="array" ref="I31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197" s="181" t="str">
        <f>YEAR(All_Opps[[#This Row],[Close_Date]])&amp;"-"&amp;TEXT(MONTH(All_Opps[[#This Row],[Close_Date]]),"00")</f>
        <v>2024-02</v>
      </c>
      <c r="K3197" s="182">
        <f>All_Opps[[#This Row],[Created Date2]]*1</f>
        <v>45309</v>
      </c>
      <c r="L3197" s="183">
        <f>YEAR(All_Opps[[#This Row],[Created_Date]])</f>
        <v>2024</v>
      </c>
      <c r="M3197" s="184">
        <f>WEEKNUM(All_Opps[[#This Row],[Created_Date]],16)</f>
        <v>3</v>
      </c>
      <c r="N3197" s="182">
        <f>All_Opps[[#This Row],[Close Date]]*1</f>
        <v>45324</v>
      </c>
      <c r="O3197" s="185">
        <f>YEAR(All_Opps[[#This Row],[Close_Date]])</f>
        <v>2024</v>
      </c>
      <c r="P3197" s="183">
        <f>MONTH(All_Opps[[#This Row],[Close Date]])</f>
        <v>2</v>
      </c>
      <c r="Q3197" s="181">
        <f>WEEKNUM(All_Opps[[#This Row],[Close Date]],1)</f>
        <v>5</v>
      </c>
      <c r="R319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197" s="4" t="s">
        <v>6705</v>
      </c>
      <c r="T3197" s="4" t="s">
        <v>6706</v>
      </c>
      <c r="U3197" s="68">
        <v>45324</v>
      </c>
      <c r="V3197" s="347" t="s">
        <v>18</v>
      </c>
      <c r="W3197" s="9">
        <v>441846</v>
      </c>
      <c r="X3197" s="4" t="s">
        <v>5</v>
      </c>
      <c r="Y3197" s="4" t="s">
        <v>1285</v>
      </c>
      <c r="Z3197" s="68">
        <v>45309</v>
      </c>
    </row>
    <row r="3198" spans="1:26" ht="12.75" x14ac:dyDescent="0.35">
      <c r="A31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3198" s="181" t="str">
        <f>IF(All_Opps[[#This Row],[WeekMod]]&lt;&gt;"",CONCATENATE(All_Opps[[#This Row],[Opp Year]],"-",TEXT(All_Opps[[#This Row],[WeekMod]],"00#")),"")</f>
        <v>2024-055</v>
      </c>
      <c r="C31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3198" s="181" t="str">
        <f>CONCATENATE(All_Opps[[#This Row],[Opp Year]],"-",TEXT(All_Opps[[#This Row],[Week]],"00#"))</f>
        <v>2024-055</v>
      </c>
      <c r="E3198" s="181">
        <f>IFERROR(VALUE(RIGHT(All_Opps[[#This Row],[Opportunity Name]],2)),"")</f>
        <v>8</v>
      </c>
      <c r="F3198" s="181">
        <f>IFERROR(("20"&amp;LEFT(All_Opps[[#This Row],[Opportunity Name]],2))*1,"")</f>
        <v>2024</v>
      </c>
      <c r="G3198" s="181" t="str">
        <f>MID(All_Opps[[#This Row],[Opportunity Name]],3,2)</f>
        <v>12</v>
      </c>
      <c r="H3198" s="181" t="str">
        <f>LEFT(All_Opps[[#This Row],[Opportunity Name]],7)</f>
        <v>2412-06</v>
      </c>
      <c r="I3198" s="181" t="str" cm="1">
        <f t="array" ref="I31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98" s="181" t="str">
        <f>YEAR(All_Opps[[#This Row],[Close_Date]])&amp;"-"&amp;TEXT(MONTH(All_Opps[[#This Row],[Close_Date]]),"00")</f>
        <v>2024-01</v>
      </c>
      <c r="K3198" s="182">
        <f>All_Opps[[#This Row],[Created Date2]]*1</f>
        <v>45290</v>
      </c>
      <c r="L3198" s="183">
        <f>YEAR(All_Opps[[#This Row],[Created_Date]])</f>
        <v>2023</v>
      </c>
      <c r="M3198" s="184">
        <f>WEEKNUM(All_Opps[[#This Row],[Created_Date]],16)</f>
        <v>53</v>
      </c>
      <c r="N3198" s="182">
        <f>All_Opps[[#This Row],[Close Date]]*1</f>
        <v>45307</v>
      </c>
      <c r="O3198" s="185">
        <f>YEAR(All_Opps[[#This Row],[Close_Date]])</f>
        <v>2024</v>
      </c>
      <c r="P3198" s="183">
        <f>MONTH(All_Opps[[#This Row],[Close Date]])</f>
        <v>1</v>
      </c>
      <c r="Q3198" s="181">
        <f>WEEKNUM(All_Opps[[#This Row],[Close Date]],1)</f>
        <v>3</v>
      </c>
      <c r="R319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337</v>
      </c>
      <c r="S3198" s="4" t="s">
        <v>6707</v>
      </c>
      <c r="T3198" s="4" t="s">
        <v>6708</v>
      </c>
      <c r="U3198" s="68">
        <v>45307</v>
      </c>
      <c r="V3198" s="347" t="s">
        <v>19</v>
      </c>
      <c r="W3198" s="341">
        <v>201304</v>
      </c>
      <c r="X3198" s="4" t="s">
        <v>6</v>
      </c>
      <c r="Y3198" s="4" t="s">
        <v>328</v>
      </c>
      <c r="Z3198" s="68">
        <v>45290</v>
      </c>
    </row>
    <row r="3199" spans="1:26" ht="12.75" x14ac:dyDescent="0.35">
      <c r="A31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3199" s="181" t="str">
        <f>IF(All_Opps[[#This Row],[WeekMod]]&lt;&gt;"",CONCATENATE(All_Opps[[#This Row],[Opp Year]],"-",TEXT(All_Opps[[#This Row],[WeekMod]],"00#")),"")</f>
        <v>2024-056</v>
      </c>
      <c r="C31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3199" s="181" t="str">
        <f>CONCATENATE(All_Opps[[#This Row],[Opp Year]],"-",TEXT(All_Opps[[#This Row],[Week]],"00#"))</f>
        <v>2024-056</v>
      </c>
      <c r="E3199" s="181">
        <f>IFERROR(VALUE(RIGHT(All_Opps[[#This Row],[Opportunity Name]],2)),"")</f>
        <v>4</v>
      </c>
      <c r="F3199" s="181">
        <f>IFERROR(("20"&amp;LEFT(All_Opps[[#This Row],[Opportunity Name]],2))*1,"")</f>
        <v>2024</v>
      </c>
      <c r="G3199" s="181" t="str">
        <f>MID(All_Opps[[#This Row],[Opportunity Name]],3,2)</f>
        <v>07</v>
      </c>
      <c r="H3199" s="181" t="str">
        <f>LEFT(All_Opps[[#This Row],[Opportunity Name]],7)</f>
        <v>2407-25</v>
      </c>
      <c r="I3199" s="181" t="str" cm="1">
        <f t="array" ref="I31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199" s="181" t="str">
        <f>YEAR(All_Opps[[#This Row],[Close_Date]])&amp;"-"&amp;TEXT(MONTH(All_Opps[[#This Row],[Close_Date]]),"00")</f>
        <v>2024-01</v>
      </c>
      <c r="K3199" s="182">
        <f>All_Opps[[#This Row],[Created Date2]]*1</f>
        <v>45304</v>
      </c>
      <c r="L3199" s="183">
        <f>YEAR(All_Opps[[#This Row],[Created_Date]])</f>
        <v>2024</v>
      </c>
      <c r="M3199" s="184">
        <f>WEEKNUM(All_Opps[[#This Row],[Created_Date]],16)</f>
        <v>3</v>
      </c>
      <c r="N3199" s="182">
        <f>All_Opps[[#This Row],[Close Date]]*1</f>
        <v>45318</v>
      </c>
      <c r="O3199" s="185">
        <f>YEAR(All_Opps[[#This Row],[Close_Date]])</f>
        <v>2024</v>
      </c>
      <c r="P3199" s="183">
        <f>MONTH(All_Opps[[#This Row],[Close Date]])</f>
        <v>1</v>
      </c>
      <c r="Q3199" s="181">
        <f>WEEKNUM(All_Opps[[#This Row],[Close Date]],1)</f>
        <v>4</v>
      </c>
      <c r="R319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170</v>
      </c>
      <c r="S3199" s="4" t="s">
        <v>6709</v>
      </c>
      <c r="T3199" s="4" t="s">
        <v>6710</v>
      </c>
      <c r="U3199" s="68">
        <v>45318</v>
      </c>
      <c r="V3199" s="347" t="s">
        <v>19</v>
      </c>
      <c r="W3199" s="9">
        <v>217789</v>
      </c>
      <c r="X3199" s="4" t="s">
        <v>11</v>
      </c>
      <c r="Y3199" s="4" t="s">
        <v>1285</v>
      </c>
      <c r="Z3199" s="68">
        <v>45304</v>
      </c>
    </row>
    <row r="3200" spans="1:26" ht="12.75" x14ac:dyDescent="0.35">
      <c r="A32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3200" s="181" t="str">
        <f>IF(All_Opps[[#This Row],[WeekMod]]&lt;&gt;"",CONCATENATE(All_Opps[[#This Row],[Opp Year]],"-",TEXT(All_Opps[[#This Row],[WeekMod]],"00#")),"")</f>
        <v>2024-061</v>
      </c>
      <c r="C32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3200" s="181" t="str">
        <f>CONCATENATE(All_Opps[[#This Row],[Opp Year]],"-",TEXT(All_Opps[[#This Row],[Week]],"00#"))</f>
        <v>2024-061</v>
      </c>
      <c r="E3200" s="181">
        <f>IFERROR(VALUE(RIGHT(All_Opps[[#This Row],[Opportunity Name]],2)),"")</f>
        <v>1</v>
      </c>
      <c r="F3200" s="181">
        <f>IFERROR(("20"&amp;LEFT(All_Opps[[#This Row],[Opportunity Name]],2))*1,"")</f>
        <v>2024</v>
      </c>
      <c r="G3200" s="181" t="str">
        <f>MID(All_Opps[[#This Row],[Opportunity Name]],3,2)</f>
        <v>06</v>
      </c>
      <c r="H3200" s="181" t="str">
        <f>LEFT(All_Opps[[#This Row],[Opportunity Name]],7)</f>
        <v>2406-05</v>
      </c>
      <c r="I3200" s="181" t="str" cm="1">
        <f t="array" ref="I32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00" s="181" t="str">
        <f>YEAR(All_Opps[[#This Row],[Close_Date]])&amp;"-"&amp;TEXT(MONTH(All_Opps[[#This Row],[Close_Date]]),"00")</f>
        <v>2024-02</v>
      </c>
      <c r="K3200" s="182">
        <f>All_Opps[[#This Row],[Created Date2]]*1</f>
        <v>45337</v>
      </c>
      <c r="L3200" s="183">
        <f>YEAR(All_Opps[[#This Row],[Created_Date]])</f>
        <v>2024</v>
      </c>
      <c r="M3200" s="184">
        <f>WEEKNUM(All_Opps[[#This Row],[Created_Date]],16)</f>
        <v>7</v>
      </c>
      <c r="N3200" s="182">
        <f>All_Opps[[#This Row],[Close Date]]*1</f>
        <v>45349</v>
      </c>
      <c r="O3200" s="185">
        <f>YEAR(All_Opps[[#This Row],[Close_Date]])</f>
        <v>2024</v>
      </c>
      <c r="P3200" s="183">
        <f>MONTH(All_Opps[[#This Row],[Close Date]])</f>
        <v>2</v>
      </c>
      <c r="Q3200" s="181">
        <f>WEEKNUM(All_Opps[[#This Row],[Close Date]],1)</f>
        <v>9</v>
      </c>
      <c r="R320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107</v>
      </c>
      <c r="S3200" s="4" t="s">
        <v>6711</v>
      </c>
      <c r="T3200" s="4" t="s">
        <v>6712</v>
      </c>
      <c r="U3200" s="68">
        <v>45349</v>
      </c>
      <c r="V3200" s="347" t="s">
        <v>19</v>
      </c>
      <c r="W3200" s="9">
        <v>34952</v>
      </c>
      <c r="X3200" s="4" t="s">
        <v>13</v>
      </c>
      <c r="Y3200" s="4" t="s">
        <v>1285</v>
      </c>
      <c r="Z3200" s="68">
        <v>45337</v>
      </c>
    </row>
    <row r="3201" spans="1:26" ht="12.75" x14ac:dyDescent="0.35">
      <c r="A32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3201" s="181" t="str">
        <f>IF(All_Opps[[#This Row],[WeekMod]]&lt;&gt;"",CONCATENATE(All_Opps[[#This Row],[Opp Year]],"-",TEXT(All_Opps[[#This Row],[WeekMod]],"00#")),"")</f>
        <v>2024-054</v>
      </c>
      <c r="C32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3201" s="181" t="str">
        <f>CONCATENATE(All_Opps[[#This Row],[Opp Year]],"-",TEXT(All_Opps[[#This Row],[Week]],"00#"))</f>
        <v>2024-054</v>
      </c>
      <c r="E3201" s="181">
        <f>IFERROR(VALUE(RIGHT(All_Opps[[#This Row],[Opportunity Name]],2)),"")</f>
        <v>1</v>
      </c>
      <c r="F3201" s="181">
        <f>IFERROR(("20"&amp;LEFT(All_Opps[[#This Row],[Opportunity Name]],2))*1,"")</f>
        <v>2024</v>
      </c>
      <c r="G3201" s="181" t="str">
        <f>MID(All_Opps[[#This Row],[Opportunity Name]],3,2)</f>
        <v>09</v>
      </c>
      <c r="H3201" s="181" t="str">
        <f>LEFT(All_Opps[[#This Row],[Opportunity Name]],7)</f>
        <v>2409-11</v>
      </c>
      <c r="I3201" s="181" t="str" cm="1">
        <f t="array" ref="I32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01" s="181" t="str">
        <f>YEAR(All_Opps[[#This Row],[Close_Date]])&amp;"-"&amp;TEXT(MONTH(All_Opps[[#This Row],[Close_Date]]),"00")</f>
        <v>2024-01</v>
      </c>
      <c r="K3201" s="182">
        <f>All_Opps[[#This Row],[Created Date2]]*1</f>
        <v>45292</v>
      </c>
      <c r="L3201" s="183">
        <f>YEAR(All_Opps[[#This Row],[Created_Date]])</f>
        <v>2024</v>
      </c>
      <c r="M3201" s="184">
        <f>WEEKNUM(All_Opps[[#This Row],[Created_Date]],16)</f>
        <v>1</v>
      </c>
      <c r="N3201" s="182">
        <f>All_Opps[[#This Row],[Close Date]]*1</f>
        <v>45300</v>
      </c>
      <c r="O3201" s="185">
        <f>YEAR(All_Opps[[#This Row],[Close_Date]])</f>
        <v>2024</v>
      </c>
      <c r="P3201" s="183">
        <f>MONTH(All_Opps[[#This Row],[Close Date]])</f>
        <v>1</v>
      </c>
      <c r="Q3201" s="181">
        <f>WEEKNUM(All_Opps[[#This Row],[Close Date]],1)</f>
        <v>2</v>
      </c>
      <c r="R320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244</v>
      </c>
      <c r="S3201" s="4" t="s">
        <v>6713</v>
      </c>
      <c r="T3201" s="4" t="s">
        <v>6714</v>
      </c>
      <c r="U3201" s="68">
        <v>45300</v>
      </c>
      <c r="V3201" s="347" t="s">
        <v>19</v>
      </c>
      <c r="W3201" s="9">
        <v>20635</v>
      </c>
      <c r="X3201" s="4" t="s">
        <v>13</v>
      </c>
      <c r="Y3201" s="4" t="s">
        <v>1285</v>
      </c>
      <c r="Z3201" s="68">
        <v>45292</v>
      </c>
    </row>
    <row r="3202" spans="1:26" ht="12.75" x14ac:dyDescent="0.35">
      <c r="A32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3202" s="181" t="str">
        <f>IF(All_Opps[[#This Row],[WeekMod]]&lt;&gt;"",CONCATENATE(All_Opps[[#This Row],[Opp Year]],"-",TEXT(All_Opps[[#This Row],[WeekMod]],"00#")),"")</f>
        <v>2024-061</v>
      </c>
      <c r="C32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3202" s="181" t="str">
        <f>CONCATENATE(All_Opps[[#This Row],[Opp Year]],"-",TEXT(All_Opps[[#This Row],[Week]],"00#"))</f>
        <v>2024-061</v>
      </c>
      <c r="E3202" s="181">
        <f>IFERROR(VALUE(RIGHT(All_Opps[[#This Row],[Opportunity Name]],2)),"")</f>
        <v>5</v>
      </c>
      <c r="F3202" s="181">
        <f>IFERROR(("20"&amp;LEFT(All_Opps[[#This Row],[Opportunity Name]],2))*1,"")</f>
        <v>2024</v>
      </c>
      <c r="G3202" s="181" t="str">
        <f>MID(All_Opps[[#This Row],[Opportunity Name]],3,2)</f>
        <v>07</v>
      </c>
      <c r="H3202" s="181" t="str">
        <f>LEFT(All_Opps[[#This Row],[Opportunity Name]],7)</f>
        <v>2407-24</v>
      </c>
      <c r="I3202" s="181" t="str" cm="1">
        <f t="array" ref="I32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02" s="181" t="str">
        <f>YEAR(All_Opps[[#This Row],[Close_Date]])&amp;"-"&amp;TEXT(MONTH(All_Opps[[#This Row],[Close_Date]]),"00")</f>
        <v>2024-03</v>
      </c>
      <c r="K3202" s="182">
        <f>All_Opps[[#This Row],[Created Date2]]*1</f>
        <v>45351</v>
      </c>
      <c r="L3202" s="183">
        <f>YEAR(All_Opps[[#This Row],[Created_Date]])</f>
        <v>2024</v>
      </c>
      <c r="M3202" s="184">
        <f>WEEKNUM(All_Opps[[#This Row],[Created_Date]],16)</f>
        <v>9</v>
      </c>
      <c r="N3202" s="182">
        <f>All_Opps[[#This Row],[Close Date]]*1</f>
        <v>45353</v>
      </c>
      <c r="O3202" s="185">
        <f>YEAR(All_Opps[[#This Row],[Close_Date]])</f>
        <v>2024</v>
      </c>
      <c r="P3202" s="183">
        <f>MONTH(All_Opps[[#This Row],[Close Date]])</f>
        <v>3</v>
      </c>
      <c r="Q3202" s="181">
        <f>WEEKNUM(All_Opps[[#This Row],[Close Date]],1)</f>
        <v>9</v>
      </c>
      <c r="R320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123</v>
      </c>
      <c r="S3202" s="4" t="s">
        <v>6715</v>
      </c>
      <c r="T3202" s="4" t="s">
        <v>6716</v>
      </c>
      <c r="U3202" s="68">
        <v>45353</v>
      </c>
      <c r="V3202" s="347" t="s">
        <v>19</v>
      </c>
      <c r="W3202" s="341">
        <v>279338</v>
      </c>
      <c r="X3202" s="4" t="s">
        <v>15</v>
      </c>
      <c r="Y3202" s="4" t="s">
        <v>328</v>
      </c>
      <c r="Z3202" s="68">
        <v>45351</v>
      </c>
    </row>
    <row r="3203" spans="1:26" ht="12.75" x14ac:dyDescent="0.35">
      <c r="A32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3203" s="181" t="str">
        <f>IF(All_Opps[[#This Row],[WeekMod]]&lt;&gt;"",CONCATENATE(All_Opps[[#This Row],[Opp Year]],"-",TEXT(All_Opps[[#This Row],[WeekMod]],"00#")),"")</f>
        <v>2024-057</v>
      </c>
      <c r="C32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3203" s="181" t="str">
        <f>CONCATENATE(All_Opps[[#This Row],[Opp Year]],"-",TEXT(All_Opps[[#This Row],[Week]],"00#"))</f>
        <v>2024-057</v>
      </c>
      <c r="E3203" s="181">
        <f>IFERROR(VALUE(RIGHT(All_Opps[[#This Row],[Opportunity Name]],2)),"")</f>
        <v>3</v>
      </c>
      <c r="F3203" s="181">
        <f>IFERROR(("20"&amp;LEFT(All_Opps[[#This Row],[Opportunity Name]],2))*1,"")</f>
        <v>2024</v>
      </c>
      <c r="G3203" s="181" t="str">
        <f>MID(All_Opps[[#This Row],[Opportunity Name]],3,2)</f>
        <v>08</v>
      </c>
      <c r="H3203" s="181" t="str">
        <f>LEFT(All_Opps[[#This Row],[Opportunity Name]],7)</f>
        <v>2408-19</v>
      </c>
      <c r="I3203" s="181" t="str" cm="1">
        <f t="array" ref="I32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03" s="181" t="str">
        <f>YEAR(All_Opps[[#This Row],[Close_Date]])&amp;"-"&amp;TEXT(MONTH(All_Opps[[#This Row],[Close_Date]]),"00")</f>
        <v>2024-02</v>
      </c>
      <c r="K3203" s="182">
        <f>All_Opps[[#This Row],[Created Date2]]*1</f>
        <v>45325</v>
      </c>
      <c r="L3203" s="183">
        <f>YEAR(All_Opps[[#This Row],[Created_Date]])</f>
        <v>2024</v>
      </c>
      <c r="M3203" s="184">
        <f>WEEKNUM(All_Opps[[#This Row],[Created_Date]],16)</f>
        <v>6</v>
      </c>
      <c r="N3203" s="182">
        <f>All_Opps[[#This Row],[Close Date]]*1</f>
        <v>45325</v>
      </c>
      <c r="O3203" s="185">
        <f>YEAR(All_Opps[[#This Row],[Close_Date]])</f>
        <v>2024</v>
      </c>
      <c r="P3203" s="183">
        <f>MONTH(All_Opps[[#This Row],[Close Date]])</f>
        <v>2</v>
      </c>
      <c r="Q3203" s="181">
        <f>WEEKNUM(All_Opps[[#This Row],[Close Date]],1)</f>
        <v>5</v>
      </c>
      <c r="R32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03" s="4" t="s">
        <v>6717</v>
      </c>
      <c r="T3203" s="4" t="s">
        <v>6718</v>
      </c>
      <c r="U3203" s="68">
        <v>45325</v>
      </c>
      <c r="V3203" s="347" t="s">
        <v>23</v>
      </c>
      <c r="W3203" s="341">
        <v>0</v>
      </c>
      <c r="X3203" s="4" t="s">
        <v>6</v>
      </c>
      <c r="Y3203" s="4" t="s">
        <v>328</v>
      </c>
      <c r="Z3203" s="68">
        <v>45325</v>
      </c>
    </row>
    <row r="3204" spans="1:26" ht="12.75" x14ac:dyDescent="0.35">
      <c r="A32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3204" s="181" t="str">
        <f>IF(All_Opps[[#This Row],[WeekMod]]&lt;&gt;"",CONCATENATE(All_Opps[[#This Row],[Opp Year]],"-",TEXT(All_Opps[[#This Row],[WeekMod]],"00#")),"")</f>
        <v>2024-058</v>
      </c>
      <c r="C32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3204" s="181" t="str">
        <f>CONCATENATE(All_Opps[[#This Row],[Opp Year]],"-",TEXT(All_Opps[[#This Row],[Week]],"00#"))</f>
        <v>2024-058</v>
      </c>
      <c r="E3204" s="181">
        <f>IFERROR(VALUE(RIGHT(All_Opps[[#This Row],[Opportunity Name]],2)),"")</f>
        <v>2</v>
      </c>
      <c r="F3204" s="181">
        <f>IFERROR(("20"&amp;LEFT(All_Opps[[#This Row],[Opportunity Name]],2))*1,"")</f>
        <v>2024</v>
      </c>
      <c r="G3204" s="181" t="str">
        <f>MID(All_Opps[[#This Row],[Opportunity Name]],3,2)</f>
        <v>09</v>
      </c>
      <c r="H3204" s="181" t="str">
        <f>LEFT(All_Opps[[#This Row],[Opportunity Name]],7)</f>
        <v>2409-12</v>
      </c>
      <c r="I3204" s="181" t="str" cm="1">
        <f t="array" ref="I32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04" s="181" t="str">
        <f>YEAR(All_Opps[[#This Row],[Close_Date]])&amp;"-"&amp;TEXT(MONTH(All_Opps[[#This Row],[Close_Date]]),"00")</f>
        <v>2024-02</v>
      </c>
      <c r="K3204" s="182">
        <f>All_Opps[[#This Row],[Created Date2]]*1</f>
        <v>45320</v>
      </c>
      <c r="L3204" s="183">
        <f>YEAR(All_Opps[[#This Row],[Created_Date]])</f>
        <v>2024</v>
      </c>
      <c r="M3204" s="184">
        <f>WEEKNUM(All_Opps[[#This Row],[Created_Date]],16)</f>
        <v>5</v>
      </c>
      <c r="N3204" s="182">
        <f>All_Opps[[#This Row],[Close Date]]*1</f>
        <v>45331</v>
      </c>
      <c r="O3204" s="185">
        <f>YEAR(All_Opps[[#This Row],[Close_Date]])</f>
        <v>2024</v>
      </c>
      <c r="P3204" s="183">
        <f>MONTH(All_Opps[[#This Row],[Close Date]])</f>
        <v>2</v>
      </c>
      <c r="Q3204" s="181">
        <f>WEEKNUM(All_Opps[[#This Row],[Close Date]],1)</f>
        <v>6</v>
      </c>
      <c r="R320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216</v>
      </c>
      <c r="S3204" s="4" t="s">
        <v>6719</v>
      </c>
      <c r="T3204" s="4" t="s">
        <v>6720</v>
      </c>
      <c r="U3204" s="68">
        <v>45331</v>
      </c>
      <c r="V3204" s="347" t="s">
        <v>19</v>
      </c>
      <c r="W3204" s="341">
        <v>114347</v>
      </c>
      <c r="X3204" s="4" t="s">
        <v>159</v>
      </c>
      <c r="Y3204" s="4" t="s">
        <v>328</v>
      </c>
      <c r="Z3204" s="68">
        <v>45320</v>
      </c>
    </row>
    <row r="3205" spans="1:26" ht="12.75" x14ac:dyDescent="0.35">
      <c r="A32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3205" s="181" t="str">
        <f>IF(All_Opps[[#This Row],[WeekMod]]&lt;&gt;"",CONCATENATE(All_Opps[[#This Row],[Opp Year]],"-",TEXT(All_Opps[[#This Row],[WeekMod]],"00#")),"")</f>
        <v>2024-061</v>
      </c>
      <c r="C32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3205" s="181" t="str">
        <f>CONCATENATE(All_Opps[[#This Row],[Opp Year]],"-",TEXT(All_Opps[[#This Row],[Week]],"00#"))</f>
        <v>2024-061</v>
      </c>
      <c r="E3205" s="181">
        <f>IFERROR(VALUE(RIGHT(All_Opps[[#This Row],[Opportunity Name]],2)),"")</f>
        <v>5</v>
      </c>
      <c r="F3205" s="181">
        <f>IFERROR(("20"&amp;LEFT(All_Opps[[#This Row],[Opportunity Name]],2))*1,"")</f>
        <v>2024</v>
      </c>
      <c r="G3205" s="181" t="str">
        <f>MID(All_Opps[[#This Row],[Opportunity Name]],3,2)</f>
        <v>07</v>
      </c>
      <c r="H3205" s="181" t="str">
        <f>LEFT(All_Opps[[#This Row],[Opportunity Name]],7)</f>
        <v>2407-26</v>
      </c>
      <c r="I3205" s="181" t="str" cm="1">
        <f t="array" ref="I32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05" s="181" t="str">
        <f>YEAR(All_Opps[[#This Row],[Close_Date]])&amp;"-"&amp;TEXT(MONTH(All_Opps[[#This Row],[Close_Date]]),"00")</f>
        <v>2024-03</v>
      </c>
      <c r="K3205" s="182">
        <f>All_Opps[[#This Row],[Created Date2]]*1</f>
        <v>45340</v>
      </c>
      <c r="L3205" s="183">
        <f>YEAR(All_Opps[[#This Row],[Created_Date]])</f>
        <v>2024</v>
      </c>
      <c r="M3205" s="184">
        <f>WEEKNUM(All_Opps[[#This Row],[Created_Date]],16)</f>
        <v>8</v>
      </c>
      <c r="N3205" s="182">
        <f>All_Opps[[#This Row],[Close Date]]*1</f>
        <v>45352</v>
      </c>
      <c r="O3205" s="185">
        <f>YEAR(All_Opps[[#This Row],[Close_Date]])</f>
        <v>2024</v>
      </c>
      <c r="P3205" s="183">
        <f>MONTH(All_Opps[[#This Row],[Close Date]])</f>
        <v>3</v>
      </c>
      <c r="Q3205" s="181">
        <f>WEEKNUM(All_Opps[[#This Row],[Close Date]],1)</f>
        <v>9</v>
      </c>
      <c r="R320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134</v>
      </c>
      <c r="S3205" s="4" t="s">
        <v>6721</v>
      </c>
      <c r="T3205" s="4" t="s">
        <v>6722</v>
      </c>
      <c r="U3205" s="68">
        <v>45352</v>
      </c>
      <c r="V3205" s="347" t="s">
        <v>19</v>
      </c>
      <c r="W3205" s="341">
        <v>131361</v>
      </c>
      <c r="X3205" s="4" t="s">
        <v>6</v>
      </c>
      <c r="Y3205" s="4" t="s">
        <v>328</v>
      </c>
      <c r="Z3205" s="68">
        <v>45340</v>
      </c>
    </row>
    <row r="3206" spans="1:26" ht="12.75" x14ac:dyDescent="0.35">
      <c r="A32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3206" s="181" t="str">
        <f>IF(All_Opps[[#This Row],[WeekMod]]&lt;&gt;"",CONCATENATE(All_Opps[[#This Row],[Opp Year]],"-",TEXT(All_Opps[[#This Row],[WeekMod]],"00#")),"")</f>
        <v>2024-061</v>
      </c>
      <c r="C32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3206" s="181" t="str">
        <f>CONCATENATE(All_Opps[[#This Row],[Opp Year]],"-",TEXT(All_Opps[[#This Row],[Week]],"00#"))</f>
        <v>2024-061</v>
      </c>
      <c r="E3206" s="181">
        <f>IFERROR(VALUE(RIGHT(All_Opps[[#This Row],[Opportunity Name]],2)),"")</f>
        <v>2</v>
      </c>
      <c r="F3206" s="181">
        <f>IFERROR(("20"&amp;LEFT(All_Opps[[#This Row],[Opportunity Name]],2))*1,"")</f>
        <v>2024</v>
      </c>
      <c r="G3206" s="181" t="str">
        <f>MID(All_Opps[[#This Row],[Opportunity Name]],3,2)</f>
        <v>09</v>
      </c>
      <c r="H3206" s="181" t="str">
        <f>LEFT(All_Opps[[#This Row],[Opportunity Name]],7)</f>
        <v>2409 Ca</v>
      </c>
      <c r="I3206" s="181" t="str" cm="1">
        <f t="array" ref="I32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06" s="181" t="str">
        <f>YEAR(All_Opps[[#This Row],[Close_Date]])&amp;"-"&amp;TEXT(MONTH(All_Opps[[#This Row],[Close_Date]]),"00")</f>
        <v>2024-03</v>
      </c>
      <c r="K3206" s="182">
        <f>All_Opps[[#This Row],[Created Date2]]*1</f>
        <v>45344</v>
      </c>
      <c r="L3206" s="183">
        <f>YEAR(All_Opps[[#This Row],[Created_Date]])</f>
        <v>2024</v>
      </c>
      <c r="M3206" s="184">
        <f>WEEKNUM(All_Opps[[#This Row],[Created_Date]],16)</f>
        <v>8</v>
      </c>
      <c r="N3206" s="182">
        <f>All_Opps[[#This Row],[Close Date]]*1</f>
        <v>45352</v>
      </c>
      <c r="O3206" s="185">
        <f>YEAR(All_Opps[[#This Row],[Close_Date]])</f>
        <v>2024</v>
      </c>
      <c r="P3206" s="183">
        <f>MONTH(All_Opps[[#This Row],[Close Date]])</f>
        <v>3</v>
      </c>
      <c r="Q3206" s="181">
        <f>WEEKNUM(All_Opps[[#This Row],[Close Date]],1)</f>
        <v>9</v>
      </c>
      <c r="R32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06" s="4" t="s">
        <v>6723</v>
      </c>
      <c r="T3206" s="4" t="s">
        <v>6724</v>
      </c>
      <c r="U3206" s="68">
        <v>45352</v>
      </c>
      <c r="V3206" s="347" t="s">
        <v>18</v>
      </c>
      <c r="W3206" s="9">
        <v>81231</v>
      </c>
      <c r="X3206" s="4" t="s">
        <v>13</v>
      </c>
      <c r="Y3206" s="4" t="s">
        <v>5320</v>
      </c>
      <c r="Z3206" s="68">
        <v>45344</v>
      </c>
    </row>
    <row r="3207" spans="1:26" ht="12.75" x14ac:dyDescent="0.35">
      <c r="A32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3207" s="181" t="str">
        <f>IF(All_Opps[[#This Row],[WeekMod]]&lt;&gt;"",CONCATENATE(All_Opps[[#This Row],[Opp Year]],"-",TEXT(All_Opps[[#This Row],[WeekMod]],"00#")),"")</f>
        <v>2024-063</v>
      </c>
      <c r="C32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3207" s="181" t="str">
        <f>CONCATENATE(All_Opps[[#This Row],[Opp Year]],"-",TEXT(All_Opps[[#This Row],[Week]],"00#"))</f>
        <v>2024-063</v>
      </c>
      <c r="E3207" s="181">
        <f>IFERROR(VALUE(RIGHT(All_Opps[[#This Row],[Opportunity Name]],2)),"")</f>
        <v>4</v>
      </c>
      <c r="F3207" s="181">
        <f>IFERROR(("20"&amp;LEFT(All_Opps[[#This Row],[Opportunity Name]],2))*1,"")</f>
        <v>2024</v>
      </c>
      <c r="G3207" s="181" t="str">
        <f>MID(All_Opps[[#This Row],[Opportunity Name]],3,2)</f>
        <v>10</v>
      </c>
      <c r="H3207" s="181" t="str">
        <f>LEFT(All_Opps[[#This Row],[Opportunity Name]],7)</f>
        <v>2410 La</v>
      </c>
      <c r="I3207" s="181" t="str" cm="1">
        <f t="array" ref="I32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07" s="181" t="str">
        <f>YEAR(All_Opps[[#This Row],[Close_Date]])&amp;"-"&amp;TEXT(MONTH(All_Opps[[#This Row],[Close_Date]]),"00")</f>
        <v>2024-03</v>
      </c>
      <c r="K3207" s="182">
        <f>All_Opps[[#This Row],[Created Date2]]*1</f>
        <v>45346</v>
      </c>
      <c r="L3207" s="183">
        <f>YEAR(All_Opps[[#This Row],[Created_Date]])</f>
        <v>2024</v>
      </c>
      <c r="M3207" s="184">
        <f>WEEKNUM(All_Opps[[#This Row],[Created_Date]],16)</f>
        <v>9</v>
      </c>
      <c r="N3207" s="182">
        <f>All_Opps[[#This Row],[Close Date]]*1</f>
        <v>45364</v>
      </c>
      <c r="O3207" s="185">
        <f>YEAR(All_Opps[[#This Row],[Close_Date]])</f>
        <v>2024</v>
      </c>
      <c r="P3207" s="183">
        <f>MONTH(All_Opps[[#This Row],[Close Date]])</f>
        <v>3</v>
      </c>
      <c r="Q3207" s="181">
        <f>WEEKNUM(All_Opps[[#This Row],[Close Date]],1)</f>
        <v>11</v>
      </c>
      <c r="R32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07" s="4" t="s">
        <v>6725</v>
      </c>
      <c r="T3207" s="4" t="s">
        <v>6726</v>
      </c>
      <c r="U3207" s="68">
        <v>45364</v>
      </c>
      <c r="V3207" s="347" t="s">
        <v>18</v>
      </c>
      <c r="W3207" s="9">
        <v>67084</v>
      </c>
      <c r="X3207" s="4" t="s">
        <v>181</v>
      </c>
      <c r="Y3207" s="4" t="s">
        <v>1285</v>
      </c>
      <c r="Z3207" s="68">
        <v>45346</v>
      </c>
    </row>
    <row r="3208" spans="1:26" ht="12.75" x14ac:dyDescent="0.35">
      <c r="A32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</v>
      </c>
      <c r="B3208" s="181" t="str">
        <f>IF(All_Opps[[#This Row],[WeekMod]]&lt;&gt;"",CONCATENATE(All_Opps[[#This Row],[Opp Year]],"-",TEXT(All_Opps[[#This Row],[WeekMod]],"00#")),"")</f>
        <v>2025-006</v>
      </c>
      <c r="C32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</v>
      </c>
      <c r="D3208" s="181" t="str">
        <f>CONCATENATE(All_Opps[[#This Row],[Opp Year]],"-",TEXT(All_Opps[[#This Row],[Week]],"00#"))</f>
        <v>2025-006</v>
      </c>
      <c r="E3208" s="181">
        <f>IFERROR(VALUE(RIGHT(All_Opps[[#This Row],[Opportunity Name]],2)),"")</f>
        <v>8</v>
      </c>
      <c r="F3208" s="181">
        <f>IFERROR(("20"&amp;LEFT(All_Opps[[#This Row],[Opportunity Name]],2))*1,"")</f>
        <v>2025</v>
      </c>
      <c r="G3208" s="181" t="str">
        <f>MID(All_Opps[[#This Row],[Opportunity Name]],3,2)</f>
        <v>07</v>
      </c>
      <c r="H3208" s="181" t="str">
        <f>LEFT(All_Opps[[#This Row],[Opportunity Name]],7)</f>
        <v>2507-02</v>
      </c>
      <c r="I3208" s="181" t="str" cm="1">
        <f t="array" ref="I32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208" s="181" t="str">
        <f>YEAR(All_Opps[[#This Row],[Close_Date]])&amp;"-"&amp;TEXT(MONTH(All_Opps[[#This Row],[Close_Date]]),"00")</f>
        <v>2024-02</v>
      </c>
      <c r="K3208" s="182">
        <f>All_Opps[[#This Row],[Created Date2]]*1</f>
        <v>45318</v>
      </c>
      <c r="L3208" s="183">
        <f>YEAR(All_Opps[[#This Row],[Created_Date]])</f>
        <v>2024</v>
      </c>
      <c r="M3208" s="184">
        <f>WEEKNUM(All_Opps[[#This Row],[Created_Date]],16)</f>
        <v>5</v>
      </c>
      <c r="N3208" s="182">
        <f>All_Opps[[#This Row],[Close Date]]*1</f>
        <v>45329</v>
      </c>
      <c r="O3208" s="185">
        <f>YEAR(All_Opps[[#This Row],[Close_Date]])</f>
        <v>2024</v>
      </c>
      <c r="P3208" s="183">
        <f>MONTH(All_Opps[[#This Row],[Close Date]])</f>
        <v>2</v>
      </c>
      <c r="Q3208" s="181">
        <f>WEEKNUM(All_Opps[[#This Row],[Close Date]],1)</f>
        <v>6</v>
      </c>
      <c r="R320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08" s="4" t="s">
        <v>6727</v>
      </c>
      <c r="T3208" s="4" t="s">
        <v>6728</v>
      </c>
      <c r="U3208" s="68">
        <v>45329</v>
      </c>
      <c r="V3208" s="347" t="s">
        <v>20</v>
      </c>
      <c r="W3208" s="341">
        <v>132721</v>
      </c>
      <c r="X3208" s="4" t="s">
        <v>10</v>
      </c>
      <c r="Y3208" s="4" t="s">
        <v>328</v>
      </c>
      <c r="Z3208" s="68">
        <v>45318</v>
      </c>
    </row>
    <row r="3209" spans="1:26" ht="12.75" x14ac:dyDescent="0.35">
      <c r="A32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3209" s="181" t="str">
        <f>IF(All_Opps[[#This Row],[WeekMod]]&lt;&gt;"",CONCATENATE(All_Opps[[#This Row],[Opp Year]],"-",TEXT(All_Opps[[#This Row],[WeekMod]],"00#")),"")</f>
        <v>2024-055</v>
      </c>
      <c r="C32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3209" s="181" t="str">
        <f>CONCATENATE(All_Opps[[#This Row],[Opp Year]],"-",TEXT(All_Opps[[#This Row],[Week]],"00#"))</f>
        <v>2024-055</v>
      </c>
      <c r="E3209" s="181">
        <f>IFERROR(VALUE(RIGHT(All_Opps[[#This Row],[Opportunity Name]],2)),"")</f>
        <v>2</v>
      </c>
      <c r="F3209" s="181">
        <f>IFERROR(("20"&amp;LEFT(All_Opps[[#This Row],[Opportunity Name]],2))*1,"")</f>
        <v>2024</v>
      </c>
      <c r="G3209" s="181" t="str">
        <f>MID(All_Opps[[#This Row],[Opportunity Name]],3,2)</f>
        <v>07</v>
      </c>
      <c r="H3209" s="181" t="str">
        <f>LEFT(All_Opps[[#This Row],[Opportunity Name]],7)</f>
        <v>2407 Vo</v>
      </c>
      <c r="I3209" s="181" t="str" cm="1">
        <f t="array" ref="I32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09" s="181" t="str">
        <f>YEAR(All_Opps[[#This Row],[Close_Date]])&amp;"-"&amp;TEXT(MONTH(All_Opps[[#This Row],[Close_Date]]),"00")</f>
        <v>2024-01</v>
      </c>
      <c r="K3209" s="182">
        <f>All_Opps[[#This Row],[Created Date2]]*1</f>
        <v>45307</v>
      </c>
      <c r="L3209" s="183">
        <f>YEAR(All_Opps[[#This Row],[Created_Date]])</f>
        <v>2024</v>
      </c>
      <c r="M3209" s="184">
        <f>WEEKNUM(All_Opps[[#This Row],[Created_Date]],16)</f>
        <v>3</v>
      </c>
      <c r="N3209" s="182">
        <f>All_Opps[[#This Row],[Close Date]]*1</f>
        <v>45308</v>
      </c>
      <c r="O3209" s="185">
        <f>YEAR(All_Opps[[#This Row],[Close_Date]])</f>
        <v>2024</v>
      </c>
      <c r="P3209" s="183">
        <f>MONTH(All_Opps[[#This Row],[Close Date]])</f>
        <v>1</v>
      </c>
      <c r="Q3209" s="181">
        <f>WEEKNUM(All_Opps[[#This Row],[Close Date]],1)</f>
        <v>3</v>
      </c>
      <c r="R320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09" s="4" t="s">
        <v>6729</v>
      </c>
      <c r="T3209" s="4" t="s">
        <v>6730</v>
      </c>
      <c r="U3209" s="68">
        <v>45308</v>
      </c>
      <c r="V3209" s="347" t="s">
        <v>18</v>
      </c>
      <c r="W3209" s="341">
        <v>55644</v>
      </c>
      <c r="X3209" s="4" t="s">
        <v>6</v>
      </c>
      <c r="Y3209" s="4" t="s">
        <v>328</v>
      </c>
      <c r="Z3209" s="68">
        <v>45307</v>
      </c>
    </row>
    <row r="3210" spans="1:26" ht="12.75" x14ac:dyDescent="0.35">
      <c r="A32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3210" s="181" t="str">
        <f>IF(All_Opps[[#This Row],[WeekMod]]&lt;&gt;"",CONCATENATE(All_Opps[[#This Row],[Opp Year]],"-",TEXT(All_Opps[[#This Row],[WeekMod]],"00#")),"")</f>
        <v>2024-058</v>
      </c>
      <c r="C32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3210" s="181" t="str">
        <f>CONCATENATE(All_Opps[[#This Row],[Opp Year]],"-",TEXT(All_Opps[[#This Row],[Week]],"00#"))</f>
        <v>2024-058</v>
      </c>
      <c r="E3210" s="181">
        <f>IFERROR(VALUE(RIGHT(All_Opps[[#This Row],[Opportunity Name]],2)),"")</f>
        <v>5</v>
      </c>
      <c r="F3210" s="181">
        <f>IFERROR(("20"&amp;LEFT(All_Opps[[#This Row],[Opportunity Name]],2))*1,"")</f>
        <v>2024</v>
      </c>
      <c r="G3210" s="181" t="str">
        <f>MID(All_Opps[[#This Row],[Opportunity Name]],3,2)</f>
        <v>08</v>
      </c>
      <c r="H3210" s="181" t="str">
        <f>LEFT(All_Opps[[#This Row],[Opportunity Name]],7)</f>
        <v>2408-20</v>
      </c>
      <c r="I3210" s="181" t="str" cm="1">
        <f t="array" ref="I32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10" s="181" t="str">
        <f>YEAR(All_Opps[[#This Row],[Close_Date]])&amp;"-"&amp;TEXT(MONTH(All_Opps[[#This Row],[Close_Date]]),"00")</f>
        <v>2024-02</v>
      </c>
      <c r="K3210" s="182">
        <f>All_Opps[[#This Row],[Created Date2]]*1</f>
        <v>45315</v>
      </c>
      <c r="L3210" s="183">
        <f>YEAR(All_Opps[[#This Row],[Created_Date]])</f>
        <v>2024</v>
      </c>
      <c r="M3210" s="184">
        <f>WEEKNUM(All_Opps[[#This Row],[Created_Date]],16)</f>
        <v>4</v>
      </c>
      <c r="N3210" s="182">
        <f>All_Opps[[#This Row],[Close Date]]*1</f>
        <v>45328</v>
      </c>
      <c r="O3210" s="185">
        <f>YEAR(All_Opps[[#This Row],[Close_Date]])</f>
        <v>2024</v>
      </c>
      <c r="P3210" s="183">
        <f>MONTH(All_Opps[[#This Row],[Close Date]])</f>
        <v>2</v>
      </c>
      <c r="Q3210" s="181">
        <f>WEEKNUM(All_Opps[[#This Row],[Close Date]],1)</f>
        <v>6</v>
      </c>
      <c r="R321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190</v>
      </c>
      <c r="S3210" s="4" t="s">
        <v>6731</v>
      </c>
      <c r="T3210" s="4" t="s">
        <v>6732</v>
      </c>
      <c r="U3210" s="68">
        <v>45328</v>
      </c>
      <c r="V3210" s="347" t="s">
        <v>19</v>
      </c>
      <c r="W3210" s="9">
        <v>117625</v>
      </c>
      <c r="X3210" s="4" t="s">
        <v>27</v>
      </c>
      <c r="Y3210" s="4" t="s">
        <v>1285</v>
      </c>
      <c r="Z3210" s="68">
        <v>45315</v>
      </c>
    </row>
    <row r="3211" spans="1:26" ht="12.75" x14ac:dyDescent="0.35">
      <c r="A32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3211" s="181" t="str">
        <f>IF(All_Opps[[#This Row],[WeekMod]]&lt;&gt;"",CONCATENATE(All_Opps[[#This Row],[Opp Year]],"-",TEXT(All_Opps[[#This Row],[WeekMod]],"00#")),"")</f>
        <v>2024-060</v>
      </c>
      <c r="C32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3211" s="181" t="str">
        <f>CONCATENATE(All_Opps[[#This Row],[Opp Year]],"-",TEXT(All_Opps[[#This Row],[Week]],"00#"))</f>
        <v>2024-060</v>
      </c>
      <c r="E3211" s="181">
        <f>IFERROR(VALUE(RIGHT(All_Opps[[#This Row],[Opportunity Name]],2)),"")</f>
        <v>2</v>
      </c>
      <c r="F3211" s="181">
        <f>IFERROR(("20"&amp;LEFT(All_Opps[[#This Row],[Opportunity Name]],2))*1,"")</f>
        <v>2024</v>
      </c>
      <c r="G3211" s="181" t="str">
        <f>MID(All_Opps[[#This Row],[Opportunity Name]],3,2)</f>
        <v>07</v>
      </c>
      <c r="H3211" s="181" t="str">
        <f>LEFT(All_Opps[[#This Row],[Opportunity Name]],7)</f>
        <v>2407 Oa</v>
      </c>
      <c r="I3211" s="181" t="str" cm="1">
        <f t="array" ref="I32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11" s="181" t="str">
        <f>YEAR(All_Opps[[#This Row],[Close_Date]])&amp;"-"&amp;TEXT(MONTH(All_Opps[[#This Row],[Close_Date]]),"00")</f>
        <v>2024-02</v>
      </c>
      <c r="K3211" s="182">
        <f>All_Opps[[#This Row],[Created Date2]]*1</f>
        <v>45333</v>
      </c>
      <c r="L3211" s="183">
        <f>YEAR(All_Opps[[#This Row],[Created_Date]])</f>
        <v>2024</v>
      </c>
      <c r="M3211" s="184">
        <f>WEEKNUM(All_Opps[[#This Row],[Created_Date]],16)</f>
        <v>7</v>
      </c>
      <c r="N3211" s="182">
        <f>All_Opps[[#This Row],[Close Date]]*1</f>
        <v>45341</v>
      </c>
      <c r="O3211" s="185">
        <f>YEAR(All_Opps[[#This Row],[Close_Date]])</f>
        <v>2024</v>
      </c>
      <c r="P3211" s="183">
        <f>MONTH(All_Opps[[#This Row],[Close Date]])</f>
        <v>2</v>
      </c>
      <c r="Q3211" s="181">
        <f>WEEKNUM(All_Opps[[#This Row],[Close Date]],1)</f>
        <v>8</v>
      </c>
      <c r="R321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11" s="4" t="s">
        <v>6733</v>
      </c>
      <c r="T3211" s="4" t="s">
        <v>6734</v>
      </c>
      <c r="U3211" s="68">
        <v>45341</v>
      </c>
      <c r="V3211" s="347" t="s">
        <v>18</v>
      </c>
      <c r="W3211" s="9">
        <v>27656</v>
      </c>
      <c r="X3211" s="4" t="s">
        <v>15</v>
      </c>
      <c r="Y3211" s="4" t="s">
        <v>1285</v>
      </c>
      <c r="Z3211" s="68">
        <v>45333</v>
      </c>
    </row>
    <row r="3212" spans="1:26" ht="12.75" x14ac:dyDescent="0.35">
      <c r="A32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3212" s="181" t="str">
        <f>IF(All_Opps[[#This Row],[WeekMod]]&lt;&gt;"",CONCATENATE(All_Opps[[#This Row],[Opp Year]],"-",TEXT(All_Opps[[#This Row],[WeekMod]],"00#")),"")</f>
        <v>2024-056</v>
      </c>
      <c r="C32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3212" s="181" t="str">
        <f>CONCATENATE(All_Opps[[#This Row],[Opp Year]],"-",TEXT(All_Opps[[#This Row],[Week]],"00#"))</f>
        <v>2024-056</v>
      </c>
      <c r="E3212" s="181">
        <f>IFERROR(VALUE(RIGHT(All_Opps[[#This Row],[Opportunity Name]],2)),"")</f>
        <v>1</v>
      </c>
      <c r="F3212" s="181">
        <f>IFERROR(("20"&amp;LEFT(All_Opps[[#This Row],[Opportunity Name]],2))*1,"")</f>
        <v>2024</v>
      </c>
      <c r="G3212" s="181" t="str">
        <f>MID(All_Opps[[#This Row],[Opportunity Name]],3,2)</f>
        <v>05</v>
      </c>
      <c r="H3212" s="181" t="str">
        <f>LEFT(All_Opps[[#This Row],[Opportunity Name]],7)</f>
        <v>2405-12</v>
      </c>
      <c r="I3212" s="181" t="str" cm="1">
        <f t="array" ref="I32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12" s="181" t="str">
        <f>YEAR(All_Opps[[#This Row],[Close_Date]])&amp;"-"&amp;TEXT(MONTH(All_Opps[[#This Row],[Close_Date]]),"00")</f>
        <v>2024-01</v>
      </c>
      <c r="K3212" s="182">
        <f>All_Opps[[#This Row],[Created Date2]]*1</f>
        <v>45309</v>
      </c>
      <c r="L3212" s="183">
        <f>YEAR(All_Opps[[#This Row],[Created_Date]])</f>
        <v>2024</v>
      </c>
      <c r="M3212" s="184">
        <f>WEEKNUM(All_Opps[[#This Row],[Created_Date]],16)</f>
        <v>3</v>
      </c>
      <c r="N3212" s="182">
        <f>All_Opps[[#This Row],[Close Date]]*1</f>
        <v>45314</v>
      </c>
      <c r="O3212" s="185">
        <f>YEAR(All_Opps[[#This Row],[Close_Date]])</f>
        <v>2024</v>
      </c>
      <c r="P3212" s="183">
        <f>MONTH(All_Opps[[#This Row],[Close Date]])</f>
        <v>1</v>
      </c>
      <c r="Q3212" s="181">
        <f>WEEKNUM(All_Opps[[#This Row],[Close Date]],1)</f>
        <v>4</v>
      </c>
      <c r="R321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104</v>
      </c>
      <c r="S3212" s="4" t="s">
        <v>6735</v>
      </c>
      <c r="T3212" s="4" t="s">
        <v>6736</v>
      </c>
      <c r="U3212" s="68">
        <v>45314</v>
      </c>
      <c r="V3212" s="347" t="s">
        <v>19</v>
      </c>
      <c r="W3212" s="341">
        <v>19993</v>
      </c>
      <c r="X3212" s="4" t="s">
        <v>153</v>
      </c>
      <c r="Y3212" s="4" t="s">
        <v>328</v>
      </c>
      <c r="Z3212" s="68">
        <v>45309</v>
      </c>
    </row>
    <row r="3213" spans="1:26" ht="12.75" x14ac:dyDescent="0.35">
      <c r="A32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3213" s="181" t="str">
        <f>IF(All_Opps[[#This Row],[WeekMod]]&lt;&gt;"",CONCATENATE(All_Opps[[#This Row],[Opp Year]],"-",TEXT(All_Opps[[#This Row],[WeekMod]],"00#")),"")</f>
        <v>2024-060</v>
      </c>
      <c r="C32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3213" s="181" t="str">
        <f>CONCATENATE(All_Opps[[#This Row],[Opp Year]],"-",TEXT(All_Opps[[#This Row],[Week]],"00#"))</f>
        <v>2024-060</v>
      </c>
      <c r="E3213" s="181">
        <f>IFERROR(VALUE(RIGHT(All_Opps[[#This Row],[Opportunity Name]],2)),"")</f>
        <v>2</v>
      </c>
      <c r="F3213" s="181">
        <f>IFERROR(("20"&amp;LEFT(All_Opps[[#This Row],[Opportunity Name]],2))*1,"")</f>
        <v>2024</v>
      </c>
      <c r="G3213" s="181" t="str">
        <f>MID(All_Opps[[#This Row],[Opportunity Name]],3,2)</f>
        <v>08</v>
      </c>
      <c r="H3213" s="181" t="str">
        <f>LEFT(All_Opps[[#This Row],[Opportunity Name]],7)</f>
        <v>2408 In</v>
      </c>
      <c r="I3213" s="181" t="str" cm="1">
        <f t="array" ref="I32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13" s="181" t="str">
        <f>YEAR(All_Opps[[#This Row],[Close_Date]])&amp;"-"&amp;TEXT(MONTH(All_Opps[[#This Row],[Close_Date]]),"00")</f>
        <v>2024-02</v>
      </c>
      <c r="K3213" s="182">
        <f>All_Opps[[#This Row],[Created Date2]]*1</f>
        <v>45338</v>
      </c>
      <c r="L3213" s="183">
        <f>YEAR(All_Opps[[#This Row],[Created_Date]])</f>
        <v>2024</v>
      </c>
      <c r="M3213" s="184">
        <f>WEEKNUM(All_Opps[[#This Row],[Created_Date]],16)</f>
        <v>7</v>
      </c>
      <c r="N3213" s="182">
        <f>All_Opps[[#This Row],[Close Date]]*1</f>
        <v>45340</v>
      </c>
      <c r="O3213" s="185">
        <f>YEAR(All_Opps[[#This Row],[Close_Date]])</f>
        <v>2024</v>
      </c>
      <c r="P3213" s="183">
        <f>MONTH(All_Opps[[#This Row],[Close Date]])</f>
        <v>2</v>
      </c>
      <c r="Q3213" s="181">
        <f>WEEKNUM(All_Opps[[#This Row],[Close Date]],1)</f>
        <v>8</v>
      </c>
      <c r="R321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13" s="4" t="s">
        <v>6737</v>
      </c>
      <c r="T3213" s="4" t="s">
        <v>6738</v>
      </c>
      <c r="U3213" s="68">
        <v>45340</v>
      </c>
      <c r="V3213" s="347" t="s">
        <v>18</v>
      </c>
      <c r="W3213" s="9">
        <v>48175</v>
      </c>
      <c r="X3213" s="4" t="s">
        <v>181</v>
      </c>
      <c r="Y3213" s="4" t="s">
        <v>5320</v>
      </c>
      <c r="Z3213" s="68">
        <v>45338</v>
      </c>
    </row>
    <row r="3214" spans="1:26" ht="12.75" x14ac:dyDescent="0.35">
      <c r="A32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3214" s="181" t="str">
        <f>IF(All_Opps[[#This Row],[WeekMod]]&lt;&gt;"",CONCATENATE(All_Opps[[#This Row],[Opp Year]],"-",TEXT(All_Opps[[#This Row],[WeekMod]],"00#")),"")</f>
        <v>2024-058</v>
      </c>
      <c r="C32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3214" s="181" t="str">
        <f>CONCATENATE(All_Opps[[#This Row],[Opp Year]],"-",TEXT(All_Opps[[#This Row],[Week]],"00#"))</f>
        <v>2024-058</v>
      </c>
      <c r="E3214" s="181">
        <f>IFERROR(VALUE(RIGHT(All_Opps[[#This Row],[Opportunity Name]],2)),"")</f>
        <v>9</v>
      </c>
      <c r="F3214" s="181">
        <f>IFERROR(("20"&amp;LEFT(All_Opps[[#This Row],[Opportunity Name]],2))*1,"")</f>
        <v>2024</v>
      </c>
      <c r="G3214" s="181" t="str">
        <f>MID(All_Opps[[#This Row],[Opportunity Name]],3,2)</f>
        <v>06</v>
      </c>
      <c r="H3214" s="181" t="str">
        <f>LEFT(All_Opps[[#This Row],[Opportunity Name]],7)</f>
        <v>2406-07</v>
      </c>
      <c r="I3214" s="181" t="str" cm="1">
        <f t="array" ref="I32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214" s="181" t="str">
        <f>YEAR(All_Opps[[#This Row],[Close_Date]])&amp;"-"&amp;TEXT(MONTH(All_Opps[[#This Row],[Close_Date]]),"00")</f>
        <v>2024-02</v>
      </c>
      <c r="K3214" s="182">
        <f>All_Opps[[#This Row],[Created Date2]]*1</f>
        <v>45088</v>
      </c>
      <c r="L3214" s="183">
        <f>YEAR(All_Opps[[#This Row],[Created_Date]])</f>
        <v>2023</v>
      </c>
      <c r="M3214" s="184">
        <f>WEEKNUM(All_Opps[[#This Row],[Created_Date]],16)</f>
        <v>24</v>
      </c>
      <c r="N3214" s="182">
        <f>All_Opps[[#This Row],[Close Date]]*1</f>
        <v>45330</v>
      </c>
      <c r="O3214" s="185">
        <f>YEAR(All_Opps[[#This Row],[Close_Date]])</f>
        <v>2024</v>
      </c>
      <c r="P3214" s="183">
        <f>MONTH(All_Opps[[#This Row],[Close Date]])</f>
        <v>2</v>
      </c>
      <c r="Q3214" s="181">
        <f>WEEKNUM(All_Opps[[#This Row],[Close Date]],1)</f>
        <v>6</v>
      </c>
      <c r="R32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14" s="4" t="s">
        <v>6739</v>
      </c>
      <c r="T3214" s="4" t="s">
        <v>6740</v>
      </c>
      <c r="U3214" s="68">
        <v>45330</v>
      </c>
      <c r="V3214" s="347" t="s">
        <v>20</v>
      </c>
      <c r="W3214" s="341">
        <v>147852</v>
      </c>
      <c r="X3214" s="4" t="s">
        <v>15</v>
      </c>
      <c r="Y3214" s="4" t="s">
        <v>328</v>
      </c>
      <c r="Z3214" s="68">
        <v>45088</v>
      </c>
    </row>
    <row r="3215" spans="1:26" ht="12.75" x14ac:dyDescent="0.35">
      <c r="A32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3215" s="181" t="str">
        <f>IF(All_Opps[[#This Row],[WeekMod]]&lt;&gt;"",CONCATENATE(All_Opps[[#This Row],[Opp Year]],"-",TEXT(All_Opps[[#This Row],[WeekMod]],"00#")),"")</f>
        <v>2024-058</v>
      </c>
      <c r="C32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3215" s="181" t="str">
        <f>CONCATENATE(All_Opps[[#This Row],[Opp Year]],"-",TEXT(All_Opps[[#This Row],[Week]],"00#"))</f>
        <v>2024-058</v>
      </c>
      <c r="E3215" s="181">
        <f>IFERROR(VALUE(RIGHT(All_Opps[[#This Row],[Opportunity Name]],2)),"")</f>
        <v>11</v>
      </c>
      <c r="F3215" s="181">
        <f>IFERROR(("20"&amp;LEFT(All_Opps[[#This Row],[Opportunity Name]],2))*1,"")</f>
        <v>2024</v>
      </c>
      <c r="G3215" s="181" t="str">
        <f>MID(All_Opps[[#This Row],[Opportunity Name]],3,2)</f>
        <v>12</v>
      </c>
      <c r="H3215" s="181" t="str">
        <f>LEFT(All_Opps[[#This Row],[Opportunity Name]],7)</f>
        <v>2412 Je</v>
      </c>
      <c r="I3215" s="181" t="str" cm="1">
        <f t="array" ref="I32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15" s="181" t="str">
        <f>YEAR(All_Opps[[#This Row],[Close_Date]])&amp;"-"&amp;TEXT(MONTH(All_Opps[[#This Row],[Close_Date]]),"00")</f>
        <v>2024-02</v>
      </c>
      <c r="K3215" s="182">
        <f>All_Opps[[#This Row],[Created Date2]]*1</f>
        <v>45321</v>
      </c>
      <c r="L3215" s="183">
        <f>YEAR(All_Opps[[#This Row],[Created_Date]])</f>
        <v>2024</v>
      </c>
      <c r="M3215" s="184">
        <f>WEEKNUM(All_Opps[[#This Row],[Created_Date]],16)</f>
        <v>5</v>
      </c>
      <c r="N3215" s="182">
        <f>All_Opps[[#This Row],[Close Date]]*1</f>
        <v>45329</v>
      </c>
      <c r="O3215" s="185">
        <f>YEAR(All_Opps[[#This Row],[Close_Date]])</f>
        <v>2024</v>
      </c>
      <c r="P3215" s="183">
        <f>MONTH(All_Opps[[#This Row],[Close Date]])</f>
        <v>2</v>
      </c>
      <c r="Q3215" s="181">
        <f>WEEKNUM(All_Opps[[#This Row],[Close Date]],1)</f>
        <v>6</v>
      </c>
      <c r="R321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15" s="4" t="s">
        <v>6741</v>
      </c>
      <c r="T3215" s="4" t="s">
        <v>6742</v>
      </c>
      <c r="U3215" s="68">
        <v>45329</v>
      </c>
      <c r="V3215" s="347" t="s">
        <v>18</v>
      </c>
      <c r="W3215" s="341">
        <v>368338</v>
      </c>
      <c r="X3215" s="4" t="s">
        <v>15</v>
      </c>
      <c r="Y3215" s="4" t="s">
        <v>328</v>
      </c>
      <c r="Z3215" s="68">
        <v>45321</v>
      </c>
    </row>
    <row r="3216" spans="1:26" ht="12.75" x14ac:dyDescent="0.35">
      <c r="A32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3216" s="181" t="str">
        <f>IF(All_Opps[[#This Row],[WeekMod]]&lt;&gt;"",CONCATENATE(All_Opps[[#This Row],[Opp Year]],"-",TEXT(All_Opps[[#This Row],[WeekMod]],"00#")),"")</f>
        <v>2024-058</v>
      </c>
      <c r="C32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3216" s="181" t="str">
        <f>CONCATENATE(All_Opps[[#This Row],[Opp Year]],"-",TEXT(All_Opps[[#This Row],[Week]],"00#"))</f>
        <v>2024-058</v>
      </c>
      <c r="E3216" s="181">
        <f>IFERROR(VALUE(RIGHT(All_Opps[[#This Row],[Opportunity Name]],2)),"")</f>
        <v>2</v>
      </c>
      <c r="F3216" s="181">
        <f>IFERROR(("20"&amp;LEFT(All_Opps[[#This Row],[Opportunity Name]],2))*1,"")</f>
        <v>2024</v>
      </c>
      <c r="G3216" s="181" t="str">
        <f>MID(All_Opps[[#This Row],[Opportunity Name]],3,2)</f>
        <v>06</v>
      </c>
      <c r="H3216" s="181" t="str">
        <f>LEFT(All_Opps[[#This Row],[Opportunity Name]],7)</f>
        <v>2406-20</v>
      </c>
      <c r="I3216" s="181" t="str" cm="1">
        <f t="array" ref="I32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16" s="181" t="str">
        <f>YEAR(All_Opps[[#This Row],[Close_Date]])&amp;"-"&amp;TEXT(MONTH(All_Opps[[#This Row],[Close_Date]]),"00")</f>
        <v>2024-02</v>
      </c>
      <c r="K3216" s="182">
        <f>All_Opps[[#This Row],[Created Date2]]*1</f>
        <v>45315</v>
      </c>
      <c r="L3216" s="183">
        <f>YEAR(All_Opps[[#This Row],[Created_Date]])</f>
        <v>2024</v>
      </c>
      <c r="M3216" s="184">
        <f>WEEKNUM(All_Opps[[#This Row],[Created_Date]],16)</f>
        <v>4</v>
      </c>
      <c r="N3216" s="182">
        <f>All_Opps[[#This Row],[Close Date]]*1</f>
        <v>45328</v>
      </c>
      <c r="O3216" s="185">
        <f>YEAR(All_Opps[[#This Row],[Close_Date]])</f>
        <v>2024</v>
      </c>
      <c r="P3216" s="183">
        <f>MONTH(All_Opps[[#This Row],[Close Date]])</f>
        <v>2</v>
      </c>
      <c r="Q3216" s="181">
        <f>WEEKNUM(All_Opps[[#This Row],[Close Date]],1)</f>
        <v>6</v>
      </c>
      <c r="R321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129</v>
      </c>
      <c r="S3216" s="4" t="s">
        <v>6743</v>
      </c>
      <c r="T3216" s="4" t="s">
        <v>6744</v>
      </c>
      <c r="U3216" s="68">
        <v>45328</v>
      </c>
      <c r="V3216" s="347" t="s">
        <v>19</v>
      </c>
      <c r="W3216" s="341">
        <v>120593</v>
      </c>
      <c r="X3216" s="4" t="s">
        <v>13</v>
      </c>
      <c r="Y3216" s="4" t="s">
        <v>328</v>
      </c>
      <c r="Z3216" s="68">
        <v>45315</v>
      </c>
    </row>
    <row r="3217" spans="1:26" ht="12.75" x14ac:dyDescent="0.35">
      <c r="A32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3217" s="181" t="str">
        <f>IF(All_Opps[[#This Row],[WeekMod]]&lt;&gt;"",CONCATENATE(All_Opps[[#This Row],[Opp Year]],"-",TEXT(All_Opps[[#This Row],[WeekMod]],"00#")),"")</f>
        <v>2024-062</v>
      </c>
      <c r="C32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3217" s="181" t="str">
        <f>CONCATENATE(All_Opps[[#This Row],[Opp Year]],"-",TEXT(All_Opps[[#This Row],[Week]],"00#"))</f>
        <v>2024-062</v>
      </c>
      <c r="E3217" s="181">
        <f>IFERROR(VALUE(RIGHT(All_Opps[[#This Row],[Opportunity Name]],2)),"")</f>
        <v>2</v>
      </c>
      <c r="F3217" s="181">
        <f>IFERROR(("20"&amp;LEFT(All_Opps[[#This Row],[Opportunity Name]],2))*1,"")</f>
        <v>2024</v>
      </c>
      <c r="G3217" s="181" t="str">
        <f>MID(All_Opps[[#This Row],[Opportunity Name]],3,2)</f>
        <v>08</v>
      </c>
      <c r="H3217" s="181" t="str">
        <f>LEFT(All_Opps[[#This Row],[Opportunity Name]],7)</f>
        <v>2408 Ma</v>
      </c>
      <c r="I3217" s="181" t="str" cm="1">
        <f t="array" ref="I32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17" s="181" t="str">
        <f>YEAR(All_Opps[[#This Row],[Close_Date]])&amp;"-"&amp;TEXT(MONTH(All_Opps[[#This Row],[Close_Date]]),"00")</f>
        <v>2024-03</v>
      </c>
      <c r="K3217" s="182">
        <f>All_Opps[[#This Row],[Created Date2]]*1</f>
        <v>45329</v>
      </c>
      <c r="L3217" s="183">
        <f>YEAR(All_Opps[[#This Row],[Created_Date]])</f>
        <v>2024</v>
      </c>
      <c r="M3217" s="184">
        <f>WEEKNUM(All_Opps[[#This Row],[Created_Date]],16)</f>
        <v>6</v>
      </c>
      <c r="N3217" s="182">
        <f>All_Opps[[#This Row],[Close Date]]*1</f>
        <v>45354</v>
      </c>
      <c r="O3217" s="185">
        <f>YEAR(All_Opps[[#This Row],[Close_Date]])</f>
        <v>2024</v>
      </c>
      <c r="P3217" s="183">
        <f>MONTH(All_Opps[[#This Row],[Close Date]])</f>
        <v>3</v>
      </c>
      <c r="Q3217" s="181">
        <f>WEEKNUM(All_Opps[[#This Row],[Close Date]],1)</f>
        <v>10</v>
      </c>
      <c r="R32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17" s="4" t="s">
        <v>6745</v>
      </c>
      <c r="T3217" s="4" t="s">
        <v>6746</v>
      </c>
      <c r="U3217" s="68">
        <v>45354</v>
      </c>
      <c r="V3217" s="347" t="s">
        <v>18</v>
      </c>
      <c r="W3217" s="9">
        <v>85164</v>
      </c>
      <c r="X3217" s="4" t="s">
        <v>11</v>
      </c>
      <c r="Y3217" s="4" t="s">
        <v>1285</v>
      </c>
      <c r="Z3217" s="68">
        <v>45329</v>
      </c>
    </row>
    <row r="3218" spans="1:26" ht="12.75" x14ac:dyDescent="0.35">
      <c r="A32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3218" s="181" t="str">
        <f>IF(All_Opps[[#This Row],[WeekMod]]&lt;&gt;"",CONCATENATE(All_Opps[[#This Row],[Opp Year]],"-",TEXT(All_Opps[[#This Row],[WeekMod]],"00#")),"")</f>
        <v>2024-063</v>
      </c>
      <c r="C32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3218" s="181" t="str">
        <f>CONCATENATE(All_Opps[[#This Row],[Opp Year]],"-",TEXT(All_Opps[[#This Row],[Week]],"00#"))</f>
        <v>2024-063</v>
      </c>
      <c r="E3218" s="181">
        <f>IFERROR(VALUE(RIGHT(All_Opps[[#This Row],[Opportunity Name]],2)),"")</f>
        <v>5</v>
      </c>
      <c r="F3218" s="181">
        <f>IFERROR(("20"&amp;LEFT(All_Opps[[#This Row],[Opportunity Name]],2))*1,"")</f>
        <v>2024</v>
      </c>
      <c r="G3218" s="181" t="str">
        <f>MID(All_Opps[[#This Row],[Opportunity Name]],3,2)</f>
        <v>12</v>
      </c>
      <c r="H3218" s="181" t="str">
        <f>LEFT(All_Opps[[#This Row],[Opportunity Name]],7)</f>
        <v>2412-07</v>
      </c>
      <c r="I3218" s="181" t="str" cm="1">
        <f t="array" ref="I32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18" s="181" t="str">
        <f>YEAR(All_Opps[[#This Row],[Close_Date]])&amp;"-"&amp;TEXT(MONTH(All_Opps[[#This Row],[Close_Date]]),"00")</f>
        <v>2024-03</v>
      </c>
      <c r="K3218" s="182">
        <f>All_Opps[[#This Row],[Created Date2]]*1</f>
        <v>45343</v>
      </c>
      <c r="L3218" s="183">
        <f>YEAR(All_Opps[[#This Row],[Created_Date]])</f>
        <v>2024</v>
      </c>
      <c r="M3218" s="184">
        <f>WEEKNUM(All_Opps[[#This Row],[Created_Date]],16)</f>
        <v>8</v>
      </c>
      <c r="N3218" s="182">
        <f>All_Opps[[#This Row],[Close Date]]*1</f>
        <v>45367</v>
      </c>
      <c r="O3218" s="185">
        <f>YEAR(All_Opps[[#This Row],[Close_Date]])</f>
        <v>2024</v>
      </c>
      <c r="P3218" s="183">
        <f>MONTH(All_Opps[[#This Row],[Close Date]])</f>
        <v>3</v>
      </c>
      <c r="Q3218" s="181">
        <f>WEEKNUM(All_Opps[[#This Row],[Close Date]],1)</f>
        <v>11</v>
      </c>
      <c r="R321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284</v>
      </c>
      <c r="S3218" s="4" t="s">
        <v>6747</v>
      </c>
      <c r="T3218" s="4" t="s">
        <v>6748</v>
      </c>
      <c r="U3218" s="68">
        <v>45367</v>
      </c>
      <c r="V3218" s="347" t="s">
        <v>19</v>
      </c>
      <c r="W3218" s="9">
        <v>128108</v>
      </c>
      <c r="X3218" s="4" t="s">
        <v>11</v>
      </c>
      <c r="Y3218" s="4" t="s">
        <v>1285</v>
      </c>
      <c r="Z3218" s="68">
        <v>45343</v>
      </c>
    </row>
    <row r="3219" spans="1:26" ht="12.75" x14ac:dyDescent="0.35">
      <c r="A32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3219" s="181" t="str">
        <f>IF(All_Opps[[#This Row],[WeekMod]]&lt;&gt;"",CONCATENATE(All_Opps[[#This Row],[Opp Year]],"-",TEXT(All_Opps[[#This Row],[WeekMod]],"00#")),"")</f>
        <v>2024-059</v>
      </c>
      <c r="C32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3219" s="181" t="str">
        <f>CONCATENATE(All_Opps[[#This Row],[Opp Year]],"-",TEXT(All_Opps[[#This Row],[Week]],"00#"))</f>
        <v>2024-059</v>
      </c>
      <c r="E3219" s="181">
        <f>IFERROR(VALUE(RIGHT(All_Opps[[#This Row],[Opportunity Name]],2)),"")</f>
        <v>2</v>
      </c>
      <c r="F3219" s="181">
        <f>IFERROR(("20"&amp;LEFT(All_Opps[[#This Row],[Opportunity Name]],2))*1,"")</f>
        <v>2024</v>
      </c>
      <c r="G3219" s="181" t="str">
        <f>MID(All_Opps[[#This Row],[Opportunity Name]],3,2)</f>
        <v>08</v>
      </c>
      <c r="H3219" s="181" t="str">
        <f>LEFT(All_Opps[[#This Row],[Opportunity Name]],7)</f>
        <v>2408-21</v>
      </c>
      <c r="I3219" s="181" t="str" cm="1">
        <f t="array" ref="I32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19" s="181" t="str">
        <f>YEAR(All_Opps[[#This Row],[Close_Date]])&amp;"-"&amp;TEXT(MONTH(All_Opps[[#This Row],[Close_Date]]),"00")</f>
        <v>2024-02</v>
      </c>
      <c r="K3219" s="182">
        <f>All_Opps[[#This Row],[Created Date2]]*1</f>
        <v>45323</v>
      </c>
      <c r="L3219" s="183">
        <f>YEAR(All_Opps[[#This Row],[Created_Date]])</f>
        <v>2024</v>
      </c>
      <c r="M3219" s="184">
        <f>WEEKNUM(All_Opps[[#This Row],[Created_Date]],16)</f>
        <v>5</v>
      </c>
      <c r="N3219" s="182">
        <f>All_Opps[[#This Row],[Close Date]]*1</f>
        <v>45335</v>
      </c>
      <c r="O3219" s="185">
        <f>YEAR(All_Opps[[#This Row],[Close_Date]])</f>
        <v>2024</v>
      </c>
      <c r="P3219" s="183">
        <f>MONTH(All_Opps[[#This Row],[Close Date]])</f>
        <v>2</v>
      </c>
      <c r="Q3219" s="181">
        <f>WEEKNUM(All_Opps[[#This Row],[Close Date]],1)</f>
        <v>7</v>
      </c>
      <c r="R321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182</v>
      </c>
      <c r="S3219" s="4" t="s">
        <v>6749</v>
      </c>
      <c r="T3219" s="4" t="s">
        <v>6750</v>
      </c>
      <c r="U3219" s="68">
        <v>45335</v>
      </c>
      <c r="V3219" s="347" t="s">
        <v>19</v>
      </c>
      <c r="W3219" s="9">
        <v>91874</v>
      </c>
      <c r="X3219" s="4" t="s">
        <v>161</v>
      </c>
      <c r="Y3219" s="4" t="s">
        <v>1285</v>
      </c>
      <c r="Z3219" s="68">
        <v>45323</v>
      </c>
    </row>
    <row r="3220" spans="1:26" ht="12.75" x14ac:dyDescent="0.35">
      <c r="A32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3220" s="181" t="str">
        <f>IF(All_Opps[[#This Row],[WeekMod]]&lt;&gt;"",CONCATENATE(All_Opps[[#This Row],[Opp Year]],"-",TEXT(All_Opps[[#This Row],[WeekMod]],"00#")),"")</f>
        <v>2024-060</v>
      </c>
      <c r="C32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3220" s="181" t="str">
        <f>CONCATENATE(All_Opps[[#This Row],[Opp Year]],"-",TEXT(All_Opps[[#This Row],[Week]],"00#"))</f>
        <v>2024-060</v>
      </c>
      <c r="E3220" s="181">
        <f>IFERROR(VALUE(RIGHT(All_Opps[[#This Row],[Opportunity Name]],2)),"")</f>
        <v>2</v>
      </c>
      <c r="F3220" s="181">
        <f>IFERROR(("20"&amp;LEFT(All_Opps[[#This Row],[Opportunity Name]],2))*1,"")</f>
        <v>2024</v>
      </c>
      <c r="G3220" s="181" t="str">
        <f>MID(All_Opps[[#This Row],[Opportunity Name]],3,2)</f>
        <v>04</v>
      </c>
      <c r="H3220" s="181" t="str">
        <f>LEFT(All_Opps[[#This Row],[Opportunity Name]],7)</f>
        <v>2404 Va</v>
      </c>
      <c r="I3220" s="181" t="str" cm="1">
        <f t="array" ref="I32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20" s="181" t="str">
        <f>YEAR(All_Opps[[#This Row],[Close_Date]])&amp;"-"&amp;TEXT(MONTH(All_Opps[[#This Row],[Close_Date]]),"00")</f>
        <v>2024-02</v>
      </c>
      <c r="K3220" s="182">
        <f>All_Opps[[#This Row],[Created Date2]]*1</f>
        <v>45335</v>
      </c>
      <c r="L3220" s="183">
        <f>YEAR(All_Opps[[#This Row],[Created_Date]])</f>
        <v>2024</v>
      </c>
      <c r="M3220" s="184">
        <f>WEEKNUM(All_Opps[[#This Row],[Created_Date]],16)</f>
        <v>7</v>
      </c>
      <c r="N3220" s="182">
        <f>All_Opps[[#This Row],[Close Date]]*1</f>
        <v>45346</v>
      </c>
      <c r="O3220" s="185">
        <f>YEAR(All_Opps[[#This Row],[Close_Date]])</f>
        <v>2024</v>
      </c>
      <c r="P3220" s="183">
        <f>MONTH(All_Opps[[#This Row],[Close Date]])</f>
        <v>2</v>
      </c>
      <c r="Q3220" s="181">
        <f>WEEKNUM(All_Opps[[#This Row],[Close Date]],1)</f>
        <v>8</v>
      </c>
      <c r="R32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20" s="4" t="s">
        <v>6751</v>
      </c>
      <c r="T3220" s="4" t="s">
        <v>6752</v>
      </c>
      <c r="U3220" s="68">
        <v>45346</v>
      </c>
      <c r="V3220" s="347" t="s">
        <v>18</v>
      </c>
      <c r="W3220" s="341">
        <v>52604</v>
      </c>
      <c r="X3220" s="4" t="s">
        <v>6</v>
      </c>
      <c r="Y3220" s="4" t="s">
        <v>328</v>
      </c>
      <c r="Z3220" s="68">
        <v>45335</v>
      </c>
    </row>
    <row r="3221" spans="1:26" ht="12.75" x14ac:dyDescent="0.35">
      <c r="A32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3221" s="181" t="str">
        <f>IF(All_Opps[[#This Row],[WeekMod]]&lt;&gt;"",CONCATENATE(All_Opps[[#This Row],[Opp Year]],"-",TEXT(All_Opps[[#This Row],[WeekMod]],"00#")),"")</f>
        <v>2024-064</v>
      </c>
      <c r="C32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3221" s="181" t="str">
        <f>CONCATENATE(All_Opps[[#This Row],[Opp Year]],"-",TEXT(All_Opps[[#This Row],[Week]],"00#"))</f>
        <v>2024-064</v>
      </c>
      <c r="E3221" s="181">
        <f>IFERROR(VALUE(RIGHT(All_Opps[[#This Row],[Opportunity Name]],2)),"")</f>
        <v>2</v>
      </c>
      <c r="F3221" s="181">
        <f>IFERROR(("20"&amp;LEFT(All_Opps[[#This Row],[Opportunity Name]],2))*1,"")</f>
        <v>2024</v>
      </c>
      <c r="G3221" s="181" t="str">
        <f>MID(All_Opps[[#This Row],[Opportunity Name]],3,2)</f>
        <v>06</v>
      </c>
      <c r="H3221" s="181" t="str">
        <f>LEFT(All_Opps[[#This Row],[Opportunity Name]],7)</f>
        <v>2406-05</v>
      </c>
      <c r="I3221" s="181" t="str" cm="1">
        <f t="array" ref="I32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21" s="181" t="str">
        <f>YEAR(All_Opps[[#This Row],[Close_Date]])&amp;"-"&amp;TEXT(MONTH(All_Opps[[#This Row],[Close_Date]]),"00")</f>
        <v>2024-03</v>
      </c>
      <c r="K3221" s="182">
        <f>All_Opps[[#This Row],[Created Date2]]*1</f>
        <v>45370</v>
      </c>
      <c r="L3221" s="183">
        <f>YEAR(All_Opps[[#This Row],[Created_Date]])</f>
        <v>2024</v>
      </c>
      <c r="M3221" s="184">
        <f>WEEKNUM(All_Opps[[#This Row],[Created_Date]],16)</f>
        <v>12</v>
      </c>
      <c r="N3221" s="182">
        <f>All_Opps[[#This Row],[Close Date]]*1</f>
        <v>45370</v>
      </c>
      <c r="O3221" s="185">
        <f>YEAR(All_Opps[[#This Row],[Close_Date]])</f>
        <v>2024</v>
      </c>
      <c r="P3221" s="183">
        <f>MONTH(All_Opps[[#This Row],[Close Date]])</f>
        <v>3</v>
      </c>
      <c r="Q3221" s="181">
        <f>WEEKNUM(All_Opps[[#This Row],[Close Date]],1)</f>
        <v>12</v>
      </c>
      <c r="R322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74</v>
      </c>
      <c r="S3221" s="4" t="s">
        <v>6753</v>
      </c>
      <c r="T3221" s="4" t="s">
        <v>6754</v>
      </c>
      <c r="U3221" s="68">
        <v>45370</v>
      </c>
      <c r="V3221" s="347" t="s">
        <v>19</v>
      </c>
      <c r="W3221" s="341">
        <v>70485</v>
      </c>
      <c r="X3221" s="4" t="s">
        <v>6</v>
      </c>
      <c r="Y3221" s="4" t="s">
        <v>328</v>
      </c>
      <c r="Z3221" s="68">
        <v>45370</v>
      </c>
    </row>
    <row r="3222" spans="1:26" ht="12.75" x14ac:dyDescent="0.35">
      <c r="A32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3222" s="181" t="str">
        <f>IF(All_Opps[[#This Row],[WeekMod]]&lt;&gt;"",CONCATENATE(All_Opps[[#This Row],[Opp Year]],"-",TEXT(All_Opps[[#This Row],[WeekMod]],"00#")),"")</f>
        <v>2024-058</v>
      </c>
      <c r="C32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3222" s="181" t="str">
        <f>CONCATENATE(All_Opps[[#This Row],[Opp Year]],"-",TEXT(All_Opps[[#This Row],[Week]],"00#"))</f>
        <v>2024-058</v>
      </c>
      <c r="E3222" s="181">
        <f>IFERROR(VALUE(RIGHT(All_Opps[[#This Row],[Opportunity Name]],2)),"")</f>
        <v>6</v>
      </c>
      <c r="F3222" s="181">
        <f>IFERROR(("20"&amp;LEFT(All_Opps[[#This Row],[Opportunity Name]],2))*1,"")</f>
        <v>2024</v>
      </c>
      <c r="G3222" s="181" t="str">
        <f>MID(All_Opps[[#This Row],[Opportunity Name]],3,2)</f>
        <v>07</v>
      </c>
      <c r="H3222" s="181" t="str">
        <f>LEFT(All_Opps[[#This Row],[Opportunity Name]],7)</f>
        <v>2407 No</v>
      </c>
      <c r="I3222" s="181" t="str" cm="1">
        <f t="array" ref="I32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22" s="181" t="str">
        <f>YEAR(All_Opps[[#This Row],[Close_Date]])&amp;"-"&amp;TEXT(MONTH(All_Opps[[#This Row],[Close_Date]]),"00")</f>
        <v>2024-02</v>
      </c>
      <c r="K3222" s="182">
        <f>All_Opps[[#This Row],[Created Date2]]*1</f>
        <v>45306</v>
      </c>
      <c r="L3222" s="183">
        <f>YEAR(All_Opps[[#This Row],[Created_Date]])</f>
        <v>2024</v>
      </c>
      <c r="M3222" s="184">
        <f>WEEKNUM(All_Opps[[#This Row],[Created_Date]],16)</f>
        <v>3</v>
      </c>
      <c r="N3222" s="182">
        <f>All_Opps[[#This Row],[Close Date]]*1</f>
        <v>45328</v>
      </c>
      <c r="O3222" s="185">
        <f>YEAR(All_Opps[[#This Row],[Close_Date]])</f>
        <v>2024</v>
      </c>
      <c r="P3222" s="183">
        <f>MONTH(All_Opps[[#This Row],[Close Date]])</f>
        <v>2</v>
      </c>
      <c r="Q3222" s="181">
        <f>WEEKNUM(All_Opps[[#This Row],[Close Date]],1)</f>
        <v>6</v>
      </c>
      <c r="R32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22" s="4" t="s">
        <v>6755</v>
      </c>
      <c r="T3222" s="4" t="s">
        <v>6756</v>
      </c>
      <c r="U3222" s="68">
        <v>45328</v>
      </c>
      <c r="V3222" s="347" t="s">
        <v>18</v>
      </c>
      <c r="W3222" s="9">
        <v>116122</v>
      </c>
      <c r="X3222" s="4" t="s">
        <v>13</v>
      </c>
      <c r="Y3222" s="4" t="s">
        <v>5320</v>
      </c>
      <c r="Z3222" s="68">
        <v>45306</v>
      </c>
    </row>
    <row r="3223" spans="1:26" ht="12.75" x14ac:dyDescent="0.35">
      <c r="A32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3223" s="181" t="str">
        <f>IF(All_Opps[[#This Row],[WeekMod]]&lt;&gt;"",CONCATENATE(All_Opps[[#This Row],[Opp Year]],"-",TEXT(All_Opps[[#This Row],[WeekMod]],"00#")),"")</f>
        <v>2024-060</v>
      </c>
      <c r="C32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3223" s="181" t="str">
        <f>CONCATENATE(All_Opps[[#This Row],[Opp Year]],"-",TEXT(All_Opps[[#This Row],[Week]],"00#"))</f>
        <v>2024-060</v>
      </c>
      <c r="E3223" s="181">
        <f>IFERROR(VALUE(RIGHT(All_Opps[[#This Row],[Opportunity Name]],2)),"")</f>
        <v>5</v>
      </c>
      <c r="F3223" s="181">
        <f>IFERROR(("20"&amp;LEFT(All_Opps[[#This Row],[Opportunity Name]],2))*1,"")</f>
        <v>2024</v>
      </c>
      <c r="G3223" s="181" t="str">
        <f>MID(All_Opps[[#This Row],[Opportunity Name]],3,2)</f>
        <v>07</v>
      </c>
      <c r="H3223" s="181" t="str">
        <f>LEFT(All_Opps[[#This Row],[Opportunity Name]],7)</f>
        <v>2407-27</v>
      </c>
      <c r="I3223" s="181" t="str" cm="1">
        <f t="array" ref="I32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23" s="181" t="str">
        <f>YEAR(All_Opps[[#This Row],[Close_Date]])&amp;"-"&amp;TEXT(MONTH(All_Opps[[#This Row],[Close_Date]]),"00")</f>
        <v>2024-02</v>
      </c>
      <c r="K3223" s="182">
        <f>All_Opps[[#This Row],[Created Date2]]*1</f>
        <v>45338</v>
      </c>
      <c r="L3223" s="183">
        <f>YEAR(All_Opps[[#This Row],[Created_Date]])</f>
        <v>2024</v>
      </c>
      <c r="M3223" s="184">
        <f>WEEKNUM(All_Opps[[#This Row],[Created_Date]],16)</f>
        <v>7</v>
      </c>
      <c r="N3223" s="182">
        <f>All_Opps[[#This Row],[Close Date]]*1</f>
        <v>45346</v>
      </c>
      <c r="O3223" s="185">
        <f>YEAR(All_Opps[[#This Row],[Close_Date]])</f>
        <v>2024</v>
      </c>
      <c r="P3223" s="183">
        <f>MONTH(All_Opps[[#This Row],[Close Date]])</f>
        <v>2</v>
      </c>
      <c r="Q3223" s="181">
        <f>WEEKNUM(All_Opps[[#This Row],[Close Date]],1)</f>
        <v>8</v>
      </c>
      <c r="R322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136</v>
      </c>
      <c r="S3223" s="4" t="s">
        <v>6757</v>
      </c>
      <c r="T3223" s="4" t="s">
        <v>6758</v>
      </c>
      <c r="U3223" s="68">
        <v>45346</v>
      </c>
      <c r="V3223" s="347" t="s">
        <v>19</v>
      </c>
      <c r="W3223" s="341">
        <v>109703</v>
      </c>
      <c r="X3223" s="4" t="s">
        <v>6</v>
      </c>
      <c r="Y3223" s="4" t="s">
        <v>328</v>
      </c>
      <c r="Z3223" s="68">
        <v>45338</v>
      </c>
    </row>
    <row r="3224" spans="1:26" ht="12.75" x14ac:dyDescent="0.35">
      <c r="A32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3224" s="181" t="str">
        <f>IF(All_Opps[[#This Row],[WeekMod]]&lt;&gt;"",CONCATENATE(All_Opps[[#This Row],[Opp Year]],"-",TEXT(All_Opps[[#This Row],[WeekMod]],"00#")),"")</f>
        <v>2024-056</v>
      </c>
      <c r="C32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3224" s="181" t="str">
        <f>CONCATENATE(All_Opps[[#This Row],[Opp Year]],"-",TEXT(All_Opps[[#This Row],[Week]],"00#"))</f>
        <v>2024-056</v>
      </c>
      <c r="E3224" s="181">
        <f>IFERROR(VALUE(RIGHT(All_Opps[[#This Row],[Opportunity Name]],2)),"")</f>
        <v>3</v>
      </c>
      <c r="F3224" s="181">
        <f>IFERROR(("20"&amp;LEFT(All_Opps[[#This Row],[Opportunity Name]],2))*1,"")</f>
        <v>2024</v>
      </c>
      <c r="G3224" s="181" t="str">
        <f>MID(All_Opps[[#This Row],[Opportunity Name]],3,2)</f>
        <v>08</v>
      </c>
      <c r="H3224" s="181" t="str">
        <f>LEFT(All_Opps[[#This Row],[Opportunity Name]],7)</f>
        <v>2408-22</v>
      </c>
      <c r="I3224" s="181" t="str" cm="1">
        <f t="array" ref="I32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24" s="181" t="str">
        <f>YEAR(All_Opps[[#This Row],[Close_Date]])&amp;"-"&amp;TEXT(MONTH(All_Opps[[#This Row],[Close_Date]]),"00")</f>
        <v>2024-01</v>
      </c>
      <c r="K3224" s="182">
        <f>All_Opps[[#This Row],[Created Date2]]*1</f>
        <v>45298</v>
      </c>
      <c r="L3224" s="183">
        <f>YEAR(All_Opps[[#This Row],[Created_Date]])</f>
        <v>2024</v>
      </c>
      <c r="M3224" s="184">
        <f>WEEKNUM(All_Opps[[#This Row],[Created_Date]],16)</f>
        <v>2</v>
      </c>
      <c r="N3224" s="182">
        <f>All_Opps[[#This Row],[Close Date]]*1</f>
        <v>45315</v>
      </c>
      <c r="O3224" s="185">
        <f>YEAR(All_Opps[[#This Row],[Close_Date]])</f>
        <v>2024</v>
      </c>
      <c r="P3224" s="183">
        <f>MONTH(All_Opps[[#This Row],[Close Date]])</f>
        <v>1</v>
      </c>
      <c r="Q3224" s="181">
        <f>WEEKNUM(All_Opps[[#This Row],[Close Date]],1)</f>
        <v>4</v>
      </c>
      <c r="R322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207</v>
      </c>
      <c r="S3224" s="4" t="s">
        <v>6759</v>
      </c>
      <c r="T3224" s="4" t="s">
        <v>6760</v>
      </c>
      <c r="U3224" s="68">
        <v>45315</v>
      </c>
      <c r="V3224" s="347" t="s">
        <v>19</v>
      </c>
      <c r="W3224" s="341">
        <v>94045</v>
      </c>
      <c r="X3224" s="4" t="s">
        <v>5</v>
      </c>
      <c r="Y3224" s="4" t="s">
        <v>328</v>
      </c>
      <c r="Z3224" s="68">
        <v>45298</v>
      </c>
    </row>
    <row r="3225" spans="1:26" ht="12.75" x14ac:dyDescent="0.35">
      <c r="A32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3225" s="181" t="str">
        <f>IF(All_Opps[[#This Row],[WeekMod]]&lt;&gt;"",CONCATENATE(All_Opps[[#This Row],[Opp Year]],"-",TEXT(All_Opps[[#This Row],[WeekMod]],"00#")),"")</f>
        <v>2024-059</v>
      </c>
      <c r="C32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3225" s="181" t="str">
        <f>CONCATENATE(All_Opps[[#This Row],[Opp Year]],"-",TEXT(All_Opps[[#This Row],[Week]],"00#"))</f>
        <v>2024-059</v>
      </c>
      <c r="E3225" s="181">
        <f>IFERROR(VALUE(RIGHT(All_Opps[[#This Row],[Opportunity Name]],2)),"")</f>
        <v>1</v>
      </c>
      <c r="F3225" s="181">
        <f>IFERROR(("20"&amp;LEFT(All_Opps[[#This Row],[Opportunity Name]],2))*1,"")</f>
        <v>2024</v>
      </c>
      <c r="G3225" s="181" t="str">
        <f>MID(All_Opps[[#This Row],[Opportunity Name]],3,2)</f>
        <v>02</v>
      </c>
      <c r="H3225" s="181" t="str">
        <f>LEFT(All_Opps[[#This Row],[Opportunity Name]],7)</f>
        <v>2402-08</v>
      </c>
      <c r="I3225" s="181" t="str" cm="1">
        <f t="array" ref="I32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25" s="181" t="str">
        <f>YEAR(All_Opps[[#This Row],[Close_Date]])&amp;"-"&amp;TEXT(MONTH(All_Opps[[#This Row],[Close_Date]]),"00")</f>
        <v>2024-02</v>
      </c>
      <c r="K3225" s="182">
        <f>All_Opps[[#This Row],[Created Date2]]*1</f>
        <v>45337</v>
      </c>
      <c r="L3225" s="183">
        <f>YEAR(All_Opps[[#This Row],[Created_Date]])</f>
        <v>2024</v>
      </c>
      <c r="M3225" s="184">
        <f>WEEKNUM(All_Opps[[#This Row],[Created_Date]],16)</f>
        <v>7</v>
      </c>
      <c r="N3225" s="182">
        <f>All_Opps[[#This Row],[Close Date]]*1</f>
        <v>45337</v>
      </c>
      <c r="O3225" s="185">
        <f>YEAR(All_Opps[[#This Row],[Close_Date]])</f>
        <v>2024</v>
      </c>
      <c r="P3225" s="183">
        <f>MONTH(All_Opps[[#This Row],[Close Date]])</f>
        <v>2</v>
      </c>
      <c r="Q3225" s="181">
        <f>WEEKNUM(All_Opps[[#This Row],[Close Date]],1)</f>
        <v>7</v>
      </c>
      <c r="R322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25" s="4" t="s">
        <v>6761</v>
      </c>
      <c r="T3225" s="4" t="s">
        <v>6762</v>
      </c>
      <c r="U3225" s="68">
        <v>45337</v>
      </c>
      <c r="V3225" s="347" t="s">
        <v>23</v>
      </c>
      <c r="W3225" s="341">
        <v>0</v>
      </c>
      <c r="X3225" s="4" t="s">
        <v>13</v>
      </c>
      <c r="Y3225" s="4" t="s">
        <v>328</v>
      </c>
      <c r="Z3225" s="68">
        <v>45337</v>
      </c>
    </row>
    <row r="3226" spans="1:26" ht="12.75" x14ac:dyDescent="0.35">
      <c r="A32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3226" s="181" t="str">
        <f>IF(All_Opps[[#This Row],[WeekMod]]&lt;&gt;"",CONCATENATE(All_Opps[[#This Row],[Opp Year]],"-",TEXT(All_Opps[[#This Row],[WeekMod]],"00#")),"")</f>
        <v>2024-057</v>
      </c>
      <c r="C32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3226" s="181" t="str">
        <f>CONCATENATE(All_Opps[[#This Row],[Opp Year]],"-",TEXT(All_Opps[[#This Row],[Week]],"00#"))</f>
        <v>2024-057</v>
      </c>
      <c r="E3226" s="181">
        <f>IFERROR(VALUE(RIGHT(All_Opps[[#This Row],[Opportunity Name]],2)),"")</f>
        <v>5</v>
      </c>
      <c r="F3226" s="181">
        <f>IFERROR(("20"&amp;LEFT(All_Opps[[#This Row],[Opportunity Name]],2))*1,"")</f>
        <v>2024</v>
      </c>
      <c r="G3226" s="181" t="str">
        <f>MID(All_Opps[[#This Row],[Opportunity Name]],3,2)</f>
        <v>07</v>
      </c>
      <c r="H3226" s="181" t="str">
        <f>LEFT(All_Opps[[#This Row],[Opportunity Name]],7)</f>
        <v>2407-28</v>
      </c>
      <c r="I3226" s="181" t="str" cm="1">
        <f t="array" ref="I32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26" s="181" t="str">
        <f>YEAR(All_Opps[[#This Row],[Close_Date]])&amp;"-"&amp;TEXT(MONTH(All_Opps[[#This Row],[Close_Date]]),"00")</f>
        <v>2024-01</v>
      </c>
      <c r="K3226" s="182">
        <f>All_Opps[[#This Row],[Created Date2]]*1</f>
        <v>45315</v>
      </c>
      <c r="L3226" s="183">
        <f>YEAR(All_Opps[[#This Row],[Created_Date]])</f>
        <v>2024</v>
      </c>
      <c r="M3226" s="184">
        <f>WEEKNUM(All_Opps[[#This Row],[Created_Date]],16)</f>
        <v>4</v>
      </c>
      <c r="N3226" s="182">
        <f>All_Opps[[#This Row],[Close Date]]*1</f>
        <v>45322</v>
      </c>
      <c r="O3226" s="185">
        <f>YEAR(All_Opps[[#This Row],[Close_Date]])</f>
        <v>2024</v>
      </c>
      <c r="P3226" s="183">
        <f>MONTH(All_Opps[[#This Row],[Close Date]])</f>
        <v>1</v>
      </c>
      <c r="Q3226" s="181">
        <f>WEEKNUM(All_Opps[[#This Row],[Close Date]],1)</f>
        <v>5</v>
      </c>
      <c r="R322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159</v>
      </c>
      <c r="S3226" s="4" t="s">
        <v>6763</v>
      </c>
      <c r="T3226" s="4" t="s">
        <v>6764</v>
      </c>
      <c r="U3226" s="68">
        <v>45322</v>
      </c>
      <c r="V3226" s="347" t="s">
        <v>19</v>
      </c>
      <c r="W3226" s="9">
        <v>138614</v>
      </c>
      <c r="X3226" s="4" t="s">
        <v>5</v>
      </c>
      <c r="Y3226" s="4" t="s">
        <v>1285</v>
      </c>
      <c r="Z3226" s="68">
        <v>45315</v>
      </c>
    </row>
    <row r="3227" spans="1:26" ht="12.75" x14ac:dyDescent="0.35">
      <c r="A32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3227" s="181" t="str">
        <f>IF(All_Opps[[#This Row],[WeekMod]]&lt;&gt;"",CONCATENATE(All_Opps[[#This Row],[Opp Year]],"-",TEXT(All_Opps[[#This Row],[WeekMod]],"00#")),"")</f>
        <v>2024-063</v>
      </c>
      <c r="C32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3227" s="181" t="str">
        <f>CONCATENATE(All_Opps[[#This Row],[Opp Year]],"-",TEXT(All_Opps[[#This Row],[Week]],"00#"))</f>
        <v>2024-063</v>
      </c>
      <c r="E3227" s="181">
        <f>IFERROR(VALUE(RIGHT(All_Opps[[#This Row],[Opportunity Name]],2)),"")</f>
        <v>1</v>
      </c>
      <c r="F3227" s="181">
        <f>IFERROR(("20"&amp;LEFT(All_Opps[[#This Row],[Opportunity Name]],2))*1,"")</f>
        <v>2024</v>
      </c>
      <c r="G3227" s="181" t="str">
        <f>MID(All_Opps[[#This Row],[Opportunity Name]],3,2)</f>
        <v>06</v>
      </c>
      <c r="H3227" s="181" t="str">
        <f>LEFT(All_Opps[[#This Row],[Opportunity Name]],7)</f>
        <v>2406-05</v>
      </c>
      <c r="I3227" s="181" t="str" cm="1">
        <f t="array" ref="I32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227" s="181" t="str">
        <f>YEAR(All_Opps[[#This Row],[Close_Date]])&amp;"-"&amp;TEXT(MONTH(All_Opps[[#This Row],[Close_Date]]),"00")</f>
        <v>2024-03</v>
      </c>
      <c r="K3227" s="182">
        <f>All_Opps[[#This Row],[Created Date2]]*1</f>
        <v>45367</v>
      </c>
      <c r="L3227" s="183">
        <f>YEAR(All_Opps[[#This Row],[Created_Date]])</f>
        <v>2024</v>
      </c>
      <c r="M3227" s="184">
        <f>WEEKNUM(All_Opps[[#This Row],[Created_Date]],16)</f>
        <v>12</v>
      </c>
      <c r="N3227" s="182">
        <f>All_Opps[[#This Row],[Close Date]]*1</f>
        <v>45364</v>
      </c>
      <c r="O3227" s="185">
        <f>YEAR(All_Opps[[#This Row],[Close_Date]])</f>
        <v>2024</v>
      </c>
      <c r="P3227" s="183">
        <f>MONTH(All_Opps[[#This Row],[Close Date]])</f>
        <v>3</v>
      </c>
      <c r="Q3227" s="181">
        <f>WEEKNUM(All_Opps[[#This Row],[Close Date]],1)</f>
        <v>11</v>
      </c>
      <c r="R322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27" s="4" t="s">
        <v>6765</v>
      </c>
      <c r="T3227" s="4" t="s">
        <v>6766</v>
      </c>
      <c r="U3227" s="68">
        <v>45364</v>
      </c>
      <c r="V3227" s="347" t="s">
        <v>20</v>
      </c>
      <c r="W3227" s="341">
        <v>0</v>
      </c>
      <c r="X3227" s="4" t="s">
        <v>11</v>
      </c>
      <c r="Y3227" s="4" t="s">
        <v>328</v>
      </c>
      <c r="Z3227" s="68">
        <v>45367</v>
      </c>
    </row>
    <row r="3228" spans="1:26" ht="12.75" x14ac:dyDescent="0.35">
      <c r="A32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3228" s="181" t="str">
        <f>IF(All_Opps[[#This Row],[WeekMod]]&lt;&gt;"",CONCATENATE(All_Opps[[#This Row],[Opp Year]],"-",TEXT(All_Opps[[#This Row],[WeekMod]],"00#")),"")</f>
        <v>2024-057</v>
      </c>
      <c r="C32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3228" s="181" t="str">
        <f>CONCATENATE(All_Opps[[#This Row],[Opp Year]],"-",TEXT(All_Opps[[#This Row],[Week]],"00#"))</f>
        <v>2024-057</v>
      </c>
      <c r="E3228" s="181">
        <f>IFERROR(VALUE(RIGHT(All_Opps[[#This Row],[Opportunity Name]],2)),"")</f>
        <v>1</v>
      </c>
      <c r="F3228" s="181">
        <f>IFERROR(("20"&amp;LEFT(All_Opps[[#This Row],[Opportunity Name]],2))*1,"")</f>
        <v>2024</v>
      </c>
      <c r="G3228" s="181" t="str">
        <f>MID(All_Opps[[#This Row],[Opportunity Name]],3,2)</f>
        <v>05</v>
      </c>
      <c r="H3228" s="181" t="str">
        <f>LEFT(All_Opps[[#This Row],[Opportunity Name]],7)</f>
        <v>2405-13</v>
      </c>
      <c r="I3228" s="181" t="str" cm="1">
        <f t="array" ref="I32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28" s="181" t="str">
        <f>YEAR(All_Opps[[#This Row],[Close_Date]])&amp;"-"&amp;TEXT(MONTH(All_Opps[[#This Row],[Close_Date]]),"00")</f>
        <v>2024-01</v>
      </c>
      <c r="K3228" s="182">
        <f>All_Opps[[#This Row],[Created Date2]]*1</f>
        <v>45310</v>
      </c>
      <c r="L3228" s="183">
        <f>YEAR(All_Opps[[#This Row],[Created_Date]])</f>
        <v>2024</v>
      </c>
      <c r="M3228" s="184">
        <f>WEEKNUM(All_Opps[[#This Row],[Created_Date]],16)</f>
        <v>3</v>
      </c>
      <c r="N3228" s="182">
        <f>All_Opps[[#This Row],[Close Date]]*1</f>
        <v>45321</v>
      </c>
      <c r="O3228" s="185">
        <f>YEAR(All_Opps[[#This Row],[Close_Date]])</f>
        <v>2024</v>
      </c>
      <c r="P3228" s="183">
        <f>MONTH(All_Opps[[#This Row],[Close Date]])</f>
        <v>1</v>
      </c>
      <c r="Q3228" s="181">
        <f>WEEKNUM(All_Opps[[#This Row],[Close Date]],1)</f>
        <v>5</v>
      </c>
      <c r="R322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103</v>
      </c>
      <c r="S3228" s="4" t="s">
        <v>6767</v>
      </c>
      <c r="T3228" s="4" t="s">
        <v>6768</v>
      </c>
      <c r="U3228" s="68">
        <v>45321</v>
      </c>
      <c r="V3228" s="347" t="s">
        <v>19</v>
      </c>
      <c r="W3228" s="9">
        <v>9437</v>
      </c>
      <c r="X3228" s="4" t="s">
        <v>181</v>
      </c>
      <c r="Y3228" s="4" t="s">
        <v>1285</v>
      </c>
      <c r="Z3228" s="68">
        <v>45310</v>
      </c>
    </row>
    <row r="3229" spans="1:26" ht="12.75" x14ac:dyDescent="0.35">
      <c r="A32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</v>
      </c>
      <c r="B3229" s="181" t="str">
        <f>IF(All_Opps[[#This Row],[WeekMod]]&lt;&gt;"",CONCATENATE(All_Opps[[#This Row],[Opp Year]],"-",TEXT(All_Opps[[#This Row],[WeekMod]],"00#")),"")</f>
        <v>2025-005</v>
      </c>
      <c r="C32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</v>
      </c>
      <c r="D3229" s="181" t="str">
        <f>CONCATENATE(All_Opps[[#This Row],[Opp Year]],"-",TEXT(All_Opps[[#This Row],[Week]],"00#"))</f>
        <v>2025-005</v>
      </c>
      <c r="E3229" s="181">
        <f>IFERROR(VALUE(RIGHT(All_Opps[[#This Row],[Opportunity Name]],2)),"")</f>
        <v>2</v>
      </c>
      <c r="F3229" s="181">
        <f>IFERROR(("20"&amp;LEFT(All_Opps[[#This Row],[Opportunity Name]],2))*1,"")</f>
        <v>2025</v>
      </c>
      <c r="G3229" s="181" t="str">
        <f>MID(All_Opps[[#This Row],[Opportunity Name]],3,2)</f>
        <v>08</v>
      </c>
      <c r="H3229" s="181" t="str">
        <f>LEFT(All_Opps[[#This Row],[Opportunity Name]],7)</f>
        <v>2508 We</v>
      </c>
      <c r="I3229" s="181" t="str" cm="1">
        <f t="array" ref="I32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29" s="181" t="str">
        <f>YEAR(All_Opps[[#This Row],[Close_Date]])&amp;"-"&amp;TEXT(MONTH(All_Opps[[#This Row],[Close_Date]]),"00")</f>
        <v>2024-01</v>
      </c>
      <c r="K3229" s="182">
        <f>All_Opps[[#This Row],[Created Date2]]*1</f>
        <v>45294</v>
      </c>
      <c r="L3229" s="183">
        <f>YEAR(All_Opps[[#This Row],[Created_Date]])</f>
        <v>2024</v>
      </c>
      <c r="M3229" s="184">
        <f>WEEKNUM(All_Opps[[#This Row],[Created_Date]],16)</f>
        <v>1</v>
      </c>
      <c r="N3229" s="182">
        <f>All_Opps[[#This Row],[Close Date]]*1</f>
        <v>45322</v>
      </c>
      <c r="O3229" s="185">
        <f>YEAR(All_Opps[[#This Row],[Close_Date]])</f>
        <v>2024</v>
      </c>
      <c r="P3229" s="183">
        <f>MONTH(All_Opps[[#This Row],[Close Date]])</f>
        <v>1</v>
      </c>
      <c r="Q3229" s="181">
        <f>WEEKNUM(All_Opps[[#This Row],[Close Date]],1)</f>
        <v>5</v>
      </c>
      <c r="R322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29" s="4" t="s">
        <v>6769</v>
      </c>
      <c r="T3229" s="4" t="s">
        <v>6770</v>
      </c>
      <c r="U3229" s="68">
        <v>45322</v>
      </c>
      <c r="V3229" s="347" t="s">
        <v>18</v>
      </c>
      <c r="W3229" s="341">
        <v>116771</v>
      </c>
      <c r="X3229" s="4" t="s">
        <v>181</v>
      </c>
      <c r="Y3229" s="4" t="s">
        <v>328</v>
      </c>
      <c r="Z3229" s="68">
        <v>45294</v>
      </c>
    </row>
    <row r="3230" spans="1:26" ht="12.75" x14ac:dyDescent="0.35">
      <c r="A32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3230" s="181" t="str">
        <f>IF(All_Opps[[#This Row],[WeekMod]]&lt;&gt;"",CONCATENATE(All_Opps[[#This Row],[Opp Year]],"-",TEXT(All_Opps[[#This Row],[WeekMod]],"00#")),"")</f>
        <v>2024-063</v>
      </c>
      <c r="C32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3230" s="181" t="str">
        <f>CONCATENATE(All_Opps[[#This Row],[Opp Year]],"-",TEXT(All_Opps[[#This Row],[Week]],"00#"))</f>
        <v>2024-063</v>
      </c>
      <c r="E3230" s="181">
        <f>IFERROR(VALUE(RIGHT(All_Opps[[#This Row],[Opportunity Name]],2)),"")</f>
        <v>2</v>
      </c>
      <c r="F3230" s="181">
        <f>IFERROR(("20"&amp;LEFT(All_Opps[[#This Row],[Opportunity Name]],2))*1,"")</f>
        <v>2024</v>
      </c>
      <c r="G3230" s="181" t="str">
        <f>MID(All_Opps[[#This Row],[Opportunity Name]],3,2)</f>
        <v>06</v>
      </c>
      <c r="H3230" s="181" t="str">
        <f>LEFT(All_Opps[[#This Row],[Opportunity Name]],7)</f>
        <v>2406-05</v>
      </c>
      <c r="I3230" s="181" t="str" cm="1">
        <f t="array" ref="I32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30" s="181" t="str">
        <f>YEAR(All_Opps[[#This Row],[Close_Date]])&amp;"-"&amp;TEXT(MONTH(All_Opps[[#This Row],[Close_Date]]),"00")</f>
        <v>2024-03</v>
      </c>
      <c r="K3230" s="182">
        <f>All_Opps[[#This Row],[Created Date2]]*1</f>
        <v>45361</v>
      </c>
      <c r="L3230" s="183">
        <f>YEAR(All_Opps[[#This Row],[Created_Date]])</f>
        <v>2024</v>
      </c>
      <c r="M3230" s="184">
        <f>WEEKNUM(All_Opps[[#This Row],[Created_Date]],16)</f>
        <v>11</v>
      </c>
      <c r="N3230" s="182">
        <f>All_Opps[[#This Row],[Close Date]]*1</f>
        <v>45366</v>
      </c>
      <c r="O3230" s="185">
        <f>YEAR(All_Opps[[#This Row],[Close_Date]])</f>
        <v>2024</v>
      </c>
      <c r="P3230" s="183">
        <f>MONTH(All_Opps[[#This Row],[Close Date]])</f>
        <v>3</v>
      </c>
      <c r="Q3230" s="181">
        <f>WEEKNUM(All_Opps[[#This Row],[Close Date]],1)</f>
        <v>11</v>
      </c>
      <c r="R323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83</v>
      </c>
      <c r="S3230" s="4" t="s">
        <v>6771</v>
      </c>
      <c r="T3230" s="4" t="s">
        <v>6772</v>
      </c>
      <c r="U3230" s="68">
        <v>45366</v>
      </c>
      <c r="V3230" s="347" t="s">
        <v>19</v>
      </c>
      <c r="W3230" s="341">
        <v>49786</v>
      </c>
      <c r="X3230" s="4" t="s">
        <v>13</v>
      </c>
      <c r="Y3230" s="4" t="s">
        <v>328</v>
      </c>
      <c r="Z3230" s="68">
        <v>45361</v>
      </c>
    </row>
    <row r="3231" spans="1:26" ht="12.75" x14ac:dyDescent="0.35">
      <c r="A32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3231" s="181" t="str">
        <f>IF(All_Opps[[#This Row],[WeekMod]]&lt;&gt;"",CONCATENATE(All_Opps[[#This Row],[Opp Year]],"-",TEXT(All_Opps[[#This Row],[WeekMod]],"00#")),"")</f>
        <v>2024-064</v>
      </c>
      <c r="C32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3231" s="181" t="str">
        <f>CONCATENATE(All_Opps[[#This Row],[Opp Year]],"-",TEXT(All_Opps[[#This Row],[Week]],"00#"))</f>
        <v>2024-064</v>
      </c>
      <c r="E3231" s="181">
        <f>IFERROR(VALUE(RIGHT(All_Opps[[#This Row],[Opportunity Name]],2)),"")</f>
        <v>1</v>
      </c>
      <c r="F3231" s="181">
        <f>IFERROR(("20"&amp;LEFT(All_Opps[[#This Row],[Opportunity Name]],2))*1,"")</f>
        <v>2024</v>
      </c>
      <c r="G3231" s="181" t="str">
        <f>MID(All_Opps[[#This Row],[Opportunity Name]],3,2)</f>
        <v>03</v>
      </c>
      <c r="H3231" s="181" t="str">
        <f>LEFT(All_Opps[[#This Row],[Opportunity Name]],7)</f>
        <v>2403-08</v>
      </c>
      <c r="I3231" s="181" t="str" cm="1">
        <f t="array" ref="I32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31" s="181" t="str">
        <f>YEAR(All_Opps[[#This Row],[Close_Date]])&amp;"-"&amp;TEXT(MONTH(All_Opps[[#This Row],[Close_Date]]),"00")</f>
        <v>2024-03</v>
      </c>
      <c r="K3231" s="182">
        <f>All_Opps[[#This Row],[Created Date2]]*1</f>
        <v>45374</v>
      </c>
      <c r="L3231" s="183">
        <f>YEAR(All_Opps[[#This Row],[Created_Date]])</f>
        <v>2024</v>
      </c>
      <c r="M3231" s="184">
        <f>WEEKNUM(All_Opps[[#This Row],[Created_Date]],16)</f>
        <v>13</v>
      </c>
      <c r="N3231" s="182">
        <f>All_Opps[[#This Row],[Close Date]]*1</f>
        <v>45374</v>
      </c>
      <c r="O3231" s="185">
        <f>YEAR(All_Opps[[#This Row],[Close_Date]])</f>
        <v>2024</v>
      </c>
      <c r="P3231" s="183">
        <f>MONTH(All_Opps[[#This Row],[Close Date]])</f>
        <v>3</v>
      </c>
      <c r="Q3231" s="181">
        <f>WEEKNUM(All_Opps[[#This Row],[Close Date]],1)</f>
        <v>12</v>
      </c>
      <c r="R323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31" s="4" t="s">
        <v>6773</v>
      </c>
      <c r="T3231" s="4" t="s">
        <v>6774</v>
      </c>
      <c r="U3231" s="68">
        <v>45374</v>
      </c>
      <c r="V3231" s="347" t="s">
        <v>23</v>
      </c>
      <c r="W3231" s="341">
        <v>2692</v>
      </c>
      <c r="X3231" s="4" t="s">
        <v>13</v>
      </c>
      <c r="Y3231" s="4" t="s">
        <v>328</v>
      </c>
      <c r="Z3231" s="68">
        <v>45374</v>
      </c>
    </row>
    <row r="3232" spans="1:26" ht="12.75" x14ac:dyDescent="0.35">
      <c r="A32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3232" s="181" t="str">
        <f>IF(All_Opps[[#This Row],[WeekMod]]&lt;&gt;"",CONCATENATE(All_Opps[[#This Row],[Opp Year]],"-",TEXT(All_Opps[[#This Row],[WeekMod]],"00#")),"")</f>
        <v>2024-058</v>
      </c>
      <c r="C32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3232" s="181" t="str">
        <f>CONCATENATE(All_Opps[[#This Row],[Opp Year]],"-",TEXT(All_Opps[[#This Row],[Week]],"00#"))</f>
        <v>2024-058</v>
      </c>
      <c r="E3232" s="181">
        <f>IFERROR(VALUE(RIGHT(All_Opps[[#This Row],[Opportunity Name]],2)),"")</f>
        <v>2</v>
      </c>
      <c r="F3232" s="181">
        <f>IFERROR(("20"&amp;LEFT(All_Opps[[#This Row],[Opportunity Name]],2))*1,"")</f>
        <v>2024</v>
      </c>
      <c r="G3232" s="181" t="str">
        <f>MID(All_Opps[[#This Row],[Opportunity Name]],3,2)</f>
        <v>10</v>
      </c>
      <c r="H3232" s="181" t="str">
        <f>LEFT(All_Opps[[#This Row],[Opportunity Name]],7)</f>
        <v>2410-07</v>
      </c>
      <c r="I3232" s="181" t="str" cm="1">
        <f t="array" ref="I32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32" s="181" t="str">
        <f>YEAR(All_Opps[[#This Row],[Close_Date]])&amp;"-"&amp;TEXT(MONTH(All_Opps[[#This Row],[Close_Date]]),"00")</f>
        <v>2024-02</v>
      </c>
      <c r="K3232" s="182">
        <f>All_Opps[[#This Row],[Created Date2]]*1</f>
        <v>45315</v>
      </c>
      <c r="L3232" s="183">
        <f>YEAR(All_Opps[[#This Row],[Created_Date]])</f>
        <v>2024</v>
      </c>
      <c r="M3232" s="184">
        <f>WEEKNUM(All_Opps[[#This Row],[Created_Date]],16)</f>
        <v>4</v>
      </c>
      <c r="N3232" s="182">
        <f>All_Opps[[#This Row],[Close Date]]*1</f>
        <v>45331</v>
      </c>
      <c r="O3232" s="185">
        <f>YEAR(All_Opps[[#This Row],[Close_Date]])</f>
        <v>2024</v>
      </c>
      <c r="P3232" s="183">
        <f>MONTH(All_Opps[[#This Row],[Close Date]])</f>
        <v>2</v>
      </c>
      <c r="Q3232" s="181">
        <f>WEEKNUM(All_Opps[[#This Row],[Close Date]],1)</f>
        <v>6</v>
      </c>
      <c r="R323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251</v>
      </c>
      <c r="S3232" s="4" t="s">
        <v>6775</v>
      </c>
      <c r="T3232" s="4" t="s">
        <v>6776</v>
      </c>
      <c r="U3232" s="68">
        <v>45331</v>
      </c>
      <c r="V3232" s="347" t="s">
        <v>19</v>
      </c>
      <c r="W3232" s="341">
        <v>52063</v>
      </c>
      <c r="X3232" s="4" t="s">
        <v>159</v>
      </c>
      <c r="Y3232" s="4" t="s">
        <v>328</v>
      </c>
      <c r="Z3232" s="68">
        <v>45315</v>
      </c>
    </row>
    <row r="3233" spans="1:26" ht="12.75" x14ac:dyDescent="0.35">
      <c r="A32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3233" s="181" t="str">
        <f>IF(All_Opps[[#This Row],[WeekMod]]&lt;&gt;"",CONCATENATE(All_Opps[[#This Row],[Opp Year]],"-",TEXT(All_Opps[[#This Row],[WeekMod]],"00#")),"")</f>
        <v>2024-062</v>
      </c>
      <c r="C32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3233" s="181" t="str">
        <f>CONCATENATE(All_Opps[[#This Row],[Opp Year]],"-",TEXT(All_Opps[[#This Row],[Week]],"00#"))</f>
        <v>2024-062</v>
      </c>
      <c r="E3233" s="181">
        <f>IFERROR(VALUE(RIGHT(All_Opps[[#This Row],[Opportunity Name]],2)),"")</f>
        <v>4</v>
      </c>
      <c r="F3233" s="181">
        <f>IFERROR(("20"&amp;LEFT(All_Opps[[#This Row],[Opportunity Name]],2))*1,"")</f>
        <v>2024</v>
      </c>
      <c r="G3233" s="181" t="str">
        <f>MID(All_Opps[[#This Row],[Opportunity Name]],3,2)</f>
        <v>06</v>
      </c>
      <c r="H3233" s="181" t="str">
        <f>LEFT(All_Opps[[#This Row],[Opportunity Name]],7)</f>
        <v>2406-21</v>
      </c>
      <c r="I3233" s="181" t="str" cm="1">
        <f t="array" ref="I32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33" s="181" t="str">
        <f>YEAR(All_Opps[[#This Row],[Close_Date]])&amp;"-"&amp;TEXT(MONTH(All_Opps[[#This Row],[Close_Date]]),"00")</f>
        <v>2024-03</v>
      </c>
      <c r="K3233" s="182">
        <f>All_Opps[[#This Row],[Created Date2]]*1</f>
        <v>45346</v>
      </c>
      <c r="L3233" s="183">
        <f>YEAR(All_Opps[[#This Row],[Created_Date]])</f>
        <v>2024</v>
      </c>
      <c r="M3233" s="184">
        <f>WEEKNUM(All_Opps[[#This Row],[Created_Date]],16)</f>
        <v>9</v>
      </c>
      <c r="N3233" s="182">
        <f>All_Opps[[#This Row],[Close Date]]*1</f>
        <v>45360</v>
      </c>
      <c r="O3233" s="185">
        <f>YEAR(All_Opps[[#This Row],[Close_Date]])</f>
        <v>2024</v>
      </c>
      <c r="P3233" s="183">
        <f>MONTH(All_Opps[[#This Row],[Close Date]])</f>
        <v>3</v>
      </c>
      <c r="Q3233" s="181">
        <f>WEEKNUM(All_Opps[[#This Row],[Close Date]],1)</f>
        <v>10</v>
      </c>
      <c r="R323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98</v>
      </c>
      <c r="S3233" s="4" t="s">
        <v>6777</v>
      </c>
      <c r="T3233" s="4" t="s">
        <v>6778</v>
      </c>
      <c r="U3233" s="68">
        <v>45360</v>
      </c>
      <c r="V3233" s="347" t="s">
        <v>19</v>
      </c>
      <c r="W3233" s="9">
        <v>45734</v>
      </c>
      <c r="X3233" s="4" t="s">
        <v>5</v>
      </c>
      <c r="Y3233" s="4" t="s">
        <v>1285</v>
      </c>
      <c r="Z3233" s="68">
        <v>45346</v>
      </c>
    </row>
    <row r="3234" spans="1:26" ht="12.75" x14ac:dyDescent="0.35">
      <c r="A32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3234" s="181" t="str">
        <f>IF(All_Opps[[#This Row],[WeekMod]]&lt;&gt;"",CONCATENATE(All_Opps[[#This Row],[Opp Year]],"-",TEXT(All_Opps[[#This Row],[WeekMod]],"00#")),"")</f>
        <v>2024-057</v>
      </c>
      <c r="C32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3234" s="181" t="str">
        <f>CONCATENATE(All_Opps[[#This Row],[Opp Year]],"-",TEXT(All_Opps[[#This Row],[Week]],"00#"))</f>
        <v>2024-057</v>
      </c>
      <c r="E3234" s="181">
        <f>IFERROR(VALUE(RIGHT(All_Opps[[#This Row],[Opportunity Name]],2)),"")</f>
        <v>1</v>
      </c>
      <c r="F3234" s="181">
        <f>IFERROR(("20"&amp;LEFT(All_Opps[[#This Row],[Opportunity Name]],2))*1,"")</f>
        <v>2024</v>
      </c>
      <c r="G3234" s="181" t="str">
        <f>MID(All_Opps[[#This Row],[Opportunity Name]],3,2)</f>
        <v>05</v>
      </c>
      <c r="H3234" s="181" t="str">
        <f>LEFT(All_Opps[[#This Row],[Opportunity Name]],7)</f>
        <v>2405-15</v>
      </c>
      <c r="I3234" s="181" t="str" cm="1">
        <f t="array" ref="I32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34" s="181" t="str">
        <f>YEAR(All_Opps[[#This Row],[Close_Date]])&amp;"-"&amp;TEXT(MONTH(All_Opps[[#This Row],[Close_Date]]),"00")</f>
        <v>2024-02</v>
      </c>
      <c r="K3234" s="182">
        <f>All_Opps[[#This Row],[Created Date2]]*1</f>
        <v>45321</v>
      </c>
      <c r="L3234" s="183">
        <f>YEAR(All_Opps[[#This Row],[Created_Date]])</f>
        <v>2024</v>
      </c>
      <c r="M3234" s="184">
        <f>WEEKNUM(All_Opps[[#This Row],[Created_Date]],16)</f>
        <v>5</v>
      </c>
      <c r="N3234" s="182">
        <f>All_Opps[[#This Row],[Close Date]]*1</f>
        <v>45324</v>
      </c>
      <c r="O3234" s="185">
        <f>YEAR(All_Opps[[#This Row],[Close_Date]])</f>
        <v>2024</v>
      </c>
      <c r="P3234" s="183">
        <f>MONTH(All_Opps[[#This Row],[Close Date]])</f>
        <v>2</v>
      </c>
      <c r="Q3234" s="181">
        <f>WEEKNUM(All_Opps[[#This Row],[Close Date]],1)</f>
        <v>5</v>
      </c>
      <c r="R323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92</v>
      </c>
      <c r="S3234" s="4" t="s">
        <v>6779</v>
      </c>
      <c r="T3234" s="4" t="s">
        <v>6780</v>
      </c>
      <c r="U3234" s="68">
        <v>45324</v>
      </c>
      <c r="V3234" s="347" t="s">
        <v>19</v>
      </c>
      <c r="W3234" s="9">
        <v>14875</v>
      </c>
      <c r="X3234" s="4" t="s">
        <v>24</v>
      </c>
      <c r="Y3234" s="4" t="s">
        <v>1285</v>
      </c>
      <c r="Z3234" s="68">
        <v>45321</v>
      </c>
    </row>
    <row r="3235" spans="1:26" ht="12.75" x14ac:dyDescent="0.35">
      <c r="A32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3235" s="181" t="str">
        <f>IF(All_Opps[[#This Row],[WeekMod]]&lt;&gt;"",CONCATENATE(All_Opps[[#This Row],[Opp Year]],"-",TEXT(All_Opps[[#This Row],[WeekMod]],"00#")),"")</f>
        <v>2024-066</v>
      </c>
      <c r="C32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3235" s="181" t="str">
        <f>CONCATENATE(All_Opps[[#This Row],[Opp Year]],"-",TEXT(All_Opps[[#This Row],[Week]],"00#"))</f>
        <v>2024-066</v>
      </c>
      <c r="E3235" s="181">
        <f>IFERROR(VALUE(RIGHT(All_Opps[[#This Row],[Opportunity Name]],2)),"")</f>
        <v>2</v>
      </c>
      <c r="F3235" s="181">
        <f>IFERROR(("20"&amp;LEFT(All_Opps[[#This Row],[Opportunity Name]],2))*1,"")</f>
        <v>2024</v>
      </c>
      <c r="G3235" s="181" t="str">
        <f>MID(All_Opps[[#This Row],[Opportunity Name]],3,2)</f>
        <v>05</v>
      </c>
      <c r="H3235" s="181" t="str">
        <f>LEFT(All_Opps[[#This Row],[Opportunity Name]],7)</f>
        <v>2405-14</v>
      </c>
      <c r="I3235" s="181" t="str" cm="1">
        <f t="array" ref="I32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35" s="181" t="str">
        <f>YEAR(All_Opps[[#This Row],[Close_Date]])&amp;"-"&amp;TEXT(MONTH(All_Opps[[#This Row],[Close_Date]]),"00")</f>
        <v>2024-03</v>
      </c>
      <c r="K3235" s="182">
        <f>All_Opps[[#This Row],[Created Date2]]*1</f>
        <v>45370</v>
      </c>
      <c r="L3235" s="183">
        <f>YEAR(All_Opps[[#This Row],[Created_Date]])</f>
        <v>2024</v>
      </c>
      <c r="M3235" s="184">
        <f>WEEKNUM(All_Opps[[#This Row],[Created_Date]],16)</f>
        <v>12</v>
      </c>
      <c r="N3235" s="182">
        <f>All_Opps[[#This Row],[Close Date]]*1</f>
        <v>45382</v>
      </c>
      <c r="O3235" s="185">
        <f>YEAR(All_Opps[[#This Row],[Close_Date]])</f>
        <v>2024</v>
      </c>
      <c r="P3235" s="183">
        <f>MONTH(All_Opps[[#This Row],[Close Date]])</f>
        <v>3</v>
      </c>
      <c r="Q3235" s="181">
        <f>WEEKNUM(All_Opps[[#This Row],[Close Date]],1)</f>
        <v>14</v>
      </c>
      <c r="R323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43</v>
      </c>
      <c r="S3235" s="4" t="s">
        <v>6781</v>
      </c>
      <c r="T3235" s="4" t="s">
        <v>6782</v>
      </c>
      <c r="U3235" s="68">
        <v>45382</v>
      </c>
      <c r="V3235" s="347" t="s">
        <v>19</v>
      </c>
      <c r="W3235" s="341">
        <v>50588</v>
      </c>
      <c r="X3235" s="4" t="s">
        <v>15</v>
      </c>
      <c r="Y3235" s="4" t="s">
        <v>328</v>
      </c>
      <c r="Z3235" s="68">
        <v>45370</v>
      </c>
    </row>
    <row r="3236" spans="1:26" ht="12.75" x14ac:dyDescent="0.35">
      <c r="A32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</v>
      </c>
      <c r="B3236" s="181" t="str">
        <f>IF(All_Opps[[#This Row],[WeekMod]]&lt;&gt;"",CONCATENATE(All_Opps[[#This Row],[Opp Year]],"-",TEXT(All_Opps[[#This Row],[WeekMod]],"00#")),"")</f>
        <v>2025-008</v>
      </c>
      <c r="C32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</v>
      </c>
      <c r="D3236" s="181" t="str">
        <f>CONCATENATE(All_Opps[[#This Row],[Opp Year]],"-",TEXT(All_Opps[[#This Row],[Week]],"00#"))</f>
        <v>2025-008</v>
      </c>
      <c r="E3236" s="181">
        <f>IFERROR(VALUE(RIGHT(All_Opps[[#This Row],[Opportunity Name]],2)),"")</f>
        <v>4</v>
      </c>
      <c r="F3236" s="181">
        <f>IFERROR(("20"&amp;LEFT(All_Opps[[#This Row],[Opportunity Name]],2))*1,"")</f>
        <v>2025</v>
      </c>
      <c r="G3236" s="181" t="str">
        <f>MID(All_Opps[[#This Row],[Opportunity Name]],3,2)</f>
        <v>02</v>
      </c>
      <c r="H3236" s="181" t="str">
        <f>LEFT(All_Opps[[#This Row],[Opportunity Name]],7)</f>
        <v>2502 Ze</v>
      </c>
      <c r="I3236" s="181" t="str" cm="1">
        <f t="array" ref="I32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36" s="181" t="str">
        <f>YEAR(All_Opps[[#This Row],[Close_Date]])&amp;"-"&amp;TEXT(MONTH(All_Opps[[#This Row],[Close_Date]]),"00")</f>
        <v>2024-02</v>
      </c>
      <c r="K3236" s="182">
        <f>All_Opps[[#This Row],[Created Date2]]*1</f>
        <v>45331</v>
      </c>
      <c r="L3236" s="183">
        <f>YEAR(All_Opps[[#This Row],[Created_Date]])</f>
        <v>2024</v>
      </c>
      <c r="M3236" s="184">
        <f>WEEKNUM(All_Opps[[#This Row],[Created_Date]],16)</f>
        <v>6</v>
      </c>
      <c r="N3236" s="182">
        <f>All_Opps[[#This Row],[Close Date]]*1</f>
        <v>45343</v>
      </c>
      <c r="O3236" s="185">
        <f>YEAR(All_Opps[[#This Row],[Close_Date]])</f>
        <v>2024</v>
      </c>
      <c r="P3236" s="183">
        <f>MONTH(All_Opps[[#This Row],[Close Date]])</f>
        <v>2</v>
      </c>
      <c r="Q3236" s="181">
        <f>WEEKNUM(All_Opps[[#This Row],[Close Date]],1)</f>
        <v>8</v>
      </c>
      <c r="R323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36" s="4" t="s">
        <v>6783</v>
      </c>
      <c r="T3236" s="4" t="s">
        <v>6784</v>
      </c>
      <c r="U3236" s="68">
        <v>45343</v>
      </c>
      <c r="V3236" s="347" t="s">
        <v>18</v>
      </c>
      <c r="W3236" s="9">
        <v>37375</v>
      </c>
      <c r="X3236" s="4" t="s">
        <v>15</v>
      </c>
      <c r="Y3236" s="4" t="s">
        <v>1285</v>
      </c>
      <c r="Z3236" s="68">
        <v>45331</v>
      </c>
    </row>
    <row r="3237" spans="1:26" ht="12.75" x14ac:dyDescent="0.35">
      <c r="A32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3237" s="181" t="str">
        <f>IF(All_Opps[[#This Row],[WeekMod]]&lt;&gt;"",CONCATENATE(All_Opps[[#This Row],[Opp Year]],"-",TEXT(All_Opps[[#This Row],[WeekMod]],"00#")),"")</f>
        <v>2024-058</v>
      </c>
      <c r="C32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3237" s="181" t="str">
        <f>CONCATENATE(All_Opps[[#This Row],[Opp Year]],"-",TEXT(All_Opps[[#This Row],[Week]],"00#"))</f>
        <v>2024-058</v>
      </c>
      <c r="E3237" s="181">
        <f>IFERROR(VALUE(RIGHT(All_Opps[[#This Row],[Opportunity Name]],2)),"")</f>
        <v>1</v>
      </c>
      <c r="F3237" s="181">
        <f>IFERROR(("20"&amp;LEFT(All_Opps[[#This Row],[Opportunity Name]],2))*1,"")</f>
        <v>2024</v>
      </c>
      <c r="G3237" s="181" t="str">
        <f>MID(All_Opps[[#This Row],[Opportunity Name]],3,2)</f>
        <v>08</v>
      </c>
      <c r="H3237" s="181" t="str">
        <f>LEFT(All_Opps[[#This Row],[Opportunity Name]],7)</f>
        <v>2408-23</v>
      </c>
      <c r="I3237" s="181" t="str" cm="1">
        <f t="array" ref="I32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37" s="181" t="str">
        <f>YEAR(All_Opps[[#This Row],[Close_Date]])&amp;"-"&amp;TEXT(MONTH(All_Opps[[#This Row],[Close_Date]]),"00")</f>
        <v>2024-02</v>
      </c>
      <c r="K3237" s="182">
        <f>All_Opps[[#This Row],[Created Date2]]*1</f>
        <v>45323</v>
      </c>
      <c r="L3237" s="183">
        <f>YEAR(All_Opps[[#This Row],[Created_Date]])</f>
        <v>2024</v>
      </c>
      <c r="M3237" s="184">
        <f>WEEKNUM(All_Opps[[#This Row],[Created_Date]],16)</f>
        <v>5</v>
      </c>
      <c r="N3237" s="182">
        <f>All_Opps[[#This Row],[Close Date]]*1</f>
        <v>45326</v>
      </c>
      <c r="O3237" s="185">
        <f>YEAR(All_Opps[[#This Row],[Close_Date]])</f>
        <v>2024</v>
      </c>
      <c r="P3237" s="183">
        <f>MONTH(All_Opps[[#This Row],[Close Date]])</f>
        <v>2</v>
      </c>
      <c r="Q3237" s="181">
        <f>WEEKNUM(All_Opps[[#This Row],[Close Date]],1)</f>
        <v>6</v>
      </c>
      <c r="R323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182</v>
      </c>
      <c r="S3237" s="4" t="s">
        <v>6785</v>
      </c>
      <c r="T3237" s="4" t="s">
        <v>6786</v>
      </c>
      <c r="U3237" s="68">
        <v>45326</v>
      </c>
      <c r="V3237" s="347" t="s">
        <v>19</v>
      </c>
      <c r="W3237" s="9">
        <v>49709</v>
      </c>
      <c r="X3237" s="4" t="s">
        <v>6</v>
      </c>
      <c r="Y3237" s="4" t="s">
        <v>1285</v>
      </c>
      <c r="Z3237" s="68">
        <v>45323</v>
      </c>
    </row>
    <row r="3238" spans="1:26" ht="12.75" x14ac:dyDescent="0.35">
      <c r="A32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3238" s="181" t="str">
        <f>IF(All_Opps[[#This Row],[WeekMod]]&lt;&gt;"",CONCATENATE(All_Opps[[#This Row],[Opp Year]],"-",TEXT(All_Opps[[#This Row],[WeekMod]],"00#")),"")</f>
        <v>2024-063</v>
      </c>
      <c r="C32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3238" s="181" t="str">
        <f>CONCATENATE(All_Opps[[#This Row],[Opp Year]],"-",TEXT(All_Opps[[#This Row],[Week]],"00#"))</f>
        <v>2024-063</v>
      </c>
      <c r="E3238" s="181">
        <f>IFERROR(VALUE(RIGHT(All_Opps[[#This Row],[Opportunity Name]],2)),"")</f>
        <v>2</v>
      </c>
      <c r="F3238" s="181">
        <f>IFERROR(("20"&amp;LEFT(All_Opps[[#This Row],[Opportunity Name]],2))*1,"")</f>
        <v>2024</v>
      </c>
      <c r="G3238" s="181" t="str">
        <f>MID(All_Opps[[#This Row],[Opportunity Name]],3,2)</f>
        <v>08</v>
      </c>
      <c r="H3238" s="181" t="str">
        <f>LEFT(All_Opps[[#This Row],[Opportunity Name]],7)</f>
        <v>2408-23</v>
      </c>
      <c r="I3238" s="181" t="str" cm="1">
        <f t="array" ref="I32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38" s="181" t="str">
        <f>YEAR(All_Opps[[#This Row],[Close_Date]])&amp;"-"&amp;TEXT(MONTH(All_Opps[[#This Row],[Close_Date]]),"00")</f>
        <v>2024-03</v>
      </c>
      <c r="K3238" s="182">
        <f>All_Opps[[#This Row],[Created Date2]]*1</f>
        <v>45362</v>
      </c>
      <c r="L3238" s="183">
        <f>YEAR(All_Opps[[#This Row],[Created_Date]])</f>
        <v>2024</v>
      </c>
      <c r="M3238" s="184">
        <f>WEEKNUM(All_Opps[[#This Row],[Created_Date]],16)</f>
        <v>11</v>
      </c>
      <c r="N3238" s="182">
        <f>All_Opps[[#This Row],[Close Date]]*1</f>
        <v>45365</v>
      </c>
      <c r="O3238" s="185">
        <f>YEAR(All_Opps[[#This Row],[Close_Date]])</f>
        <v>2024</v>
      </c>
      <c r="P3238" s="183">
        <f>MONTH(All_Opps[[#This Row],[Close Date]])</f>
        <v>3</v>
      </c>
      <c r="Q3238" s="181">
        <f>WEEKNUM(All_Opps[[#This Row],[Close Date]],1)</f>
        <v>11</v>
      </c>
      <c r="R323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143</v>
      </c>
      <c r="S3238" s="4" t="s">
        <v>6787</v>
      </c>
      <c r="T3238" s="4" t="s">
        <v>6788</v>
      </c>
      <c r="U3238" s="68">
        <v>45365</v>
      </c>
      <c r="V3238" s="347" t="s">
        <v>19</v>
      </c>
      <c r="W3238" s="9">
        <v>32647</v>
      </c>
      <c r="X3238" s="4" t="s">
        <v>15</v>
      </c>
      <c r="Y3238" s="4" t="s">
        <v>1285</v>
      </c>
      <c r="Z3238" s="68">
        <v>45362</v>
      </c>
    </row>
    <row r="3239" spans="1:26" ht="12.75" x14ac:dyDescent="0.35">
      <c r="A32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3239" s="181" t="str">
        <f>IF(All_Opps[[#This Row],[WeekMod]]&lt;&gt;"",CONCATENATE(All_Opps[[#This Row],[Opp Year]],"-",TEXT(All_Opps[[#This Row],[WeekMod]],"00#")),"")</f>
        <v>2024-061</v>
      </c>
      <c r="C32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3239" s="181" t="str">
        <f>CONCATENATE(All_Opps[[#This Row],[Opp Year]],"-",TEXT(All_Opps[[#This Row],[Week]],"00#"))</f>
        <v>2024-061</v>
      </c>
      <c r="E3239" s="181">
        <f>IFERROR(VALUE(RIGHT(All_Opps[[#This Row],[Opportunity Name]],2)),"")</f>
        <v>3</v>
      </c>
      <c r="F3239" s="181">
        <f>IFERROR(("20"&amp;LEFT(All_Opps[[#This Row],[Opportunity Name]],2))*1,"")</f>
        <v>2024</v>
      </c>
      <c r="G3239" s="181" t="str">
        <f>MID(All_Opps[[#This Row],[Opportunity Name]],3,2)</f>
        <v>07</v>
      </c>
      <c r="H3239" s="181" t="str">
        <f>LEFT(All_Opps[[#This Row],[Opportunity Name]],7)</f>
        <v>2407 So</v>
      </c>
      <c r="I3239" s="181" t="str" cm="1">
        <f t="array" ref="I32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39" s="181" t="str">
        <f>YEAR(All_Opps[[#This Row],[Close_Date]])&amp;"-"&amp;TEXT(MONTH(All_Opps[[#This Row],[Close_Date]]),"00")</f>
        <v>2024-03</v>
      </c>
      <c r="K3239" s="182">
        <f>All_Opps[[#This Row],[Created Date2]]*1</f>
        <v>45350</v>
      </c>
      <c r="L3239" s="183">
        <f>YEAR(All_Opps[[#This Row],[Created_Date]])</f>
        <v>2024</v>
      </c>
      <c r="M3239" s="184">
        <f>WEEKNUM(All_Opps[[#This Row],[Created_Date]],16)</f>
        <v>9</v>
      </c>
      <c r="N3239" s="182">
        <f>All_Opps[[#This Row],[Close Date]]*1</f>
        <v>45353</v>
      </c>
      <c r="O3239" s="185">
        <f>YEAR(All_Opps[[#This Row],[Close_Date]])</f>
        <v>2024</v>
      </c>
      <c r="P3239" s="183">
        <f>MONTH(All_Opps[[#This Row],[Close Date]])</f>
        <v>3</v>
      </c>
      <c r="Q3239" s="181">
        <f>WEEKNUM(All_Opps[[#This Row],[Close Date]],1)</f>
        <v>9</v>
      </c>
      <c r="R323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39" s="4" t="s">
        <v>6789</v>
      </c>
      <c r="T3239" s="4" t="s">
        <v>6790</v>
      </c>
      <c r="U3239" s="68">
        <v>45353</v>
      </c>
      <c r="V3239" s="347" t="s">
        <v>18</v>
      </c>
      <c r="W3239" s="9">
        <v>68580</v>
      </c>
      <c r="X3239" s="4" t="s">
        <v>15</v>
      </c>
      <c r="Y3239" s="4" t="s">
        <v>1285</v>
      </c>
      <c r="Z3239" s="68">
        <v>45350</v>
      </c>
    </row>
    <row r="3240" spans="1:26" ht="12.75" x14ac:dyDescent="0.35">
      <c r="A32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3240" s="181" t="str">
        <f>IF(All_Opps[[#This Row],[WeekMod]]&lt;&gt;"",CONCATENATE(All_Opps[[#This Row],[Opp Year]],"-",TEXT(All_Opps[[#This Row],[WeekMod]],"00#")),"")</f>
        <v>2024-063</v>
      </c>
      <c r="C32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3240" s="181" t="str">
        <f>CONCATENATE(All_Opps[[#This Row],[Opp Year]],"-",TEXT(All_Opps[[#This Row],[Week]],"00#"))</f>
        <v>2024-063</v>
      </c>
      <c r="E3240" s="181">
        <f>IFERROR(VALUE(RIGHT(All_Opps[[#This Row],[Opportunity Name]],2)),"")</f>
        <v>2</v>
      </c>
      <c r="F3240" s="181">
        <f>IFERROR(("20"&amp;LEFT(All_Opps[[#This Row],[Opportunity Name]],2))*1,"")</f>
        <v>2024</v>
      </c>
      <c r="G3240" s="181" t="str">
        <f>MID(All_Opps[[#This Row],[Opportunity Name]],3,2)</f>
        <v>10</v>
      </c>
      <c r="H3240" s="181" t="str">
        <f>LEFT(All_Opps[[#This Row],[Opportunity Name]],7)</f>
        <v>2410-08</v>
      </c>
      <c r="I3240" s="181" t="str" cm="1">
        <f t="array" ref="I32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40" s="181" t="str">
        <f>YEAR(All_Opps[[#This Row],[Close_Date]])&amp;"-"&amp;TEXT(MONTH(All_Opps[[#This Row],[Close_Date]]),"00")</f>
        <v>2024-03</v>
      </c>
      <c r="K3240" s="182">
        <f>All_Opps[[#This Row],[Created Date2]]*1</f>
        <v>45351</v>
      </c>
      <c r="L3240" s="183">
        <f>YEAR(All_Opps[[#This Row],[Created_Date]])</f>
        <v>2024</v>
      </c>
      <c r="M3240" s="184">
        <f>WEEKNUM(All_Opps[[#This Row],[Created_Date]],16)</f>
        <v>9</v>
      </c>
      <c r="N3240" s="182">
        <f>All_Opps[[#This Row],[Close Date]]*1</f>
        <v>45363</v>
      </c>
      <c r="O3240" s="185">
        <f>YEAR(All_Opps[[#This Row],[Close_Date]])</f>
        <v>2024</v>
      </c>
      <c r="P3240" s="183">
        <f>MONTH(All_Opps[[#This Row],[Close Date]])</f>
        <v>3</v>
      </c>
      <c r="Q3240" s="181">
        <f>WEEKNUM(All_Opps[[#This Row],[Close Date]],1)</f>
        <v>11</v>
      </c>
      <c r="R324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215</v>
      </c>
      <c r="S3240" s="4" t="s">
        <v>6791</v>
      </c>
      <c r="T3240" s="4" t="s">
        <v>6792</v>
      </c>
      <c r="U3240" s="68">
        <v>45363</v>
      </c>
      <c r="V3240" s="347" t="s">
        <v>19</v>
      </c>
      <c r="W3240" s="341">
        <v>68040</v>
      </c>
      <c r="X3240" s="4" t="s">
        <v>13</v>
      </c>
      <c r="Y3240" s="4" t="s">
        <v>328</v>
      </c>
      <c r="Z3240" s="68">
        <v>45351</v>
      </c>
    </row>
    <row r="3241" spans="1:26" ht="12.75" x14ac:dyDescent="0.35">
      <c r="A32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11</v>
      </c>
      <c r="B3241" s="181" t="str">
        <f>IF(All_Opps[[#This Row],[WeekMod]]&lt;&gt;"",CONCATENATE(All_Opps[[#This Row],[Opp Year]],"-",TEXT(All_Opps[[#This Row],[WeekMod]],"00#")),"")</f>
        <v>2025-011</v>
      </c>
      <c r="C32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11</v>
      </c>
      <c r="D3241" s="181" t="str">
        <f>CONCATENATE(All_Opps[[#This Row],[Opp Year]],"-",TEXT(All_Opps[[#This Row],[Week]],"00#"))</f>
        <v>2025-011</v>
      </c>
      <c r="E3241" s="181">
        <f>IFERROR(VALUE(RIGHT(All_Opps[[#This Row],[Opportunity Name]],2)),"")</f>
        <v>6</v>
      </c>
      <c r="F3241" s="181">
        <f>IFERROR(("20"&amp;LEFT(All_Opps[[#This Row],[Opportunity Name]],2))*1,"")</f>
        <v>2025</v>
      </c>
      <c r="G3241" s="181" t="str">
        <f>MID(All_Opps[[#This Row],[Opportunity Name]],3,2)</f>
        <v>12</v>
      </c>
      <c r="H3241" s="181" t="str">
        <f>LEFT(All_Opps[[#This Row],[Opportunity Name]],7)</f>
        <v>2512-02</v>
      </c>
      <c r="I3241" s="181" t="str" cm="1">
        <f t="array" ref="I32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41" s="181" t="str">
        <f>YEAR(All_Opps[[#This Row],[Close_Date]])&amp;"-"&amp;TEXT(MONTH(All_Opps[[#This Row],[Close_Date]]),"00")</f>
        <v>2024-03</v>
      </c>
      <c r="K3241" s="182">
        <f>All_Opps[[#This Row],[Created Date2]]*1</f>
        <v>45336</v>
      </c>
      <c r="L3241" s="183">
        <f>YEAR(All_Opps[[#This Row],[Created_Date]])</f>
        <v>2024</v>
      </c>
      <c r="M3241" s="184">
        <f>WEEKNUM(All_Opps[[#This Row],[Created_Date]],16)</f>
        <v>7</v>
      </c>
      <c r="N3241" s="182">
        <f>All_Opps[[#This Row],[Close Date]]*1</f>
        <v>45365</v>
      </c>
      <c r="O3241" s="185">
        <f>YEAR(All_Opps[[#This Row],[Close_Date]])</f>
        <v>2024</v>
      </c>
      <c r="P3241" s="183">
        <f>MONTH(All_Opps[[#This Row],[Close Date]])</f>
        <v>3</v>
      </c>
      <c r="Q3241" s="181">
        <f>WEEKNUM(All_Opps[[#This Row],[Close Date]],1)</f>
        <v>11</v>
      </c>
      <c r="R324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656</v>
      </c>
      <c r="S3241" s="4" t="s">
        <v>6793</v>
      </c>
      <c r="T3241" s="4" t="s">
        <v>6794</v>
      </c>
      <c r="U3241" s="68">
        <v>45365</v>
      </c>
      <c r="V3241" s="347" t="s">
        <v>19</v>
      </c>
      <c r="W3241" s="341">
        <v>141782</v>
      </c>
      <c r="X3241" s="4" t="s">
        <v>15</v>
      </c>
      <c r="Y3241" s="4" t="s">
        <v>328</v>
      </c>
      <c r="Z3241" s="68">
        <v>45336</v>
      </c>
    </row>
    <row r="3242" spans="1:26" ht="12.75" x14ac:dyDescent="0.35">
      <c r="A32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3242" s="181" t="str">
        <f>IF(All_Opps[[#This Row],[WeekMod]]&lt;&gt;"",CONCATENATE(All_Opps[[#This Row],[Opp Year]],"-",TEXT(All_Opps[[#This Row],[WeekMod]],"00#")),"")</f>
        <v>2025-013</v>
      </c>
      <c r="C32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3242" s="181" t="str">
        <f>CONCATENATE(All_Opps[[#This Row],[Opp Year]],"-",TEXT(All_Opps[[#This Row],[Week]],"00#"))</f>
        <v>2025-013</v>
      </c>
      <c r="E3242" s="181">
        <f>IFERROR(VALUE(RIGHT(All_Opps[[#This Row],[Opportunity Name]],2)),"")</f>
        <v>1</v>
      </c>
      <c r="F3242" s="181">
        <f>IFERROR(("20"&amp;LEFT(All_Opps[[#This Row],[Opportunity Name]],2))*1,"")</f>
        <v>2025</v>
      </c>
      <c r="G3242" s="181" t="str">
        <f>MID(All_Opps[[#This Row],[Opportunity Name]],3,2)</f>
        <v>04</v>
      </c>
      <c r="H3242" s="181" t="str">
        <f>LEFT(All_Opps[[#This Row],[Opportunity Name]],7)</f>
        <v>2504-01</v>
      </c>
      <c r="I3242" s="181" t="str" cm="1">
        <f t="array" ref="I32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42" s="181" t="str">
        <f>YEAR(All_Opps[[#This Row],[Close_Date]])&amp;"-"&amp;TEXT(MONTH(All_Opps[[#This Row],[Close_Date]]),"00")</f>
        <v>2024-03</v>
      </c>
      <c r="K3242" s="182">
        <f>All_Opps[[#This Row],[Created Date2]]*1</f>
        <v>45373</v>
      </c>
      <c r="L3242" s="183">
        <f>YEAR(All_Opps[[#This Row],[Created_Date]])</f>
        <v>2024</v>
      </c>
      <c r="M3242" s="184">
        <f>WEEKNUM(All_Opps[[#This Row],[Created_Date]],16)</f>
        <v>12</v>
      </c>
      <c r="N3242" s="182">
        <f>All_Opps[[#This Row],[Close Date]]*1</f>
        <v>45378</v>
      </c>
      <c r="O3242" s="185">
        <f>YEAR(All_Opps[[#This Row],[Close_Date]])</f>
        <v>2024</v>
      </c>
      <c r="P3242" s="183">
        <f>MONTH(All_Opps[[#This Row],[Close Date]])</f>
        <v>3</v>
      </c>
      <c r="Q3242" s="181">
        <f>WEEKNUM(All_Opps[[#This Row],[Close Date]],1)</f>
        <v>13</v>
      </c>
      <c r="R324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375</v>
      </c>
      <c r="S3242" s="4" t="s">
        <v>6795</v>
      </c>
      <c r="T3242" s="4" t="s">
        <v>6796</v>
      </c>
      <c r="U3242" s="68">
        <v>45378</v>
      </c>
      <c r="V3242" s="347" t="s">
        <v>19</v>
      </c>
      <c r="W3242" s="341">
        <v>25138</v>
      </c>
      <c r="X3242" s="4" t="s">
        <v>6</v>
      </c>
      <c r="Y3242" s="4" t="s">
        <v>328</v>
      </c>
      <c r="Z3242" s="68">
        <v>45373</v>
      </c>
    </row>
    <row r="3243" spans="1:26" ht="12.75" x14ac:dyDescent="0.35">
      <c r="A32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3243" s="181" t="str">
        <f>IF(All_Opps[[#This Row],[WeekMod]]&lt;&gt;"",CONCATENATE(All_Opps[[#This Row],[Opp Year]],"-",TEXT(All_Opps[[#This Row],[WeekMod]],"00#")),"")</f>
        <v>2024-059</v>
      </c>
      <c r="C32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3243" s="181" t="str">
        <f>CONCATENATE(All_Opps[[#This Row],[Opp Year]],"-",TEXT(All_Opps[[#This Row],[Week]],"00#"))</f>
        <v>2024-059</v>
      </c>
      <c r="E3243" s="181">
        <f>IFERROR(VALUE(RIGHT(All_Opps[[#This Row],[Opportunity Name]],2)),"")</f>
        <v>5</v>
      </c>
      <c r="F3243" s="181">
        <f>IFERROR(("20"&amp;LEFT(All_Opps[[#This Row],[Opportunity Name]],2))*1,"")</f>
        <v>2024</v>
      </c>
      <c r="G3243" s="181" t="str">
        <f>MID(All_Opps[[#This Row],[Opportunity Name]],3,2)</f>
        <v>09</v>
      </c>
      <c r="H3243" s="181" t="str">
        <f>LEFT(All_Opps[[#This Row],[Opportunity Name]],7)</f>
        <v>2409 Ma</v>
      </c>
      <c r="I3243" s="181" t="str" cm="1">
        <f t="array" ref="I32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43" s="181" t="str">
        <f>YEAR(All_Opps[[#This Row],[Close_Date]])&amp;"-"&amp;TEXT(MONTH(All_Opps[[#This Row],[Close_Date]]),"00")</f>
        <v>2024-02</v>
      </c>
      <c r="K3243" s="182">
        <f>All_Opps[[#This Row],[Created Date2]]*1</f>
        <v>45334</v>
      </c>
      <c r="L3243" s="183">
        <f>YEAR(All_Opps[[#This Row],[Created_Date]])</f>
        <v>2024</v>
      </c>
      <c r="M3243" s="184">
        <f>WEEKNUM(All_Opps[[#This Row],[Created_Date]],16)</f>
        <v>7</v>
      </c>
      <c r="N3243" s="182">
        <f>All_Opps[[#This Row],[Close Date]]*1</f>
        <v>45339</v>
      </c>
      <c r="O3243" s="185">
        <f>YEAR(All_Opps[[#This Row],[Close_Date]])</f>
        <v>2024</v>
      </c>
      <c r="P3243" s="183">
        <f>MONTH(All_Opps[[#This Row],[Close Date]])</f>
        <v>2</v>
      </c>
      <c r="Q3243" s="181">
        <f>WEEKNUM(All_Opps[[#This Row],[Close Date]],1)</f>
        <v>7</v>
      </c>
      <c r="R324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43" s="4" t="s">
        <v>6797</v>
      </c>
      <c r="T3243" s="4" t="s">
        <v>6798</v>
      </c>
      <c r="U3243" s="68">
        <v>45339</v>
      </c>
      <c r="V3243" s="347" t="s">
        <v>18</v>
      </c>
      <c r="W3243" s="9">
        <v>65304</v>
      </c>
      <c r="X3243" s="4" t="s">
        <v>27</v>
      </c>
      <c r="Y3243" s="4" t="s">
        <v>1285</v>
      </c>
      <c r="Z3243" s="68">
        <v>45334</v>
      </c>
    </row>
    <row r="3244" spans="1:26" ht="12.75" x14ac:dyDescent="0.35">
      <c r="A32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3244" s="181" t="str">
        <f>IF(All_Opps[[#This Row],[WeekMod]]&lt;&gt;"",CONCATENATE(All_Opps[[#This Row],[Opp Year]],"-",TEXT(All_Opps[[#This Row],[WeekMod]],"00#")),"")</f>
        <v>2024-066</v>
      </c>
      <c r="C32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3244" s="181" t="str">
        <f>CONCATENATE(All_Opps[[#This Row],[Opp Year]],"-",TEXT(All_Opps[[#This Row],[Week]],"00#"))</f>
        <v>2024-066</v>
      </c>
      <c r="E3244" s="181">
        <f>IFERROR(VALUE(RIGHT(All_Opps[[#This Row],[Opportunity Name]],2)),"")</f>
        <v>4</v>
      </c>
      <c r="F3244" s="181">
        <f>IFERROR(("20"&amp;LEFT(All_Opps[[#This Row],[Opportunity Name]],2))*1,"")</f>
        <v>2024</v>
      </c>
      <c r="G3244" s="181" t="str">
        <f>MID(All_Opps[[#This Row],[Opportunity Name]],3,2)</f>
        <v>08</v>
      </c>
      <c r="H3244" s="181" t="str">
        <f>LEFT(All_Opps[[#This Row],[Opportunity Name]],7)</f>
        <v>2408 Ya</v>
      </c>
      <c r="I3244" s="181" t="str" cm="1">
        <f t="array" ref="I32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44" s="181" t="str">
        <f>YEAR(All_Opps[[#This Row],[Close_Date]])&amp;"-"&amp;TEXT(MONTH(All_Opps[[#This Row],[Close_Date]]),"00")</f>
        <v>2024-04</v>
      </c>
      <c r="K3244" s="182">
        <f>All_Opps[[#This Row],[Created Date2]]*1</f>
        <v>45378</v>
      </c>
      <c r="L3244" s="183">
        <f>YEAR(All_Opps[[#This Row],[Created_Date]])</f>
        <v>2024</v>
      </c>
      <c r="M3244" s="184">
        <f>WEEKNUM(All_Opps[[#This Row],[Created_Date]],16)</f>
        <v>13</v>
      </c>
      <c r="N3244" s="182">
        <f>All_Opps[[#This Row],[Close Date]]*1</f>
        <v>45385</v>
      </c>
      <c r="O3244" s="185">
        <f>YEAR(All_Opps[[#This Row],[Close_Date]])</f>
        <v>2024</v>
      </c>
      <c r="P3244" s="183">
        <f>MONTH(All_Opps[[#This Row],[Close Date]])</f>
        <v>4</v>
      </c>
      <c r="Q3244" s="181">
        <f>WEEKNUM(All_Opps[[#This Row],[Close Date]],1)</f>
        <v>14</v>
      </c>
      <c r="R324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44" s="4" t="s">
        <v>6799</v>
      </c>
      <c r="T3244" s="4" t="s">
        <v>6800</v>
      </c>
      <c r="U3244" s="68">
        <v>45385</v>
      </c>
      <c r="V3244" s="347" t="s">
        <v>18</v>
      </c>
      <c r="W3244" s="9">
        <v>110425</v>
      </c>
      <c r="X3244" s="4" t="s">
        <v>181</v>
      </c>
      <c r="Y3244" s="4" t="s">
        <v>1285</v>
      </c>
      <c r="Z3244" s="68">
        <v>45378</v>
      </c>
    </row>
    <row r="3245" spans="1:26" ht="12.75" x14ac:dyDescent="0.35">
      <c r="A32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14</v>
      </c>
      <c r="B3245" s="181" t="str">
        <f>IF(All_Opps[[#This Row],[WeekMod]]&lt;&gt;"",CONCATENATE(All_Opps[[#This Row],[Opp Year]],"-",TEXT(All_Opps[[#This Row],[WeekMod]],"00#")),"")</f>
        <v>2025-014</v>
      </c>
      <c r="C32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14</v>
      </c>
      <c r="D3245" s="181" t="str">
        <f>CONCATENATE(All_Opps[[#This Row],[Opp Year]],"-",TEXT(All_Opps[[#This Row],[Week]],"00#"))</f>
        <v>2025-014</v>
      </c>
      <c r="E3245" s="181">
        <f>IFERROR(VALUE(RIGHT(All_Opps[[#This Row],[Opportunity Name]],2)),"")</f>
        <v>1</v>
      </c>
      <c r="F3245" s="181">
        <f>IFERROR(("20"&amp;LEFT(All_Opps[[#This Row],[Opportunity Name]],2))*1,"")</f>
        <v>2025</v>
      </c>
      <c r="G3245" s="181" t="str">
        <f>MID(All_Opps[[#This Row],[Opportunity Name]],3,2)</f>
        <v>04</v>
      </c>
      <c r="H3245" s="181" t="str">
        <f>LEFT(All_Opps[[#This Row],[Opportunity Name]],7)</f>
        <v>2504-01</v>
      </c>
      <c r="I3245" s="181" t="str" cm="1">
        <f t="array" ref="I32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45" s="181" t="str">
        <f>YEAR(All_Opps[[#This Row],[Close_Date]])&amp;"-"&amp;TEXT(MONTH(All_Opps[[#This Row],[Close_Date]]),"00")</f>
        <v>2024-03</v>
      </c>
      <c r="K3245" s="182">
        <f>All_Opps[[#This Row],[Created Date2]]*1</f>
        <v>45376</v>
      </c>
      <c r="L3245" s="183">
        <f>YEAR(All_Opps[[#This Row],[Created_Date]])</f>
        <v>2024</v>
      </c>
      <c r="M3245" s="184">
        <f>WEEKNUM(All_Opps[[#This Row],[Created_Date]],16)</f>
        <v>13</v>
      </c>
      <c r="N3245" s="182">
        <f>All_Opps[[#This Row],[Close Date]]*1</f>
        <v>45382</v>
      </c>
      <c r="O3245" s="185">
        <f>YEAR(All_Opps[[#This Row],[Close_Date]])</f>
        <v>2024</v>
      </c>
      <c r="P3245" s="183">
        <f>MONTH(All_Opps[[#This Row],[Close Date]])</f>
        <v>3</v>
      </c>
      <c r="Q3245" s="181">
        <f>WEEKNUM(All_Opps[[#This Row],[Close Date]],1)</f>
        <v>14</v>
      </c>
      <c r="R324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372</v>
      </c>
      <c r="S3245" s="4" t="s">
        <v>6801</v>
      </c>
      <c r="T3245" s="4" t="s">
        <v>6802</v>
      </c>
      <c r="U3245" s="68">
        <v>45382</v>
      </c>
      <c r="V3245" s="347" t="s">
        <v>19</v>
      </c>
      <c r="W3245" s="341">
        <v>23608</v>
      </c>
      <c r="X3245" s="4" t="s">
        <v>6</v>
      </c>
      <c r="Y3245" s="4" t="s">
        <v>328</v>
      </c>
      <c r="Z3245" s="68">
        <v>45376</v>
      </c>
    </row>
    <row r="3246" spans="1:26" ht="12.75" x14ac:dyDescent="0.35">
      <c r="A32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</v>
      </c>
      <c r="B3246" s="181" t="str">
        <f>IF(All_Opps[[#This Row],[WeekMod]]&lt;&gt;"",CONCATENATE(All_Opps[[#This Row],[Opp Year]],"-",TEXT(All_Opps[[#This Row],[WeekMod]],"00#")),"")</f>
        <v>2025-008</v>
      </c>
      <c r="C32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</v>
      </c>
      <c r="D3246" s="181" t="str">
        <f>CONCATENATE(All_Opps[[#This Row],[Opp Year]],"-",TEXT(All_Opps[[#This Row],[Week]],"00#"))</f>
        <v>2025-008</v>
      </c>
      <c r="E3246" s="181">
        <f>IFERROR(VALUE(RIGHT(All_Opps[[#This Row],[Opportunity Name]],2)),"")</f>
        <v>1</v>
      </c>
      <c r="F3246" s="181">
        <f>IFERROR(("20"&amp;LEFT(All_Opps[[#This Row],[Opportunity Name]],2))*1,"")</f>
        <v>2025</v>
      </c>
      <c r="G3246" s="181" t="str">
        <f>MID(All_Opps[[#This Row],[Opportunity Name]],3,2)</f>
        <v>04</v>
      </c>
      <c r="H3246" s="181" t="str">
        <f>LEFT(All_Opps[[#This Row],[Opportunity Name]],7)</f>
        <v>2504-01</v>
      </c>
      <c r="I3246" s="181" t="str" cm="1">
        <f t="array" ref="I32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46" s="181" t="str">
        <f>YEAR(All_Opps[[#This Row],[Close_Date]])&amp;"-"&amp;TEXT(MONTH(All_Opps[[#This Row],[Close_Date]]),"00")</f>
        <v>2024-02</v>
      </c>
      <c r="K3246" s="182">
        <f>All_Opps[[#This Row],[Created Date2]]*1</f>
        <v>45341</v>
      </c>
      <c r="L3246" s="183">
        <f>YEAR(All_Opps[[#This Row],[Created_Date]])</f>
        <v>2024</v>
      </c>
      <c r="M3246" s="184">
        <f>WEEKNUM(All_Opps[[#This Row],[Created_Date]],16)</f>
        <v>8</v>
      </c>
      <c r="N3246" s="182">
        <f>All_Opps[[#This Row],[Close Date]]*1</f>
        <v>45343</v>
      </c>
      <c r="O3246" s="185">
        <f>YEAR(All_Opps[[#This Row],[Close_Date]])</f>
        <v>2024</v>
      </c>
      <c r="P3246" s="183">
        <f>MONTH(All_Opps[[#This Row],[Close Date]])</f>
        <v>2</v>
      </c>
      <c r="Q3246" s="181">
        <f>WEEKNUM(All_Opps[[#This Row],[Close Date]],1)</f>
        <v>8</v>
      </c>
      <c r="R324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407</v>
      </c>
      <c r="S3246" s="4" t="s">
        <v>6803</v>
      </c>
      <c r="T3246" s="4" t="s">
        <v>6804</v>
      </c>
      <c r="U3246" s="68">
        <v>45343</v>
      </c>
      <c r="V3246" s="347" t="s">
        <v>19</v>
      </c>
      <c r="W3246" s="341">
        <v>24397</v>
      </c>
      <c r="X3246" s="4" t="s">
        <v>6</v>
      </c>
      <c r="Y3246" s="4" t="s">
        <v>328</v>
      </c>
      <c r="Z3246" s="68">
        <v>45341</v>
      </c>
    </row>
    <row r="3247" spans="1:26" ht="12.75" x14ac:dyDescent="0.35">
      <c r="A32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3247" s="181" t="str">
        <f>IF(All_Opps[[#This Row],[WeekMod]]&lt;&gt;"",CONCATENATE(All_Opps[[#This Row],[Opp Year]],"-",TEXT(All_Opps[[#This Row],[WeekMod]],"00#")),"")</f>
        <v>2024-061</v>
      </c>
      <c r="C32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3247" s="181" t="str">
        <f>CONCATENATE(All_Opps[[#This Row],[Opp Year]],"-",TEXT(All_Opps[[#This Row],[Week]],"00#"))</f>
        <v>2024-061</v>
      </c>
      <c r="E3247" s="181">
        <f>IFERROR(VALUE(RIGHT(All_Opps[[#This Row],[Opportunity Name]],2)),"")</f>
        <v>4</v>
      </c>
      <c r="F3247" s="181">
        <f>IFERROR(("20"&amp;LEFT(All_Opps[[#This Row],[Opportunity Name]],2))*1,"")</f>
        <v>2024</v>
      </c>
      <c r="G3247" s="181" t="str">
        <f>MID(All_Opps[[#This Row],[Opportunity Name]],3,2)</f>
        <v>12</v>
      </c>
      <c r="H3247" s="181" t="str">
        <f>LEFT(All_Opps[[#This Row],[Opportunity Name]],7)</f>
        <v>2412-08</v>
      </c>
      <c r="I3247" s="181" t="str" cm="1">
        <f t="array" ref="I32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47" s="181" t="str">
        <f>YEAR(All_Opps[[#This Row],[Close_Date]])&amp;"-"&amp;TEXT(MONTH(All_Opps[[#This Row],[Close_Date]]),"00")</f>
        <v>2024-02</v>
      </c>
      <c r="K3247" s="182">
        <f>All_Opps[[#This Row],[Created Date2]]*1</f>
        <v>45320</v>
      </c>
      <c r="L3247" s="183">
        <f>YEAR(All_Opps[[#This Row],[Created_Date]])</f>
        <v>2024</v>
      </c>
      <c r="M3247" s="184">
        <f>WEEKNUM(All_Opps[[#This Row],[Created_Date]],16)</f>
        <v>5</v>
      </c>
      <c r="N3247" s="182">
        <f>All_Opps[[#This Row],[Close Date]]*1</f>
        <v>45349</v>
      </c>
      <c r="O3247" s="185">
        <f>YEAR(All_Opps[[#This Row],[Close_Date]])</f>
        <v>2024</v>
      </c>
      <c r="P3247" s="183">
        <f>MONTH(All_Opps[[#This Row],[Close Date]])</f>
        <v>2</v>
      </c>
      <c r="Q3247" s="181">
        <f>WEEKNUM(All_Opps[[#This Row],[Close Date]],1)</f>
        <v>9</v>
      </c>
      <c r="R324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307</v>
      </c>
      <c r="S3247" s="4" t="s">
        <v>6805</v>
      </c>
      <c r="T3247" s="4" t="s">
        <v>6806</v>
      </c>
      <c r="U3247" s="68">
        <v>45349</v>
      </c>
      <c r="V3247" s="347" t="s">
        <v>19</v>
      </c>
      <c r="W3247" s="9">
        <v>181673</v>
      </c>
      <c r="X3247" s="4" t="s">
        <v>13</v>
      </c>
      <c r="Y3247" s="4" t="s">
        <v>1285</v>
      </c>
      <c r="Z3247" s="68">
        <v>45320</v>
      </c>
    </row>
    <row r="3248" spans="1:26" ht="12.75" x14ac:dyDescent="0.35">
      <c r="A32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14</v>
      </c>
      <c r="B3248" s="181" t="str">
        <f>IF(All_Opps[[#This Row],[WeekMod]]&lt;&gt;"",CONCATENATE(All_Opps[[#This Row],[Opp Year]],"-",TEXT(All_Opps[[#This Row],[WeekMod]],"00#")),"")</f>
        <v>2025-014</v>
      </c>
      <c r="C32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14</v>
      </c>
      <c r="D3248" s="181" t="str">
        <f>CONCATENATE(All_Opps[[#This Row],[Opp Year]],"-",TEXT(All_Opps[[#This Row],[Week]],"00#"))</f>
        <v>2025-014</v>
      </c>
      <c r="E3248" s="181">
        <f>IFERROR(VALUE(RIGHT(All_Opps[[#This Row],[Opportunity Name]],2)),"")</f>
        <v>1</v>
      </c>
      <c r="F3248" s="181">
        <f>IFERROR(("20"&amp;LEFT(All_Opps[[#This Row],[Opportunity Name]],2))*1,"")</f>
        <v>2025</v>
      </c>
      <c r="G3248" s="181" t="str">
        <f>MID(All_Opps[[#This Row],[Opportunity Name]],3,2)</f>
        <v>04</v>
      </c>
      <c r="H3248" s="181" t="str">
        <f>LEFT(All_Opps[[#This Row],[Opportunity Name]],7)</f>
        <v>2504-01</v>
      </c>
      <c r="I3248" s="181" t="str" cm="1">
        <f t="array" ref="I32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48" s="181" t="str">
        <f>YEAR(All_Opps[[#This Row],[Close_Date]])&amp;"-"&amp;TEXT(MONTH(All_Opps[[#This Row],[Close_Date]]),"00")</f>
        <v>2024-04</v>
      </c>
      <c r="K3248" s="182">
        <f>All_Opps[[#This Row],[Created Date2]]*1</f>
        <v>45377</v>
      </c>
      <c r="L3248" s="183">
        <f>YEAR(All_Opps[[#This Row],[Created_Date]])</f>
        <v>2024</v>
      </c>
      <c r="M3248" s="184">
        <f>WEEKNUM(All_Opps[[#This Row],[Created_Date]],16)</f>
        <v>13</v>
      </c>
      <c r="N3248" s="182">
        <f>All_Opps[[#This Row],[Close Date]]*1</f>
        <v>45384</v>
      </c>
      <c r="O3248" s="185">
        <f>YEAR(All_Opps[[#This Row],[Close_Date]])</f>
        <v>2024</v>
      </c>
      <c r="P3248" s="183">
        <f>MONTH(All_Opps[[#This Row],[Close Date]])</f>
        <v>4</v>
      </c>
      <c r="Q3248" s="181">
        <f>WEEKNUM(All_Opps[[#This Row],[Close Date]],1)</f>
        <v>14</v>
      </c>
      <c r="R32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371</v>
      </c>
      <c r="S3248" s="4" t="s">
        <v>6807</v>
      </c>
      <c r="T3248" s="4" t="s">
        <v>6808</v>
      </c>
      <c r="U3248" s="68">
        <v>45384</v>
      </c>
      <c r="V3248" s="347" t="s">
        <v>19</v>
      </c>
      <c r="W3248" s="341">
        <v>24641</v>
      </c>
      <c r="X3248" s="4" t="s">
        <v>159</v>
      </c>
      <c r="Y3248" s="4" t="s">
        <v>328</v>
      </c>
      <c r="Z3248" s="68">
        <v>45377</v>
      </c>
    </row>
    <row r="3249" spans="1:26" ht="12.75" x14ac:dyDescent="0.35">
      <c r="A32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12</v>
      </c>
      <c r="B3249" s="181" t="str">
        <f>IF(All_Opps[[#This Row],[WeekMod]]&lt;&gt;"",CONCATENATE(All_Opps[[#This Row],[Opp Year]],"-",TEXT(All_Opps[[#This Row],[WeekMod]],"00#")),"")</f>
        <v>2025-012</v>
      </c>
      <c r="C32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12</v>
      </c>
      <c r="D3249" s="181" t="str">
        <f>CONCATENATE(All_Opps[[#This Row],[Opp Year]],"-",TEXT(All_Opps[[#This Row],[Week]],"00#"))</f>
        <v>2025-012</v>
      </c>
      <c r="E3249" s="181">
        <f>IFERROR(VALUE(RIGHT(All_Opps[[#This Row],[Opportunity Name]],2)),"")</f>
        <v>1</v>
      </c>
      <c r="F3249" s="181">
        <f>IFERROR(("20"&amp;LEFT(All_Opps[[#This Row],[Opportunity Name]],2))*1,"")</f>
        <v>2025</v>
      </c>
      <c r="G3249" s="181" t="str">
        <f>MID(All_Opps[[#This Row],[Opportunity Name]],3,2)</f>
        <v>04</v>
      </c>
      <c r="H3249" s="181" t="str">
        <f>LEFT(All_Opps[[#This Row],[Opportunity Name]],7)</f>
        <v>2504-01</v>
      </c>
      <c r="I3249" s="181" t="str" cm="1">
        <f t="array" ref="I32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49" s="181" t="str">
        <f>YEAR(All_Opps[[#This Row],[Close_Date]])&amp;"-"&amp;TEXT(MONTH(All_Opps[[#This Row],[Close_Date]]),"00")</f>
        <v>2024-03</v>
      </c>
      <c r="K3249" s="182">
        <f>All_Opps[[#This Row],[Created Date2]]*1</f>
        <v>45368</v>
      </c>
      <c r="L3249" s="183">
        <f>YEAR(All_Opps[[#This Row],[Created_Date]])</f>
        <v>2024</v>
      </c>
      <c r="M3249" s="184">
        <f>WEEKNUM(All_Opps[[#This Row],[Created_Date]],16)</f>
        <v>12</v>
      </c>
      <c r="N3249" s="182">
        <f>All_Opps[[#This Row],[Close Date]]*1</f>
        <v>45370</v>
      </c>
      <c r="O3249" s="185">
        <f>YEAR(All_Opps[[#This Row],[Close_Date]])</f>
        <v>2024</v>
      </c>
      <c r="P3249" s="183">
        <f>MONTH(All_Opps[[#This Row],[Close Date]])</f>
        <v>3</v>
      </c>
      <c r="Q3249" s="181">
        <f>WEEKNUM(All_Opps[[#This Row],[Close Date]],1)</f>
        <v>12</v>
      </c>
      <c r="R324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380</v>
      </c>
      <c r="S3249" s="4" t="s">
        <v>6809</v>
      </c>
      <c r="T3249" s="4" t="s">
        <v>6810</v>
      </c>
      <c r="U3249" s="68">
        <v>45370</v>
      </c>
      <c r="V3249" s="347" t="s">
        <v>19</v>
      </c>
      <c r="W3249" s="341">
        <v>24752</v>
      </c>
      <c r="X3249" s="4" t="s">
        <v>13</v>
      </c>
      <c r="Y3249" s="4" t="s">
        <v>328</v>
      </c>
      <c r="Z3249" s="68">
        <v>45368</v>
      </c>
    </row>
    <row r="3250" spans="1:26" ht="12.75" x14ac:dyDescent="0.35">
      <c r="A32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3250" s="181" t="str">
        <f>IF(All_Opps[[#This Row],[WeekMod]]&lt;&gt;"",CONCATENATE(All_Opps[[#This Row],[Opp Year]],"-",TEXT(All_Opps[[#This Row],[WeekMod]],"00#")),"")</f>
        <v>2024-063</v>
      </c>
      <c r="C32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3250" s="181" t="str">
        <f>CONCATENATE(All_Opps[[#This Row],[Opp Year]],"-",TEXT(All_Opps[[#This Row],[Week]],"00#"))</f>
        <v>2024-063</v>
      </c>
      <c r="E3250" s="181">
        <f>IFERROR(VALUE(RIGHT(All_Opps[[#This Row],[Opportunity Name]],2)),"")</f>
        <v>2</v>
      </c>
      <c r="F3250" s="181">
        <f>IFERROR(("20"&amp;LEFT(All_Opps[[#This Row],[Opportunity Name]],2))*1,"")</f>
        <v>2024</v>
      </c>
      <c r="G3250" s="181" t="str">
        <f>MID(All_Opps[[#This Row],[Opportunity Name]],3,2)</f>
        <v>09</v>
      </c>
      <c r="H3250" s="181" t="str">
        <f>LEFT(All_Opps[[#This Row],[Opportunity Name]],7)</f>
        <v>2409-13</v>
      </c>
      <c r="I3250" s="181" t="str" cm="1">
        <f t="array" ref="I32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50" s="181" t="str">
        <f>YEAR(All_Opps[[#This Row],[Close_Date]])&amp;"-"&amp;TEXT(MONTH(All_Opps[[#This Row],[Close_Date]]),"00")</f>
        <v>2024-03</v>
      </c>
      <c r="K3250" s="182">
        <f>All_Opps[[#This Row],[Created Date2]]*1</f>
        <v>45363</v>
      </c>
      <c r="L3250" s="183">
        <f>YEAR(All_Opps[[#This Row],[Created_Date]])</f>
        <v>2024</v>
      </c>
      <c r="M3250" s="184">
        <f>WEEKNUM(All_Opps[[#This Row],[Created_Date]],16)</f>
        <v>11</v>
      </c>
      <c r="N3250" s="182">
        <f>All_Opps[[#This Row],[Close Date]]*1</f>
        <v>45365</v>
      </c>
      <c r="O3250" s="185">
        <f>YEAR(All_Opps[[#This Row],[Close_Date]])</f>
        <v>2024</v>
      </c>
      <c r="P3250" s="183">
        <f>MONTH(All_Opps[[#This Row],[Close Date]])</f>
        <v>3</v>
      </c>
      <c r="Q3250" s="181">
        <f>WEEKNUM(All_Opps[[#This Row],[Close Date]],1)</f>
        <v>11</v>
      </c>
      <c r="R325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173</v>
      </c>
      <c r="S3250" s="4" t="s">
        <v>6811</v>
      </c>
      <c r="T3250" s="4" t="s">
        <v>6812</v>
      </c>
      <c r="U3250" s="68">
        <v>45365</v>
      </c>
      <c r="V3250" s="347" t="s">
        <v>19</v>
      </c>
      <c r="W3250" s="341">
        <v>61122</v>
      </c>
      <c r="X3250" s="4" t="s">
        <v>181</v>
      </c>
      <c r="Y3250" s="4" t="s">
        <v>328</v>
      </c>
      <c r="Z3250" s="68">
        <v>45363</v>
      </c>
    </row>
    <row r="3251" spans="1:26" ht="12.75" x14ac:dyDescent="0.35">
      <c r="A32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3251" s="181" t="str">
        <f>IF(All_Opps[[#This Row],[WeekMod]]&lt;&gt;"",CONCATENATE(All_Opps[[#This Row],[Opp Year]],"-",TEXT(All_Opps[[#This Row],[WeekMod]],"00#")),"")</f>
        <v>2024-065</v>
      </c>
      <c r="C32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3251" s="181" t="str">
        <f>CONCATENATE(All_Opps[[#This Row],[Opp Year]],"-",TEXT(All_Opps[[#This Row],[Week]],"00#"))</f>
        <v>2024-065</v>
      </c>
      <c r="E3251" s="181">
        <f>IFERROR(VALUE(RIGHT(All_Opps[[#This Row],[Opportunity Name]],2)),"")</f>
        <v>4</v>
      </c>
      <c r="F3251" s="181">
        <f>IFERROR(("20"&amp;LEFT(All_Opps[[#This Row],[Opportunity Name]],2))*1,"")</f>
        <v>2024</v>
      </c>
      <c r="G3251" s="181" t="str">
        <f>MID(All_Opps[[#This Row],[Opportunity Name]],3,2)</f>
        <v>06</v>
      </c>
      <c r="H3251" s="181" t="str">
        <f>LEFT(All_Opps[[#This Row],[Opportunity Name]],7)</f>
        <v>2406 St</v>
      </c>
      <c r="I3251" s="181" t="str" cm="1">
        <f t="array" ref="I32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51" s="181" t="str">
        <f>YEAR(All_Opps[[#This Row],[Close_Date]])&amp;"-"&amp;TEXT(MONTH(All_Opps[[#This Row],[Close_Date]]),"00")</f>
        <v>2024-03</v>
      </c>
      <c r="K3251" s="182">
        <f>All_Opps[[#This Row],[Created Date2]]*1</f>
        <v>45369</v>
      </c>
      <c r="L3251" s="183">
        <f>YEAR(All_Opps[[#This Row],[Created_Date]])</f>
        <v>2024</v>
      </c>
      <c r="M3251" s="184">
        <f>WEEKNUM(All_Opps[[#This Row],[Created_Date]],16)</f>
        <v>12</v>
      </c>
      <c r="N3251" s="182">
        <f>All_Opps[[#This Row],[Close Date]]*1</f>
        <v>45375</v>
      </c>
      <c r="O3251" s="185">
        <f>YEAR(All_Opps[[#This Row],[Close_Date]])</f>
        <v>2024</v>
      </c>
      <c r="P3251" s="183">
        <f>MONTH(All_Opps[[#This Row],[Close Date]])</f>
        <v>3</v>
      </c>
      <c r="Q3251" s="181">
        <f>WEEKNUM(All_Opps[[#This Row],[Close Date]],1)</f>
        <v>13</v>
      </c>
      <c r="R32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51" s="4" t="s">
        <v>6813</v>
      </c>
      <c r="T3251" s="4" t="s">
        <v>6814</v>
      </c>
      <c r="U3251" s="68">
        <v>45375</v>
      </c>
      <c r="V3251" s="347" t="s">
        <v>18</v>
      </c>
      <c r="W3251" s="341">
        <v>222617</v>
      </c>
      <c r="X3251" s="4" t="s">
        <v>15</v>
      </c>
      <c r="Y3251" s="4" t="s">
        <v>328</v>
      </c>
      <c r="Z3251" s="68">
        <v>45369</v>
      </c>
    </row>
    <row r="3252" spans="1:26" ht="12.75" x14ac:dyDescent="0.35">
      <c r="A32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14</v>
      </c>
      <c r="B3252" s="181" t="str">
        <f>IF(All_Opps[[#This Row],[WeekMod]]&lt;&gt;"",CONCATENATE(All_Opps[[#This Row],[Opp Year]],"-",TEXT(All_Opps[[#This Row],[WeekMod]],"00#")),"")</f>
        <v>2025-014</v>
      </c>
      <c r="C32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14</v>
      </c>
      <c r="D3252" s="181" t="str">
        <f>CONCATENATE(All_Opps[[#This Row],[Opp Year]],"-",TEXT(All_Opps[[#This Row],[Week]],"00#"))</f>
        <v>2025-014</v>
      </c>
      <c r="E3252" s="181">
        <f>IFERROR(VALUE(RIGHT(All_Opps[[#This Row],[Opportunity Name]],2)),"")</f>
        <v>1</v>
      </c>
      <c r="F3252" s="181">
        <f>IFERROR(("20"&amp;LEFT(All_Opps[[#This Row],[Opportunity Name]],2))*1,"")</f>
        <v>2025</v>
      </c>
      <c r="G3252" s="181" t="str">
        <f>MID(All_Opps[[#This Row],[Opportunity Name]],3,2)</f>
        <v>04</v>
      </c>
      <c r="H3252" s="181" t="str">
        <f>LEFT(All_Opps[[#This Row],[Opportunity Name]],7)</f>
        <v>2504-01</v>
      </c>
      <c r="I3252" s="181" t="str" cm="1">
        <f t="array" ref="I32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52" s="181" t="str">
        <f>YEAR(All_Opps[[#This Row],[Close_Date]])&amp;"-"&amp;TEXT(MONTH(All_Opps[[#This Row],[Close_Date]]),"00")</f>
        <v>2024-04</v>
      </c>
      <c r="K3252" s="182">
        <f>All_Opps[[#This Row],[Created Date2]]*1</f>
        <v>45380</v>
      </c>
      <c r="L3252" s="183">
        <f>YEAR(All_Opps[[#This Row],[Created_Date]])</f>
        <v>2024</v>
      </c>
      <c r="M3252" s="184">
        <f>WEEKNUM(All_Opps[[#This Row],[Created_Date]],16)</f>
        <v>13</v>
      </c>
      <c r="N3252" s="182">
        <f>All_Opps[[#This Row],[Close Date]]*1</f>
        <v>45385</v>
      </c>
      <c r="O3252" s="185">
        <f>YEAR(All_Opps[[#This Row],[Close_Date]])</f>
        <v>2024</v>
      </c>
      <c r="P3252" s="183">
        <f>MONTH(All_Opps[[#This Row],[Close Date]])</f>
        <v>4</v>
      </c>
      <c r="Q3252" s="181">
        <f>WEEKNUM(All_Opps[[#This Row],[Close Date]],1)</f>
        <v>14</v>
      </c>
      <c r="R325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368</v>
      </c>
      <c r="S3252" s="4" t="s">
        <v>6815</v>
      </c>
      <c r="T3252" s="4" t="s">
        <v>6816</v>
      </c>
      <c r="U3252" s="68">
        <v>45385</v>
      </c>
      <c r="V3252" s="347" t="s">
        <v>19</v>
      </c>
      <c r="W3252" s="341">
        <v>17172</v>
      </c>
      <c r="X3252" s="4" t="s">
        <v>16</v>
      </c>
      <c r="Y3252" s="4" t="s">
        <v>328</v>
      </c>
      <c r="Z3252" s="68">
        <v>45380</v>
      </c>
    </row>
    <row r="3253" spans="1:26" ht="12.75" x14ac:dyDescent="0.35">
      <c r="A32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3253" s="181" t="str">
        <f>IF(All_Opps[[#This Row],[WeekMod]]&lt;&gt;"",CONCATENATE(All_Opps[[#This Row],[Opp Year]],"-",TEXT(All_Opps[[#This Row],[WeekMod]],"00#")),"")</f>
        <v>2025-010</v>
      </c>
      <c r="C32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3253" s="181" t="str">
        <f>CONCATENATE(All_Opps[[#This Row],[Opp Year]],"-",TEXT(All_Opps[[#This Row],[Week]],"00#"))</f>
        <v>2025-010</v>
      </c>
      <c r="E3253" s="181">
        <f>IFERROR(VALUE(RIGHT(All_Opps[[#This Row],[Opportunity Name]],2)),"")</f>
        <v>1</v>
      </c>
      <c r="F3253" s="181">
        <f>IFERROR(("20"&amp;LEFT(All_Opps[[#This Row],[Opportunity Name]],2))*1,"")</f>
        <v>2025</v>
      </c>
      <c r="G3253" s="181" t="str">
        <f>MID(All_Opps[[#This Row],[Opportunity Name]],3,2)</f>
        <v>04</v>
      </c>
      <c r="H3253" s="181" t="str">
        <f>LEFT(All_Opps[[#This Row],[Opportunity Name]],7)</f>
        <v>2504-01</v>
      </c>
      <c r="I3253" s="181" t="str" cm="1">
        <f t="array" ref="I32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253" s="181" t="str">
        <f>YEAR(All_Opps[[#This Row],[Close_Date]])&amp;"-"&amp;TEXT(MONTH(All_Opps[[#This Row],[Close_Date]]),"00")</f>
        <v>2024-03</v>
      </c>
      <c r="K3253" s="182">
        <f>All_Opps[[#This Row],[Created Date2]]*1</f>
        <v>45355</v>
      </c>
      <c r="L3253" s="183">
        <f>YEAR(All_Opps[[#This Row],[Created_Date]])</f>
        <v>2024</v>
      </c>
      <c r="M3253" s="184">
        <f>WEEKNUM(All_Opps[[#This Row],[Created_Date]],16)</f>
        <v>10</v>
      </c>
      <c r="N3253" s="182">
        <f>All_Opps[[#This Row],[Close Date]]*1</f>
        <v>45357</v>
      </c>
      <c r="O3253" s="185">
        <f>YEAR(All_Opps[[#This Row],[Close_Date]])</f>
        <v>2024</v>
      </c>
      <c r="P3253" s="183">
        <f>MONTH(All_Opps[[#This Row],[Close Date]])</f>
        <v>3</v>
      </c>
      <c r="Q3253" s="181">
        <f>WEEKNUM(All_Opps[[#This Row],[Close Date]],1)</f>
        <v>10</v>
      </c>
      <c r="R325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53" s="4" t="s">
        <v>6817</v>
      </c>
      <c r="T3253" s="4" t="s">
        <v>6818</v>
      </c>
      <c r="U3253" s="68">
        <v>45357</v>
      </c>
      <c r="V3253" s="347" t="s">
        <v>20</v>
      </c>
      <c r="W3253" s="341">
        <v>0</v>
      </c>
      <c r="X3253" s="4" t="s">
        <v>27</v>
      </c>
      <c r="Y3253" s="4" t="s">
        <v>328</v>
      </c>
      <c r="Z3253" s="68">
        <v>45355</v>
      </c>
    </row>
    <row r="3254" spans="1:26" ht="12.75" x14ac:dyDescent="0.35">
      <c r="A32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14</v>
      </c>
      <c r="B3254" s="181" t="str">
        <f>IF(All_Opps[[#This Row],[WeekMod]]&lt;&gt;"",CONCATENATE(All_Opps[[#This Row],[Opp Year]],"-",TEXT(All_Opps[[#This Row],[WeekMod]],"00#")),"")</f>
        <v>2025-014</v>
      </c>
      <c r="C32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14</v>
      </c>
      <c r="D3254" s="181" t="str">
        <f>CONCATENATE(All_Opps[[#This Row],[Opp Year]],"-",TEXT(All_Opps[[#This Row],[Week]],"00#"))</f>
        <v>2025-014</v>
      </c>
      <c r="E3254" s="181">
        <f>IFERROR(VALUE(RIGHT(All_Opps[[#This Row],[Opportunity Name]],2)),"")</f>
        <v>4</v>
      </c>
      <c r="F3254" s="181">
        <f>IFERROR(("20"&amp;LEFT(All_Opps[[#This Row],[Opportunity Name]],2))*1,"")</f>
        <v>2025</v>
      </c>
      <c r="G3254" s="181" t="str">
        <f>MID(All_Opps[[#This Row],[Opportunity Name]],3,2)</f>
        <v>05</v>
      </c>
      <c r="H3254" s="181" t="str">
        <f>LEFT(All_Opps[[#This Row],[Opportunity Name]],7)</f>
        <v>2505 Ma</v>
      </c>
      <c r="I3254" s="181" t="str" cm="1">
        <f t="array" ref="I32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54" s="181" t="str">
        <f>YEAR(All_Opps[[#This Row],[Close_Date]])&amp;"-"&amp;TEXT(MONTH(All_Opps[[#This Row],[Close_Date]]),"00")</f>
        <v>2024-04</v>
      </c>
      <c r="K3254" s="182">
        <f>All_Opps[[#This Row],[Created Date2]]*1</f>
        <v>45375</v>
      </c>
      <c r="L3254" s="183">
        <f>YEAR(All_Opps[[#This Row],[Created_Date]])</f>
        <v>2024</v>
      </c>
      <c r="M3254" s="184">
        <f>WEEKNUM(All_Opps[[#This Row],[Created_Date]],16)</f>
        <v>13</v>
      </c>
      <c r="N3254" s="182">
        <f>All_Opps[[#This Row],[Close Date]]*1</f>
        <v>45388</v>
      </c>
      <c r="O3254" s="185">
        <f>YEAR(All_Opps[[#This Row],[Close_Date]])</f>
        <v>2024</v>
      </c>
      <c r="P3254" s="183">
        <f>MONTH(All_Opps[[#This Row],[Close Date]])</f>
        <v>4</v>
      </c>
      <c r="Q3254" s="181">
        <f>WEEKNUM(All_Opps[[#This Row],[Close Date]],1)</f>
        <v>14</v>
      </c>
      <c r="R325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54" s="4" t="s">
        <v>6819</v>
      </c>
      <c r="T3254" s="4" t="s">
        <v>6820</v>
      </c>
      <c r="U3254" s="68">
        <v>45388</v>
      </c>
      <c r="V3254" s="347" t="s">
        <v>18</v>
      </c>
      <c r="W3254" s="341">
        <v>86681</v>
      </c>
      <c r="X3254" s="4" t="s">
        <v>14</v>
      </c>
      <c r="Y3254" s="4" t="s">
        <v>328</v>
      </c>
      <c r="Z3254" s="68">
        <v>45375</v>
      </c>
    </row>
    <row r="3255" spans="1:26" ht="12.75" x14ac:dyDescent="0.35">
      <c r="A32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12</v>
      </c>
      <c r="B3255" s="181" t="str">
        <f>IF(All_Opps[[#This Row],[WeekMod]]&lt;&gt;"",CONCATENATE(All_Opps[[#This Row],[Opp Year]],"-",TEXT(All_Opps[[#This Row],[WeekMod]],"00#")),"")</f>
        <v>2025-012</v>
      </c>
      <c r="C32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12</v>
      </c>
      <c r="D3255" s="181" t="str">
        <f>CONCATENATE(All_Opps[[#This Row],[Opp Year]],"-",TEXT(All_Opps[[#This Row],[Week]],"00#"))</f>
        <v>2025-012</v>
      </c>
      <c r="E3255" s="181">
        <f>IFERROR(VALUE(RIGHT(All_Opps[[#This Row],[Opportunity Name]],2)),"")</f>
        <v>2</v>
      </c>
      <c r="F3255" s="181">
        <f>IFERROR(("20"&amp;LEFT(All_Opps[[#This Row],[Opportunity Name]],2))*1,"")</f>
        <v>2025</v>
      </c>
      <c r="G3255" s="181" t="str">
        <f>MID(All_Opps[[#This Row],[Opportunity Name]],3,2)</f>
        <v>05</v>
      </c>
      <c r="H3255" s="181" t="str">
        <f>LEFT(All_Opps[[#This Row],[Opportunity Name]],7)</f>
        <v>2505 Pe</v>
      </c>
      <c r="I3255" s="181" t="str" cm="1">
        <f t="array" ref="I32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55" s="181" t="str">
        <f>YEAR(All_Opps[[#This Row],[Close_Date]])&amp;"-"&amp;TEXT(MONTH(All_Opps[[#This Row],[Close_Date]]),"00")</f>
        <v>2024-03</v>
      </c>
      <c r="K3255" s="182">
        <f>All_Opps[[#This Row],[Created Date2]]*1</f>
        <v>45358</v>
      </c>
      <c r="L3255" s="183">
        <f>YEAR(All_Opps[[#This Row],[Created_Date]])</f>
        <v>2024</v>
      </c>
      <c r="M3255" s="184">
        <f>WEEKNUM(All_Opps[[#This Row],[Created_Date]],16)</f>
        <v>10</v>
      </c>
      <c r="N3255" s="182">
        <f>All_Opps[[#This Row],[Close Date]]*1</f>
        <v>45371</v>
      </c>
      <c r="O3255" s="185">
        <f>YEAR(All_Opps[[#This Row],[Close_Date]])</f>
        <v>2024</v>
      </c>
      <c r="P3255" s="183">
        <f>MONTH(All_Opps[[#This Row],[Close Date]])</f>
        <v>3</v>
      </c>
      <c r="Q3255" s="181">
        <f>WEEKNUM(All_Opps[[#This Row],[Close Date]],1)</f>
        <v>12</v>
      </c>
      <c r="R325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55" s="4" t="s">
        <v>6821</v>
      </c>
      <c r="T3255" s="4" t="s">
        <v>6822</v>
      </c>
      <c r="U3255" s="68">
        <v>45371</v>
      </c>
      <c r="V3255" s="347" t="s">
        <v>18</v>
      </c>
      <c r="W3255" s="341">
        <v>309954</v>
      </c>
      <c r="X3255" s="4" t="s">
        <v>29</v>
      </c>
      <c r="Y3255" s="4" t="s">
        <v>328</v>
      </c>
      <c r="Z3255" s="68">
        <v>45358</v>
      </c>
    </row>
    <row r="3256" spans="1:26" ht="12.75" x14ac:dyDescent="0.35">
      <c r="A32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</v>
      </c>
      <c r="B3256" s="181" t="str">
        <f>IF(All_Opps[[#This Row],[WeekMod]]&lt;&gt;"",CONCATENATE(All_Opps[[#This Row],[Opp Year]],"-",TEXT(All_Opps[[#This Row],[WeekMod]],"00#")),"")</f>
        <v>2025-009</v>
      </c>
      <c r="C32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</v>
      </c>
      <c r="D3256" s="181" t="str">
        <f>CONCATENATE(All_Opps[[#This Row],[Opp Year]],"-",TEXT(All_Opps[[#This Row],[Week]],"00#"))</f>
        <v>2025-009</v>
      </c>
      <c r="E3256" s="181">
        <f>IFERROR(VALUE(RIGHT(All_Opps[[#This Row],[Opportunity Name]],2)),"")</f>
        <v>2</v>
      </c>
      <c r="F3256" s="181">
        <f>IFERROR(("20"&amp;LEFT(All_Opps[[#This Row],[Opportunity Name]],2))*1,"")</f>
        <v>2025</v>
      </c>
      <c r="G3256" s="181" t="str">
        <f>MID(All_Opps[[#This Row],[Opportunity Name]],3,2)</f>
        <v>04</v>
      </c>
      <c r="H3256" s="181" t="str">
        <f>LEFT(All_Opps[[#This Row],[Opportunity Name]],7)</f>
        <v>2504-02</v>
      </c>
      <c r="I3256" s="181" t="str" cm="1">
        <f t="array" ref="I32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56" s="181" t="str">
        <f>YEAR(All_Opps[[#This Row],[Close_Date]])&amp;"-"&amp;TEXT(MONTH(All_Opps[[#This Row],[Close_Date]]),"00")</f>
        <v>2024-02</v>
      </c>
      <c r="K3256" s="182">
        <f>All_Opps[[#This Row],[Created Date2]]*1</f>
        <v>45344</v>
      </c>
      <c r="L3256" s="183">
        <f>YEAR(All_Opps[[#This Row],[Created_Date]])</f>
        <v>2024</v>
      </c>
      <c r="M3256" s="184">
        <f>WEEKNUM(All_Opps[[#This Row],[Created_Date]],16)</f>
        <v>8</v>
      </c>
      <c r="N3256" s="182">
        <f>All_Opps[[#This Row],[Close Date]]*1</f>
        <v>45351</v>
      </c>
      <c r="O3256" s="185">
        <f>YEAR(All_Opps[[#This Row],[Close_Date]])</f>
        <v>2024</v>
      </c>
      <c r="P3256" s="183">
        <f>MONTH(All_Opps[[#This Row],[Close Date]])</f>
        <v>2</v>
      </c>
      <c r="Q3256" s="181">
        <f>WEEKNUM(All_Opps[[#This Row],[Close Date]],1)</f>
        <v>9</v>
      </c>
      <c r="R325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404</v>
      </c>
      <c r="S3256" s="4" t="s">
        <v>6823</v>
      </c>
      <c r="T3256" s="4" t="s">
        <v>6824</v>
      </c>
      <c r="U3256" s="68">
        <v>45351</v>
      </c>
      <c r="V3256" s="347" t="s">
        <v>19</v>
      </c>
      <c r="W3256" s="341">
        <v>58453</v>
      </c>
      <c r="X3256" s="4" t="s">
        <v>14</v>
      </c>
      <c r="Y3256" s="4" t="s">
        <v>328</v>
      </c>
      <c r="Z3256" s="68">
        <v>45344</v>
      </c>
    </row>
    <row r="3257" spans="1:26" ht="12.75" x14ac:dyDescent="0.35">
      <c r="A32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</v>
      </c>
      <c r="B3257" s="181" t="str">
        <f>IF(All_Opps[[#This Row],[WeekMod]]&lt;&gt;"",CONCATENATE(All_Opps[[#This Row],[Opp Year]],"-",TEXT(All_Opps[[#This Row],[WeekMod]],"00#")),"")</f>
        <v>2025-008</v>
      </c>
      <c r="C32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</v>
      </c>
      <c r="D3257" s="181" t="str">
        <f>CONCATENATE(All_Opps[[#This Row],[Opp Year]],"-",TEXT(All_Opps[[#This Row],[Week]],"00#"))</f>
        <v>2025-008</v>
      </c>
      <c r="E3257" s="181">
        <f>IFERROR(VALUE(RIGHT(All_Opps[[#This Row],[Opportunity Name]],2)),"")</f>
        <v>4</v>
      </c>
      <c r="F3257" s="181">
        <f>IFERROR(("20"&amp;LEFT(All_Opps[[#This Row],[Opportunity Name]],2))*1,"")</f>
        <v>2025</v>
      </c>
      <c r="G3257" s="181" t="str">
        <f>MID(All_Opps[[#This Row],[Opportunity Name]],3,2)</f>
        <v>06</v>
      </c>
      <c r="H3257" s="181" t="str">
        <f>LEFT(All_Opps[[#This Row],[Opportunity Name]],7)</f>
        <v>2506-03</v>
      </c>
      <c r="I3257" s="181" t="str" cm="1">
        <f t="array" ref="I32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57" s="181" t="str">
        <f>YEAR(All_Opps[[#This Row],[Close_Date]])&amp;"-"&amp;TEXT(MONTH(All_Opps[[#This Row],[Close_Date]]),"00")</f>
        <v>2024-02</v>
      </c>
      <c r="K3257" s="182">
        <f>All_Opps[[#This Row],[Created Date2]]*1</f>
        <v>45327</v>
      </c>
      <c r="L3257" s="183">
        <f>YEAR(All_Opps[[#This Row],[Created_Date]])</f>
        <v>2024</v>
      </c>
      <c r="M3257" s="184">
        <f>WEEKNUM(All_Opps[[#This Row],[Created_Date]],16)</f>
        <v>6</v>
      </c>
      <c r="N3257" s="182">
        <f>All_Opps[[#This Row],[Close Date]]*1</f>
        <v>45340</v>
      </c>
      <c r="O3257" s="185">
        <f>YEAR(All_Opps[[#This Row],[Close_Date]])</f>
        <v>2024</v>
      </c>
      <c r="P3257" s="183">
        <f>MONTH(All_Opps[[#This Row],[Close Date]])</f>
        <v>2</v>
      </c>
      <c r="Q3257" s="181">
        <f>WEEKNUM(All_Opps[[#This Row],[Close Date]],1)</f>
        <v>8</v>
      </c>
      <c r="R325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482</v>
      </c>
      <c r="S3257" s="4" t="s">
        <v>6825</v>
      </c>
      <c r="T3257" s="4" t="s">
        <v>6826</v>
      </c>
      <c r="U3257" s="68">
        <v>45340</v>
      </c>
      <c r="V3257" s="347" t="s">
        <v>19</v>
      </c>
      <c r="W3257" s="341">
        <v>87045</v>
      </c>
      <c r="X3257" s="4" t="s">
        <v>159</v>
      </c>
      <c r="Y3257" s="4" t="s">
        <v>328</v>
      </c>
      <c r="Z3257" s="68">
        <v>45327</v>
      </c>
    </row>
    <row r="3258" spans="1:26" ht="12.75" x14ac:dyDescent="0.35">
      <c r="A32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3258" s="181" t="str">
        <f>IF(All_Opps[[#This Row],[WeekMod]]&lt;&gt;"",CONCATENATE(All_Opps[[#This Row],[Opp Year]],"-",TEXT(All_Opps[[#This Row],[WeekMod]],"00#")),"")</f>
        <v>2025-010</v>
      </c>
      <c r="C32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3258" s="181" t="str">
        <f>CONCATENATE(All_Opps[[#This Row],[Opp Year]],"-",TEXT(All_Opps[[#This Row],[Week]],"00#"))</f>
        <v>2025-010</v>
      </c>
      <c r="E3258" s="181">
        <f>IFERROR(VALUE(RIGHT(All_Opps[[#This Row],[Opportunity Name]],2)),"")</f>
        <v>1</v>
      </c>
      <c r="F3258" s="181">
        <f>IFERROR(("20"&amp;LEFT(All_Opps[[#This Row],[Opportunity Name]],2))*1,"")</f>
        <v>2025</v>
      </c>
      <c r="G3258" s="181" t="str">
        <f>MID(All_Opps[[#This Row],[Opportunity Name]],3,2)</f>
        <v>04</v>
      </c>
      <c r="H3258" s="181" t="str">
        <f>LEFT(All_Opps[[#This Row],[Opportunity Name]],7)</f>
        <v>2504-01</v>
      </c>
      <c r="I3258" s="181" t="str" cm="1">
        <f t="array" ref="I32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58" s="181" t="str">
        <f>YEAR(All_Opps[[#This Row],[Close_Date]])&amp;"-"&amp;TEXT(MONTH(All_Opps[[#This Row],[Close_Date]]),"00")</f>
        <v>2024-03</v>
      </c>
      <c r="K3258" s="182">
        <f>All_Opps[[#This Row],[Created Date2]]*1</f>
        <v>45351</v>
      </c>
      <c r="L3258" s="183">
        <f>YEAR(All_Opps[[#This Row],[Created_Date]])</f>
        <v>2024</v>
      </c>
      <c r="M3258" s="184">
        <f>WEEKNUM(All_Opps[[#This Row],[Created_Date]],16)</f>
        <v>9</v>
      </c>
      <c r="N3258" s="182">
        <f>All_Opps[[#This Row],[Close Date]]*1</f>
        <v>45358</v>
      </c>
      <c r="O3258" s="185">
        <f>YEAR(All_Opps[[#This Row],[Close_Date]])</f>
        <v>2024</v>
      </c>
      <c r="P3258" s="183">
        <f>MONTH(All_Opps[[#This Row],[Close Date]])</f>
        <v>3</v>
      </c>
      <c r="Q3258" s="181">
        <f>WEEKNUM(All_Opps[[#This Row],[Close Date]],1)</f>
        <v>10</v>
      </c>
      <c r="R325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397</v>
      </c>
      <c r="S3258" s="4" t="s">
        <v>6827</v>
      </c>
      <c r="T3258" s="4" t="s">
        <v>6828</v>
      </c>
      <c r="U3258" s="68">
        <v>45358</v>
      </c>
      <c r="V3258" s="347" t="s">
        <v>19</v>
      </c>
      <c r="W3258" s="341">
        <v>20016</v>
      </c>
      <c r="X3258" s="4" t="s">
        <v>13</v>
      </c>
      <c r="Y3258" s="4" t="s">
        <v>328</v>
      </c>
      <c r="Z3258" s="68">
        <v>45351</v>
      </c>
    </row>
    <row r="3259" spans="1:26" ht="12.75" x14ac:dyDescent="0.35">
      <c r="A32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3259" s="181" t="str">
        <f>IF(All_Opps[[#This Row],[WeekMod]]&lt;&gt;"",CONCATENATE(All_Opps[[#This Row],[Opp Year]],"-",TEXT(All_Opps[[#This Row],[WeekMod]],"00#")),"")</f>
        <v>2024-061</v>
      </c>
      <c r="C32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3259" s="181" t="str">
        <f>CONCATENATE(All_Opps[[#This Row],[Opp Year]],"-",TEXT(All_Opps[[#This Row],[Week]],"00#"))</f>
        <v>2024-061</v>
      </c>
      <c r="E3259" s="181">
        <f>IFERROR(VALUE(RIGHT(All_Opps[[#This Row],[Opportunity Name]],2)),"")</f>
        <v>1</v>
      </c>
      <c r="F3259" s="181">
        <f>IFERROR(("20"&amp;LEFT(All_Opps[[#This Row],[Opportunity Name]],2))*1,"")</f>
        <v>2024</v>
      </c>
      <c r="G3259" s="181" t="str">
        <f>MID(All_Opps[[#This Row],[Opportunity Name]],3,2)</f>
        <v>05</v>
      </c>
      <c r="H3259" s="181" t="str">
        <f>LEFT(All_Opps[[#This Row],[Opportunity Name]],7)</f>
        <v>2405 Ma</v>
      </c>
      <c r="I3259" s="181" t="str" cm="1">
        <f t="array" ref="I32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59" s="181" t="str">
        <f>YEAR(All_Opps[[#This Row],[Close_Date]])&amp;"-"&amp;TEXT(MONTH(All_Opps[[#This Row],[Close_Date]]),"00")</f>
        <v>2024-02</v>
      </c>
      <c r="K3259" s="182">
        <f>All_Opps[[#This Row],[Created Date2]]*1</f>
        <v>45342</v>
      </c>
      <c r="L3259" s="183">
        <f>YEAR(All_Opps[[#This Row],[Created_Date]])</f>
        <v>2024</v>
      </c>
      <c r="M3259" s="184">
        <f>WEEKNUM(All_Opps[[#This Row],[Created_Date]],16)</f>
        <v>8</v>
      </c>
      <c r="N3259" s="182">
        <f>All_Opps[[#This Row],[Close Date]]*1</f>
        <v>45348</v>
      </c>
      <c r="O3259" s="185">
        <f>YEAR(All_Opps[[#This Row],[Close_Date]])</f>
        <v>2024</v>
      </c>
      <c r="P3259" s="183">
        <f>MONTH(All_Opps[[#This Row],[Close Date]])</f>
        <v>2</v>
      </c>
      <c r="Q3259" s="181">
        <f>WEEKNUM(All_Opps[[#This Row],[Close Date]],1)</f>
        <v>9</v>
      </c>
      <c r="R32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59" s="4" t="s">
        <v>6829</v>
      </c>
      <c r="T3259" s="4" t="s">
        <v>6830</v>
      </c>
      <c r="U3259" s="68">
        <v>45348</v>
      </c>
      <c r="V3259" s="347" t="s">
        <v>18</v>
      </c>
      <c r="W3259" s="9">
        <v>13570</v>
      </c>
      <c r="X3259" s="4" t="s">
        <v>6</v>
      </c>
      <c r="Y3259" s="4" t="s">
        <v>1285</v>
      </c>
      <c r="Z3259" s="68">
        <v>45342</v>
      </c>
    </row>
    <row r="3260" spans="1:26" ht="12.75" x14ac:dyDescent="0.35">
      <c r="A32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3260" s="181" t="str">
        <f>IF(All_Opps[[#This Row],[WeekMod]]&lt;&gt;"",CONCATENATE(All_Opps[[#This Row],[Opp Year]],"-",TEXT(All_Opps[[#This Row],[WeekMod]],"00#")),"")</f>
        <v>2024-066</v>
      </c>
      <c r="C32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3260" s="181" t="str">
        <f>CONCATENATE(All_Opps[[#This Row],[Opp Year]],"-",TEXT(All_Opps[[#This Row],[Week]],"00#"))</f>
        <v>2024-066</v>
      </c>
      <c r="E3260" s="181">
        <f>IFERROR(VALUE(RIGHT(All_Opps[[#This Row],[Opportunity Name]],2)),"")</f>
        <v>2</v>
      </c>
      <c r="F3260" s="181">
        <f>IFERROR(("20"&amp;LEFT(All_Opps[[#This Row],[Opportunity Name]],2))*1,"")</f>
        <v>2024</v>
      </c>
      <c r="G3260" s="181" t="str">
        <f>MID(All_Opps[[#This Row],[Opportunity Name]],3,2)</f>
        <v>06</v>
      </c>
      <c r="H3260" s="181" t="str">
        <f>LEFT(All_Opps[[#This Row],[Opportunity Name]],7)</f>
        <v>2406 Ev</v>
      </c>
      <c r="I3260" s="181" t="str" cm="1">
        <f t="array" ref="I32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60" s="181" t="str">
        <f>YEAR(All_Opps[[#This Row],[Close_Date]])&amp;"-"&amp;TEXT(MONTH(All_Opps[[#This Row],[Close_Date]]),"00")</f>
        <v>2024-04</v>
      </c>
      <c r="K3260" s="182">
        <f>All_Opps[[#This Row],[Created Date2]]*1</f>
        <v>45386</v>
      </c>
      <c r="L3260" s="183">
        <f>YEAR(All_Opps[[#This Row],[Created_Date]])</f>
        <v>2024</v>
      </c>
      <c r="M3260" s="184">
        <f>WEEKNUM(All_Opps[[#This Row],[Created_Date]],16)</f>
        <v>14</v>
      </c>
      <c r="N3260" s="182">
        <f>All_Opps[[#This Row],[Close Date]]*1</f>
        <v>45388</v>
      </c>
      <c r="O3260" s="185">
        <f>YEAR(All_Opps[[#This Row],[Close_Date]])</f>
        <v>2024</v>
      </c>
      <c r="P3260" s="183">
        <f>MONTH(All_Opps[[#This Row],[Close Date]])</f>
        <v>4</v>
      </c>
      <c r="Q3260" s="181">
        <f>WEEKNUM(All_Opps[[#This Row],[Close Date]],1)</f>
        <v>14</v>
      </c>
      <c r="R32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60" s="4" t="s">
        <v>6831</v>
      </c>
      <c r="T3260" s="4" t="s">
        <v>6832</v>
      </c>
      <c r="U3260" s="68">
        <v>45388</v>
      </c>
      <c r="V3260" s="347" t="s">
        <v>18</v>
      </c>
      <c r="W3260" s="9">
        <v>19309</v>
      </c>
      <c r="X3260" s="4" t="s">
        <v>181</v>
      </c>
      <c r="Y3260" s="4" t="s">
        <v>1285</v>
      </c>
      <c r="Z3260" s="68">
        <v>45386</v>
      </c>
    </row>
    <row r="3261" spans="1:26" ht="12.75" x14ac:dyDescent="0.35">
      <c r="A32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3261" s="181" t="str">
        <f>IF(All_Opps[[#This Row],[WeekMod]]&lt;&gt;"",CONCATENATE(All_Opps[[#This Row],[Opp Year]],"-",TEXT(All_Opps[[#This Row],[WeekMod]],"00#")),"")</f>
        <v>2024-063</v>
      </c>
      <c r="C32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3261" s="181" t="str">
        <f>CONCATENATE(All_Opps[[#This Row],[Opp Year]],"-",TEXT(All_Opps[[#This Row],[Week]],"00#"))</f>
        <v>2024-063</v>
      </c>
      <c r="E3261" s="181">
        <f>IFERROR(VALUE(RIGHT(All_Opps[[#This Row],[Opportunity Name]],2)),"")</f>
        <v>3</v>
      </c>
      <c r="F3261" s="181">
        <f>IFERROR(("20"&amp;LEFT(All_Opps[[#This Row],[Opportunity Name]],2))*1,"")</f>
        <v>2024</v>
      </c>
      <c r="G3261" s="181" t="str">
        <f>MID(All_Opps[[#This Row],[Opportunity Name]],3,2)</f>
        <v>06</v>
      </c>
      <c r="H3261" s="181" t="str">
        <f>LEFT(All_Opps[[#This Row],[Opportunity Name]],7)</f>
        <v>2406 Mo</v>
      </c>
      <c r="I3261" s="181" t="str" cm="1">
        <f t="array" ref="I32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61" s="181" t="str">
        <f>YEAR(All_Opps[[#This Row],[Close_Date]])&amp;"-"&amp;TEXT(MONTH(All_Opps[[#This Row],[Close_Date]]),"00")</f>
        <v>2024-03</v>
      </c>
      <c r="K3261" s="182">
        <f>All_Opps[[#This Row],[Created Date2]]*1</f>
        <v>45362</v>
      </c>
      <c r="L3261" s="183">
        <f>YEAR(All_Opps[[#This Row],[Created_Date]])</f>
        <v>2024</v>
      </c>
      <c r="M3261" s="184">
        <f>WEEKNUM(All_Opps[[#This Row],[Created_Date]],16)</f>
        <v>11</v>
      </c>
      <c r="N3261" s="182">
        <f>All_Opps[[#This Row],[Close Date]]*1</f>
        <v>45364</v>
      </c>
      <c r="O3261" s="185">
        <f>YEAR(All_Opps[[#This Row],[Close_Date]])</f>
        <v>2024</v>
      </c>
      <c r="P3261" s="183">
        <f>MONTH(All_Opps[[#This Row],[Close Date]])</f>
        <v>3</v>
      </c>
      <c r="Q3261" s="181">
        <f>WEEKNUM(All_Opps[[#This Row],[Close Date]],1)</f>
        <v>11</v>
      </c>
      <c r="R326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61" s="4" t="s">
        <v>6833</v>
      </c>
      <c r="T3261" s="4" t="s">
        <v>6834</v>
      </c>
      <c r="U3261" s="68">
        <v>45364</v>
      </c>
      <c r="V3261" s="347" t="s">
        <v>18</v>
      </c>
      <c r="W3261" s="9">
        <v>42587</v>
      </c>
      <c r="X3261" s="4" t="s">
        <v>11</v>
      </c>
      <c r="Y3261" s="4" t="s">
        <v>1285</v>
      </c>
      <c r="Z3261" s="68">
        <v>45362</v>
      </c>
    </row>
    <row r="3262" spans="1:26" ht="12.75" x14ac:dyDescent="0.35">
      <c r="A32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3262" s="181" t="str">
        <f>IF(All_Opps[[#This Row],[WeekMod]]&lt;&gt;"",CONCATENATE(All_Opps[[#This Row],[Opp Year]],"-",TEXT(All_Opps[[#This Row],[WeekMod]],"00#")),"")</f>
        <v>2024-066</v>
      </c>
      <c r="C32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3262" s="181" t="str">
        <f>CONCATENATE(All_Opps[[#This Row],[Opp Year]],"-",TEXT(All_Opps[[#This Row],[Week]],"00#"))</f>
        <v>2024-066</v>
      </c>
      <c r="E3262" s="181">
        <f>IFERROR(VALUE(RIGHT(All_Opps[[#This Row],[Opportunity Name]],2)),"")</f>
        <v>2</v>
      </c>
      <c r="F3262" s="181">
        <f>IFERROR(("20"&amp;LEFT(All_Opps[[#This Row],[Opportunity Name]],2))*1,"")</f>
        <v>2024</v>
      </c>
      <c r="G3262" s="181" t="str">
        <f>MID(All_Opps[[#This Row],[Opportunity Name]],3,2)</f>
        <v>04</v>
      </c>
      <c r="H3262" s="181" t="str">
        <f>LEFT(All_Opps[[#This Row],[Opportunity Name]],7)</f>
        <v>2404-06</v>
      </c>
      <c r="I3262" s="181" t="str" cm="1">
        <f t="array" ref="I32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62" s="181" t="str">
        <f>YEAR(All_Opps[[#This Row],[Close_Date]])&amp;"-"&amp;TEXT(MONTH(All_Opps[[#This Row],[Close_Date]]),"00")</f>
        <v>2024-04</v>
      </c>
      <c r="K3262" s="182">
        <f>All_Opps[[#This Row],[Created Date2]]*1</f>
        <v>45388</v>
      </c>
      <c r="L3262" s="183">
        <f>YEAR(All_Opps[[#This Row],[Created_Date]])</f>
        <v>2024</v>
      </c>
      <c r="M3262" s="184">
        <f>WEEKNUM(All_Opps[[#This Row],[Created_Date]],16)</f>
        <v>15</v>
      </c>
      <c r="N3262" s="182">
        <f>All_Opps[[#This Row],[Close Date]]*1</f>
        <v>45388</v>
      </c>
      <c r="O3262" s="185">
        <f>YEAR(All_Opps[[#This Row],[Close_Date]])</f>
        <v>2024</v>
      </c>
      <c r="P3262" s="183">
        <f>MONTH(All_Opps[[#This Row],[Close Date]])</f>
        <v>4</v>
      </c>
      <c r="Q3262" s="181">
        <f>WEEKNUM(All_Opps[[#This Row],[Close Date]],1)</f>
        <v>14</v>
      </c>
      <c r="R326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62" s="4" t="s">
        <v>6835</v>
      </c>
      <c r="T3262" s="4" t="s">
        <v>6836</v>
      </c>
      <c r="U3262" s="68">
        <v>45388</v>
      </c>
      <c r="V3262" s="347" t="s">
        <v>23</v>
      </c>
      <c r="W3262" s="9">
        <v>0</v>
      </c>
      <c r="X3262" s="4" t="s">
        <v>5</v>
      </c>
      <c r="Y3262" s="4" t="s">
        <v>3685</v>
      </c>
      <c r="Z3262" s="68">
        <v>45388</v>
      </c>
    </row>
    <row r="3263" spans="1:26" ht="12.75" x14ac:dyDescent="0.35">
      <c r="A32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3263" s="181" t="str">
        <f>IF(All_Opps[[#This Row],[WeekMod]]&lt;&gt;"",CONCATENATE(All_Opps[[#This Row],[Opp Year]],"-",TEXT(All_Opps[[#This Row],[WeekMod]],"00#")),"")</f>
        <v>2024-066</v>
      </c>
      <c r="C32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3263" s="181" t="str">
        <f>CONCATENATE(All_Opps[[#This Row],[Opp Year]],"-",TEXT(All_Opps[[#This Row],[Week]],"00#"))</f>
        <v>2024-066</v>
      </c>
      <c r="E3263" s="181">
        <f>IFERROR(VALUE(RIGHT(All_Opps[[#This Row],[Opportunity Name]],2)),"")</f>
        <v>1</v>
      </c>
      <c r="F3263" s="181">
        <f>IFERROR(("20"&amp;LEFT(All_Opps[[#This Row],[Opportunity Name]],2))*1,"")</f>
        <v>2024</v>
      </c>
      <c r="G3263" s="181" t="str">
        <f>MID(All_Opps[[#This Row],[Opportunity Name]],3,2)</f>
        <v>05</v>
      </c>
      <c r="H3263" s="181" t="str">
        <f>LEFT(All_Opps[[#This Row],[Opportunity Name]],7)</f>
        <v>2405-16</v>
      </c>
      <c r="I3263" s="181" t="str" cm="1">
        <f t="array" ref="I32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63" s="181" t="str">
        <f>YEAR(All_Opps[[#This Row],[Close_Date]])&amp;"-"&amp;TEXT(MONTH(All_Opps[[#This Row],[Close_Date]]),"00")</f>
        <v>2024-04</v>
      </c>
      <c r="K3263" s="182">
        <f>All_Opps[[#This Row],[Created Date2]]*1</f>
        <v>45384</v>
      </c>
      <c r="L3263" s="183">
        <f>YEAR(All_Opps[[#This Row],[Created_Date]])</f>
        <v>2024</v>
      </c>
      <c r="M3263" s="184">
        <f>WEEKNUM(All_Opps[[#This Row],[Created_Date]],16)</f>
        <v>14</v>
      </c>
      <c r="N3263" s="182">
        <f>All_Opps[[#This Row],[Close Date]]*1</f>
        <v>45384</v>
      </c>
      <c r="O3263" s="185">
        <f>YEAR(All_Opps[[#This Row],[Close_Date]])</f>
        <v>2024</v>
      </c>
      <c r="P3263" s="183">
        <f>MONTH(All_Opps[[#This Row],[Close Date]])</f>
        <v>4</v>
      </c>
      <c r="Q3263" s="181">
        <f>WEEKNUM(All_Opps[[#This Row],[Close Date]],1)</f>
        <v>14</v>
      </c>
      <c r="R326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63" s="4" t="s">
        <v>6837</v>
      </c>
      <c r="T3263" s="4" t="s">
        <v>6838</v>
      </c>
      <c r="U3263" s="68">
        <v>45384</v>
      </c>
      <c r="V3263" s="347" t="s">
        <v>23</v>
      </c>
      <c r="W3263" s="9">
        <v>3230</v>
      </c>
      <c r="X3263" s="4" t="s">
        <v>15</v>
      </c>
      <c r="Y3263" s="4" t="s">
        <v>3685</v>
      </c>
      <c r="Z3263" s="68">
        <v>45384</v>
      </c>
    </row>
    <row r="3264" spans="1:26" ht="12.75" x14ac:dyDescent="0.35">
      <c r="A32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3264" s="181" t="str">
        <f>IF(All_Opps[[#This Row],[WeekMod]]&lt;&gt;"",CONCATENATE(All_Opps[[#This Row],[Opp Year]],"-",TEXT(All_Opps[[#This Row],[WeekMod]],"00#")),"")</f>
        <v>2025-015</v>
      </c>
      <c r="C32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3264" s="181" t="str">
        <f>CONCATENATE(All_Opps[[#This Row],[Opp Year]],"-",TEXT(All_Opps[[#This Row],[Week]],"00#"))</f>
        <v>2025-015</v>
      </c>
      <c r="E3264" s="181">
        <f>IFERROR(VALUE(RIGHT(All_Opps[[#This Row],[Opportunity Name]],2)),"")</f>
        <v>2</v>
      </c>
      <c r="F3264" s="181">
        <f>IFERROR(("20"&amp;LEFT(All_Opps[[#This Row],[Opportunity Name]],2))*1,"")</f>
        <v>2025</v>
      </c>
      <c r="G3264" s="181" t="str">
        <f>MID(All_Opps[[#This Row],[Opportunity Name]],3,2)</f>
        <v>01</v>
      </c>
      <c r="H3264" s="181" t="str">
        <f>LEFT(All_Opps[[#This Row],[Opportunity Name]],7)</f>
        <v>2501-02</v>
      </c>
      <c r="I3264" s="181" t="str" cm="1">
        <f t="array" ref="I32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64" s="181" t="str">
        <f>YEAR(All_Opps[[#This Row],[Close_Date]])&amp;"-"&amp;TEXT(MONTH(All_Opps[[#This Row],[Close_Date]]),"00")</f>
        <v>2024-04</v>
      </c>
      <c r="K3264" s="182">
        <f>All_Opps[[#This Row],[Created Date2]]*1</f>
        <v>45392</v>
      </c>
      <c r="L3264" s="183">
        <f>YEAR(All_Opps[[#This Row],[Created_Date]])</f>
        <v>2024</v>
      </c>
      <c r="M3264" s="184">
        <f>WEEKNUM(All_Opps[[#This Row],[Created_Date]],16)</f>
        <v>15</v>
      </c>
      <c r="N3264" s="182">
        <f>All_Opps[[#This Row],[Close Date]]*1</f>
        <v>45393</v>
      </c>
      <c r="O3264" s="185">
        <f>YEAR(All_Opps[[#This Row],[Close_Date]])</f>
        <v>2024</v>
      </c>
      <c r="P3264" s="183">
        <f>MONTH(All_Opps[[#This Row],[Close Date]])</f>
        <v>4</v>
      </c>
      <c r="Q3264" s="181">
        <f>WEEKNUM(All_Opps[[#This Row],[Close Date]],1)</f>
        <v>15</v>
      </c>
      <c r="R326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266</v>
      </c>
      <c r="S3264" s="4" t="s">
        <v>6839</v>
      </c>
      <c r="T3264" s="4" t="s">
        <v>6840</v>
      </c>
      <c r="U3264" s="68">
        <v>45393</v>
      </c>
      <c r="V3264" s="347" t="s">
        <v>19</v>
      </c>
      <c r="W3264" s="9">
        <v>60256</v>
      </c>
      <c r="X3264" s="4" t="s">
        <v>13</v>
      </c>
      <c r="Y3264" s="4" t="s">
        <v>1285</v>
      </c>
      <c r="Z3264" s="68">
        <v>45392</v>
      </c>
    </row>
    <row r="3265" spans="1:26" ht="12.75" x14ac:dyDescent="0.35">
      <c r="A32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3265" s="181" t="str">
        <f>IF(All_Opps[[#This Row],[WeekMod]]&lt;&gt;"",CONCATENATE(All_Opps[[#This Row],[Opp Year]],"-",TEXT(All_Opps[[#This Row],[WeekMod]],"00#")),"")</f>
        <v>2025-013</v>
      </c>
      <c r="C32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3265" s="181" t="str">
        <f>CONCATENATE(All_Opps[[#This Row],[Opp Year]],"-",TEXT(All_Opps[[#This Row],[Week]],"00#"))</f>
        <v>2025-013</v>
      </c>
      <c r="E3265" s="181">
        <f>IFERROR(VALUE(RIGHT(All_Opps[[#This Row],[Opportunity Name]],2)),"")</f>
        <v>5</v>
      </c>
      <c r="F3265" s="181">
        <f>IFERROR(("20"&amp;LEFT(All_Opps[[#This Row],[Opportunity Name]],2))*1,"")</f>
        <v>2025</v>
      </c>
      <c r="G3265" s="181" t="str">
        <f>MID(All_Opps[[#This Row],[Opportunity Name]],3,2)</f>
        <v>08</v>
      </c>
      <c r="H3265" s="181" t="str">
        <f>LEFT(All_Opps[[#This Row],[Opportunity Name]],7)</f>
        <v>2508-04</v>
      </c>
      <c r="I3265" s="181" t="str" cm="1">
        <f t="array" ref="I32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65" s="181" t="str">
        <f>YEAR(All_Opps[[#This Row],[Close_Date]])&amp;"-"&amp;TEXT(MONTH(All_Opps[[#This Row],[Close_Date]]),"00")</f>
        <v>2024-03</v>
      </c>
      <c r="K3265" s="182">
        <f>All_Opps[[#This Row],[Created Date2]]*1</f>
        <v>45359</v>
      </c>
      <c r="L3265" s="183">
        <f>YEAR(All_Opps[[#This Row],[Created_Date]])</f>
        <v>2024</v>
      </c>
      <c r="M3265" s="184">
        <f>WEEKNUM(All_Opps[[#This Row],[Created_Date]],16)</f>
        <v>10</v>
      </c>
      <c r="N3265" s="182">
        <f>All_Opps[[#This Row],[Close Date]]*1</f>
        <v>45378</v>
      </c>
      <c r="O3265" s="185">
        <f>YEAR(All_Opps[[#This Row],[Close_Date]])</f>
        <v>2024</v>
      </c>
      <c r="P3265" s="183">
        <f>MONTH(All_Opps[[#This Row],[Close Date]])</f>
        <v>3</v>
      </c>
      <c r="Q3265" s="181">
        <f>WEEKNUM(All_Opps[[#This Row],[Close Date]],1)</f>
        <v>13</v>
      </c>
      <c r="R326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511</v>
      </c>
      <c r="S3265" s="4" t="s">
        <v>6841</v>
      </c>
      <c r="T3265" s="4" t="s">
        <v>6842</v>
      </c>
      <c r="U3265" s="68">
        <v>45378</v>
      </c>
      <c r="V3265" s="347" t="s">
        <v>19</v>
      </c>
      <c r="W3265" s="341">
        <v>79362</v>
      </c>
      <c r="X3265" s="4" t="s">
        <v>5</v>
      </c>
      <c r="Y3265" s="4" t="s">
        <v>328</v>
      </c>
      <c r="Z3265" s="68">
        <v>45359</v>
      </c>
    </row>
    <row r="3266" spans="1:26" ht="12.75" x14ac:dyDescent="0.35">
      <c r="A32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3266" s="181" t="str">
        <f>IF(All_Opps[[#This Row],[WeekMod]]&lt;&gt;"",CONCATENATE(All_Opps[[#This Row],[Opp Year]],"-",TEXT(All_Opps[[#This Row],[WeekMod]],"00#")),"")</f>
        <v>2024-065</v>
      </c>
      <c r="C32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3266" s="181" t="str">
        <f>CONCATENATE(All_Opps[[#This Row],[Opp Year]],"-",TEXT(All_Opps[[#This Row],[Week]],"00#"))</f>
        <v>2024-065</v>
      </c>
      <c r="E3266" s="181">
        <f>IFERROR(VALUE(RIGHT(All_Opps[[#This Row],[Opportunity Name]],2)),"")</f>
        <v>2</v>
      </c>
      <c r="F3266" s="181">
        <f>IFERROR(("20"&amp;LEFT(All_Opps[[#This Row],[Opportunity Name]],2))*1,"")</f>
        <v>2024</v>
      </c>
      <c r="G3266" s="181" t="str">
        <f>MID(All_Opps[[#This Row],[Opportunity Name]],3,2)</f>
        <v>07</v>
      </c>
      <c r="H3266" s="181" t="str">
        <f>LEFT(All_Opps[[#This Row],[Opportunity Name]],7)</f>
        <v>2407 Ra</v>
      </c>
      <c r="I3266" s="181" t="str" cm="1">
        <f t="array" ref="I32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66" s="181" t="str">
        <f>YEAR(All_Opps[[#This Row],[Close_Date]])&amp;"-"&amp;TEXT(MONTH(All_Opps[[#This Row],[Close_Date]]),"00")</f>
        <v>2024-03</v>
      </c>
      <c r="K3266" s="182">
        <f>All_Opps[[#This Row],[Created Date2]]*1</f>
        <v>45373</v>
      </c>
      <c r="L3266" s="183">
        <f>YEAR(All_Opps[[#This Row],[Created_Date]])</f>
        <v>2024</v>
      </c>
      <c r="M3266" s="184">
        <f>WEEKNUM(All_Opps[[#This Row],[Created_Date]],16)</f>
        <v>12</v>
      </c>
      <c r="N3266" s="182">
        <f>All_Opps[[#This Row],[Close Date]]*1</f>
        <v>45375</v>
      </c>
      <c r="O3266" s="185">
        <f>YEAR(All_Opps[[#This Row],[Close_Date]])</f>
        <v>2024</v>
      </c>
      <c r="P3266" s="183">
        <f>MONTH(All_Opps[[#This Row],[Close Date]])</f>
        <v>3</v>
      </c>
      <c r="Q3266" s="181">
        <f>WEEKNUM(All_Opps[[#This Row],[Close Date]],1)</f>
        <v>13</v>
      </c>
      <c r="R326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66" s="4" t="s">
        <v>6843</v>
      </c>
      <c r="T3266" s="4" t="s">
        <v>6844</v>
      </c>
      <c r="U3266" s="68">
        <v>45375</v>
      </c>
      <c r="V3266" s="347" t="s">
        <v>18</v>
      </c>
      <c r="W3266" s="9">
        <v>13155</v>
      </c>
      <c r="X3266" s="4" t="s">
        <v>15</v>
      </c>
      <c r="Y3266" s="4" t="s">
        <v>5320</v>
      </c>
      <c r="Z3266" s="68">
        <v>45373</v>
      </c>
    </row>
    <row r="3267" spans="1:26" ht="12.75" x14ac:dyDescent="0.35">
      <c r="A32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3267" s="181" t="str">
        <f>IF(All_Opps[[#This Row],[WeekMod]]&lt;&gt;"",CONCATENATE(All_Opps[[#This Row],[Opp Year]],"-",TEXT(All_Opps[[#This Row],[WeekMod]],"00#")),"")</f>
        <v>2024-060</v>
      </c>
      <c r="C32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3267" s="181" t="str">
        <f>CONCATENATE(All_Opps[[#This Row],[Opp Year]],"-",TEXT(All_Opps[[#This Row],[Week]],"00#"))</f>
        <v>2024-060</v>
      </c>
      <c r="E3267" s="181">
        <f>IFERROR(VALUE(RIGHT(All_Opps[[#This Row],[Opportunity Name]],2)),"")</f>
        <v>2</v>
      </c>
      <c r="F3267" s="181">
        <f>IFERROR(("20"&amp;LEFT(All_Opps[[#This Row],[Opportunity Name]],2))*1,"")</f>
        <v>2024</v>
      </c>
      <c r="G3267" s="181" t="str">
        <f>MID(All_Opps[[#This Row],[Opportunity Name]],3,2)</f>
        <v>09</v>
      </c>
      <c r="H3267" s="181" t="str">
        <f>LEFT(All_Opps[[#This Row],[Opportunity Name]],7)</f>
        <v>2409-14</v>
      </c>
      <c r="I3267" s="181" t="str" cm="1">
        <f t="array" ref="I32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267" s="181" t="str">
        <f>YEAR(All_Opps[[#This Row],[Close_Date]])&amp;"-"&amp;TEXT(MONTH(All_Opps[[#This Row],[Close_Date]]),"00")</f>
        <v>2024-02</v>
      </c>
      <c r="K3267" s="182">
        <f>All_Opps[[#This Row],[Created Date2]]*1</f>
        <v>45344</v>
      </c>
      <c r="L3267" s="183">
        <f>YEAR(All_Opps[[#This Row],[Created_Date]])</f>
        <v>2024</v>
      </c>
      <c r="M3267" s="184">
        <f>WEEKNUM(All_Opps[[#This Row],[Created_Date]],16)</f>
        <v>8</v>
      </c>
      <c r="N3267" s="182">
        <f>All_Opps[[#This Row],[Close Date]]*1</f>
        <v>45346</v>
      </c>
      <c r="O3267" s="185">
        <f>YEAR(All_Opps[[#This Row],[Close_Date]])</f>
        <v>2024</v>
      </c>
      <c r="P3267" s="183">
        <f>MONTH(All_Opps[[#This Row],[Close Date]])</f>
        <v>2</v>
      </c>
      <c r="Q3267" s="181">
        <f>WEEKNUM(All_Opps[[#This Row],[Close Date]],1)</f>
        <v>8</v>
      </c>
      <c r="R326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67" s="4" t="s">
        <v>6845</v>
      </c>
      <c r="T3267" s="4" t="s">
        <v>6846</v>
      </c>
      <c r="U3267" s="68">
        <v>45346</v>
      </c>
      <c r="V3267" s="347" t="s">
        <v>20</v>
      </c>
      <c r="W3267" s="9">
        <v>84391</v>
      </c>
      <c r="X3267" s="4" t="s">
        <v>10</v>
      </c>
      <c r="Y3267" s="4" t="s">
        <v>1285</v>
      </c>
      <c r="Z3267" s="68">
        <v>45344</v>
      </c>
    </row>
    <row r="3268" spans="1:26" ht="12.75" x14ac:dyDescent="0.35">
      <c r="A32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3268" s="181" t="str">
        <f>IF(All_Opps[[#This Row],[WeekMod]]&lt;&gt;"",CONCATENATE(All_Opps[[#This Row],[Opp Year]],"-",TEXT(All_Opps[[#This Row],[WeekMod]],"00#")),"")</f>
        <v>2025-013</v>
      </c>
      <c r="C32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3268" s="181" t="str">
        <f>CONCATENATE(All_Opps[[#This Row],[Opp Year]],"-",TEXT(All_Opps[[#This Row],[Week]],"00#"))</f>
        <v>2025-013</v>
      </c>
      <c r="E3268" s="181">
        <f>IFERROR(VALUE(RIGHT(All_Opps[[#This Row],[Opportunity Name]],2)),"")</f>
        <v>4</v>
      </c>
      <c r="F3268" s="181">
        <f>IFERROR(("20"&amp;LEFT(All_Opps[[#This Row],[Opportunity Name]],2))*1,"")</f>
        <v>2025</v>
      </c>
      <c r="G3268" s="181" t="str">
        <f>MID(All_Opps[[#This Row],[Opportunity Name]],3,2)</f>
        <v>09</v>
      </c>
      <c r="H3268" s="181" t="str">
        <f>LEFT(All_Opps[[#This Row],[Opportunity Name]],7)</f>
        <v>2509-01</v>
      </c>
      <c r="I3268" s="181" t="str" cm="1">
        <f t="array" ref="I32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68" s="181" t="str">
        <f>YEAR(All_Opps[[#This Row],[Close_Date]])&amp;"-"&amp;TEXT(MONTH(All_Opps[[#This Row],[Close_Date]]),"00")</f>
        <v>2024-03</v>
      </c>
      <c r="K3268" s="182">
        <f>All_Opps[[#This Row],[Created Date2]]*1</f>
        <v>45360</v>
      </c>
      <c r="L3268" s="183">
        <f>YEAR(All_Opps[[#This Row],[Created_Date]])</f>
        <v>2024</v>
      </c>
      <c r="M3268" s="184">
        <f>WEEKNUM(All_Opps[[#This Row],[Created_Date]],16)</f>
        <v>11</v>
      </c>
      <c r="N3268" s="182">
        <f>All_Opps[[#This Row],[Close Date]]*1</f>
        <v>45376</v>
      </c>
      <c r="O3268" s="185">
        <f>YEAR(All_Opps[[#This Row],[Close_Date]])</f>
        <v>2024</v>
      </c>
      <c r="P3268" s="183">
        <f>MONTH(All_Opps[[#This Row],[Close Date]])</f>
        <v>3</v>
      </c>
      <c r="Q3268" s="181">
        <f>WEEKNUM(All_Opps[[#This Row],[Close Date]],1)</f>
        <v>13</v>
      </c>
      <c r="R326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541</v>
      </c>
      <c r="S3268" s="4" t="s">
        <v>6847</v>
      </c>
      <c r="T3268" s="4" t="s">
        <v>6848</v>
      </c>
      <c r="U3268" s="68">
        <v>45376</v>
      </c>
      <c r="V3268" s="347" t="s">
        <v>19</v>
      </c>
      <c r="W3268" s="9">
        <v>38382</v>
      </c>
      <c r="X3268" s="4" t="s">
        <v>181</v>
      </c>
      <c r="Y3268" s="4" t="s">
        <v>1285</v>
      </c>
      <c r="Z3268" s="68">
        <v>45360</v>
      </c>
    </row>
    <row r="3269" spans="1:26" ht="12.75" x14ac:dyDescent="0.35">
      <c r="A32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3269" s="181" t="str">
        <f>IF(All_Opps[[#This Row],[WeekMod]]&lt;&gt;"",CONCATENATE(All_Opps[[#This Row],[Opp Year]],"-",TEXT(All_Opps[[#This Row],[WeekMod]],"00#")),"")</f>
        <v>2024-067</v>
      </c>
      <c r="C32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3269" s="181" t="str">
        <f>CONCATENATE(All_Opps[[#This Row],[Opp Year]],"-",TEXT(All_Opps[[#This Row],[Week]],"00#"))</f>
        <v>2024-067</v>
      </c>
      <c r="E3269" s="181" t="str">
        <f>IFERROR(VALUE(RIGHT(All_Opps[[#This Row],[Opportunity Name]],2)),"")</f>
        <v/>
      </c>
      <c r="F3269" s="181">
        <f>IFERROR(("20"&amp;LEFT(All_Opps[[#This Row],[Opportunity Name]],2))*1,"")</f>
        <v>2024</v>
      </c>
      <c r="G3269" s="181" t="str">
        <f>MID(All_Opps[[#This Row],[Opportunity Name]],3,2)</f>
        <v>06</v>
      </c>
      <c r="H3269" s="181" t="str">
        <f>LEFT(All_Opps[[#This Row],[Opportunity Name]],7)</f>
        <v>2406 Ya</v>
      </c>
      <c r="I3269" s="181" t="str" cm="1">
        <f t="array" ref="I32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69" s="181" t="str">
        <f>YEAR(All_Opps[[#This Row],[Close_Date]])&amp;"-"&amp;TEXT(MONTH(All_Opps[[#This Row],[Close_Date]]),"00")</f>
        <v>2024-04</v>
      </c>
      <c r="K3269" s="182">
        <f>All_Opps[[#This Row],[Created Date2]]*1</f>
        <v>45375</v>
      </c>
      <c r="L3269" s="183">
        <f>YEAR(All_Opps[[#This Row],[Created_Date]])</f>
        <v>2024</v>
      </c>
      <c r="M3269" s="184">
        <f>WEEKNUM(All_Opps[[#This Row],[Created_Date]],16)</f>
        <v>13</v>
      </c>
      <c r="N3269" s="182">
        <f>All_Opps[[#This Row],[Close Date]]*1</f>
        <v>45390</v>
      </c>
      <c r="O3269" s="185">
        <f>YEAR(All_Opps[[#This Row],[Close_Date]])</f>
        <v>2024</v>
      </c>
      <c r="P3269" s="183">
        <f>MONTH(All_Opps[[#This Row],[Close Date]])</f>
        <v>4</v>
      </c>
      <c r="Q3269" s="181">
        <f>WEEKNUM(All_Opps[[#This Row],[Close Date]],1)</f>
        <v>15</v>
      </c>
      <c r="R326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69" s="4" t="s">
        <v>6849</v>
      </c>
      <c r="T3269" s="4" t="s">
        <v>6850</v>
      </c>
      <c r="U3269" s="68">
        <v>45390</v>
      </c>
      <c r="V3269" s="347" t="s">
        <v>21</v>
      </c>
      <c r="W3269" s="9">
        <v>89572</v>
      </c>
      <c r="X3269" s="4" t="s">
        <v>29</v>
      </c>
      <c r="Y3269" s="4" t="s">
        <v>1285</v>
      </c>
      <c r="Z3269" s="68">
        <v>45375</v>
      </c>
    </row>
    <row r="3270" spans="1:26" ht="12.75" x14ac:dyDescent="0.35">
      <c r="A32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3270" s="181" t="str">
        <f>IF(All_Opps[[#This Row],[WeekMod]]&lt;&gt;"",CONCATENATE(All_Opps[[#This Row],[Opp Year]],"-",TEXT(All_Opps[[#This Row],[WeekMod]],"00#")),"")</f>
        <v>2024-068</v>
      </c>
      <c r="C32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3270" s="181" t="str">
        <f>CONCATENATE(All_Opps[[#This Row],[Opp Year]],"-",TEXT(All_Opps[[#This Row],[Week]],"00#"))</f>
        <v>2024-068</v>
      </c>
      <c r="E3270" s="181">
        <f>IFERROR(VALUE(RIGHT(All_Opps[[#This Row],[Opportunity Name]],2)),"")</f>
        <v>2</v>
      </c>
      <c r="F3270" s="181">
        <f>IFERROR(("20"&amp;LEFT(All_Opps[[#This Row],[Opportunity Name]],2))*1,"")</f>
        <v>2024</v>
      </c>
      <c r="G3270" s="181" t="str">
        <f>MID(All_Opps[[#This Row],[Opportunity Name]],3,2)</f>
        <v>10</v>
      </c>
      <c r="H3270" s="181" t="str">
        <f>LEFT(All_Opps[[#This Row],[Opportunity Name]],7)</f>
        <v>2410-09</v>
      </c>
      <c r="I3270" s="181" t="str" cm="1">
        <f t="array" ref="I32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70" s="181" t="str">
        <f>YEAR(All_Opps[[#This Row],[Close_Date]])&amp;"-"&amp;TEXT(MONTH(All_Opps[[#This Row],[Close_Date]]),"00")</f>
        <v>2024-04</v>
      </c>
      <c r="K3270" s="182">
        <f>All_Opps[[#This Row],[Created Date2]]*1</f>
        <v>45397</v>
      </c>
      <c r="L3270" s="183">
        <f>YEAR(All_Opps[[#This Row],[Created_Date]])</f>
        <v>2024</v>
      </c>
      <c r="M3270" s="184">
        <f>WEEKNUM(All_Opps[[#This Row],[Created_Date]],16)</f>
        <v>16</v>
      </c>
      <c r="N3270" s="182">
        <f>All_Opps[[#This Row],[Close Date]]*1</f>
        <v>45397</v>
      </c>
      <c r="O3270" s="185">
        <f>YEAR(All_Opps[[#This Row],[Close_Date]])</f>
        <v>2024</v>
      </c>
      <c r="P3270" s="183">
        <f>MONTH(All_Opps[[#This Row],[Close Date]])</f>
        <v>4</v>
      </c>
      <c r="Q3270" s="181">
        <f>WEEKNUM(All_Opps[[#This Row],[Close Date]],1)</f>
        <v>16</v>
      </c>
      <c r="R327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169</v>
      </c>
      <c r="S3270" s="4" t="s">
        <v>6851</v>
      </c>
      <c r="T3270" s="4" t="s">
        <v>6852</v>
      </c>
      <c r="U3270" s="68">
        <v>45397</v>
      </c>
      <c r="V3270" s="347" t="s">
        <v>19</v>
      </c>
      <c r="W3270" s="341">
        <v>16256</v>
      </c>
      <c r="X3270" s="4" t="s">
        <v>14</v>
      </c>
      <c r="Y3270" s="4" t="s">
        <v>328</v>
      </c>
      <c r="Z3270" s="68">
        <v>45397</v>
      </c>
    </row>
    <row r="3271" spans="1:26" ht="12.75" x14ac:dyDescent="0.35">
      <c r="A32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3271" s="181" t="str">
        <f>IF(All_Opps[[#This Row],[WeekMod]]&lt;&gt;"",CONCATENATE(All_Opps[[#This Row],[Opp Year]],"-",TEXT(All_Opps[[#This Row],[WeekMod]],"00#")),"")</f>
        <v>2024-066</v>
      </c>
      <c r="C32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3271" s="181" t="str">
        <f>CONCATENATE(All_Opps[[#This Row],[Opp Year]],"-",TEXT(All_Opps[[#This Row],[Week]],"00#"))</f>
        <v>2024-066</v>
      </c>
      <c r="E3271" s="181">
        <f>IFERROR(VALUE(RIGHT(All_Opps[[#This Row],[Opportunity Name]],2)),"")</f>
        <v>4</v>
      </c>
      <c r="F3271" s="181">
        <f>IFERROR(("20"&amp;LEFT(All_Opps[[#This Row],[Opportunity Name]],2))*1,"")</f>
        <v>2024</v>
      </c>
      <c r="G3271" s="181" t="str">
        <f>MID(All_Opps[[#This Row],[Opportunity Name]],3,2)</f>
        <v>12</v>
      </c>
      <c r="H3271" s="181" t="str">
        <f>LEFT(All_Opps[[#This Row],[Opportunity Name]],7)</f>
        <v>2412 Mo</v>
      </c>
      <c r="I3271" s="181" t="str" cm="1">
        <f t="array" ref="I32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71" s="181" t="str">
        <f>YEAR(All_Opps[[#This Row],[Close_Date]])&amp;"-"&amp;TEXT(MONTH(All_Opps[[#This Row],[Close_Date]]),"00")</f>
        <v>2024-04</v>
      </c>
      <c r="K3271" s="182">
        <f>All_Opps[[#This Row],[Created Date2]]*1</f>
        <v>45375</v>
      </c>
      <c r="L3271" s="183">
        <f>YEAR(All_Opps[[#This Row],[Created_Date]])</f>
        <v>2024</v>
      </c>
      <c r="M3271" s="184">
        <f>WEEKNUM(All_Opps[[#This Row],[Created_Date]],16)</f>
        <v>13</v>
      </c>
      <c r="N3271" s="182">
        <f>All_Opps[[#This Row],[Close Date]]*1</f>
        <v>45386</v>
      </c>
      <c r="O3271" s="185">
        <f>YEAR(All_Opps[[#This Row],[Close_Date]])</f>
        <v>2024</v>
      </c>
      <c r="P3271" s="183">
        <f>MONTH(All_Opps[[#This Row],[Close Date]])</f>
        <v>4</v>
      </c>
      <c r="Q3271" s="181">
        <f>WEEKNUM(All_Opps[[#This Row],[Close Date]],1)</f>
        <v>14</v>
      </c>
      <c r="R327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71" s="4" t="s">
        <v>6853</v>
      </c>
      <c r="T3271" s="4" t="s">
        <v>6854</v>
      </c>
      <c r="U3271" s="68">
        <v>45386</v>
      </c>
      <c r="V3271" s="347" t="s">
        <v>18</v>
      </c>
      <c r="W3271" s="9">
        <v>43383</v>
      </c>
      <c r="X3271" s="4" t="s">
        <v>5</v>
      </c>
      <c r="Y3271" s="4" t="s">
        <v>1285</v>
      </c>
      <c r="Z3271" s="68">
        <v>45375</v>
      </c>
    </row>
    <row r="3272" spans="1:26" ht="12.75" x14ac:dyDescent="0.35">
      <c r="A32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3272" s="181" t="str">
        <f>IF(All_Opps[[#This Row],[WeekMod]]&lt;&gt;"",CONCATENATE(All_Opps[[#This Row],[Opp Year]],"-",TEXT(All_Opps[[#This Row],[WeekMod]],"00#")),"")</f>
        <v>2025-015</v>
      </c>
      <c r="C32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3272" s="181" t="str">
        <f>CONCATENATE(All_Opps[[#This Row],[Opp Year]],"-",TEXT(All_Opps[[#This Row],[Week]],"00#"))</f>
        <v>2025-015</v>
      </c>
      <c r="E3272" s="181">
        <f>IFERROR(VALUE(RIGHT(All_Opps[[#This Row],[Opportunity Name]],2)),"")</f>
        <v>2</v>
      </c>
      <c r="F3272" s="181">
        <f>IFERROR(("20"&amp;LEFT(All_Opps[[#This Row],[Opportunity Name]],2))*1,"")</f>
        <v>2025</v>
      </c>
      <c r="G3272" s="181" t="str">
        <f>MID(All_Opps[[#This Row],[Opportunity Name]],3,2)</f>
        <v>07</v>
      </c>
      <c r="H3272" s="181" t="str">
        <f>LEFT(All_Opps[[#This Row],[Opportunity Name]],7)</f>
        <v>2507 So</v>
      </c>
      <c r="I3272" s="181" t="str" cm="1">
        <f t="array" ref="I32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72" s="181" t="str">
        <f>YEAR(All_Opps[[#This Row],[Close_Date]])&amp;"-"&amp;TEXT(MONTH(All_Opps[[#This Row],[Close_Date]]),"00")</f>
        <v>2024-04</v>
      </c>
      <c r="K3272" s="182">
        <f>All_Opps[[#This Row],[Created Date2]]*1</f>
        <v>45376</v>
      </c>
      <c r="L3272" s="183">
        <f>YEAR(All_Opps[[#This Row],[Created_Date]])</f>
        <v>2024</v>
      </c>
      <c r="M3272" s="184">
        <f>WEEKNUM(All_Opps[[#This Row],[Created_Date]],16)</f>
        <v>13</v>
      </c>
      <c r="N3272" s="182">
        <f>All_Opps[[#This Row],[Close Date]]*1</f>
        <v>45390</v>
      </c>
      <c r="O3272" s="185">
        <f>YEAR(All_Opps[[#This Row],[Close_Date]])</f>
        <v>2024</v>
      </c>
      <c r="P3272" s="183">
        <f>MONTH(All_Opps[[#This Row],[Close Date]])</f>
        <v>4</v>
      </c>
      <c r="Q3272" s="181">
        <f>WEEKNUM(All_Opps[[#This Row],[Close Date]],1)</f>
        <v>15</v>
      </c>
      <c r="R327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72" s="4" t="s">
        <v>6855</v>
      </c>
      <c r="T3272" s="4" t="s">
        <v>6856</v>
      </c>
      <c r="U3272" s="68">
        <v>45390</v>
      </c>
      <c r="V3272" s="347" t="s">
        <v>18</v>
      </c>
      <c r="W3272" s="9">
        <v>20885</v>
      </c>
      <c r="X3272" s="4" t="s">
        <v>153</v>
      </c>
      <c r="Y3272" s="4" t="s">
        <v>5320</v>
      </c>
      <c r="Z3272" s="68">
        <v>45376</v>
      </c>
    </row>
    <row r="3273" spans="1:26" ht="12.75" x14ac:dyDescent="0.35">
      <c r="A32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3273" s="181" t="str">
        <f>IF(All_Opps[[#This Row],[WeekMod]]&lt;&gt;"",CONCATENATE(All_Opps[[#This Row],[Opp Year]],"-",TEXT(All_Opps[[#This Row],[WeekMod]],"00#")),"")</f>
        <v>2024-066</v>
      </c>
      <c r="C32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3273" s="181" t="str">
        <f>CONCATENATE(All_Opps[[#This Row],[Opp Year]],"-",TEXT(All_Opps[[#This Row],[Week]],"00#"))</f>
        <v>2024-066</v>
      </c>
      <c r="E3273" s="181">
        <f>IFERROR(VALUE(RIGHT(All_Opps[[#This Row],[Opportunity Name]],2)),"")</f>
        <v>2</v>
      </c>
      <c r="F3273" s="181">
        <f>IFERROR(("20"&amp;LEFT(All_Opps[[#This Row],[Opportunity Name]],2))*1,"")</f>
        <v>2024</v>
      </c>
      <c r="G3273" s="181" t="str">
        <f>MID(All_Opps[[#This Row],[Opportunity Name]],3,2)</f>
        <v>08</v>
      </c>
      <c r="H3273" s="181" t="str">
        <f>LEFT(All_Opps[[#This Row],[Opportunity Name]],7)</f>
        <v>2408 Os</v>
      </c>
      <c r="I3273" s="181" t="str" cm="1">
        <f t="array" ref="I32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73" s="181" t="str">
        <f>YEAR(All_Opps[[#This Row],[Close_Date]])&amp;"-"&amp;TEXT(MONTH(All_Opps[[#This Row],[Close_Date]]),"00")</f>
        <v>2024-04</v>
      </c>
      <c r="K3273" s="182">
        <f>All_Opps[[#This Row],[Created Date2]]*1</f>
        <v>45369</v>
      </c>
      <c r="L3273" s="183">
        <f>YEAR(All_Opps[[#This Row],[Created_Date]])</f>
        <v>2024</v>
      </c>
      <c r="M3273" s="184">
        <f>WEEKNUM(All_Opps[[#This Row],[Created_Date]],16)</f>
        <v>12</v>
      </c>
      <c r="N3273" s="182">
        <f>All_Opps[[#This Row],[Close Date]]*1</f>
        <v>45383</v>
      </c>
      <c r="O3273" s="185">
        <f>YEAR(All_Opps[[#This Row],[Close_Date]])</f>
        <v>2024</v>
      </c>
      <c r="P3273" s="183">
        <f>MONTH(All_Opps[[#This Row],[Close Date]])</f>
        <v>4</v>
      </c>
      <c r="Q3273" s="181">
        <f>WEEKNUM(All_Opps[[#This Row],[Close Date]],1)</f>
        <v>14</v>
      </c>
      <c r="R327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73" s="4" t="s">
        <v>6857</v>
      </c>
      <c r="T3273" s="4" t="s">
        <v>6858</v>
      </c>
      <c r="U3273" s="68">
        <v>45383</v>
      </c>
      <c r="V3273" s="347" t="s">
        <v>18</v>
      </c>
      <c r="W3273" s="9">
        <v>37310</v>
      </c>
      <c r="X3273" s="4" t="s">
        <v>6</v>
      </c>
      <c r="Y3273" s="4" t="s">
        <v>5320</v>
      </c>
      <c r="Z3273" s="68">
        <v>45369</v>
      </c>
    </row>
    <row r="3274" spans="1:26" ht="12.75" x14ac:dyDescent="0.35">
      <c r="A32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3274" s="181" t="str">
        <f>IF(All_Opps[[#This Row],[WeekMod]]&lt;&gt;"",CONCATENATE(All_Opps[[#This Row],[Opp Year]],"-",TEXT(All_Opps[[#This Row],[WeekMod]],"00#")),"")</f>
        <v>2025-017</v>
      </c>
      <c r="C32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3274" s="181" t="str">
        <f>CONCATENATE(All_Opps[[#This Row],[Opp Year]],"-",TEXT(All_Opps[[#This Row],[Week]],"00#"))</f>
        <v>2025-017</v>
      </c>
      <c r="E3274" s="181">
        <f>IFERROR(VALUE(RIGHT(All_Opps[[#This Row],[Opportunity Name]],2)),"")</f>
        <v>1</v>
      </c>
      <c r="F3274" s="181">
        <f>IFERROR(("20"&amp;LEFT(All_Opps[[#This Row],[Opportunity Name]],2))*1,"")</f>
        <v>2025</v>
      </c>
      <c r="G3274" s="181" t="str">
        <f>MID(All_Opps[[#This Row],[Opportunity Name]],3,2)</f>
        <v>04</v>
      </c>
      <c r="H3274" s="181" t="str">
        <f>LEFT(All_Opps[[#This Row],[Opportunity Name]],7)</f>
        <v>2504-01</v>
      </c>
      <c r="I3274" s="181" t="str" cm="1">
        <f t="array" ref="I32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74" s="181" t="str">
        <f>YEAR(All_Opps[[#This Row],[Close_Date]])&amp;"-"&amp;TEXT(MONTH(All_Opps[[#This Row],[Close_Date]]),"00")</f>
        <v>2024-04</v>
      </c>
      <c r="K3274" s="182">
        <f>All_Opps[[#This Row],[Created Date2]]*1</f>
        <v>45404</v>
      </c>
      <c r="L3274" s="183">
        <f>YEAR(All_Opps[[#This Row],[Created_Date]])</f>
        <v>2024</v>
      </c>
      <c r="M3274" s="184">
        <f>WEEKNUM(All_Opps[[#This Row],[Created_Date]],16)</f>
        <v>17</v>
      </c>
      <c r="N3274" s="182">
        <f>All_Opps[[#This Row],[Close Date]]*1</f>
        <v>45407</v>
      </c>
      <c r="O3274" s="185">
        <f>YEAR(All_Opps[[#This Row],[Close_Date]])</f>
        <v>2024</v>
      </c>
      <c r="P3274" s="183">
        <f>MONTH(All_Opps[[#This Row],[Close Date]])</f>
        <v>4</v>
      </c>
      <c r="Q3274" s="181">
        <f>WEEKNUM(All_Opps[[#This Row],[Close Date]],1)</f>
        <v>17</v>
      </c>
      <c r="R327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344</v>
      </c>
      <c r="S3274" s="4" t="s">
        <v>6859</v>
      </c>
      <c r="T3274" s="4" t="s">
        <v>6860</v>
      </c>
      <c r="U3274" s="68">
        <v>45407</v>
      </c>
      <c r="V3274" s="347" t="s">
        <v>19</v>
      </c>
      <c r="W3274" s="341">
        <v>20410</v>
      </c>
      <c r="X3274" s="4" t="s">
        <v>181</v>
      </c>
      <c r="Y3274" s="4" t="s">
        <v>328</v>
      </c>
      <c r="Z3274" s="68">
        <v>45404</v>
      </c>
    </row>
    <row r="3275" spans="1:26" ht="12.75" x14ac:dyDescent="0.35">
      <c r="A32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12</v>
      </c>
      <c r="B3275" s="181" t="str">
        <f>IF(All_Opps[[#This Row],[WeekMod]]&lt;&gt;"",CONCATENATE(All_Opps[[#This Row],[Opp Year]],"-",TEXT(All_Opps[[#This Row],[WeekMod]],"00#")),"")</f>
        <v>2025-012</v>
      </c>
      <c r="C32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12</v>
      </c>
      <c r="D3275" s="181" t="str">
        <f>CONCATENATE(All_Opps[[#This Row],[Opp Year]],"-",TEXT(All_Opps[[#This Row],[Week]],"00#"))</f>
        <v>2025-012</v>
      </c>
      <c r="E3275" s="181">
        <f>IFERROR(VALUE(RIGHT(All_Opps[[#This Row],[Opportunity Name]],2)),"")</f>
        <v>2</v>
      </c>
      <c r="F3275" s="181">
        <f>IFERROR(("20"&amp;LEFT(All_Opps[[#This Row],[Opportunity Name]],2))*1,"")</f>
        <v>2025</v>
      </c>
      <c r="G3275" s="181" t="str">
        <f>MID(All_Opps[[#This Row],[Opportunity Name]],3,2)</f>
        <v>09</v>
      </c>
      <c r="H3275" s="181" t="str">
        <f>LEFT(All_Opps[[#This Row],[Opportunity Name]],7)</f>
        <v>2509-02</v>
      </c>
      <c r="I3275" s="181" t="str" cm="1">
        <f t="array" ref="I32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75" s="181" t="str">
        <f>YEAR(All_Opps[[#This Row],[Close_Date]])&amp;"-"&amp;TEXT(MONTH(All_Opps[[#This Row],[Close_Date]]),"00")</f>
        <v>2024-03</v>
      </c>
      <c r="K3275" s="182">
        <f>All_Opps[[#This Row],[Created Date2]]*1</f>
        <v>45342</v>
      </c>
      <c r="L3275" s="183">
        <f>YEAR(All_Opps[[#This Row],[Created_Date]])</f>
        <v>2024</v>
      </c>
      <c r="M3275" s="184">
        <f>WEEKNUM(All_Opps[[#This Row],[Created_Date]],16)</f>
        <v>8</v>
      </c>
      <c r="N3275" s="182">
        <f>All_Opps[[#This Row],[Close Date]]*1</f>
        <v>45373</v>
      </c>
      <c r="O3275" s="185">
        <f>YEAR(All_Opps[[#This Row],[Close_Date]])</f>
        <v>2024</v>
      </c>
      <c r="P3275" s="183">
        <f>MONTH(All_Opps[[#This Row],[Close Date]])</f>
        <v>3</v>
      </c>
      <c r="Q3275" s="181">
        <f>WEEKNUM(All_Opps[[#This Row],[Close Date]],1)</f>
        <v>12</v>
      </c>
      <c r="R327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559</v>
      </c>
      <c r="S3275" s="4" t="s">
        <v>6861</v>
      </c>
      <c r="T3275" s="4" t="s">
        <v>6862</v>
      </c>
      <c r="U3275" s="68">
        <v>45373</v>
      </c>
      <c r="V3275" s="347" t="s">
        <v>19</v>
      </c>
      <c r="W3275" s="341">
        <v>35178</v>
      </c>
      <c r="X3275" s="4" t="s">
        <v>11</v>
      </c>
      <c r="Y3275" s="4" t="s">
        <v>328</v>
      </c>
      <c r="Z3275" s="68">
        <v>45342</v>
      </c>
    </row>
    <row r="3276" spans="1:26" ht="12.75" x14ac:dyDescent="0.35">
      <c r="A32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12</v>
      </c>
      <c r="B3276" s="181" t="str">
        <f>IF(All_Opps[[#This Row],[WeekMod]]&lt;&gt;"",CONCATENATE(All_Opps[[#This Row],[Opp Year]],"-",TEXT(All_Opps[[#This Row],[WeekMod]],"00#")),"")</f>
        <v>2025-012</v>
      </c>
      <c r="C32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12</v>
      </c>
      <c r="D3276" s="181" t="str">
        <f>CONCATENATE(All_Opps[[#This Row],[Opp Year]],"-",TEXT(All_Opps[[#This Row],[Week]],"00#"))</f>
        <v>2025-012</v>
      </c>
      <c r="E3276" s="181">
        <f>IFERROR(VALUE(RIGHT(All_Opps[[#This Row],[Opportunity Name]],2)),"")</f>
        <v>2</v>
      </c>
      <c r="F3276" s="181">
        <f>IFERROR(("20"&amp;LEFT(All_Opps[[#This Row],[Opportunity Name]],2))*1,"")</f>
        <v>2025</v>
      </c>
      <c r="G3276" s="181" t="str">
        <f>MID(All_Opps[[#This Row],[Opportunity Name]],3,2)</f>
        <v>09</v>
      </c>
      <c r="H3276" s="181" t="str">
        <f>LEFT(All_Opps[[#This Row],[Opportunity Name]],7)</f>
        <v>2509-02</v>
      </c>
      <c r="I3276" s="181" t="str" cm="1">
        <f t="array" ref="I32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76" s="181" t="str">
        <f>YEAR(All_Opps[[#This Row],[Close_Date]])&amp;"-"&amp;TEXT(MONTH(All_Opps[[#This Row],[Close_Date]]),"00")</f>
        <v>2024-03</v>
      </c>
      <c r="K3276" s="182">
        <f>All_Opps[[#This Row],[Created Date2]]*1</f>
        <v>45370</v>
      </c>
      <c r="L3276" s="183">
        <f>YEAR(All_Opps[[#This Row],[Created_Date]])</f>
        <v>2024</v>
      </c>
      <c r="M3276" s="184">
        <f>WEEKNUM(All_Opps[[#This Row],[Created_Date]],16)</f>
        <v>12</v>
      </c>
      <c r="N3276" s="182">
        <f>All_Opps[[#This Row],[Close Date]]*1</f>
        <v>45370</v>
      </c>
      <c r="O3276" s="185">
        <f>YEAR(All_Opps[[#This Row],[Close_Date]])</f>
        <v>2024</v>
      </c>
      <c r="P3276" s="183">
        <f>MONTH(All_Opps[[#This Row],[Close Date]])</f>
        <v>3</v>
      </c>
      <c r="Q3276" s="181">
        <f>WEEKNUM(All_Opps[[#This Row],[Close Date]],1)</f>
        <v>12</v>
      </c>
      <c r="R327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531</v>
      </c>
      <c r="S3276" s="4" t="s">
        <v>6863</v>
      </c>
      <c r="T3276" s="4" t="s">
        <v>6864</v>
      </c>
      <c r="U3276" s="68">
        <v>45370</v>
      </c>
      <c r="V3276" s="347" t="s">
        <v>19</v>
      </c>
      <c r="W3276" s="341">
        <v>32171</v>
      </c>
      <c r="X3276" s="4" t="s">
        <v>13</v>
      </c>
      <c r="Y3276" s="4" t="s">
        <v>328</v>
      </c>
      <c r="Z3276" s="68">
        <v>45370</v>
      </c>
    </row>
    <row r="3277" spans="1:26" ht="12.75" x14ac:dyDescent="0.35">
      <c r="A32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3277" s="181" t="str">
        <f>IF(All_Opps[[#This Row],[WeekMod]]&lt;&gt;"",CONCATENATE(All_Opps[[#This Row],[Opp Year]],"-",TEXT(All_Opps[[#This Row],[WeekMod]],"00#")),"")</f>
        <v>2024-069</v>
      </c>
      <c r="C32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3277" s="181" t="str">
        <f>CONCATENATE(All_Opps[[#This Row],[Opp Year]],"-",TEXT(All_Opps[[#This Row],[Week]],"00#"))</f>
        <v>2024-069</v>
      </c>
      <c r="E3277" s="181">
        <f>IFERROR(VALUE(RIGHT(All_Opps[[#This Row],[Opportunity Name]],2)),"")</f>
        <v>4</v>
      </c>
      <c r="F3277" s="181">
        <f>IFERROR(("20"&amp;LEFT(All_Opps[[#This Row],[Opportunity Name]],2))*1,"")</f>
        <v>2024</v>
      </c>
      <c r="G3277" s="181" t="str">
        <f>MID(All_Opps[[#This Row],[Opportunity Name]],3,2)</f>
        <v>12</v>
      </c>
      <c r="H3277" s="181" t="str">
        <f>LEFT(All_Opps[[#This Row],[Opportunity Name]],7)</f>
        <v>2412-09</v>
      </c>
      <c r="I3277" s="181" t="str" cm="1">
        <f t="array" ref="I32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77" s="181" t="str">
        <f>YEAR(All_Opps[[#This Row],[Close_Date]])&amp;"-"&amp;TEXT(MONTH(All_Opps[[#This Row],[Close_Date]]),"00")</f>
        <v>2024-04</v>
      </c>
      <c r="K3277" s="182">
        <f>All_Opps[[#This Row],[Created Date2]]*1</f>
        <v>45397</v>
      </c>
      <c r="L3277" s="183">
        <f>YEAR(All_Opps[[#This Row],[Created_Date]])</f>
        <v>2024</v>
      </c>
      <c r="M3277" s="184">
        <f>WEEKNUM(All_Opps[[#This Row],[Created_Date]],16)</f>
        <v>16</v>
      </c>
      <c r="N3277" s="182">
        <f>All_Opps[[#This Row],[Close Date]]*1</f>
        <v>45406</v>
      </c>
      <c r="O3277" s="185">
        <f>YEAR(All_Opps[[#This Row],[Close_Date]])</f>
        <v>2024</v>
      </c>
      <c r="P3277" s="183">
        <f>MONTH(All_Opps[[#This Row],[Close Date]])</f>
        <v>4</v>
      </c>
      <c r="Q3277" s="181">
        <f>WEEKNUM(All_Opps[[#This Row],[Close Date]],1)</f>
        <v>17</v>
      </c>
      <c r="R327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230</v>
      </c>
      <c r="S3277" s="4" t="s">
        <v>6865</v>
      </c>
      <c r="T3277" s="4" t="s">
        <v>6866</v>
      </c>
      <c r="U3277" s="68">
        <v>45406</v>
      </c>
      <c r="V3277" s="347" t="s">
        <v>19</v>
      </c>
      <c r="W3277" s="9">
        <v>74766</v>
      </c>
      <c r="X3277" s="4" t="s">
        <v>13</v>
      </c>
      <c r="Y3277" s="4" t="s">
        <v>1285</v>
      </c>
      <c r="Z3277" s="68">
        <v>45397</v>
      </c>
    </row>
    <row r="3278" spans="1:26" ht="12.75" x14ac:dyDescent="0.35">
      <c r="A32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3278" s="181" t="str">
        <f>IF(All_Opps[[#This Row],[WeekMod]]&lt;&gt;"",CONCATENATE(All_Opps[[#This Row],[Opp Year]],"-",TEXT(All_Opps[[#This Row],[WeekMod]],"00#")),"")</f>
        <v>2024-065</v>
      </c>
      <c r="C32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3278" s="181" t="str">
        <f>CONCATENATE(All_Opps[[#This Row],[Opp Year]],"-",TEXT(All_Opps[[#This Row],[Week]],"00#"))</f>
        <v>2024-065</v>
      </c>
      <c r="E3278" s="181">
        <f>IFERROR(VALUE(RIGHT(All_Opps[[#This Row],[Opportunity Name]],2)),"")</f>
        <v>8</v>
      </c>
      <c r="F3278" s="181">
        <f>IFERROR(("20"&amp;LEFT(All_Opps[[#This Row],[Opportunity Name]],2))*1,"")</f>
        <v>2024</v>
      </c>
      <c r="G3278" s="181" t="str">
        <f>MID(All_Opps[[#This Row],[Opportunity Name]],3,2)</f>
        <v>06</v>
      </c>
      <c r="H3278" s="181" t="str">
        <f>LEFT(All_Opps[[#This Row],[Opportunity Name]],7)</f>
        <v>2406 Wh</v>
      </c>
      <c r="I3278" s="181" t="str" cm="1">
        <f t="array" ref="I32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78" s="181" t="str">
        <f>YEAR(All_Opps[[#This Row],[Close_Date]])&amp;"-"&amp;TEXT(MONTH(All_Opps[[#This Row],[Close_Date]]),"00")</f>
        <v>2024-03</v>
      </c>
      <c r="K3278" s="182">
        <f>All_Opps[[#This Row],[Created Date2]]*1</f>
        <v>45298</v>
      </c>
      <c r="L3278" s="183">
        <f>YEAR(All_Opps[[#This Row],[Created_Date]])</f>
        <v>2024</v>
      </c>
      <c r="M3278" s="184">
        <f>WEEKNUM(All_Opps[[#This Row],[Created_Date]],16)</f>
        <v>2</v>
      </c>
      <c r="N3278" s="182">
        <f>All_Opps[[#This Row],[Close Date]]*1</f>
        <v>45381</v>
      </c>
      <c r="O3278" s="185">
        <f>YEAR(All_Opps[[#This Row],[Close_Date]])</f>
        <v>2024</v>
      </c>
      <c r="P3278" s="183">
        <f>MONTH(All_Opps[[#This Row],[Close Date]])</f>
        <v>3</v>
      </c>
      <c r="Q3278" s="181">
        <f>WEEKNUM(All_Opps[[#This Row],[Close Date]],1)</f>
        <v>13</v>
      </c>
      <c r="R327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78" s="4" t="s">
        <v>6867</v>
      </c>
      <c r="T3278" s="4" t="s">
        <v>6868</v>
      </c>
      <c r="U3278" s="68">
        <v>45381</v>
      </c>
      <c r="V3278" s="347" t="s">
        <v>21</v>
      </c>
      <c r="W3278" s="341">
        <v>169934</v>
      </c>
      <c r="X3278" s="4" t="s">
        <v>155</v>
      </c>
      <c r="Y3278" s="4" t="s">
        <v>328</v>
      </c>
      <c r="Z3278" s="68">
        <v>45298</v>
      </c>
    </row>
    <row r="3279" spans="1:26" ht="12.75" x14ac:dyDescent="0.35">
      <c r="A32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3279" s="181" t="str">
        <f>IF(All_Opps[[#This Row],[WeekMod]]&lt;&gt;"",CONCATENATE(All_Opps[[#This Row],[Opp Year]],"-",TEXT(All_Opps[[#This Row],[WeekMod]],"00#")),"")</f>
        <v>2024-068</v>
      </c>
      <c r="C32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3279" s="181" t="str">
        <f>CONCATENATE(All_Opps[[#This Row],[Opp Year]],"-",TEXT(All_Opps[[#This Row],[Week]],"00#"))</f>
        <v>2024-068</v>
      </c>
      <c r="E3279" s="181">
        <f>IFERROR(VALUE(RIGHT(All_Opps[[#This Row],[Opportunity Name]],2)),"")</f>
        <v>6</v>
      </c>
      <c r="F3279" s="181">
        <f>IFERROR(("20"&amp;LEFT(All_Opps[[#This Row],[Opportunity Name]],2))*1,"")</f>
        <v>2024</v>
      </c>
      <c r="G3279" s="181" t="str">
        <f>MID(All_Opps[[#This Row],[Opportunity Name]],3,2)</f>
        <v>08</v>
      </c>
      <c r="H3279" s="181" t="str">
        <f>LEFT(All_Opps[[#This Row],[Opportunity Name]],7)</f>
        <v>2408 Be</v>
      </c>
      <c r="I3279" s="181" t="str" cm="1">
        <f t="array" ref="I32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79" s="181" t="str">
        <f>YEAR(All_Opps[[#This Row],[Close_Date]])&amp;"-"&amp;TEXT(MONTH(All_Opps[[#This Row],[Close_Date]]),"00")</f>
        <v>2024-04</v>
      </c>
      <c r="K3279" s="182">
        <f>All_Opps[[#This Row],[Created Date2]]*1</f>
        <v>45326</v>
      </c>
      <c r="L3279" s="183">
        <f>YEAR(All_Opps[[#This Row],[Created_Date]])</f>
        <v>2024</v>
      </c>
      <c r="M3279" s="184">
        <f>WEEKNUM(All_Opps[[#This Row],[Created_Date]],16)</f>
        <v>6</v>
      </c>
      <c r="N3279" s="182">
        <f>All_Opps[[#This Row],[Close Date]]*1</f>
        <v>45401</v>
      </c>
      <c r="O3279" s="185">
        <f>YEAR(All_Opps[[#This Row],[Close_Date]])</f>
        <v>2024</v>
      </c>
      <c r="P3279" s="183">
        <f>MONTH(All_Opps[[#This Row],[Close Date]])</f>
        <v>4</v>
      </c>
      <c r="Q3279" s="181">
        <f>WEEKNUM(All_Opps[[#This Row],[Close Date]],1)</f>
        <v>16</v>
      </c>
      <c r="R327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79" s="4" t="s">
        <v>6869</v>
      </c>
      <c r="T3279" s="4" t="s">
        <v>6870</v>
      </c>
      <c r="U3279" s="68">
        <v>45401</v>
      </c>
      <c r="V3279" s="347" t="s">
        <v>21</v>
      </c>
      <c r="W3279" s="341">
        <v>85591</v>
      </c>
      <c r="X3279" s="4" t="s">
        <v>6</v>
      </c>
      <c r="Y3279" s="4" t="s">
        <v>328</v>
      </c>
      <c r="Z3279" s="68">
        <v>45326</v>
      </c>
    </row>
    <row r="3280" spans="1:26" ht="12.75" x14ac:dyDescent="0.35">
      <c r="A32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3280" s="181" t="str">
        <f>IF(All_Opps[[#This Row],[WeekMod]]&lt;&gt;"",CONCATENATE(All_Opps[[#This Row],[Opp Year]],"-",TEXT(All_Opps[[#This Row],[WeekMod]],"00#")),"")</f>
        <v>2024-065</v>
      </c>
      <c r="C32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3280" s="181" t="str">
        <f>CONCATENATE(All_Opps[[#This Row],[Opp Year]],"-",TEXT(All_Opps[[#This Row],[Week]],"00#"))</f>
        <v>2024-065</v>
      </c>
      <c r="E3280" s="181">
        <f>IFERROR(VALUE(RIGHT(All_Opps[[#This Row],[Opportunity Name]],2)),"")</f>
        <v>1</v>
      </c>
      <c r="F3280" s="181">
        <f>IFERROR(("20"&amp;LEFT(All_Opps[[#This Row],[Opportunity Name]],2))*1,"")</f>
        <v>2024</v>
      </c>
      <c r="G3280" s="181" t="str">
        <f>MID(All_Opps[[#This Row],[Opportunity Name]],3,2)</f>
        <v>09</v>
      </c>
      <c r="H3280" s="181" t="str">
        <f>LEFT(All_Opps[[#This Row],[Opportunity Name]],7)</f>
        <v>2409 Os</v>
      </c>
      <c r="I3280" s="181" t="str" cm="1">
        <f t="array" ref="I32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80" s="181" t="str">
        <f>YEAR(All_Opps[[#This Row],[Close_Date]])&amp;"-"&amp;TEXT(MONTH(All_Opps[[#This Row],[Close_Date]]),"00")</f>
        <v>2024-03</v>
      </c>
      <c r="K3280" s="182">
        <f>All_Opps[[#This Row],[Created Date2]]*1</f>
        <v>45344</v>
      </c>
      <c r="L3280" s="183">
        <f>YEAR(All_Opps[[#This Row],[Created_Date]])</f>
        <v>2024</v>
      </c>
      <c r="M3280" s="184">
        <f>WEEKNUM(All_Opps[[#This Row],[Created_Date]],16)</f>
        <v>8</v>
      </c>
      <c r="N3280" s="182">
        <f>All_Opps[[#This Row],[Close Date]]*1</f>
        <v>45377</v>
      </c>
      <c r="O3280" s="185">
        <f>YEAR(All_Opps[[#This Row],[Close_Date]])</f>
        <v>2024</v>
      </c>
      <c r="P3280" s="183">
        <f>MONTH(All_Opps[[#This Row],[Close Date]])</f>
        <v>3</v>
      </c>
      <c r="Q3280" s="181">
        <f>WEEKNUM(All_Opps[[#This Row],[Close Date]],1)</f>
        <v>13</v>
      </c>
      <c r="R328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80" s="4" t="s">
        <v>6871</v>
      </c>
      <c r="T3280" s="4" t="s">
        <v>6872</v>
      </c>
      <c r="U3280" s="68">
        <v>45377</v>
      </c>
      <c r="V3280" s="347" t="s">
        <v>21</v>
      </c>
      <c r="W3280" s="9">
        <v>15192</v>
      </c>
      <c r="X3280" s="4" t="s">
        <v>11</v>
      </c>
      <c r="Y3280" s="4" t="s">
        <v>1285</v>
      </c>
      <c r="Z3280" s="68">
        <v>45344</v>
      </c>
    </row>
    <row r="3281" spans="1:26" ht="12.75" x14ac:dyDescent="0.35">
      <c r="A32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14</v>
      </c>
      <c r="B3281" s="181" t="str">
        <f>IF(All_Opps[[#This Row],[WeekMod]]&lt;&gt;"",CONCATENATE(All_Opps[[#This Row],[Opp Year]],"-",TEXT(All_Opps[[#This Row],[WeekMod]],"00#")),"")</f>
        <v>2025-014</v>
      </c>
      <c r="C32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14</v>
      </c>
      <c r="D3281" s="181" t="str">
        <f>CONCATENATE(All_Opps[[#This Row],[Opp Year]],"-",TEXT(All_Opps[[#This Row],[Week]],"00#"))</f>
        <v>2025-014</v>
      </c>
      <c r="E3281" s="181">
        <f>IFERROR(VALUE(RIGHT(All_Opps[[#This Row],[Opportunity Name]],2)),"")</f>
        <v>2</v>
      </c>
      <c r="F3281" s="181">
        <f>IFERROR(("20"&amp;LEFT(All_Opps[[#This Row],[Opportunity Name]],2))*1,"")</f>
        <v>2025</v>
      </c>
      <c r="G3281" s="181" t="str">
        <f>MID(All_Opps[[#This Row],[Opportunity Name]],3,2)</f>
        <v>09</v>
      </c>
      <c r="H3281" s="181" t="str">
        <f>LEFT(All_Opps[[#This Row],[Opportunity Name]],7)</f>
        <v>2509-03</v>
      </c>
      <c r="I3281" s="181" t="str" cm="1">
        <f t="array" ref="I32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81" s="181" t="str">
        <f>YEAR(All_Opps[[#This Row],[Close_Date]])&amp;"-"&amp;TEXT(MONTH(All_Opps[[#This Row],[Close_Date]]),"00")</f>
        <v>2024-04</v>
      </c>
      <c r="K3281" s="182">
        <f>All_Opps[[#This Row],[Created Date2]]*1</f>
        <v>45363</v>
      </c>
      <c r="L3281" s="183">
        <f>YEAR(All_Opps[[#This Row],[Created_Date]])</f>
        <v>2024</v>
      </c>
      <c r="M3281" s="184">
        <f>WEEKNUM(All_Opps[[#This Row],[Created_Date]],16)</f>
        <v>11</v>
      </c>
      <c r="N3281" s="182">
        <f>All_Opps[[#This Row],[Close Date]]*1</f>
        <v>45385</v>
      </c>
      <c r="O3281" s="185">
        <f>YEAR(All_Opps[[#This Row],[Close_Date]])</f>
        <v>2024</v>
      </c>
      <c r="P3281" s="183">
        <f>MONTH(All_Opps[[#This Row],[Close Date]])</f>
        <v>4</v>
      </c>
      <c r="Q3281" s="181">
        <f>WEEKNUM(All_Opps[[#This Row],[Close Date]],1)</f>
        <v>14</v>
      </c>
      <c r="R328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538</v>
      </c>
      <c r="S3281" s="4" t="s">
        <v>6873</v>
      </c>
      <c r="T3281" s="4" t="s">
        <v>6874</v>
      </c>
      <c r="U3281" s="68">
        <v>45385</v>
      </c>
      <c r="V3281" s="347" t="s">
        <v>19</v>
      </c>
      <c r="W3281" s="9">
        <v>134114</v>
      </c>
      <c r="X3281" s="4" t="s">
        <v>161</v>
      </c>
      <c r="Y3281" s="4" t="s">
        <v>1285</v>
      </c>
      <c r="Z3281" s="68">
        <v>45363</v>
      </c>
    </row>
    <row r="3282" spans="1:26" ht="12.75" x14ac:dyDescent="0.35">
      <c r="A32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3282" s="181" t="str">
        <f>IF(All_Opps[[#This Row],[WeekMod]]&lt;&gt;"",CONCATENATE(All_Opps[[#This Row],[Opp Year]],"-",TEXT(All_Opps[[#This Row],[WeekMod]],"00#")),"")</f>
        <v>2025-013</v>
      </c>
      <c r="C32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3282" s="181" t="str">
        <f>CONCATENATE(All_Opps[[#This Row],[Opp Year]],"-",TEXT(All_Opps[[#This Row],[Week]],"00#"))</f>
        <v>2025-013</v>
      </c>
      <c r="E3282" s="181">
        <f>IFERROR(VALUE(RIGHT(All_Opps[[#This Row],[Opportunity Name]],2)),"")</f>
        <v>4</v>
      </c>
      <c r="F3282" s="181">
        <f>IFERROR(("20"&amp;LEFT(All_Opps[[#This Row],[Opportunity Name]],2))*1,"")</f>
        <v>2025</v>
      </c>
      <c r="G3282" s="181" t="str">
        <f>MID(All_Opps[[#This Row],[Opportunity Name]],3,2)</f>
        <v>03</v>
      </c>
      <c r="H3282" s="181" t="str">
        <f>LEFT(All_Opps[[#This Row],[Opportunity Name]],7)</f>
        <v>2503 In</v>
      </c>
      <c r="I3282" s="181" t="str" cm="1">
        <f t="array" ref="I32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82" s="181" t="str">
        <f>YEAR(All_Opps[[#This Row],[Close_Date]])&amp;"-"&amp;TEXT(MONTH(All_Opps[[#This Row],[Close_Date]]),"00")</f>
        <v>2024-03</v>
      </c>
      <c r="K3282" s="182">
        <f>All_Opps[[#This Row],[Created Date2]]*1</f>
        <v>45365</v>
      </c>
      <c r="L3282" s="183">
        <f>YEAR(All_Opps[[#This Row],[Created_Date]])</f>
        <v>2024</v>
      </c>
      <c r="M3282" s="184">
        <f>WEEKNUM(All_Opps[[#This Row],[Created_Date]],16)</f>
        <v>11</v>
      </c>
      <c r="N3282" s="182">
        <f>All_Opps[[#This Row],[Close Date]]*1</f>
        <v>45380</v>
      </c>
      <c r="O3282" s="185">
        <f>YEAR(All_Opps[[#This Row],[Close_Date]])</f>
        <v>2024</v>
      </c>
      <c r="P3282" s="183">
        <f>MONTH(All_Opps[[#This Row],[Close Date]])</f>
        <v>3</v>
      </c>
      <c r="Q3282" s="181">
        <f>WEEKNUM(All_Opps[[#This Row],[Close Date]],1)</f>
        <v>13</v>
      </c>
      <c r="R328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82" s="4" t="s">
        <v>6875</v>
      </c>
      <c r="T3282" s="4" t="s">
        <v>6876</v>
      </c>
      <c r="U3282" s="68">
        <v>45380</v>
      </c>
      <c r="V3282" s="347" t="s">
        <v>18</v>
      </c>
      <c r="W3282" s="9">
        <v>47643</v>
      </c>
      <c r="X3282" s="4" t="s">
        <v>7</v>
      </c>
      <c r="Y3282" s="4" t="s">
        <v>1285</v>
      </c>
      <c r="Z3282" s="68">
        <v>45365</v>
      </c>
    </row>
    <row r="3283" spans="1:26" ht="12.75" x14ac:dyDescent="0.35">
      <c r="A32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3283" s="181" t="str">
        <f>IF(All_Opps[[#This Row],[WeekMod]]&lt;&gt;"",CONCATENATE(All_Opps[[#This Row],[Opp Year]],"-",TEXT(All_Opps[[#This Row],[WeekMod]],"00#")),"")</f>
        <v>2025-015</v>
      </c>
      <c r="C32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3283" s="181" t="str">
        <f>CONCATENATE(All_Opps[[#This Row],[Opp Year]],"-",TEXT(All_Opps[[#This Row],[Week]],"00#"))</f>
        <v>2025-015</v>
      </c>
      <c r="E3283" s="181">
        <f>IFERROR(VALUE(RIGHT(All_Opps[[#This Row],[Opportunity Name]],2)),"")</f>
        <v>1</v>
      </c>
      <c r="F3283" s="181">
        <f>IFERROR(("20"&amp;LEFT(All_Opps[[#This Row],[Opportunity Name]],2))*1,"")</f>
        <v>2025</v>
      </c>
      <c r="G3283" s="181" t="str">
        <f>MID(All_Opps[[#This Row],[Opportunity Name]],3,2)</f>
        <v>04</v>
      </c>
      <c r="H3283" s="181" t="str">
        <f>LEFT(All_Opps[[#This Row],[Opportunity Name]],7)</f>
        <v>2504-01</v>
      </c>
      <c r="I3283" s="181" t="str" cm="1">
        <f t="array" ref="I32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83" s="181" t="str">
        <f>YEAR(All_Opps[[#This Row],[Close_Date]])&amp;"-"&amp;TEXT(MONTH(All_Opps[[#This Row],[Close_Date]]),"00")</f>
        <v>2024-04</v>
      </c>
      <c r="K3283" s="182">
        <f>All_Opps[[#This Row],[Created Date2]]*1</f>
        <v>45381</v>
      </c>
      <c r="L3283" s="183">
        <f>YEAR(All_Opps[[#This Row],[Created_Date]])</f>
        <v>2024</v>
      </c>
      <c r="M3283" s="184">
        <f>WEEKNUM(All_Opps[[#This Row],[Created_Date]],16)</f>
        <v>14</v>
      </c>
      <c r="N3283" s="182">
        <f>All_Opps[[#This Row],[Close Date]]*1</f>
        <v>45390</v>
      </c>
      <c r="O3283" s="185">
        <f>YEAR(All_Opps[[#This Row],[Close_Date]])</f>
        <v>2024</v>
      </c>
      <c r="P3283" s="183">
        <f>MONTH(All_Opps[[#This Row],[Close Date]])</f>
        <v>4</v>
      </c>
      <c r="Q3283" s="181">
        <f>WEEKNUM(All_Opps[[#This Row],[Close Date]],1)</f>
        <v>15</v>
      </c>
      <c r="R328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367</v>
      </c>
      <c r="S3283" s="4" t="s">
        <v>6877</v>
      </c>
      <c r="T3283" s="4" t="s">
        <v>6878</v>
      </c>
      <c r="U3283" s="68">
        <v>45390</v>
      </c>
      <c r="V3283" s="347" t="s">
        <v>19</v>
      </c>
      <c r="W3283" s="341">
        <v>23208</v>
      </c>
      <c r="X3283" s="4" t="s">
        <v>11</v>
      </c>
      <c r="Y3283" s="4" t="s">
        <v>328</v>
      </c>
      <c r="Z3283" s="68">
        <v>45381</v>
      </c>
    </row>
    <row r="3284" spans="1:26" ht="12.75" x14ac:dyDescent="0.35">
      <c r="A32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3284" s="181" t="str">
        <f>IF(All_Opps[[#This Row],[WeekMod]]&lt;&gt;"",CONCATENATE(All_Opps[[#This Row],[Opp Year]],"-",TEXT(All_Opps[[#This Row],[WeekMod]],"00#")),"")</f>
        <v>2025-013</v>
      </c>
      <c r="C32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3284" s="181" t="str">
        <f>CONCATENATE(All_Opps[[#This Row],[Opp Year]],"-",TEXT(All_Opps[[#This Row],[Week]],"00#"))</f>
        <v>2025-013</v>
      </c>
      <c r="E3284" s="181">
        <f>IFERROR(VALUE(RIGHT(All_Opps[[#This Row],[Opportunity Name]],2)),"")</f>
        <v>2</v>
      </c>
      <c r="F3284" s="181">
        <f>IFERROR(("20"&amp;LEFT(All_Opps[[#This Row],[Opportunity Name]],2))*1,"")</f>
        <v>2025</v>
      </c>
      <c r="G3284" s="181" t="str">
        <f>MID(All_Opps[[#This Row],[Opportunity Name]],3,2)</f>
        <v>09</v>
      </c>
      <c r="H3284" s="181" t="str">
        <f>LEFT(All_Opps[[#This Row],[Opportunity Name]],7)</f>
        <v>2509-02</v>
      </c>
      <c r="I3284" s="181" t="str" cm="1">
        <f t="array" ref="I32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84" s="181" t="str">
        <f>YEAR(All_Opps[[#This Row],[Close_Date]])&amp;"-"&amp;TEXT(MONTH(All_Opps[[#This Row],[Close_Date]]),"00")</f>
        <v>2024-03</v>
      </c>
      <c r="K3284" s="182">
        <f>All_Opps[[#This Row],[Created Date2]]*1</f>
        <v>45375</v>
      </c>
      <c r="L3284" s="183">
        <f>YEAR(All_Opps[[#This Row],[Created_Date]])</f>
        <v>2024</v>
      </c>
      <c r="M3284" s="184">
        <f>WEEKNUM(All_Opps[[#This Row],[Created_Date]],16)</f>
        <v>13</v>
      </c>
      <c r="N3284" s="182">
        <f>All_Opps[[#This Row],[Close Date]]*1</f>
        <v>45380</v>
      </c>
      <c r="O3284" s="185">
        <f>YEAR(All_Opps[[#This Row],[Close_Date]])</f>
        <v>2024</v>
      </c>
      <c r="P3284" s="183">
        <f>MONTH(All_Opps[[#This Row],[Close Date]])</f>
        <v>3</v>
      </c>
      <c r="Q3284" s="181">
        <f>WEEKNUM(All_Opps[[#This Row],[Close Date]],1)</f>
        <v>13</v>
      </c>
      <c r="R328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526</v>
      </c>
      <c r="S3284" s="4" t="s">
        <v>6879</v>
      </c>
      <c r="T3284" s="4" t="s">
        <v>6880</v>
      </c>
      <c r="U3284" s="68">
        <v>45380</v>
      </c>
      <c r="V3284" s="347" t="s">
        <v>19</v>
      </c>
      <c r="W3284" s="341">
        <v>31014</v>
      </c>
      <c r="X3284" s="4" t="s">
        <v>11</v>
      </c>
      <c r="Y3284" s="4" t="s">
        <v>328</v>
      </c>
      <c r="Z3284" s="68">
        <v>45375</v>
      </c>
    </row>
    <row r="3285" spans="1:26" ht="12.75" x14ac:dyDescent="0.35">
      <c r="A32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3285" s="181" t="str">
        <f>IF(All_Opps[[#This Row],[WeekMod]]&lt;&gt;"",CONCATENATE(All_Opps[[#This Row],[Opp Year]],"-",TEXT(All_Opps[[#This Row],[WeekMod]],"00#")),"")</f>
        <v>2025-015</v>
      </c>
      <c r="C32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3285" s="181" t="str">
        <f>CONCATENATE(All_Opps[[#This Row],[Opp Year]],"-",TEXT(All_Opps[[#This Row],[Week]],"00#"))</f>
        <v>2025-015</v>
      </c>
      <c r="E3285" s="181">
        <f>IFERROR(VALUE(RIGHT(All_Opps[[#This Row],[Opportunity Name]],2)),"")</f>
        <v>2</v>
      </c>
      <c r="F3285" s="181">
        <f>IFERROR(("20"&amp;LEFT(All_Opps[[#This Row],[Opportunity Name]],2))*1,"")</f>
        <v>2025</v>
      </c>
      <c r="G3285" s="181" t="str">
        <f>MID(All_Opps[[#This Row],[Opportunity Name]],3,2)</f>
        <v>09</v>
      </c>
      <c r="H3285" s="181" t="str">
        <f>LEFT(All_Opps[[#This Row],[Opportunity Name]],7)</f>
        <v>2509-03</v>
      </c>
      <c r="I3285" s="181" t="str" cm="1">
        <f t="array" ref="I32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85" s="181" t="str">
        <f>YEAR(All_Opps[[#This Row],[Close_Date]])&amp;"-"&amp;TEXT(MONTH(All_Opps[[#This Row],[Close_Date]]),"00")</f>
        <v>2024-04</v>
      </c>
      <c r="K3285" s="182">
        <f>All_Opps[[#This Row],[Created Date2]]*1</f>
        <v>45390</v>
      </c>
      <c r="L3285" s="183">
        <f>YEAR(All_Opps[[#This Row],[Created_Date]])</f>
        <v>2024</v>
      </c>
      <c r="M3285" s="184">
        <f>WEEKNUM(All_Opps[[#This Row],[Created_Date]],16)</f>
        <v>15</v>
      </c>
      <c r="N3285" s="182">
        <f>All_Opps[[#This Row],[Close Date]]*1</f>
        <v>45391</v>
      </c>
      <c r="O3285" s="185">
        <f>YEAR(All_Opps[[#This Row],[Close_Date]])</f>
        <v>2024</v>
      </c>
      <c r="P3285" s="183">
        <f>MONTH(All_Opps[[#This Row],[Close Date]])</f>
        <v>4</v>
      </c>
      <c r="Q3285" s="181">
        <f>WEEKNUM(All_Opps[[#This Row],[Close Date]],1)</f>
        <v>15</v>
      </c>
      <c r="R328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511</v>
      </c>
      <c r="S3285" s="4" t="s">
        <v>6881</v>
      </c>
      <c r="T3285" s="4" t="s">
        <v>6882</v>
      </c>
      <c r="U3285" s="68">
        <v>45391</v>
      </c>
      <c r="V3285" s="347" t="s">
        <v>19</v>
      </c>
      <c r="W3285" s="9">
        <v>109213</v>
      </c>
      <c r="X3285" s="4" t="s">
        <v>11</v>
      </c>
      <c r="Y3285" s="4" t="s">
        <v>1285</v>
      </c>
      <c r="Z3285" s="68">
        <v>45390</v>
      </c>
    </row>
    <row r="3286" spans="1:26" ht="12.75" x14ac:dyDescent="0.35">
      <c r="A32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3286" s="181" t="str">
        <f>IF(All_Opps[[#This Row],[WeekMod]]&lt;&gt;"",CONCATENATE(All_Opps[[#This Row],[Opp Year]],"-",TEXT(All_Opps[[#This Row],[WeekMod]],"00#")),"")</f>
        <v>2025-016</v>
      </c>
      <c r="C32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3286" s="181" t="str">
        <f>CONCATENATE(All_Opps[[#This Row],[Opp Year]],"-",TEXT(All_Opps[[#This Row],[Week]],"00#"))</f>
        <v>2025-016</v>
      </c>
      <c r="E3286" s="181">
        <f>IFERROR(VALUE(RIGHT(All_Opps[[#This Row],[Opportunity Name]],2)),"")</f>
        <v>1</v>
      </c>
      <c r="F3286" s="181">
        <f>IFERROR(("20"&amp;LEFT(All_Opps[[#This Row],[Opportunity Name]],2))*1,"")</f>
        <v>2025</v>
      </c>
      <c r="G3286" s="181" t="str">
        <f>MID(All_Opps[[#This Row],[Opportunity Name]],3,2)</f>
        <v>04</v>
      </c>
      <c r="H3286" s="181" t="str">
        <f>LEFT(All_Opps[[#This Row],[Opportunity Name]],7)</f>
        <v>2504-01</v>
      </c>
      <c r="I3286" s="181" t="str" cm="1">
        <f t="array" ref="I32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86" s="181" t="str">
        <f>YEAR(All_Opps[[#This Row],[Close_Date]])&amp;"-"&amp;TEXT(MONTH(All_Opps[[#This Row],[Close_Date]]),"00")</f>
        <v>2024-04</v>
      </c>
      <c r="K3286" s="182">
        <f>All_Opps[[#This Row],[Created Date2]]*1</f>
        <v>45390</v>
      </c>
      <c r="L3286" s="183">
        <f>YEAR(All_Opps[[#This Row],[Created_Date]])</f>
        <v>2024</v>
      </c>
      <c r="M3286" s="184">
        <f>WEEKNUM(All_Opps[[#This Row],[Created_Date]],16)</f>
        <v>15</v>
      </c>
      <c r="N3286" s="182">
        <f>All_Opps[[#This Row],[Close Date]]*1</f>
        <v>45398</v>
      </c>
      <c r="O3286" s="185">
        <f>YEAR(All_Opps[[#This Row],[Close_Date]])</f>
        <v>2024</v>
      </c>
      <c r="P3286" s="183">
        <f>MONTH(All_Opps[[#This Row],[Close Date]])</f>
        <v>4</v>
      </c>
      <c r="Q3286" s="181">
        <f>WEEKNUM(All_Opps[[#This Row],[Close Date]],1)</f>
        <v>16</v>
      </c>
      <c r="R328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358</v>
      </c>
      <c r="S3286" s="4" t="s">
        <v>6883</v>
      </c>
      <c r="T3286" s="4" t="s">
        <v>6884</v>
      </c>
      <c r="U3286" s="68">
        <v>45398</v>
      </c>
      <c r="V3286" s="347" t="s">
        <v>19</v>
      </c>
      <c r="W3286" s="341">
        <v>25479</v>
      </c>
      <c r="X3286" s="4" t="s">
        <v>15</v>
      </c>
      <c r="Y3286" s="4" t="s">
        <v>328</v>
      </c>
      <c r="Z3286" s="68">
        <v>45390</v>
      </c>
    </row>
    <row r="3287" spans="1:26" ht="12.75" x14ac:dyDescent="0.35">
      <c r="A32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3287" s="181" t="str">
        <f>IF(All_Opps[[#This Row],[WeekMod]]&lt;&gt;"",CONCATENATE(All_Opps[[#This Row],[Opp Year]],"-",TEXT(All_Opps[[#This Row],[WeekMod]],"00#")),"")</f>
        <v>2024-068</v>
      </c>
      <c r="C32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3287" s="181" t="str">
        <f>CONCATENATE(All_Opps[[#This Row],[Opp Year]],"-",TEXT(All_Opps[[#This Row],[Week]],"00#"))</f>
        <v>2024-068</v>
      </c>
      <c r="E3287" s="181">
        <f>IFERROR(VALUE(RIGHT(All_Opps[[#This Row],[Opportunity Name]],2)),"")</f>
        <v>2</v>
      </c>
      <c r="F3287" s="181">
        <f>IFERROR(("20"&amp;LEFT(All_Opps[[#This Row],[Opportunity Name]],2))*1,"")</f>
        <v>2024</v>
      </c>
      <c r="G3287" s="181" t="str">
        <f>MID(All_Opps[[#This Row],[Opportunity Name]],3,2)</f>
        <v>08</v>
      </c>
      <c r="H3287" s="181" t="str">
        <f>LEFT(All_Opps[[#This Row],[Opportunity Name]],7)</f>
        <v>2408-03</v>
      </c>
      <c r="I3287" s="181" t="str" cm="1">
        <f t="array" ref="I32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87" s="181" t="str">
        <f>YEAR(All_Opps[[#This Row],[Close_Date]])&amp;"-"&amp;TEXT(MONTH(All_Opps[[#This Row],[Close_Date]]),"00")</f>
        <v>2024-04</v>
      </c>
      <c r="K3287" s="182">
        <f>All_Opps[[#This Row],[Created Date2]]*1</f>
        <v>45386</v>
      </c>
      <c r="L3287" s="183">
        <f>YEAR(All_Opps[[#This Row],[Created_Date]])</f>
        <v>2024</v>
      </c>
      <c r="M3287" s="184">
        <f>WEEKNUM(All_Opps[[#This Row],[Created_Date]],16)</f>
        <v>14</v>
      </c>
      <c r="N3287" s="182">
        <f>All_Opps[[#This Row],[Close Date]]*1</f>
        <v>45397</v>
      </c>
      <c r="O3287" s="185">
        <f>YEAR(All_Opps[[#This Row],[Close_Date]])</f>
        <v>2024</v>
      </c>
      <c r="P3287" s="183">
        <f>MONTH(All_Opps[[#This Row],[Close Date]])</f>
        <v>4</v>
      </c>
      <c r="Q3287" s="181">
        <f>WEEKNUM(All_Opps[[#This Row],[Close Date]],1)</f>
        <v>16</v>
      </c>
      <c r="R328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119</v>
      </c>
      <c r="S3287" s="4" t="s">
        <v>6885</v>
      </c>
      <c r="T3287" s="4" t="s">
        <v>6886</v>
      </c>
      <c r="U3287" s="68">
        <v>45397</v>
      </c>
      <c r="V3287" s="347" t="s">
        <v>19</v>
      </c>
      <c r="W3287" s="341">
        <v>215167</v>
      </c>
      <c r="X3287" s="4" t="s">
        <v>6</v>
      </c>
      <c r="Y3287" s="4" t="s">
        <v>328</v>
      </c>
      <c r="Z3287" s="68">
        <v>45386</v>
      </c>
    </row>
    <row r="3288" spans="1:26" ht="12.75" x14ac:dyDescent="0.35">
      <c r="A32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3288" s="181" t="str">
        <f>IF(All_Opps[[#This Row],[WeekMod]]&lt;&gt;"",CONCATENATE(All_Opps[[#This Row],[Opp Year]],"-",TEXT(All_Opps[[#This Row],[WeekMod]],"00#")),"")</f>
        <v>2024-066</v>
      </c>
      <c r="C32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3288" s="181" t="str">
        <f>CONCATENATE(All_Opps[[#This Row],[Opp Year]],"-",TEXT(All_Opps[[#This Row],[Week]],"00#"))</f>
        <v>2024-066</v>
      </c>
      <c r="E3288" s="181">
        <f>IFERROR(VALUE(RIGHT(All_Opps[[#This Row],[Opportunity Name]],2)),"")</f>
        <v>2</v>
      </c>
      <c r="F3288" s="181">
        <f>IFERROR(("20"&amp;LEFT(All_Opps[[#This Row],[Opportunity Name]],2))*1,"")</f>
        <v>2024</v>
      </c>
      <c r="G3288" s="181" t="str">
        <f>MID(All_Opps[[#This Row],[Opportunity Name]],3,2)</f>
        <v>12</v>
      </c>
      <c r="H3288" s="181" t="str">
        <f>LEFT(All_Opps[[#This Row],[Opportunity Name]],7)</f>
        <v>2412-11</v>
      </c>
      <c r="I3288" s="181" t="str" cm="1">
        <f t="array" ref="I32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88" s="181" t="str">
        <f>YEAR(All_Opps[[#This Row],[Close_Date]])&amp;"-"&amp;TEXT(MONTH(All_Opps[[#This Row],[Close_Date]]),"00")</f>
        <v>2024-04</v>
      </c>
      <c r="K3288" s="182">
        <f>All_Opps[[#This Row],[Created Date2]]*1</f>
        <v>45384</v>
      </c>
      <c r="L3288" s="183">
        <f>YEAR(All_Opps[[#This Row],[Created_Date]])</f>
        <v>2024</v>
      </c>
      <c r="M3288" s="184">
        <f>WEEKNUM(All_Opps[[#This Row],[Created_Date]],16)</f>
        <v>14</v>
      </c>
      <c r="N3288" s="182">
        <f>All_Opps[[#This Row],[Close Date]]*1</f>
        <v>45385</v>
      </c>
      <c r="O3288" s="185">
        <f>YEAR(All_Opps[[#This Row],[Close_Date]])</f>
        <v>2024</v>
      </c>
      <c r="P3288" s="183">
        <f>MONTH(All_Opps[[#This Row],[Close Date]])</f>
        <v>4</v>
      </c>
      <c r="Q3288" s="181">
        <f>WEEKNUM(All_Opps[[#This Row],[Close Date]],1)</f>
        <v>14</v>
      </c>
      <c r="R328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243</v>
      </c>
      <c r="S3288" s="4" t="s">
        <v>6887</v>
      </c>
      <c r="T3288" s="4" t="s">
        <v>6888</v>
      </c>
      <c r="U3288" s="68">
        <v>45385</v>
      </c>
      <c r="V3288" s="347" t="s">
        <v>19</v>
      </c>
      <c r="W3288" s="341">
        <v>96347</v>
      </c>
      <c r="X3288" s="4" t="s">
        <v>15</v>
      </c>
      <c r="Y3288" s="4" t="s">
        <v>328</v>
      </c>
      <c r="Z3288" s="68">
        <v>45384</v>
      </c>
    </row>
    <row r="3289" spans="1:26" ht="12.75" x14ac:dyDescent="0.35">
      <c r="A32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3289" s="181" t="str">
        <f>IF(All_Opps[[#This Row],[WeekMod]]&lt;&gt;"",CONCATENATE(All_Opps[[#This Row],[Opp Year]],"-",TEXT(All_Opps[[#This Row],[WeekMod]],"00#")),"")</f>
        <v>2024-068</v>
      </c>
      <c r="C32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3289" s="181" t="str">
        <f>CONCATENATE(All_Opps[[#This Row],[Opp Year]],"-",TEXT(All_Opps[[#This Row],[Week]],"00#"))</f>
        <v>2024-068</v>
      </c>
      <c r="E3289" s="181">
        <f>IFERROR(VALUE(RIGHT(All_Opps[[#This Row],[Opportunity Name]],2)),"")</f>
        <v>2</v>
      </c>
      <c r="F3289" s="181">
        <f>IFERROR(("20"&amp;LEFT(All_Opps[[#This Row],[Opportunity Name]],2))*1,"")</f>
        <v>2024</v>
      </c>
      <c r="G3289" s="181" t="str">
        <f>MID(All_Opps[[#This Row],[Opportunity Name]],3,2)</f>
        <v>10</v>
      </c>
      <c r="H3289" s="181" t="str">
        <f>LEFT(All_Opps[[#This Row],[Opportunity Name]],7)</f>
        <v>2410 Qu</v>
      </c>
      <c r="I3289" s="181" t="str" cm="1">
        <f t="array" ref="I32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89" s="181" t="str">
        <f>YEAR(All_Opps[[#This Row],[Close_Date]])&amp;"-"&amp;TEXT(MONTH(All_Opps[[#This Row],[Close_Date]]),"00")</f>
        <v>2024-04</v>
      </c>
      <c r="K3289" s="182">
        <f>All_Opps[[#This Row],[Created Date2]]*1</f>
        <v>45399</v>
      </c>
      <c r="L3289" s="183">
        <f>YEAR(All_Opps[[#This Row],[Created_Date]])</f>
        <v>2024</v>
      </c>
      <c r="M3289" s="184">
        <f>WEEKNUM(All_Opps[[#This Row],[Created_Date]],16)</f>
        <v>16</v>
      </c>
      <c r="N3289" s="182">
        <f>All_Opps[[#This Row],[Close Date]]*1</f>
        <v>45400</v>
      </c>
      <c r="O3289" s="185">
        <f>YEAR(All_Opps[[#This Row],[Close_Date]])</f>
        <v>2024</v>
      </c>
      <c r="P3289" s="183">
        <f>MONTH(All_Opps[[#This Row],[Close Date]])</f>
        <v>4</v>
      </c>
      <c r="Q3289" s="181">
        <f>WEEKNUM(All_Opps[[#This Row],[Close Date]],1)</f>
        <v>16</v>
      </c>
      <c r="R328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89" s="4" t="s">
        <v>6889</v>
      </c>
      <c r="T3289" s="4" t="s">
        <v>6890</v>
      </c>
      <c r="U3289" s="68">
        <v>45400</v>
      </c>
      <c r="V3289" s="347" t="s">
        <v>18</v>
      </c>
      <c r="W3289" s="9">
        <v>37573</v>
      </c>
      <c r="X3289" s="4" t="s">
        <v>15</v>
      </c>
      <c r="Y3289" s="4" t="s">
        <v>1285</v>
      </c>
      <c r="Z3289" s="68">
        <v>45399</v>
      </c>
    </row>
    <row r="3290" spans="1:26" ht="12.75" x14ac:dyDescent="0.35">
      <c r="A32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3290" s="181" t="str">
        <f>IF(All_Opps[[#This Row],[WeekMod]]&lt;&gt;"",CONCATENATE(All_Opps[[#This Row],[Opp Year]],"-",TEXT(All_Opps[[#This Row],[WeekMod]],"00#")),"")</f>
        <v>2025-018</v>
      </c>
      <c r="C32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3290" s="181" t="str">
        <f>CONCATENATE(All_Opps[[#This Row],[Opp Year]],"-",TEXT(All_Opps[[#This Row],[Week]],"00#"))</f>
        <v>2025-018</v>
      </c>
      <c r="E3290" s="181">
        <f>IFERROR(VALUE(RIGHT(All_Opps[[#This Row],[Opportunity Name]],2)),"")</f>
        <v>2</v>
      </c>
      <c r="F3290" s="181">
        <f>IFERROR(("20"&amp;LEFT(All_Opps[[#This Row],[Opportunity Name]],2))*1,"")</f>
        <v>2025</v>
      </c>
      <c r="G3290" s="181" t="str">
        <f>MID(All_Opps[[#This Row],[Opportunity Name]],3,2)</f>
        <v>08</v>
      </c>
      <c r="H3290" s="181" t="str">
        <f>LEFT(All_Opps[[#This Row],[Opportunity Name]],7)</f>
        <v>2508 Vo</v>
      </c>
      <c r="I3290" s="181" t="str" cm="1">
        <f t="array" ref="I32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90" s="181" t="str">
        <f>YEAR(All_Opps[[#This Row],[Close_Date]])&amp;"-"&amp;TEXT(MONTH(All_Opps[[#This Row],[Close_Date]]),"00")</f>
        <v>2024-04</v>
      </c>
      <c r="K3290" s="182">
        <f>All_Opps[[#This Row],[Created Date2]]*1</f>
        <v>45405</v>
      </c>
      <c r="L3290" s="183">
        <f>YEAR(All_Opps[[#This Row],[Created_Date]])</f>
        <v>2024</v>
      </c>
      <c r="M3290" s="184">
        <f>WEEKNUM(All_Opps[[#This Row],[Created_Date]],16)</f>
        <v>17</v>
      </c>
      <c r="N3290" s="182">
        <f>All_Opps[[#This Row],[Close Date]]*1</f>
        <v>45411</v>
      </c>
      <c r="O3290" s="185">
        <f>YEAR(All_Opps[[#This Row],[Close_Date]])</f>
        <v>2024</v>
      </c>
      <c r="P3290" s="183">
        <f>MONTH(All_Opps[[#This Row],[Close Date]])</f>
        <v>4</v>
      </c>
      <c r="Q3290" s="181">
        <f>WEEKNUM(All_Opps[[#This Row],[Close Date]],1)</f>
        <v>18</v>
      </c>
      <c r="R32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90" s="4" t="s">
        <v>6891</v>
      </c>
      <c r="T3290" s="4" t="s">
        <v>6892</v>
      </c>
      <c r="U3290" s="68">
        <v>45411</v>
      </c>
      <c r="V3290" s="347" t="s">
        <v>18</v>
      </c>
      <c r="W3290" s="9">
        <v>41522</v>
      </c>
      <c r="X3290" s="4" t="s">
        <v>7</v>
      </c>
      <c r="Y3290" s="4" t="s">
        <v>1285</v>
      </c>
      <c r="Z3290" s="68">
        <v>45405</v>
      </c>
    </row>
    <row r="3291" spans="1:26" ht="12.75" x14ac:dyDescent="0.35">
      <c r="A32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3291" s="181" t="str">
        <f>IF(All_Opps[[#This Row],[WeekMod]]&lt;&gt;"",CONCATENATE(All_Opps[[#This Row],[Opp Year]],"-",TEXT(All_Opps[[#This Row],[WeekMod]],"00#")),"")</f>
        <v>2025-017</v>
      </c>
      <c r="C32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3291" s="181" t="str">
        <f>CONCATENATE(All_Opps[[#This Row],[Opp Year]],"-",TEXT(All_Opps[[#This Row],[Week]],"00#"))</f>
        <v>2025-017</v>
      </c>
      <c r="E3291" s="181">
        <f>IFERROR(VALUE(RIGHT(All_Opps[[#This Row],[Opportunity Name]],2)),"")</f>
        <v>1</v>
      </c>
      <c r="F3291" s="181">
        <f>IFERROR(("20"&amp;LEFT(All_Opps[[#This Row],[Opportunity Name]],2))*1,"")</f>
        <v>2025</v>
      </c>
      <c r="G3291" s="181" t="str">
        <f>MID(All_Opps[[#This Row],[Opportunity Name]],3,2)</f>
        <v>04</v>
      </c>
      <c r="H3291" s="181" t="str">
        <f>LEFT(All_Opps[[#This Row],[Opportunity Name]],7)</f>
        <v>2504-01</v>
      </c>
      <c r="I3291" s="181" t="str" cm="1">
        <f t="array" ref="I32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91" s="181" t="str">
        <f>YEAR(All_Opps[[#This Row],[Close_Date]])&amp;"-"&amp;TEXT(MONTH(All_Opps[[#This Row],[Close_Date]]),"00")</f>
        <v>2024-04</v>
      </c>
      <c r="K3291" s="182">
        <f>All_Opps[[#This Row],[Created Date2]]*1</f>
        <v>45367</v>
      </c>
      <c r="L3291" s="183">
        <f>YEAR(All_Opps[[#This Row],[Created_Date]])</f>
        <v>2024</v>
      </c>
      <c r="M3291" s="184">
        <f>WEEKNUM(All_Opps[[#This Row],[Created_Date]],16)</f>
        <v>12</v>
      </c>
      <c r="N3291" s="182">
        <f>All_Opps[[#This Row],[Close Date]]*1</f>
        <v>45409</v>
      </c>
      <c r="O3291" s="185">
        <f>YEAR(All_Opps[[#This Row],[Close_Date]])</f>
        <v>2024</v>
      </c>
      <c r="P3291" s="183">
        <f>MONTH(All_Opps[[#This Row],[Close Date]])</f>
        <v>4</v>
      </c>
      <c r="Q3291" s="181">
        <f>WEEKNUM(All_Opps[[#This Row],[Close Date]],1)</f>
        <v>17</v>
      </c>
      <c r="R329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381</v>
      </c>
      <c r="S3291" s="4" t="s">
        <v>6893</v>
      </c>
      <c r="T3291" s="4" t="s">
        <v>6894</v>
      </c>
      <c r="U3291" s="68">
        <v>45409</v>
      </c>
      <c r="V3291" s="347" t="s">
        <v>19</v>
      </c>
      <c r="W3291" s="341">
        <v>22316</v>
      </c>
      <c r="X3291" s="4" t="s">
        <v>159</v>
      </c>
      <c r="Y3291" s="4" t="s">
        <v>328</v>
      </c>
      <c r="Z3291" s="68">
        <v>45367</v>
      </c>
    </row>
    <row r="3292" spans="1:26" ht="12.75" x14ac:dyDescent="0.35">
      <c r="A32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3292" s="181" t="str">
        <f>IF(All_Opps[[#This Row],[WeekMod]]&lt;&gt;"",CONCATENATE(All_Opps[[#This Row],[Opp Year]],"-",TEXT(All_Opps[[#This Row],[WeekMod]],"00#")),"")</f>
        <v>2025-013</v>
      </c>
      <c r="C32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3292" s="181" t="str">
        <f>CONCATENATE(All_Opps[[#This Row],[Opp Year]],"-",TEXT(All_Opps[[#This Row],[Week]],"00#"))</f>
        <v>2025-013</v>
      </c>
      <c r="E3292" s="181">
        <f>IFERROR(VALUE(RIGHT(All_Opps[[#This Row],[Opportunity Name]],2)),"")</f>
        <v>1</v>
      </c>
      <c r="F3292" s="181">
        <f>IFERROR(("20"&amp;LEFT(All_Opps[[#This Row],[Opportunity Name]],2))*1,"")</f>
        <v>2025</v>
      </c>
      <c r="G3292" s="181" t="str">
        <f>MID(All_Opps[[#This Row],[Opportunity Name]],3,2)</f>
        <v>04</v>
      </c>
      <c r="H3292" s="181" t="str">
        <f>LEFT(All_Opps[[#This Row],[Opportunity Name]],7)</f>
        <v>2504-01</v>
      </c>
      <c r="I3292" s="181" t="str" cm="1">
        <f t="array" ref="I32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92" s="181" t="str">
        <f>YEAR(All_Opps[[#This Row],[Close_Date]])&amp;"-"&amp;TEXT(MONTH(All_Opps[[#This Row],[Close_Date]]),"00")</f>
        <v>2024-03</v>
      </c>
      <c r="K3292" s="182">
        <f>All_Opps[[#This Row],[Created Date2]]*1</f>
        <v>45353</v>
      </c>
      <c r="L3292" s="183">
        <f>YEAR(All_Opps[[#This Row],[Created_Date]])</f>
        <v>2024</v>
      </c>
      <c r="M3292" s="184">
        <f>WEEKNUM(All_Opps[[#This Row],[Created_Date]],16)</f>
        <v>10</v>
      </c>
      <c r="N3292" s="182">
        <f>All_Opps[[#This Row],[Close Date]]*1</f>
        <v>45376</v>
      </c>
      <c r="O3292" s="185">
        <f>YEAR(All_Opps[[#This Row],[Close_Date]])</f>
        <v>2024</v>
      </c>
      <c r="P3292" s="183">
        <f>MONTH(All_Opps[[#This Row],[Close Date]])</f>
        <v>3</v>
      </c>
      <c r="Q3292" s="181">
        <f>WEEKNUM(All_Opps[[#This Row],[Close Date]],1)</f>
        <v>13</v>
      </c>
      <c r="R329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395</v>
      </c>
      <c r="S3292" s="4" t="s">
        <v>6895</v>
      </c>
      <c r="T3292" s="4" t="s">
        <v>6896</v>
      </c>
      <c r="U3292" s="68">
        <v>45376</v>
      </c>
      <c r="V3292" s="347" t="s">
        <v>19</v>
      </c>
      <c r="W3292" s="341">
        <v>20098</v>
      </c>
      <c r="X3292" s="4" t="s">
        <v>13</v>
      </c>
      <c r="Y3292" s="4" t="s">
        <v>328</v>
      </c>
      <c r="Z3292" s="68">
        <v>45353</v>
      </c>
    </row>
    <row r="3293" spans="1:26" ht="12.75" x14ac:dyDescent="0.35">
      <c r="A32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3293" s="181" t="str">
        <f>IF(All_Opps[[#This Row],[WeekMod]]&lt;&gt;"",CONCATENATE(All_Opps[[#This Row],[Opp Year]],"-",TEXT(All_Opps[[#This Row],[WeekMod]],"00#")),"")</f>
        <v>2025-018</v>
      </c>
      <c r="C32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3293" s="181" t="str">
        <f>CONCATENATE(All_Opps[[#This Row],[Opp Year]],"-",TEXT(All_Opps[[#This Row],[Week]],"00#"))</f>
        <v>2025-018</v>
      </c>
      <c r="E3293" s="181">
        <f>IFERROR(VALUE(RIGHT(All_Opps[[#This Row],[Opportunity Name]],2)),"")</f>
        <v>5</v>
      </c>
      <c r="F3293" s="181">
        <f>IFERROR(("20"&amp;LEFT(All_Opps[[#This Row],[Opportunity Name]],2))*1,"")</f>
        <v>2025</v>
      </c>
      <c r="G3293" s="181" t="str">
        <f>MID(All_Opps[[#This Row],[Opportunity Name]],3,2)</f>
        <v>07</v>
      </c>
      <c r="H3293" s="181" t="str">
        <f>LEFT(All_Opps[[#This Row],[Opportunity Name]],7)</f>
        <v>2507-03</v>
      </c>
      <c r="I3293" s="181" t="str" cm="1">
        <f t="array" ref="I32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93" s="181" t="str">
        <f>YEAR(All_Opps[[#This Row],[Close_Date]])&amp;"-"&amp;TEXT(MONTH(All_Opps[[#This Row],[Close_Date]]),"00")</f>
        <v>2024-05</v>
      </c>
      <c r="K3293" s="182">
        <f>All_Opps[[#This Row],[Created Date2]]*1</f>
        <v>45399</v>
      </c>
      <c r="L3293" s="183">
        <f>YEAR(All_Opps[[#This Row],[Created_Date]])</f>
        <v>2024</v>
      </c>
      <c r="M3293" s="184">
        <f>WEEKNUM(All_Opps[[#This Row],[Created_Date]],16)</f>
        <v>16</v>
      </c>
      <c r="N3293" s="182">
        <f>All_Opps[[#This Row],[Close Date]]*1</f>
        <v>45416</v>
      </c>
      <c r="O3293" s="185">
        <f>YEAR(All_Opps[[#This Row],[Close_Date]])</f>
        <v>2024</v>
      </c>
      <c r="P3293" s="183">
        <f>MONTH(All_Opps[[#This Row],[Close Date]])</f>
        <v>5</v>
      </c>
      <c r="Q3293" s="181">
        <f>WEEKNUM(All_Opps[[#This Row],[Close Date]],1)</f>
        <v>18</v>
      </c>
      <c r="R329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440</v>
      </c>
      <c r="S3293" s="4" t="s">
        <v>6897</v>
      </c>
      <c r="T3293" s="4" t="s">
        <v>6898</v>
      </c>
      <c r="U3293" s="68">
        <v>45416</v>
      </c>
      <c r="V3293" s="347" t="s">
        <v>19</v>
      </c>
      <c r="W3293" s="9">
        <v>114540</v>
      </c>
      <c r="X3293" s="4" t="s">
        <v>13</v>
      </c>
      <c r="Y3293" s="4" t="s">
        <v>1285</v>
      </c>
      <c r="Z3293" s="68">
        <v>45399</v>
      </c>
    </row>
    <row r="3294" spans="1:26" ht="12.75" x14ac:dyDescent="0.35">
      <c r="A32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3294" s="181" t="str">
        <f>IF(All_Opps[[#This Row],[WeekMod]]&lt;&gt;"",CONCATENATE(All_Opps[[#This Row],[Opp Year]],"-",TEXT(All_Opps[[#This Row],[WeekMod]],"00#")),"")</f>
        <v>2024-063</v>
      </c>
      <c r="C32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3294" s="181" t="str">
        <f>CONCATENATE(All_Opps[[#This Row],[Opp Year]],"-",TEXT(All_Opps[[#This Row],[Week]],"00#"))</f>
        <v>2024-063</v>
      </c>
      <c r="E3294" s="181">
        <f>IFERROR(VALUE(RIGHT(All_Opps[[#This Row],[Opportunity Name]],2)),"")</f>
        <v>2</v>
      </c>
      <c r="F3294" s="181">
        <f>IFERROR(("20"&amp;LEFT(All_Opps[[#This Row],[Opportunity Name]],2))*1,"")</f>
        <v>2024</v>
      </c>
      <c r="G3294" s="181" t="str">
        <f>MID(All_Opps[[#This Row],[Opportunity Name]],3,2)</f>
        <v>08</v>
      </c>
      <c r="H3294" s="181" t="str">
        <f>LEFT(All_Opps[[#This Row],[Opportunity Name]],7)</f>
        <v>2408 Ma</v>
      </c>
      <c r="I3294" s="181" t="str" cm="1">
        <f t="array" ref="I32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94" s="181" t="str">
        <f>YEAR(All_Opps[[#This Row],[Close_Date]])&amp;"-"&amp;TEXT(MONTH(All_Opps[[#This Row],[Close_Date]]),"00")</f>
        <v>2024-03</v>
      </c>
      <c r="K3294" s="182">
        <f>All_Opps[[#This Row],[Created Date2]]*1</f>
        <v>45350</v>
      </c>
      <c r="L3294" s="183">
        <f>YEAR(All_Opps[[#This Row],[Created_Date]])</f>
        <v>2024</v>
      </c>
      <c r="M3294" s="184">
        <f>WEEKNUM(All_Opps[[#This Row],[Created_Date]],16)</f>
        <v>9</v>
      </c>
      <c r="N3294" s="182">
        <f>All_Opps[[#This Row],[Close Date]]*1</f>
        <v>45361</v>
      </c>
      <c r="O3294" s="185">
        <f>YEAR(All_Opps[[#This Row],[Close_Date]])</f>
        <v>2024</v>
      </c>
      <c r="P3294" s="183">
        <f>MONTH(All_Opps[[#This Row],[Close Date]])</f>
        <v>3</v>
      </c>
      <c r="Q3294" s="181">
        <f>WEEKNUM(All_Opps[[#This Row],[Close Date]],1)</f>
        <v>11</v>
      </c>
      <c r="R329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94" s="4" t="s">
        <v>6899</v>
      </c>
      <c r="T3294" s="4" t="s">
        <v>6900</v>
      </c>
      <c r="U3294" s="68">
        <v>45361</v>
      </c>
      <c r="V3294" s="347" t="s">
        <v>18</v>
      </c>
      <c r="W3294" s="9">
        <v>65871</v>
      </c>
      <c r="X3294" s="4" t="s">
        <v>13</v>
      </c>
      <c r="Y3294" s="4" t="s">
        <v>1285</v>
      </c>
      <c r="Z3294" s="68">
        <v>45350</v>
      </c>
    </row>
    <row r="3295" spans="1:26" ht="12.75" x14ac:dyDescent="0.35">
      <c r="A32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3295" s="181" t="str">
        <f>IF(All_Opps[[#This Row],[WeekMod]]&lt;&gt;"",CONCATENATE(All_Opps[[#This Row],[Opp Year]],"-",TEXT(All_Opps[[#This Row],[WeekMod]],"00#")),"")</f>
        <v>2024-065</v>
      </c>
      <c r="C32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3295" s="181" t="str">
        <f>CONCATENATE(All_Opps[[#This Row],[Opp Year]],"-",TEXT(All_Opps[[#This Row],[Week]],"00#"))</f>
        <v>2024-065</v>
      </c>
      <c r="E3295" s="181">
        <f>IFERROR(VALUE(RIGHT(All_Opps[[#This Row],[Opportunity Name]],2)),"")</f>
        <v>1</v>
      </c>
      <c r="F3295" s="181">
        <f>IFERROR(("20"&amp;LEFT(All_Opps[[#This Row],[Opportunity Name]],2))*1,"")</f>
        <v>2024</v>
      </c>
      <c r="G3295" s="181" t="str">
        <f>MID(All_Opps[[#This Row],[Opportunity Name]],3,2)</f>
        <v>06</v>
      </c>
      <c r="H3295" s="181" t="str">
        <f>LEFT(All_Opps[[#This Row],[Opportunity Name]],7)</f>
        <v>2406-05</v>
      </c>
      <c r="I3295" s="181" t="str" cm="1">
        <f t="array" ref="I32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295" s="181" t="str">
        <f>YEAR(All_Opps[[#This Row],[Close_Date]])&amp;"-"&amp;TEXT(MONTH(All_Opps[[#This Row],[Close_Date]]),"00")</f>
        <v>2024-03</v>
      </c>
      <c r="K3295" s="182">
        <f>All_Opps[[#This Row],[Created Date2]]*1</f>
        <v>45375</v>
      </c>
      <c r="L3295" s="183">
        <f>YEAR(All_Opps[[#This Row],[Created_Date]])</f>
        <v>2024</v>
      </c>
      <c r="M3295" s="184">
        <f>WEEKNUM(All_Opps[[#This Row],[Created_Date]],16)</f>
        <v>13</v>
      </c>
      <c r="N3295" s="182">
        <f>All_Opps[[#This Row],[Close Date]]*1</f>
        <v>45380</v>
      </c>
      <c r="O3295" s="185">
        <f>YEAR(All_Opps[[#This Row],[Close_Date]])</f>
        <v>2024</v>
      </c>
      <c r="P3295" s="183">
        <f>MONTH(All_Opps[[#This Row],[Close Date]])</f>
        <v>3</v>
      </c>
      <c r="Q3295" s="181">
        <f>WEEKNUM(All_Opps[[#This Row],[Close Date]],1)</f>
        <v>13</v>
      </c>
      <c r="R329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95" s="4" t="s">
        <v>6901</v>
      </c>
      <c r="T3295" s="4" t="s">
        <v>6902</v>
      </c>
      <c r="U3295" s="68">
        <v>45380</v>
      </c>
      <c r="V3295" s="347" t="s">
        <v>20</v>
      </c>
      <c r="W3295" s="341">
        <v>45407</v>
      </c>
      <c r="X3295" s="4" t="s">
        <v>13</v>
      </c>
      <c r="Y3295" s="4" t="s">
        <v>328</v>
      </c>
      <c r="Z3295" s="68">
        <v>45375</v>
      </c>
    </row>
    <row r="3296" spans="1:26" ht="12.75" x14ac:dyDescent="0.35">
      <c r="A32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3296" s="181" t="str">
        <f>IF(All_Opps[[#This Row],[WeekMod]]&lt;&gt;"",CONCATENATE(All_Opps[[#This Row],[Opp Year]],"-",TEXT(All_Opps[[#This Row],[WeekMod]],"00#")),"")</f>
        <v>2024-066</v>
      </c>
      <c r="C32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3296" s="181" t="str">
        <f>CONCATENATE(All_Opps[[#This Row],[Opp Year]],"-",TEXT(All_Opps[[#This Row],[Week]],"00#"))</f>
        <v>2024-066</v>
      </c>
      <c r="E3296" s="181">
        <f>IFERROR(VALUE(RIGHT(All_Opps[[#This Row],[Opportunity Name]],2)),"")</f>
        <v>2</v>
      </c>
      <c r="F3296" s="181">
        <f>IFERROR(("20"&amp;LEFT(All_Opps[[#This Row],[Opportunity Name]],2))*1,"")</f>
        <v>2024</v>
      </c>
      <c r="G3296" s="181" t="str">
        <f>MID(All_Opps[[#This Row],[Opportunity Name]],3,2)</f>
        <v>07</v>
      </c>
      <c r="H3296" s="181" t="str">
        <f>LEFT(All_Opps[[#This Row],[Opportunity Name]],7)</f>
        <v>2407 Vi</v>
      </c>
      <c r="I3296" s="181" t="str" cm="1">
        <f t="array" ref="I32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96" s="181" t="str">
        <f>YEAR(All_Opps[[#This Row],[Close_Date]])&amp;"-"&amp;TEXT(MONTH(All_Opps[[#This Row],[Close_Date]]),"00")</f>
        <v>2024-04</v>
      </c>
      <c r="K3296" s="182">
        <f>All_Opps[[#This Row],[Created Date2]]*1</f>
        <v>45379</v>
      </c>
      <c r="L3296" s="183">
        <f>YEAR(All_Opps[[#This Row],[Created_Date]])</f>
        <v>2024</v>
      </c>
      <c r="M3296" s="184">
        <f>WEEKNUM(All_Opps[[#This Row],[Created_Date]],16)</f>
        <v>13</v>
      </c>
      <c r="N3296" s="182">
        <f>All_Opps[[#This Row],[Close Date]]*1</f>
        <v>45384</v>
      </c>
      <c r="O3296" s="185">
        <f>YEAR(All_Opps[[#This Row],[Close_Date]])</f>
        <v>2024</v>
      </c>
      <c r="P3296" s="183">
        <f>MONTH(All_Opps[[#This Row],[Close Date]])</f>
        <v>4</v>
      </c>
      <c r="Q3296" s="181">
        <f>WEEKNUM(All_Opps[[#This Row],[Close Date]],1)</f>
        <v>14</v>
      </c>
      <c r="R329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96" s="4" t="s">
        <v>6903</v>
      </c>
      <c r="T3296" s="4" t="s">
        <v>6904</v>
      </c>
      <c r="U3296" s="68">
        <v>45384</v>
      </c>
      <c r="V3296" s="347" t="s">
        <v>18</v>
      </c>
      <c r="W3296" s="9">
        <v>53093</v>
      </c>
      <c r="X3296" s="4" t="s">
        <v>11</v>
      </c>
      <c r="Y3296" s="4" t="s">
        <v>1285</v>
      </c>
      <c r="Z3296" s="68">
        <v>45379</v>
      </c>
    </row>
    <row r="3297" spans="1:26" ht="12.75" x14ac:dyDescent="0.35">
      <c r="A32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3297" s="181" t="str">
        <f>IF(All_Opps[[#This Row],[WeekMod]]&lt;&gt;"",CONCATENATE(All_Opps[[#This Row],[Opp Year]],"-",TEXT(All_Opps[[#This Row],[WeekMod]],"00#")),"")</f>
        <v>2024-068</v>
      </c>
      <c r="C32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3297" s="181" t="str">
        <f>CONCATENATE(All_Opps[[#This Row],[Opp Year]],"-",TEXT(All_Opps[[#This Row],[Week]],"00#"))</f>
        <v>2024-068</v>
      </c>
      <c r="E3297" s="181">
        <f>IFERROR(VALUE(RIGHT(All_Opps[[#This Row],[Opportunity Name]],2)),"")</f>
        <v>5</v>
      </c>
      <c r="F3297" s="181">
        <f>IFERROR(("20"&amp;LEFT(All_Opps[[#This Row],[Opportunity Name]],2))*1,"")</f>
        <v>2024</v>
      </c>
      <c r="G3297" s="181" t="str">
        <f>MID(All_Opps[[#This Row],[Opportunity Name]],3,2)</f>
        <v>12</v>
      </c>
      <c r="H3297" s="181" t="str">
        <f>LEFT(All_Opps[[#This Row],[Opportunity Name]],7)</f>
        <v>2412-12</v>
      </c>
      <c r="I3297" s="181" t="str" cm="1">
        <f t="array" ref="I32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97" s="181" t="str">
        <f>YEAR(All_Opps[[#This Row],[Close_Date]])&amp;"-"&amp;TEXT(MONTH(All_Opps[[#This Row],[Close_Date]]),"00")</f>
        <v>2024-04</v>
      </c>
      <c r="K3297" s="182">
        <f>All_Opps[[#This Row],[Created Date2]]*1</f>
        <v>45390</v>
      </c>
      <c r="L3297" s="183">
        <f>YEAR(All_Opps[[#This Row],[Created_Date]])</f>
        <v>2024</v>
      </c>
      <c r="M3297" s="184">
        <f>WEEKNUM(All_Opps[[#This Row],[Created_Date]],16)</f>
        <v>15</v>
      </c>
      <c r="N3297" s="182">
        <f>All_Opps[[#This Row],[Close Date]]*1</f>
        <v>45398</v>
      </c>
      <c r="O3297" s="185">
        <f>YEAR(All_Opps[[#This Row],[Close_Date]])</f>
        <v>2024</v>
      </c>
      <c r="P3297" s="183">
        <f>MONTH(All_Opps[[#This Row],[Close Date]])</f>
        <v>4</v>
      </c>
      <c r="Q3297" s="181">
        <f>WEEKNUM(All_Opps[[#This Row],[Close Date]],1)</f>
        <v>16</v>
      </c>
      <c r="R329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237</v>
      </c>
      <c r="S3297" s="4" t="s">
        <v>6905</v>
      </c>
      <c r="T3297" s="4" t="s">
        <v>6906</v>
      </c>
      <c r="U3297" s="68">
        <v>45398</v>
      </c>
      <c r="V3297" s="347" t="s">
        <v>19</v>
      </c>
      <c r="W3297" s="341">
        <v>235447</v>
      </c>
      <c r="X3297" s="4" t="s">
        <v>7</v>
      </c>
      <c r="Y3297" s="4" t="s">
        <v>328</v>
      </c>
      <c r="Z3297" s="68">
        <v>45390</v>
      </c>
    </row>
    <row r="3298" spans="1:26" ht="12.75" x14ac:dyDescent="0.35">
      <c r="A32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3298" s="181" t="str">
        <f>IF(All_Opps[[#This Row],[WeekMod]]&lt;&gt;"",CONCATENATE(All_Opps[[#This Row],[Opp Year]],"-",TEXT(All_Opps[[#This Row],[WeekMod]],"00#")),"")</f>
        <v>2024-066</v>
      </c>
      <c r="C32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3298" s="181" t="str">
        <f>CONCATENATE(All_Opps[[#This Row],[Opp Year]],"-",TEXT(All_Opps[[#This Row],[Week]],"00#"))</f>
        <v>2024-066</v>
      </c>
      <c r="E3298" s="181">
        <f>IFERROR(VALUE(RIGHT(All_Opps[[#This Row],[Opportunity Name]],2)),"")</f>
        <v>2</v>
      </c>
      <c r="F3298" s="181">
        <f>IFERROR(("20"&amp;LEFT(All_Opps[[#This Row],[Opportunity Name]],2))*1,"")</f>
        <v>2024</v>
      </c>
      <c r="G3298" s="181" t="str">
        <f>MID(All_Opps[[#This Row],[Opportunity Name]],3,2)</f>
        <v>06</v>
      </c>
      <c r="H3298" s="181" t="str">
        <f>LEFT(All_Opps[[#This Row],[Opportunity Name]],7)</f>
        <v>2406-23</v>
      </c>
      <c r="I3298" s="181" t="str" cm="1">
        <f t="array" ref="I32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298" s="181" t="str">
        <f>YEAR(All_Opps[[#This Row],[Close_Date]])&amp;"-"&amp;TEXT(MONTH(All_Opps[[#This Row],[Close_Date]]),"00")</f>
        <v>2024-04</v>
      </c>
      <c r="K3298" s="182">
        <f>All_Opps[[#This Row],[Created Date2]]*1</f>
        <v>45379</v>
      </c>
      <c r="L3298" s="183">
        <f>YEAR(All_Opps[[#This Row],[Created_Date]])</f>
        <v>2024</v>
      </c>
      <c r="M3298" s="184">
        <f>WEEKNUM(All_Opps[[#This Row],[Created_Date]],16)</f>
        <v>13</v>
      </c>
      <c r="N3298" s="182">
        <f>All_Opps[[#This Row],[Close Date]]*1</f>
        <v>45386</v>
      </c>
      <c r="O3298" s="185">
        <f>YEAR(All_Opps[[#This Row],[Close_Date]])</f>
        <v>2024</v>
      </c>
      <c r="P3298" s="183">
        <f>MONTH(All_Opps[[#This Row],[Close Date]])</f>
        <v>4</v>
      </c>
      <c r="Q3298" s="181">
        <f>WEEKNUM(All_Opps[[#This Row],[Close Date]],1)</f>
        <v>14</v>
      </c>
      <c r="R329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65</v>
      </c>
      <c r="S3298" s="4" t="s">
        <v>6907</v>
      </c>
      <c r="T3298" s="4" t="s">
        <v>6908</v>
      </c>
      <c r="U3298" s="68">
        <v>45386</v>
      </c>
      <c r="V3298" s="347" t="s">
        <v>19</v>
      </c>
      <c r="W3298" s="341">
        <v>70014</v>
      </c>
      <c r="X3298" s="4" t="s">
        <v>15</v>
      </c>
      <c r="Y3298" s="4" t="s">
        <v>328</v>
      </c>
      <c r="Z3298" s="68">
        <v>45379</v>
      </c>
    </row>
    <row r="3299" spans="1:26" ht="12.75" x14ac:dyDescent="0.35">
      <c r="A32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3299" s="181" t="str">
        <f>IF(All_Opps[[#This Row],[WeekMod]]&lt;&gt;"",CONCATENATE(All_Opps[[#This Row],[Opp Year]],"-",TEXT(All_Opps[[#This Row],[WeekMod]],"00#")),"")</f>
        <v>2024-067</v>
      </c>
      <c r="C32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3299" s="181" t="str">
        <f>CONCATENATE(All_Opps[[#This Row],[Opp Year]],"-",TEXT(All_Opps[[#This Row],[Week]],"00#"))</f>
        <v>2024-067</v>
      </c>
      <c r="E3299" s="181">
        <f>IFERROR(VALUE(RIGHT(All_Opps[[#This Row],[Opportunity Name]],2)),"")</f>
        <v>2</v>
      </c>
      <c r="F3299" s="181">
        <f>IFERROR(("20"&amp;LEFT(All_Opps[[#This Row],[Opportunity Name]],2))*1,"")</f>
        <v>2024</v>
      </c>
      <c r="G3299" s="181" t="str">
        <f>MID(All_Opps[[#This Row],[Opportunity Name]],3,2)</f>
        <v>09</v>
      </c>
      <c r="H3299" s="181" t="str">
        <f>LEFT(All_Opps[[#This Row],[Opportunity Name]],7)</f>
        <v>2409 St</v>
      </c>
      <c r="I3299" s="181" t="str" cm="1">
        <f t="array" ref="I32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299" s="181" t="str">
        <f>YEAR(All_Opps[[#This Row],[Close_Date]])&amp;"-"&amp;TEXT(MONTH(All_Opps[[#This Row],[Close_Date]]),"00")</f>
        <v>2024-04</v>
      </c>
      <c r="K3299" s="182">
        <f>All_Opps[[#This Row],[Created Date2]]*1</f>
        <v>45385</v>
      </c>
      <c r="L3299" s="183">
        <f>YEAR(All_Opps[[#This Row],[Created_Date]])</f>
        <v>2024</v>
      </c>
      <c r="M3299" s="184">
        <f>WEEKNUM(All_Opps[[#This Row],[Created_Date]],16)</f>
        <v>14</v>
      </c>
      <c r="N3299" s="182">
        <f>All_Opps[[#This Row],[Close Date]]*1</f>
        <v>45393</v>
      </c>
      <c r="O3299" s="185">
        <f>YEAR(All_Opps[[#This Row],[Close_Date]])</f>
        <v>2024</v>
      </c>
      <c r="P3299" s="183">
        <f>MONTH(All_Opps[[#This Row],[Close Date]])</f>
        <v>4</v>
      </c>
      <c r="Q3299" s="181">
        <f>WEEKNUM(All_Opps[[#This Row],[Close Date]],1)</f>
        <v>15</v>
      </c>
      <c r="R329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299" s="4" t="s">
        <v>6909</v>
      </c>
      <c r="T3299" s="4" t="s">
        <v>6910</v>
      </c>
      <c r="U3299" s="68">
        <v>45393</v>
      </c>
      <c r="V3299" s="347" t="s">
        <v>18</v>
      </c>
      <c r="W3299" s="9">
        <v>54482</v>
      </c>
      <c r="X3299" s="4" t="s">
        <v>5</v>
      </c>
      <c r="Y3299" s="4" t="s">
        <v>1285</v>
      </c>
      <c r="Z3299" s="68">
        <v>45385</v>
      </c>
    </row>
    <row r="3300" spans="1:26" ht="12.75" x14ac:dyDescent="0.35">
      <c r="A33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3300" s="181" t="str">
        <f>IF(All_Opps[[#This Row],[WeekMod]]&lt;&gt;"",CONCATENATE(All_Opps[[#This Row],[Opp Year]],"-",TEXT(All_Opps[[#This Row],[WeekMod]],"00#")),"")</f>
        <v>2024-065</v>
      </c>
      <c r="C33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3300" s="181" t="str">
        <f>CONCATENATE(All_Opps[[#This Row],[Opp Year]],"-",TEXT(All_Opps[[#This Row],[Week]],"00#"))</f>
        <v>2024-065</v>
      </c>
      <c r="E3300" s="181">
        <f>IFERROR(VALUE(RIGHT(All_Opps[[#This Row],[Opportunity Name]],2)),"")</f>
        <v>2</v>
      </c>
      <c r="F3300" s="181">
        <f>IFERROR(("20"&amp;LEFT(All_Opps[[#This Row],[Opportunity Name]],2))*1,"")</f>
        <v>2024</v>
      </c>
      <c r="G3300" s="181" t="str">
        <f>MID(All_Opps[[#This Row],[Opportunity Name]],3,2)</f>
        <v>06</v>
      </c>
      <c r="H3300" s="181" t="str">
        <f>LEFT(All_Opps[[#This Row],[Opportunity Name]],7)</f>
        <v>2406-22</v>
      </c>
      <c r="I3300" s="181" t="str" cm="1">
        <f t="array" ref="I33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00" s="181" t="str">
        <f>YEAR(All_Opps[[#This Row],[Close_Date]])&amp;"-"&amp;TEXT(MONTH(All_Opps[[#This Row],[Close_Date]]),"00")</f>
        <v>2024-03</v>
      </c>
      <c r="K3300" s="182">
        <f>All_Opps[[#This Row],[Created Date2]]*1</f>
        <v>45379</v>
      </c>
      <c r="L3300" s="183">
        <f>YEAR(All_Opps[[#This Row],[Created_Date]])</f>
        <v>2024</v>
      </c>
      <c r="M3300" s="184">
        <f>WEEKNUM(All_Opps[[#This Row],[Created_Date]],16)</f>
        <v>13</v>
      </c>
      <c r="N3300" s="182">
        <f>All_Opps[[#This Row],[Close Date]]*1</f>
        <v>45379</v>
      </c>
      <c r="O3300" s="185">
        <f>YEAR(All_Opps[[#This Row],[Close_Date]])</f>
        <v>2024</v>
      </c>
      <c r="P3300" s="183">
        <f>MONTH(All_Opps[[#This Row],[Close Date]])</f>
        <v>3</v>
      </c>
      <c r="Q3300" s="181">
        <f>WEEKNUM(All_Opps[[#This Row],[Close Date]],1)</f>
        <v>13</v>
      </c>
      <c r="R330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65</v>
      </c>
      <c r="S3300" s="4" t="s">
        <v>6911</v>
      </c>
      <c r="T3300" s="4" t="s">
        <v>6912</v>
      </c>
      <c r="U3300" s="68">
        <v>45379</v>
      </c>
      <c r="V3300" s="347" t="s">
        <v>19</v>
      </c>
      <c r="W3300" s="341">
        <v>17594</v>
      </c>
      <c r="X3300" s="4" t="s">
        <v>11</v>
      </c>
      <c r="Y3300" s="4" t="s">
        <v>328</v>
      </c>
      <c r="Z3300" s="68">
        <v>45379</v>
      </c>
    </row>
    <row r="3301" spans="1:26" ht="12.75" x14ac:dyDescent="0.35">
      <c r="A33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3301" s="181" t="str">
        <f>IF(All_Opps[[#This Row],[WeekMod]]&lt;&gt;"",CONCATENATE(All_Opps[[#This Row],[Opp Year]],"-",TEXT(All_Opps[[#This Row],[WeekMod]],"00#")),"")</f>
        <v>2025-018</v>
      </c>
      <c r="C33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3301" s="181" t="str">
        <f>CONCATENATE(All_Opps[[#This Row],[Opp Year]],"-",TEXT(All_Opps[[#This Row],[Week]],"00#"))</f>
        <v>2025-018</v>
      </c>
      <c r="E3301" s="181">
        <f>IFERROR(VALUE(RIGHT(All_Opps[[#This Row],[Opportunity Name]],2)),"")</f>
        <v>1</v>
      </c>
      <c r="F3301" s="181">
        <f>IFERROR(("20"&amp;LEFT(All_Opps[[#This Row],[Opportunity Name]],2))*1,"")</f>
        <v>2025</v>
      </c>
      <c r="G3301" s="181" t="str">
        <f>MID(All_Opps[[#This Row],[Opportunity Name]],3,2)</f>
        <v>04</v>
      </c>
      <c r="H3301" s="181" t="str">
        <f>LEFT(All_Opps[[#This Row],[Opportunity Name]],7)</f>
        <v>2504-01</v>
      </c>
      <c r="I3301" s="181" t="str" cm="1">
        <f t="array" ref="I33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01" s="181" t="str">
        <f>YEAR(All_Opps[[#This Row],[Close_Date]])&amp;"-"&amp;TEXT(MONTH(All_Opps[[#This Row],[Close_Date]]),"00")</f>
        <v>2024-05</v>
      </c>
      <c r="K3301" s="182">
        <f>All_Opps[[#This Row],[Created Date2]]*1</f>
        <v>45392</v>
      </c>
      <c r="L3301" s="183">
        <f>YEAR(All_Opps[[#This Row],[Created_Date]])</f>
        <v>2024</v>
      </c>
      <c r="M3301" s="184">
        <f>WEEKNUM(All_Opps[[#This Row],[Created_Date]],16)</f>
        <v>15</v>
      </c>
      <c r="N3301" s="182">
        <f>All_Opps[[#This Row],[Close Date]]*1</f>
        <v>45414</v>
      </c>
      <c r="O3301" s="185">
        <f>YEAR(All_Opps[[#This Row],[Close_Date]])</f>
        <v>2024</v>
      </c>
      <c r="P3301" s="183">
        <f>MONTH(All_Opps[[#This Row],[Close Date]])</f>
        <v>5</v>
      </c>
      <c r="Q3301" s="181">
        <f>WEEKNUM(All_Opps[[#This Row],[Close Date]],1)</f>
        <v>18</v>
      </c>
      <c r="R33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01" s="4" t="s">
        <v>6913</v>
      </c>
      <c r="T3301" s="4" t="s">
        <v>6914</v>
      </c>
      <c r="U3301" s="68">
        <v>45414</v>
      </c>
      <c r="V3301" s="347" t="s">
        <v>18</v>
      </c>
      <c r="W3301" s="341">
        <v>22121</v>
      </c>
      <c r="X3301" s="4" t="s">
        <v>11</v>
      </c>
      <c r="Y3301" s="4" t="s">
        <v>328</v>
      </c>
      <c r="Z3301" s="68">
        <v>45392</v>
      </c>
    </row>
    <row r="3302" spans="1:26" ht="12.75" x14ac:dyDescent="0.35">
      <c r="A33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3302" s="181" t="str">
        <f>IF(All_Opps[[#This Row],[WeekMod]]&lt;&gt;"",CONCATENATE(All_Opps[[#This Row],[Opp Year]],"-",TEXT(All_Opps[[#This Row],[WeekMod]],"00#")),"")</f>
        <v>2024-067</v>
      </c>
      <c r="C33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3302" s="181" t="str">
        <f>CONCATENATE(All_Opps[[#This Row],[Opp Year]],"-",TEXT(All_Opps[[#This Row],[Week]],"00#"))</f>
        <v>2024-067</v>
      </c>
      <c r="E3302" s="181">
        <f>IFERROR(VALUE(RIGHT(All_Opps[[#This Row],[Opportunity Name]],2)),"")</f>
        <v>3</v>
      </c>
      <c r="F3302" s="181">
        <f>IFERROR(("20"&amp;LEFT(All_Opps[[#This Row],[Opportunity Name]],2))*1,"")</f>
        <v>2024</v>
      </c>
      <c r="G3302" s="181" t="str">
        <f>MID(All_Opps[[#This Row],[Opportunity Name]],3,2)</f>
        <v>06</v>
      </c>
      <c r="H3302" s="181" t="str">
        <f>LEFT(All_Opps[[#This Row],[Opportunity Name]],7)</f>
        <v>2406 Pr</v>
      </c>
      <c r="I3302" s="181" t="str" cm="1">
        <f t="array" ref="I33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02" s="181" t="str">
        <f>YEAR(All_Opps[[#This Row],[Close_Date]])&amp;"-"&amp;TEXT(MONTH(All_Opps[[#This Row],[Close_Date]]),"00")</f>
        <v>2024-04</v>
      </c>
      <c r="K3302" s="182">
        <f>All_Opps[[#This Row],[Created Date2]]*1</f>
        <v>45389</v>
      </c>
      <c r="L3302" s="183">
        <f>YEAR(All_Opps[[#This Row],[Created_Date]])</f>
        <v>2024</v>
      </c>
      <c r="M3302" s="184">
        <f>WEEKNUM(All_Opps[[#This Row],[Created_Date]],16)</f>
        <v>15</v>
      </c>
      <c r="N3302" s="182">
        <f>All_Opps[[#This Row],[Close Date]]*1</f>
        <v>45393</v>
      </c>
      <c r="O3302" s="185">
        <f>YEAR(All_Opps[[#This Row],[Close_Date]])</f>
        <v>2024</v>
      </c>
      <c r="P3302" s="183">
        <f>MONTH(All_Opps[[#This Row],[Close Date]])</f>
        <v>4</v>
      </c>
      <c r="Q3302" s="181">
        <f>WEEKNUM(All_Opps[[#This Row],[Close Date]],1)</f>
        <v>15</v>
      </c>
      <c r="R330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02" s="4" t="s">
        <v>6915</v>
      </c>
      <c r="T3302" s="4" t="s">
        <v>6916</v>
      </c>
      <c r="U3302" s="68">
        <v>45393</v>
      </c>
      <c r="V3302" s="347" t="s">
        <v>18</v>
      </c>
      <c r="W3302" s="341">
        <v>47534</v>
      </c>
      <c r="X3302" s="4" t="s">
        <v>5</v>
      </c>
      <c r="Y3302" s="4" t="s">
        <v>328</v>
      </c>
      <c r="Z3302" s="68">
        <v>45389</v>
      </c>
    </row>
    <row r="3303" spans="1:26" ht="12.75" x14ac:dyDescent="0.35">
      <c r="A33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3303" s="181" t="str">
        <f>IF(All_Opps[[#This Row],[WeekMod]]&lt;&gt;"",CONCATENATE(All_Opps[[#This Row],[Opp Year]],"-",TEXT(All_Opps[[#This Row],[WeekMod]],"00#")),"")</f>
        <v>2024-070</v>
      </c>
      <c r="C33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3303" s="181" t="str">
        <f>CONCATENATE(All_Opps[[#This Row],[Opp Year]],"-",TEXT(All_Opps[[#This Row],[Week]],"00#"))</f>
        <v>2024-070</v>
      </c>
      <c r="E3303" s="181">
        <f>IFERROR(VALUE(RIGHT(All_Opps[[#This Row],[Opportunity Name]],2)),"")</f>
        <v>4</v>
      </c>
      <c r="F3303" s="181">
        <f>IFERROR(("20"&amp;LEFT(All_Opps[[#This Row],[Opportunity Name]],2))*1,"")</f>
        <v>2024</v>
      </c>
      <c r="G3303" s="181" t="str">
        <f>MID(All_Opps[[#This Row],[Opportunity Name]],3,2)</f>
        <v>07</v>
      </c>
      <c r="H3303" s="181" t="str">
        <f>LEFT(All_Opps[[#This Row],[Opportunity Name]],7)</f>
        <v>2407-29</v>
      </c>
      <c r="I3303" s="181" t="str" cm="1">
        <f t="array" ref="I33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03" s="181" t="str">
        <f>YEAR(All_Opps[[#This Row],[Close_Date]])&amp;"-"&amp;TEXT(MONTH(All_Opps[[#This Row],[Close_Date]]),"00")</f>
        <v>2024-05</v>
      </c>
      <c r="K3303" s="182">
        <f>All_Opps[[#This Row],[Created Date2]]*1</f>
        <v>45404</v>
      </c>
      <c r="L3303" s="183">
        <f>YEAR(All_Opps[[#This Row],[Created_Date]])</f>
        <v>2024</v>
      </c>
      <c r="M3303" s="184">
        <f>WEEKNUM(All_Opps[[#This Row],[Created_Date]],16)</f>
        <v>17</v>
      </c>
      <c r="N3303" s="182">
        <f>All_Opps[[#This Row],[Close Date]]*1</f>
        <v>45413</v>
      </c>
      <c r="O3303" s="185">
        <f>YEAR(All_Opps[[#This Row],[Close_Date]])</f>
        <v>2024</v>
      </c>
      <c r="P3303" s="183">
        <f>MONTH(All_Opps[[#This Row],[Close Date]])</f>
        <v>5</v>
      </c>
      <c r="Q3303" s="181">
        <f>WEEKNUM(All_Opps[[#This Row],[Close Date]],1)</f>
        <v>18</v>
      </c>
      <c r="R330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70</v>
      </c>
      <c r="S3303" s="4" t="s">
        <v>6917</v>
      </c>
      <c r="T3303" s="4" t="s">
        <v>6918</v>
      </c>
      <c r="U3303" s="68">
        <v>45413</v>
      </c>
      <c r="V3303" s="347" t="s">
        <v>19</v>
      </c>
      <c r="W3303" s="9">
        <v>62771</v>
      </c>
      <c r="X3303" s="4" t="s">
        <v>175</v>
      </c>
      <c r="Y3303" s="4" t="s">
        <v>1285</v>
      </c>
      <c r="Z3303" s="68">
        <v>45404</v>
      </c>
    </row>
    <row r="3304" spans="1:26" ht="12.75" x14ac:dyDescent="0.35">
      <c r="A33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3304" s="181" t="str">
        <f>IF(All_Opps[[#This Row],[WeekMod]]&lt;&gt;"",CONCATENATE(All_Opps[[#This Row],[Opp Year]],"-",TEXT(All_Opps[[#This Row],[WeekMod]],"00#")),"")</f>
        <v>2024-067</v>
      </c>
      <c r="C33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3304" s="181" t="str">
        <f>CONCATENATE(All_Opps[[#This Row],[Opp Year]],"-",TEXT(All_Opps[[#This Row],[Week]],"00#"))</f>
        <v>2024-067</v>
      </c>
      <c r="E3304" s="181">
        <f>IFERROR(VALUE(RIGHT(All_Opps[[#This Row],[Opportunity Name]],2)),"")</f>
        <v>4</v>
      </c>
      <c r="F3304" s="181">
        <f>IFERROR(("20"&amp;LEFT(All_Opps[[#This Row],[Opportunity Name]],2))*1,"")</f>
        <v>2024</v>
      </c>
      <c r="G3304" s="181" t="str">
        <f>MID(All_Opps[[#This Row],[Opportunity Name]],3,2)</f>
        <v>08</v>
      </c>
      <c r="H3304" s="181" t="str">
        <f>LEFT(All_Opps[[#This Row],[Opportunity Name]],7)</f>
        <v>2408-24</v>
      </c>
      <c r="I3304" s="181" t="str" cm="1">
        <f t="array" ref="I33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04" s="181" t="str">
        <f>YEAR(All_Opps[[#This Row],[Close_Date]])&amp;"-"&amp;TEXT(MONTH(All_Opps[[#This Row],[Close_Date]]),"00")</f>
        <v>2024-04</v>
      </c>
      <c r="K3304" s="182">
        <f>All_Opps[[#This Row],[Created Date2]]*1</f>
        <v>45367</v>
      </c>
      <c r="L3304" s="183">
        <f>YEAR(All_Opps[[#This Row],[Created_Date]])</f>
        <v>2024</v>
      </c>
      <c r="M3304" s="184">
        <f>WEEKNUM(All_Opps[[#This Row],[Created_Date]],16)</f>
        <v>12</v>
      </c>
      <c r="N3304" s="182">
        <f>All_Opps[[#This Row],[Close Date]]*1</f>
        <v>45395</v>
      </c>
      <c r="O3304" s="185">
        <f>YEAR(All_Opps[[#This Row],[Close_Date]])</f>
        <v>2024</v>
      </c>
      <c r="P3304" s="183">
        <f>MONTH(All_Opps[[#This Row],[Close Date]])</f>
        <v>4</v>
      </c>
      <c r="Q3304" s="181">
        <f>WEEKNUM(All_Opps[[#This Row],[Close Date]],1)</f>
        <v>15</v>
      </c>
      <c r="R330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138</v>
      </c>
      <c r="S3304" s="4" t="s">
        <v>6919</v>
      </c>
      <c r="T3304" s="4" t="s">
        <v>6920</v>
      </c>
      <c r="U3304" s="68">
        <v>45395</v>
      </c>
      <c r="V3304" s="347" t="s">
        <v>19</v>
      </c>
      <c r="W3304" s="341">
        <v>91617</v>
      </c>
      <c r="X3304" s="4" t="s">
        <v>12</v>
      </c>
      <c r="Y3304" s="4" t="s">
        <v>328</v>
      </c>
      <c r="Z3304" s="68">
        <v>45367</v>
      </c>
    </row>
    <row r="3305" spans="1:26" ht="12.75" x14ac:dyDescent="0.35">
      <c r="A33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3305" s="181" t="str">
        <f>IF(All_Opps[[#This Row],[WeekMod]]&lt;&gt;"",CONCATENATE(All_Opps[[#This Row],[Opp Year]],"-",TEXT(All_Opps[[#This Row],[WeekMod]],"00#")),"")</f>
        <v>2024-068</v>
      </c>
      <c r="C33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3305" s="181" t="str">
        <f>CONCATENATE(All_Opps[[#This Row],[Opp Year]],"-",TEXT(All_Opps[[#This Row],[Week]],"00#"))</f>
        <v>2024-068</v>
      </c>
      <c r="E3305" s="181">
        <f>IFERROR(VALUE(RIGHT(All_Opps[[#This Row],[Opportunity Name]],2)),"")</f>
        <v>6</v>
      </c>
      <c r="F3305" s="181">
        <f>IFERROR(("20"&amp;LEFT(All_Opps[[#This Row],[Opportunity Name]],2))*1,"")</f>
        <v>2024</v>
      </c>
      <c r="G3305" s="181" t="str">
        <f>MID(All_Opps[[#This Row],[Opportunity Name]],3,2)</f>
        <v>10</v>
      </c>
      <c r="H3305" s="181" t="str">
        <f>LEFT(All_Opps[[#This Row],[Opportunity Name]],7)</f>
        <v>2410-10</v>
      </c>
      <c r="I3305" s="181" t="str" cm="1">
        <f t="array" ref="I33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05" s="181" t="str">
        <f>YEAR(All_Opps[[#This Row],[Close_Date]])&amp;"-"&amp;TEXT(MONTH(All_Opps[[#This Row],[Close_Date]]),"00")</f>
        <v>2024-04</v>
      </c>
      <c r="K3305" s="182">
        <f>All_Opps[[#This Row],[Created Date2]]*1</f>
        <v>45379</v>
      </c>
      <c r="L3305" s="183">
        <f>YEAR(All_Opps[[#This Row],[Created_Date]])</f>
        <v>2024</v>
      </c>
      <c r="M3305" s="184">
        <f>WEEKNUM(All_Opps[[#This Row],[Created_Date]],16)</f>
        <v>13</v>
      </c>
      <c r="N3305" s="182">
        <f>All_Opps[[#This Row],[Close Date]]*1</f>
        <v>45400</v>
      </c>
      <c r="O3305" s="185">
        <f>YEAR(All_Opps[[#This Row],[Close_Date]])</f>
        <v>2024</v>
      </c>
      <c r="P3305" s="183">
        <f>MONTH(All_Opps[[#This Row],[Close Date]])</f>
        <v>4</v>
      </c>
      <c r="Q3305" s="181">
        <f>WEEKNUM(All_Opps[[#This Row],[Close Date]],1)</f>
        <v>16</v>
      </c>
      <c r="R330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187</v>
      </c>
      <c r="S3305" s="4" t="s">
        <v>6921</v>
      </c>
      <c r="T3305" s="4" t="s">
        <v>6922</v>
      </c>
      <c r="U3305" s="68">
        <v>45400</v>
      </c>
      <c r="V3305" s="347" t="s">
        <v>19</v>
      </c>
      <c r="W3305" s="341">
        <v>142316</v>
      </c>
      <c r="X3305" s="4" t="s">
        <v>161</v>
      </c>
      <c r="Y3305" s="4" t="s">
        <v>328</v>
      </c>
      <c r="Z3305" s="68">
        <v>45379</v>
      </c>
    </row>
    <row r="3306" spans="1:26" ht="12.75" x14ac:dyDescent="0.35">
      <c r="A33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3306" s="181" t="str">
        <f>IF(All_Opps[[#This Row],[WeekMod]]&lt;&gt;"",CONCATENATE(All_Opps[[#This Row],[Opp Year]],"-",TEXT(All_Opps[[#This Row],[WeekMod]],"00#")),"")</f>
        <v>2024-064</v>
      </c>
      <c r="C33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3306" s="181" t="str">
        <f>CONCATENATE(All_Opps[[#This Row],[Opp Year]],"-",TEXT(All_Opps[[#This Row],[Week]],"00#"))</f>
        <v>2024-064</v>
      </c>
      <c r="E3306" s="181">
        <f>IFERROR(VALUE(RIGHT(All_Opps[[#This Row],[Opportunity Name]],2)),"")</f>
        <v>4</v>
      </c>
      <c r="F3306" s="181">
        <f>IFERROR(("20"&amp;LEFT(All_Opps[[#This Row],[Opportunity Name]],2))*1,"")</f>
        <v>2024</v>
      </c>
      <c r="G3306" s="181" t="str">
        <f>MID(All_Opps[[#This Row],[Opportunity Name]],3,2)</f>
        <v>09</v>
      </c>
      <c r="H3306" s="181" t="str">
        <f>LEFT(All_Opps[[#This Row],[Opportunity Name]],7)</f>
        <v>2409-16</v>
      </c>
      <c r="I3306" s="181" t="str" cm="1">
        <f t="array" ref="I33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06" s="181" t="str">
        <f>YEAR(All_Opps[[#This Row],[Close_Date]])&amp;"-"&amp;TEXT(MONTH(All_Opps[[#This Row],[Close_Date]]),"00")</f>
        <v>2024-03</v>
      </c>
      <c r="K3306" s="182">
        <f>All_Opps[[#This Row],[Created Date2]]*1</f>
        <v>45369</v>
      </c>
      <c r="L3306" s="183">
        <f>YEAR(All_Opps[[#This Row],[Created_Date]])</f>
        <v>2024</v>
      </c>
      <c r="M3306" s="184">
        <f>WEEKNUM(All_Opps[[#This Row],[Created_Date]],16)</f>
        <v>12</v>
      </c>
      <c r="N3306" s="182">
        <f>All_Opps[[#This Row],[Close Date]]*1</f>
        <v>45371</v>
      </c>
      <c r="O3306" s="185">
        <f>YEAR(All_Opps[[#This Row],[Close_Date]])</f>
        <v>2024</v>
      </c>
      <c r="P3306" s="183">
        <f>MONTH(All_Opps[[#This Row],[Close Date]])</f>
        <v>3</v>
      </c>
      <c r="Q3306" s="181">
        <f>WEEKNUM(All_Opps[[#This Row],[Close Date]],1)</f>
        <v>12</v>
      </c>
      <c r="R330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167</v>
      </c>
      <c r="S3306" s="4" t="s">
        <v>6923</v>
      </c>
      <c r="T3306" s="4" t="s">
        <v>6924</v>
      </c>
      <c r="U3306" s="68">
        <v>45371</v>
      </c>
      <c r="V3306" s="347" t="s">
        <v>19</v>
      </c>
      <c r="W3306" s="341">
        <v>271538</v>
      </c>
      <c r="X3306" s="4" t="s">
        <v>11</v>
      </c>
      <c r="Y3306" s="4" t="s">
        <v>328</v>
      </c>
      <c r="Z3306" s="68">
        <v>45369</v>
      </c>
    </row>
    <row r="3307" spans="1:26" ht="12.75" x14ac:dyDescent="0.35">
      <c r="A33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3307" s="181" t="str">
        <f>IF(All_Opps[[#This Row],[WeekMod]]&lt;&gt;"",CONCATENATE(All_Opps[[#This Row],[Opp Year]],"-",TEXT(All_Opps[[#This Row],[WeekMod]],"00#")),"")</f>
        <v>2025-020</v>
      </c>
      <c r="C33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3307" s="181" t="str">
        <f>CONCATENATE(All_Opps[[#This Row],[Opp Year]],"-",TEXT(All_Opps[[#This Row],[Week]],"00#"))</f>
        <v>2025-020</v>
      </c>
      <c r="E3307" s="181">
        <f>IFERROR(VALUE(RIGHT(All_Opps[[#This Row],[Opportunity Name]],2)),"")</f>
        <v>2</v>
      </c>
      <c r="F3307" s="181">
        <f>IFERROR(("20"&amp;LEFT(All_Opps[[#This Row],[Opportunity Name]],2))*1,"")</f>
        <v>2025</v>
      </c>
      <c r="G3307" s="181" t="str">
        <f>MID(All_Opps[[#This Row],[Opportunity Name]],3,2)</f>
        <v>02</v>
      </c>
      <c r="H3307" s="181" t="str">
        <f>LEFT(All_Opps[[#This Row],[Opportunity Name]],7)</f>
        <v>2502-03</v>
      </c>
      <c r="I3307" s="181" t="str" cm="1">
        <f t="array" ref="I33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07" s="181" t="str">
        <f>YEAR(All_Opps[[#This Row],[Close_Date]])&amp;"-"&amp;TEXT(MONTH(All_Opps[[#This Row],[Close_Date]]),"00")</f>
        <v>2024-05</v>
      </c>
      <c r="K3307" s="182">
        <f>All_Opps[[#This Row],[Created Date2]]*1</f>
        <v>45424</v>
      </c>
      <c r="L3307" s="183">
        <f>YEAR(All_Opps[[#This Row],[Created_Date]])</f>
        <v>2024</v>
      </c>
      <c r="M3307" s="184">
        <f>WEEKNUM(All_Opps[[#This Row],[Created_Date]],16)</f>
        <v>20</v>
      </c>
      <c r="N3307" s="182">
        <f>All_Opps[[#This Row],[Close Date]]*1</f>
        <v>45424</v>
      </c>
      <c r="O3307" s="185">
        <f>YEAR(All_Opps[[#This Row],[Close_Date]])</f>
        <v>2024</v>
      </c>
      <c r="P3307" s="183">
        <f>MONTH(All_Opps[[#This Row],[Close Date]])</f>
        <v>5</v>
      </c>
      <c r="Q3307" s="181">
        <f>WEEKNUM(All_Opps[[#This Row],[Close Date]],1)</f>
        <v>20</v>
      </c>
      <c r="R330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265</v>
      </c>
      <c r="S3307" s="4" t="s">
        <v>6925</v>
      </c>
      <c r="T3307" s="4" t="s">
        <v>6926</v>
      </c>
      <c r="U3307" s="68">
        <v>45424</v>
      </c>
      <c r="V3307" s="347" t="s">
        <v>19</v>
      </c>
      <c r="W3307" s="9">
        <v>8146</v>
      </c>
      <c r="X3307" s="4" t="s">
        <v>13</v>
      </c>
      <c r="Y3307" s="4" t="s">
        <v>1285</v>
      </c>
      <c r="Z3307" s="68">
        <v>45424</v>
      </c>
    </row>
    <row r="3308" spans="1:26" ht="12.75" x14ac:dyDescent="0.35">
      <c r="A33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3308" s="181" t="str">
        <f>IF(All_Opps[[#This Row],[WeekMod]]&lt;&gt;"",CONCATENATE(All_Opps[[#This Row],[Opp Year]],"-",TEXT(All_Opps[[#This Row],[WeekMod]],"00#")),"")</f>
        <v>2025-017</v>
      </c>
      <c r="C33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3308" s="181" t="str">
        <f>CONCATENATE(All_Opps[[#This Row],[Opp Year]],"-",TEXT(All_Opps[[#This Row],[Week]],"00#"))</f>
        <v>2025-017</v>
      </c>
      <c r="E3308" s="181">
        <f>IFERROR(VALUE(RIGHT(All_Opps[[#This Row],[Opportunity Name]],2)),"")</f>
        <v>2</v>
      </c>
      <c r="F3308" s="181">
        <f>IFERROR(("20"&amp;LEFT(All_Opps[[#This Row],[Opportunity Name]],2))*1,"")</f>
        <v>2025</v>
      </c>
      <c r="G3308" s="181" t="str">
        <f>MID(All_Opps[[#This Row],[Opportunity Name]],3,2)</f>
        <v>02</v>
      </c>
      <c r="H3308" s="181" t="str">
        <f>LEFT(All_Opps[[#This Row],[Opportunity Name]],7)</f>
        <v>2502-03</v>
      </c>
      <c r="I3308" s="181" t="str" cm="1">
        <f t="array" ref="I33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08" s="181" t="str">
        <f>YEAR(All_Opps[[#This Row],[Close_Date]])&amp;"-"&amp;TEXT(MONTH(All_Opps[[#This Row],[Close_Date]]),"00")</f>
        <v>2024-04</v>
      </c>
      <c r="K3308" s="182">
        <f>All_Opps[[#This Row],[Created Date2]]*1</f>
        <v>45405</v>
      </c>
      <c r="L3308" s="183">
        <f>YEAR(All_Opps[[#This Row],[Created_Date]])</f>
        <v>2024</v>
      </c>
      <c r="M3308" s="184">
        <f>WEEKNUM(All_Opps[[#This Row],[Created_Date]],16)</f>
        <v>17</v>
      </c>
      <c r="N3308" s="182">
        <f>All_Opps[[#This Row],[Close Date]]*1</f>
        <v>45405</v>
      </c>
      <c r="O3308" s="185">
        <f>YEAR(All_Opps[[#This Row],[Close_Date]])</f>
        <v>2024</v>
      </c>
      <c r="P3308" s="183">
        <f>MONTH(All_Opps[[#This Row],[Close Date]])</f>
        <v>4</v>
      </c>
      <c r="Q3308" s="181">
        <f>WEEKNUM(All_Opps[[#This Row],[Close Date]],1)</f>
        <v>17</v>
      </c>
      <c r="R330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284</v>
      </c>
      <c r="S3308" s="4" t="s">
        <v>6927</v>
      </c>
      <c r="T3308" s="4" t="s">
        <v>6928</v>
      </c>
      <c r="U3308" s="68">
        <v>45405</v>
      </c>
      <c r="V3308" s="347" t="s">
        <v>19</v>
      </c>
      <c r="W3308" s="9">
        <v>10325</v>
      </c>
      <c r="X3308" s="4" t="s">
        <v>12</v>
      </c>
      <c r="Y3308" s="4" t="s">
        <v>1285</v>
      </c>
      <c r="Z3308" s="68">
        <v>45405</v>
      </c>
    </row>
    <row r="3309" spans="1:26" ht="12.75" x14ac:dyDescent="0.35">
      <c r="A33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3309" s="181" t="str">
        <f>IF(All_Opps[[#This Row],[WeekMod]]&lt;&gt;"",CONCATENATE(All_Opps[[#This Row],[Opp Year]],"-",TEXT(All_Opps[[#This Row],[WeekMod]],"00#")),"")</f>
        <v>2025-019</v>
      </c>
      <c r="C33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3309" s="181" t="str">
        <f>CONCATENATE(All_Opps[[#This Row],[Opp Year]],"-",TEXT(All_Opps[[#This Row],[Week]],"00#"))</f>
        <v>2025-019</v>
      </c>
      <c r="E3309" s="181">
        <f>IFERROR(VALUE(RIGHT(All_Opps[[#This Row],[Opportunity Name]],2)),"")</f>
        <v>2</v>
      </c>
      <c r="F3309" s="181">
        <f>IFERROR(("20"&amp;LEFT(All_Opps[[#This Row],[Opportunity Name]],2))*1,"")</f>
        <v>2025</v>
      </c>
      <c r="G3309" s="181" t="str">
        <f>MID(All_Opps[[#This Row],[Opportunity Name]],3,2)</f>
        <v>05</v>
      </c>
      <c r="H3309" s="181" t="str">
        <f>LEFT(All_Opps[[#This Row],[Opportunity Name]],7)</f>
        <v>2505-02</v>
      </c>
      <c r="I3309" s="181" t="str" cm="1">
        <f t="array" ref="I33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309" s="181" t="str">
        <f>YEAR(All_Opps[[#This Row],[Close_Date]])&amp;"-"&amp;TEXT(MONTH(All_Opps[[#This Row],[Close_Date]]),"00")</f>
        <v>2024-05</v>
      </c>
      <c r="K3309" s="182">
        <f>All_Opps[[#This Row],[Created Date2]]*1</f>
        <v>45421</v>
      </c>
      <c r="L3309" s="183">
        <f>YEAR(All_Opps[[#This Row],[Created_Date]])</f>
        <v>2024</v>
      </c>
      <c r="M3309" s="184">
        <f>WEEKNUM(All_Opps[[#This Row],[Created_Date]],16)</f>
        <v>19</v>
      </c>
      <c r="N3309" s="182">
        <f>All_Opps[[#This Row],[Close Date]]*1</f>
        <v>45421</v>
      </c>
      <c r="O3309" s="185">
        <f>YEAR(All_Opps[[#This Row],[Close_Date]])</f>
        <v>2024</v>
      </c>
      <c r="P3309" s="183">
        <f>MONTH(All_Opps[[#This Row],[Close Date]])</f>
        <v>5</v>
      </c>
      <c r="Q3309" s="181">
        <f>WEEKNUM(All_Opps[[#This Row],[Close Date]],1)</f>
        <v>19</v>
      </c>
      <c r="R330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09" s="4" t="s">
        <v>6929</v>
      </c>
      <c r="T3309" s="4" t="s">
        <v>6930</v>
      </c>
      <c r="U3309" s="68">
        <v>45421</v>
      </c>
      <c r="V3309" s="347" t="s">
        <v>20</v>
      </c>
      <c r="W3309" s="341">
        <v>89920</v>
      </c>
      <c r="X3309" s="4" t="s">
        <v>11</v>
      </c>
      <c r="Y3309" s="4" t="s">
        <v>328</v>
      </c>
      <c r="Z3309" s="68">
        <v>45421</v>
      </c>
    </row>
    <row r="3310" spans="1:26" ht="12.75" x14ac:dyDescent="0.35">
      <c r="A33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3310" s="181" t="str">
        <f>IF(All_Opps[[#This Row],[WeekMod]]&lt;&gt;"",CONCATENATE(All_Opps[[#This Row],[Opp Year]],"-",TEXT(All_Opps[[#This Row],[WeekMod]],"00#")),"")</f>
        <v>2025-020</v>
      </c>
      <c r="C33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3310" s="181" t="str">
        <f>CONCATENATE(All_Opps[[#This Row],[Opp Year]],"-",TEXT(All_Opps[[#This Row],[Week]],"00#"))</f>
        <v>2025-020</v>
      </c>
      <c r="E3310" s="181">
        <f>IFERROR(VALUE(RIGHT(All_Opps[[#This Row],[Opportunity Name]],2)),"")</f>
        <v>5</v>
      </c>
      <c r="F3310" s="181">
        <f>IFERROR(("20"&amp;LEFT(All_Opps[[#This Row],[Opportunity Name]],2))*1,"")</f>
        <v>2025</v>
      </c>
      <c r="G3310" s="181" t="str">
        <f>MID(All_Opps[[#This Row],[Opportunity Name]],3,2)</f>
        <v>08</v>
      </c>
      <c r="H3310" s="181" t="str">
        <f>LEFT(All_Opps[[#This Row],[Opportunity Name]],7)</f>
        <v>2508 Pe</v>
      </c>
      <c r="I3310" s="181" t="str" cm="1">
        <f t="array" ref="I33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10" s="181" t="str">
        <f>YEAR(All_Opps[[#This Row],[Close_Date]])&amp;"-"&amp;TEXT(MONTH(All_Opps[[#This Row],[Close_Date]]),"00")</f>
        <v>2024-05</v>
      </c>
      <c r="K3310" s="182">
        <f>All_Opps[[#This Row],[Created Date2]]*1</f>
        <v>45409</v>
      </c>
      <c r="L3310" s="183">
        <f>YEAR(All_Opps[[#This Row],[Created_Date]])</f>
        <v>2024</v>
      </c>
      <c r="M3310" s="184">
        <f>WEEKNUM(All_Opps[[#This Row],[Created_Date]],16)</f>
        <v>18</v>
      </c>
      <c r="N3310" s="182">
        <f>All_Opps[[#This Row],[Close Date]]*1</f>
        <v>45424</v>
      </c>
      <c r="O3310" s="185">
        <f>YEAR(All_Opps[[#This Row],[Close_Date]])</f>
        <v>2024</v>
      </c>
      <c r="P3310" s="183">
        <f>MONTH(All_Opps[[#This Row],[Close Date]])</f>
        <v>5</v>
      </c>
      <c r="Q3310" s="181">
        <f>WEEKNUM(All_Opps[[#This Row],[Close Date]],1)</f>
        <v>20</v>
      </c>
      <c r="R331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10" s="4" t="s">
        <v>6931</v>
      </c>
      <c r="T3310" s="4" t="s">
        <v>6932</v>
      </c>
      <c r="U3310" s="68">
        <v>45424</v>
      </c>
      <c r="V3310" s="347" t="s">
        <v>18</v>
      </c>
      <c r="W3310" s="9">
        <v>265900</v>
      </c>
      <c r="X3310" s="4" t="s">
        <v>14</v>
      </c>
      <c r="Y3310" s="4" t="s">
        <v>1285</v>
      </c>
      <c r="Z3310" s="68">
        <v>45409</v>
      </c>
    </row>
    <row r="3311" spans="1:26" ht="12.75" x14ac:dyDescent="0.35">
      <c r="A33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3311" s="181" t="str">
        <f>IF(All_Opps[[#This Row],[WeekMod]]&lt;&gt;"",CONCATENATE(All_Opps[[#This Row],[Opp Year]],"-",TEXT(All_Opps[[#This Row],[WeekMod]],"00#")),"")</f>
        <v>2024-066</v>
      </c>
      <c r="C33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3311" s="181" t="str">
        <f>CONCATENATE(All_Opps[[#This Row],[Opp Year]],"-",TEXT(All_Opps[[#This Row],[Week]],"00#"))</f>
        <v>2024-066</v>
      </c>
      <c r="E3311" s="181">
        <f>IFERROR(VALUE(RIGHT(All_Opps[[#This Row],[Opportunity Name]],2)),"")</f>
        <v>4</v>
      </c>
      <c r="F3311" s="181">
        <f>IFERROR(("20"&amp;LEFT(All_Opps[[#This Row],[Opportunity Name]],2))*1,"")</f>
        <v>2024</v>
      </c>
      <c r="G3311" s="181" t="str">
        <f>MID(All_Opps[[#This Row],[Opportunity Name]],3,2)</f>
        <v>09</v>
      </c>
      <c r="H3311" s="181" t="str">
        <f>LEFT(All_Opps[[#This Row],[Opportunity Name]],7)</f>
        <v>2409 Ya</v>
      </c>
      <c r="I3311" s="181" t="str" cm="1">
        <f t="array" ref="I33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11" s="181" t="str">
        <f>YEAR(All_Opps[[#This Row],[Close_Date]])&amp;"-"&amp;TEXT(MONTH(All_Opps[[#This Row],[Close_Date]]),"00")</f>
        <v>2024-04</v>
      </c>
      <c r="K3311" s="182">
        <f>All_Opps[[#This Row],[Created Date2]]*1</f>
        <v>45372</v>
      </c>
      <c r="L3311" s="183">
        <f>YEAR(All_Opps[[#This Row],[Created_Date]])</f>
        <v>2024</v>
      </c>
      <c r="M3311" s="184">
        <f>WEEKNUM(All_Opps[[#This Row],[Created_Date]],16)</f>
        <v>12</v>
      </c>
      <c r="N3311" s="182">
        <f>All_Opps[[#This Row],[Close Date]]*1</f>
        <v>45385</v>
      </c>
      <c r="O3311" s="185">
        <f>YEAR(All_Opps[[#This Row],[Close_Date]])</f>
        <v>2024</v>
      </c>
      <c r="P3311" s="183">
        <f>MONTH(All_Opps[[#This Row],[Close Date]])</f>
        <v>4</v>
      </c>
      <c r="Q3311" s="181">
        <f>WEEKNUM(All_Opps[[#This Row],[Close Date]],1)</f>
        <v>14</v>
      </c>
      <c r="R331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11" s="4" t="s">
        <v>6933</v>
      </c>
      <c r="T3311" s="4" t="s">
        <v>6934</v>
      </c>
      <c r="U3311" s="68">
        <v>45385</v>
      </c>
      <c r="V3311" s="347" t="s">
        <v>18</v>
      </c>
      <c r="W3311" s="9">
        <v>101505</v>
      </c>
      <c r="X3311" s="4" t="s">
        <v>6</v>
      </c>
      <c r="Y3311" s="4" t="s">
        <v>1285</v>
      </c>
      <c r="Z3311" s="68">
        <v>45372</v>
      </c>
    </row>
    <row r="3312" spans="1:26" ht="12.75" x14ac:dyDescent="0.35">
      <c r="A33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3312" s="181" t="str">
        <f>IF(All_Opps[[#This Row],[WeekMod]]&lt;&gt;"",CONCATENATE(All_Opps[[#This Row],[Opp Year]],"-",TEXT(All_Opps[[#This Row],[WeekMod]],"00#")),"")</f>
        <v>2024-072</v>
      </c>
      <c r="C33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3312" s="181" t="str">
        <f>CONCATENATE(All_Opps[[#This Row],[Opp Year]],"-",TEXT(All_Opps[[#This Row],[Week]],"00#"))</f>
        <v>2024-072</v>
      </c>
      <c r="E3312" s="181">
        <f>IFERROR(VALUE(RIGHT(All_Opps[[#This Row],[Opportunity Name]],2)),"")</f>
        <v>1</v>
      </c>
      <c r="F3312" s="181">
        <f>IFERROR(("20"&amp;LEFT(All_Opps[[#This Row],[Opportunity Name]],2))*1,"")</f>
        <v>2024</v>
      </c>
      <c r="G3312" s="181" t="str">
        <f>MID(All_Opps[[#This Row],[Opportunity Name]],3,2)</f>
        <v>11</v>
      </c>
      <c r="H3312" s="181" t="str">
        <f>LEFT(All_Opps[[#This Row],[Opportunity Name]],7)</f>
        <v>2411-04</v>
      </c>
      <c r="I3312" s="181" t="str" cm="1">
        <f t="array" ref="I33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312" s="181" t="str">
        <f>YEAR(All_Opps[[#This Row],[Close_Date]])&amp;"-"&amp;TEXT(MONTH(All_Opps[[#This Row],[Close_Date]]),"00")</f>
        <v>2024-05</v>
      </c>
      <c r="K3312" s="182">
        <f>All_Opps[[#This Row],[Created Date2]]*1</f>
        <v>45430</v>
      </c>
      <c r="L3312" s="183">
        <f>YEAR(All_Opps[[#This Row],[Created_Date]])</f>
        <v>2024</v>
      </c>
      <c r="M3312" s="184">
        <f>WEEKNUM(All_Opps[[#This Row],[Created_Date]],16)</f>
        <v>21</v>
      </c>
      <c r="N3312" s="182">
        <f>All_Opps[[#This Row],[Close Date]]*1</f>
        <v>45426</v>
      </c>
      <c r="O3312" s="185">
        <f>YEAR(All_Opps[[#This Row],[Close_Date]])</f>
        <v>2024</v>
      </c>
      <c r="P3312" s="183">
        <f>MONTH(All_Opps[[#This Row],[Close Date]])</f>
        <v>5</v>
      </c>
      <c r="Q3312" s="181">
        <f>WEEKNUM(All_Opps[[#This Row],[Close Date]],1)</f>
        <v>20</v>
      </c>
      <c r="R33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12" s="4" t="s">
        <v>6935</v>
      </c>
      <c r="T3312" s="4" t="s">
        <v>6936</v>
      </c>
      <c r="U3312" s="68">
        <v>45426</v>
      </c>
      <c r="V3312" s="347" t="s">
        <v>20</v>
      </c>
      <c r="W3312" s="341">
        <v>0</v>
      </c>
      <c r="X3312" s="4" t="s">
        <v>11</v>
      </c>
      <c r="Y3312" s="4" t="s">
        <v>328</v>
      </c>
      <c r="Z3312" s="68">
        <v>45430</v>
      </c>
    </row>
    <row r="3313" spans="1:26" ht="12.75" x14ac:dyDescent="0.35">
      <c r="A33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3313" s="181" t="str">
        <f>IF(All_Opps[[#This Row],[WeekMod]]&lt;&gt;"",CONCATENATE(All_Opps[[#This Row],[Opp Year]],"-",TEXT(All_Opps[[#This Row],[WeekMod]],"00#")),"")</f>
        <v>2024-072</v>
      </c>
      <c r="C33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3313" s="181" t="str">
        <f>CONCATENATE(All_Opps[[#This Row],[Opp Year]],"-",TEXT(All_Opps[[#This Row],[Week]],"00#"))</f>
        <v>2024-072</v>
      </c>
      <c r="E3313" s="181">
        <f>IFERROR(VALUE(RIGHT(All_Opps[[#This Row],[Opportunity Name]],2)),"")</f>
        <v>2</v>
      </c>
      <c r="F3313" s="181">
        <f>IFERROR(("20"&amp;LEFT(All_Opps[[#This Row],[Opportunity Name]],2))*1,"")</f>
        <v>2024</v>
      </c>
      <c r="G3313" s="181" t="str">
        <f>MID(All_Opps[[#This Row],[Opportunity Name]],3,2)</f>
        <v>09</v>
      </c>
      <c r="H3313" s="181" t="str">
        <f>LEFT(All_Opps[[#This Row],[Opportunity Name]],7)</f>
        <v>2409-17</v>
      </c>
      <c r="I3313" s="181" t="str" cm="1">
        <f t="array" ref="I33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13" s="181" t="str">
        <f>YEAR(All_Opps[[#This Row],[Close_Date]])&amp;"-"&amp;TEXT(MONTH(All_Opps[[#This Row],[Close_Date]]),"00")</f>
        <v>2024-05</v>
      </c>
      <c r="K3313" s="182">
        <f>All_Opps[[#This Row],[Created Date2]]*1</f>
        <v>45416</v>
      </c>
      <c r="L3313" s="183">
        <f>YEAR(All_Opps[[#This Row],[Created_Date]])</f>
        <v>2024</v>
      </c>
      <c r="M3313" s="184">
        <f>WEEKNUM(All_Opps[[#This Row],[Created_Date]],16)</f>
        <v>19</v>
      </c>
      <c r="N3313" s="182">
        <f>All_Opps[[#This Row],[Close Date]]*1</f>
        <v>45430</v>
      </c>
      <c r="O3313" s="185">
        <f>YEAR(All_Opps[[#This Row],[Close_Date]])</f>
        <v>2024</v>
      </c>
      <c r="P3313" s="183">
        <f>MONTH(All_Opps[[#This Row],[Close Date]])</f>
        <v>5</v>
      </c>
      <c r="Q3313" s="181">
        <f>WEEKNUM(All_Opps[[#This Row],[Close Date]],1)</f>
        <v>20</v>
      </c>
      <c r="R331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120</v>
      </c>
      <c r="S3313" s="4" t="s">
        <v>6937</v>
      </c>
      <c r="T3313" s="4" t="s">
        <v>6938</v>
      </c>
      <c r="U3313" s="68">
        <v>45430</v>
      </c>
      <c r="V3313" s="347" t="s">
        <v>19</v>
      </c>
      <c r="W3313" s="9">
        <v>41017</v>
      </c>
      <c r="X3313" s="4" t="s">
        <v>15</v>
      </c>
      <c r="Y3313" s="4" t="s">
        <v>1285</v>
      </c>
      <c r="Z3313" s="68">
        <v>45416</v>
      </c>
    </row>
    <row r="3314" spans="1:26" ht="12.75" x14ac:dyDescent="0.35">
      <c r="A33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3314" s="181" t="str">
        <f>IF(All_Opps[[#This Row],[WeekMod]]&lt;&gt;"",CONCATENATE(All_Opps[[#This Row],[Opp Year]],"-",TEXT(All_Opps[[#This Row],[WeekMod]],"00#")),"")</f>
        <v>2025-015</v>
      </c>
      <c r="C33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3314" s="181" t="str">
        <f>CONCATENATE(All_Opps[[#This Row],[Opp Year]],"-",TEXT(All_Opps[[#This Row],[Week]],"00#"))</f>
        <v>2025-015</v>
      </c>
      <c r="E3314" s="181">
        <f>IFERROR(VALUE(RIGHT(All_Opps[[#This Row],[Opportunity Name]],2)),"")</f>
        <v>3</v>
      </c>
      <c r="F3314" s="181">
        <f>IFERROR(("20"&amp;LEFT(All_Opps[[#This Row],[Opportunity Name]],2))*1,"")</f>
        <v>2025</v>
      </c>
      <c r="G3314" s="181" t="str">
        <f>MID(All_Opps[[#This Row],[Opportunity Name]],3,2)</f>
        <v>07</v>
      </c>
      <c r="H3314" s="181" t="str">
        <f>LEFT(All_Opps[[#This Row],[Opportunity Name]],7)</f>
        <v>2507-04</v>
      </c>
      <c r="I3314" s="181" t="str" cm="1">
        <f t="array" ref="I33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14" s="181" t="str">
        <f>YEAR(All_Opps[[#This Row],[Close_Date]])&amp;"-"&amp;TEXT(MONTH(All_Opps[[#This Row],[Close_Date]]),"00")</f>
        <v>2024-04</v>
      </c>
      <c r="K3314" s="182">
        <f>All_Opps[[#This Row],[Created Date2]]*1</f>
        <v>45382</v>
      </c>
      <c r="L3314" s="183">
        <f>YEAR(All_Opps[[#This Row],[Created_Date]])</f>
        <v>2024</v>
      </c>
      <c r="M3314" s="184">
        <f>WEEKNUM(All_Opps[[#This Row],[Created_Date]],16)</f>
        <v>14</v>
      </c>
      <c r="N3314" s="182">
        <f>All_Opps[[#This Row],[Close Date]]*1</f>
        <v>45395</v>
      </c>
      <c r="O3314" s="185">
        <f>YEAR(All_Opps[[#This Row],[Close_Date]])</f>
        <v>2024</v>
      </c>
      <c r="P3314" s="183">
        <f>MONTH(All_Opps[[#This Row],[Close Date]])</f>
        <v>4</v>
      </c>
      <c r="Q3314" s="181">
        <f>WEEKNUM(All_Opps[[#This Row],[Close Date]],1)</f>
        <v>15</v>
      </c>
      <c r="R331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457</v>
      </c>
      <c r="S3314" s="4" t="s">
        <v>6939</v>
      </c>
      <c r="T3314" s="4" t="s">
        <v>6940</v>
      </c>
      <c r="U3314" s="68">
        <v>45395</v>
      </c>
      <c r="V3314" s="347" t="s">
        <v>19</v>
      </c>
      <c r="W3314" s="9">
        <v>78175</v>
      </c>
      <c r="X3314" s="4" t="s">
        <v>12</v>
      </c>
      <c r="Y3314" s="4" t="s">
        <v>1285</v>
      </c>
      <c r="Z3314" s="68">
        <v>45382</v>
      </c>
    </row>
    <row r="3315" spans="1:26" ht="12.75" x14ac:dyDescent="0.35">
      <c r="A33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3315" s="181" t="str">
        <f>IF(All_Opps[[#This Row],[WeekMod]]&lt;&gt;"",CONCATENATE(All_Opps[[#This Row],[Opp Year]],"-",TEXT(All_Opps[[#This Row],[WeekMod]],"00#")),"")</f>
        <v>2024-067</v>
      </c>
      <c r="C33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3315" s="181" t="str">
        <f>CONCATENATE(All_Opps[[#This Row],[Opp Year]],"-",TEXT(All_Opps[[#This Row],[Week]],"00#"))</f>
        <v>2024-067</v>
      </c>
      <c r="E3315" s="181">
        <f>IFERROR(VALUE(RIGHT(All_Opps[[#This Row],[Opportunity Name]],2)),"")</f>
        <v>2</v>
      </c>
      <c r="F3315" s="181">
        <f>IFERROR(("20"&amp;LEFT(All_Opps[[#This Row],[Opportunity Name]],2))*1,"")</f>
        <v>2024</v>
      </c>
      <c r="G3315" s="181" t="str">
        <f>MID(All_Opps[[#This Row],[Opportunity Name]],3,2)</f>
        <v>09</v>
      </c>
      <c r="H3315" s="181" t="str">
        <f>LEFT(All_Opps[[#This Row],[Opportunity Name]],7)</f>
        <v>2409-15</v>
      </c>
      <c r="I3315" s="181" t="str" cm="1">
        <f t="array" ref="I33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15" s="181" t="str">
        <f>YEAR(All_Opps[[#This Row],[Close_Date]])&amp;"-"&amp;TEXT(MONTH(All_Opps[[#This Row],[Close_Date]]),"00")</f>
        <v>2024-04</v>
      </c>
      <c r="K3315" s="182">
        <f>All_Opps[[#This Row],[Created Date2]]*1</f>
        <v>45391</v>
      </c>
      <c r="L3315" s="183">
        <f>YEAR(All_Opps[[#This Row],[Created_Date]])</f>
        <v>2024</v>
      </c>
      <c r="M3315" s="184">
        <f>WEEKNUM(All_Opps[[#This Row],[Created_Date]],16)</f>
        <v>15</v>
      </c>
      <c r="N3315" s="182">
        <f>All_Opps[[#This Row],[Close Date]]*1</f>
        <v>45391</v>
      </c>
      <c r="O3315" s="185">
        <f>YEAR(All_Opps[[#This Row],[Close_Date]])</f>
        <v>2024</v>
      </c>
      <c r="P3315" s="183">
        <f>MONTH(All_Opps[[#This Row],[Close Date]])</f>
        <v>4</v>
      </c>
      <c r="Q3315" s="181">
        <f>WEEKNUM(All_Opps[[#This Row],[Close Date]],1)</f>
        <v>15</v>
      </c>
      <c r="R331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15" s="4" t="s">
        <v>6941</v>
      </c>
      <c r="T3315" s="4" t="s">
        <v>6942</v>
      </c>
      <c r="U3315" s="68">
        <v>45391</v>
      </c>
      <c r="V3315" s="347" t="s">
        <v>23</v>
      </c>
      <c r="W3315" s="9">
        <v>1258</v>
      </c>
      <c r="X3315" s="4" t="s">
        <v>29</v>
      </c>
      <c r="Y3315" s="4" t="s">
        <v>3685</v>
      </c>
      <c r="Z3315" s="68">
        <v>45391</v>
      </c>
    </row>
    <row r="3316" spans="1:26" ht="12.75" x14ac:dyDescent="0.35">
      <c r="A33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3316" s="181" t="str">
        <f>IF(All_Opps[[#This Row],[WeekMod]]&lt;&gt;"",CONCATENATE(All_Opps[[#This Row],[Opp Year]],"-",TEXT(All_Opps[[#This Row],[WeekMod]],"00#")),"")</f>
        <v>2024-068</v>
      </c>
      <c r="C33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3316" s="181" t="str">
        <f>CONCATENATE(All_Opps[[#This Row],[Opp Year]],"-",TEXT(All_Opps[[#This Row],[Week]],"00#"))</f>
        <v>2024-068</v>
      </c>
      <c r="E3316" s="181">
        <f>IFERROR(VALUE(RIGHT(All_Opps[[#This Row],[Opportunity Name]],2)),"")</f>
        <v>2</v>
      </c>
      <c r="F3316" s="181">
        <f>IFERROR(("20"&amp;LEFT(All_Opps[[#This Row],[Opportunity Name]],2))*1,"")</f>
        <v>2024</v>
      </c>
      <c r="G3316" s="181" t="str">
        <f>MID(All_Opps[[#This Row],[Opportunity Name]],3,2)</f>
        <v>07</v>
      </c>
      <c r="H3316" s="181" t="str">
        <f>LEFT(All_Opps[[#This Row],[Opportunity Name]],7)</f>
        <v>2407 Ga</v>
      </c>
      <c r="I3316" s="181" t="str" cm="1">
        <f t="array" ref="I33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16" s="181" t="str">
        <f>YEAR(All_Opps[[#This Row],[Close_Date]])&amp;"-"&amp;TEXT(MONTH(All_Opps[[#This Row],[Close_Date]]),"00")</f>
        <v>2024-04</v>
      </c>
      <c r="K3316" s="182">
        <f>All_Opps[[#This Row],[Created Date2]]*1</f>
        <v>45394</v>
      </c>
      <c r="L3316" s="183">
        <f>YEAR(All_Opps[[#This Row],[Created_Date]])</f>
        <v>2024</v>
      </c>
      <c r="M3316" s="184">
        <f>WEEKNUM(All_Opps[[#This Row],[Created_Date]],16)</f>
        <v>15</v>
      </c>
      <c r="N3316" s="182">
        <f>All_Opps[[#This Row],[Close Date]]*1</f>
        <v>45399</v>
      </c>
      <c r="O3316" s="185">
        <f>YEAR(All_Opps[[#This Row],[Close_Date]])</f>
        <v>2024</v>
      </c>
      <c r="P3316" s="183">
        <f>MONTH(All_Opps[[#This Row],[Close Date]])</f>
        <v>4</v>
      </c>
      <c r="Q3316" s="181">
        <f>WEEKNUM(All_Opps[[#This Row],[Close Date]],1)</f>
        <v>16</v>
      </c>
      <c r="R33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16" s="4" t="s">
        <v>6943</v>
      </c>
      <c r="T3316" s="4" t="s">
        <v>6944</v>
      </c>
      <c r="U3316" s="68">
        <v>45399</v>
      </c>
      <c r="V3316" s="347" t="s">
        <v>18</v>
      </c>
      <c r="W3316" s="9">
        <v>58892</v>
      </c>
      <c r="X3316" s="4" t="s">
        <v>13</v>
      </c>
      <c r="Y3316" s="4" t="s">
        <v>5320</v>
      </c>
      <c r="Z3316" s="68">
        <v>45394</v>
      </c>
    </row>
    <row r="3317" spans="1:26" ht="12.75" x14ac:dyDescent="0.35">
      <c r="A33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3317" s="181" t="str">
        <f>IF(All_Opps[[#This Row],[WeekMod]]&lt;&gt;"",CONCATENATE(All_Opps[[#This Row],[Opp Year]],"-",TEXT(All_Opps[[#This Row],[WeekMod]],"00#")),"")</f>
        <v>2024-072</v>
      </c>
      <c r="C33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3317" s="181" t="str">
        <f>CONCATENATE(All_Opps[[#This Row],[Opp Year]],"-",TEXT(All_Opps[[#This Row],[Week]],"00#"))</f>
        <v>2024-072</v>
      </c>
      <c r="E3317" s="181">
        <f>IFERROR(VALUE(RIGHT(All_Opps[[#This Row],[Opportunity Name]],2)),"")</f>
        <v>1</v>
      </c>
      <c r="F3317" s="181">
        <f>IFERROR(("20"&amp;LEFT(All_Opps[[#This Row],[Opportunity Name]],2))*1,"")</f>
        <v>2024</v>
      </c>
      <c r="G3317" s="181" t="str">
        <f>MID(All_Opps[[#This Row],[Opportunity Name]],3,2)</f>
        <v>11</v>
      </c>
      <c r="H3317" s="181" t="str">
        <f>LEFT(All_Opps[[#This Row],[Opportunity Name]],7)</f>
        <v>2411-04</v>
      </c>
      <c r="I3317" s="181" t="str" cm="1">
        <f t="array" ref="I33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317" s="181" t="str">
        <f>YEAR(All_Opps[[#This Row],[Close_Date]])&amp;"-"&amp;TEXT(MONTH(All_Opps[[#This Row],[Close_Date]]),"00")</f>
        <v>2024-05</v>
      </c>
      <c r="K3317" s="182">
        <f>All_Opps[[#This Row],[Created Date2]]*1</f>
        <v>45425</v>
      </c>
      <c r="L3317" s="183">
        <f>YEAR(All_Opps[[#This Row],[Created_Date]])</f>
        <v>2024</v>
      </c>
      <c r="M3317" s="184">
        <f>WEEKNUM(All_Opps[[#This Row],[Created_Date]],16)</f>
        <v>20</v>
      </c>
      <c r="N3317" s="182">
        <f>All_Opps[[#This Row],[Close Date]]*1</f>
        <v>45424</v>
      </c>
      <c r="O3317" s="185">
        <f>YEAR(All_Opps[[#This Row],[Close_Date]])</f>
        <v>2024</v>
      </c>
      <c r="P3317" s="183">
        <f>MONTH(All_Opps[[#This Row],[Close Date]])</f>
        <v>5</v>
      </c>
      <c r="Q3317" s="181">
        <f>WEEKNUM(All_Opps[[#This Row],[Close Date]],1)</f>
        <v>20</v>
      </c>
      <c r="R33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17" s="4" t="s">
        <v>6945</v>
      </c>
      <c r="T3317" s="4" t="s">
        <v>6946</v>
      </c>
      <c r="U3317" s="68">
        <v>45424</v>
      </c>
      <c r="V3317" s="347" t="s">
        <v>20</v>
      </c>
      <c r="W3317" s="341">
        <v>0</v>
      </c>
      <c r="X3317" s="4" t="s">
        <v>13</v>
      </c>
      <c r="Y3317" s="4" t="s">
        <v>328</v>
      </c>
      <c r="Z3317" s="68">
        <v>45425</v>
      </c>
    </row>
    <row r="3318" spans="1:26" ht="12.75" x14ac:dyDescent="0.35">
      <c r="A33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3318" s="181" t="str">
        <f>IF(All_Opps[[#This Row],[WeekMod]]&lt;&gt;"",CONCATENATE(All_Opps[[#This Row],[Opp Year]],"-",TEXT(All_Opps[[#This Row],[WeekMod]],"00#")),"")</f>
        <v>2024-068</v>
      </c>
      <c r="C33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3318" s="181" t="str">
        <f>CONCATENATE(All_Opps[[#This Row],[Opp Year]],"-",TEXT(All_Opps[[#This Row],[Week]],"00#"))</f>
        <v>2024-068</v>
      </c>
      <c r="E3318" s="181">
        <f>IFERROR(VALUE(RIGHT(All_Opps[[#This Row],[Opportunity Name]],2)),"")</f>
        <v>1</v>
      </c>
      <c r="F3318" s="181">
        <f>IFERROR(("20"&amp;LEFT(All_Opps[[#This Row],[Opportunity Name]],2))*1,"")</f>
        <v>2024</v>
      </c>
      <c r="G3318" s="181" t="str">
        <f>MID(All_Opps[[#This Row],[Opportunity Name]],3,2)</f>
        <v>11</v>
      </c>
      <c r="H3318" s="181" t="str">
        <f>LEFT(All_Opps[[#This Row],[Opportunity Name]],7)</f>
        <v>2411-04</v>
      </c>
      <c r="I3318" s="181" t="str" cm="1">
        <f t="array" ref="I33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318" s="181" t="str">
        <f>YEAR(All_Opps[[#This Row],[Close_Date]])&amp;"-"&amp;TEXT(MONTH(All_Opps[[#This Row],[Close_Date]]),"00")</f>
        <v>2024-04</v>
      </c>
      <c r="K3318" s="182">
        <f>All_Opps[[#This Row],[Created Date2]]*1</f>
        <v>45402</v>
      </c>
      <c r="L3318" s="183">
        <f>YEAR(All_Opps[[#This Row],[Created_Date]])</f>
        <v>2024</v>
      </c>
      <c r="M3318" s="184">
        <f>WEEKNUM(All_Opps[[#This Row],[Created_Date]],16)</f>
        <v>17</v>
      </c>
      <c r="N3318" s="182">
        <f>All_Opps[[#This Row],[Close Date]]*1</f>
        <v>45401</v>
      </c>
      <c r="O3318" s="185">
        <f>YEAR(All_Opps[[#This Row],[Close_Date]])</f>
        <v>2024</v>
      </c>
      <c r="P3318" s="183">
        <f>MONTH(All_Opps[[#This Row],[Close Date]])</f>
        <v>4</v>
      </c>
      <c r="Q3318" s="181">
        <f>WEEKNUM(All_Opps[[#This Row],[Close Date]],1)</f>
        <v>16</v>
      </c>
      <c r="R331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18" s="4" t="s">
        <v>6947</v>
      </c>
      <c r="T3318" s="4" t="s">
        <v>6948</v>
      </c>
      <c r="U3318" s="68">
        <v>45401</v>
      </c>
      <c r="V3318" s="347" t="s">
        <v>20</v>
      </c>
      <c r="W3318" s="341">
        <v>0</v>
      </c>
      <c r="X3318" s="4" t="s">
        <v>15</v>
      </c>
      <c r="Y3318" s="4" t="s">
        <v>328</v>
      </c>
      <c r="Z3318" s="68">
        <v>45402</v>
      </c>
    </row>
    <row r="3319" spans="1:26" ht="12.75" x14ac:dyDescent="0.35">
      <c r="A33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319" s="181" t="str">
        <f>IF(All_Opps[[#This Row],[WeekMod]]&lt;&gt;"",CONCATENATE(All_Opps[[#This Row],[Opp Year]],"-",TEXT(All_Opps[[#This Row],[WeekMod]],"00#")),"")</f>
        <v>2024-073</v>
      </c>
      <c r="C33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319" s="181" t="str">
        <f>CONCATENATE(All_Opps[[#This Row],[Opp Year]],"-",TEXT(All_Opps[[#This Row],[Week]],"00#"))</f>
        <v>2024-073</v>
      </c>
      <c r="E3319" s="181">
        <f>IFERROR(VALUE(RIGHT(All_Opps[[#This Row],[Opportunity Name]],2)),"")</f>
        <v>1</v>
      </c>
      <c r="F3319" s="181">
        <f>IFERROR(("20"&amp;LEFT(All_Opps[[#This Row],[Opportunity Name]],2))*1,"")</f>
        <v>2024</v>
      </c>
      <c r="G3319" s="181" t="str">
        <f>MID(All_Opps[[#This Row],[Opportunity Name]],3,2)</f>
        <v>06</v>
      </c>
      <c r="H3319" s="181" t="str">
        <f>LEFT(All_Opps[[#This Row],[Opportunity Name]],7)</f>
        <v>2406 Ca</v>
      </c>
      <c r="I3319" s="181" t="str" cm="1">
        <f t="array" ref="I33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19" s="181" t="str">
        <f>YEAR(All_Opps[[#This Row],[Close_Date]])&amp;"-"&amp;TEXT(MONTH(All_Opps[[#This Row],[Close_Date]]),"00")</f>
        <v>2024-05</v>
      </c>
      <c r="K3319" s="182">
        <f>All_Opps[[#This Row],[Created Date2]]*1</f>
        <v>45425</v>
      </c>
      <c r="L3319" s="183">
        <f>YEAR(All_Opps[[#This Row],[Created_Date]])</f>
        <v>2024</v>
      </c>
      <c r="M3319" s="184">
        <f>WEEKNUM(All_Opps[[#This Row],[Created_Date]],16)</f>
        <v>20</v>
      </c>
      <c r="N3319" s="182">
        <f>All_Opps[[#This Row],[Close Date]]*1</f>
        <v>45432</v>
      </c>
      <c r="O3319" s="185">
        <f>YEAR(All_Opps[[#This Row],[Close_Date]])</f>
        <v>2024</v>
      </c>
      <c r="P3319" s="183">
        <f>MONTH(All_Opps[[#This Row],[Close Date]])</f>
        <v>5</v>
      </c>
      <c r="Q3319" s="181">
        <f>WEEKNUM(All_Opps[[#This Row],[Close Date]],1)</f>
        <v>21</v>
      </c>
      <c r="R33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19" s="4" t="s">
        <v>6949</v>
      </c>
      <c r="T3319" s="4" t="s">
        <v>6950</v>
      </c>
      <c r="U3319" s="68">
        <v>45432</v>
      </c>
      <c r="V3319" s="347" t="s">
        <v>18</v>
      </c>
      <c r="W3319" s="341">
        <v>16664</v>
      </c>
      <c r="X3319" s="4" t="s">
        <v>24</v>
      </c>
      <c r="Y3319" s="4" t="s">
        <v>328</v>
      </c>
      <c r="Z3319" s="68">
        <v>45425</v>
      </c>
    </row>
    <row r="3320" spans="1:26" ht="12.75" x14ac:dyDescent="0.35">
      <c r="A33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3320" s="181" t="str">
        <f>IF(All_Opps[[#This Row],[WeekMod]]&lt;&gt;"",CONCATENATE(All_Opps[[#This Row],[Opp Year]],"-",TEXT(All_Opps[[#This Row],[WeekMod]],"00#")),"")</f>
        <v>2024-068</v>
      </c>
      <c r="C33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3320" s="181" t="str">
        <f>CONCATENATE(All_Opps[[#This Row],[Opp Year]],"-",TEXT(All_Opps[[#This Row],[Week]],"00#"))</f>
        <v>2024-068</v>
      </c>
      <c r="E3320" s="181">
        <f>IFERROR(VALUE(RIGHT(All_Opps[[#This Row],[Opportunity Name]],2)),"")</f>
        <v>2</v>
      </c>
      <c r="F3320" s="181">
        <f>IFERROR(("20"&amp;LEFT(All_Opps[[#This Row],[Opportunity Name]],2))*1,"")</f>
        <v>2024</v>
      </c>
      <c r="G3320" s="181" t="str">
        <f>MID(All_Opps[[#This Row],[Opportunity Name]],3,2)</f>
        <v>11</v>
      </c>
      <c r="H3320" s="181" t="str">
        <f>LEFT(All_Opps[[#This Row],[Opportunity Name]],7)</f>
        <v>2411-04</v>
      </c>
      <c r="I3320" s="181" t="str" cm="1">
        <f t="array" ref="I33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320" s="181" t="str">
        <f>YEAR(All_Opps[[#This Row],[Close_Date]])&amp;"-"&amp;TEXT(MONTH(All_Opps[[#This Row],[Close_Date]]),"00")</f>
        <v>2024-04</v>
      </c>
      <c r="K3320" s="182">
        <f>All_Opps[[#This Row],[Created Date2]]*1</f>
        <v>45358</v>
      </c>
      <c r="L3320" s="183">
        <f>YEAR(All_Opps[[#This Row],[Created_Date]])</f>
        <v>2024</v>
      </c>
      <c r="M3320" s="184">
        <f>WEEKNUM(All_Opps[[#This Row],[Created_Date]],16)</f>
        <v>10</v>
      </c>
      <c r="N3320" s="182">
        <f>All_Opps[[#This Row],[Close Date]]*1</f>
        <v>45398</v>
      </c>
      <c r="O3320" s="185">
        <f>YEAR(All_Opps[[#This Row],[Close_Date]])</f>
        <v>2024</v>
      </c>
      <c r="P3320" s="183">
        <f>MONTH(All_Opps[[#This Row],[Close Date]])</f>
        <v>4</v>
      </c>
      <c r="Q3320" s="181">
        <f>WEEKNUM(All_Opps[[#This Row],[Close Date]],1)</f>
        <v>16</v>
      </c>
      <c r="R33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20" s="4" t="s">
        <v>6951</v>
      </c>
      <c r="T3320" s="4" t="s">
        <v>6952</v>
      </c>
      <c r="U3320" s="68">
        <v>45398</v>
      </c>
      <c r="V3320" s="347" t="s">
        <v>20</v>
      </c>
      <c r="W3320" s="341">
        <v>0</v>
      </c>
      <c r="X3320" s="4" t="s">
        <v>13</v>
      </c>
      <c r="Y3320" s="4" t="s">
        <v>328</v>
      </c>
      <c r="Z3320" s="68">
        <v>45358</v>
      </c>
    </row>
    <row r="3321" spans="1:26" ht="12.75" x14ac:dyDescent="0.35">
      <c r="A33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3321" s="181" t="str">
        <f>IF(All_Opps[[#This Row],[WeekMod]]&lt;&gt;"",CONCATENATE(All_Opps[[#This Row],[Opp Year]],"-",TEXT(All_Opps[[#This Row],[WeekMod]],"00#")),"")</f>
        <v>2024-072</v>
      </c>
      <c r="C33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3321" s="181" t="str">
        <f>CONCATENATE(All_Opps[[#This Row],[Opp Year]],"-",TEXT(All_Opps[[#This Row],[Week]],"00#"))</f>
        <v>2024-072</v>
      </c>
      <c r="E3321" s="181">
        <f>IFERROR(VALUE(RIGHT(All_Opps[[#This Row],[Opportunity Name]],2)),"")</f>
        <v>2</v>
      </c>
      <c r="F3321" s="181">
        <f>IFERROR(("20"&amp;LEFT(All_Opps[[#This Row],[Opportunity Name]],2))*1,"")</f>
        <v>2024</v>
      </c>
      <c r="G3321" s="181" t="str">
        <f>MID(All_Opps[[#This Row],[Opportunity Name]],3,2)</f>
        <v>08</v>
      </c>
      <c r="H3321" s="181" t="str">
        <f>LEFT(All_Opps[[#This Row],[Opportunity Name]],7)</f>
        <v>2408 Th</v>
      </c>
      <c r="I3321" s="181" t="str" cm="1">
        <f t="array" ref="I33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21" s="181" t="str">
        <f>YEAR(All_Opps[[#This Row],[Close_Date]])&amp;"-"&amp;TEXT(MONTH(All_Opps[[#This Row],[Close_Date]]),"00")</f>
        <v>2024-05</v>
      </c>
      <c r="K3321" s="182">
        <f>All_Opps[[#This Row],[Created Date2]]*1</f>
        <v>45415</v>
      </c>
      <c r="L3321" s="183">
        <f>YEAR(All_Opps[[#This Row],[Created_Date]])</f>
        <v>2024</v>
      </c>
      <c r="M3321" s="184">
        <f>WEEKNUM(All_Opps[[#This Row],[Created_Date]],16)</f>
        <v>18</v>
      </c>
      <c r="N3321" s="182">
        <f>All_Opps[[#This Row],[Close Date]]*1</f>
        <v>45424</v>
      </c>
      <c r="O3321" s="185">
        <f>YEAR(All_Opps[[#This Row],[Close_Date]])</f>
        <v>2024</v>
      </c>
      <c r="P3321" s="183">
        <f>MONTH(All_Opps[[#This Row],[Close Date]])</f>
        <v>5</v>
      </c>
      <c r="Q3321" s="181">
        <f>WEEKNUM(All_Opps[[#This Row],[Close Date]],1)</f>
        <v>20</v>
      </c>
      <c r="R33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21" s="4" t="s">
        <v>6953</v>
      </c>
      <c r="T3321" s="4" t="s">
        <v>6954</v>
      </c>
      <c r="U3321" s="68">
        <v>45424</v>
      </c>
      <c r="V3321" s="347" t="s">
        <v>18</v>
      </c>
      <c r="W3321" s="341">
        <v>37651</v>
      </c>
      <c r="X3321" s="4" t="s">
        <v>11</v>
      </c>
      <c r="Y3321" s="4" t="s">
        <v>328</v>
      </c>
      <c r="Z3321" s="68">
        <v>45415</v>
      </c>
    </row>
    <row r="3322" spans="1:26" ht="12.75" x14ac:dyDescent="0.35">
      <c r="A33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14</v>
      </c>
      <c r="B3322" s="181" t="str">
        <f>IF(All_Opps[[#This Row],[WeekMod]]&lt;&gt;"",CONCATENATE(All_Opps[[#This Row],[Opp Year]],"-",TEXT(All_Opps[[#This Row],[WeekMod]],"00#")),"")</f>
        <v>2025-014</v>
      </c>
      <c r="C33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14</v>
      </c>
      <c r="D3322" s="181" t="str">
        <f>CONCATENATE(All_Opps[[#This Row],[Opp Year]],"-",TEXT(All_Opps[[#This Row],[Week]],"00#"))</f>
        <v>2025-014</v>
      </c>
      <c r="E3322" s="181">
        <f>IFERROR(VALUE(RIGHT(All_Opps[[#This Row],[Opportunity Name]],2)),"")</f>
        <v>5</v>
      </c>
      <c r="F3322" s="181">
        <f>IFERROR(("20"&amp;LEFT(All_Opps[[#This Row],[Opportunity Name]],2))*1,"")</f>
        <v>2025</v>
      </c>
      <c r="G3322" s="181" t="str">
        <f>MID(All_Opps[[#This Row],[Opportunity Name]],3,2)</f>
        <v>08</v>
      </c>
      <c r="H3322" s="181" t="str">
        <f>LEFT(All_Opps[[#This Row],[Opportunity Name]],7)</f>
        <v>2508-06</v>
      </c>
      <c r="I3322" s="181" t="str" cm="1">
        <f t="array" ref="I33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22" s="181" t="str">
        <f>YEAR(All_Opps[[#This Row],[Close_Date]])&amp;"-"&amp;TEXT(MONTH(All_Opps[[#This Row],[Close_Date]]),"00")</f>
        <v>2024-04</v>
      </c>
      <c r="K3322" s="182">
        <f>All_Opps[[#This Row],[Created Date2]]*1</f>
        <v>45382</v>
      </c>
      <c r="L3322" s="183">
        <f>YEAR(All_Opps[[#This Row],[Created_Date]])</f>
        <v>2024</v>
      </c>
      <c r="M3322" s="184">
        <f>WEEKNUM(All_Opps[[#This Row],[Created_Date]],16)</f>
        <v>14</v>
      </c>
      <c r="N3322" s="182">
        <f>All_Opps[[#This Row],[Close Date]]*1</f>
        <v>45384</v>
      </c>
      <c r="O3322" s="185">
        <f>YEAR(All_Opps[[#This Row],[Close_Date]])</f>
        <v>2024</v>
      </c>
      <c r="P3322" s="183">
        <f>MONTH(All_Opps[[#This Row],[Close Date]])</f>
        <v>4</v>
      </c>
      <c r="Q3322" s="181">
        <f>WEEKNUM(All_Opps[[#This Row],[Close Date]],1)</f>
        <v>14</v>
      </c>
      <c r="R332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488</v>
      </c>
      <c r="S3322" s="4" t="s">
        <v>6955</v>
      </c>
      <c r="T3322" s="4" t="s">
        <v>6956</v>
      </c>
      <c r="U3322" s="68">
        <v>45384</v>
      </c>
      <c r="V3322" s="347" t="s">
        <v>19</v>
      </c>
      <c r="W3322" s="9">
        <v>199198</v>
      </c>
      <c r="X3322" s="4" t="s">
        <v>5</v>
      </c>
      <c r="Y3322" s="4" t="s">
        <v>1285</v>
      </c>
      <c r="Z3322" s="68">
        <v>45382</v>
      </c>
    </row>
    <row r="3323" spans="1:26" ht="12.75" x14ac:dyDescent="0.35">
      <c r="A33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3323" s="181" t="str">
        <f>IF(All_Opps[[#This Row],[WeekMod]]&lt;&gt;"",CONCATENATE(All_Opps[[#This Row],[Opp Year]],"-",TEXT(All_Opps[[#This Row],[WeekMod]],"00#")),"")</f>
        <v>2025-017</v>
      </c>
      <c r="C33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3323" s="181" t="str">
        <f>CONCATENATE(All_Opps[[#This Row],[Opp Year]],"-",TEXT(All_Opps[[#This Row],[Week]],"00#"))</f>
        <v>2025-017</v>
      </c>
      <c r="E3323" s="181">
        <f>IFERROR(VALUE(RIGHT(All_Opps[[#This Row],[Opportunity Name]],2)),"")</f>
        <v>6</v>
      </c>
      <c r="F3323" s="181">
        <f>IFERROR(("20"&amp;LEFT(All_Opps[[#This Row],[Opportunity Name]],2))*1,"")</f>
        <v>2025</v>
      </c>
      <c r="G3323" s="181" t="str">
        <f>MID(All_Opps[[#This Row],[Opportunity Name]],3,2)</f>
        <v>01</v>
      </c>
      <c r="H3323" s="181" t="str">
        <f>LEFT(All_Opps[[#This Row],[Opportunity Name]],7)</f>
        <v>2501-03</v>
      </c>
      <c r="I3323" s="181" t="str" cm="1">
        <f t="array" ref="I33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23" s="181" t="str">
        <f>YEAR(All_Opps[[#This Row],[Close_Date]])&amp;"-"&amp;TEXT(MONTH(All_Opps[[#This Row],[Close_Date]]),"00")</f>
        <v>2024-04</v>
      </c>
      <c r="K3323" s="182">
        <f>All_Opps[[#This Row],[Created Date2]]*1</f>
        <v>45398</v>
      </c>
      <c r="L3323" s="183">
        <f>YEAR(All_Opps[[#This Row],[Created_Date]])</f>
        <v>2024</v>
      </c>
      <c r="M3323" s="184">
        <f>WEEKNUM(All_Opps[[#This Row],[Created_Date]],16)</f>
        <v>16</v>
      </c>
      <c r="N3323" s="182">
        <f>All_Opps[[#This Row],[Close Date]]*1</f>
        <v>45405</v>
      </c>
      <c r="O3323" s="185">
        <f>YEAR(All_Opps[[#This Row],[Close_Date]])</f>
        <v>2024</v>
      </c>
      <c r="P3323" s="183">
        <f>MONTH(All_Opps[[#This Row],[Close Date]])</f>
        <v>4</v>
      </c>
      <c r="Q3323" s="181">
        <f>WEEKNUM(All_Opps[[#This Row],[Close Date]],1)</f>
        <v>17</v>
      </c>
      <c r="R332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260</v>
      </c>
      <c r="S3323" s="4" t="s">
        <v>6957</v>
      </c>
      <c r="T3323" s="4" t="s">
        <v>6958</v>
      </c>
      <c r="U3323" s="68">
        <v>45405</v>
      </c>
      <c r="V3323" s="347" t="s">
        <v>19</v>
      </c>
      <c r="W3323" s="9">
        <v>161862</v>
      </c>
      <c r="X3323" s="4" t="s">
        <v>161</v>
      </c>
      <c r="Y3323" s="4" t="s">
        <v>1285</v>
      </c>
      <c r="Z3323" s="68">
        <v>45398</v>
      </c>
    </row>
    <row r="3324" spans="1:26" ht="12.75" x14ac:dyDescent="0.35">
      <c r="A33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3324" s="181" t="str">
        <f>IF(All_Opps[[#This Row],[WeekMod]]&lt;&gt;"",CONCATENATE(All_Opps[[#This Row],[Opp Year]],"-",TEXT(All_Opps[[#This Row],[WeekMod]],"00#")),"")</f>
        <v>2024-066</v>
      </c>
      <c r="C33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3324" s="181" t="str">
        <f>CONCATENATE(All_Opps[[#This Row],[Opp Year]],"-",TEXT(All_Opps[[#This Row],[Week]],"00#"))</f>
        <v>2024-066</v>
      </c>
      <c r="E3324" s="181">
        <f>IFERROR(VALUE(RIGHT(All_Opps[[#This Row],[Opportunity Name]],2)),"")</f>
        <v>1</v>
      </c>
      <c r="F3324" s="181">
        <f>IFERROR(("20"&amp;LEFT(All_Opps[[#This Row],[Opportunity Name]],2))*1,"")</f>
        <v>2024</v>
      </c>
      <c r="G3324" s="181" t="str">
        <f>MID(All_Opps[[#This Row],[Opportunity Name]],3,2)</f>
        <v>06</v>
      </c>
      <c r="H3324" s="181" t="str">
        <f>LEFT(All_Opps[[#This Row],[Opportunity Name]],7)</f>
        <v>2406-05</v>
      </c>
      <c r="I3324" s="181" t="str" cm="1">
        <f t="array" ref="I33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24" s="181" t="str">
        <f>YEAR(All_Opps[[#This Row],[Close_Date]])&amp;"-"&amp;TEXT(MONTH(All_Opps[[#This Row],[Close_Date]]),"00")</f>
        <v>2024-04</v>
      </c>
      <c r="K3324" s="182">
        <f>All_Opps[[#This Row],[Created Date2]]*1</f>
        <v>45385</v>
      </c>
      <c r="L3324" s="183">
        <f>YEAR(All_Opps[[#This Row],[Created_Date]])</f>
        <v>2024</v>
      </c>
      <c r="M3324" s="184">
        <f>WEEKNUM(All_Opps[[#This Row],[Created_Date]],16)</f>
        <v>14</v>
      </c>
      <c r="N3324" s="182">
        <f>All_Opps[[#This Row],[Close Date]]*1</f>
        <v>45388</v>
      </c>
      <c r="O3324" s="185">
        <f>YEAR(All_Opps[[#This Row],[Close_Date]])</f>
        <v>2024</v>
      </c>
      <c r="P3324" s="183">
        <f>MONTH(All_Opps[[#This Row],[Close Date]])</f>
        <v>4</v>
      </c>
      <c r="Q3324" s="181">
        <f>WEEKNUM(All_Opps[[#This Row],[Close Date]],1)</f>
        <v>14</v>
      </c>
      <c r="R332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59</v>
      </c>
      <c r="S3324" s="4" t="s">
        <v>6959</v>
      </c>
      <c r="T3324" s="4" t="s">
        <v>6960</v>
      </c>
      <c r="U3324" s="68">
        <v>45388</v>
      </c>
      <c r="V3324" s="347" t="s">
        <v>19</v>
      </c>
      <c r="W3324" s="341">
        <v>22193</v>
      </c>
      <c r="X3324" s="4" t="s">
        <v>13</v>
      </c>
      <c r="Y3324" s="4" t="s">
        <v>328</v>
      </c>
      <c r="Z3324" s="68">
        <v>45385</v>
      </c>
    </row>
    <row r="3325" spans="1:26" ht="12.75" x14ac:dyDescent="0.35">
      <c r="A33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325" s="181" t="str">
        <f>IF(All_Opps[[#This Row],[WeekMod]]&lt;&gt;"",CONCATENATE(All_Opps[[#This Row],[Opp Year]],"-",TEXT(All_Opps[[#This Row],[WeekMod]],"00#")),"")</f>
        <v>2024-073</v>
      </c>
      <c r="C33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325" s="181" t="str">
        <f>CONCATENATE(All_Opps[[#This Row],[Opp Year]],"-",TEXT(All_Opps[[#This Row],[Week]],"00#"))</f>
        <v>2024-073</v>
      </c>
      <c r="E3325" s="181">
        <f>IFERROR(VALUE(RIGHT(All_Opps[[#This Row],[Opportunity Name]],2)),"")</f>
        <v>8</v>
      </c>
      <c r="F3325" s="181">
        <f>IFERROR(("20"&amp;LEFT(All_Opps[[#This Row],[Opportunity Name]],2))*1,"")</f>
        <v>2024</v>
      </c>
      <c r="G3325" s="181" t="str">
        <f>MID(All_Opps[[#This Row],[Opportunity Name]],3,2)</f>
        <v>07</v>
      </c>
      <c r="H3325" s="181" t="str">
        <f>LEFT(All_Opps[[#This Row],[Opportunity Name]],7)</f>
        <v>2407 Sa</v>
      </c>
      <c r="I3325" s="181" t="str" cm="1">
        <f t="array" ref="I33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25" s="181" t="str">
        <f>YEAR(All_Opps[[#This Row],[Close_Date]])&amp;"-"&amp;TEXT(MONTH(All_Opps[[#This Row],[Close_Date]]),"00")</f>
        <v>2024-05</v>
      </c>
      <c r="K3325" s="182">
        <f>All_Opps[[#This Row],[Created Date2]]*1</f>
        <v>45421</v>
      </c>
      <c r="L3325" s="183">
        <f>YEAR(All_Opps[[#This Row],[Created_Date]])</f>
        <v>2024</v>
      </c>
      <c r="M3325" s="184">
        <f>WEEKNUM(All_Opps[[#This Row],[Created_Date]],16)</f>
        <v>19</v>
      </c>
      <c r="N3325" s="182">
        <f>All_Opps[[#This Row],[Close Date]]*1</f>
        <v>45432</v>
      </c>
      <c r="O3325" s="185">
        <f>YEAR(All_Opps[[#This Row],[Close_Date]])</f>
        <v>2024</v>
      </c>
      <c r="P3325" s="183">
        <f>MONTH(All_Opps[[#This Row],[Close Date]])</f>
        <v>5</v>
      </c>
      <c r="Q3325" s="181">
        <f>WEEKNUM(All_Opps[[#This Row],[Close Date]],1)</f>
        <v>21</v>
      </c>
      <c r="R332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25" s="4" t="s">
        <v>6961</v>
      </c>
      <c r="T3325" s="4" t="s">
        <v>6962</v>
      </c>
      <c r="U3325" s="68">
        <v>45432</v>
      </c>
      <c r="V3325" s="347" t="s">
        <v>18</v>
      </c>
      <c r="W3325" s="9">
        <v>220918</v>
      </c>
      <c r="X3325" s="4" t="s">
        <v>6</v>
      </c>
      <c r="Y3325" s="4" t="s">
        <v>1285</v>
      </c>
      <c r="Z3325" s="68">
        <v>45421</v>
      </c>
    </row>
    <row r="3326" spans="1:26" ht="12.75" x14ac:dyDescent="0.35">
      <c r="A33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3326" s="181" t="str">
        <f>IF(All_Opps[[#This Row],[WeekMod]]&lt;&gt;"",CONCATENATE(All_Opps[[#This Row],[Opp Year]],"-",TEXT(All_Opps[[#This Row],[WeekMod]],"00#")),"")</f>
        <v>2025-018</v>
      </c>
      <c r="C33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3326" s="181" t="str">
        <f>CONCATENATE(All_Opps[[#This Row],[Opp Year]],"-",TEXT(All_Opps[[#This Row],[Week]],"00#"))</f>
        <v>2025-018</v>
      </c>
      <c r="E3326" s="181">
        <f>IFERROR(VALUE(RIGHT(All_Opps[[#This Row],[Opportunity Name]],2)),"")</f>
        <v>2</v>
      </c>
      <c r="F3326" s="181">
        <f>IFERROR(("20"&amp;LEFT(All_Opps[[#This Row],[Opportunity Name]],2))*1,"")</f>
        <v>2025</v>
      </c>
      <c r="G3326" s="181" t="str">
        <f>MID(All_Opps[[#This Row],[Opportunity Name]],3,2)</f>
        <v>08</v>
      </c>
      <c r="H3326" s="181" t="str">
        <f>LEFT(All_Opps[[#This Row],[Opportunity Name]],7)</f>
        <v>2508 Ub</v>
      </c>
      <c r="I3326" s="181" t="str" cm="1">
        <f t="array" ref="I33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26" s="181" t="str">
        <f>YEAR(All_Opps[[#This Row],[Close_Date]])&amp;"-"&amp;TEXT(MONTH(All_Opps[[#This Row],[Close_Date]]),"00")</f>
        <v>2024-05</v>
      </c>
      <c r="K3326" s="182">
        <f>All_Opps[[#This Row],[Created Date2]]*1</f>
        <v>45403</v>
      </c>
      <c r="L3326" s="183">
        <f>YEAR(All_Opps[[#This Row],[Created_Date]])</f>
        <v>2024</v>
      </c>
      <c r="M3326" s="184">
        <f>WEEKNUM(All_Opps[[#This Row],[Created_Date]],16)</f>
        <v>17</v>
      </c>
      <c r="N3326" s="182">
        <f>All_Opps[[#This Row],[Close Date]]*1</f>
        <v>45413</v>
      </c>
      <c r="O3326" s="185">
        <f>YEAR(All_Opps[[#This Row],[Close_Date]])</f>
        <v>2024</v>
      </c>
      <c r="P3326" s="183">
        <f>MONTH(All_Opps[[#This Row],[Close Date]])</f>
        <v>5</v>
      </c>
      <c r="Q3326" s="181">
        <f>WEEKNUM(All_Opps[[#This Row],[Close Date]],1)</f>
        <v>18</v>
      </c>
      <c r="R332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26" s="4" t="s">
        <v>6963</v>
      </c>
      <c r="T3326" s="4" t="s">
        <v>6964</v>
      </c>
      <c r="U3326" s="68">
        <v>45413</v>
      </c>
      <c r="V3326" s="347" t="s">
        <v>18</v>
      </c>
      <c r="W3326" s="9">
        <v>42163</v>
      </c>
      <c r="X3326" s="4" t="s">
        <v>11</v>
      </c>
      <c r="Y3326" s="4" t="s">
        <v>1285</v>
      </c>
      <c r="Z3326" s="68">
        <v>45403</v>
      </c>
    </row>
    <row r="3327" spans="1:26" ht="12.75" x14ac:dyDescent="0.35">
      <c r="A33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3327" s="181" t="str">
        <f>IF(All_Opps[[#This Row],[WeekMod]]&lt;&gt;"",CONCATENATE(All_Opps[[#This Row],[Opp Year]],"-",TEXT(All_Opps[[#This Row],[WeekMod]],"00#")),"")</f>
        <v>2024-072</v>
      </c>
      <c r="C33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3327" s="181" t="str">
        <f>CONCATENATE(All_Opps[[#This Row],[Opp Year]],"-",TEXT(All_Opps[[#This Row],[Week]],"00#"))</f>
        <v>2024-072</v>
      </c>
      <c r="E3327" s="181">
        <f>IFERROR(VALUE(RIGHT(All_Opps[[#This Row],[Opportunity Name]],2)),"")</f>
        <v>2</v>
      </c>
      <c r="F3327" s="181">
        <f>IFERROR(("20"&amp;LEFT(All_Opps[[#This Row],[Opportunity Name]],2))*1,"")</f>
        <v>2024</v>
      </c>
      <c r="G3327" s="181" t="str">
        <f>MID(All_Opps[[#This Row],[Opportunity Name]],3,2)</f>
        <v>06</v>
      </c>
      <c r="H3327" s="181" t="str">
        <f>LEFT(All_Opps[[#This Row],[Opportunity Name]],7)</f>
        <v>2406-24</v>
      </c>
      <c r="I3327" s="181" t="str" cm="1">
        <f t="array" ref="I33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27" s="181" t="str">
        <f>YEAR(All_Opps[[#This Row],[Close_Date]])&amp;"-"&amp;TEXT(MONTH(All_Opps[[#This Row],[Close_Date]]),"00")</f>
        <v>2024-05</v>
      </c>
      <c r="K3327" s="182">
        <f>All_Opps[[#This Row],[Created Date2]]*1</f>
        <v>45427</v>
      </c>
      <c r="L3327" s="183">
        <f>YEAR(All_Opps[[#This Row],[Created_Date]])</f>
        <v>2024</v>
      </c>
      <c r="M3327" s="184">
        <f>WEEKNUM(All_Opps[[#This Row],[Created_Date]],16)</f>
        <v>20</v>
      </c>
      <c r="N3327" s="182">
        <f>All_Opps[[#This Row],[Close Date]]*1</f>
        <v>45430</v>
      </c>
      <c r="O3327" s="185">
        <f>YEAR(All_Opps[[#This Row],[Close_Date]])</f>
        <v>2024</v>
      </c>
      <c r="P3327" s="183">
        <f>MONTH(All_Opps[[#This Row],[Close Date]])</f>
        <v>5</v>
      </c>
      <c r="Q3327" s="181">
        <f>WEEKNUM(All_Opps[[#This Row],[Close Date]],1)</f>
        <v>20</v>
      </c>
      <c r="R332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</v>
      </c>
      <c r="S3327" s="4" t="s">
        <v>6965</v>
      </c>
      <c r="T3327" s="4" t="s">
        <v>6966</v>
      </c>
      <c r="U3327" s="68">
        <v>45430</v>
      </c>
      <c r="V3327" s="347" t="s">
        <v>19</v>
      </c>
      <c r="W3327" s="341">
        <v>11961</v>
      </c>
      <c r="X3327" s="4" t="s">
        <v>11</v>
      </c>
      <c r="Y3327" s="4" t="s">
        <v>328</v>
      </c>
      <c r="Z3327" s="68">
        <v>45427</v>
      </c>
    </row>
    <row r="3328" spans="1:26" ht="12.75" x14ac:dyDescent="0.35">
      <c r="A33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3328" s="181" t="str">
        <f>IF(All_Opps[[#This Row],[WeekMod]]&lt;&gt;"",CONCATENATE(All_Opps[[#This Row],[Opp Year]],"-",TEXT(All_Opps[[#This Row],[WeekMod]],"00#")),"")</f>
        <v>2025-021</v>
      </c>
      <c r="C33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3328" s="181" t="str">
        <f>CONCATENATE(All_Opps[[#This Row],[Opp Year]],"-",TEXT(All_Opps[[#This Row],[Week]],"00#"))</f>
        <v>2025-021</v>
      </c>
      <c r="E3328" s="181">
        <f>IFERROR(VALUE(RIGHT(All_Opps[[#This Row],[Opportunity Name]],2)),"")</f>
        <v>2</v>
      </c>
      <c r="F3328" s="181">
        <f>IFERROR(("20"&amp;LEFT(All_Opps[[#This Row],[Opportunity Name]],2))*1,"")</f>
        <v>2025</v>
      </c>
      <c r="G3328" s="181" t="str">
        <f>MID(All_Opps[[#This Row],[Opportunity Name]],3,2)</f>
        <v>09</v>
      </c>
      <c r="H3328" s="181" t="str">
        <f>LEFT(All_Opps[[#This Row],[Opportunity Name]],7)</f>
        <v>2509-02</v>
      </c>
      <c r="I3328" s="181" t="str" cm="1">
        <f t="array" ref="I33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28" s="181" t="str">
        <f>YEAR(All_Opps[[#This Row],[Close_Date]])&amp;"-"&amp;TEXT(MONTH(All_Opps[[#This Row],[Close_Date]]),"00")</f>
        <v>2024-05</v>
      </c>
      <c r="K3328" s="182">
        <f>All_Opps[[#This Row],[Created Date2]]*1</f>
        <v>45436</v>
      </c>
      <c r="L3328" s="183">
        <f>YEAR(All_Opps[[#This Row],[Created_Date]])</f>
        <v>2024</v>
      </c>
      <c r="M3328" s="184">
        <f>WEEKNUM(All_Opps[[#This Row],[Created_Date]],16)</f>
        <v>21</v>
      </c>
      <c r="N3328" s="182">
        <f>All_Opps[[#This Row],[Close Date]]*1</f>
        <v>45435</v>
      </c>
      <c r="O3328" s="185">
        <f>YEAR(All_Opps[[#This Row],[Close_Date]])</f>
        <v>2024</v>
      </c>
      <c r="P3328" s="183">
        <f>MONTH(All_Opps[[#This Row],[Close Date]])</f>
        <v>5</v>
      </c>
      <c r="Q3328" s="181">
        <f>WEEKNUM(All_Opps[[#This Row],[Close Date]],1)</f>
        <v>21</v>
      </c>
      <c r="R332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465</v>
      </c>
      <c r="S3328" s="4" t="s">
        <v>6967</v>
      </c>
      <c r="T3328" s="4" t="s">
        <v>6968</v>
      </c>
      <c r="U3328" s="68">
        <v>45435</v>
      </c>
      <c r="V3328" s="347" t="s">
        <v>19</v>
      </c>
      <c r="W3328" s="341">
        <v>33500</v>
      </c>
      <c r="X3328" s="4" t="s">
        <v>13</v>
      </c>
      <c r="Y3328" s="4" t="s">
        <v>328</v>
      </c>
      <c r="Z3328" s="68">
        <v>45436</v>
      </c>
    </row>
    <row r="3329" spans="1:26" ht="12.75" x14ac:dyDescent="0.35">
      <c r="A33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3329" s="181" t="str">
        <f>IF(All_Opps[[#This Row],[WeekMod]]&lt;&gt;"",CONCATENATE(All_Opps[[#This Row],[Opp Year]],"-",TEXT(All_Opps[[#This Row],[WeekMod]],"00#")),"")</f>
        <v>2025-019</v>
      </c>
      <c r="C33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3329" s="181" t="str">
        <f>CONCATENATE(All_Opps[[#This Row],[Opp Year]],"-",TEXT(All_Opps[[#This Row],[Week]],"00#"))</f>
        <v>2025-019</v>
      </c>
      <c r="E3329" s="181">
        <f>IFERROR(VALUE(RIGHT(All_Opps[[#This Row],[Opportunity Name]],2)),"")</f>
        <v>4</v>
      </c>
      <c r="F3329" s="181">
        <f>IFERROR(("20"&amp;LEFT(All_Opps[[#This Row],[Opportunity Name]],2))*1,"")</f>
        <v>2025</v>
      </c>
      <c r="G3329" s="181" t="str">
        <f>MID(All_Opps[[#This Row],[Opportunity Name]],3,2)</f>
        <v>08</v>
      </c>
      <c r="H3329" s="181" t="str">
        <f>LEFT(All_Opps[[#This Row],[Opportunity Name]],7)</f>
        <v>2508-05</v>
      </c>
      <c r="I3329" s="181" t="str" cm="1">
        <f t="array" ref="I33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29" s="181" t="str">
        <f>YEAR(All_Opps[[#This Row],[Close_Date]])&amp;"-"&amp;TEXT(MONTH(All_Opps[[#This Row],[Close_Date]]),"00")</f>
        <v>2024-05</v>
      </c>
      <c r="K3329" s="182">
        <f>All_Opps[[#This Row],[Created Date2]]*1</f>
        <v>45404</v>
      </c>
      <c r="L3329" s="183">
        <f>YEAR(All_Opps[[#This Row],[Created_Date]])</f>
        <v>2024</v>
      </c>
      <c r="M3329" s="184">
        <f>WEEKNUM(All_Opps[[#This Row],[Created_Date]],16)</f>
        <v>17</v>
      </c>
      <c r="N3329" s="182">
        <f>All_Opps[[#This Row],[Close Date]]*1</f>
        <v>45423</v>
      </c>
      <c r="O3329" s="185">
        <f>YEAR(All_Opps[[#This Row],[Close_Date]])</f>
        <v>2024</v>
      </c>
      <c r="P3329" s="183">
        <f>MONTH(All_Opps[[#This Row],[Close Date]])</f>
        <v>5</v>
      </c>
      <c r="Q3329" s="181">
        <f>WEEKNUM(All_Opps[[#This Row],[Close Date]],1)</f>
        <v>19</v>
      </c>
      <c r="R332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29" s="4" t="s">
        <v>6969</v>
      </c>
      <c r="T3329" s="4" t="s">
        <v>6970</v>
      </c>
      <c r="U3329" s="68">
        <v>45423</v>
      </c>
      <c r="V3329" s="347" t="s">
        <v>18</v>
      </c>
      <c r="W3329" s="341">
        <v>127792</v>
      </c>
      <c r="X3329" s="4" t="s">
        <v>15</v>
      </c>
      <c r="Y3329" s="4" t="s">
        <v>328</v>
      </c>
      <c r="Z3329" s="68">
        <v>45404</v>
      </c>
    </row>
    <row r="3330" spans="1:26" ht="12.75" x14ac:dyDescent="0.35">
      <c r="A33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3330" s="181" t="str">
        <f>IF(All_Opps[[#This Row],[WeekMod]]&lt;&gt;"",CONCATENATE(All_Opps[[#This Row],[Opp Year]],"-",TEXT(All_Opps[[#This Row],[WeekMod]],"00#")),"")</f>
        <v>2024-069</v>
      </c>
      <c r="C33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3330" s="181" t="str">
        <f>CONCATENATE(All_Opps[[#This Row],[Opp Year]],"-",TEXT(All_Opps[[#This Row],[Week]],"00#"))</f>
        <v>2024-069</v>
      </c>
      <c r="E3330" s="181">
        <f>IFERROR(VALUE(RIGHT(All_Opps[[#This Row],[Opportunity Name]],2)),"")</f>
        <v>2</v>
      </c>
      <c r="F3330" s="181">
        <f>IFERROR(("20"&amp;LEFT(All_Opps[[#This Row],[Opportunity Name]],2))*1,"")</f>
        <v>2024</v>
      </c>
      <c r="G3330" s="181" t="str">
        <f>MID(All_Opps[[#This Row],[Opportunity Name]],3,2)</f>
        <v>10</v>
      </c>
      <c r="H3330" s="181" t="str">
        <f>LEFT(All_Opps[[#This Row],[Opportunity Name]],7)</f>
        <v>2410-11</v>
      </c>
      <c r="I3330" s="181" t="str" cm="1">
        <f t="array" ref="I33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30" s="181" t="str">
        <f>YEAR(All_Opps[[#This Row],[Close_Date]])&amp;"-"&amp;TEXT(MONTH(All_Opps[[#This Row],[Close_Date]]),"00")</f>
        <v>2024-04</v>
      </c>
      <c r="K3330" s="182">
        <f>All_Opps[[#This Row],[Created Date2]]*1</f>
        <v>45394</v>
      </c>
      <c r="L3330" s="183">
        <f>YEAR(All_Opps[[#This Row],[Created_Date]])</f>
        <v>2024</v>
      </c>
      <c r="M3330" s="184">
        <f>WEEKNUM(All_Opps[[#This Row],[Created_Date]],16)</f>
        <v>15</v>
      </c>
      <c r="N3330" s="182">
        <f>All_Opps[[#This Row],[Close Date]]*1</f>
        <v>45404</v>
      </c>
      <c r="O3330" s="185">
        <f>YEAR(All_Opps[[#This Row],[Close_Date]])</f>
        <v>2024</v>
      </c>
      <c r="P3330" s="183">
        <f>MONTH(All_Opps[[#This Row],[Close Date]])</f>
        <v>4</v>
      </c>
      <c r="Q3330" s="181">
        <f>WEEKNUM(All_Opps[[#This Row],[Close Date]],1)</f>
        <v>17</v>
      </c>
      <c r="R333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172</v>
      </c>
      <c r="S3330" s="4" t="s">
        <v>6971</v>
      </c>
      <c r="T3330" s="4" t="s">
        <v>6972</v>
      </c>
      <c r="U3330" s="68">
        <v>45404</v>
      </c>
      <c r="V3330" s="347" t="s">
        <v>19</v>
      </c>
      <c r="W3330" s="341">
        <v>55100</v>
      </c>
      <c r="X3330" s="4" t="s">
        <v>13</v>
      </c>
      <c r="Y3330" s="4" t="s">
        <v>328</v>
      </c>
      <c r="Z3330" s="68">
        <v>45394</v>
      </c>
    </row>
    <row r="3331" spans="1:26" ht="12.75" x14ac:dyDescent="0.35">
      <c r="A33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3331" s="181" t="str">
        <f>IF(All_Opps[[#This Row],[WeekMod]]&lt;&gt;"",CONCATENATE(All_Opps[[#This Row],[Opp Year]],"-",TEXT(All_Opps[[#This Row],[WeekMod]],"00#")),"")</f>
        <v>2024-074</v>
      </c>
      <c r="C33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3331" s="181" t="str">
        <f>CONCATENATE(All_Opps[[#This Row],[Opp Year]],"-",TEXT(All_Opps[[#This Row],[Week]],"00#"))</f>
        <v>2024-074</v>
      </c>
      <c r="E3331" s="181">
        <f>IFERROR(VALUE(RIGHT(All_Opps[[#This Row],[Opportunity Name]],2)),"")</f>
        <v>2</v>
      </c>
      <c r="F3331" s="181">
        <f>IFERROR(("20"&amp;LEFT(All_Opps[[#This Row],[Opportunity Name]],2))*1,"")</f>
        <v>2024</v>
      </c>
      <c r="G3331" s="181" t="str">
        <f>MID(All_Opps[[#This Row],[Opportunity Name]],3,2)</f>
        <v>06</v>
      </c>
      <c r="H3331" s="181" t="str">
        <f>LEFT(All_Opps[[#This Row],[Opportunity Name]],7)</f>
        <v>2406 Be</v>
      </c>
      <c r="I3331" s="181" t="str" cm="1">
        <f t="array" ref="I33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31" s="181" t="str">
        <f>YEAR(All_Opps[[#This Row],[Close_Date]])&amp;"-"&amp;TEXT(MONTH(All_Opps[[#This Row],[Close_Date]]),"00")</f>
        <v>2024-05</v>
      </c>
      <c r="K3331" s="182">
        <f>All_Opps[[#This Row],[Created Date2]]*1</f>
        <v>45434</v>
      </c>
      <c r="L3331" s="183">
        <f>YEAR(All_Opps[[#This Row],[Created_Date]])</f>
        <v>2024</v>
      </c>
      <c r="M3331" s="184">
        <f>WEEKNUM(All_Opps[[#This Row],[Created_Date]],16)</f>
        <v>21</v>
      </c>
      <c r="N3331" s="182">
        <f>All_Opps[[#This Row],[Close Date]]*1</f>
        <v>45438</v>
      </c>
      <c r="O3331" s="185">
        <f>YEAR(All_Opps[[#This Row],[Close_Date]])</f>
        <v>2024</v>
      </c>
      <c r="P3331" s="183">
        <f>MONTH(All_Opps[[#This Row],[Close Date]])</f>
        <v>5</v>
      </c>
      <c r="Q3331" s="181">
        <f>WEEKNUM(All_Opps[[#This Row],[Close Date]],1)</f>
        <v>22</v>
      </c>
      <c r="R333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31" s="4" t="s">
        <v>6973</v>
      </c>
      <c r="T3331" s="4" t="s">
        <v>6974</v>
      </c>
      <c r="U3331" s="68">
        <v>45438</v>
      </c>
      <c r="V3331" s="347" t="s">
        <v>18</v>
      </c>
      <c r="W3331" s="341">
        <v>22076</v>
      </c>
      <c r="X3331" s="4" t="s">
        <v>13</v>
      </c>
      <c r="Y3331" s="4" t="s">
        <v>328</v>
      </c>
      <c r="Z3331" s="68">
        <v>45434</v>
      </c>
    </row>
    <row r="3332" spans="1:26" ht="12.75" x14ac:dyDescent="0.35">
      <c r="A33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3332" s="181" t="str">
        <f>IF(All_Opps[[#This Row],[WeekMod]]&lt;&gt;"",CONCATENATE(All_Opps[[#This Row],[Opp Year]],"-",TEXT(All_Opps[[#This Row],[WeekMod]],"00#")),"")</f>
        <v>2024-070</v>
      </c>
      <c r="C33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3332" s="181" t="str">
        <f>CONCATENATE(All_Opps[[#This Row],[Opp Year]],"-",TEXT(All_Opps[[#This Row],[Week]],"00#"))</f>
        <v>2024-070</v>
      </c>
      <c r="E3332" s="181">
        <f>IFERROR(VALUE(RIGHT(All_Opps[[#This Row],[Opportunity Name]],2)),"")</f>
        <v>3</v>
      </c>
      <c r="F3332" s="181">
        <f>IFERROR(("20"&amp;LEFT(All_Opps[[#This Row],[Opportunity Name]],2))*1,"")</f>
        <v>2024</v>
      </c>
      <c r="G3332" s="181" t="str">
        <f>MID(All_Opps[[#This Row],[Opportunity Name]],3,2)</f>
        <v>08</v>
      </c>
      <c r="H3332" s="181" t="str">
        <f>LEFT(All_Opps[[#This Row],[Opportunity Name]],7)</f>
        <v>2408-25</v>
      </c>
      <c r="I3332" s="181" t="str" cm="1">
        <f t="array" ref="I33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32" s="181" t="str">
        <f>YEAR(All_Opps[[#This Row],[Close_Date]])&amp;"-"&amp;TEXT(MONTH(All_Opps[[#This Row],[Close_Date]]),"00")</f>
        <v>2024-05</v>
      </c>
      <c r="K3332" s="182">
        <f>All_Opps[[#This Row],[Created Date2]]*1</f>
        <v>45403</v>
      </c>
      <c r="L3332" s="183">
        <f>YEAR(All_Opps[[#This Row],[Created_Date]])</f>
        <v>2024</v>
      </c>
      <c r="M3332" s="184">
        <f>WEEKNUM(All_Opps[[#This Row],[Created_Date]],16)</f>
        <v>17</v>
      </c>
      <c r="N3332" s="182">
        <f>All_Opps[[#This Row],[Close Date]]*1</f>
        <v>45416</v>
      </c>
      <c r="O3332" s="185">
        <f>YEAR(All_Opps[[#This Row],[Close_Date]])</f>
        <v>2024</v>
      </c>
      <c r="P3332" s="183">
        <f>MONTH(All_Opps[[#This Row],[Close Date]])</f>
        <v>5</v>
      </c>
      <c r="Q3332" s="181">
        <f>WEEKNUM(All_Opps[[#This Row],[Close Date]],1)</f>
        <v>18</v>
      </c>
      <c r="R333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102</v>
      </c>
      <c r="S3332" s="4" t="s">
        <v>6975</v>
      </c>
      <c r="T3332" s="4" t="s">
        <v>6976</v>
      </c>
      <c r="U3332" s="68">
        <v>45416</v>
      </c>
      <c r="V3332" s="347" t="s">
        <v>19</v>
      </c>
      <c r="W3332" s="9">
        <v>39564</v>
      </c>
      <c r="X3332" s="4" t="s">
        <v>13</v>
      </c>
      <c r="Y3332" s="4" t="s">
        <v>1285</v>
      </c>
      <c r="Z3332" s="68">
        <v>45403</v>
      </c>
    </row>
    <row r="3333" spans="1:26" ht="12.75" x14ac:dyDescent="0.35">
      <c r="A33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3333" s="181" t="str">
        <f>IF(All_Opps[[#This Row],[WeekMod]]&lt;&gt;"",CONCATENATE(All_Opps[[#This Row],[Opp Year]],"-",TEXT(All_Opps[[#This Row],[WeekMod]],"00#")),"")</f>
        <v>2024-072</v>
      </c>
      <c r="C33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3333" s="181" t="str">
        <f>CONCATENATE(All_Opps[[#This Row],[Opp Year]],"-",TEXT(All_Opps[[#This Row],[Week]],"00#"))</f>
        <v>2024-072</v>
      </c>
      <c r="E3333" s="181">
        <f>IFERROR(VALUE(RIGHT(All_Opps[[#This Row],[Opportunity Name]],2)),"")</f>
        <v>1</v>
      </c>
      <c r="F3333" s="181">
        <f>IFERROR(("20"&amp;LEFT(All_Opps[[#This Row],[Opportunity Name]],2))*1,"")</f>
        <v>2024</v>
      </c>
      <c r="G3333" s="181" t="str">
        <f>MID(All_Opps[[#This Row],[Opportunity Name]],3,2)</f>
        <v>11</v>
      </c>
      <c r="H3333" s="181" t="str">
        <f>LEFT(All_Opps[[#This Row],[Opportunity Name]],7)</f>
        <v>2411-04</v>
      </c>
      <c r="I3333" s="181" t="str" cm="1">
        <f t="array" ref="I33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333" s="181" t="str">
        <f>YEAR(All_Opps[[#This Row],[Close_Date]])&amp;"-"&amp;TEXT(MONTH(All_Opps[[#This Row],[Close_Date]]),"00")</f>
        <v>2024-05</v>
      </c>
      <c r="K3333" s="182">
        <f>All_Opps[[#This Row],[Created Date2]]*1</f>
        <v>45426</v>
      </c>
      <c r="L3333" s="183">
        <f>YEAR(All_Opps[[#This Row],[Created_Date]])</f>
        <v>2024</v>
      </c>
      <c r="M3333" s="184">
        <f>WEEKNUM(All_Opps[[#This Row],[Created_Date]],16)</f>
        <v>20</v>
      </c>
      <c r="N3333" s="182">
        <f>All_Opps[[#This Row],[Close Date]]*1</f>
        <v>45425</v>
      </c>
      <c r="O3333" s="185">
        <f>YEAR(All_Opps[[#This Row],[Close_Date]])</f>
        <v>2024</v>
      </c>
      <c r="P3333" s="183">
        <f>MONTH(All_Opps[[#This Row],[Close Date]])</f>
        <v>5</v>
      </c>
      <c r="Q3333" s="181">
        <f>WEEKNUM(All_Opps[[#This Row],[Close Date]],1)</f>
        <v>20</v>
      </c>
      <c r="R33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33" s="4" t="s">
        <v>6977</v>
      </c>
      <c r="T3333" s="4" t="s">
        <v>6978</v>
      </c>
      <c r="U3333" s="68">
        <v>45425</v>
      </c>
      <c r="V3333" s="347" t="s">
        <v>20</v>
      </c>
      <c r="W3333" s="341">
        <v>0</v>
      </c>
      <c r="X3333" s="4" t="s">
        <v>24</v>
      </c>
      <c r="Y3333" s="4" t="s">
        <v>328</v>
      </c>
      <c r="Z3333" s="68">
        <v>45426</v>
      </c>
    </row>
    <row r="3334" spans="1:26" ht="12.75" x14ac:dyDescent="0.35">
      <c r="A33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3334" s="181" t="str">
        <f>IF(All_Opps[[#This Row],[WeekMod]]&lt;&gt;"",CONCATENATE(All_Opps[[#This Row],[Opp Year]],"-",TEXT(All_Opps[[#This Row],[WeekMod]],"00#")),"")</f>
        <v>2025-018</v>
      </c>
      <c r="C33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3334" s="181" t="str">
        <f>CONCATENATE(All_Opps[[#This Row],[Opp Year]],"-",TEXT(All_Opps[[#This Row],[Week]],"00#"))</f>
        <v>2025-018</v>
      </c>
      <c r="E3334" s="181">
        <f>IFERROR(VALUE(RIGHT(All_Opps[[#This Row],[Opportunity Name]],2)),"")</f>
        <v>5</v>
      </c>
      <c r="F3334" s="181">
        <f>IFERROR(("20"&amp;LEFT(All_Opps[[#This Row],[Opportunity Name]],2))*1,"")</f>
        <v>2025</v>
      </c>
      <c r="G3334" s="181" t="str">
        <f>MID(All_Opps[[#This Row],[Opportunity Name]],3,2)</f>
        <v>12</v>
      </c>
      <c r="H3334" s="181" t="str">
        <f>LEFT(All_Opps[[#This Row],[Opportunity Name]],7)</f>
        <v>2512-03</v>
      </c>
      <c r="I3334" s="181" t="str" cm="1">
        <f t="array" ref="I33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34" s="181" t="str">
        <f>YEAR(All_Opps[[#This Row],[Close_Date]])&amp;"-"&amp;TEXT(MONTH(All_Opps[[#This Row],[Close_Date]]),"00")</f>
        <v>2024-05</v>
      </c>
      <c r="K3334" s="182">
        <f>All_Opps[[#This Row],[Created Date2]]*1</f>
        <v>45401</v>
      </c>
      <c r="L3334" s="183">
        <f>YEAR(All_Opps[[#This Row],[Created_Date]])</f>
        <v>2024</v>
      </c>
      <c r="M3334" s="184">
        <f>WEEKNUM(All_Opps[[#This Row],[Created_Date]],16)</f>
        <v>16</v>
      </c>
      <c r="N3334" s="182">
        <f>All_Opps[[#This Row],[Close Date]]*1</f>
        <v>45414</v>
      </c>
      <c r="O3334" s="185">
        <f>YEAR(All_Opps[[#This Row],[Close_Date]])</f>
        <v>2024</v>
      </c>
      <c r="P3334" s="183">
        <f>MONTH(All_Opps[[#This Row],[Close Date]])</f>
        <v>5</v>
      </c>
      <c r="Q3334" s="181">
        <f>WEEKNUM(All_Opps[[#This Row],[Close Date]],1)</f>
        <v>18</v>
      </c>
      <c r="R333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591</v>
      </c>
      <c r="S3334" s="4" t="s">
        <v>6979</v>
      </c>
      <c r="T3334" s="4" t="s">
        <v>6980</v>
      </c>
      <c r="U3334" s="68">
        <v>45414</v>
      </c>
      <c r="V3334" s="347" t="s">
        <v>19</v>
      </c>
      <c r="W3334" s="9">
        <v>141388</v>
      </c>
      <c r="X3334" s="4" t="s">
        <v>6</v>
      </c>
      <c r="Y3334" s="4" t="s">
        <v>1285</v>
      </c>
      <c r="Z3334" s="68">
        <v>45401</v>
      </c>
    </row>
    <row r="3335" spans="1:26" ht="12.75" x14ac:dyDescent="0.35">
      <c r="A33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3335" s="181" t="str">
        <f>IF(All_Opps[[#This Row],[WeekMod]]&lt;&gt;"",CONCATENATE(All_Opps[[#This Row],[Opp Year]],"-",TEXT(All_Opps[[#This Row],[WeekMod]],"00#")),"")</f>
        <v>2024-074</v>
      </c>
      <c r="C33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3335" s="181" t="str">
        <f>CONCATENATE(All_Opps[[#This Row],[Opp Year]],"-",TEXT(All_Opps[[#This Row],[Week]],"00#"))</f>
        <v>2024-074</v>
      </c>
      <c r="E3335" s="181">
        <f>IFERROR(VALUE(RIGHT(All_Opps[[#This Row],[Opportunity Name]],2)),"")</f>
        <v>1</v>
      </c>
      <c r="F3335" s="181">
        <f>IFERROR(("20"&amp;LEFT(All_Opps[[#This Row],[Opportunity Name]],2))*1,"")</f>
        <v>2024</v>
      </c>
      <c r="G3335" s="181" t="str">
        <f>MID(All_Opps[[#This Row],[Opportunity Name]],3,2)</f>
        <v>08</v>
      </c>
      <c r="H3335" s="181" t="str">
        <f>LEFT(All_Opps[[#This Row],[Opportunity Name]],7)</f>
        <v>2408-25</v>
      </c>
      <c r="I3335" s="181" t="str" cm="1">
        <f t="array" ref="I33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35" s="181" t="str">
        <f>YEAR(All_Opps[[#This Row],[Close_Date]])&amp;"-"&amp;TEXT(MONTH(All_Opps[[#This Row],[Close_Date]]),"00")</f>
        <v>2024-05</v>
      </c>
      <c r="K3335" s="182">
        <f>All_Opps[[#This Row],[Created Date2]]*1</f>
        <v>45439</v>
      </c>
      <c r="L3335" s="183">
        <f>YEAR(All_Opps[[#This Row],[Created_Date]])</f>
        <v>2024</v>
      </c>
      <c r="M3335" s="184">
        <f>WEEKNUM(All_Opps[[#This Row],[Created_Date]],16)</f>
        <v>22</v>
      </c>
      <c r="N3335" s="182">
        <f>All_Opps[[#This Row],[Close Date]]*1</f>
        <v>45440</v>
      </c>
      <c r="O3335" s="185">
        <f>YEAR(All_Opps[[#This Row],[Close_Date]])</f>
        <v>2024</v>
      </c>
      <c r="P3335" s="183">
        <f>MONTH(All_Opps[[#This Row],[Close Date]])</f>
        <v>5</v>
      </c>
      <c r="Q3335" s="181">
        <f>WEEKNUM(All_Opps[[#This Row],[Close Date]],1)</f>
        <v>22</v>
      </c>
      <c r="R333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66</v>
      </c>
      <c r="S3335" s="4" t="s">
        <v>6981</v>
      </c>
      <c r="T3335" s="4" t="s">
        <v>6982</v>
      </c>
      <c r="U3335" s="68">
        <v>45440</v>
      </c>
      <c r="V3335" s="347" t="s">
        <v>19</v>
      </c>
      <c r="W3335" s="9">
        <v>22367</v>
      </c>
      <c r="X3335" s="4" t="s">
        <v>15</v>
      </c>
      <c r="Y3335" s="4" t="s">
        <v>1285</v>
      </c>
      <c r="Z3335" s="68">
        <v>45439</v>
      </c>
    </row>
    <row r="3336" spans="1:26" ht="12.75" x14ac:dyDescent="0.35">
      <c r="A33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3336" s="181" t="str">
        <f>IF(All_Opps[[#This Row],[WeekMod]]&lt;&gt;"",CONCATENATE(All_Opps[[#This Row],[Opp Year]],"-",TEXT(All_Opps[[#This Row],[WeekMod]],"00#")),"")</f>
        <v>2025-018</v>
      </c>
      <c r="C33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3336" s="181" t="str">
        <f>CONCATENATE(All_Opps[[#This Row],[Opp Year]],"-",TEXT(All_Opps[[#This Row],[Week]],"00#"))</f>
        <v>2025-018</v>
      </c>
      <c r="E3336" s="181">
        <f>IFERROR(VALUE(RIGHT(All_Opps[[#This Row],[Opportunity Name]],2)),"")</f>
        <v>2</v>
      </c>
      <c r="F3336" s="181">
        <f>IFERROR(("20"&amp;LEFT(All_Opps[[#This Row],[Opportunity Name]],2))*1,"")</f>
        <v>2025</v>
      </c>
      <c r="G3336" s="181" t="str">
        <f>MID(All_Opps[[#This Row],[Opportunity Name]],3,2)</f>
        <v>07</v>
      </c>
      <c r="H3336" s="181" t="str">
        <f>LEFT(All_Opps[[#This Row],[Opportunity Name]],7)</f>
        <v>2507-05</v>
      </c>
      <c r="I3336" s="181" t="str" cm="1">
        <f t="array" ref="I33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36" s="181" t="str">
        <f>YEAR(All_Opps[[#This Row],[Close_Date]])&amp;"-"&amp;TEXT(MONTH(All_Opps[[#This Row],[Close_Date]]),"00")</f>
        <v>2024-04</v>
      </c>
      <c r="K3336" s="182">
        <f>All_Opps[[#This Row],[Created Date2]]*1</f>
        <v>45396</v>
      </c>
      <c r="L3336" s="183">
        <f>YEAR(All_Opps[[#This Row],[Created_Date]])</f>
        <v>2024</v>
      </c>
      <c r="M3336" s="184">
        <f>WEEKNUM(All_Opps[[#This Row],[Created_Date]],16)</f>
        <v>16</v>
      </c>
      <c r="N3336" s="182">
        <f>All_Opps[[#This Row],[Close Date]]*1</f>
        <v>45410</v>
      </c>
      <c r="O3336" s="185">
        <f>YEAR(All_Opps[[#This Row],[Close_Date]])</f>
        <v>2024</v>
      </c>
      <c r="P3336" s="183">
        <f>MONTH(All_Opps[[#This Row],[Close Date]])</f>
        <v>4</v>
      </c>
      <c r="Q3336" s="181">
        <f>WEEKNUM(All_Opps[[#This Row],[Close Date]],1)</f>
        <v>18</v>
      </c>
      <c r="R333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443</v>
      </c>
      <c r="S3336" s="4" t="s">
        <v>6983</v>
      </c>
      <c r="T3336" s="4" t="s">
        <v>6984</v>
      </c>
      <c r="U3336" s="68">
        <v>45410</v>
      </c>
      <c r="V3336" s="347" t="s">
        <v>19</v>
      </c>
      <c r="W3336" s="9">
        <v>49337</v>
      </c>
      <c r="X3336" s="4" t="s">
        <v>13</v>
      </c>
      <c r="Y3336" s="4" t="s">
        <v>1285</v>
      </c>
      <c r="Z3336" s="68">
        <v>45396</v>
      </c>
    </row>
    <row r="3337" spans="1:26" ht="12.75" x14ac:dyDescent="0.35">
      <c r="A33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3337" s="181" t="str">
        <f>IF(All_Opps[[#This Row],[WeekMod]]&lt;&gt;"",CONCATENATE(All_Opps[[#This Row],[Opp Year]],"-",TEXT(All_Opps[[#This Row],[WeekMod]],"00#")),"")</f>
        <v>2025-018</v>
      </c>
      <c r="C33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3337" s="181" t="str">
        <f>CONCATENATE(All_Opps[[#This Row],[Opp Year]],"-",TEXT(All_Opps[[#This Row],[Week]],"00#"))</f>
        <v>2025-018</v>
      </c>
      <c r="E3337" s="181">
        <f>IFERROR(VALUE(RIGHT(All_Opps[[#This Row],[Opportunity Name]],2)),"")</f>
        <v>2</v>
      </c>
      <c r="F3337" s="181">
        <f>IFERROR(("20"&amp;LEFT(All_Opps[[#This Row],[Opportunity Name]],2))*1,"")</f>
        <v>2025</v>
      </c>
      <c r="G3337" s="181" t="str">
        <f>MID(All_Opps[[#This Row],[Opportunity Name]],3,2)</f>
        <v>09</v>
      </c>
      <c r="H3337" s="181" t="str">
        <f>LEFT(All_Opps[[#This Row],[Opportunity Name]],7)</f>
        <v>2509-04</v>
      </c>
      <c r="I3337" s="181" t="str" cm="1">
        <f t="array" ref="I33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37" s="181" t="str">
        <f>YEAR(All_Opps[[#This Row],[Close_Date]])&amp;"-"&amp;TEXT(MONTH(All_Opps[[#This Row],[Close_Date]]),"00")</f>
        <v>2024-04</v>
      </c>
      <c r="K3337" s="182">
        <f>All_Opps[[#This Row],[Created Date2]]*1</f>
        <v>45407</v>
      </c>
      <c r="L3337" s="183">
        <f>YEAR(All_Opps[[#This Row],[Created_Date]])</f>
        <v>2024</v>
      </c>
      <c r="M3337" s="184">
        <f>WEEKNUM(All_Opps[[#This Row],[Created_Date]],16)</f>
        <v>17</v>
      </c>
      <c r="N3337" s="182">
        <f>All_Opps[[#This Row],[Close Date]]*1</f>
        <v>45410</v>
      </c>
      <c r="O3337" s="185">
        <f>YEAR(All_Opps[[#This Row],[Close_Date]])</f>
        <v>2024</v>
      </c>
      <c r="P3337" s="183">
        <f>MONTH(All_Opps[[#This Row],[Close Date]])</f>
        <v>4</v>
      </c>
      <c r="Q3337" s="181">
        <f>WEEKNUM(All_Opps[[#This Row],[Close Date]],1)</f>
        <v>18</v>
      </c>
      <c r="R333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494</v>
      </c>
      <c r="S3337" s="4" t="s">
        <v>6985</v>
      </c>
      <c r="T3337" s="4" t="s">
        <v>6986</v>
      </c>
      <c r="U3337" s="68">
        <v>45410</v>
      </c>
      <c r="V3337" s="347" t="s">
        <v>19</v>
      </c>
      <c r="W3337" s="9">
        <v>261599</v>
      </c>
      <c r="X3337" s="4" t="s">
        <v>161</v>
      </c>
      <c r="Y3337" s="4" t="s">
        <v>1285</v>
      </c>
      <c r="Z3337" s="68">
        <v>45407</v>
      </c>
    </row>
    <row r="3338" spans="1:26" ht="12.75" x14ac:dyDescent="0.35">
      <c r="A33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338" s="181" t="str">
        <f>IF(All_Opps[[#This Row],[WeekMod]]&lt;&gt;"",CONCATENATE(All_Opps[[#This Row],[Opp Year]],"-",TEXT(All_Opps[[#This Row],[WeekMod]],"00#")),"")</f>
        <v>2024-073</v>
      </c>
      <c r="C33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338" s="181" t="str">
        <f>CONCATENATE(All_Opps[[#This Row],[Opp Year]],"-",TEXT(All_Opps[[#This Row],[Week]],"00#"))</f>
        <v>2024-073</v>
      </c>
      <c r="E3338" s="181">
        <f>IFERROR(VALUE(RIGHT(All_Opps[[#This Row],[Opportunity Name]],2)),"")</f>
        <v>2</v>
      </c>
      <c r="F3338" s="181">
        <f>IFERROR(("20"&amp;LEFT(All_Opps[[#This Row],[Opportunity Name]],2))*1,"")</f>
        <v>2024</v>
      </c>
      <c r="G3338" s="181" t="str">
        <f>MID(All_Opps[[#This Row],[Opportunity Name]],3,2)</f>
        <v>11</v>
      </c>
      <c r="H3338" s="181" t="str">
        <f>LEFT(All_Opps[[#This Row],[Opportunity Name]],7)</f>
        <v>2411-04</v>
      </c>
      <c r="I3338" s="181" t="str" cm="1">
        <f t="array" ref="I33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338" s="181" t="str">
        <f>YEAR(All_Opps[[#This Row],[Close_Date]])&amp;"-"&amp;TEXT(MONTH(All_Opps[[#This Row],[Close_Date]]),"00")</f>
        <v>2024-05</v>
      </c>
      <c r="K3338" s="182">
        <f>All_Opps[[#This Row],[Created Date2]]*1</f>
        <v>45391</v>
      </c>
      <c r="L3338" s="183">
        <f>YEAR(All_Opps[[#This Row],[Created_Date]])</f>
        <v>2024</v>
      </c>
      <c r="M3338" s="184">
        <f>WEEKNUM(All_Opps[[#This Row],[Created_Date]],16)</f>
        <v>15</v>
      </c>
      <c r="N3338" s="182">
        <f>All_Opps[[#This Row],[Close Date]]*1</f>
        <v>45437</v>
      </c>
      <c r="O3338" s="185">
        <f>YEAR(All_Opps[[#This Row],[Close_Date]])</f>
        <v>2024</v>
      </c>
      <c r="P3338" s="183">
        <f>MONTH(All_Opps[[#This Row],[Close Date]])</f>
        <v>5</v>
      </c>
      <c r="Q3338" s="181">
        <f>WEEKNUM(All_Opps[[#This Row],[Close Date]],1)</f>
        <v>21</v>
      </c>
      <c r="R333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38" s="4" t="s">
        <v>6987</v>
      </c>
      <c r="T3338" s="4" t="s">
        <v>6988</v>
      </c>
      <c r="U3338" s="68">
        <v>45437</v>
      </c>
      <c r="V3338" s="347" t="s">
        <v>20</v>
      </c>
      <c r="W3338" s="341">
        <v>0</v>
      </c>
      <c r="X3338" s="4" t="s">
        <v>6</v>
      </c>
      <c r="Y3338" s="4" t="s">
        <v>328</v>
      </c>
      <c r="Z3338" s="68">
        <v>45391</v>
      </c>
    </row>
    <row r="3339" spans="1:26" ht="12.75" x14ac:dyDescent="0.35">
      <c r="A33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3339" s="181" t="str">
        <f>IF(All_Opps[[#This Row],[WeekMod]]&lt;&gt;"",CONCATENATE(All_Opps[[#This Row],[Opp Year]],"-",TEXT(All_Opps[[#This Row],[WeekMod]],"00#")),"")</f>
        <v>2025-023</v>
      </c>
      <c r="C33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3339" s="181" t="str">
        <f>CONCATENATE(All_Opps[[#This Row],[Opp Year]],"-",TEXT(All_Opps[[#This Row],[Week]],"00#"))</f>
        <v>2025-023</v>
      </c>
      <c r="E3339" s="181">
        <f>IFERROR(VALUE(RIGHT(All_Opps[[#This Row],[Opportunity Name]],2)),"")</f>
        <v>6</v>
      </c>
      <c r="F3339" s="181">
        <f>IFERROR(("20"&amp;LEFT(All_Opps[[#This Row],[Opportunity Name]],2))*1,"")</f>
        <v>2025</v>
      </c>
      <c r="G3339" s="181" t="str">
        <f>MID(All_Opps[[#This Row],[Opportunity Name]],3,2)</f>
        <v>07</v>
      </c>
      <c r="H3339" s="181" t="str">
        <f>LEFT(All_Opps[[#This Row],[Opportunity Name]],7)</f>
        <v>2507 Ze</v>
      </c>
      <c r="I3339" s="181" t="str" cm="1">
        <f t="array" ref="I33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39" s="181" t="str">
        <f>YEAR(All_Opps[[#This Row],[Close_Date]])&amp;"-"&amp;TEXT(MONTH(All_Opps[[#This Row],[Close_Date]]),"00")</f>
        <v>2024-06</v>
      </c>
      <c r="K3339" s="182">
        <f>All_Opps[[#This Row],[Created Date2]]*1</f>
        <v>45430</v>
      </c>
      <c r="L3339" s="183">
        <f>YEAR(All_Opps[[#This Row],[Created_Date]])</f>
        <v>2024</v>
      </c>
      <c r="M3339" s="184">
        <f>WEEKNUM(All_Opps[[#This Row],[Created_Date]],16)</f>
        <v>21</v>
      </c>
      <c r="N3339" s="182">
        <f>All_Opps[[#This Row],[Close Date]]*1</f>
        <v>45445</v>
      </c>
      <c r="O3339" s="185">
        <f>YEAR(All_Opps[[#This Row],[Close_Date]])</f>
        <v>2024</v>
      </c>
      <c r="P3339" s="183">
        <f>MONTH(All_Opps[[#This Row],[Close Date]])</f>
        <v>6</v>
      </c>
      <c r="Q3339" s="181">
        <f>WEEKNUM(All_Opps[[#This Row],[Close Date]],1)</f>
        <v>23</v>
      </c>
      <c r="R333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39" s="4" t="s">
        <v>6989</v>
      </c>
      <c r="T3339" s="4" t="s">
        <v>6990</v>
      </c>
      <c r="U3339" s="68">
        <v>45445</v>
      </c>
      <c r="V3339" s="347" t="s">
        <v>18</v>
      </c>
      <c r="W3339" s="341">
        <v>242834</v>
      </c>
      <c r="Y3339" s="4" t="s">
        <v>328</v>
      </c>
      <c r="Z3339" s="68">
        <v>45430</v>
      </c>
    </row>
    <row r="3340" spans="1:26" ht="12.75" x14ac:dyDescent="0.35">
      <c r="A33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3340" s="181" t="str">
        <f>IF(All_Opps[[#This Row],[WeekMod]]&lt;&gt;"",CONCATENATE(All_Opps[[#This Row],[Opp Year]],"-",TEXT(All_Opps[[#This Row],[WeekMod]],"00#")),"")</f>
        <v>2024-074</v>
      </c>
      <c r="C33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3340" s="181" t="str">
        <f>CONCATENATE(All_Opps[[#This Row],[Opp Year]],"-",TEXT(All_Opps[[#This Row],[Week]],"00#"))</f>
        <v>2024-074</v>
      </c>
      <c r="E3340" s="181">
        <f>IFERROR(VALUE(RIGHT(All_Opps[[#This Row],[Opportunity Name]],2)),"")</f>
        <v>1</v>
      </c>
      <c r="F3340" s="181">
        <f>IFERROR(("20"&amp;LEFT(All_Opps[[#This Row],[Opportunity Name]],2))*1,"")</f>
        <v>2024</v>
      </c>
      <c r="G3340" s="181" t="str">
        <f>MID(All_Opps[[#This Row],[Opportunity Name]],3,2)</f>
        <v>06</v>
      </c>
      <c r="H3340" s="181" t="str">
        <f>LEFT(All_Opps[[#This Row],[Opportunity Name]],7)</f>
        <v>2406-25</v>
      </c>
      <c r="I3340" s="181" t="str" cm="1">
        <f t="array" ref="I33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40" s="181" t="str">
        <f>YEAR(All_Opps[[#This Row],[Close_Date]])&amp;"-"&amp;TEXT(MONTH(All_Opps[[#This Row],[Close_Date]]),"00")</f>
        <v>2024-05</v>
      </c>
      <c r="K3340" s="182">
        <f>All_Opps[[#This Row],[Created Date2]]*1</f>
        <v>45429</v>
      </c>
      <c r="L3340" s="183">
        <f>YEAR(All_Opps[[#This Row],[Created_Date]])</f>
        <v>2024</v>
      </c>
      <c r="M3340" s="184">
        <f>WEEKNUM(All_Opps[[#This Row],[Created_Date]],16)</f>
        <v>20</v>
      </c>
      <c r="N3340" s="182">
        <f>All_Opps[[#This Row],[Close Date]]*1</f>
        <v>45439</v>
      </c>
      <c r="O3340" s="185">
        <f>YEAR(All_Opps[[#This Row],[Close_Date]])</f>
        <v>2024</v>
      </c>
      <c r="P3340" s="183">
        <f>MONTH(All_Opps[[#This Row],[Close Date]])</f>
        <v>5</v>
      </c>
      <c r="Q3340" s="181">
        <f>WEEKNUM(All_Opps[[#This Row],[Close Date]],1)</f>
        <v>22</v>
      </c>
      <c r="R334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</v>
      </c>
      <c r="S3340" s="4" t="s">
        <v>6991</v>
      </c>
      <c r="T3340" s="4" t="s">
        <v>6992</v>
      </c>
      <c r="U3340" s="68">
        <v>45439</v>
      </c>
      <c r="V3340" s="347" t="s">
        <v>19</v>
      </c>
      <c r="W3340" s="9">
        <v>9213</v>
      </c>
      <c r="X3340" s="4" t="s">
        <v>13</v>
      </c>
      <c r="Y3340" s="4" t="s">
        <v>1285</v>
      </c>
      <c r="Z3340" s="68">
        <v>45429</v>
      </c>
    </row>
    <row r="3341" spans="1:26" ht="12.75" x14ac:dyDescent="0.35">
      <c r="A33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3341" s="181" t="str">
        <f>IF(All_Opps[[#This Row],[WeekMod]]&lt;&gt;"",CONCATENATE(All_Opps[[#This Row],[Opp Year]],"-",TEXT(All_Opps[[#This Row],[WeekMod]],"00#")),"")</f>
        <v>2025-019</v>
      </c>
      <c r="C33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3341" s="181" t="str">
        <f>CONCATENATE(All_Opps[[#This Row],[Opp Year]],"-",TEXT(All_Opps[[#This Row],[Week]],"00#"))</f>
        <v>2025-019</v>
      </c>
      <c r="E3341" s="181">
        <f>IFERROR(VALUE(RIGHT(All_Opps[[#This Row],[Opportunity Name]],2)),"")</f>
        <v>2</v>
      </c>
      <c r="F3341" s="181">
        <f>IFERROR(("20"&amp;LEFT(All_Opps[[#This Row],[Opportunity Name]],2))*1,"")</f>
        <v>2025</v>
      </c>
      <c r="G3341" s="181" t="str">
        <f>MID(All_Opps[[#This Row],[Opportunity Name]],3,2)</f>
        <v>05</v>
      </c>
      <c r="H3341" s="181" t="str">
        <f>LEFT(All_Opps[[#This Row],[Opportunity Name]],7)</f>
        <v>2505-03</v>
      </c>
      <c r="I3341" s="181" t="str" cm="1">
        <f t="array" ref="I33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41" s="181" t="str">
        <f>YEAR(All_Opps[[#This Row],[Close_Date]])&amp;"-"&amp;TEXT(MONTH(All_Opps[[#This Row],[Close_Date]]),"00")</f>
        <v>2024-05</v>
      </c>
      <c r="K3341" s="182">
        <f>All_Opps[[#This Row],[Created Date2]]*1</f>
        <v>45415</v>
      </c>
      <c r="L3341" s="183">
        <f>YEAR(All_Opps[[#This Row],[Created_Date]])</f>
        <v>2024</v>
      </c>
      <c r="M3341" s="184">
        <f>WEEKNUM(All_Opps[[#This Row],[Created_Date]],16)</f>
        <v>18</v>
      </c>
      <c r="N3341" s="182">
        <f>All_Opps[[#This Row],[Close Date]]*1</f>
        <v>45421</v>
      </c>
      <c r="O3341" s="185">
        <f>YEAR(All_Opps[[#This Row],[Close_Date]])</f>
        <v>2024</v>
      </c>
      <c r="P3341" s="183">
        <f>MONTH(All_Opps[[#This Row],[Close Date]])</f>
        <v>5</v>
      </c>
      <c r="Q3341" s="181">
        <f>WEEKNUM(All_Opps[[#This Row],[Close Date]],1)</f>
        <v>19</v>
      </c>
      <c r="R334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363</v>
      </c>
      <c r="S3341" s="4" t="s">
        <v>6993</v>
      </c>
      <c r="T3341" s="4" t="s">
        <v>6994</v>
      </c>
      <c r="U3341" s="68">
        <v>45421</v>
      </c>
      <c r="V3341" s="347" t="s">
        <v>19</v>
      </c>
      <c r="W3341" s="341">
        <v>57241</v>
      </c>
      <c r="X3341" s="4" t="s">
        <v>14</v>
      </c>
      <c r="Y3341" s="4" t="s">
        <v>328</v>
      </c>
      <c r="Z3341" s="68">
        <v>45415</v>
      </c>
    </row>
    <row r="3342" spans="1:26" ht="12.75" x14ac:dyDescent="0.35">
      <c r="A33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3342" s="181" t="str">
        <f>IF(All_Opps[[#This Row],[WeekMod]]&lt;&gt;"",CONCATENATE(All_Opps[[#This Row],[Opp Year]],"-",TEXT(All_Opps[[#This Row],[WeekMod]],"00#")),"")</f>
        <v>2024-072</v>
      </c>
      <c r="C33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3342" s="181" t="str">
        <f>CONCATENATE(All_Opps[[#This Row],[Opp Year]],"-",TEXT(All_Opps[[#This Row],[Week]],"00#"))</f>
        <v>2024-072</v>
      </c>
      <c r="E3342" s="181">
        <f>IFERROR(VALUE(RIGHT(All_Opps[[#This Row],[Opportunity Name]],2)),"")</f>
        <v>1</v>
      </c>
      <c r="F3342" s="181">
        <f>IFERROR(("20"&amp;LEFT(All_Opps[[#This Row],[Opportunity Name]],2))*1,"")</f>
        <v>2024</v>
      </c>
      <c r="G3342" s="181" t="str">
        <f>MID(All_Opps[[#This Row],[Opportunity Name]],3,2)</f>
        <v>06</v>
      </c>
      <c r="H3342" s="181" t="str">
        <f>LEFT(All_Opps[[#This Row],[Opportunity Name]],7)</f>
        <v>2406-25</v>
      </c>
      <c r="I3342" s="181" t="str" cm="1">
        <f t="array" ref="I33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42" s="181" t="str">
        <f>YEAR(All_Opps[[#This Row],[Close_Date]])&amp;"-"&amp;TEXT(MONTH(All_Opps[[#This Row],[Close_Date]]),"00")</f>
        <v>2024-05</v>
      </c>
      <c r="K3342" s="182">
        <f>All_Opps[[#This Row],[Created Date2]]*1</f>
        <v>45435</v>
      </c>
      <c r="L3342" s="183">
        <f>YEAR(All_Opps[[#This Row],[Created_Date]])</f>
        <v>2024</v>
      </c>
      <c r="M3342" s="184">
        <f>WEEKNUM(All_Opps[[#This Row],[Created_Date]],16)</f>
        <v>21</v>
      </c>
      <c r="N3342" s="182">
        <f>All_Opps[[#This Row],[Close Date]]*1</f>
        <v>45428</v>
      </c>
      <c r="O3342" s="185">
        <f>YEAR(All_Opps[[#This Row],[Close_Date]])</f>
        <v>2024</v>
      </c>
      <c r="P3342" s="183">
        <f>MONTH(All_Opps[[#This Row],[Close Date]])</f>
        <v>5</v>
      </c>
      <c r="Q3342" s="181">
        <f>WEEKNUM(All_Opps[[#This Row],[Close Date]],1)</f>
        <v>20</v>
      </c>
      <c r="R334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</v>
      </c>
      <c r="S3342" s="4" t="s">
        <v>6995</v>
      </c>
      <c r="T3342" s="4" t="s">
        <v>6996</v>
      </c>
      <c r="U3342" s="68">
        <v>45428</v>
      </c>
      <c r="V3342" s="347" t="s">
        <v>19</v>
      </c>
      <c r="W3342" s="9">
        <v>9004</v>
      </c>
      <c r="X3342" s="4" t="s">
        <v>11</v>
      </c>
      <c r="Y3342" s="4" t="s">
        <v>1285</v>
      </c>
      <c r="Z3342" s="68">
        <v>45435</v>
      </c>
    </row>
    <row r="3343" spans="1:26" ht="12.75" x14ac:dyDescent="0.35">
      <c r="A33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3343" s="181" t="str">
        <f>IF(All_Opps[[#This Row],[WeekMod]]&lt;&gt;"",CONCATENATE(All_Opps[[#This Row],[Opp Year]],"-",TEXT(All_Opps[[#This Row],[WeekMod]],"00#")),"")</f>
        <v>2024-071</v>
      </c>
      <c r="C33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3343" s="181" t="str">
        <f>CONCATENATE(All_Opps[[#This Row],[Opp Year]],"-",TEXT(All_Opps[[#This Row],[Week]],"00#"))</f>
        <v>2024-071</v>
      </c>
      <c r="E3343" s="181">
        <f>IFERROR(VALUE(RIGHT(All_Opps[[#This Row],[Opportunity Name]],2)),"")</f>
        <v>1</v>
      </c>
      <c r="F3343" s="181">
        <f>IFERROR(("20"&amp;LEFT(All_Opps[[#This Row],[Opportunity Name]],2))*1,"")</f>
        <v>2024</v>
      </c>
      <c r="G3343" s="181" t="str">
        <f>MID(All_Opps[[#This Row],[Opportunity Name]],3,2)</f>
        <v>06</v>
      </c>
      <c r="H3343" s="181" t="str">
        <f>LEFT(All_Opps[[#This Row],[Opportunity Name]],7)</f>
        <v>2406-05</v>
      </c>
      <c r="I3343" s="181" t="str" cm="1">
        <f t="array" ref="I33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43" s="181" t="str">
        <f>YEAR(All_Opps[[#This Row],[Close_Date]])&amp;"-"&amp;TEXT(MONTH(All_Opps[[#This Row],[Close_Date]]),"00")</f>
        <v>2024-05</v>
      </c>
      <c r="K3343" s="182">
        <f>All_Opps[[#This Row],[Created Date2]]*1</f>
        <v>45422</v>
      </c>
      <c r="L3343" s="183">
        <f>YEAR(All_Opps[[#This Row],[Created_Date]])</f>
        <v>2024</v>
      </c>
      <c r="M3343" s="184">
        <f>WEEKNUM(All_Opps[[#This Row],[Created_Date]],16)</f>
        <v>19</v>
      </c>
      <c r="N3343" s="182">
        <f>All_Opps[[#This Row],[Close Date]]*1</f>
        <v>45422</v>
      </c>
      <c r="O3343" s="185">
        <f>YEAR(All_Opps[[#This Row],[Close_Date]])</f>
        <v>2024</v>
      </c>
      <c r="P3343" s="183">
        <f>MONTH(All_Opps[[#This Row],[Close Date]])</f>
        <v>5</v>
      </c>
      <c r="Q3343" s="181">
        <f>WEEKNUM(All_Opps[[#This Row],[Close Date]],1)</f>
        <v>19</v>
      </c>
      <c r="R334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</v>
      </c>
      <c r="S3343" s="4" t="s">
        <v>6997</v>
      </c>
      <c r="T3343" s="4" t="s">
        <v>6998</v>
      </c>
      <c r="U3343" s="68">
        <v>45422</v>
      </c>
      <c r="V3343" s="347" t="s">
        <v>19</v>
      </c>
      <c r="W3343" s="341">
        <v>330</v>
      </c>
      <c r="X3343" s="4" t="s">
        <v>13</v>
      </c>
      <c r="Y3343" s="4" t="s">
        <v>328</v>
      </c>
      <c r="Z3343" s="68">
        <v>45422</v>
      </c>
    </row>
    <row r="3344" spans="1:26" ht="12.75" x14ac:dyDescent="0.35">
      <c r="A33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3344" s="181" t="str">
        <f>IF(All_Opps[[#This Row],[WeekMod]]&lt;&gt;"",CONCATENATE(All_Opps[[#This Row],[Opp Year]],"-",TEXT(All_Opps[[#This Row],[WeekMod]],"00#")),"")</f>
        <v>2025-019</v>
      </c>
      <c r="C33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3344" s="181" t="str">
        <f>CONCATENATE(All_Opps[[#This Row],[Opp Year]],"-",TEXT(All_Opps[[#This Row],[Week]],"00#"))</f>
        <v>2025-019</v>
      </c>
      <c r="E3344" s="181">
        <f>IFERROR(VALUE(RIGHT(All_Opps[[#This Row],[Opportunity Name]],2)),"")</f>
        <v>2</v>
      </c>
      <c r="F3344" s="181">
        <f>IFERROR(("20"&amp;LEFT(All_Opps[[#This Row],[Opportunity Name]],2))*1,"")</f>
        <v>2025</v>
      </c>
      <c r="G3344" s="181" t="str">
        <f>MID(All_Opps[[#This Row],[Opportunity Name]],3,2)</f>
        <v>03</v>
      </c>
      <c r="H3344" s="181" t="str">
        <f>LEFT(All_Opps[[#This Row],[Opportunity Name]],7)</f>
        <v>2503 Ya</v>
      </c>
      <c r="I3344" s="181" t="str" cm="1">
        <f t="array" ref="I33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44" s="181" t="str">
        <f>YEAR(All_Opps[[#This Row],[Close_Date]])&amp;"-"&amp;TEXT(MONTH(All_Opps[[#This Row],[Close_Date]]),"00")</f>
        <v>2024-05</v>
      </c>
      <c r="K3344" s="182">
        <f>All_Opps[[#This Row],[Created Date2]]*1</f>
        <v>45420</v>
      </c>
      <c r="L3344" s="183">
        <f>YEAR(All_Opps[[#This Row],[Created_Date]])</f>
        <v>2024</v>
      </c>
      <c r="M3344" s="184">
        <f>WEEKNUM(All_Opps[[#This Row],[Created_Date]],16)</f>
        <v>19</v>
      </c>
      <c r="N3344" s="182">
        <f>All_Opps[[#This Row],[Close Date]]*1</f>
        <v>45420</v>
      </c>
      <c r="O3344" s="185">
        <f>YEAR(All_Opps[[#This Row],[Close_Date]])</f>
        <v>2024</v>
      </c>
      <c r="P3344" s="183">
        <f>MONTH(All_Opps[[#This Row],[Close Date]])</f>
        <v>5</v>
      </c>
      <c r="Q3344" s="181">
        <f>WEEKNUM(All_Opps[[#This Row],[Close Date]],1)</f>
        <v>19</v>
      </c>
      <c r="R334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44" s="4" t="s">
        <v>6999</v>
      </c>
      <c r="T3344" s="4" t="s">
        <v>7000</v>
      </c>
      <c r="U3344" s="68">
        <v>45420</v>
      </c>
      <c r="V3344" s="347" t="s">
        <v>18</v>
      </c>
      <c r="W3344" s="9">
        <v>58674</v>
      </c>
      <c r="X3344" s="4" t="s">
        <v>11</v>
      </c>
      <c r="Y3344" s="4" t="s">
        <v>1285</v>
      </c>
      <c r="Z3344" s="68">
        <v>45420</v>
      </c>
    </row>
    <row r="3345" spans="1:26" ht="12.75" x14ac:dyDescent="0.35">
      <c r="A33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3345" s="181" t="str">
        <f>IF(All_Opps[[#This Row],[WeekMod]]&lt;&gt;"",CONCATENATE(All_Opps[[#This Row],[Opp Year]],"-",TEXT(All_Opps[[#This Row],[WeekMod]],"00#")),"")</f>
        <v>2025-019</v>
      </c>
      <c r="C33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3345" s="181" t="str">
        <f>CONCATENATE(All_Opps[[#This Row],[Opp Year]],"-",TEXT(All_Opps[[#This Row],[Week]],"00#"))</f>
        <v>2025-019</v>
      </c>
      <c r="E3345" s="181">
        <f>IFERROR(VALUE(RIGHT(All_Opps[[#This Row],[Opportunity Name]],2)),"")</f>
        <v>5</v>
      </c>
      <c r="F3345" s="181">
        <f>IFERROR(("20"&amp;LEFT(All_Opps[[#This Row],[Opportunity Name]],2))*1,"")</f>
        <v>2025</v>
      </c>
      <c r="G3345" s="181" t="str">
        <f>MID(All_Opps[[#This Row],[Opportunity Name]],3,2)</f>
        <v>04</v>
      </c>
      <c r="H3345" s="181" t="str">
        <f>LEFT(All_Opps[[#This Row],[Opportunity Name]],7)</f>
        <v>2504-03</v>
      </c>
      <c r="I3345" s="181" t="str" cm="1">
        <f t="array" ref="I33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45" s="181" t="str">
        <f>YEAR(All_Opps[[#This Row],[Close_Date]])&amp;"-"&amp;TEXT(MONTH(All_Opps[[#This Row],[Close_Date]]),"00")</f>
        <v>2024-05</v>
      </c>
      <c r="K3345" s="182">
        <f>All_Opps[[#This Row],[Created Date2]]*1</f>
        <v>45400</v>
      </c>
      <c r="L3345" s="183">
        <f>YEAR(All_Opps[[#This Row],[Created_Date]])</f>
        <v>2024</v>
      </c>
      <c r="M3345" s="184">
        <f>WEEKNUM(All_Opps[[#This Row],[Created_Date]],16)</f>
        <v>16</v>
      </c>
      <c r="N3345" s="182">
        <f>All_Opps[[#This Row],[Close Date]]*1</f>
        <v>45419</v>
      </c>
      <c r="O3345" s="185">
        <f>YEAR(All_Opps[[#This Row],[Close_Date]])</f>
        <v>2024</v>
      </c>
      <c r="P3345" s="183">
        <f>MONTH(All_Opps[[#This Row],[Close Date]])</f>
        <v>5</v>
      </c>
      <c r="Q3345" s="181">
        <f>WEEKNUM(All_Opps[[#This Row],[Close Date]],1)</f>
        <v>19</v>
      </c>
      <c r="R334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348</v>
      </c>
      <c r="S3345" s="4" t="s">
        <v>7001</v>
      </c>
      <c r="T3345" s="4" t="s">
        <v>7002</v>
      </c>
      <c r="U3345" s="68">
        <v>45419</v>
      </c>
      <c r="V3345" s="347" t="s">
        <v>19</v>
      </c>
      <c r="W3345" s="341">
        <v>102450</v>
      </c>
      <c r="X3345" s="4" t="s">
        <v>5</v>
      </c>
      <c r="Y3345" s="4" t="s">
        <v>328</v>
      </c>
      <c r="Z3345" s="68">
        <v>45400</v>
      </c>
    </row>
    <row r="3346" spans="1:26" ht="12.75" x14ac:dyDescent="0.35">
      <c r="A33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3346" s="181" t="str">
        <f>IF(All_Opps[[#This Row],[WeekMod]]&lt;&gt;"",CONCATENATE(All_Opps[[#This Row],[Opp Year]],"-",TEXT(All_Opps[[#This Row],[WeekMod]],"00#")),"")</f>
        <v>2025-016</v>
      </c>
      <c r="C33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3346" s="181" t="str">
        <f>CONCATENATE(All_Opps[[#This Row],[Opp Year]],"-",TEXT(All_Opps[[#This Row],[Week]],"00#"))</f>
        <v>2025-016</v>
      </c>
      <c r="E3346" s="181">
        <f>IFERROR(VALUE(RIGHT(All_Opps[[#This Row],[Opportunity Name]],2)),"")</f>
        <v>2</v>
      </c>
      <c r="F3346" s="181">
        <f>IFERROR(("20"&amp;LEFT(All_Opps[[#This Row],[Opportunity Name]],2))*1,"")</f>
        <v>2025</v>
      </c>
      <c r="G3346" s="181" t="str">
        <f>MID(All_Opps[[#This Row],[Opportunity Name]],3,2)</f>
        <v>08</v>
      </c>
      <c r="H3346" s="181" t="str">
        <f>LEFT(All_Opps[[#This Row],[Opportunity Name]],7)</f>
        <v>2508-05</v>
      </c>
      <c r="I3346" s="181" t="str" cm="1">
        <f t="array" ref="I33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46" s="181" t="str">
        <f>YEAR(All_Opps[[#This Row],[Close_Date]])&amp;"-"&amp;TEXT(MONTH(All_Opps[[#This Row],[Close_Date]]),"00")</f>
        <v>2024-04</v>
      </c>
      <c r="K3346" s="182">
        <f>All_Opps[[#This Row],[Created Date2]]*1</f>
        <v>45385</v>
      </c>
      <c r="L3346" s="183">
        <f>YEAR(All_Opps[[#This Row],[Created_Date]])</f>
        <v>2024</v>
      </c>
      <c r="M3346" s="184">
        <f>WEEKNUM(All_Opps[[#This Row],[Created_Date]],16)</f>
        <v>14</v>
      </c>
      <c r="N3346" s="182">
        <f>All_Opps[[#This Row],[Close Date]]*1</f>
        <v>45399</v>
      </c>
      <c r="O3346" s="185">
        <f>YEAR(All_Opps[[#This Row],[Close_Date]])</f>
        <v>2024</v>
      </c>
      <c r="P3346" s="183">
        <f>MONTH(All_Opps[[#This Row],[Close Date]])</f>
        <v>4</v>
      </c>
      <c r="Q3346" s="181">
        <f>WEEKNUM(All_Opps[[#This Row],[Close Date]],1)</f>
        <v>16</v>
      </c>
      <c r="R334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485</v>
      </c>
      <c r="S3346" s="4" t="s">
        <v>7003</v>
      </c>
      <c r="T3346" s="4" t="s">
        <v>7004</v>
      </c>
      <c r="U3346" s="68">
        <v>45399</v>
      </c>
      <c r="V3346" s="347" t="s">
        <v>19</v>
      </c>
      <c r="W3346" s="9">
        <v>73035</v>
      </c>
      <c r="X3346" s="4" t="s">
        <v>13</v>
      </c>
      <c r="Y3346" s="4" t="s">
        <v>1285</v>
      </c>
      <c r="Z3346" s="68">
        <v>45385</v>
      </c>
    </row>
    <row r="3347" spans="1:26" ht="12.75" x14ac:dyDescent="0.35">
      <c r="A33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22</v>
      </c>
      <c r="B3347" s="181" t="str">
        <f>IF(All_Opps[[#This Row],[WeekMod]]&lt;&gt;"",CONCATENATE(All_Opps[[#This Row],[Opp Year]],"-",TEXT(All_Opps[[#This Row],[WeekMod]],"00#")),"")</f>
        <v>2025-022</v>
      </c>
      <c r="C33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22</v>
      </c>
      <c r="D3347" s="181" t="str">
        <f>CONCATENATE(All_Opps[[#This Row],[Opp Year]],"-",TEXT(All_Opps[[#This Row],[Week]],"00#"))</f>
        <v>2025-022</v>
      </c>
      <c r="E3347" s="181">
        <f>IFERROR(VALUE(RIGHT(All_Opps[[#This Row],[Opportunity Name]],2)),"")</f>
        <v>2</v>
      </c>
      <c r="F3347" s="181">
        <f>IFERROR(("20"&amp;LEFT(All_Opps[[#This Row],[Opportunity Name]],2))*1,"")</f>
        <v>2025</v>
      </c>
      <c r="G3347" s="181" t="str">
        <f>MID(All_Opps[[#This Row],[Opportunity Name]],3,2)</f>
        <v>05</v>
      </c>
      <c r="H3347" s="181" t="str">
        <f>LEFT(All_Opps[[#This Row],[Opportunity Name]],7)</f>
        <v>2505-04</v>
      </c>
      <c r="I3347" s="181" t="str" cm="1">
        <f t="array" ref="I33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47" s="181" t="str">
        <f>YEAR(All_Opps[[#This Row],[Close_Date]])&amp;"-"&amp;TEXT(MONTH(All_Opps[[#This Row],[Close_Date]]),"00")</f>
        <v>2024-05</v>
      </c>
      <c r="K3347" s="182">
        <f>All_Opps[[#This Row],[Created Date2]]*1</f>
        <v>45379</v>
      </c>
      <c r="L3347" s="183">
        <f>YEAR(All_Opps[[#This Row],[Created_Date]])</f>
        <v>2024</v>
      </c>
      <c r="M3347" s="184">
        <f>WEEKNUM(All_Opps[[#This Row],[Created_Date]],16)</f>
        <v>13</v>
      </c>
      <c r="N3347" s="182">
        <f>All_Opps[[#This Row],[Close Date]]*1</f>
        <v>45443</v>
      </c>
      <c r="O3347" s="185">
        <f>YEAR(All_Opps[[#This Row],[Close_Date]])</f>
        <v>2024</v>
      </c>
      <c r="P3347" s="183">
        <f>MONTH(All_Opps[[#This Row],[Close Date]])</f>
        <v>5</v>
      </c>
      <c r="Q3347" s="181">
        <f>WEEKNUM(All_Opps[[#This Row],[Close Date]],1)</f>
        <v>22</v>
      </c>
      <c r="R334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399</v>
      </c>
      <c r="S3347" s="4" t="s">
        <v>7005</v>
      </c>
      <c r="T3347" s="4" t="s">
        <v>7006</v>
      </c>
      <c r="U3347" s="68">
        <v>45443</v>
      </c>
      <c r="V3347" s="347" t="s">
        <v>19</v>
      </c>
      <c r="W3347" s="341">
        <v>25168</v>
      </c>
      <c r="X3347" s="4" t="s">
        <v>181</v>
      </c>
      <c r="Y3347" s="4" t="s">
        <v>328</v>
      </c>
      <c r="Z3347" s="68">
        <v>45379</v>
      </c>
    </row>
    <row r="3348" spans="1:26" ht="12.75" x14ac:dyDescent="0.35">
      <c r="A33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3348" s="181" t="str">
        <f>IF(All_Opps[[#This Row],[WeekMod]]&lt;&gt;"",CONCATENATE(All_Opps[[#This Row],[Opp Year]],"-",TEXT(All_Opps[[#This Row],[WeekMod]],"00#")),"")</f>
        <v>2025-020</v>
      </c>
      <c r="C33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3348" s="181" t="str">
        <f>CONCATENATE(All_Opps[[#This Row],[Opp Year]],"-",TEXT(All_Opps[[#This Row],[Week]],"00#"))</f>
        <v>2025-020</v>
      </c>
      <c r="E3348" s="181">
        <f>IFERROR(VALUE(RIGHT(All_Opps[[#This Row],[Opportunity Name]],2)),"")</f>
        <v>2</v>
      </c>
      <c r="F3348" s="181">
        <f>IFERROR(("20"&amp;LEFT(All_Opps[[#This Row],[Opportunity Name]],2))*1,"")</f>
        <v>2025</v>
      </c>
      <c r="G3348" s="181" t="str">
        <f>MID(All_Opps[[#This Row],[Opportunity Name]],3,2)</f>
        <v>05</v>
      </c>
      <c r="H3348" s="181" t="str">
        <f>LEFT(All_Opps[[#This Row],[Opportunity Name]],7)</f>
        <v>2505-04</v>
      </c>
      <c r="I3348" s="181" t="str" cm="1">
        <f t="array" ref="I33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48" s="181" t="str">
        <f>YEAR(All_Opps[[#This Row],[Close_Date]])&amp;"-"&amp;TEXT(MONTH(All_Opps[[#This Row],[Close_Date]]),"00")</f>
        <v>2024-05</v>
      </c>
      <c r="K3348" s="182">
        <f>All_Opps[[#This Row],[Created Date2]]*1</f>
        <v>45424</v>
      </c>
      <c r="L3348" s="183">
        <f>YEAR(All_Opps[[#This Row],[Created_Date]])</f>
        <v>2024</v>
      </c>
      <c r="M3348" s="184">
        <f>WEEKNUM(All_Opps[[#This Row],[Created_Date]],16)</f>
        <v>20</v>
      </c>
      <c r="N3348" s="182">
        <f>All_Opps[[#This Row],[Close Date]]*1</f>
        <v>45424</v>
      </c>
      <c r="O3348" s="185">
        <f>YEAR(All_Opps[[#This Row],[Close_Date]])</f>
        <v>2024</v>
      </c>
      <c r="P3348" s="183">
        <f>MONTH(All_Opps[[#This Row],[Close Date]])</f>
        <v>5</v>
      </c>
      <c r="Q3348" s="181">
        <f>WEEKNUM(All_Opps[[#This Row],[Close Date]],1)</f>
        <v>20</v>
      </c>
      <c r="R33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354</v>
      </c>
      <c r="S3348" s="4" t="s">
        <v>7007</v>
      </c>
      <c r="T3348" s="4" t="s">
        <v>7008</v>
      </c>
      <c r="U3348" s="68">
        <v>45424</v>
      </c>
      <c r="V3348" s="347" t="s">
        <v>19</v>
      </c>
      <c r="W3348" s="341">
        <v>82685</v>
      </c>
      <c r="X3348" s="4" t="s">
        <v>181</v>
      </c>
      <c r="Y3348" s="4" t="s">
        <v>328</v>
      </c>
      <c r="Z3348" s="68">
        <v>45424</v>
      </c>
    </row>
    <row r="3349" spans="1:26" ht="12.75" x14ac:dyDescent="0.35">
      <c r="A33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3349" s="181" t="str">
        <f>IF(All_Opps[[#This Row],[WeekMod]]&lt;&gt;"",CONCATENATE(All_Opps[[#This Row],[Opp Year]],"-",TEXT(All_Opps[[#This Row],[WeekMod]],"00#")),"")</f>
        <v>2025-023</v>
      </c>
      <c r="C33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3349" s="181" t="str">
        <f>CONCATENATE(All_Opps[[#This Row],[Opp Year]],"-",TEXT(All_Opps[[#This Row],[Week]],"00#"))</f>
        <v>2025-023</v>
      </c>
      <c r="E3349" s="181">
        <f>IFERROR(VALUE(RIGHT(All_Opps[[#This Row],[Opportunity Name]],2)),"")</f>
        <v>2</v>
      </c>
      <c r="F3349" s="181">
        <f>IFERROR(("20"&amp;LEFT(All_Opps[[#This Row],[Opportunity Name]],2))*1,"")</f>
        <v>2025</v>
      </c>
      <c r="G3349" s="181" t="str">
        <f>MID(All_Opps[[#This Row],[Opportunity Name]],3,2)</f>
        <v>05</v>
      </c>
      <c r="H3349" s="181" t="str">
        <f>LEFT(All_Opps[[#This Row],[Opportunity Name]],7)</f>
        <v>2505-04</v>
      </c>
      <c r="I3349" s="181" t="str" cm="1">
        <f t="array" ref="I33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49" s="181" t="str">
        <f>YEAR(All_Opps[[#This Row],[Close_Date]])&amp;"-"&amp;TEXT(MONTH(All_Opps[[#This Row],[Close_Date]]),"00")</f>
        <v>2024-06</v>
      </c>
      <c r="K3349" s="182">
        <f>All_Opps[[#This Row],[Created Date2]]*1</f>
        <v>45445</v>
      </c>
      <c r="L3349" s="183">
        <f>YEAR(All_Opps[[#This Row],[Created_Date]])</f>
        <v>2024</v>
      </c>
      <c r="M3349" s="184">
        <f>WEEKNUM(All_Opps[[#This Row],[Created_Date]],16)</f>
        <v>23</v>
      </c>
      <c r="N3349" s="182">
        <f>All_Opps[[#This Row],[Close Date]]*1</f>
        <v>45446</v>
      </c>
      <c r="O3349" s="185">
        <f>YEAR(All_Opps[[#This Row],[Close_Date]])</f>
        <v>2024</v>
      </c>
      <c r="P3349" s="183">
        <f>MONTH(All_Opps[[#This Row],[Close Date]])</f>
        <v>6</v>
      </c>
      <c r="Q3349" s="181">
        <f>WEEKNUM(All_Opps[[#This Row],[Close Date]],1)</f>
        <v>23</v>
      </c>
      <c r="R334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333</v>
      </c>
      <c r="S3349" s="4" t="s">
        <v>7009</v>
      </c>
      <c r="T3349" s="4" t="s">
        <v>7010</v>
      </c>
      <c r="U3349" s="68">
        <v>45446</v>
      </c>
      <c r="V3349" s="347" t="s">
        <v>19</v>
      </c>
      <c r="W3349" s="341">
        <v>77371</v>
      </c>
      <c r="X3349" s="4" t="s">
        <v>15</v>
      </c>
      <c r="Y3349" s="4" t="s">
        <v>328</v>
      </c>
      <c r="Z3349" s="68">
        <v>45445</v>
      </c>
    </row>
    <row r="3350" spans="1:26" ht="12.75" x14ac:dyDescent="0.35">
      <c r="A33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3350" s="181" t="str">
        <f>IF(All_Opps[[#This Row],[WeekMod]]&lt;&gt;"",CONCATENATE(All_Opps[[#This Row],[Opp Year]],"-",TEXT(All_Opps[[#This Row],[WeekMod]],"00#")),"")</f>
        <v>2024-069</v>
      </c>
      <c r="C33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3350" s="181" t="str">
        <f>CONCATENATE(All_Opps[[#This Row],[Opp Year]],"-",TEXT(All_Opps[[#This Row],[Week]],"00#"))</f>
        <v>2024-069</v>
      </c>
      <c r="E3350" s="181">
        <f>IFERROR(VALUE(RIGHT(All_Opps[[#This Row],[Opportunity Name]],2)),"")</f>
        <v>5</v>
      </c>
      <c r="F3350" s="181">
        <f>IFERROR(("20"&amp;LEFT(All_Opps[[#This Row],[Opportunity Name]],2))*1,"")</f>
        <v>2024</v>
      </c>
      <c r="G3350" s="181" t="str">
        <f>MID(All_Opps[[#This Row],[Opportunity Name]],3,2)</f>
        <v>12</v>
      </c>
      <c r="H3350" s="181" t="str">
        <f>LEFT(All_Opps[[#This Row],[Opportunity Name]],7)</f>
        <v>2412-13</v>
      </c>
      <c r="I3350" s="181" t="str" cm="1">
        <f t="array" ref="I33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50" s="181" t="str">
        <f>YEAR(All_Opps[[#This Row],[Close_Date]])&amp;"-"&amp;TEXT(MONTH(All_Opps[[#This Row],[Close_Date]]),"00")</f>
        <v>2024-04</v>
      </c>
      <c r="K3350" s="182">
        <f>All_Opps[[#This Row],[Created Date2]]*1</f>
        <v>45397</v>
      </c>
      <c r="L3350" s="183">
        <f>YEAR(All_Opps[[#This Row],[Created_Date]])</f>
        <v>2024</v>
      </c>
      <c r="M3350" s="184">
        <f>WEEKNUM(All_Opps[[#This Row],[Created_Date]],16)</f>
        <v>16</v>
      </c>
      <c r="N3350" s="182">
        <f>All_Opps[[#This Row],[Close Date]]*1</f>
        <v>45405</v>
      </c>
      <c r="O3350" s="185">
        <f>YEAR(All_Opps[[#This Row],[Close_Date]])</f>
        <v>2024</v>
      </c>
      <c r="P3350" s="183">
        <f>MONTH(All_Opps[[#This Row],[Close Date]])</f>
        <v>4</v>
      </c>
      <c r="Q3350" s="181">
        <f>WEEKNUM(All_Opps[[#This Row],[Close Date]],1)</f>
        <v>17</v>
      </c>
      <c r="R335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230</v>
      </c>
      <c r="S3350" s="4" t="s">
        <v>7011</v>
      </c>
      <c r="T3350" s="4" t="s">
        <v>7012</v>
      </c>
      <c r="U3350" s="68">
        <v>45405</v>
      </c>
      <c r="V3350" s="347" t="s">
        <v>19</v>
      </c>
      <c r="W3350" s="341">
        <v>50368</v>
      </c>
      <c r="X3350" s="4" t="s">
        <v>5</v>
      </c>
      <c r="Y3350" s="4" t="s">
        <v>328</v>
      </c>
      <c r="Z3350" s="68">
        <v>45397</v>
      </c>
    </row>
    <row r="3351" spans="1:26" ht="12.75" x14ac:dyDescent="0.35">
      <c r="A33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351" s="181" t="str">
        <f>IF(All_Opps[[#This Row],[WeekMod]]&lt;&gt;"",CONCATENATE(All_Opps[[#This Row],[Opp Year]],"-",TEXT(All_Opps[[#This Row],[WeekMod]],"00#")),"")</f>
        <v>2024-073</v>
      </c>
      <c r="C33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351" s="181" t="str">
        <f>CONCATENATE(All_Opps[[#This Row],[Opp Year]],"-",TEXT(All_Opps[[#This Row],[Week]],"00#"))</f>
        <v>2024-073</v>
      </c>
      <c r="E3351" s="181">
        <f>IFERROR(VALUE(RIGHT(All_Opps[[#This Row],[Opportunity Name]],2)),"")</f>
        <v>5</v>
      </c>
      <c r="F3351" s="181">
        <f>IFERROR(("20"&amp;LEFT(All_Opps[[#This Row],[Opportunity Name]],2))*1,"")</f>
        <v>2024</v>
      </c>
      <c r="G3351" s="181" t="str">
        <f>MID(All_Opps[[#This Row],[Opportunity Name]],3,2)</f>
        <v>12</v>
      </c>
      <c r="H3351" s="181" t="str">
        <f>LEFT(All_Opps[[#This Row],[Opportunity Name]],7)</f>
        <v>2412-13</v>
      </c>
      <c r="I3351" s="181" t="str" cm="1">
        <f t="array" ref="I33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51" s="181" t="str">
        <f>YEAR(All_Opps[[#This Row],[Close_Date]])&amp;"-"&amp;TEXT(MONTH(All_Opps[[#This Row],[Close_Date]]),"00")</f>
        <v>2024-05</v>
      </c>
      <c r="K3351" s="182">
        <f>All_Opps[[#This Row],[Created Date2]]*1</f>
        <v>45430</v>
      </c>
      <c r="L3351" s="183">
        <f>YEAR(All_Opps[[#This Row],[Created_Date]])</f>
        <v>2024</v>
      </c>
      <c r="M3351" s="184">
        <f>WEEKNUM(All_Opps[[#This Row],[Created_Date]],16)</f>
        <v>21</v>
      </c>
      <c r="N3351" s="182">
        <f>All_Opps[[#This Row],[Close Date]]*1</f>
        <v>45431</v>
      </c>
      <c r="O3351" s="185">
        <f>YEAR(All_Opps[[#This Row],[Close_Date]])</f>
        <v>2024</v>
      </c>
      <c r="P3351" s="183">
        <f>MONTH(All_Opps[[#This Row],[Close Date]])</f>
        <v>5</v>
      </c>
      <c r="Q3351" s="181">
        <f>WEEKNUM(All_Opps[[#This Row],[Close Date]],1)</f>
        <v>21</v>
      </c>
      <c r="R335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197</v>
      </c>
      <c r="S3351" s="4" t="s">
        <v>7013</v>
      </c>
      <c r="T3351" s="4" t="s">
        <v>7014</v>
      </c>
      <c r="U3351" s="68">
        <v>45431</v>
      </c>
      <c r="V3351" s="347" t="s">
        <v>19</v>
      </c>
      <c r="W3351" s="341">
        <v>73445</v>
      </c>
      <c r="X3351" s="4" t="s">
        <v>11</v>
      </c>
      <c r="Y3351" s="4" t="s">
        <v>328</v>
      </c>
      <c r="Z3351" s="68">
        <v>45430</v>
      </c>
    </row>
    <row r="3352" spans="1:26" ht="12.75" x14ac:dyDescent="0.35">
      <c r="A33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3352" s="181" t="str">
        <f>IF(All_Opps[[#This Row],[WeekMod]]&lt;&gt;"",CONCATENATE(All_Opps[[#This Row],[Opp Year]],"-",TEXT(All_Opps[[#This Row],[WeekMod]],"00#")),"")</f>
        <v>2024-076</v>
      </c>
      <c r="C33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3352" s="181" t="str">
        <f>CONCATENATE(All_Opps[[#This Row],[Opp Year]],"-",TEXT(All_Opps[[#This Row],[Week]],"00#"))</f>
        <v>2024-076</v>
      </c>
      <c r="E3352" s="181">
        <f>IFERROR(VALUE(RIGHT(All_Opps[[#This Row],[Opportunity Name]],2)),"")</f>
        <v>10</v>
      </c>
      <c r="F3352" s="181">
        <f>IFERROR(("20"&amp;LEFT(All_Opps[[#This Row],[Opportunity Name]],2))*1,"")</f>
        <v>2024</v>
      </c>
      <c r="G3352" s="181" t="str">
        <f>MID(All_Opps[[#This Row],[Opportunity Name]],3,2)</f>
        <v>12</v>
      </c>
      <c r="H3352" s="181" t="str">
        <f>LEFT(All_Opps[[#This Row],[Opportunity Name]],7)</f>
        <v>2412-14</v>
      </c>
      <c r="I3352" s="181" t="str" cm="1">
        <f t="array" ref="I33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52" s="181" t="str">
        <f>YEAR(All_Opps[[#This Row],[Close_Date]])&amp;"-"&amp;TEXT(MONTH(All_Opps[[#This Row],[Close_Date]]),"00")</f>
        <v>2024-06</v>
      </c>
      <c r="K3352" s="182">
        <f>All_Opps[[#This Row],[Created Date2]]*1</f>
        <v>45444</v>
      </c>
      <c r="L3352" s="183">
        <f>YEAR(All_Opps[[#This Row],[Created_Date]])</f>
        <v>2024</v>
      </c>
      <c r="M3352" s="184">
        <f>WEEKNUM(All_Opps[[#This Row],[Created_Date]],16)</f>
        <v>23</v>
      </c>
      <c r="N3352" s="182">
        <f>All_Opps[[#This Row],[Close Date]]*1</f>
        <v>45454</v>
      </c>
      <c r="O3352" s="185">
        <f>YEAR(All_Opps[[#This Row],[Close_Date]])</f>
        <v>2024</v>
      </c>
      <c r="P3352" s="183">
        <f>MONTH(All_Opps[[#This Row],[Close Date]])</f>
        <v>6</v>
      </c>
      <c r="Q3352" s="181">
        <f>WEEKNUM(All_Opps[[#This Row],[Close Date]],1)</f>
        <v>24</v>
      </c>
      <c r="R335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183</v>
      </c>
      <c r="S3352" s="4" t="s">
        <v>7015</v>
      </c>
      <c r="T3352" s="4" t="s">
        <v>7016</v>
      </c>
      <c r="U3352" s="68">
        <v>45454</v>
      </c>
      <c r="V3352" s="347" t="s">
        <v>19</v>
      </c>
      <c r="W3352" s="341">
        <v>456585</v>
      </c>
      <c r="X3352" s="4" t="s">
        <v>16</v>
      </c>
      <c r="Y3352" s="4" t="s">
        <v>328</v>
      </c>
      <c r="Z3352" s="68">
        <v>45444</v>
      </c>
    </row>
    <row r="3353" spans="1:26" ht="12.75" x14ac:dyDescent="0.35">
      <c r="A33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3353" s="181" t="str">
        <f>IF(All_Opps[[#This Row],[WeekMod]]&lt;&gt;"",CONCATENATE(All_Opps[[#This Row],[Opp Year]],"-",TEXT(All_Opps[[#This Row],[WeekMod]],"00#")),"")</f>
        <v>2024-069</v>
      </c>
      <c r="C33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3353" s="181" t="str">
        <f>CONCATENATE(All_Opps[[#This Row],[Opp Year]],"-",TEXT(All_Opps[[#This Row],[Week]],"00#"))</f>
        <v>2024-069</v>
      </c>
      <c r="E3353" s="181">
        <f>IFERROR(VALUE(RIGHT(All_Opps[[#This Row],[Opportunity Name]],2)),"")</f>
        <v>2</v>
      </c>
      <c r="F3353" s="181">
        <f>IFERROR(("20"&amp;LEFT(All_Opps[[#This Row],[Opportunity Name]],2))*1,"")</f>
        <v>2024</v>
      </c>
      <c r="G3353" s="181" t="str">
        <f>MID(All_Opps[[#This Row],[Opportunity Name]],3,2)</f>
        <v>12</v>
      </c>
      <c r="H3353" s="181" t="str">
        <f>LEFT(All_Opps[[#This Row],[Opportunity Name]],7)</f>
        <v>2412-10</v>
      </c>
      <c r="I3353" s="181" t="str" cm="1">
        <f t="array" ref="I33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353" s="181" t="str">
        <f>YEAR(All_Opps[[#This Row],[Close_Date]])&amp;"-"&amp;TEXT(MONTH(All_Opps[[#This Row],[Close_Date]]),"00")</f>
        <v>2024-04</v>
      </c>
      <c r="K3353" s="182">
        <f>All_Opps[[#This Row],[Created Date2]]*1</f>
        <v>45356</v>
      </c>
      <c r="L3353" s="183">
        <f>YEAR(All_Opps[[#This Row],[Created_Date]])</f>
        <v>2024</v>
      </c>
      <c r="M3353" s="184">
        <f>WEEKNUM(All_Opps[[#This Row],[Created_Date]],16)</f>
        <v>10</v>
      </c>
      <c r="N3353" s="182">
        <f>All_Opps[[#This Row],[Close Date]]*1</f>
        <v>45409</v>
      </c>
      <c r="O3353" s="185">
        <f>YEAR(All_Opps[[#This Row],[Close_Date]])</f>
        <v>2024</v>
      </c>
      <c r="P3353" s="183">
        <f>MONTH(All_Opps[[#This Row],[Close Date]])</f>
        <v>4</v>
      </c>
      <c r="Q3353" s="181">
        <f>WEEKNUM(All_Opps[[#This Row],[Close Date]],1)</f>
        <v>17</v>
      </c>
      <c r="R335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53" s="4" t="s">
        <v>7017</v>
      </c>
      <c r="T3353" s="4" t="s">
        <v>7018</v>
      </c>
      <c r="U3353" s="68">
        <v>45409</v>
      </c>
      <c r="V3353" s="347" t="s">
        <v>20</v>
      </c>
      <c r="W3353" s="9">
        <v>65171</v>
      </c>
      <c r="X3353" s="4" t="s">
        <v>6</v>
      </c>
      <c r="Y3353" s="4" t="s">
        <v>1285</v>
      </c>
      <c r="Z3353" s="68">
        <v>45356</v>
      </c>
    </row>
    <row r="3354" spans="1:26" ht="12.75" x14ac:dyDescent="0.35">
      <c r="A33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3354" s="181" t="str">
        <f>IF(All_Opps[[#This Row],[WeekMod]]&lt;&gt;"",CONCATENATE(All_Opps[[#This Row],[Opp Year]],"-",TEXT(All_Opps[[#This Row],[WeekMod]],"00#")),"")</f>
        <v>2025-021</v>
      </c>
      <c r="C33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3354" s="181" t="str">
        <f>CONCATENATE(All_Opps[[#This Row],[Opp Year]],"-",TEXT(All_Opps[[#This Row],[Week]],"00#"))</f>
        <v>2025-021</v>
      </c>
      <c r="E3354" s="181">
        <f>IFERROR(VALUE(RIGHT(All_Opps[[#This Row],[Opportunity Name]],2)),"")</f>
        <v>2</v>
      </c>
      <c r="F3354" s="181">
        <f>IFERROR(("20"&amp;LEFT(All_Opps[[#This Row],[Opportunity Name]],2))*1,"")</f>
        <v>2025</v>
      </c>
      <c r="G3354" s="181" t="str">
        <f>MID(All_Opps[[#This Row],[Opportunity Name]],3,2)</f>
        <v>08</v>
      </c>
      <c r="H3354" s="181" t="str">
        <f>LEFT(All_Opps[[#This Row],[Opportunity Name]],7)</f>
        <v>2508-07</v>
      </c>
      <c r="I3354" s="181" t="str" cm="1">
        <f t="array" ref="I33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54" s="181" t="str">
        <f>YEAR(All_Opps[[#This Row],[Close_Date]])&amp;"-"&amp;TEXT(MONTH(All_Opps[[#This Row],[Close_Date]]),"00")</f>
        <v>2024-05</v>
      </c>
      <c r="K3354" s="182">
        <f>All_Opps[[#This Row],[Created Date2]]*1</f>
        <v>45428</v>
      </c>
      <c r="L3354" s="183">
        <f>YEAR(All_Opps[[#This Row],[Created_Date]])</f>
        <v>2024</v>
      </c>
      <c r="M3354" s="184">
        <f>WEEKNUM(All_Opps[[#This Row],[Created_Date]],16)</f>
        <v>20</v>
      </c>
      <c r="N3354" s="182">
        <f>All_Opps[[#This Row],[Close Date]]*1</f>
        <v>45431</v>
      </c>
      <c r="O3354" s="185">
        <f>YEAR(All_Opps[[#This Row],[Close_Date]])</f>
        <v>2024</v>
      </c>
      <c r="P3354" s="183">
        <f>MONTH(All_Opps[[#This Row],[Close Date]])</f>
        <v>5</v>
      </c>
      <c r="Q3354" s="181">
        <f>WEEKNUM(All_Opps[[#This Row],[Close Date]],1)</f>
        <v>21</v>
      </c>
      <c r="R335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442</v>
      </c>
      <c r="S3354" s="4" t="s">
        <v>7019</v>
      </c>
      <c r="T3354" s="4" t="s">
        <v>7020</v>
      </c>
      <c r="U3354" s="68">
        <v>45431</v>
      </c>
      <c r="V3354" s="347" t="s">
        <v>19</v>
      </c>
      <c r="W3354" s="341">
        <v>64252</v>
      </c>
      <c r="X3354" s="4" t="s">
        <v>153</v>
      </c>
      <c r="Y3354" s="4" t="s">
        <v>328</v>
      </c>
      <c r="Z3354" s="68">
        <v>45428</v>
      </c>
    </row>
    <row r="3355" spans="1:26" ht="12.75" x14ac:dyDescent="0.35">
      <c r="A33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3355" s="181" t="str">
        <f>IF(All_Opps[[#This Row],[WeekMod]]&lt;&gt;"",CONCATENATE(All_Opps[[#This Row],[Opp Year]],"-",TEXT(All_Opps[[#This Row],[WeekMod]],"00#")),"")</f>
        <v>2024-070</v>
      </c>
      <c r="C33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3355" s="181" t="str">
        <f>CONCATENATE(All_Opps[[#This Row],[Opp Year]],"-",TEXT(All_Opps[[#This Row],[Week]],"00#"))</f>
        <v>2024-070</v>
      </c>
      <c r="E3355" s="181">
        <f>IFERROR(VALUE(RIGHT(All_Opps[[#This Row],[Opportunity Name]],2)),"")</f>
        <v>1</v>
      </c>
      <c r="F3355" s="181">
        <f>IFERROR(("20"&amp;LEFT(All_Opps[[#This Row],[Opportunity Name]],2))*1,"")</f>
        <v>2024</v>
      </c>
      <c r="G3355" s="181" t="str">
        <f>MID(All_Opps[[#This Row],[Opportunity Name]],3,2)</f>
        <v>06</v>
      </c>
      <c r="H3355" s="181" t="str">
        <f>LEFT(All_Opps[[#This Row],[Opportunity Name]],7)</f>
        <v>2406-26</v>
      </c>
      <c r="I3355" s="181" t="str" cm="1">
        <f t="array" ref="I33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55" s="181" t="str">
        <f>YEAR(All_Opps[[#This Row],[Close_Date]])&amp;"-"&amp;TEXT(MONTH(All_Opps[[#This Row],[Close_Date]]),"00")</f>
        <v>2024-05</v>
      </c>
      <c r="K3355" s="182">
        <f>All_Opps[[#This Row],[Created Date2]]*1</f>
        <v>45415</v>
      </c>
      <c r="L3355" s="183">
        <f>YEAR(All_Opps[[#This Row],[Created_Date]])</f>
        <v>2024</v>
      </c>
      <c r="M3355" s="184">
        <f>WEEKNUM(All_Opps[[#This Row],[Created_Date]],16)</f>
        <v>18</v>
      </c>
      <c r="N3355" s="182">
        <f>All_Opps[[#This Row],[Close Date]]*1</f>
        <v>45415</v>
      </c>
      <c r="O3355" s="185">
        <f>YEAR(All_Opps[[#This Row],[Close_Date]])</f>
        <v>2024</v>
      </c>
      <c r="P3355" s="183">
        <f>MONTH(All_Opps[[#This Row],[Close Date]])</f>
        <v>5</v>
      </c>
      <c r="Q3355" s="181">
        <f>WEEKNUM(All_Opps[[#This Row],[Close Date]],1)</f>
        <v>18</v>
      </c>
      <c r="R335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55" s="4" t="s">
        <v>7021</v>
      </c>
      <c r="T3355" s="4" t="s">
        <v>7022</v>
      </c>
      <c r="U3355" s="68">
        <v>45415</v>
      </c>
      <c r="V3355" s="347" t="s">
        <v>23</v>
      </c>
      <c r="W3355" s="341">
        <v>0</v>
      </c>
      <c r="X3355" s="4" t="s">
        <v>161</v>
      </c>
      <c r="Y3355" s="4" t="s">
        <v>328</v>
      </c>
      <c r="Z3355" s="68">
        <v>45415</v>
      </c>
    </row>
    <row r="3356" spans="1:26" ht="12.75" x14ac:dyDescent="0.35">
      <c r="A33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3356" s="181" t="str">
        <f>IF(All_Opps[[#This Row],[WeekMod]]&lt;&gt;"",CONCATENATE(All_Opps[[#This Row],[Opp Year]],"-",TEXT(All_Opps[[#This Row],[WeekMod]],"00#")),"")</f>
        <v>2024-072</v>
      </c>
      <c r="C33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3356" s="181" t="str">
        <f>CONCATENATE(All_Opps[[#This Row],[Opp Year]],"-",TEXT(All_Opps[[#This Row],[Week]],"00#"))</f>
        <v>2024-072</v>
      </c>
      <c r="E3356" s="181">
        <f>IFERROR(VALUE(RIGHT(All_Opps[[#This Row],[Opportunity Name]],2)),"")</f>
        <v>4</v>
      </c>
      <c r="F3356" s="181">
        <f>IFERROR(("20"&amp;LEFT(All_Opps[[#This Row],[Opportunity Name]],2))*1,"")</f>
        <v>2024</v>
      </c>
      <c r="G3356" s="181" t="str">
        <f>MID(All_Opps[[#This Row],[Opportunity Name]],3,2)</f>
        <v>07</v>
      </c>
      <c r="H3356" s="181" t="str">
        <f>LEFT(All_Opps[[#This Row],[Opportunity Name]],7)</f>
        <v>2407-31</v>
      </c>
      <c r="I3356" s="181" t="str" cm="1">
        <f t="array" ref="I33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56" s="181" t="str">
        <f>YEAR(All_Opps[[#This Row],[Close_Date]])&amp;"-"&amp;TEXT(MONTH(All_Opps[[#This Row],[Close_Date]]),"00")</f>
        <v>2024-05</v>
      </c>
      <c r="K3356" s="182">
        <f>All_Opps[[#This Row],[Created Date2]]*1</f>
        <v>45357</v>
      </c>
      <c r="L3356" s="183">
        <f>YEAR(All_Opps[[#This Row],[Created_Date]])</f>
        <v>2024</v>
      </c>
      <c r="M3356" s="184">
        <f>WEEKNUM(All_Opps[[#This Row],[Created_Date]],16)</f>
        <v>10</v>
      </c>
      <c r="N3356" s="182">
        <f>All_Opps[[#This Row],[Close Date]]*1</f>
        <v>45424</v>
      </c>
      <c r="O3356" s="185">
        <f>YEAR(All_Opps[[#This Row],[Close_Date]])</f>
        <v>2024</v>
      </c>
      <c r="P3356" s="183">
        <f>MONTH(All_Opps[[#This Row],[Close Date]])</f>
        <v>5</v>
      </c>
      <c r="Q3356" s="181">
        <f>WEEKNUM(All_Opps[[#This Row],[Close Date]],1)</f>
        <v>20</v>
      </c>
      <c r="R335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117</v>
      </c>
      <c r="S3356" s="4" t="s">
        <v>7023</v>
      </c>
      <c r="T3356" s="4" t="s">
        <v>7024</v>
      </c>
      <c r="U3356" s="68">
        <v>45424</v>
      </c>
      <c r="V3356" s="347" t="s">
        <v>19</v>
      </c>
      <c r="W3356" s="341">
        <v>71145</v>
      </c>
      <c r="X3356" s="4" t="s">
        <v>13</v>
      </c>
      <c r="Y3356" s="4" t="s">
        <v>328</v>
      </c>
      <c r="Z3356" s="68">
        <v>45357</v>
      </c>
    </row>
    <row r="3357" spans="1:26" ht="12.75" x14ac:dyDescent="0.35">
      <c r="A33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22</v>
      </c>
      <c r="B3357" s="181" t="str">
        <f>IF(All_Opps[[#This Row],[WeekMod]]&lt;&gt;"",CONCATENATE(All_Opps[[#This Row],[Opp Year]],"-",TEXT(All_Opps[[#This Row],[WeekMod]],"00#")),"")</f>
        <v>2025-022</v>
      </c>
      <c r="C33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22</v>
      </c>
      <c r="D3357" s="181" t="str">
        <f>CONCATENATE(All_Opps[[#This Row],[Opp Year]],"-",TEXT(All_Opps[[#This Row],[Week]],"00#"))</f>
        <v>2025-022</v>
      </c>
      <c r="E3357" s="181">
        <f>IFERROR(VALUE(RIGHT(All_Opps[[#This Row],[Opportunity Name]],2)),"")</f>
        <v>5</v>
      </c>
      <c r="F3357" s="181">
        <f>IFERROR(("20"&amp;LEFT(All_Opps[[#This Row],[Opportunity Name]],2))*1,"")</f>
        <v>2025</v>
      </c>
      <c r="G3357" s="181" t="str">
        <f>MID(All_Opps[[#This Row],[Opportunity Name]],3,2)</f>
        <v>06</v>
      </c>
      <c r="H3357" s="181" t="str">
        <f>LEFT(All_Opps[[#This Row],[Opportunity Name]],7)</f>
        <v>2506-04</v>
      </c>
      <c r="I3357" s="181" t="str" cm="1">
        <f t="array" ref="I33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57" s="181" t="str">
        <f>YEAR(All_Opps[[#This Row],[Close_Date]])&amp;"-"&amp;TEXT(MONTH(All_Opps[[#This Row],[Close_Date]]),"00")</f>
        <v>2024-05</v>
      </c>
      <c r="K3357" s="182">
        <f>All_Opps[[#This Row],[Created Date2]]*1</f>
        <v>45439</v>
      </c>
      <c r="L3357" s="183">
        <f>YEAR(All_Opps[[#This Row],[Created_Date]])</f>
        <v>2024</v>
      </c>
      <c r="M3357" s="184">
        <f>WEEKNUM(All_Opps[[#This Row],[Created_Date]],16)</f>
        <v>22</v>
      </c>
      <c r="N3357" s="182">
        <f>All_Opps[[#This Row],[Close Date]]*1</f>
        <v>45440</v>
      </c>
      <c r="O3357" s="185">
        <f>YEAR(All_Opps[[#This Row],[Close_Date]])</f>
        <v>2024</v>
      </c>
      <c r="P3357" s="183">
        <f>MONTH(All_Opps[[#This Row],[Close Date]])</f>
        <v>5</v>
      </c>
      <c r="Q3357" s="181">
        <f>WEEKNUM(All_Opps[[#This Row],[Close Date]],1)</f>
        <v>22</v>
      </c>
      <c r="R335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370</v>
      </c>
      <c r="S3357" s="4" t="s">
        <v>7025</v>
      </c>
      <c r="T3357" s="4" t="s">
        <v>7026</v>
      </c>
      <c r="U3357" s="68">
        <v>45440</v>
      </c>
      <c r="V3357" s="347" t="s">
        <v>19</v>
      </c>
      <c r="W3357" s="341">
        <v>154685</v>
      </c>
      <c r="X3357" s="4" t="s">
        <v>5</v>
      </c>
      <c r="Y3357" s="4" t="s">
        <v>328</v>
      </c>
      <c r="Z3357" s="68">
        <v>45439</v>
      </c>
    </row>
    <row r="3358" spans="1:26" ht="12.75" x14ac:dyDescent="0.35">
      <c r="A33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3358" s="181" t="str">
        <f>IF(All_Opps[[#This Row],[WeekMod]]&lt;&gt;"",CONCATENATE(All_Opps[[#This Row],[Opp Year]],"-",TEXT(All_Opps[[#This Row],[WeekMod]],"00#")),"")</f>
        <v>2025-025</v>
      </c>
      <c r="C33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3358" s="181" t="str">
        <f>CONCATENATE(All_Opps[[#This Row],[Opp Year]],"-",TEXT(All_Opps[[#This Row],[Week]],"00#"))</f>
        <v>2025-025</v>
      </c>
      <c r="E3358" s="181">
        <f>IFERROR(VALUE(RIGHT(All_Opps[[#This Row],[Opportunity Name]],2)),"")</f>
        <v>2</v>
      </c>
      <c r="F3358" s="181">
        <f>IFERROR(("20"&amp;LEFT(All_Opps[[#This Row],[Opportunity Name]],2))*1,"")</f>
        <v>2025</v>
      </c>
      <c r="G3358" s="181" t="str">
        <f>MID(All_Opps[[#This Row],[Opportunity Name]],3,2)</f>
        <v>06</v>
      </c>
      <c r="H3358" s="181" t="str">
        <f>LEFT(All_Opps[[#This Row],[Opportunity Name]],7)</f>
        <v>2506 No</v>
      </c>
      <c r="I3358" s="181" t="str" cm="1">
        <f t="array" ref="I33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58" s="181" t="str">
        <f>YEAR(All_Opps[[#This Row],[Close_Date]])&amp;"-"&amp;TEXT(MONTH(All_Opps[[#This Row],[Close_Date]]),"00")</f>
        <v>2024-06</v>
      </c>
      <c r="K3358" s="182">
        <f>All_Opps[[#This Row],[Created Date2]]*1</f>
        <v>45456</v>
      </c>
      <c r="L3358" s="183">
        <f>YEAR(All_Opps[[#This Row],[Created_Date]])</f>
        <v>2024</v>
      </c>
      <c r="M3358" s="184">
        <f>WEEKNUM(All_Opps[[#This Row],[Created_Date]],16)</f>
        <v>24</v>
      </c>
      <c r="N3358" s="182">
        <f>All_Opps[[#This Row],[Close Date]]*1</f>
        <v>45464</v>
      </c>
      <c r="O3358" s="185">
        <f>YEAR(All_Opps[[#This Row],[Close_Date]])</f>
        <v>2024</v>
      </c>
      <c r="P3358" s="183">
        <f>MONTH(All_Opps[[#This Row],[Close Date]])</f>
        <v>6</v>
      </c>
      <c r="Q3358" s="181">
        <f>WEEKNUM(All_Opps[[#This Row],[Close Date]],1)</f>
        <v>25</v>
      </c>
      <c r="R33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58" s="4" t="s">
        <v>7027</v>
      </c>
      <c r="T3358" s="4" t="s">
        <v>7028</v>
      </c>
      <c r="U3358" s="68">
        <v>45464</v>
      </c>
      <c r="V3358" s="347" t="s">
        <v>18</v>
      </c>
      <c r="W3358" s="9">
        <v>60857</v>
      </c>
      <c r="X3358" s="4" t="s">
        <v>161</v>
      </c>
      <c r="Y3358" s="4" t="s">
        <v>1285</v>
      </c>
      <c r="Z3358" s="68">
        <v>45456</v>
      </c>
    </row>
    <row r="3359" spans="1:26" ht="12.75" x14ac:dyDescent="0.35">
      <c r="A33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3359" s="181" t="str">
        <f>IF(All_Opps[[#This Row],[WeekMod]]&lt;&gt;"",CONCATENATE(All_Opps[[#This Row],[Opp Year]],"-",TEXT(All_Opps[[#This Row],[WeekMod]],"00#")),"")</f>
        <v>2025-023</v>
      </c>
      <c r="C33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3359" s="181" t="str">
        <f>CONCATENATE(All_Opps[[#This Row],[Opp Year]],"-",TEXT(All_Opps[[#This Row],[Week]],"00#"))</f>
        <v>2025-023</v>
      </c>
      <c r="E3359" s="181">
        <f>IFERROR(VALUE(RIGHT(All_Opps[[#This Row],[Opportunity Name]],2)),"")</f>
        <v>2</v>
      </c>
      <c r="F3359" s="181">
        <f>IFERROR(("20"&amp;LEFT(All_Opps[[#This Row],[Opportunity Name]],2))*1,"")</f>
        <v>2025</v>
      </c>
      <c r="G3359" s="181" t="str">
        <f>MID(All_Opps[[#This Row],[Opportunity Name]],3,2)</f>
        <v>02</v>
      </c>
      <c r="H3359" s="181" t="str">
        <f>LEFT(All_Opps[[#This Row],[Opportunity Name]],7)</f>
        <v>2502 No</v>
      </c>
      <c r="I3359" s="181" t="str" cm="1">
        <f t="array" ref="I33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59" s="181" t="str">
        <f>YEAR(All_Opps[[#This Row],[Close_Date]])&amp;"-"&amp;TEXT(MONTH(All_Opps[[#This Row],[Close_Date]]),"00")</f>
        <v>2024-06</v>
      </c>
      <c r="K3359" s="182">
        <f>All_Opps[[#This Row],[Created Date2]]*1</f>
        <v>45428</v>
      </c>
      <c r="L3359" s="183">
        <f>YEAR(All_Opps[[#This Row],[Created_Date]])</f>
        <v>2024</v>
      </c>
      <c r="M3359" s="184">
        <f>WEEKNUM(All_Opps[[#This Row],[Created_Date]],16)</f>
        <v>20</v>
      </c>
      <c r="N3359" s="182">
        <f>All_Opps[[#This Row],[Close Date]]*1</f>
        <v>45451</v>
      </c>
      <c r="O3359" s="185">
        <f>YEAR(All_Opps[[#This Row],[Close_Date]])</f>
        <v>2024</v>
      </c>
      <c r="P3359" s="183">
        <f>MONTH(All_Opps[[#This Row],[Close Date]])</f>
        <v>6</v>
      </c>
      <c r="Q3359" s="181">
        <f>WEEKNUM(All_Opps[[#This Row],[Close Date]],1)</f>
        <v>23</v>
      </c>
      <c r="R33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59" s="4" t="s">
        <v>7029</v>
      </c>
      <c r="T3359" s="4" t="s">
        <v>7030</v>
      </c>
      <c r="U3359" s="68">
        <v>45451</v>
      </c>
      <c r="V3359" s="347" t="s">
        <v>18</v>
      </c>
      <c r="W3359" s="9">
        <v>81628</v>
      </c>
      <c r="X3359" s="4" t="s">
        <v>161</v>
      </c>
      <c r="Y3359" s="4" t="s">
        <v>1285</v>
      </c>
      <c r="Z3359" s="68">
        <v>45428</v>
      </c>
    </row>
    <row r="3360" spans="1:26" ht="12.75" x14ac:dyDescent="0.35">
      <c r="A33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3360" s="181" t="str">
        <f>IF(All_Opps[[#This Row],[WeekMod]]&lt;&gt;"",CONCATENATE(All_Opps[[#This Row],[Opp Year]],"-",TEXT(All_Opps[[#This Row],[WeekMod]],"00#")),"")</f>
        <v>2024-074</v>
      </c>
      <c r="C33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3360" s="181" t="str">
        <f>CONCATENATE(All_Opps[[#This Row],[Opp Year]],"-",TEXT(All_Opps[[#This Row],[Week]],"00#"))</f>
        <v>2024-074</v>
      </c>
      <c r="E3360" s="181">
        <f>IFERROR(VALUE(RIGHT(All_Opps[[#This Row],[Opportunity Name]],2)),"")</f>
        <v>2</v>
      </c>
      <c r="F3360" s="181">
        <f>IFERROR(("20"&amp;LEFT(All_Opps[[#This Row],[Opportunity Name]],2))*1,"")</f>
        <v>2024</v>
      </c>
      <c r="G3360" s="181" t="str">
        <f>MID(All_Opps[[#This Row],[Opportunity Name]],3,2)</f>
        <v>06</v>
      </c>
      <c r="H3360" s="181" t="str">
        <f>LEFT(All_Opps[[#This Row],[Opportunity Name]],7)</f>
        <v>2406 Ra</v>
      </c>
      <c r="I3360" s="181" t="str" cm="1">
        <f t="array" ref="I33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60" s="181" t="str">
        <f>YEAR(All_Opps[[#This Row],[Close_Date]])&amp;"-"&amp;TEXT(MONTH(All_Opps[[#This Row],[Close_Date]]),"00")</f>
        <v>2024-05</v>
      </c>
      <c r="K3360" s="182">
        <f>All_Opps[[#This Row],[Created Date2]]*1</f>
        <v>45430</v>
      </c>
      <c r="L3360" s="183">
        <f>YEAR(All_Opps[[#This Row],[Created_Date]])</f>
        <v>2024</v>
      </c>
      <c r="M3360" s="184">
        <f>WEEKNUM(All_Opps[[#This Row],[Created_Date]],16)</f>
        <v>21</v>
      </c>
      <c r="N3360" s="182">
        <f>All_Opps[[#This Row],[Close Date]]*1</f>
        <v>45440</v>
      </c>
      <c r="O3360" s="185">
        <f>YEAR(All_Opps[[#This Row],[Close_Date]])</f>
        <v>2024</v>
      </c>
      <c r="P3360" s="183">
        <f>MONTH(All_Opps[[#This Row],[Close Date]])</f>
        <v>5</v>
      </c>
      <c r="Q3360" s="181">
        <f>WEEKNUM(All_Opps[[#This Row],[Close Date]],1)</f>
        <v>22</v>
      </c>
      <c r="R33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60" s="4" t="s">
        <v>7031</v>
      </c>
      <c r="T3360" s="4" t="s">
        <v>7032</v>
      </c>
      <c r="U3360" s="68">
        <v>45440</v>
      </c>
      <c r="V3360" s="347" t="s">
        <v>18</v>
      </c>
      <c r="W3360" s="9">
        <v>25651</v>
      </c>
      <c r="X3360" s="4" t="s">
        <v>6</v>
      </c>
      <c r="Y3360" s="4" t="s">
        <v>1285</v>
      </c>
      <c r="Z3360" s="68">
        <v>45430</v>
      </c>
    </row>
    <row r="3361" spans="1:26" ht="12.75" x14ac:dyDescent="0.35">
      <c r="A33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361" s="181" t="str">
        <f>IF(All_Opps[[#This Row],[WeekMod]]&lt;&gt;"",CONCATENATE(All_Opps[[#This Row],[Opp Year]],"-",TEXT(All_Opps[[#This Row],[WeekMod]],"00#")),"")</f>
        <v>2024-073</v>
      </c>
      <c r="C33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361" s="181" t="str">
        <f>CONCATENATE(All_Opps[[#This Row],[Opp Year]],"-",TEXT(All_Opps[[#This Row],[Week]],"00#"))</f>
        <v>2024-073</v>
      </c>
      <c r="E3361" s="181">
        <f>IFERROR(VALUE(RIGHT(All_Opps[[#This Row],[Opportunity Name]],2)),"")</f>
        <v>2</v>
      </c>
      <c r="F3361" s="181">
        <f>IFERROR(("20"&amp;LEFT(All_Opps[[#This Row],[Opportunity Name]],2))*1,"")</f>
        <v>2024</v>
      </c>
      <c r="G3361" s="181" t="str">
        <f>MID(All_Opps[[#This Row],[Opportunity Name]],3,2)</f>
        <v>06</v>
      </c>
      <c r="H3361" s="181" t="str">
        <f>LEFT(All_Opps[[#This Row],[Opportunity Name]],7)</f>
        <v>2406 Ho</v>
      </c>
      <c r="I3361" s="181" t="str" cm="1">
        <f t="array" ref="I33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61" s="181" t="str">
        <f>YEAR(All_Opps[[#This Row],[Close_Date]])&amp;"-"&amp;TEXT(MONTH(All_Opps[[#This Row],[Close_Date]]),"00")</f>
        <v>2024-05</v>
      </c>
      <c r="K3361" s="182">
        <f>All_Opps[[#This Row],[Created Date2]]*1</f>
        <v>45434</v>
      </c>
      <c r="L3361" s="183">
        <f>YEAR(All_Opps[[#This Row],[Created_Date]])</f>
        <v>2024</v>
      </c>
      <c r="M3361" s="184">
        <f>WEEKNUM(All_Opps[[#This Row],[Created_Date]],16)</f>
        <v>21</v>
      </c>
      <c r="N3361" s="182">
        <f>All_Opps[[#This Row],[Close Date]]*1</f>
        <v>45436</v>
      </c>
      <c r="O3361" s="185">
        <f>YEAR(All_Opps[[#This Row],[Close_Date]])</f>
        <v>2024</v>
      </c>
      <c r="P3361" s="183">
        <f>MONTH(All_Opps[[#This Row],[Close Date]])</f>
        <v>5</v>
      </c>
      <c r="Q3361" s="181">
        <f>WEEKNUM(All_Opps[[#This Row],[Close Date]],1)</f>
        <v>21</v>
      </c>
      <c r="R336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61" s="4" t="s">
        <v>7033</v>
      </c>
      <c r="T3361" s="4" t="s">
        <v>7034</v>
      </c>
      <c r="U3361" s="68">
        <v>45436</v>
      </c>
      <c r="V3361" s="347" t="s">
        <v>18</v>
      </c>
      <c r="W3361" s="9">
        <v>41903</v>
      </c>
      <c r="X3361" s="4" t="s">
        <v>11</v>
      </c>
      <c r="Y3361" s="4" t="s">
        <v>5320</v>
      </c>
      <c r="Z3361" s="68">
        <v>45434</v>
      </c>
    </row>
    <row r="3362" spans="1:26" ht="12.75" x14ac:dyDescent="0.35">
      <c r="A33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3362" s="181" t="str">
        <f>IF(All_Opps[[#This Row],[WeekMod]]&lt;&gt;"",CONCATENATE(All_Opps[[#This Row],[Opp Year]],"-",TEXT(All_Opps[[#This Row],[WeekMod]],"00#")),"")</f>
        <v>2025-020</v>
      </c>
      <c r="C33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3362" s="181" t="str">
        <f>CONCATENATE(All_Opps[[#This Row],[Opp Year]],"-",TEXT(All_Opps[[#This Row],[Week]],"00#"))</f>
        <v>2025-020</v>
      </c>
      <c r="E3362" s="181">
        <f>IFERROR(VALUE(RIGHT(All_Opps[[#This Row],[Opportunity Name]],2)),"")</f>
        <v>2</v>
      </c>
      <c r="F3362" s="181">
        <f>IFERROR(("20"&amp;LEFT(All_Opps[[#This Row],[Opportunity Name]],2))*1,"")</f>
        <v>2025</v>
      </c>
      <c r="G3362" s="181" t="str">
        <f>MID(All_Opps[[#This Row],[Opportunity Name]],3,2)</f>
        <v>09</v>
      </c>
      <c r="H3362" s="181" t="str">
        <f>LEFT(All_Opps[[#This Row],[Opportunity Name]],7)</f>
        <v>2509-05</v>
      </c>
      <c r="I3362" s="181" t="str" cm="1">
        <f t="array" ref="I33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62" s="181" t="str">
        <f>YEAR(All_Opps[[#This Row],[Close_Date]])&amp;"-"&amp;TEXT(MONTH(All_Opps[[#This Row],[Close_Date]]),"00")</f>
        <v>2024-05</v>
      </c>
      <c r="K3362" s="182">
        <f>All_Opps[[#This Row],[Created Date2]]*1</f>
        <v>45425</v>
      </c>
      <c r="L3362" s="183">
        <f>YEAR(All_Opps[[#This Row],[Created_Date]])</f>
        <v>2024</v>
      </c>
      <c r="M3362" s="184">
        <f>WEEKNUM(All_Opps[[#This Row],[Created_Date]],16)</f>
        <v>20</v>
      </c>
      <c r="N3362" s="182">
        <f>All_Opps[[#This Row],[Close Date]]*1</f>
        <v>45427</v>
      </c>
      <c r="O3362" s="185">
        <f>YEAR(All_Opps[[#This Row],[Close_Date]])</f>
        <v>2024</v>
      </c>
      <c r="P3362" s="183">
        <f>MONTH(All_Opps[[#This Row],[Close Date]])</f>
        <v>5</v>
      </c>
      <c r="Q3362" s="181">
        <f>WEEKNUM(All_Opps[[#This Row],[Close Date]],1)</f>
        <v>20</v>
      </c>
      <c r="R336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476</v>
      </c>
      <c r="S3362" s="4" t="s">
        <v>7035</v>
      </c>
      <c r="T3362" s="4" t="s">
        <v>7036</v>
      </c>
      <c r="U3362" s="68">
        <v>45427</v>
      </c>
      <c r="V3362" s="347" t="s">
        <v>19</v>
      </c>
      <c r="W3362" s="341">
        <v>21991</v>
      </c>
      <c r="X3362" s="4" t="s">
        <v>13</v>
      </c>
      <c r="Y3362" s="4" t="s">
        <v>328</v>
      </c>
      <c r="Z3362" s="68">
        <v>45425</v>
      </c>
    </row>
    <row r="3363" spans="1:26" ht="12.75" x14ac:dyDescent="0.35">
      <c r="A33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3363" s="181" t="str">
        <f>IF(All_Opps[[#This Row],[WeekMod]]&lt;&gt;"",CONCATENATE(All_Opps[[#This Row],[Opp Year]],"-",TEXT(All_Opps[[#This Row],[WeekMod]],"00#")),"")</f>
        <v>2025-024</v>
      </c>
      <c r="C33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3363" s="181" t="str">
        <f>CONCATENATE(All_Opps[[#This Row],[Opp Year]],"-",TEXT(All_Opps[[#This Row],[Week]],"00#"))</f>
        <v>2025-024</v>
      </c>
      <c r="E3363" s="181">
        <f>IFERROR(VALUE(RIGHT(All_Opps[[#This Row],[Opportunity Name]],2)),"")</f>
        <v>2</v>
      </c>
      <c r="F3363" s="181">
        <f>IFERROR(("20"&amp;LEFT(All_Opps[[#This Row],[Opportunity Name]],2))*1,"")</f>
        <v>2025</v>
      </c>
      <c r="G3363" s="181" t="str">
        <f>MID(All_Opps[[#This Row],[Opportunity Name]],3,2)</f>
        <v>09</v>
      </c>
      <c r="H3363" s="181" t="str">
        <f>LEFT(All_Opps[[#This Row],[Opportunity Name]],7)</f>
        <v>2509-05</v>
      </c>
      <c r="I3363" s="181" t="str" cm="1">
        <f t="array" ref="I33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63" s="181" t="str">
        <f>YEAR(All_Opps[[#This Row],[Close_Date]])&amp;"-"&amp;TEXT(MONTH(All_Opps[[#This Row],[Close_Date]]),"00")</f>
        <v>2024-06</v>
      </c>
      <c r="K3363" s="182">
        <f>All_Opps[[#This Row],[Created Date2]]*1</f>
        <v>45442</v>
      </c>
      <c r="L3363" s="183">
        <f>YEAR(All_Opps[[#This Row],[Created_Date]])</f>
        <v>2024</v>
      </c>
      <c r="M3363" s="184">
        <f>WEEKNUM(All_Opps[[#This Row],[Created_Date]],16)</f>
        <v>22</v>
      </c>
      <c r="N3363" s="182">
        <f>All_Opps[[#This Row],[Close Date]]*1</f>
        <v>45452</v>
      </c>
      <c r="O3363" s="185">
        <f>YEAR(All_Opps[[#This Row],[Close_Date]])</f>
        <v>2024</v>
      </c>
      <c r="P3363" s="183">
        <f>MONTH(All_Opps[[#This Row],[Close Date]])</f>
        <v>6</v>
      </c>
      <c r="Q3363" s="181">
        <f>WEEKNUM(All_Opps[[#This Row],[Close Date]],1)</f>
        <v>24</v>
      </c>
      <c r="R336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459</v>
      </c>
      <c r="S3363" s="4" t="s">
        <v>7037</v>
      </c>
      <c r="T3363" s="4" t="s">
        <v>7038</v>
      </c>
      <c r="U3363" s="68">
        <v>45452</v>
      </c>
      <c r="V3363" s="347" t="s">
        <v>19</v>
      </c>
      <c r="W3363" s="341">
        <v>21415</v>
      </c>
      <c r="X3363" s="4" t="s">
        <v>11</v>
      </c>
      <c r="Y3363" s="4" t="s">
        <v>328</v>
      </c>
      <c r="Z3363" s="68">
        <v>45442</v>
      </c>
    </row>
    <row r="3364" spans="1:26" ht="12.75" x14ac:dyDescent="0.35">
      <c r="A33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3364" s="181" t="str">
        <f>IF(All_Opps[[#This Row],[WeekMod]]&lt;&gt;"",CONCATENATE(All_Opps[[#This Row],[Opp Year]],"-",TEXT(All_Opps[[#This Row],[WeekMod]],"00#")),"")</f>
        <v>2024-071</v>
      </c>
      <c r="C33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3364" s="181" t="str">
        <f>CONCATENATE(All_Opps[[#This Row],[Opp Year]],"-",TEXT(All_Opps[[#This Row],[Week]],"00#"))</f>
        <v>2024-071</v>
      </c>
      <c r="E3364" s="181">
        <f>IFERROR(VALUE(RIGHT(All_Opps[[#This Row],[Opportunity Name]],2)),"")</f>
        <v>3</v>
      </c>
      <c r="F3364" s="181">
        <f>IFERROR(("20"&amp;LEFT(All_Opps[[#This Row],[Opportunity Name]],2))*1,"")</f>
        <v>2024</v>
      </c>
      <c r="G3364" s="181" t="str">
        <f>MID(All_Opps[[#This Row],[Opportunity Name]],3,2)</f>
        <v>09</v>
      </c>
      <c r="H3364" s="181" t="str">
        <f>LEFT(All_Opps[[#This Row],[Opportunity Name]],7)</f>
        <v>2409 As</v>
      </c>
      <c r="I3364" s="181" t="str" cm="1">
        <f t="array" ref="I33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64" s="181" t="str">
        <f>YEAR(All_Opps[[#This Row],[Close_Date]])&amp;"-"&amp;TEXT(MONTH(All_Opps[[#This Row],[Close_Date]]),"00")</f>
        <v>2024-05</v>
      </c>
      <c r="K3364" s="182">
        <f>All_Opps[[#This Row],[Created Date2]]*1</f>
        <v>45372</v>
      </c>
      <c r="L3364" s="183">
        <f>YEAR(All_Opps[[#This Row],[Created_Date]])</f>
        <v>2024</v>
      </c>
      <c r="M3364" s="184">
        <f>WEEKNUM(All_Opps[[#This Row],[Created_Date]],16)</f>
        <v>12</v>
      </c>
      <c r="N3364" s="182">
        <f>All_Opps[[#This Row],[Close Date]]*1</f>
        <v>45418</v>
      </c>
      <c r="O3364" s="185">
        <f>YEAR(All_Opps[[#This Row],[Close_Date]])</f>
        <v>2024</v>
      </c>
      <c r="P3364" s="183">
        <f>MONTH(All_Opps[[#This Row],[Close Date]])</f>
        <v>5</v>
      </c>
      <c r="Q3364" s="181">
        <f>WEEKNUM(All_Opps[[#This Row],[Close Date]],1)</f>
        <v>19</v>
      </c>
      <c r="R336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64" s="4" t="s">
        <v>7039</v>
      </c>
      <c r="T3364" s="4" t="s">
        <v>7040</v>
      </c>
      <c r="U3364" s="68">
        <v>45418</v>
      </c>
      <c r="V3364" s="347" t="s">
        <v>18</v>
      </c>
      <c r="W3364" s="9">
        <v>14032</v>
      </c>
      <c r="X3364" s="4" t="s">
        <v>13</v>
      </c>
      <c r="Y3364" s="4" t="s">
        <v>1285</v>
      </c>
      <c r="Z3364" s="68">
        <v>45372</v>
      </c>
    </row>
    <row r="3365" spans="1:26" ht="12.75" x14ac:dyDescent="0.35">
      <c r="A33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3365" s="181" t="str">
        <f>IF(All_Opps[[#This Row],[WeekMod]]&lt;&gt;"",CONCATENATE(All_Opps[[#This Row],[Opp Year]],"-",TEXT(All_Opps[[#This Row],[WeekMod]],"00#")),"")</f>
        <v>2025-025</v>
      </c>
      <c r="C33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3365" s="181" t="str">
        <f>CONCATENATE(All_Opps[[#This Row],[Opp Year]],"-",TEXT(All_Opps[[#This Row],[Week]],"00#"))</f>
        <v>2025-025</v>
      </c>
      <c r="E3365" s="181">
        <f>IFERROR(VALUE(RIGHT(All_Opps[[#This Row],[Opportunity Name]],2)),"")</f>
        <v>2</v>
      </c>
      <c r="F3365" s="181">
        <f>IFERROR(("20"&amp;LEFT(All_Opps[[#This Row],[Opportunity Name]],2))*1,"")</f>
        <v>2025</v>
      </c>
      <c r="G3365" s="181" t="str">
        <f>MID(All_Opps[[#This Row],[Opportunity Name]],3,2)</f>
        <v>08</v>
      </c>
      <c r="H3365" s="181" t="str">
        <f>LEFT(All_Opps[[#This Row],[Opportunity Name]],7)</f>
        <v>2508 Ta</v>
      </c>
      <c r="I3365" s="181" t="str" cm="1">
        <f t="array" ref="I33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65" s="181" t="str">
        <f>YEAR(All_Opps[[#This Row],[Close_Date]])&amp;"-"&amp;TEXT(MONTH(All_Opps[[#This Row],[Close_Date]]),"00")</f>
        <v>2024-06</v>
      </c>
      <c r="K3365" s="182">
        <f>All_Opps[[#This Row],[Created Date2]]*1</f>
        <v>45439</v>
      </c>
      <c r="L3365" s="183">
        <f>YEAR(All_Opps[[#This Row],[Created_Date]])</f>
        <v>2024</v>
      </c>
      <c r="M3365" s="184">
        <f>WEEKNUM(All_Opps[[#This Row],[Created_Date]],16)</f>
        <v>22</v>
      </c>
      <c r="N3365" s="182">
        <f>All_Opps[[#This Row],[Close Date]]*1</f>
        <v>45464</v>
      </c>
      <c r="O3365" s="185">
        <f>YEAR(All_Opps[[#This Row],[Close_Date]])</f>
        <v>2024</v>
      </c>
      <c r="P3365" s="183">
        <f>MONTH(All_Opps[[#This Row],[Close Date]])</f>
        <v>6</v>
      </c>
      <c r="Q3365" s="181">
        <f>WEEKNUM(All_Opps[[#This Row],[Close Date]],1)</f>
        <v>25</v>
      </c>
      <c r="R336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65" s="4" t="s">
        <v>7041</v>
      </c>
      <c r="T3365" s="4" t="s">
        <v>7042</v>
      </c>
      <c r="U3365" s="68">
        <v>45464</v>
      </c>
      <c r="V3365" s="347" t="s">
        <v>18</v>
      </c>
      <c r="W3365" s="9">
        <v>18235</v>
      </c>
      <c r="X3365" s="4" t="s">
        <v>186</v>
      </c>
      <c r="Y3365" s="4" t="s">
        <v>1285</v>
      </c>
      <c r="Z3365" s="68">
        <v>45439</v>
      </c>
    </row>
    <row r="3366" spans="1:26" ht="12.75" x14ac:dyDescent="0.35">
      <c r="A33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366" s="181" t="str">
        <f>IF(All_Opps[[#This Row],[WeekMod]]&lt;&gt;"",CONCATENATE(All_Opps[[#This Row],[Opp Year]],"-",TEXT(All_Opps[[#This Row],[WeekMod]],"00#")),"")</f>
        <v>2024-073</v>
      </c>
      <c r="C33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366" s="181" t="str">
        <f>CONCATENATE(All_Opps[[#This Row],[Opp Year]],"-",TEXT(All_Opps[[#This Row],[Week]],"00#"))</f>
        <v>2024-073</v>
      </c>
      <c r="E3366" s="181">
        <f>IFERROR(VALUE(RIGHT(All_Opps[[#This Row],[Opportunity Name]],2)),"")</f>
        <v>2</v>
      </c>
      <c r="F3366" s="181">
        <f>IFERROR(("20"&amp;LEFT(All_Opps[[#This Row],[Opportunity Name]],2))*1,"")</f>
        <v>2024</v>
      </c>
      <c r="G3366" s="181" t="str">
        <f>MID(All_Opps[[#This Row],[Opportunity Name]],3,2)</f>
        <v>11</v>
      </c>
      <c r="H3366" s="181" t="str">
        <f>LEFT(All_Opps[[#This Row],[Opportunity Name]],7)</f>
        <v>2411 Ur</v>
      </c>
      <c r="I3366" s="181" t="str" cm="1">
        <f t="array" ref="I33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66" s="181" t="str">
        <f>YEAR(All_Opps[[#This Row],[Close_Date]])&amp;"-"&amp;TEXT(MONTH(All_Opps[[#This Row],[Close_Date]]),"00")</f>
        <v>2024-05</v>
      </c>
      <c r="K3366" s="182">
        <f>All_Opps[[#This Row],[Created Date2]]*1</f>
        <v>45436</v>
      </c>
      <c r="L3366" s="183">
        <f>YEAR(All_Opps[[#This Row],[Created_Date]])</f>
        <v>2024</v>
      </c>
      <c r="M3366" s="184">
        <f>WEEKNUM(All_Opps[[#This Row],[Created_Date]],16)</f>
        <v>21</v>
      </c>
      <c r="N3366" s="182">
        <f>All_Opps[[#This Row],[Close Date]]*1</f>
        <v>45436</v>
      </c>
      <c r="O3366" s="185">
        <f>YEAR(All_Opps[[#This Row],[Close_Date]])</f>
        <v>2024</v>
      </c>
      <c r="P3366" s="183">
        <f>MONTH(All_Opps[[#This Row],[Close Date]])</f>
        <v>5</v>
      </c>
      <c r="Q3366" s="181">
        <f>WEEKNUM(All_Opps[[#This Row],[Close Date]],1)</f>
        <v>21</v>
      </c>
      <c r="R336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66" s="4" t="s">
        <v>7043</v>
      </c>
      <c r="T3366" s="4" t="s">
        <v>7044</v>
      </c>
      <c r="U3366" s="68">
        <v>45436</v>
      </c>
      <c r="V3366" s="347" t="s">
        <v>18</v>
      </c>
      <c r="W3366" s="9">
        <v>59808</v>
      </c>
      <c r="X3366" s="4" t="s">
        <v>24</v>
      </c>
      <c r="Y3366" s="4" t="s">
        <v>1285</v>
      </c>
      <c r="Z3366" s="68">
        <v>45436</v>
      </c>
    </row>
    <row r="3367" spans="1:26" ht="12.75" x14ac:dyDescent="0.35">
      <c r="A33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3367" s="181" t="str">
        <f>IF(All_Opps[[#This Row],[WeekMod]]&lt;&gt;"",CONCATENATE(All_Opps[[#This Row],[Opp Year]],"-",TEXT(All_Opps[[#This Row],[WeekMod]],"00#")),"")</f>
        <v>2024-077</v>
      </c>
      <c r="C33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3367" s="181" t="str">
        <f>CONCATENATE(All_Opps[[#This Row],[Opp Year]],"-",TEXT(All_Opps[[#This Row],[Week]],"00#"))</f>
        <v>2024-077</v>
      </c>
      <c r="E3367" s="181">
        <f>IFERROR(VALUE(RIGHT(All_Opps[[#This Row],[Opportunity Name]],2)),"")</f>
        <v>4</v>
      </c>
      <c r="F3367" s="181">
        <f>IFERROR(("20"&amp;LEFT(All_Opps[[#This Row],[Opportunity Name]],2))*1,"")</f>
        <v>2024</v>
      </c>
      <c r="G3367" s="181" t="str">
        <f>MID(All_Opps[[#This Row],[Opportunity Name]],3,2)</f>
        <v>12</v>
      </c>
      <c r="H3367" s="181" t="str">
        <f>LEFT(All_Opps[[#This Row],[Opportunity Name]],7)</f>
        <v>2412 Ea</v>
      </c>
      <c r="I3367" s="181" t="str" cm="1">
        <f t="array" ref="I33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67" s="181" t="str">
        <f>YEAR(All_Opps[[#This Row],[Close_Date]])&amp;"-"&amp;TEXT(MONTH(All_Opps[[#This Row],[Close_Date]]),"00")</f>
        <v>2024-06</v>
      </c>
      <c r="K3367" s="182">
        <f>All_Opps[[#This Row],[Created Date2]]*1</f>
        <v>45452</v>
      </c>
      <c r="L3367" s="183">
        <f>YEAR(All_Opps[[#This Row],[Created_Date]])</f>
        <v>2024</v>
      </c>
      <c r="M3367" s="184">
        <f>WEEKNUM(All_Opps[[#This Row],[Created_Date]],16)</f>
        <v>24</v>
      </c>
      <c r="N3367" s="182">
        <f>All_Opps[[#This Row],[Close Date]]*1</f>
        <v>45459</v>
      </c>
      <c r="O3367" s="185">
        <f>YEAR(All_Opps[[#This Row],[Close_Date]])</f>
        <v>2024</v>
      </c>
      <c r="P3367" s="183">
        <f>MONTH(All_Opps[[#This Row],[Close Date]])</f>
        <v>6</v>
      </c>
      <c r="Q3367" s="181">
        <f>WEEKNUM(All_Opps[[#This Row],[Close Date]],1)</f>
        <v>25</v>
      </c>
      <c r="R336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67" s="4" t="s">
        <v>7045</v>
      </c>
      <c r="T3367" s="4" t="s">
        <v>7046</v>
      </c>
      <c r="U3367" s="68">
        <v>45459</v>
      </c>
      <c r="V3367" s="347" t="s">
        <v>18</v>
      </c>
      <c r="W3367" s="341">
        <v>122471</v>
      </c>
      <c r="X3367" s="4" t="s">
        <v>11</v>
      </c>
      <c r="Y3367" s="4" t="s">
        <v>328</v>
      </c>
      <c r="Z3367" s="68">
        <v>45452</v>
      </c>
    </row>
    <row r="3368" spans="1:26" ht="12.75" x14ac:dyDescent="0.35">
      <c r="A33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3368" s="181" t="str">
        <f>IF(All_Opps[[#This Row],[WeekMod]]&lt;&gt;"",CONCATENATE(All_Opps[[#This Row],[Opp Year]],"-",TEXT(All_Opps[[#This Row],[WeekMod]],"00#")),"")</f>
        <v>2025-019</v>
      </c>
      <c r="C33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3368" s="181" t="str">
        <f>CONCATENATE(All_Opps[[#This Row],[Opp Year]],"-",TEXT(All_Opps[[#This Row],[Week]],"00#"))</f>
        <v>2025-019</v>
      </c>
      <c r="E3368" s="181">
        <f>IFERROR(VALUE(RIGHT(All_Opps[[#This Row],[Opportunity Name]],2)),"")</f>
        <v>2</v>
      </c>
      <c r="F3368" s="181">
        <f>IFERROR(("20"&amp;LEFT(All_Opps[[#This Row],[Opportunity Name]],2))*1,"")</f>
        <v>2025</v>
      </c>
      <c r="G3368" s="181" t="str">
        <f>MID(All_Opps[[#This Row],[Opportunity Name]],3,2)</f>
        <v>08</v>
      </c>
      <c r="H3368" s="181" t="str">
        <f>LEFT(All_Opps[[#This Row],[Opportunity Name]],7)</f>
        <v>2508-08</v>
      </c>
      <c r="I3368" s="181" t="str" cm="1">
        <f t="array" ref="I33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68" s="181" t="str">
        <f>YEAR(All_Opps[[#This Row],[Close_Date]])&amp;"-"&amp;TEXT(MONTH(All_Opps[[#This Row],[Close_Date]]),"00")</f>
        <v>2024-05</v>
      </c>
      <c r="K3368" s="182">
        <f>All_Opps[[#This Row],[Created Date2]]*1</f>
        <v>45422</v>
      </c>
      <c r="L3368" s="183">
        <f>YEAR(All_Opps[[#This Row],[Created_Date]])</f>
        <v>2024</v>
      </c>
      <c r="M3368" s="184">
        <f>WEEKNUM(All_Opps[[#This Row],[Created_Date]],16)</f>
        <v>19</v>
      </c>
      <c r="N3368" s="182">
        <f>All_Opps[[#This Row],[Close Date]]*1</f>
        <v>45423</v>
      </c>
      <c r="O3368" s="185">
        <f>YEAR(All_Opps[[#This Row],[Close_Date]])</f>
        <v>2024</v>
      </c>
      <c r="P3368" s="183">
        <f>MONTH(All_Opps[[#This Row],[Close Date]])</f>
        <v>5</v>
      </c>
      <c r="Q3368" s="181">
        <f>WEEKNUM(All_Opps[[#This Row],[Close Date]],1)</f>
        <v>19</v>
      </c>
      <c r="R336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448</v>
      </c>
      <c r="S3368" s="4" t="s">
        <v>7047</v>
      </c>
      <c r="T3368" s="4" t="s">
        <v>7048</v>
      </c>
      <c r="U3368" s="68">
        <v>45423</v>
      </c>
      <c r="V3368" s="347" t="s">
        <v>19</v>
      </c>
      <c r="W3368" s="9">
        <v>45408</v>
      </c>
      <c r="X3368" s="4" t="s">
        <v>11</v>
      </c>
      <c r="Y3368" s="4" t="s">
        <v>1285</v>
      </c>
      <c r="Z3368" s="68">
        <v>45422</v>
      </c>
    </row>
    <row r="3369" spans="1:26" ht="12.75" x14ac:dyDescent="0.35">
      <c r="A33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3369" s="181" t="str">
        <f>IF(All_Opps[[#This Row],[WeekMod]]&lt;&gt;"",CONCATENATE(All_Opps[[#This Row],[Opp Year]],"-",TEXT(All_Opps[[#This Row],[WeekMod]],"00#")),"")</f>
        <v>2025-024</v>
      </c>
      <c r="C33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3369" s="181" t="str">
        <f>CONCATENATE(All_Opps[[#This Row],[Opp Year]],"-",TEXT(All_Opps[[#This Row],[Week]],"00#"))</f>
        <v>2025-024</v>
      </c>
      <c r="E3369" s="181">
        <f>IFERROR(VALUE(RIGHT(All_Opps[[#This Row],[Opportunity Name]],2)),"")</f>
        <v>2</v>
      </c>
      <c r="F3369" s="181">
        <f>IFERROR(("20"&amp;LEFT(All_Opps[[#This Row],[Opportunity Name]],2))*1,"")</f>
        <v>2025</v>
      </c>
      <c r="G3369" s="181" t="str">
        <f>MID(All_Opps[[#This Row],[Opportunity Name]],3,2)</f>
        <v>02</v>
      </c>
      <c r="H3369" s="181" t="str">
        <f>LEFT(All_Opps[[#This Row],[Opportunity Name]],7)</f>
        <v>2502-06</v>
      </c>
      <c r="I3369" s="181" t="str" cm="1">
        <f t="array" ref="I33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69" s="181" t="str">
        <f>YEAR(All_Opps[[#This Row],[Close_Date]])&amp;"-"&amp;TEXT(MONTH(All_Opps[[#This Row],[Close_Date]]),"00")</f>
        <v>2024-06</v>
      </c>
      <c r="K3369" s="182">
        <f>All_Opps[[#This Row],[Created Date2]]*1</f>
        <v>45450</v>
      </c>
      <c r="L3369" s="183">
        <f>YEAR(All_Opps[[#This Row],[Created_Date]])</f>
        <v>2024</v>
      </c>
      <c r="M3369" s="184">
        <f>WEEKNUM(All_Opps[[#This Row],[Created_Date]],16)</f>
        <v>23</v>
      </c>
      <c r="N3369" s="182">
        <f>All_Opps[[#This Row],[Close Date]]*1</f>
        <v>45453</v>
      </c>
      <c r="O3369" s="185">
        <f>YEAR(All_Opps[[#This Row],[Close_Date]])</f>
        <v>2024</v>
      </c>
      <c r="P3369" s="183">
        <f>MONTH(All_Opps[[#This Row],[Close Date]])</f>
        <v>6</v>
      </c>
      <c r="Q3369" s="181">
        <f>WEEKNUM(All_Opps[[#This Row],[Close Date]],1)</f>
        <v>24</v>
      </c>
      <c r="R336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239</v>
      </c>
      <c r="S3369" s="4" t="s">
        <v>7049</v>
      </c>
      <c r="T3369" s="4" t="s">
        <v>7050</v>
      </c>
      <c r="U3369" s="68">
        <v>45453</v>
      </c>
      <c r="V3369" s="347" t="s">
        <v>19</v>
      </c>
      <c r="W3369" s="341">
        <v>41542</v>
      </c>
      <c r="X3369" s="4" t="s">
        <v>16</v>
      </c>
      <c r="Y3369" s="4" t="s">
        <v>328</v>
      </c>
      <c r="Z3369" s="68">
        <v>45450</v>
      </c>
    </row>
    <row r="3370" spans="1:26" ht="12.75" x14ac:dyDescent="0.35">
      <c r="A33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3370" s="181" t="str">
        <f>IF(All_Opps[[#This Row],[WeekMod]]&lt;&gt;"",CONCATENATE(All_Opps[[#This Row],[Opp Year]],"-",TEXT(All_Opps[[#This Row],[WeekMod]],"00#")),"")</f>
        <v>2025-024</v>
      </c>
      <c r="C33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3370" s="181" t="str">
        <f>CONCATENATE(All_Opps[[#This Row],[Opp Year]],"-",TEXT(All_Opps[[#This Row],[Week]],"00#"))</f>
        <v>2025-024</v>
      </c>
      <c r="E3370" s="181">
        <f>IFERROR(VALUE(RIGHT(All_Opps[[#This Row],[Opportunity Name]],2)),"")</f>
        <v>2</v>
      </c>
      <c r="F3370" s="181">
        <f>IFERROR(("20"&amp;LEFT(All_Opps[[#This Row],[Opportunity Name]],2))*1,"")</f>
        <v>2025</v>
      </c>
      <c r="G3370" s="181" t="str">
        <f>MID(All_Opps[[#This Row],[Opportunity Name]],3,2)</f>
        <v>06</v>
      </c>
      <c r="H3370" s="181" t="str">
        <f>LEFT(All_Opps[[#This Row],[Opportunity Name]],7)</f>
        <v>2506 Li</v>
      </c>
      <c r="I3370" s="181" t="str" cm="1">
        <f t="array" ref="I33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70" s="181" t="str">
        <f>YEAR(All_Opps[[#This Row],[Close_Date]])&amp;"-"&amp;TEXT(MONTH(All_Opps[[#This Row],[Close_Date]]),"00")</f>
        <v>2024-06</v>
      </c>
      <c r="K3370" s="182">
        <f>All_Opps[[#This Row],[Created Date2]]*1</f>
        <v>45435</v>
      </c>
      <c r="L3370" s="183">
        <f>YEAR(All_Opps[[#This Row],[Created_Date]])</f>
        <v>2024</v>
      </c>
      <c r="M3370" s="184">
        <f>WEEKNUM(All_Opps[[#This Row],[Created_Date]],16)</f>
        <v>21</v>
      </c>
      <c r="N3370" s="182">
        <f>All_Opps[[#This Row],[Close Date]]*1</f>
        <v>45453</v>
      </c>
      <c r="O3370" s="185">
        <f>YEAR(All_Opps[[#This Row],[Close_Date]])</f>
        <v>2024</v>
      </c>
      <c r="P3370" s="183">
        <f>MONTH(All_Opps[[#This Row],[Close Date]])</f>
        <v>6</v>
      </c>
      <c r="Q3370" s="181">
        <f>WEEKNUM(All_Opps[[#This Row],[Close Date]],1)</f>
        <v>24</v>
      </c>
      <c r="R337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70" s="4" t="s">
        <v>7051</v>
      </c>
      <c r="T3370" s="4" t="s">
        <v>7052</v>
      </c>
      <c r="U3370" s="68">
        <v>45453</v>
      </c>
      <c r="V3370" s="347" t="s">
        <v>18</v>
      </c>
      <c r="W3370" s="9">
        <v>74671</v>
      </c>
      <c r="X3370" s="4" t="s">
        <v>5</v>
      </c>
      <c r="Y3370" s="4" t="s">
        <v>1285</v>
      </c>
      <c r="Z3370" s="68">
        <v>45435</v>
      </c>
    </row>
    <row r="3371" spans="1:26" ht="12.75" x14ac:dyDescent="0.35">
      <c r="A33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3371" s="181" t="str">
        <f>IF(All_Opps[[#This Row],[WeekMod]]&lt;&gt;"",CONCATENATE(All_Opps[[#This Row],[Opp Year]],"-",TEXT(All_Opps[[#This Row],[WeekMod]],"00#")),"")</f>
        <v>2024-080</v>
      </c>
      <c r="C33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3371" s="181" t="str">
        <f>CONCATENATE(All_Opps[[#This Row],[Opp Year]],"-",TEXT(All_Opps[[#This Row],[Week]],"00#"))</f>
        <v>2024-080</v>
      </c>
      <c r="E3371" s="181">
        <f>IFERROR(VALUE(RIGHT(All_Opps[[#This Row],[Opportunity Name]],2)),"")</f>
        <v>4</v>
      </c>
      <c r="F3371" s="181">
        <f>IFERROR(("20"&amp;LEFT(All_Opps[[#This Row],[Opportunity Name]],2))*1,"")</f>
        <v>2024</v>
      </c>
      <c r="G3371" s="181" t="str">
        <f>MID(All_Opps[[#This Row],[Opportunity Name]],3,2)</f>
        <v>10</v>
      </c>
      <c r="H3371" s="181" t="str">
        <f>LEFT(All_Opps[[#This Row],[Opportunity Name]],7)</f>
        <v>2410 Je</v>
      </c>
      <c r="I3371" s="181" t="str" cm="1">
        <f t="array" ref="I33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71" s="181" t="str">
        <f>YEAR(All_Opps[[#This Row],[Close_Date]])&amp;"-"&amp;TEXT(MONTH(All_Opps[[#This Row],[Close_Date]]),"00")</f>
        <v>2024-07</v>
      </c>
      <c r="K3371" s="182">
        <f>All_Opps[[#This Row],[Created Date2]]*1</f>
        <v>45469</v>
      </c>
      <c r="L3371" s="183">
        <f>YEAR(All_Opps[[#This Row],[Created_Date]])</f>
        <v>2024</v>
      </c>
      <c r="M3371" s="184">
        <f>WEEKNUM(All_Opps[[#This Row],[Created_Date]],16)</f>
        <v>26</v>
      </c>
      <c r="N3371" s="182">
        <f>All_Opps[[#This Row],[Close Date]]*1</f>
        <v>45480</v>
      </c>
      <c r="O3371" s="185">
        <f>YEAR(All_Opps[[#This Row],[Close_Date]])</f>
        <v>2024</v>
      </c>
      <c r="P3371" s="183">
        <f>MONTH(All_Opps[[#This Row],[Close Date]])</f>
        <v>7</v>
      </c>
      <c r="Q3371" s="181">
        <f>WEEKNUM(All_Opps[[#This Row],[Close Date]],1)</f>
        <v>28</v>
      </c>
      <c r="R337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71" s="4" t="s">
        <v>7053</v>
      </c>
      <c r="T3371" s="4" t="s">
        <v>7054</v>
      </c>
      <c r="U3371" s="68">
        <v>45480</v>
      </c>
      <c r="V3371" s="347" t="s">
        <v>18</v>
      </c>
      <c r="W3371" s="9">
        <v>40922</v>
      </c>
      <c r="X3371" s="4" t="s">
        <v>11</v>
      </c>
      <c r="Y3371" s="4" t="s">
        <v>7055</v>
      </c>
      <c r="Z3371" s="68">
        <v>45469</v>
      </c>
    </row>
    <row r="3372" spans="1:26" ht="12.75" x14ac:dyDescent="0.35">
      <c r="A33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3372" s="181" t="str">
        <f>IF(All_Opps[[#This Row],[WeekMod]]&lt;&gt;"",CONCATENATE(All_Opps[[#This Row],[Opp Year]],"-",TEXT(All_Opps[[#This Row],[WeekMod]],"00#")),"")</f>
        <v>2025-028</v>
      </c>
      <c r="C33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3372" s="181" t="str">
        <f>CONCATENATE(All_Opps[[#This Row],[Opp Year]],"-",TEXT(All_Opps[[#This Row],[Week]],"00#"))</f>
        <v>2025-028</v>
      </c>
      <c r="E3372" s="181">
        <f>IFERROR(VALUE(RIGHT(All_Opps[[#This Row],[Opportunity Name]],2)),"")</f>
        <v>1</v>
      </c>
      <c r="F3372" s="181">
        <f>IFERROR(("20"&amp;LEFT(All_Opps[[#This Row],[Opportunity Name]],2))*1,"")</f>
        <v>2025</v>
      </c>
      <c r="G3372" s="181" t="str">
        <f>MID(All_Opps[[#This Row],[Opportunity Name]],3,2)</f>
        <v>04</v>
      </c>
      <c r="H3372" s="181" t="str">
        <f>LEFT(All_Opps[[#This Row],[Opportunity Name]],7)</f>
        <v>2504-04</v>
      </c>
      <c r="I3372" s="181" t="str" cm="1">
        <f t="array" ref="I33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72" s="181" t="str">
        <f>YEAR(All_Opps[[#This Row],[Close_Date]])&amp;"-"&amp;TEXT(MONTH(All_Opps[[#This Row],[Close_Date]]),"00")</f>
        <v>2024-07</v>
      </c>
      <c r="K3372" s="182">
        <f>All_Opps[[#This Row],[Created Date2]]*1</f>
        <v>45481</v>
      </c>
      <c r="L3372" s="183">
        <f>YEAR(All_Opps[[#This Row],[Created_Date]])</f>
        <v>2024</v>
      </c>
      <c r="M3372" s="184">
        <f>WEEKNUM(All_Opps[[#This Row],[Created_Date]],16)</f>
        <v>28</v>
      </c>
      <c r="N3372" s="182">
        <f>All_Opps[[#This Row],[Close Date]]*1</f>
        <v>45481</v>
      </c>
      <c r="O3372" s="185">
        <f>YEAR(All_Opps[[#This Row],[Close_Date]])</f>
        <v>2024</v>
      </c>
      <c r="P3372" s="183">
        <f>MONTH(All_Opps[[#This Row],[Close Date]])</f>
        <v>7</v>
      </c>
      <c r="Q3372" s="181">
        <f>WEEKNUM(All_Opps[[#This Row],[Close Date]],1)</f>
        <v>28</v>
      </c>
      <c r="R337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267</v>
      </c>
      <c r="S3372" s="4" t="s">
        <v>7056</v>
      </c>
      <c r="T3372" s="4" t="s">
        <v>7057</v>
      </c>
      <c r="U3372" s="68">
        <v>45481</v>
      </c>
      <c r="V3372" s="347" t="s">
        <v>19</v>
      </c>
      <c r="W3372" s="341">
        <v>9441</v>
      </c>
      <c r="X3372" s="4" t="s">
        <v>159</v>
      </c>
      <c r="Y3372" s="4" t="s">
        <v>328</v>
      </c>
      <c r="Z3372" s="68">
        <v>45481</v>
      </c>
    </row>
    <row r="3373" spans="1:26" ht="12.75" x14ac:dyDescent="0.35">
      <c r="A33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3373" s="181" t="str">
        <f>IF(All_Opps[[#This Row],[WeekMod]]&lt;&gt;"",CONCATENATE(All_Opps[[#This Row],[Opp Year]],"-",TEXT(All_Opps[[#This Row],[WeekMod]],"00#")),"")</f>
        <v>2025-026</v>
      </c>
      <c r="C33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3373" s="181" t="str">
        <f>CONCATENATE(All_Opps[[#This Row],[Opp Year]],"-",TEXT(All_Opps[[#This Row],[Week]],"00#"))</f>
        <v>2025-026</v>
      </c>
      <c r="E3373" s="181">
        <f>IFERROR(VALUE(RIGHT(All_Opps[[#This Row],[Opportunity Name]],2)),"")</f>
        <v>1</v>
      </c>
      <c r="F3373" s="181">
        <f>IFERROR(("20"&amp;LEFT(All_Opps[[#This Row],[Opportunity Name]],2))*1,"")</f>
        <v>2025</v>
      </c>
      <c r="G3373" s="181" t="str">
        <f>MID(All_Opps[[#This Row],[Opportunity Name]],3,2)</f>
        <v>04</v>
      </c>
      <c r="H3373" s="181" t="str">
        <f>LEFT(All_Opps[[#This Row],[Opportunity Name]],7)</f>
        <v>2504-04</v>
      </c>
      <c r="I3373" s="181" t="str" cm="1">
        <f t="array" ref="I33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73" s="181" t="str">
        <f>YEAR(All_Opps[[#This Row],[Close_Date]])&amp;"-"&amp;TEXT(MONTH(All_Opps[[#This Row],[Close_Date]]),"00")</f>
        <v>2024-06</v>
      </c>
      <c r="K3373" s="182">
        <f>All_Opps[[#This Row],[Created Date2]]*1</f>
        <v>45471</v>
      </c>
      <c r="L3373" s="183">
        <f>YEAR(All_Opps[[#This Row],[Created_Date]])</f>
        <v>2024</v>
      </c>
      <c r="M3373" s="184">
        <f>WEEKNUM(All_Opps[[#This Row],[Created_Date]],16)</f>
        <v>26</v>
      </c>
      <c r="N3373" s="182">
        <f>All_Opps[[#This Row],[Close Date]]*1</f>
        <v>45471</v>
      </c>
      <c r="O3373" s="185">
        <f>YEAR(All_Opps[[#This Row],[Close_Date]])</f>
        <v>2024</v>
      </c>
      <c r="P3373" s="183">
        <f>MONTH(All_Opps[[#This Row],[Close Date]])</f>
        <v>6</v>
      </c>
      <c r="Q3373" s="181">
        <f>WEEKNUM(All_Opps[[#This Row],[Close Date]],1)</f>
        <v>26</v>
      </c>
      <c r="R337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277</v>
      </c>
      <c r="S3373" s="4" t="s">
        <v>7058</v>
      </c>
      <c r="T3373" s="4" t="s">
        <v>7059</v>
      </c>
      <c r="U3373" s="68">
        <v>45471</v>
      </c>
      <c r="V3373" s="347" t="s">
        <v>19</v>
      </c>
      <c r="W3373" s="341">
        <v>8390</v>
      </c>
      <c r="X3373" s="4" t="s">
        <v>13</v>
      </c>
      <c r="Y3373" s="4" t="s">
        <v>328</v>
      </c>
      <c r="Z3373" s="68">
        <v>45471</v>
      </c>
    </row>
    <row r="3374" spans="1:26" ht="12.75" x14ac:dyDescent="0.35">
      <c r="A33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3374" s="181" t="str">
        <f>IF(All_Opps[[#This Row],[WeekMod]]&lt;&gt;"",CONCATENATE(All_Opps[[#This Row],[Opp Year]],"-",TEXT(All_Opps[[#This Row],[WeekMod]],"00#")),"")</f>
        <v>2025-026</v>
      </c>
      <c r="C33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3374" s="181" t="str">
        <f>CONCATENATE(All_Opps[[#This Row],[Opp Year]],"-",TEXT(All_Opps[[#This Row],[Week]],"00#"))</f>
        <v>2025-026</v>
      </c>
      <c r="E3374" s="181">
        <f>IFERROR(VALUE(RIGHT(All_Opps[[#This Row],[Opportunity Name]],2)),"")</f>
        <v>1</v>
      </c>
      <c r="F3374" s="181">
        <f>IFERROR(("20"&amp;LEFT(All_Opps[[#This Row],[Opportunity Name]],2))*1,"")</f>
        <v>2025</v>
      </c>
      <c r="G3374" s="181" t="str">
        <f>MID(All_Opps[[#This Row],[Opportunity Name]],3,2)</f>
        <v>04</v>
      </c>
      <c r="H3374" s="181" t="str">
        <f>LEFT(All_Opps[[#This Row],[Opportunity Name]],7)</f>
        <v>2504-04</v>
      </c>
      <c r="I3374" s="181" t="str" cm="1">
        <f t="array" ref="I33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74" s="181" t="str">
        <f>YEAR(All_Opps[[#This Row],[Close_Date]])&amp;"-"&amp;TEXT(MONTH(All_Opps[[#This Row],[Close_Date]]),"00")</f>
        <v>2024-06</v>
      </c>
      <c r="K3374" s="182">
        <f>All_Opps[[#This Row],[Created Date2]]*1</f>
        <v>45471</v>
      </c>
      <c r="L3374" s="183">
        <f>YEAR(All_Opps[[#This Row],[Created_Date]])</f>
        <v>2024</v>
      </c>
      <c r="M3374" s="184">
        <f>WEEKNUM(All_Opps[[#This Row],[Created_Date]],16)</f>
        <v>26</v>
      </c>
      <c r="N3374" s="182">
        <f>All_Opps[[#This Row],[Close Date]]*1</f>
        <v>45471</v>
      </c>
      <c r="O3374" s="185">
        <f>YEAR(All_Opps[[#This Row],[Close_Date]])</f>
        <v>2024</v>
      </c>
      <c r="P3374" s="183">
        <f>MONTH(All_Opps[[#This Row],[Close Date]])</f>
        <v>6</v>
      </c>
      <c r="Q3374" s="181">
        <f>WEEKNUM(All_Opps[[#This Row],[Close Date]],1)</f>
        <v>26</v>
      </c>
      <c r="R337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277</v>
      </c>
      <c r="S3374" s="4" t="s">
        <v>7060</v>
      </c>
      <c r="T3374" s="4" t="s">
        <v>7061</v>
      </c>
      <c r="U3374" s="68">
        <v>45471</v>
      </c>
      <c r="V3374" s="347" t="s">
        <v>19</v>
      </c>
      <c r="W3374" s="341">
        <v>9545</v>
      </c>
      <c r="X3374" s="4" t="s">
        <v>11</v>
      </c>
      <c r="Y3374" s="4" t="s">
        <v>328</v>
      </c>
      <c r="Z3374" s="68">
        <v>45471</v>
      </c>
    </row>
    <row r="3375" spans="1:26" ht="12.75" x14ac:dyDescent="0.35">
      <c r="A33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3375" s="181" t="str">
        <f>IF(All_Opps[[#This Row],[WeekMod]]&lt;&gt;"",CONCATENATE(All_Opps[[#This Row],[Opp Year]],"-",TEXT(All_Opps[[#This Row],[WeekMod]],"00#")),"")</f>
        <v>2024-075</v>
      </c>
      <c r="C33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3375" s="181" t="str">
        <f>CONCATENATE(All_Opps[[#This Row],[Opp Year]],"-",TEXT(All_Opps[[#This Row],[Week]],"00#"))</f>
        <v>2024-075</v>
      </c>
      <c r="E3375" s="181">
        <f>IFERROR(VALUE(RIGHT(All_Opps[[#This Row],[Opportunity Name]],2)),"")</f>
        <v>2</v>
      </c>
      <c r="F3375" s="181">
        <f>IFERROR(("20"&amp;LEFT(All_Opps[[#This Row],[Opportunity Name]],2))*1,"")</f>
        <v>2024</v>
      </c>
      <c r="G3375" s="181" t="str">
        <f>MID(All_Opps[[#This Row],[Opportunity Name]],3,2)</f>
        <v>10</v>
      </c>
      <c r="H3375" s="181" t="str">
        <f>LEFT(All_Opps[[#This Row],[Opportunity Name]],7)</f>
        <v>2410-12</v>
      </c>
      <c r="I3375" s="181" t="str" cm="1">
        <f t="array" ref="I33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75" s="181" t="str">
        <f>YEAR(All_Opps[[#This Row],[Close_Date]])&amp;"-"&amp;TEXT(MONTH(All_Opps[[#This Row],[Close_Date]]),"00")</f>
        <v>2024-06</v>
      </c>
      <c r="K3375" s="182">
        <f>All_Opps[[#This Row],[Created Date2]]*1</f>
        <v>45447</v>
      </c>
      <c r="L3375" s="183">
        <f>YEAR(All_Opps[[#This Row],[Created_Date]])</f>
        <v>2024</v>
      </c>
      <c r="M3375" s="184">
        <f>WEEKNUM(All_Opps[[#This Row],[Created_Date]],16)</f>
        <v>23</v>
      </c>
      <c r="N3375" s="182">
        <f>All_Opps[[#This Row],[Close Date]]*1</f>
        <v>45449</v>
      </c>
      <c r="O3375" s="185">
        <f>YEAR(All_Opps[[#This Row],[Close_Date]])</f>
        <v>2024</v>
      </c>
      <c r="P3375" s="183">
        <f>MONTH(All_Opps[[#This Row],[Close Date]])</f>
        <v>6</v>
      </c>
      <c r="Q3375" s="181">
        <f>WEEKNUM(All_Opps[[#This Row],[Close Date]],1)</f>
        <v>23</v>
      </c>
      <c r="R337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119</v>
      </c>
      <c r="S3375" s="4" t="s">
        <v>7062</v>
      </c>
      <c r="T3375" s="4" t="s">
        <v>7063</v>
      </c>
      <c r="U3375" s="68">
        <v>45449</v>
      </c>
      <c r="V3375" s="347" t="s">
        <v>19</v>
      </c>
      <c r="W3375" s="341">
        <v>18977</v>
      </c>
      <c r="X3375" s="4" t="s">
        <v>15</v>
      </c>
      <c r="Y3375" s="4" t="s">
        <v>328</v>
      </c>
      <c r="Z3375" s="68">
        <v>45447</v>
      </c>
    </row>
    <row r="3376" spans="1:26" ht="12.75" x14ac:dyDescent="0.35">
      <c r="A33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3376" s="181" t="str">
        <f>IF(All_Opps[[#This Row],[WeekMod]]&lt;&gt;"",CONCATENATE(All_Opps[[#This Row],[Opp Year]],"-",TEXT(All_Opps[[#This Row],[WeekMod]],"00#")),"")</f>
        <v>2025-021</v>
      </c>
      <c r="C33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3376" s="181" t="str">
        <f>CONCATENATE(All_Opps[[#This Row],[Opp Year]],"-",TEXT(All_Opps[[#This Row],[Week]],"00#"))</f>
        <v>2025-021</v>
      </c>
      <c r="E3376" s="181">
        <f>IFERROR(VALUE(RIGHT(All_Opps[[#This Row],[Opportunity Name]],2)),"")</f>
        <v>2</v>
      </c>
      <c r="F3376" s="181">
        <f>IFERROR(("20"&amp;LEFT(All_Opps[[#This Row],[Opportunity Name]],2))*1,"")</f>
        <v>2025</v>
      </c>
      <c r="G3376" s="181" t="str">
        <f>MID(All_Opps[[#This Row],[Opportunity Name]],3,2)</f>
        <v>05</v>
      </c>
      <c r="H3376" s="181" t="str">
        <f>LEFT(All_Opps[[#This Row],[Opportunity Name]],7)</f>
        <v>2505 Ya</v>
      </c>
      <c r="I3376" s="181" t="str" cm="1">
        <f t="array" ref="I33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76" s="181" t="str">
        <f>YEAR(All_Opps[[#This Row],[Close_Date]])&amp;"-"&amp;TEXT(MONTH(All_Opps[[#This Row],[Close_Date]]),"00")</f>
        <v>2024-05</v>
      </c>
      <c r="K3376" s="182">
        <f>All_Opps[[#This Row],[Created Date2]]*1</f>
        <v>45416</v>
      </c>
      <c r="L3376" s="183">
        <f>YEAR(All_Opps[[#This Row],[Created_Date]])</f>
        <v>2024</v>
      </c>
      <c r="M3376" s="184">
        <f>WEEKNUM(All_Opps[[#This Row],[Created_Date]],16)</f>
        <v>19</v>
      </c>
      <c r="N3376" s="182">
        <f>All_Opps[[#This Row],[Close Date]]*1</f>
        <v>45433</v>
      </c>
      <c r="O3376" s="185">
        <f>YEAR(All_Opps[[#This Row],[Close_Date]])</f>
        <v>2024</v>
      </c>
      <c r="P3376" s="183">
        <f>MONTH(All_Opps[[#This Row],[Close Date]])</f>
        <v>5</v>
      </c>
      <c r="Q3376" s="181">
        <f>WEEKNUM(All_Opps[[#This Row],[Close Date]],1)</f>
        <v>21</v>
      </c>
      <c r="R33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76" s="4" t="s">
        <v>7064</v>
      </c>
      <c r="T3376" s="4" t="s">
        <v>7065</v>
      </c>
      <c r="U3376" s="68">
        <v>45433</v>
      </c>
      <c r="V3376" s="347" t="s">
        <v>18</v>
      </c>
      <c r="W3376" s="9">
        <v>43577</v>
      </c>
      <c r="X3376" s="4" t="s">
        <v>13</v>
      </c>
      <c r="Y3376" s="4" t="s">
        <v>7055</v>
      </c>
      <c r="Z3376" s="68">
        <v>45416</v>
      </c>
    </row>
    <row r="3377" spans="1:26" ht="12.75" x14ac:dyDescent="0.35">
      <c r="A33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3377" s="181" t="str">
        <f>IF(All_Opps[[#This Row],[WeekMod]]&lt;&gt;"",CONCATENATE(All_Opps[[#This Row],[Opp Year]],"-",TEXT(All_Opps[[#This Row],[WeekMod]],"00#")),"")</f>
        <v>2024-079</v>
      </c>
      <c r="C33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3377" s="181" t="str">
        <f>CONCATENATE(All_Opps[[#This Row],[Opp Year]],"-",TEXT(All_Opps[[#This Row],[Week]],"00#"))</f>
        <v>2024-079</v>
      </c>
      <c r="E3377" s="181">
        <f>IFERROR(VALUE(RIGHT(All_Opps[[#This Row],[Opportunity Name]],2)),"")</f>
        <v>4</v>
      </c>
      <c r="F3377" s="181">
        <f>IFERROR(("20"&amp;LEFT(All_Opps[[#This Row],[Opportunity Name]],2))*1,"")</f>
        <v>2024</v>
      </c>
      <c r="G3377" s="181" t="str">
        <f>MID(All_Opps[[#This Row],[Opportunity Name]],3,2)</f>
        <v>12</v>
      </c>
      <c r="H3377" s="181" t="str">
        <f>LEFT(All_Opps[[#This Row],[Opportunity Name]],7)</f>
        <v>2412-15</v>
      </c>
      <c r="I3377" s="181" t="str" cm="1">
        <f t="array" ref="I33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77" s="181" t="str">
        <f>YEAR(All_Opps[[#This Row],[Close_Date]])&amp;"-"&amp;TEXT(MONTH(All_Opps[[#This Row],[Close_Date]]),"00")</f>
        <v>2024-07</v>
      </c>
      <c r="K3377" s="182">
        <f>All_Opps[[#This Row],[Created Date2]]*1</f>
        <v>45469</v>
      </c>
      <c r="L3377" s="183">
        <f>YEAR(All_Opps[[#This Row],[Created_Date]])</f>
        <v>2024</v>
      </c>
      <c r="M3377" s="184">
        <f>WEEKNUM(All_Opps[[#This Row],[Created_Date]],16)</f>
        <v>26</v>
      </c>
      <c r="N3377" s="182">
        <f>All_Opps[[#This Row],[Close Date]]*1</f>
        <v>45475</v>
      </c>
      <c r="O3377" s="185">
        <f>YEAR(All_Opps[[#This Row],[Close_Date]])</f>
        <v>2024</v>
      </c>
      <c r="P3377" s="183">
        <f>MONTH(All_Opps[[#This Row],[Close Date]])</f>
        <v>7</v>
      </c>
      <c r="Q3377" s="181">
        <f>WEEKNUM(All_Opps[[#This Row],[Close Date]],1)</f>
        <v>27</v>
      </c>
      <c r="R337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158</v>
      </c>
      <c r="S3377" s="4" t="s">
        <v>7066</v>
      </c>
      <c r="T3377" s="4" t="s">
        <v>7067</v>
      </c>
      <c r="U3377" s="68">
        <v>45475</v>
      </c>
      <c r="V3377" s="347" t="s">
        <v>19</v>
      </c>
      <c r="W3377" s="341">
        <v>50773</v>
      </c>
      <c r="X3377" s="4" t="s">
        <v>5</v>
      </c>
      <c r="Y3377" s="4" t="s">
        <v>328</v>
      </c>
      <c r="Z3377" s="68">
        <v>45469</v>
      </c>
    </row>
    <row r="3378" spans="1:26" ht="12.75" x14ac:dyDescent="0.35">
      <c r="A33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3378" s="181" t="str">
        <f>IF(All_Opps[[#This Row],[WeekMod]]&lt;&gt;"",CONCATENATE(All_Opps[[#This Row],[Opp Year]],"-",TEXT(All_Opps[[#This Row],[WeekMod]],"00#")),"")</f>
        <v>2025-026</v>
      </c>
      <c r="C33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3378" s="181" t="str">
        <f>CONCATENATE(All_Opps[[#This Row],[Opp Year]],"-",TEXT(All_Opps[[#This Row],[Week]],"00#"))</f>
        <v>2025-026</v>
      </c>
      <c r="E3378" s="181">
        <f>IFERROR(VALUE(RIGHT(All_Opps[[#This Row],[Opportunity Name]],2)),"")</f>
        <v>2</v>
      </c>
      <c r="F3378" s="181">
        <f>IFERROR(("20"&amp;LEFT(All_Opps[[#This Row],[Opportunity Name]],2))*1,"")</f>
        <v>2025</v>
      </c>
      <c r="G3378" s="181" t="str">
        <f>MID(All_Opps[[#This Row],[Opportunity Name]],3,2)</f>
        <v>06</v>
      </c>
      <c r="H3378" s="181" t="str">
        <f>LEFT(All_Opps[[#This Row],[Opportunity Name]],7)</f>
        <v>2506-05</v>
      </c>
      <c r="I3378" s="181" t="str" cm="1">
        <f t="array" ref="I33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78" s="181" t="str">
        <f>YEAR(All_Opps[[#This Row],[Close_Date]])&amp;"-"&amp;TEXT(MONTH(All_Opps[[#This Row],[Close_Date]]),"00")</f>
        <v>2024-06</v>
      </c>
      <c r="K3378" s="182">
        <f>All_Opps[[#This Row],[Created Date2]]*1</f>
        <v>45445</v>
      </c>
      <c r="L3378" s="183">
        <f>YEAR(All_Opps[[#This Row],[Created_Date]])</f>
        <v>2024</v>
      </c>
      <c r="M3378" s="184">
        <f>WEEKNUM(All_Opps[[#This Row],[Created_Date]],16)</f>
        <v>23</v>
      </c>
      <c r="N3378" s="182">
        <f>All_Opps[[#This Row],[Close Date]]*1</f>
        <v>45467</v>
      </c>
      <c r="O3378" s="185">
        <f>YEAR(All_Opps[[#This Row],[Close_Date]])</f>
        <v>2024</v>
      </c>
      <c r="P3378" s="183">
        <f>MONTH(All_Opps[[#This Row],[Close Date]])</f>
        <v>6</v>
      </c>
      <c r="Q3378" s="181">
        <f>WEEKNUM(All_Opps[[#This Row],[Close Date]],1)</f>
        <v>26</v>
      </c>
      <c r="R337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364</v>
      </c>
      <c r="S3378" s="4" t="s">
        <v>7068</v>
      </c>
      <c r="T3378" s="4" t="s">
        <v>7069</v>
      </c>
      <c r="U3378" s="68">
        <v>45467</v>
      </c>
      <c r="V3378" s="347" t="s">
        <v>19</v>
      </c>
      <c r="W3378" s="9">
        <v>36114</v>
      </c>
      <c r="X3378" s="4" t="s">
        <v>5</v>
      </c>
      <c r="Y3378" s="4" t="s">
        <v>7055</v>
      </c>
      <c r="Z3378" s="68">
        <v>45445</v>
      </c>
    </row>
    <row r="3379" spans="1:26" ht="12.75" x14ac:dyDescent="0.35">
      <c r="A33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3379" s="181" t="str">
        <f>IF(All_Opps[[#This Row],[WeekMod]]&lt;&gt;"",CONCATENATE(All_Opps[[#This Row],[Opp Year]],"-",TEXT(All_Opps[[#This Row],[WeekMod]],"00#")),"")</f>
        <v>2025-026</v>
      </c>
      <c r="C33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3379" s="181" t="str">
        <f>CONCATENATE(All_Opps[[#This Row],[Opp Year]],"-",TEXT(All_Opps[[#This Row],[Week]],"00#"))</f>
        <v>2025-026</v>
      </c>
      <c r="E3379" s="181">
        <f>IFERROR(VALUE(RIGHT(All_Opps[[#This Row],[Opportunity Name]],2)),"")</f>
        <v>2</v>
      </c>
      <c r="F3379" s="181">
        <f>IFERROR(("20"&amp;LEFT(All_Opps[[#This Row],[Opportunity Name]],2))*1,"")</f>
        <v>2025</v>
      </c>
      <c r="G3379" s="181" t="str">
        <f>MID(All_Opps[[#This Row],[Opportunity Name]],3,2)</f>
        <v>06</v>
      </c>
      <c r="H3379" s="181" t="str">
        <f>LEFT(All_Opps[[#This Row],[Opportunity Name]],7)</f>
        <v>2506-06</v>
      </c>
      <c r="I3379" s="181" t="str" cm="1">
        <f t="array" ref="I33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79" s="181" t="str">
        <f>YEAR(All_Opps[[#This Row],[Close_Date]])&amp;"-"&amp;TEXT(MONTH(All_Opps[[#This Row],[Close_Date]]),"00")</f>
        <v>2024-06</v>
      </c>
      <c r="K3379" s="182">
        <f>All_Opps[[#This Row],[Created Date2]]*1</f>
        <v>45469</v>
      </c>
      <c r="L3379" s="183">
        <f>YEAR(All_Opps[[#This Row],[Created_Date]])</f>
        <v>2024</v>
      </c>
      <c r="M3379" s="184">
        <f>WEEKNUM(All_Opps[[#This Row],[Created_Date]],16)</f>
        <v>26</v>
      </c>
      <c r="N3379" s="182">
        <f>All_Opps[[#This Row],[Close Date]]*1</f>
        <v>45472</v>
      </c>
      <c r="O3379" s="185">
        <f>YEAR(All_Opps[[#This Row],[Close_Date]])</f>
        <v>2024</v>
      </c>
      <c r="P3379" s="183">
        <f>MONTH(All_Opps[[#This Row],[Close Date]])</f>
        <v>6</v>
      </c>
      <c r="Q3379" s="181">
        <f>WEEKNUM(All_Opps[[#This Row],[Close Date]],1)</f>
        <v>26</v>
      </c>
      <c r="R337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340</v>
      </c>
      <c r="S3379" s="4" t="s">
        <v>7070</v>
      </c>
      <c r="T3379" s="4" t="s">
        <v>7071</v>
      </c>
      <c r="U3379" s="68">
        <v>45472</v>
      </c>
      <c r="V3379" s="347" t="s">
        <v>19</v>
      </c>
      <c r="W3379" s="9">
        <v>43714</v>
      </c>
      <c r="X3379" s="4" t="s">
        <v>13</v>
      </c>
      <c r="Y3379" s="4" t="s">
        <v>1285</v>
      </c>
      <c r="Z3379" s="68">
        <v>45469</v>
      </c>
    </row>
    <row r="3380" spans="1:26" ht="12.75" x14ac:dyDescent="0.35">
      <c r="A33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3380" s="181" t="str">
        <f>IF(All_Opps[[#This Row],[WeekMod]]&lt;&gt;"",CONCATENATE(All_Opps[[#This Row],[Opp Year]],"-",TEXT(All_Opps[[#This Row],[WeekMod]],"00#")),"")</f>
        <v>2024-079</v>
      </c>
      <c r="C33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3380" s="181" t="str">
        <f>CONCATENATE(All_Opps[[#This Row],[Opp Year]],"-",TEXT(All_Opps[[#This Row],[Week]],"00#"))</f>
        <v>2024-079</v>
      </c>
      <c r="E3380" s="181">
        <f>IFERROR(VALUE(RIGHT(All_Opps[[#This Row],[Opportunity Name]],2)),"")</f>
        <v>3</v>
      </c>
      <c r="F3380" s="181">
        <f>IFERROR(("20"&amp;LEFT(All_Opps[[#This Row],[Opportunity Name]],2))*1,"")</f>
        <v>2024</v>
      </c>
      <c r="G3380" s="181" t="str">
        <f>MID(All_Opps[[#This Row],[Opportunity Name]],3,2)</f>
        <v>10</v>
      </c>
      <c r="H3380" s="181" t="str">
        <f>LEFT(All_Opps[[#This Row],[Opportunity Name]],7)</f>
        <v>2410-13</v>
      </c>
      <c r="I3380" s="181" t="str" cm="1">
        <f t="array" ref="I33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80" s="181" t="str">
        <f>YEAR(All_Opps[[#This Row],[Close_Date]])&amp;"-"&amp;TEXT(MONTH(All_Opps[[#This Row],[Close_Date]]),"00")</f>
        <v>2024-07</v>
      </c>
      <c r="K3380" s="182">
        <f>All_Opps[[#This Row],[Created Date2]]*1</f>
        <v>45473</v>
      </c>
      <c r="L3380" s="183">
        <f>YEAR(All_Opps[[#This Row],[Created_Date]])</f>
        <v>2024</v>
      </c>
      <c r="M3380" s="184">
        <f>WEEKNUM(All_Opps[[#This Row],[Created_Date]],16)</f>
        <v>27</v>
      </c>
      <c r="N3380" s="182">
        <f>All_Opps[[#This Row],[Close Date]]*1</f>
        <v>45479</v>
      </c>
      <c r="O3380" s="185">
        <f>YEAR(All_Opps[[#This Row],[Close_Date]])</f>
        <v>2024</v>
      </c>
      <c r="P3380" s="183">
        <f>MONTH(All_Opps[[#This Row],[Close Date]])</f>
        <v>7</v>
      </c>
      <c r="Q3380" s="181">
        <f>WEEKNUM(All_Opps[[#This Row],[Close Date]],1)</f>
        <v>27</v>
      </c>
      <c r="R338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93</v>
      </c>
      <c r="S3380" s="4" t="s">
        <v>7072</v>
      </c>
      <c r="T3380" s="4" t="s">
        <v>7073</v>
      </c>
      <c r="U3380" s="68">
        <v>45479</v>
      </c>
      <c r="V3380" s="347" t="s">
        <v>19</v>
      </c>
      <c r="W3380" s="9">
        <v>57114</v>
      </c>
      <c r="X3380" s="4" t="s">
        <v>5</v>
      </c>
      <c r="Y3380" s="4" t="s">
        <v>1285</v>
      </c>
      <c r="Z3380" s="68">
        <v>45473</v>
      </c>
    </row>
    <row r="3381" spans="1:26" ht="12.75" x14ac:dyDescent="0.35">
      <c r="A33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381" s="181" t="str">
        <f>IF(All_Opps[[#This Row],[WeekMod]]&lt;&gt;"",CONCATENATE(All_Opps[[#This Row],[Opp Year]],"-",TEXT(All_Opps[[#This Row],[WeekMod]],"00#")),"")</f>
        <v>2024-073</v>
      </c>
      <c r="C33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381" s="181" t="str">
        <f>CONCATENATE(All_Opps[[#This Row],[Opp Year]],"-",TEXT(All_Opps[[#This Row],[Week]],"00#"))</f>
        <v>2024-073</v>
      </c>
      <c r="E3381" s="181">
        <f>IFERROR(VALUE(RIGHT(All_Opps[[#This Row],[Opportunity Name]],2)),"")</f>
        <v>1</v>
      </c>
      <c r="F3381" s="181">
        <f>IFERROR(("20"&amp;LEFT(All_Opps[[#This Row],[Opportunity Name]],2))*1,"")</f>
        <v>2024</v>
      </c>
      <c r="G3381" s="181" t="str">
        <f>MID(All_Opps[[#This Row],[Opportunity Name]],3,2)</f>
        <v>07</v>
      </c>
      <c r="H3381" s="181" t="str">
        <f>LEFT(All_Opps[[#This Row],[Opportunity Name]],7)</f>
        <v>2407-32</v>
      </c>
      <c r="I3381" s="181" t="str" cm="1">
        <f t="array" ref="I33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81" s="181" t="str">
        <f>YEAR(All_Opps[[#This Row],[Close_Date]])&amp;"-"&amp;TEXT(MONTH(All_Opps[[#This Row],[Close_Date]]),"00")</f>
        <v>2024-05</v>
      </c>
      <c r="K3381" s="182">
        <f>All_Opps[[#This Row],[Created Date2]]*1</f>
        <v>45431</v>
      </c>
      <c r="L3381" s="183">
        <f>YEAR(All_Opps[[#This Row],[Created_Date]])</f>
        <v>2024</v>
      </c>
      <c r="M3381" s="184">
        <f>WEEKNUM(All_Opps[[#This Row],[Created_Date]],16)</f>
        <v>21</v>
      </c>
      <c r="N3381" s="182">
        <f>All_Opps[[#This Row],[Close Date]]*1</f>
        <v>45435</v>
      </c>
      <c r="O3381" s="185">
        <f>YEAR(All_Opps[[#This Row],[Close_Date]])</f>
        <v>2024</v>
      </c>
      <c r="P3381" s="183">
        <f>MONTH(All_Opps[[#This Row],[Close Date]])</f>
        <v>5</v>
      </c>
      <c r="Q3381" s="181">
        <f>WEEKNUM(All_Opps[[#This Row],[Close Date]],1)</f>
        <v>21</v>
      </c>
      <c r="R338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43</v>
      </c>
      <c r="S3381" s="4" t="s">
        <v>7074</v>
      </c>
      <c r="T3381" s="4" t="s">
        <v>7075</v>
      </c>
      <c r="U3381" s="68">
        <v>45435</v>
      </c>
      <c r="V3381" s="347" t="s">
        <v>19</v>
      </c>
      <c r="W3381" s="9">
        <v>13859</v>
      </c>
      <c r="X3381" s="4" t="s">
        <v>11</v>
      </c>
      <c r="Y3381" s="4" t="s">
        <v>1285</v>
      </c>
      <c r="Z3381" s="68">
        <v>45431</v>
      </c>
    </row>
    <row r="3382" spans="1:26" ht="12.75" x14ac:dyDescent="0.35">
      <c r="A33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3382" s="181" t="str">
        <f>IF(All_Opps[[#This Row],[WeekMod]]&lt;&gt;"",CONCATENATE(All_Opps[[#This Row],[Opp Year]],"-",TEXT(All_Opps[[#This Row],[WeekMod]],"00#")),"")</f>
        <v>2024-076</v>
      </c>
      <c r="C33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3382" s="181" t="str">
        <f>CONCATENATE(All_Opps[[#This Row],[Opp Year]],"-",TEXT(All_Opps[[#This Row],[Week]],"00#"))</f>
        <v>2024-076</v>
      </c>
      <c r="E3382" s="181">
        <f>IFERROR(VALUE(RIGHT(All_Opps[[#This Row],[Opportunity Name]],2)),"")</f>
        <v>5</v>
      </c>
      <c r="F3382" s="181">
        <f>IFERROR(("20"&amp;LEFT(All_Opps[[#This Row],[Opportunity Name]],2))*1,"")</f>
        <v>2024</v>
      </c>
      <c r="G3382" s="181" t="str">
        <f>MID(All_Opps[[#This Row],[Opportunity Name]],3,2)</f>
        <v>12</v>
      </c>
      <c r="H3382" s="181" t="str">
        <f>LEFT(All_Opps[[#This Row],[Opportunity Name]],7)</f>
        <v>2412-16</v>
      </c>
      <c r="I3382" s="181" t="str" cm="1">
        <f t="array" ref="I33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82" s="181" t="str">
        <f>YEAR(All_Opps[[#This Row],[Close_Date]])&amp;"-"&amp;TEXT(MONTH(All_Opps[[#This Row],[Close_Date]]),"00")</f>
        <v>2024-06</v>
      </c>
      <c r="K3382" s="182">
        <f>All_Opps[[#This Row],[Created Date2]]*1</f>
        <v>45414</v>
      </c>
      <c r="L3382" s="183">
        <f>YEAR(All_Opps[[#This Row],[Created_Date]])</f>
        <v>2024</v>
      </c>
      <c r="M3382" s="184">
        <f>WEEKNUM(All_Opps[[#This Row],[Created_Date]],16)</f>
        <v>18</v>
      </c>
      <c r="N3382" s="182">
        <f>All_Opps[[#This Row],[Close Date]]*1</f>
        <v>45457</v>
      </c>
      <c r="O3382" s="185">
        <f>YEAR(All_Opps[[#This Row],[Close_Date]])</f>
        <v>2024</v>
      </c>
      <c r="P3382" s="183">
        <f>MONTH(All_Opps[[#This Row],[Close Date]])</f>
        <v>6</v>
      </c>
      <c r="Q3382" s="181">
        <f>WEEKNUM(All_Opps[[#This Row],[Close Date]],1)</f>
        <v>24</v>
      </c>
      <c r="R338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213</v>
      </c>
      <c r="S3382" s="4" t="s">
        <v>7076</v>
      </c>
      <c r="T3382" s="4" t="s">
        <v>7077</v>
      </c>
      <c r="U3382" s="68">
        <v>45457</v>
      </c>
      <c r="V3382" s="347" t="s">
        <v>19</v>
      </c>
      <c r="W3382" s="9">
        <v>112428</v>
      </c>
      <c r="X3382" s="4" t="s">
        <v>15</v>
      </c>
      <c r="Y3382" s="4" t="s">
        <v>1285</v>
      </c>
      <c r="Z3382" s="68">
        <v>45414</v>
      </c>
    </row>
    <row r="3383" spans="1:26" ht="12.75" x14ac:dyDescent="0.35">
      <c r="A33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3383" s="181" t="str">
        <f>IF(All_Opps[[#This Row],[WeekMod]]&lt;&gt;"",CONCATENATE(All_Opps[[#This Row],[Opp Year]],"-",TEXT(All_Opps[[#This Row],[WeekMod]],"00#")),"")</f>
        <v>2025-025</v>
      </c>
      <c r="C33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3383" s="181" t="str">
        <f>CONCATENATE(All_Opps[[#This Row],[Opp Year]],"-",TEXT(All_Opps[[#This Row],[Week]],"00#"))</f>
        <v>2025-025</v>
      </c>
      <c r="E3383" s="181">
        <f>IFERROR(VALUE(RIGHT(All_Opps[[#This Row],[Opportunity Name]],2)),"")</f>
        <v>2</v>
      </c>
      <c r="F3383" s="181">
        <f>IFERROR(("20"&amp;LEFT(All_Opps[[#This Row],[Opportunity Name]],2))*1,"")</f>
        <v>2025</v>
      </c>
      <c r="G3383" s="181" t="str">
        <f>MID(All_Opps[[#This Row],[Opportunity Name]],3,2)</f>
        <v>02</v>
      </c>
      <c r="H3383" s="181" t="str">
        <f>LEFT(All_Opps[[#This Row],[Opportunity Name]],7)</f>
        <v>2502-06</v>
      </c>
      <c r="I3383" s="181" t="str" cm="1">
        <f t="array" ref="I33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83" s="181" t="str">
        <f>YEAR(All_Opps[[#This Row],[Close_Date]])&amp;"-"&amp;TEXT(MONTH(All_Opps[[#This Row],[Close_Date]]),"00")</f>
        <v>2024-06</v>
      </c>
      <c r="K3383" s="182">
        <f>All_Opps[[#This Row],[Created Date2]]*1</f>
        <v>45445</v>
      </c>
      <c r="L3383" s="183">
        <f>YEAR(All_Opps[[#This Row],[Created_Date]])</f>
        <v>2024</v>
      </c>
      <c r="M3383" s="184">
        <f>WEEKNUM(All_Opps[[#This Row],[Created_Date]],16)</f>
        <v>23</v>
      </c>
      <c r="N3383" s="182">
        <f>All_Opps[[#This Row],[Close Date]]*1</f>
        <v>45460</v>
      </c>
      <c r="O3383" s="185">
        <f>YEAR(All_Opps[[#This Row],[Close_Date]])</f>
        <v>2024</v>
      </c>
      <c r="P3383" s="183">
        <f>MONTH(All_Opps[[#This Row],[Close Date]])</f>
        <v>6</v>
      </c>
      <c r="Q3383" s="181">
        <f>WEEKNUM(All_Opps[[#This Row],[Close Date]],1)</f>
        <v>25</v>
      </c>
      <c r="R338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244</v>
      </c>
      <c r="S3383" s="4" t="s">
        <v>7078</v>
      </c>
      <c r="T3383" s="4" t="s">
        <v>7079</v>
      </c>
      <c r="U3383" s="68">
        <v>45460</v>
      </c>
      <c r="V3383" s="347" t="s">
        <v>19</v>
      </c>
      <c r="W3383" s="341">
        <v>44670</v>
      </c>
      <c r="X3383" s="4" t="s">
        <v>11</v>
      </c>
      <c r="Y3383" s="4" t="s">
        <v>328</v>
      </c>
      <c r="Z3383" s="68">
        <v>45445</v>
      </c>
    </row>
    <row r="3384" spans="1:26" ht="12.75" x14ac:dyDescent="0.35">
      <c r="A33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3384" s="181" t="str">
        <f>IF(All_Opps[[#This Row],[WeekMod]]&lt;&gt;"",CONCATENATE(All_Opps[[#This Row],[Opp Year]],"-",TEXT(All_Opps[[#This Row],[WeekMod]],"00#")),"")</f>
        <v>2025-029</v>
      </c>
      <c r="C33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3384" s="181" t="str">
        <f>CONCATENATE(All_Opps[[#This Row],[Opp Year]],"-",TEXT(All_Opps[[#This Row],[Week]],"00#"))</f>
        <v>2025-029</v>
      </c>
      <c r="E3384" s="181">
        <f>IFERROR(VALUE(RIGHT(All_Opps[[#This Row],[Opportunity Name]],2)),"")</f>
        <v>4</v>
      </c>
      <c r="F3384" s="181">
        <f>IFERROR(("20"&amp;LEFT(All_Opps[[#This Row],[Opportunity Name]],2))*1,"")</f>
        <v>2025</v>
      </c>
      <c r="G3384" s="181" t="str">
        <f>MID(All_Opps[[#This Row],[Opportunity Name]],3,2)</f>
        <v>06</v>
      </c>
      <c r="H3384" s="181" t="str">
        <f>LEFT(All_Opps[[#This Row],[Opportunity Name]],7)</f>
        <v>2506-07</v>
      </c>
      <c r="I3384" s="181" t="str" cm="1">
        <f t="array" ref="I33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84" s="181" t="str">
        <f>YEAR(All_Opps[[#This Row],[Close_Date]])&amp;"-"&amp;TEXT(MONTH(All_Opps[[#This Row],[Close_Date]]),"00")</f>
        <v>2024-07</v>
      </c>
      <c r="K3384" s="182">
        <f>All_Opps[[#This Row],[Created Date2]]*1</f>
        <v>45482</v>
      </c>
      <c r="L3384" s="183">
        <f>YEAR(All_Opps[[#This Row],[Created_Date]])</f>
        <v>2024</v>
      </c>
      <c r="M3384" s="184">
        <f>WEEKNUM(All_Opps[[#This Row],[Created_Date]],16)</f>
        <v>28</v>
      </c>
      <c r="N3384" s="182">
        <f>All_Opps[[#This Row],[Close Date]]*1</f>
        <v>45489</v>
      </c>
      <c r="O3384" s="185">
        <f>YEAR(All_Opps[[#This Row],[Close_Date]])</f>
        <v>2024</v>
      </c>
      <c r="P3384" s="183">
        <f>MONTH(All_Opps[[#This Row],[Close Date]])</f>
        <v>7</v>
      </c>
      <c r="Q3384" s="181">
        <f>WEEKNUM(All_Opps[[#This Row],[Close Date]],1)</f>
        <v>29</v>
      </c>
      <c r="R338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327</v>
      </c>
      <c r="S3384" s="4" t="s">
        <v>7080</v>
      </c>
      <c r="T3384" s="4" t="s">
        <v>7081</v>
      </c>
      <c r="U3384" s="68">
        <v>45489</v>
      </c>
      <c r="V3384" s="347" t="s">
        <v>19</v>
      </c>
      <c r="W3384" s="9">
        <v>125194</v>
      </c>
      <c r="X3384" s="4" t="s">
        <v>7</v>
      </c>
      <c r="Y3384" s="4" t="s">
        <v>1285</v>
      </c>
      <c r="Z3384" s="68">
        <v>45482</v>
      </c>
    </row>
    <row r="3385" spans="1:26" ht="12.75" x14ac:dyDescent="0.35">
      <c r="A33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3385" s="181" t="str">
        <f>IF(All_Opps[[#This Row],[WeekMod]]&lt;&gt;"",CONCATENATE(All_Opps[[#This Row],[Opp Year]],"-",TEXT(All_Opps[[#This Row],[WeekMod]],"00#")),"")</f>
        <v>2025-021</v>
      </c>
      <c r="C33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3385" s="181" t="str">
        <f>CONCATENATE(All_Opps[[#This Row],[Opp Year]],"-",TEXT(All_Opps[[#This Row],[Week]],"00#"))</f>
        <v>2025-021</v>
      </c>
      <c r="E3385" s="181">
        <f>IFERROR(VALUE(RIGHT(All_Opps[[#This Row],[Opportunity Name]],2)),"")</f>
        <v>7</v>
      </c>
      <c r="F3385" s="181">
        <f>IFERROR(("20"&amp;LEFT(All_Opps[[#This Row],[Opportunity Name]],2))*1,"")</f>
        <v>2025</v>
      </c>
      <c r="G3385" s="181" t="str">
        <f>MID(All_Opps[[#This Row],[Opportunity Name]],3,2)</f>
        <v>07</v>
      </c>
      <c r="H3385" s="181" t="str">
        <f>LEFT(All_Opps[[#This Row],[Opportunity Name]],7)</f>
        <v>2507-06</v>
      </c>
      <c r="I3385" s="181" t="str" cm="1">
        <f t="array" ref="I33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85" s="181" t="str">
        <f>YEAR(All_Opps[[#This Row],[Close_Date]])&amp;"-"&amp;TEXT(MONTH(All_Opps[[#This Row],[Close_Date]]),"00")</f>
        <v>2024-05</v>
      </c>
      <c r="K3385" s="182">
        <f>All_Opps[[#This Row],[Created Date2]]*1</f>
        <v>45418</v>
      </c>
      <c r="L3385" s="183">
        <f>YEAR(All_Opps[[#This Row],[Created_Date]])</f>
        <v>2024</v>
      </c>
      <c r="M3385" s="184">
        <f>WEEKNUM(All_Opps[[#This Row],[Created_Date]],16)</f>
        <v>19</v>
      </c>
      <c r="N3385" s="182">
        <f>All_Opps[[#This Row],[Close Date]]*1</f>
        <v>45434</v>
      </c>
      <c r="O3385" s="185">
        <f>YEAR(All_Opps[[#This Row],[Close_Date]])</f>
        <v>2024</v>
      </c>
      <c r="P3385" s="183">
        <f>MONTH(All_Opps[[#This Row],[Close Date]])</f>
        <v>5</v>
      </c>
      <c r="Q3385" s="181">
        <f>WEEKNUM(All_Opps[[#This Row],[Close Date]],1)</f>
        <v>21</v>
      </c>
      <c r="R338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421</v>
      </c>
      <c r="S3385" s="4" t="s">
        <v>7082</v>
      </c>
      <c r="T3385" s="4" t="s">
        <v>7083</v>
      </c>
      <c r="U3385" s="68">
        <v>45434</v>
      </c>
      <c r="V3385" s="347" t="s">
        <v>19</v>
      </c>
      <c r="W3385" s="9">
        <v>115461</v>
      </c>
      <c r="X3385" s="4" t="s">
        <v>15</v>
      </c>
      <c r="Y3385" s="4" t="s">
        <v>1285</v>
      </c>
      <c r="Z3385" s="68">
        <v>45418</v>
      </c>
    </row>
    <row r="3386" spans="1:26" ht="12.75" x14ac:dyDescent="0.35">
      <c r="A33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3386" s="181" t="str">
        <f>IF(All_Opps[[#This Row],[WeekMod]]&lt;&gt;"",CONCATENATE(All_Opps[[#This Row],[Opp Year]],"-",TEXT(All_Opps[[#This Row],[WeekMod]],"00#")),"")</f>
        <v>2024-075</v>
      </c>
      <c r="C33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3386" s="181" t="str">
        <f>CONCATENATE(All_Opps[[#This Row],[Opp Year]],"-",TEXT(All_Opps[[#This Row],[Week]],"00#"))</f>
        <v>2024-075</v>
      </c>
      <c r="E3386" s="181">
        <f>IFERROR(VALUE(RIGHT(All_Opps[[#This Row],[Opportunity Name]],2)),"")</f>
        <v>3</v>
      </c>
      <c r="F3386" s="181">
        <f>IFERROR(("20"&amp;LEFT(All_Opps[[#This Row],[Opportunity Name]],2))*1,"")</f>
        <v>2024</v>
      </c>
      <c r="G3386" s="181" t="str">
        <f>MID(All_Opps[[#This Row],[Opportunity Name]],3,2)</f>
        <v>11</v>
      </c>
      <c r="H3386" s="181" t="str">
        <f>LEFT(All_Opps[[#This Row],[Opportunity Name]],7)</f>
        <v>2411-07</v>
      </c>
      <c r="I3386" s="181" t="str" cm="1">
        <f t="array" ref="I33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86" s="181" t="str">
        <f>YEAR(All_Opps[[#This Row],[Close_Date]])&amp;"-"&amp;TEXT(MONTH(All_Opps[[#This Row],[Close_Date]]),"00")</f>
        <v>2024-06</v>
      </c>
      <c r="K3386" s="182">
        <f>All_Opps[[#This Row],[Created Date2]]*1</f>
        <v>45430</v>
      </c>
      <c r="L3386" s="183">
        <f>YEAR(All_Opps[[#This Row],[Created_Date]])</f>
        <v>2024</v>
      </c>
      <c r="M3386" s="184">
        <f>WEEKNUM(All_Opps[[#This Row],[Created_Date]],16)</f>
        <v>21</v>
      </c>
      <c r="N3386" s="182">
        <f>All_Opps[[#This Row],[Close Date]]*1</f>
        <v>45447</v>
      </c>
      <c r="O3386" s="185">
        <f>YEAR(All_Opps[[#This Row],[Close_Date]])</f>
        <v>2024</v>
      </c>
      <c r="P3386" s="183">
        <f>MONTH(All_Opps[[#This Row],[Close Date]])</f>
        <v>6</v>
      </c>
      <c r="Q3386" s="181">
        <f>WEEKNUM(All_Opps[[#This Row],[Close Date]],1)</f>
        <v>23</v>
      </c>
      <c r="R338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167</v>
      </c>
      <c r="S3386" s="4" t="s">
        <v>7084</v>
      </c>
      <c r="T3386" s="4" t="s">
        <v>7085</v>
      </c>
      <c r="U3386" s="68">
        <v>45447</v>
      </c>
      <c r="V3386" s="347" t="s">
        <v>19</v>
      </c>
      <c r="W3386" s="9">
        <v>49086</v>
      </c>
      <c r="X3386" s="4" t="s">
        <v>6</v>
      </c>
      <c r="Y3386" s="4" t="s">
        <v>1285</v>
      </c>
      <c r="Z3386" s="68">
        <v>45430</v>
      </c>
    </row>
    <row r="3387" spans="1:26" ht="12.75" x14ac:dyDescent="0.35">
      <c r="A33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3387" s="181" t="str">
        <f>IF(All_Opps[[#This Row],[WeekMod]]&lt;&gt;"",CONCATENATE(All_Opps[[#This Row],[Opp Year]],"-",TEXT(All_Opps[[#This Row],[WeekMod]],"00#")),"")</f>
        <v>2025-027</v>
      </c>
      <c r="C33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3387" s="181" t="str">
        <f>CONCATENATE(All_Opps[[#This Row],[Opp Year]],"-",TEXT(All_Opps[[#This Row],[Week]],"00#"))</f>
        <v>2025-027</v>
      </c>
      <c r="E3387" s="181">
        <f>IFERROR(VALUE(RIGHT(All_Opps[[#This Row],[Opportunity Name]],2)),"")</f>
        <v>1</v>
      </c>
      <c r="F3387" s="181">
        <f>IFERROR(("20"&amp;LEFT(All_Opps[[#This Row],[Opportunity Name]],2))*1,"")</f>
        <v>2025</v>
      </c>
      <c r="G3387" s="181" t="str">
        <f>MID(All_Opps[[#This Row],[Opportunity Name]],3,2)</f>
        <v>02</v>
      </c>
      <c r="H3387" s="181" t="str">
        <f>LEFT(All_Opps[[#This Row],[Opportunity Name]],7)</f>
        <v>2502-06</v>
      </c>
      <c r="I3387" s="181" t="str" cm="1">
        <f t="array" ref="I33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87" s="181" t="str">
        <f>YEAR(All_Opps[[#This Row],[Close_Date]])&amp;"-"&amp;TEXT(MONTH(All_Opps[[#This Row],[Close_Date]]),"00")</f>
        <v>2024-07</v>
      </c>
      <c r="K3387" s="182">
        <f>All_Opps[[#This Row],[Created Date2]]*1</f>
        <v>45454</v>
      </c>
      <c r="L3387" s="183">
        <f>YEAR(All_Opps[[#This Row],[Created_Date]])</f>
        <v>2024</v>
      </c>
      <c r="M3387" s="184">
        <f>WEEKNUM(All_Opps[[#This Row],[Created_Date]],16)</f>
        <v>24</v>
      </c>
      <c r="N3387" s="182">
        <f>All_Opps[[#This Row],[Close Date]]*1</f>
        <v>45475</v>
      </c>
      <c r="O3387" s="185">
        <f>YEAR(All_Opps[[#This Row],[Close_Date]])</f>
        <v>2024</v>
      </c>
      <c r="P3387" s="183">
        <f>MONTH(All_Opps[[#This Row],[Close Date]])</f>
        <v>7</v>
      </c>
      <c r="Q3387" s="181">
        <f>WEEKNUM(All_Opps[[#This Row],[Close Date]],1)</f>
        <v>27</v>
      </c>
      <c r="R338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235</v>
      </c>
      <c r="S3387" s="4" t="s">
        <v>7086</v>
      </c>
      <c r="T3387" s="4" t="s">
        <v>7087</v>
      </c>
      <c r="U3387" s="68">
        <v>45475</v>
      </c>
      <c r="V3387" s="347" t="s">
        <v>19</v>
      </c>
      <c r="W3387" s="341">
        <v>26758</v>
      </c>
      <c r="X3387" s="4" t="s">
        <v>159</v>
      </c>
      <c r="Y3387" s="4" t="s">
        <v>328</v>
      </c>
      <c r="Z3387" s="68">
        <v>45454</v>
      </c>
    </row>
    <row r="3388" spans="1:26" ht="12.75" x14ac:dyDescent="0.35">
      <c r="A33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3388" s="181" t="str">
        <f>IF(All_Opps[[#This Row],[WeekMod]]&lt;&gt;"",CONCATENATE(All_Opps[[#This Row],[Opp Year]],"-",TEXT(All_Opps[[#This Row],[WeekMod]],"00#")),"")</f>
        <v>2025-030</v>
      </c>
      <c r="C33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3388" s="181" t="str">
        <f>CONCATENATE(All_Opps[[#This Row],[Opp Year]],"-",TEXT(All_Opps[[#This Row],[Week]],"00#"))</f>
        <v>2025-030</v>
      </c>
      <c r="E3388" s="181">
        <f>IFERROR(VALUE(RIGHT(All_Opps[[#This Row],[Opportunity Name]],2)),"")</f>
        <v>2</v>
      </c>
      <c r="F3388" s="181">
        <f>IFERROR(("20"&amp;LEFT(All_Opps[[#This Row],[Opportunity Name]],2))*1,"")</f>
        <v>2025</v>
      </c>
      <c r="G3388" s="181" t="str">
        <f>MID(All_Opps[[#This Row],[Opportunity Name]],3,2)</f>
        <v>06</v>
      </c>
      <c r="H3388" s="181" t="str">
        <f>LEFT(All_Opps[[#This Row],[Opportunity Name]],7)</f>
        <v>2506-08</v>
      </c>
      <c r="I3388" s="181" t="str" cm="1">
        <f t="array" ref="I33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88" s="181" t="str">
        <f>YEAR(All_Opps[[#This Row],[Close_Date]])&amp;"-"&amp;TEXT(MONTH(All_Opps[[#This Row],[Close_Date]]),"00")</f>
        <v>2024-07</v>
      </c>
      <c r="K3388" s="182">
        <f>All_Opps[[#This Row],[Created Date2]]*1</f>
        <v>45485</v>
      </c>
      <c r="L3388" s="183">
        <f>YEAR(All_Opps[[#This Row],[Created_Date]])</f>
        <v>2024</v>
      </c>
      <c r="M3388" s="184">
        <f>WEEKNUM(All_Opps[[#This Row],[Created_Date]],16)</f>
        <v>28</v>
      </c>
      <c r="N3388" s="182">
        <f>All_Opps[[#This Row],[Close Date]]*1</f>
        <v>45496</v>
      </c>
      <c r="O3388" s="185">
        <f>YEAR(All_Opps[[#This Row],[Close_Date]])</f>
        <v>2024</v>
      </c>
      <c r="P3388" s="183">
        <f>MONTH(All_Opps[[#This Row],[Close Date]])</f>
        <v>7</v>
      </c>
      <c r="Q3388" s="181">
        <f>WEEKNUM(All_Opps[[#This Row],[Close Date]],1)</f>
        <v>30</v>
      </c>
      <c r="R338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324</v>
      </c>
      <c r="S3388" s="4" t="s">
        <v>7088</v>
      </c>
      <c r="T3388" s="4" t="s">
        <v>7089</v>
      </c>
      <c r="U3388" s="68">
        <v>45496</v>
      </c>
      <c r="V3388" s="347" t="s">
        <v>19</v>
      </c>
      <c r="W3388" s="9">
        <v>66079</v>
      </c>
      <c r="X3388" s="4" t="s">
        <v>13</v>
      </c>
      <c r="Y3388" s="4" t="s">
        <v>1285</v>
      </c>
      <c r="Z3388" s="68">
        <v>45485</v>
      </c>
    </row>
    <row r="3389" spans="1:26" ht="12.75" x14ac:dyDescent="0.35">
      <c r="A33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3389" s="181" t="str">
        <f>IF(All_Opps[[#This Row],[WeekMod]]&lt;&gt;"",CONCATENATE(All_Opps[[#This Row],[Opp Year]],"-",TEXT(All_Opps[[#This Row],[WeekMod]],"00#")),"")</f>
        <v>2024-082</v>
      </c>
      <c r="C33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3389" s="181" t="str">
        <f>CONCATENATE(All_Opps[[#This Row],[Opp Year]],"-",TEXT(All_Opps[[#This Row],[Week]],"00#"))</f>
        <v>2024-082</v>
      </c>
      <c r="E3389" s="181">
        <f>IFERROR(VALUE(RIGHT(All_Opps[[#This Row],[Opportunity Name]],2)),"")</f>
        <v>3</v>
      </c>
      <c r="F3389" s="181">
        <f>IFERROR(("20"&amp;LEFT(All_Opps[[#This Row],[Opportunity Name]],2))*1,"")</f>
        <v>2024</v>
      </c>
      <c r="G3389" s="181" t="str">
        <f>MID(All_Opps[[#This Row],[Opportunity Name]],3,2)</f>
        <v>09</v>
      </c>
      <c r="H3389" s="181" t="str">
        <f>LEFT(All_Opps[[#This Row],[Opportunity Name]],7)</f>
        <v>2409-18</v>
      </c>
      <c r="I3389" s="181" t="str" cm="1">
        <f t="array" ref="I33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89" s="181" t="str">
        <f>YEAR(All_Opps[[#This Row],[Close_Date]])&amp;"-"&amp;TEXT(MONTH(All_Opps[[#This Row],[Close_Date]]),"00")</f>
        <v>2024-07</v>
      </c>
      <c r="K3389" s="182">
        <f>All_Opps[[#This Row],[Created Date2]]*1</f>
        <v>45495</v>
      </c>
      <c r="L3389" s="183">
        <f>YEAR(All_Opps[[#This Row],[Created_Date]])</f>
        <v>2024</v>
      </c>
      <c r="M3389" s="184">
        <f>WEEKNUM(All_Opps[[#This Row],[Created_Date]],16)</f>
        <v>30</v>
      </c>
      <c r="N3389" s="182">
        <f>All_Opps[[#This Row],[Close Date]]*1</f>
        <v>45495</v>
      </c>
      <c r="O3389" s="185">
        <f>YEAR(All_Opps[[#This Row],[Close_Date]])</f>
        <v>2024</v>
      </c>
      <c r="P3389" s="183">
        <f>MONTH(All_Opps[[#This Row],[Close Date]])</f>
        <v>7</v>
      </c>
      <c r="Q3389" s="181">
        <f>WEEKNUM(All_Opps[[#This Row],[Close Date]],1)</f>
        <v>30</v>
      </c>
      <c r="R338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41</v>
      </c>
      <c r="S3389" s="4" t="s">
        <v>7090</v>
      </c>
      <c r="T3389" s="4" t="s">
        <v>7091</v>
      </c>
      <c r="U3389" s="68">
        <v>45495</v>
      </c>
      <c r="V3389" s="347" t="s">
        <v>19</v>
      </c>
      <c r="W3389" s="9">
        <v>15273</v>
      </c>
      <c r="X3389" s="4" t="s">
        <v>15</v>
      </c>
      <c r="Y3389" s="4" t="s">
        <v>1285</v>
      </c>
      <c r="Z3389" s="68">
        <v>45495</v>
      </c>
    </row>
    <row r="3390" spans="1:26" ht="12.75" x14ac:dyDescent="0.35">
      <c r="A33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3390" s="181" t="str">
        <f>IF(All_Opps[[#This Row],[WeekMod]]&lt;&gt;"",CONCATENATE(All_Opps[[#This Row],[Opp Year]],"-",TEXT(All_Opps[[#This Row],[WeekMod]],"00#")),"")</f>
        <v>2024-077</v>
      </c>
      <c r="C33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3390" s="181" t="str">
        <f>CONCATENATE(All_Opps[[#This Row],[Opp Year]],"-",TEXT(All_Opps[[#This Row],[Week]],"00#"))</f>
        <v>2024-077</v>
      </c>
      <c r="E3390" s="181">
        <f>IFERROR(VALUE(RIGHT(All_Opps[[#This Row],[Opportunity Name]],2)),"")</f>
        <v>4</v>
      </c>
      <c r="F3390" s="181">
        <f>IFERROR(("20"&amp;LEFT(All_Opps[[#This Row],[Opportunity Name]],2))*1,"")</f>
        <v>2024</v>
      </c>
      <c r="G3390" s="181" t="str">
        <f>MID(All_Opps[[#This Row],[Opportunity Name]],3,2)</f>
        <v>12</v>
      </c>
      <c r="H3390" s="181" t="str">
        <f>LEFT(All_Opps[[#This Row],[Opportunity Name]],7)</f>
        <v>2412-17</v>
      </c>
      <c r="I3390" s="181" t="str" cm="1">
        <f t="array" ref="I33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90" s="181" t="str">
        <f>YEAR(All_Opps[[#This Row],[Close_Date]])&amp;"-"&amp;TEXT(MONTH(All_Opps[[#This Row],[Close_Date]]),"00")</f>
        <v>2024-06</v>
      </c>
      <c r="K3390" s="182">
        <f>All_Opps[[#This Row],[Created Date2]]*1</f>
        <v>45460</v>
      </c>
      <c r="L3390" s="183">
        <f>YEAR(All_Opps[[#This Row],[Created_Date]])</f>
        <v>2024</v>
      </c>
      <c r="M3390" s="184">
        <f>WEEKNUM(All_Opps[[#This Row],[Created_Date]],16)</f>
        <v>25</v>
      </c>
      <c r="N3390" s="182">
        <f>All_Opps[[#This Row],[Close Date]]*1</f>
        <v>45464</v>
      </c>
      <c r="O3390" s="185">
        <f>YEAR(All_Opps[[#This Row],[Close_Date]])</f>
        <v>2024</v>
      </c>
      <c r="P3390" s="183">
        <f>MONTH(All_Opps[[#This Row],[Close Date]])</f>
        <v>6</v>
      </c>
      <c r="Q3390" s="181">
        <f>WEEKNUM(All_Opps[[#This Row],[Close Date]],1)</f>
        <v>25</v>
      </c>
      <c r="R339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167</v>
      </c>
      <c r="S3390" s="4" t="s">
        <v>7092</v>
      </c>
      <c r="T3390" s="4" t="s">
        <v>7093</v>
      </c>
      <c r="U3390" s="68">
        <v>45464</v>
      </c>
      <c r="V3390" s="347" t="s">
        <v>19</v>
      </c>
      <c r="W3390" s="9">
        <v>122157</v>
      </c>
      <c r="X3390" s="4" t="s">
        <v>13</v>
      </c>
      <c r="Y3390" s="4" t="s">
        <v>7055</v>
      </c>
      <c r="Z3390" s="68">
        <v>45460</v>
      </c>
    </row>
    <row r="3391" spans="1:26" ht="12.75" x14ac:dyDescent="0.35">
      <c r="A33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3391" s="181" t="str">
        <f>IF(All_Opps[[#This Row],[WeekMod]]&lt;&gt;"",CONCATENATE(All_Opps[[#This Row],[Opp Year]],"-",TEXT(All_Opps[[#This Row],[WeekMod]],"00#")),"")</f>
        <v>2024-079</v>
      </c>
      <c r="C33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3391" s="181" t="str">
        <f>CONCATENATE(All_Opps[[#This Row],[Opp Year]],"-",TEXT(All_Opps[[#This Row],[Week]],"00#"))</f>
        <v>2024-079</v>
      </c>
      <c r="E3391" s="181">
        <f>IFERROR(VALUE(RIGHT(All_Opps[[#This Row],[Opportunity Name]],2)),"")</f>
        <v>4</v>
      </c>
      <c r="F3391" s="181">
        <f>IFERROR(("20"&amp;LEFT(All_Opps[[#This Row],[Opportunity Name]],2))*1,"")</f>
        <v>2024</v>
      </c>
      <c r="G3391" s="181" t="str">
        <f>MID(All_Opps[[#This Row],[Opportunity Name]],3,2)</f>
        <v>12</v>
      </c>
      <c r="H3391" s="181" t="str">
        <f>LEFT(All_Opps[[#This Row],[Opportunity Name]],7)</f>
        <v>2412 Fe</v>
      </c>
      <c r="I3391" s="181" t="str" cm="1">
        <f t="array" ref="I33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91" s="181" t="str">
        <f>YEAR(All_Opps[[#This Row],[Close_Date]])&amp;"-"&amp;TEXT(MONTH(All_Opps[[#This Row],[Close_Date]]),"00")</f>
        <v>2024-07</v>
      </c>
      <c r="K3391" s="182">
        <f>All_Opps[[#This Row],[Created Date2]]*1</f>
        <v>45477</v>
      </c>
      <c r="L3391" s="183">
        <f>YEAR(All_Opps[[#This Row],[Created_Date]])</f>
        <v>2024</v>
      </c>
      <c r="M3391" s="184">
        <f>WEEKNUM(All_Opps[[#This Row],[Created_Date]],16)</f>
        <v>27</v>
      </c>
      <c r="N3391" s="182">
        <f>All_Opps[[#This Row],[Close Date]]*1</f>
        <v>45479</v>
      </c>
      <c r="O3391" s="185">
        <f>YEAR(All_Opps[[#This Row],[Close_Date]])</f>
        <v>2024</v>
      </c>
      <c r="P3391" s="183">
        <f>MONTH(All_Opps[[#This Row],[Close Date]])</f>
        <v>7</v>
      </c>
      <c r="Q3391" s="181">
        <f>WEEKNUM(All_Opps[[#This Row],[Close Date]],1)</f>
        <v>27</v>
      </c>
      <c r="R339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91" s="4" t="s">
        <v>7094</v>
      </c>
      <c r="T3391" s="4" t="s">
        <v>7095</v>
      </c>
      <c r="U3391" s="68">
        <v>45479</v>
      </c>
      <c r="V3391" s="347" t="s">
        <v>18</v>
      </c>
      <c r="W3391" s="9">
        <v>44499</v>
      </c>
      <c r="X3391" s="4" t="s">
        <v>6</v>
      </c>
      <c r="Y3391" s="4" t="s">
        <v>1285</v>
      </c>
      <c r="Z3391" s="68">
        <v>45477</v>
      </c>
    </row>
    <row r="3392" spans="1:26" ht="12.75" x14ac:dyDescent="0.35">
      <c r="A33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3392" s="181" t="str">
        <f>IF(All_Opps[[#This Row],[WeekMod]]&lt;&gt;"",CONCATENATE(All_Opps[[#This Row],[Opp Year]],"-",TEXT(All_Opps[[#This Row],[WeekMod]],"00#")),"")</f>
        <v>2025-026</v>
      </c>
      <c r="C33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3392" s="181" t="str">
        <f>CONCATENATE(All_Opps[[#This Row],[Opp Year]],"-",TEXT(All_Opps[[#This Row],[Week]],"00#"))</f>
        <v>2025-026</v>
      </c>
      <c r="E3392" s="181">
        <f>IFERROR(VALUE(RIGHT(All_Opps[[#This Row],[Opportunity Name]],2)),"")</f>
        <v>2</v>
      </c>
      <c r="F3392" s="181">
        <f>IFERROR(("20"&amp;LEFT(All_Opps[[#This Row],[Opportunity Name]],2))*1,"")</f>
        <v>2025</v>
      </c>
      <c r="G3392" s="181" t="str">
        <f>MID(All_Opps[[#This Row],[Opportunity Name]],3,2)</f>
        <v>10</v>
      </c>
      <c r="H3392" s="181" t="str">
        <f>LEFT(All_Opps[[#This Row],[Opportunity Name]],7)</f>
        <v>2510-01</v>
      </c>
      <c r="I3392" s="181" t="str" cm="1">
        <f t="array" ref="I33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392" s="181" t="str">
        <f>YEAR(All_Opps[[#This Row],[Close_Date]])&amp;"-"&amp;TEXT(MONTH(All_Opps[[#This Row],[Close_Date]]),"00")</f>
        <v>2024-06</v>
      </c>
      <c r="K3392" s="182">
        <f>All_Opps[[#This Row],[Created Date2]]*1</f>
        <v>45452</v>
      </c>
      <c r="L3392" s="183">
        <f>YEAR(All_Opps[[#This Row],[Created_Date]])</f>
        <v>2024</v>
      </c>
      <c r="M3392" s="184">
        <f>WEEKNUM(All_Opps[[#This Row],[Created_Date]],16)</f>
        <v>24</v>
      </c>
      <c r="N3392" s="182">
        <f>All_Opps[[#This Row],[Close Date]]*1</f>
        <v>45467</v>
      </c>
      <c r="O3392" s="185">
        <f>YEAR(All_Opps[[#This Row],[Close_Date]])</f>
        <v>2024</v>
      </c>
      <c r="P3392" s="183">
        <f>MONTH(All_Opps[[#This Row],[Close Date]])</f>
        <v>6</v>
      </c>
      <c r="Q3392" s="181">
        <f>WEEKNUM(All_Opps[[#This Row],[Close Date]],1)</f>
        <v>26</v>
      </c>
      <c r="R339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479</v>
      </c>
      <c r="S3392" s="4" t="s">
        <v>7096</v>
      </c>
      <c r="T3392" s="4" t="s">
        <v>7097</v>
      </c>
      <c r="U3392" s="68">
        <v>45467</v>
      </c>
      <c r="V3392" s="347" t="s">
        <v>19</v>
      </c>
      <c r="W3392" s="9">
        <v>31629</v>
      </c>
      <c r="X3392" s="4" t="s">
        <v>6</v>
      </c>
      <c r="Y3392" s="4" t="s">
        <v>1285</v>
      </c>
      <c r="Z3392" s="68">
        <v>45452</v>
      </c>
    </row>
    <row r="3393" spans="1:26" ht="12.75" x14ac:dyDescent="0.35">
      <c r="A33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3393" s="181" t="str">
        <f>IF(All_Opps[[#This Row],[WeekMod]]&lt;&gt;"",CONCATENATE(All_Opps[[#This Row],[Opp Year]],"-",TEXT(All_Opps[[#This Row],[WeekMod]],"00#")),"")</f>
        <v>2024-076</v>
      </c>
      <c r="C33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3393" s="181" t="str">
        <f>CONCATENATE(All_Opps[[#This Row],[Opp Year]],"-",TEXT(All_Opps[[#This Row],[Week]],"00#"))</f>
        <v>2024-076</v>
      </c>
      <c r="E3393" s="181">
        <f>IFERROR(VALUE(RIGHT(All_Opps[[#This Row],[Opportunity Name]],2)),"")</f>
        <v>4</v>
      </c>
      <c r="F3393" s="181">
        <f>IFERROR(("20"&amp;LEFT(All_Opps[[#This Row],[Opportunity Name]],2))*1,"")</f>
        <v>2024</v>
      </c>
      <c r="G3393" s="181" t="str">
        <f>MID(All_Opps[[#This Row],[Opportunity Name]],3,2)</f>
        <v>12</v>
      </c>
      <c r="H3393" s="181" t="str">
        <f>LEFT(All_Opps[[#This Row],[Opportunity Name]],7)</f>
        <v>2412 Za</v>
      </c>
      <c r="I3393" s="181" t="str" cm="1">
        <f t="array" ref="I33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93" s="181" t="str">
        <f>YEAR(All_Opps[[#This Row],[Close_Date]])&amp;"-"&amp;TEXT(MONTH(All_Opps[[#This Row],[Close_Date]]),"00")</f>
        <v>2024-06</v>
      </c>
      <c r="K3393" s="182">
        <f>All_Opps[[#This Row],[Created Date2]]*1</f>
        <v>45374</v>
      </c>
      <c r="L3393" s="183">
        <f>YEAR(All_Opps[[#This Row],[Created_Date]])</f>
        <v>2024</v>
      </c>
      <c r="M3393" s="184">
        <f>WEEKNUM(All_Opps[[#This Row],[Created_Date]],16)</f>
        <v>13</v>
      </c>
      <c r="N3393" s="182">
        <f>All_Opps[[#This Row],[Close Date]]*1</f>
        <v>45454</v>
      </c>
      <c r="O3393" s="185">
        <f>YEAR(All_Opps[[#This Row],[Close_Date]])</f>
        <v>2024</v>
      </c>
      <c r="P3393" s="183">
        <f>MONTH(All_Opps[[#This Row],[Close Date]])</f>
        <v>6</v>
      </c>
      <c r="Q3393" s="181">
        <f>WEEKNUM(All_Opps[[#This Row],[Close Date]],1)</f>
        <v>24</v>
      </c>
      <c r="R33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93" s="4" t="s">
        <v>7098</v>
      </c>
      <c r="T3393" s="4" t="s">
        <v>7099</v>
      </c>
      <c r="U3393" s="68">
        <v>45454</v>
      </c>
      <c r="V3393" s="347" t="s">
        <v>21</v>
      </c>
      <c r="W3393" s="341">
        <v>124686</v>
      </c>
      <c r="X3393" s="4" t="s">
        <v>159</v>
      </c>
      <c r="Y3393" s="4" t="s">
        <v>328</v>
      </c>
      <c r="Z3393" s="68">
        <v>45374</v>
      </c>
    </row>
    <row r="3394" spans="1:26" ht="12.75" x14ac:dyDescent="0.35">
      <c r="A33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3394" s="181" t="str">
        <f>IF(All_Opps[[#This Row],[WeekMod]]&lt;&gt;"",CONCATENATE(All_Opps[[#This Row],[Opp Year]],"-",TEXT(All_Opps[[#This Row],[WeekMod]],"00#")),"")</f>
        <v>2025-027</v>
      </c>
      <c r="C33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3394" s="181" t="str">
        <f>CONCATENATE(All_Opps[[#This Row],[Opp Year]],"-",TEXT(All_Opps[[#This Row],[Week]],"00#"))</f>
        <v>2025-027</v>
      </c>
      <c r="E3394" s="181">
        <f>IFERROR(VALUE(RIGHT(All_Opps[[#This Row],[Opportunity Name]],2)),"")</f>
        <v>5</v>
      </c>
      <c r="F3394" s="181">
        <f>IFERROR(("20"&amp;LEFT(All_Opps[[#This Row],[Opportunity Name]],2))*1,"")</f>
        <v>2025</v>
      </c>
      <c r="G3394" s="181" t="str">
        <f>MID(All_Opps[[#This Row],[Opportunity Name]],3,2)</f>
        <v>07</v>
      </c>
      <c r="H3394" s="181" t="str">
        <f>LEFT(All_Opps[[#This Row],[Opportunity Name]],7)</f>
        <v>2507 Ra</v>
      </c>
      <c r="I3394" s="181" t="str" cm="1">
        <f t="array" ref="I33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94" s="181" t="str">
        <f>YEAR(All_Opps[[#This Row],[Close_Date]])&amp;"-"&amp;TEXT(MONTH(All_Opps[[#This Row],[Close_Date]]),"00")</f>
        <v>2024-07</v>
      </c>
      <c r="K3394" s="182">
        <f>All_Opps[[#This Row],[Created Date2]]*1</f>
        <v>45415</v>
      </c>
      <c r="L3394" s="183">
        <f>YEAR(All_Opps[[#This Row],[Created_Date]])</f>
        <v>2024</v>
      </c>
      <c r="M3394" s="184">
        <f>WEEKNUM(All_Opps[[#This Row],[Created_Date]],16)</f>
        <v>18</v>
      </c>
      <c r="N3394" s="182">
        <f>All_Opps[[#This Row],[Close Date]]*1</f>
        <v>45476</v>
      </c>
      <c r="O3394" s="185">
        <f>YEAR(All_Opps[[#This Row],[Close_Date]])</f>
        <v>2024</v>
      </c>
      <c r="P3394" s="183">
        <f>MONTH(All_Opps[[#This Row],[Close Date]])</f>
        <v>7</v>
      </c>
      <c r="Q3394" s="181">
        <f>WEEKNUM(All_Opps[[#This Row],[Close Date]],1)</f>
        <v>27</v>
      </c>
      <c r="R339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94" s="4" t="s">
        <v>7100</v>
      </c>
      <c r="T3394" s="4" t="s">
        <v>7101</v>
      </c>
      <c r="U3394" s="68">
        <v>45476</v>
      </c>
      <c r="V3394" s="347" t="s">
        <v>21</v>
      </c>
      <c r="W3394" s="341">
        <v>93254</v>
      </c>
      <c r="X3394" s="4" t="s">
        <v>159</v>
      </c>
      <c r="Y3394" s="4" t="s">
        <v>328</v>
      </c>
      <c r="Z3394" s="68">
        <v>45415</v>
      </c>
    </row>
    <row r="3395" spans="1:26" ht="12.75" x14ac:dyDescent="0.35">
      <c r="A33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3395" s="181" t="str">
        <f>IF(All_Opps[[#This Row],[WeekMod]]&lt;&gt;"",CONCATENATE(All_Opps[[#This Row],[Opp Year]],"-",TEXT(All_Opps[[#This Row],[WeekMod]],"00#")),"")</f>
        <v>2025-024</v>
      </c>
      <c r="C33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3395" s="181" t="str">
        <f>CONCATENATE(All_Opps[[#This Row],[Opp Year]],"-",TEXT(All_Opps[[#This Row],[Week]],"00#"))</f>
        <v>2025-024</v>
      </c>
      <c r="E3395" s="181">
        <f>IFERROR(VALUE(RIGHT(All_Opps[[#This Row],[Opportunity Name]],2)),"")</f>
        <v>6</v>
      </c>
      <c r="F3395" s="181">
        <f>IFERROR(("20"&amp;LEFT(All_Opps[[#This Row],[Opportunity Name]],2))*1,"")</f>
        <v>2025</v>
      </c>
      <c r="G3395" s="181" t="str">
        <f>MID(All_Opps[[#This Row],[Opportunity Name]],3,2)</f>
        <v>08</v>
      </c>
      <c r="H3395" s="181" t="str">
        <f>LEFT(All_Opps[[#This Row],[Opportunity Name]],7)</f>
        <v>2508 Ev</v>
      </c>
      <c r="I3395" s="181" t="str" cm="1">
        <f t="array" ref="I33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95" s="181" t="str">
        <f>YEAR(All_Opps[[#This Row],[Close_Date]])&amp;"-"&amp;TEXT(MONTH(All_Opps[[#This Row],[Close_Date]]),"00")</f>
        <v>2024-06</v>
      </c>
      <c r="K3395" s="182">
        <f>All_Opps[[#This Row],[Created Date2]]*1</f>
        <v>45397</v>
      </c>
      <c r="L3395" s="183">
        <f>YEAR(All_Opps[[#This Row],[Created_Date]])</f>
        <v>2024</v>
      </c>
      <c r="M3395" s="184">
        <f>WEEKNUM(All_Opps[[#This Row],[Created_Date]],16)</f>
        <v>16</v>
      </c>
      <c r="N3395" s="182">
        <f>All_Opps[[#This Row],[Close Date]]*1</f>
        <v>45458</v>
      </c>
      <c r="O3395" s="185">
        <f>YEAR(All_Opps[[#This Row],[Close_Date]])</f>
        <v>2024</v>
      </c>
      <c r="P3395" s="183">
        <f>MONTH(All_Opps[[#This Row],[Close Date]])</f>
        <v>6</v>
      </c>
      <c r="Q3395" s="181">
        <f>WEEKNUM(All_Opps[[#This Row],[Close Date]],1)</f>
        <v>24</v>
      </c>
      <c r="R339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95" s="4" t="s">
        <v>7102</v>
      </c>
      <c r="T3395" s="4" t="s">
        <v>7103</v>
      </c>
      <c r="U3395" s="68">
        <v>45458</v>
      </c>
      <c r="V3395" s="347" t="s">
        <v>21</v>
      </c>
      <c r="W3395" s="341">
        <v>136246</v>
      </c>
      <c r="X3395" s="4" t="s">
        <v>11</v>
      </c>
      <c r="Y3395" s="4" t="s">
        <v>328</v>
      </c>
      <c r="Z3395" s="68">
        <v>45397</v>
      </c>
    </row>
    <row r="3396" spans="1:26" ht="12.75" x14ac:dyDescent="0.35">
      <c r="A33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3396" s="181" t="str">
        <f>IF(All_Opps[[#This Row],[WeekMod]]&lt;&gt;"",CONCATENATE(All_Opps[[#This Row],[Opp Year]],"-",TEXT(All_Opps[[#This Row],[WeekMod]],"00#")),"")</f>
        <v>2024-082</v>
      </c>
      <c r="C33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3396" s="181" t="str">
        <f>CONCATENATE(All_Opps[[#This Row],[Opp Year]],"-",TEXT(All_Opps[[#This Row],[Week]],"00#"))</f>
        <v>2024-082</v>
      </c>
      <c r="E3396" s="181">
        <f>IFERROR(VALUE(RIGHT(All_Opps[[#This Row],[Opportunity Name]],2)),"")</f>
        <v>4</v>
      </c>
      <c r="F3396" s="181">
        <f>IFERROR(("20"&amp;LEFT(All_Opps[[#This Row],[Opportunity Name]],2))*1,"")</f>
        <v>2024</v>
      </c>
      <c r="G3396" s="181" t="str">
        <f>MID(All_Opps[[#This Row],[Opportunity Name]],3,2)</f>
        <v>06</v>
      </c>
      <c r="H3396" s="181" t="str">
        <f>LEFT(All_Opps[[#This Row],[Opportunity Name]],7)</f>
        <v>2406 Wi</v>
      </c>
      <c r="I3396" s="181" t="str" cm="1">
        <f t="array" ref="I33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96" s="181" t="str">
        <f>YEAR(All_Opps[[#This Row],[Close_Date]])&amp;"-"&amp;TEXT(MONTH(All_Opps[[#This Row],[Close_Date]]),"00")</f>
        <v>2024-07</v>
      </c>
      <c r="K3396" s="182">
        <f>All_Opps[[#This Row],[Created Date2]]*1</f>
        <v>45455</v>
      </c>
      <c r="L3396" s="183">
        <f>YEAR(All_Opps[[#This Row],[Created_Date]])</f>
        <v>2024</v>
      </c>
      <c r="M3396" s="184">
        <f>WEEKNUM(All_Opps[[#This Row],[Created_Date]],16)</f>
        <v>24</v>
      </c>
      <c r="N3396" s="182">
        <f>All_Opps[[#This Row],[Close Date]]*1</f>
        <v>45495</v>
      </c>
      <c r="O3396" s="185">
        <f>YEAR(All_Opps[[#This Row],[Close_Date]])</f>
        <v>2024</v>
      </c>
      <c r="P3396" s="183">
        <f>MONTH(All_Opps[[#This Row],[Close Date]])</f>
        <v>7</v>
      </c>
      <c r="Q3396" s="181">
        <f>WEEKNUM(All_Opps[[#This Row],[Close Date]],1)</f>
        <v>30</v>
      </c>
      <c r="R339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96" s="4" t="s">
        <v>7104</v>
      </c>
      <c r="T3396" s="4" t="s">
        <v>7105</v>
      </c>
      <c r="U3396" s="68">
        <v>45495</v>
      </c>
      <c r="V3396" s="347" t="s">
        <v>21</v>
      </c>
      <c r="W3396" s="341">
        <v>81480</v>
      </c>
      <c r="X3396" s="4" t="s">
        <v>159</v>
      </c>
      <c r="Y3396" s="4" t="s">
        <v>328</v>
      </c>
      <c r="Z3396" s="68">
        <v>45455</v>
      </c>
    </row>
    <row r="3397" spans="1:26" ht="12.75" x14ac:dyDescent="0.35">
      <c r="A33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3397" s="181" t="str">
        <f>IF(All_Opps[[#This Row],[WeekMod]]&lt;&gt;"",CONCATENATE(All_Opps[[#This Row],[Opp Year]],"-",TEXT(All_Opps[[#This Row],[WeekMod]],"00#")),"")</f>
        <v>2024-080</v>
      </c>
      <c r="C33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3397" s="181" t="str">
        <f>CONCATENATE(All_Opps[[#This Row],[Opp Year]],"-",TEXT(All_Opps[[#This Row],[Week]],"00#"))</f>
        <v>2024-080</v>
      </c>
      <c r="E3397" s="181">
        <f>IFERROR(VALUE(RIGHT(All_Opps[[#This Row],[Opportunity Name]],2)),"")</f>
        <v>3</v>
      </c>
      <c r="F3397" s="181">
        <f>IFERROR(("20"&amp;LEFT(All_Opps[[#This Row],[Opportunity Name]],2))*1,"")</f>
        <v>2024</v>
      </c>
      <c r="G3397" s="181" t="str">
        <f>MID(All_Opps[[#This Row],[Opportunity Name]],3,2)</f>
        <v>07</v>
      </c>
      <c r="H3397" s="181" t="str">
        <f>LEFT(All_Opps[[#This Row],[Opportunity Name]],7)</f>
        <v>2407 Ro</v>
      </c>
      <c r="I3397" s="181" t="str" cm="1">
        <f t="array" ref="I33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97" s="181" t="str">
        <f>YEAR(All_Opps[[#This Row],[Close_Date]])&amp;"-"&amp;TEXT(MONTH(All_Opps[[#This Row],[Close_Date]]),"00")</f>
        <v>2024-07</v>
      </c>
      <c r="K3397" s="182">
        <f>All_Opps[[#This Row],[Created Date2]]*1</f>
        <v>45475</v>
      </c>
      <c r="L3397" s="183">
        <f>YEAR(All_Opps[[#This Row],[Created_Date]])</f>
        <v>2024</v>
      </c>
      <c r="M3397" s="184">
        <f>WEEKNUM(All_Opps[[#This Row],[Created_Date]],16)</f>
        <v>27</v>
      </c>
      <c r="N3397" s="182">
        <f>All_Opps[[#This Row],[Close Date]]*1</f>
        <v>45486</v>
      </c>
      <c r="O3397" s="185">
        <f>YEAR(All_Opps[[#This Row],[Close_Date]])</f>
        <v>2024</v>
      </c>
      <c r="P3397" s="183">
        <f>MONTH(All_Opps[[#This Row],[Close Date]])</f>
        <v>7</v>
      </c>
      <c r="Q3397" s="181">
        <f>WEEKNUM(All_Opps[[#This Row],[Close Date]],1)</f>
        <v>28</v>
      </c>
      <c r="R339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97" s="4" t="s">
        <v>7106</v>
      </c>
      <c r="T3397" s="4" t="s">
        <v>7107</v>
      </c>
      <c r="U3397" s="68">
        <v>45486</v>
      </c>
      <c r="V3397" s="347" t="s">
        <v>21</v>
      </c>
      <c r="W3397" s="9">
        <v>30422</v>
      </c>
      <c r="X3397" s="4" t="s">
        <v>181</v>
      </c>
      <c r="Y3397" s="4" t="s">
        <v>7108</v>
      </c>
      <c r="Z3397" s="68">
        <v>45475</v>
      </c>
    </row>
    <row r="3398" spans="1:26" ht="12.75" x14ac:dyDescent="0.35">
      <c r="A33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3398" s="181" t="str">
        <f>IF(All_Opps[[#This Row],[WeekMod]]&lt;&gt;"",CONCATENATE(All_Opps[[#This Row],[Opp Year]],"-",TEXT(All_Opps[[#This Row],[WeekMod]],"00#")),"")</f>
        <v>2024-080</v>
      </c>
      <c r="C33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3398" s="181" t="str">
        <f>CONCATENATE(All_Opps[[#This Row],[Opp Year]],"-",TEXT(All_Opps[[#This Row],[Week]],"00#"))</f>
        <v>2024-080</v>
      </c>
      <c r="E3398" s="181">
        <f>IFERROR(VALUE(RIGHT(All_Opps[[#This Row],[Opportunity Name]],2)),"")</f>
        <v>2</v>
      </c>
      <c r="F3398" s="181">
        <f>IFERROR(("20"&amp;LEFT(All_Opps[[#This Row],[Opportunity Name]],2))*1,"")</f>
        <v>2024</v>
      </c>
      <c r="G3398" s="181" t="str">
        <f>MID(All_Opps[[#This Row],[Opportunity Name]],3,2)</f>
        <v>08</v>
      </c>
      <c r="H3398" s="181" t="str">
        <f>LEFT(All_Opps[[#This Row],[Opportunity Name]],7)</f>
        <v>2408-18</v>
      </c>
      <c r="I3398" s="181" t="str" cm="1">
        <f t="array" ref="I33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398" s="181" t="str">
        <f>YEAR(All_Opps[[#This Row],[Close_Date]])&amp;"-"&amp;TEXT(MONTH(All_Opps[[#This Row],[Close_Date]]),"00")</f>
        <v>2024-07</v>
      </c>
      <c r="K3398" s="182">
        <f>All_Opps[[#This Row],[Created Date2]]*1</f>
        <v>45324</v>
      </c>
      <c r="L3398" s="183">
        <f>YEAR(All_Opps[[#This Row],[Created_Date]])</f>
        <v>2024</v>
      </c>
      <c r="M3398" s="184">
        <f>WEEKNUM(All_Opps[[#This Row],[Created_Date]],16)</f>
        <v>5</v>
      </c>
      <c r="N3398" s="182">
        <f>All_Opps[[#This Row],[Close Date]]*1</f>
        <v>45482</v>
      </c>
      <c r="O3398" s="185">
        <f>YEAR(All_Opps[[#This Row],[Close_Date]])</f>
        <v>2024</v>
      </c>
      <c r="P3398" s="183">
        <f>MONTH(All_Opps[[#This Row],[Close Date]])</f>
        <v>7</v>
      </c>
      <c r="Q3398" s="181">
        <f>WEEKNUM(All_Opps[[#This Row],[Close Date]],1)</f>
        <v>28</v>
      </c>
      <c r="R33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98" s="4" t="s">
        <v>7109</v>
      </c>
      <c r="T3398" s="4" t="s">
        <v>7110</v>
      </c>
      <c r="U3398" s="68">
        <v>45482</v>
      </c>
      <c r="V3398" s="347" t="s">
        <v>20</v>
      </c>
      <c r="W3398" s="9">
        <v>38545</v>
      </c>
      <c r="X3398" s="4" t="s">
        <v>5</v>
      </c>
      <c r="Y3398" s="4" t="s">
        <v>1285</v>
      </c>
      <c r="Z3398" s="68">
        <v>45324</v>
      </c>
    </row>
    <row r="3399" spans="1:26" ht="12.75" x14ac:dyDescent="0.35">
      <c r="A33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3399" s="181" t="str">
        <f>IF(All_Opps[[#This Row],[WeekMod]]&lt;&gt;"",CONCATENATE(All_Opps[[#This Row],[Opp Year]],"-",TEXT(All_Opps[[#This Row],[WeekMod]],"00#")),"")</f>
        <v>2024-076</v>
      </c>
      <c r="C33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3399" s="181" t="str">
        <f>CONCATENATE(All_Opps[[#This Row],[Opp Year]],"-",TEXT(All_Opps[[#This Row],[Week]],"00#"))</f>
        <v>2024-076</v>
      </c>
      <c r="E3399" s="181">
        <f>IFERROR(VALUE(RIGHT(All_Opps[[#This Row],[Opportunity Name]],2)),"")</f>
        <v>1</v>
      </c>
      <c r="F3399" s="181">
        <f>IFERROR(("20"&amp;LEFT(All_Opps[[#This Row],[Opportunity Name]],2))*1,"")</f>
        <v>2024</v>
      </c>
      <c r="G3399" s="181" t="str">
        <f>MID(All_Opps[[#This Row],[Opportunity Name]],3,2)</f>
        <v>09</v>
      </c>
      <c r="H3399" s="181" t="str">
        <f>LEFT(All_Opps[[#This Row],[Opportunity Name]],7)</f>
        <v>2409 Fe</v>
      </c>
      <c r="I3399" s="181" t="str" cm="1">
        <f t="array" ref="I33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399" s="181" t="str">
        <f>YEAR(All_Opps[[#This Row],[Close_Date]])&amp;"-"&amp;TEXT(MONTH(All_Opps[[#This Row],[Close_Date]]),"00")</f>
        <v>2024-06</v>
      </c>
      <c r="K3399" s="182">
        <f>All_Opps[[#This Row],[Created Date2]]*1</f>
        <v>45434</v>
      </c>
      <c r="L3399" s="183">
        <f>YEAR(All_Opps[[#This Row],[Created_Date]])</f>
        <v>2024</v>
      </c>
      <c r="M3399" s="184">
        <f>WEEKNUM(All_Opps[[#This Row],[Created_Date]],16)</f>
        <v>21</v>
      </c>
      <c r="N3399" s="182">
        <f>All_Opps[[#This Row],[Close Date]]*1</f>
        <v>45452</v>
      </c>
      <c r="O3399" s="185">
        <f>YEAR(All_Opps[[#This Row],[Close_Date]])</f>
        <v>2024</v>
      </c>
      <c r="P3399" s="183">
        <f>MONTH(All_Opps[[#This Row],[Close Date]])</f>
        <v>6</v>
      </c>
      <c r="Q3399" s="181">
        <f>WEEKNUM(All_Opps[[#This Row],[Close Date]],1)</f>
        <v>24</v>
      </c>
      <c r="R339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399" s="4" t="s">
        <v>7111</v>
      </c>
      <c r="T3399" s="4" t="s">
        <v>7112</v>
      </c>
      <c r="U3399" s="68">
        <v>45452</v>
      </c>
      <c r="V3399" s="347" t="s">
        <v>18</v>
      </c>
      <c r="W3399" s="9">
        <v>37939</v>
      </c>
      <c r="X3399" s="4" t="s">
        <v>27</v>
      </c>
      <c r="Y3399" s="4" t="s">
        <v>1285</v>
      </c>
      <c r="Z3399" s="68">
        <v>45434</v>
      </c>
    </row>
    <row r="3400" spans="1:26" ht="12.75" x14ac:dyDescent="0.35">
      <c r="A34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3400" s="181" t="str">
        <f>IF(All_Opps[[#This Row],[WeekMod]]&lt;&gt;"",CONCATENATE(All_Opps[[#This Row],[Opp Year]],"-",TEXT(All_Opps[[#This Row],[WeekMod]],"00#")),"")</f>
        <v>2025-024</v>
      </c>
      <c r="C34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3400" s="181" t="str">
        <f>CONCATENATE(All_Opps[[#This Row],[Opp Year]],"-",TEXT(All_Opps[[#This Row],[Week]],"00#"))</f>
        <v>2025-024</v>
      </c>
      <c r="E3400" s="181">
        <f>IFERROR(VALUE(RIGHT(All_Opps[[#This Row],[Opportunity Name]],2)),"")</f>
        <v>7</v>
      </c>
      <c r="F3400" s="181">
        <f>IFERROR(("20"&amp;LEFT(All_Opps[[#This Row],[Opportunity Name]],2))*1,"")</f>
        <v>2025</v>
      </c>
      <c r="G3400" s="181" t="str">
        <f>MID(All_Opps[[#This Row],[Opportunity Name]],3,2)</f>
        <v>05</v>
      </c>
      <c r="H3400" s="181" t="str">
        <f>LEFT(All_Opps[[#This Row],[Opportunity Name]],7)</f>
        <v>2505 Ma</v>
      </c>
      <c r="I3400" s="181" t="str" cm="1">
        <f t="array" ref="I34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00" s="181" t="str">
        <f>YEAR(All_Opps[[#This Row],[Close_Date]])&amp;"-"&amp;TEXT(MONTH(All_Opps[[#This Row],[Close_Date]]),"00")</f>
        <v>2024-06</v>
      </c>
      <c r="K3400" s="182">
        <f>All_Opps[[#This Row],[Created Date2]]*1</f>
        <v>45406</v>
      </c>
      <c r="L3400" s="183">
        <f>YEAR(All_Opps[[#This Row],[Created_Date]])</f>
        <v>2024</v>
      </c>
      <c r="M3400" s="184">
        <f>WEEKNUM(All_Opps[[#This Row],[Created_Date]],16)</f>
        <v>17</v>
      </c>
      <c r="N3400" s="182">
        <f>All_Opps[[#This Row],[Close Date]]*1</f>
        <v>45456</v>
      </c>
      <c r="O3400" s="185">
        <f>YEAR(All_Opps[[#This Row],[Close_Date]])</f>
        <v>2024</v>
      </c>
      <c r="P3400" s="183">
        <f>MONTH(All_Opps[[#This Row],[Close Date]])</f>
        <v>6</v>
      </c>
      <c r="Q3400" s="181">
        <f>WEEKNUM(All_Opps[[#This Row],[Close Date]],1)</f>
        <v>24</v>
      </c>
      <c r="R340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00" s="4" t="s">
        <v>7113</v>
      </c>
      <c r="T3400" s="4" t="s">
        <v>7114</v>
      </c>
      <c r="U3400" s="68">
        <v>45456</v>
      </c>
      <c r="V3400" s="347" t="s">
        <v>18</v>
      </c>
      <c r="W3400" s="341">
        <v>175643</v>
      </c>
      <c r="X3400" s="4" t="s">
        <v>15</v>
      </c>
      <c r="Y3400" s="4" t="s">
        <v>328</v>
      </c>
      <c r="Z3400" s="68">
        <v>45406</v>
      </c>
    </row>
    <row r="3401" spans="1:26" ht="12.75" x14ac:dyDescent="0.35">
      <c r="A34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3401" s="181" t="str">
        <f>IF(All_Opps[[#This Row],[WeekMod]]&lt;&gt;"",CONCATENATE(All_Opps[[#This Row],[Opp Year]],"-",TEXT(All_Opps[[#This Row],[WeekMod]],"00#")),"")</f>
        <v>2025-030</v>
      </c>
      <c r="C34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3401" s="181" t="str">
        <f>CONCATENATE(All_Opps[[#This Row],[Opp Year]],"-",TEXT(All_Opps[[#This Row],[Week]],"00#"))</f>
        <v>2025-030</v>
      </c>
      <c r="E3401" s="181">
        <f>IFERROR(VALUE(RIGHT(All_Opps[[#This Row],[Opportunity Name]],2)),"")</f>
        <v>2</v>
      </c>
      <c r="F3401" s="181">
        <f>IFERROR(("20"&amp;LEFT(All_Opps[[#This Row],[Opportunity Name]],2))*1,"")</f>
        <v>2025</v>
      </c>
      <c r="G3401" s="181" t="str">
        <f>MID(All_Opps[[#This Row],[Opportunity Name]],3,2)</f>
        <v>09</v>
      </c>
      <c r="H3401" s="181" t="str">
        <f>LEFT(All_Opps[[#This Row],[Opportunity Name]],7)</f>
        <v>2509 Ko</v>
      </c>
      <c r="I3401" s="181" t="str" cm="1">
        <f t="array" ref="I34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01" s="181" t="str">
        <f>YEAR(All_Opps[[#This Row],[Close_Date]])&amp;"-"&amp;TEXT(MONTH(All_Opps[[#This Row],[Close_Date]]),"00")</f>
        <v>2024-07</v>
      </c>
      <c r="K3401" s="182">
        <f>All_Opps[[#This Row],[Created Date2]]*1</f>
        <v>45457</v>
      </c>
      <c r="L3401" s="183">
        <f>YEAR(All_Opps[[#This Row],[Created_Date]])</f>
        <v>2024</v>
      </c>
      <c r="M3401" s="184">
        <f>WEEKNUM(All_Opps[[#This Row],[Created_Date]],16)</f>
        <v>24</v>
      </c>
      <c r="N3401" s="182">
        <f>All_Opps[[#This Row],[Close Date]]*1</f>
        <v>45499</v>
      </c>
      <c r="O3401" s="185">
        <f>YEAR(All_Opps[[#This Row],[Close_Date]])</f>
        <v>2024</v>
      </c>
      <c r="P3401" s="183">
        <f>MONTH(All_Opps[[#This Row],[Close Date]])</f>
        <v>7</v>
      </c>
      <c r="Q3401" s="181">
        <f>WEEKNUM(All_Opps[[#This Row],[Close Date]],1)</f>
        <v>30</v>
      </c>
      <c r="R34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01" s="4" t="s">
        <v>7115</v>
      </c>
      <c r="T3401" s="4" t="s">
        <v>7116</v>
      </c>
      <c r="U3401" s="68">
        <v>45499</v>
      </c>
      <c r="V3401" s="347" t="s">
        <v>18</v>
      </c>
      <c r="W3401" s="341">
        <v>95779</v>
      </c>
      <c r="X3401" s="4" t="s">
        <v>13</v>
      </c>
      <c r="Y3401" s="4" t="s">
        <v>328</v>
      </c>
      <c r="Z3401" s="68">
        <v>45457</v>
      </c>
    </row>
    <row r="3402" spans="1:26" ht="12.75" x14ac:dyDescent="0.35">
      <c r="A34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3402" s="181" t="str">
        <f>IF(All_Opps[[#This Row],[WeekMod]]&lt;&gt;"",CONCATENATE(All_Opps[[#This Row],[Opp Year]],"-",TEXT(All_Opps[[#This Row],[WeekMod]],"00#")),"")</f>
        <v>2025-028</v>
      </c>
      <c r="C34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3402" s="181" t="str">
        <f>CONCATENATE(All_Opps[[#This Row],[Opp Year]],"-",TEXT(All_Opps[[#This Row],[Week]],"00#"))</f>
        <v>2025-028</v>
      </c>
      <c r="E3402" s="181">
        <f>IFERROR(VALUE(RIGHT(All_Opps[[#This Row],[Opportunity Name]],2)),"")</f>
        <v>2</v>
      </c>
      <c r="F3402" s="181">
        <f>IFERROR(("20"&amp;LEFT(All_Opps[[#This Row],[Opportunity Name]],2))*1,"")</f>
        <v>2025</v>
      </c>
      <c r="G3402" s="181" t="str">
        <f>MID(All_Opps[[#This Row],[Opportunity Name]],3,2)</f>
        <v>05</v>
      </c>
      <c r="H3402" s="181" t="str">
        <f>LEFT(All_Opps[[#This Row],[Opportunity Name]],7)</f>
        <v>2505 Vo</v>
      </c>
      <c r="I3402" s="181" t="str" cm="1">
        <f t="array" ref="I34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02" s="181" t="str">
        <f>YEAR(All_Opps[[#This Row],[Close_Date]])&amp;"-"&amp;TEXT(MONTH(All_Opps[[#This Row],[Close_Date]]),"00")</f>
        <v>2024-07</v>
      </c>
      <c r="K3402" s="182">
        <f>All_Opps[[#This Row],[Created Date2]]*1</f>
        <v>45457</v>
      </c>
      <c r="L3402" s="183">
        <f>YEAR(All_Opps[[#This Row],[Created_Date]])</f>
        <v>2024</v>
      </c>
      <c r="M3402" s="184">
        <f>WEEKNUM(All_Opps[[#This Row],[Created_Date]],16)</f>
        <v>24</v>
      </c>
      <c r="N3402" s="182">
        <f>All_Opps[[#This Row],[Close Date]]*1</f>
        <v>45483</v>
      </c>
      <c r="O3402" s="185">
        <f>YEAR(All_Opps[[#This Row],[Close_Date]])</f>
        <v>2024</v>
      </c>
      <c r="P3402" s="183">
        <f>MONTH(All_Opps[[#This Row],[Close Date]])</f>
        <v>7</v>
      </c>
      <c r="Q3402" s="181">
        <f>WEEKNUM(All_Opps[[#This Row],[Close Date]],1)</f>
        <v>28</v>
      </c>
      <c r="R340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02" s="4" t="s">
        <v>7117</v>
      </c>
      <c r="T3402" s="4" t="s">
        <v>7118</v>
      </c>
      <c r="U3402" s="68">
        <v>45483</v>
      </c>
      <c r="V3402" s="347" t="s">
        <v>18</v>
      </c>
      <c r="W3402" s="341">
        <v>45265</v>
      </c>
      <c r="X3402" s="4" t="s">
        <v>159</v>
      </c>
      <c r="Y3402" s="4" t="s">
        <v>328</v>
      </c>
      <c r="Z3402" s="68">
        <v>45457</v>
      </c>
    </row>
    <row r="3403" spans="1:26" ht="12.75" x14ac:dyDescent="0.35">
      <c r="A34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3403" s="181" t="str">
        <f>IF(All_Opps[[#This Row],[WeekMod]]&lt;&gt;"",CONCATENATE(All_Opps[[#This Row],[Opp Year]],"-",TEXT(All_Opps[[#This Row],[WeekMod]],"00#")),"")</f>
        <v>2024-079</v>
      </c>
      <c r="C34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3403" s="181" t="str">
        <f>CONCATENATE(All_Opps[[#This Row],[Opp Year]],"-",TEXT(All_Opps[[#This Row],[Week]],"00#"))</f>
        <v>2024-079</v>
      </c>
      <c r="E3403" s="181">
        <f>IFERROR(VALUE(RIGHT(All_Opps[[#This Row],[Opportunity Name]],2)),"")</f>
        <v>3</v>
      </c>
      <c r="F3403" s="181">
        <f>IFERROR(("20"&amp;LEFT(All_Opps[[#This Row],[Opportunity Name]],2))*1,"")</f>
        <v>2024</v>
      </c>
      <c r="G3403" s="181" t="str">
        <f>MID(All_Opps[[#This Row],[Opportunity Name]],3,2)</f>
        <v>08</v>
      </c>
      <c r="H3403" s="181" t="str">
        <f>LEFT(All_Opps[[#This Row],[Opportunity Name]],7)</f>
        <v>2408 Pr</v>
      </c>
      <c r="I3403" s="181" t="str" cm="1">
        <f t="array" ref="I34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03" s="181" t="str">
        <f>YEAR(All_Opps[[#This Row],[Close_Date]])&amp;"-"&amp;TEXT(MONTH(All_Opps[[#This Row],[Close_Date]]),"00")</f>
        <v>2024-07</v>
      </c>
      <c r="K3403" s="182">
        <f>All_Opps[[#This Row],[Created Date2]]*1</f>
        <v>45472</v>
      </c>
      <c r="L3403" s="183">
        <f>YEAR(All_Opps[[#This Row],[Created_Date]])</f>
        <v>2024</v>
      </c>
      <c r="M3403" s="184">
        <f>WEEKNUM(All_Opps[[#This Row],[Created_Date]],16)</f>
        <v>27</v>
      </c>
      <c r="N3403" s="182">
        <f>All_Opps[[#This Row],[Close Date]]*1</f>
        <v>45478</v>
      </c>
      <c r="O3403" s="185">
        <f>YEAR(All_Opps[[#This Row],[Close_Date]])</f>
        <v>2024</v>
      </c>
      <c r="P3403" s="183">
        <f>MONTH(All_Opps[[#This Row],[Close Date]])</f>
        <v>7</v>
      </c>
      <c r="Q3403" s="181">
        <f>WEEKNUM(All_Opps[[#This Row],[Close Date]],1)</f>
        <v>27</v>
      </c>
      <c r="R34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03" s="4" t="s">
        <v>7119</v>
      </c>
      <c r="T3403" s="4" t="s">
        <v>7120</v>
      </c>
      <c r="U3403" s="68">
        <v>45478</v>
      </c>
      <c r="V3403" s="347" t="s">
        <v>18</v>
      </c>
      <c r="W3403" s="9">
        <v>28298</v>
      </c>
      <c r="X3403" s="4" t="s">
        <v>11</v>
      </c>
      <c r="Y3403" s="4" t="s">
        <v>7055</v>
      </c>
      <c r="Z3403" s="68">
        <v>45472</v>
      </c>
    </row>
    <row r="3404" spans="1:26" ht="12.75" x14ac:dyDescent="0.35">
      <c r="A34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3404" s="181" t="str">
        <f>IF(All_Opps[[#This Row],[WeekMod]]&lt;&gt;"",CONCATENATE(All_Opps[[#This Row],[Opp Year]],"-",TEXT(All_Opps[[#This Row],[WeekMod]],"00#")),"")</f>
        <v>2024-077</v>
      </c>
      <c r="C34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3404" s="181" t="str">
        <f>CONCATENATE(All_Opps[[#This Row],[Opp Year]],"-",TEXT(All_Opps[[#This Row],[Week]],"00#"))</f>
        <v>2024-077</v>
      </c>
      <c r="E3404" s="181">
        <f>IFERROR(VALUE(RIGHT(All_Opps[[#This Row],[Opportunity Name]],2)),"")</f>
        <v>2</v>
      </c>
      <c r="F3404" s="181">
        <f>IFERROR(("20"&amp;LEFT(All_Opps[[#This Row],[Opportunity Name]],2))*1,"")</f>
        <v>2024</v>
      </c>
      <c r="G3404" s="181" t="str">
        <f>MID(All_Opps[[#This Row],[Opportunity Name]],3,2)</f>
        <v>06</v>
      </c>
      <c r="H3404" s="181" t="str">
        <f>LEFT(All_Opps[[#This Row],[Opportunity Name]],7)</f>
        <v>2406-27</v>
      </c>
      <c r="I3404" s="181" t="str" cm="1">
        <f t="array" ref="I34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04" s="181" t="str">
        <f>YEAR(All_Opps[[#This Row],[Close_Date]])&amp;"-"&amp;TEXT(MONTH(All_Opps[[#This Row],[Close_Date]]),"00")</f>
        <v>2024-06</v>
      </c>
      <c r="K3404" s="182">
        <f>All_Opps[[#This Row],[Created Date2]]*1</f>
        <v>45463</v>
      </c>
      <c r="L3404" s="183">
        <f>YEAR(All_Opps[[#This Row],[Created_Date]])</f>
        <v>2024</v>
      </c>
      <c r="M3404" s="184">
        <f>WEEKNUM(All_Opps[[#This Row],[Created_Date]],16)</f>
        <v>25</v>
      </c>
      <c r="N3404" s="182">
        <f>All_Opps[[#This Row],[Close Date]]*1</f>
        <v>45463</v>
      </c>
      <c r="O3404" s="185">
        <f>YEAR(All_Opps[[#This Row],[Close_Date]])</f>
        <v>2024</v>
      </c>
      <c r="P3404" s="183">
        <f>MONTH(All_Opps[[#This Row],[Close Date]])</f>
        <v>6</v>
      </c>
      <c r="Q3404" s="181">
        <f>WEEKNUM(All_Opps[[#This Row],[Close Date]],1)</f>
        <v>25</v>
      </c>
      <c r="R340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04" s="4" t="s">
        <v>7121</v>
      </c>
      <c r="T3404" s="4" t="s">
        <v>7122</v>
      </c>
      <c r="U3404" s="68">
        <v>45463</v>
      </c>
      <c r="V3404" s="347" t="s">
        <v>23</v>
      </c>
      <c r="W3404" s="9">
        <v>0</v>
      </c>
      <c r="X3404" s="4" t="s">
        <v>11</v>
      </c>
      <c r="Y3404" s="4" t="s">
        <v>3685</v>
      </c>
      <c r="Z3404" s="68">
        <v>45463</v>
      </c>
    </row>
    <row r="3405" spans="1:26" ht="12.75" x14ac:dyDescent="0.35">
      <c r="A34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3405" s="181" t="str">
        <f>IF(All_Opps[[#This Row],[WeekMod]]&lt;&gt;"",CONCATENATE(All_Opps[[#This Row],[Opp Year]],"-",TEXT(All_Opps[[#This Row],[WeekMod]],"00#")),"")</f>
        <v>2025-027</v>
      </c>
      <c r="C34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3405" s="181" t="str">
        <f>CONCATENATE(All_Opps[[#This Row],[Opp Year]],"-",TEXT(All_Opps[[#This Row],[Week]],"00#"))</f>
        <v>2025-027</v>
      </c>
      <c r="E3405" s="181">
        <f>IFERROR(VALUE(RIGHT(All_Opps[[#This Row],[Opportunity Name]],2)),"")</f>
        <v>5</v>
      </c>
      <c r="F3405" s="181">
        <f>IFERROR(("20"&amp;LEFT(All_Opps[[#This Row],[Opportunity Name]],2))*1,"")</f>
        <v>2025</v>
      </c>
      <c r="G3405" s="181" t="str">
        <f>MID(All_Opps[[#This Row],[Opportunity Name]],3,2)</f>
        <v>12</v>
      </c>
      <c r="H3405" s="181" t="str">
        <f>LEFT(All_Opps[[#This Row],[Opportunity Name]],7)</f>
        <v>2512 Ra</v>
      </c>
      <c r="I3405" s="181" t="str" cm="1">
        <f t="array" ref="I34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05" s="181" t="str">
        <f>YEAR(All_Opps[[#This Row],[Close_Date]])&amp;"-"&amp;TEXT(MONTH(All_Opps[[#This Row],[Close_Date]]),"00")</f>
        <v>2024-07</v>
      </c>
      <c r="K3405" s="182">
        <f>All_Opps[[#This Row],[Created Date2]]*1</f>
        <v>45457</v>
      </c>
      <c r="L3405" s="183">
        <f>YEAR(All_Opps[[#This Row],[Created_Date]])</f>
        <v>2024</v>
      </c>
      <c r="M3405" s="184">
        <f>WEEKNUM(All_Opps[[#This Row],[Created_Date]],16)</f>
        <v>24</v>
      </c>
      <c r="N3405" s="182">
        <f>All_Opps[[#This Row],[Close Date]]*1</f>
        <v>45479</v>
      </c>
      <c r="O3405" s="185">
        <f>YEAR(All_Opps[[#This Row],[Close_Date]])</f>
        <v>2024</v>
      </c>
      <c r="P3405" s="183">
        <f>MONTH(All_Opps[[#This Row],[Close Date]])</f>
        <v>7</v>
      </c>
      <c r="Q3405" s="181">
        <f>WEEKNUM(All_Opps[[#This Row],[Close Date]],1)</f>
        <v>27</v>
      </c>
      <c r="R340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05" s="4" t="s">
        <v>7123</v>
      </c>
      <c r="T3405" s="4" t="s">
        <v>7124</v>
      </c>
      <c r="U3405" s="68">
        <v>45479</v>
      </c>
      <c r="V3405" s="347" t="s">
        <v>18</v>
      </c>
      <c r="W3405" s="9">
        <v>164160</v>
      </c>
      <c r="X3405" s="4" t="s">
        <v>159</v>
      </c>
      <c r="Y3405" s="4" t="s">
        <v>1285</v>
      </c>
      <c r="Z3405" s="68">
        <v>45457</v>
      </c>
    </row>
    <row r="3406" spans="1:26" ht="12.75" x14ac:dyDescent="0.35">
      <c r="A34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3406" s="181" t="str">
        <f>IF(All_Opps[[#This Row],[WeekMod]]&lt;&gt;"",CONCATENATE(All_Opps[[#This Row],[Opp Year]],"-",TEXT(All_Opps[[#This Row],[WeekMod]],"00#")),"")</f>
        <v>2025-025</v>
      </c>
      <c r="C34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3406" s="181" t="str">
        <f>CONCATENATE(All_Opps[[#This Row],[Opp Year]],"-",TEXT(All_Opps[[#This Row],[Week]],"00#"))</f>
        <v>2025-025</v>
      </c>
      <c r="E3406" s="181">
        <f>IFERROR(VALUE(RIGHT(All_Opps[[#This Row],[Opportunity Name]],2)),"")</f>
        <v>2</v>
      </c>
      <c r="F3406" s="181">
        <f>IFERROR(("20"&amp;LEFT(All_Opps[[#This Row],[Opportunity Name]],2))*1,"")</f>
        <v>2025</v>
      </c>
      <c r="G3406" s="181" t="str">
        <f>MID(All_Opps[[#This Row],[Opportunity Name]],3,2)</f>
        <v>09</v>
      </c>
      <c r="H3406" s="181" t="str">
        <f>LEFT(All_Opps[[#This Row],[Opportunity Name]],7)</f>
        <v>2509 Ga</v>
      </c>
      <c r="I3406" s="181" t="str" cm="1">
        <f t="array" ref="I34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06" s="181" t="str">
        <f>YEAR(All_Opps[[#This Row],[Close_Date]])&amp;"-"&amp;TEXT(MONTH(All_Opps[[#This Row],[Close_Date]]),"00")</f>
        <v>2024-06</v>
      </c>
      <c r="K3406" s="182">
        <f>All_Opps[[#This Row],[Created Date2]]*1</f>
        <v>45451</v>
      </c>
      <c r="L3406" s="183">
        <f>YEAR(All_Opps[[#This Row],[Created_Date]])</f>
        <v>2024</v>
      </c>
      <c r="M3406" s="184">
        <f>WEEKNUM(All_Opps[[#This Row],[Created_Date]],16)</f>
        <v>24</v>
      </c>
      <c r="N3406" s="182">
        <f>All_Opps[[#This Row],[Close Date]]*1</f>
        <v>45460</v>
      </c>
      <c r="O3406" s="185">
        <f>YEAR(All_Opps[[#This Row],[Close_Date]])</f>
        <v>2024</v>
      </c>
      <c r="P3406" s="183">
        <f>MONTH(All_Opps[[#This Row],[Close Date]])</f>
        <v>6</v>
      </c>
      <c r="Q3406" s="181">
        <f>WEEKNUM(All_Opps[[#This Row],[Close Date]],1)</f>
        <v>25</v>
      </c>
      <c r="R34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06" s="4" t="s">
        <v>7125</v>
      </c>
      <c r="T3406" s="4" t="s">
        <v>7126</v>
      </c>
      <c r="U3406" s="68">
        <v>45460</v>
      </c>
      <c r="V3406" s="347" t="s">
        <v>18</v>
      </c>
      <c r="W3406" s="9">
        <v>70775</v>
      </c>
      <c r="X3406" s="4" t="s">
        <v>5</v>
      </c>
      <c r="Y3406" s="4" t="s">
        <v>7055</v>
      </c>
      <c r="Z3406" s="68">
        <v>45451</v>
      </c>
    </row>
    <row r="3407" spans="1:26" ht="12.75" x14ac:dyDescent="0.35">
      <c r="A34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3407" s="181" t="str">
        <f>IF(All_Opps[[#This Row],[WeekMod]]&lt;&gt;"",CONCATENATE(All_Opps[[#This Row],[Opp Year]],"-",TEXT(All_Opps[[#This Row],[WeekMod]],"00#")),"")</f>
        <v>2025-027</v>
      </c>
      <c r="C34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3407" s="181" t="str">
        <f>CONCATENATE(All_Opps[[#This Row],[Opp Year]],"-",TEXT(All_Opps[[#This Row],[Week]],"00#"))</f>
        <v>2025-027</v>
      </c>
      <c r="E3407" s="181">
        <f>IFERROR(VALUE(RIGHT(All_Opps[[#This Row],[Opportunity Name]],2)),"")</f>
        <v>5</v>
      </c>
      <c r="F3407" s="181">
        <f>IFERROR(("20"&amp;LEFT(All_Opps[[#This Row],[Opportunity Name]],2))*1,"")</f>
        <v>2025</v>
      </c>
      <c r="G3407" s="181" t="str">
        <f>MID(All_Opps[[#This Row],[Opportunity Name]],3,2)</f>
        <v>06</v>
      </c>
      <c r="H3407" s="181" t="str">
        <f>LEFT(All_Opps[[#This Row],[Opportunity Name]],7)</f>
        <v>2506-09</v>
      </c>
      <c r="I3407" s="181" t="str" cm="1">
        <f t="array" ref="I34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07" s="181" t="str">
        <f>YEAR(All_Opps[[#This Row],[Close_Date]])&amp;"-"&amp;TEXT(MONTH(All_Opps[[#This Row],[Close_Date]]),"00")</f>
        <v>2024-06</v>
      </c>
      <c r="K3407" s="182">
        <f>All_Opps[[#This Row],[Created Date2]]*1</f>
        <v>45467</v>
      </c>
      <c r="L3407" s="183">
        <f>YEAR(All_Opps[[#This Row],[Created_Date]])</f>
        <v>2024</v>
      </c>
      <c r="M3407" s="184">
        <f>WEEKNUM(All_Opps[[#This Row],[Created_Date]],16)</f>
        <v>26</v>
      </c>
      <c r="N3407" s="182">
        <f>All_Opps[[#This Row],[Close Date]]*1</f>
        <v>45473</v>
      </c>
      <c r="O3407" s="185">
        <f>YEAR(All_Opps[[#This Row],[Close_Date]])</f>
        <v>2024</v>
      </c>
      <c r="P3407" s="183">
        <f>MONTH(All_Opps[[#This Row],[Close Date]])</f>
        <v>6</v>
      </c>
      <c r="Q3407" s="181">
        <f>WEEKNUM(All_Opps[[#This Row],[Close Date]],1)</f>
        <v>27</v>
      </c>
      <c r="R340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342</v>
      </c>
      <c r="S3407" s="4" t="s">
        <v>7127</v>
      </c>
      <c r="T3407" s="4" t="s">
        <v>7128</v>
      </c>
      <c r="U3407" s="68">
        <v>45473</v>
      </c>
      <c r="V3407" s="347" t="s">
        <v>19</v>
      </c>
      <c r="W3407" s="9">
        <v>205503</v>
      </c>
      <c r="X3407" s="4" t="s">
        <v>6</v>
      </c>
      <c r="Y3407" s="4" t="s">
        <v>7055</v>
      </c>
      <c r="Z3407" s="68">
        <v>45467</v>
      </c>
    </row>
    <row r="3408" spans="1:26" ht="12.75" x14ac:dyDescent="0.35">
      <c r="A34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3408" s="181" t="str">
        <f>IF(All_Opps[[#This Row],[WeekMod]]&lt;&gt;"",CONCATENATE(All_Opps[[#This Row],[Opp Year]],"-",TEXT(All_Opps[[#This Row],[WeekMod]],"00#")),"")</f>
        <v>2024-078</v>
      </c>
      <c r="C34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3408" s="181" t="str">
        <f>CONCATENATE(All_Opps[[#This Row],[Opp Year]],"-",TEXT(All_Opps[[#This Row],[Week]],"00#"))</f>
        <v>2024-078</v>
      </c>
      <c r="E3408" s="181">
        <f>IFERROR(VALUE(RIGHT(All_Opps[[#This Row],[Opportunity Name]],2)),"")</f>
        <v>2</v>
      </c>
      <c r="F3408" s="181">
        <f>IFERROR(("20"&amp;LEFT(All_Opps[[#This Row],[Opportunity Name]],2))*1,"")</f>
        <v>2024</v>
      </c>
      <c r="G3408" s="181" t="str">
        <f>MID(All_Opps[[#This Row],[Opportunity Name]],3,2)</f>
        <v>08</v>
      </c>
      <c r="H3408" s="181" t="str">
        <f>LEFT(All_Opps[[#This Row],[Opportunity Name]],7)</f>
        <v>2408-26</v>
      </c>
      <c r="I3408" s="181" t="str" cm="1">
        <f t="array" ref="I34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08" s="181" t="str">
        <f>YEAR(All_Opps[[#This Row],[Close_Date]])&amp;"-"&amp;TEXT(MONTH(All_Opps[[#This Row],[Close_Date]]),"00")</f>
        <v>2024-06</v>
      </c>
      <c r="K3408" s="182">
        <f>All_Opps[[#This Row],[Created Date2]]*1</f>
        <v>45457</v>
      </c>
      <c r="L3408" s="183">
        <f>YEAR(All_Opps[[#This Row],[Created_Date]])</f>
        <v>2024</v>
      </c>
      <c r="M3408" s="184">
        <f>WEEKNUM(All_Opps[[#This Row],[Created_Date]],16)</f>
        <v>24</v>
      </c>
      <c r="N3408" s="182">
        <f>All_Opps[[#This Row],[Close Date]]*1</f>
        <v>45469</v>
      </c>
      <c r="O3408" s="185">
        <f>YEAR(All_Opps[[#This Row],[Close_Date]])</f>
        <v>2024</v>
      </c>
      <c r="P3408" s="183">
        <f>MONTH(All_Opps[[#This Row],[Close Date]])</f>
        <v>6</v>
      </c>
      <c r="Q3408" s="181">
        <f>WEEKNUM(All_Opps[[#This Row],[Close Date]],1)</f>
        <v>26</v>
      </c>
      <c r="R340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48</v>
      </c>
      <c r="S3408" s="4" t="s">
        <v>7129</v>
      </c>
      <c r="T3408" s="4" t="s">
        <v>7130</v>
      </c>
      <c r="U3408" s="68">
        <v>45469</v>
      </c>
      <c r="V3408" s="347" t="s">
        <v>19</v>
      </c>
      <c r="W3408" s="9">
        <v>37129</v>
      </c>
      <c r="X3408" s="4" t="s">
        <v>13</v>
      </c>
      <c r="Y3408" s="4" t="s">
        <v>7055</v>
      </c>
      <c r="Z3408" s="68">
        <v>45457</v>
      </c>
    </row>
    <row r="3409" spans="1:26" ht="12.75" x14ac:dyDescent="0.35">
      <c r="A34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3409" s="181" t="str">
        <f>IF(All_Opps[[#This Row],[WeekMod]]&lt;&gt;"",CONCATENATE(All_Opps[[#This Row],[Opp Year]],"-",TEXT(All_Opps[[#This Row],[WeekMod]],"00#")),"")</f>
        <v>2025-031</v>
      </c>
      <c r="C34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3409" s="181" t="str">
        <f>CONCATENATE(All_Opps[[#This Row],[Opp Year]],"-",TEXT(All_Opps[[#This Row],[Week]],"00#"))</f>
        <v>2025-031</v>
      </c>
      <c r="E3409" s="181">
        <f>IFERROR(VALUE(RIGHT(All_Opps[[#This Row],[Opportunity Name]],2)),"")</f>
        <v>2</v>
      </c>
      <c r="F3409" s="181">
        <f>IFERROR(("20"&amp;LEFT(All_Opps[[#This Row],[Opportunity Name]],2))*1,"")</f>
        <v>2025</v>
      </c>
      <c r="G3409" s="181" t="str">
        <f>MID(All_Opps[[#This Row],[Opportunity Name]],3,2)</f>
        <v>05</v>
      </c>
      <c r="H3409" s="181" t="str">
        <f>LEFT(All_Opps[[#This Row],[Opportunity Name]],7)</f>
        <v>2505-05</v>
      </c>
      <c r="I3409" s="181" t="str" cm="1">
        <f t="array" ref="I34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09" s="181" t="str">
        <f>YEAR(All_Opps[[#This Row],[Close_Date]])&amp;"-"&amp;TEXT(MONTH(All_Opps[[#This Row],[Close_Date]]),"00")</f>
        <v>2024-07</v>
      </c>
      <c r="K3409" s="182">
        <f>All_Opps[[#This Row],[Created Date2]]*1</f>
        <v>45490</v>
      </c>
      <c r="L3409" s="183">
        <f>YEAR(All_Opps[[#This Row],[Created_Date]])</f>
        <v>2024</v>
      </c>
      <c r="M3409" s="184">
        <f>WEEKNUM(All_Opps[[#This Row],[Created_Date]],16)</f>
        <v>29</v>
      </c>
      <c r="N3409" s="182">
        <f>All_Opps[[#This Row],[Close Date]]*1</f>
        <v>45501</v>
      </c>
      <c r="O3409" s="185">
        <f>YEAR(All_Opps[[#This Row],[Close_Date]])</f>
        <v>2024</v>
      </c>
      <c r="P3409" s="183">
        <f>MONTH(All_Opps[[#This Row],[Close Date]])</f>
        <v>7</v>
      </c>
      <c r="Q3409" s="181">
        <f>WEEKNUM(All_Opps[[#This Row],[Close Date]],1)</f>
        <v>31</v>
      </c>
      <c r="R340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288</v>
      </c>
      <c r="S3409" s="4" t="s">
        <v>7131</v>
      </c>
      <c r="T3409" s="4" t="s">
        <v>7132</v>
      </c>
      <c r="U3409" s="68">
        <v>45501</v>
      </c>
      <c r="V3409" s="347" t="s">
        <v>19</v>
      </c>
      <c r="W3409" s="9">
        <v>51004</v>
      </c>
      <c r="X3409" s="4" t="s">
        <v>15</v>
      </c>
      <c r="Y3409" s="4" t="s">
        <v>1285</v>
      </c>
      <c r="Z3409" s="68">
        <v>45490</v>
      </c>
    </row>
    <row r="3410" spans="1:26" ht="12.75" x14ac:dyDescent="0.35">
      <c r="A34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3410" s="181" t="str">
        <f>IF(All_Opps[[#This Row],[WeekMod]]&lt;&gt;"",CONCATENATE(All_Opps[[#This Row],[Opp Year]],"-",TEXT(All_Opps[[#This Row],[WeekMod]],"00#")),"")</f>
        <v>2024-082</v>
      </c>
      <c r="C34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3410" s="181" t="str">
        <f>CONCATENATE(All_Opps[[#This Row],[Opp Year]],"-",TEXT(All_Opps[[#This Row],[Week]],"00#"))</f>
        <v>2024-082</v>
      </c>
      <c r="E3410" s="181">
        <f>IFERROR(VALUE(RIGHT(All_Opps[[#This Row],[Opportunity Name]],2)),"")</f>
        <v>2</v>
      </c>
      <c r="F3410" s="181">
        <f>IFERROR(("20"&amp;LEFT(All_Opps[[#This Row],[Opportunity Name]],2))*1,"")</f>
        <v>2024</v>
      </c>
      <c r="G3410" s="181" t="str">
        <f>MID(All_Opps[[#This Row],[Opportunity Name]],3,2)</f>
        <v>12</v>
      </c>
      <c r="H3410" s="181" t="str">
        <f>LEFT(All_Opps[[#This Row],[Opportunity Name]],7)</f>
        <v>2412 Ur</v>
      </c>
      <c r="I3410" s="181" t="str" cm="1">
        <f t="array" ref="I34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10" s="181" t="str">
        <f>YEAR(All_Opps[[#This Row],[Close_Date]])&amp;"-"&amp;TEXT(MONTH(All_Opps[[#This Row],[Close_Date]]),"00")</f>
        <v>2024-07</v>
      </c>
      <c r="K3410" s="182">
        <f>All_Opps[[#This Row],[Created Date2]]*1</f>
        <v>45486</v>
      </c>
      <c r="L3410" s="183">
        <f>YEAR(All_Opps[[#This Row],[Created_Date]])</f>
        <v>2024</v>
      </c>
      <c r="M3410" s="184">
        <f>WEEKNUM(All_Opps[[#This Row],[Created_Date]],16)</f>
        <v>29</v>
      </c>
      <c r="N3410" s="182">
        <f>All_Opps[[#This Row],[Close Date]]*1</f>
        <v>45494</v>
      </c>
      <c r="O3410" s="185">
        <f>YEAR(All_Opps[[#This Row],[Close_Date]])</f>
        <v>2024</v>
      </c>
      <c r="P3410" s="183">
        <f>MONTH(All_Opps[[#This Row],[Close Date]])</f>
        <v>7</v>
      </c>
      <c r="Q3410" s="181">
        <f>WEEKNUM(All_Opps[[#This Row],[Close Date]],1)</f>
        <v>30</v>
      </c>
      <c r="R341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10" s="4" t="s">
        <v>7133</v>
      </c>
      <c r="T3410" s="4" t="s">
        <v>7134</v>
      </c>
      <c r="U3410" s="68">
        <v>45494</v>
      </c>
      <c r="V3410" s="347" t="s">
        <v>18</v>
      </c>
      <c r="W3410" s="9">
        <v>26131</v>
      </c>
      <c r="X3410" s="4" t="s">
        <v>13</v>
      </c>
      <c r="Y3410" s="4" t="s">
        <v>7055</v>
      </c>
      <c r="Z3410" s="68">
        <v>45486</v>
      </c>
    </row>
    <row r="3411" spans="1:26" ht="12.75" x14ac:dyDescent="0.35">
      <c r="A34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3411" s="181" t="str">
        <f>IF(All_Opps[[#This Row],[WeekMod]]&lt;&gt;"",CONCATENATE(All_Opps[[#This Row],[Opp Year]],"-",TEXT(All_Opps[[#This Row],[WeekMod]],"00#")),"")</f>
        <v>2025-031</v>
      </c>
      <c r="C34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3411" s="181" t="str">
        <f>CONCATENATE(All_Opps[[#This Row],[Opp Year]],"-",TEXT(All_Opps[[#This Row],[Week]],"00#"))</f>
        <v>2025-031</v>
      </c>
      <c r="E3411" s="181">
        <f>IFERROR(VALUE(RIGHT(All_Opps[[#This Row],[Opportunity Name]],2)),"")</f>
        <v>2</v>
      </c>
      <c r="F3411" s="181">
        <f>IFERROR(("20"&amp;LEFT(All_Opps[[#This Row],[Opportunity Name]],2))*1,"")</f>
        <v>2025</v>
      </c>
      <c r="G3411" s="181" t="str">
        <f>MID(All_Opps[[#This Row],[Opportunity Name]],3,2)</f>
        <v>07</v>
      </c>
      <c r="H3411" s="181" t="str">
        <f>LEFT(All_Opps[[#This Row],[Opportunity Name]],7)</f>
        <v>2507-07</v>
      </c>
      <c r="I3411" s="181" t="str" cm="1">
        <f t="array" ref="I34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11" s="181" t="str">
        <f>YEAR(All_Opps[[#This Row],[Close_Date]])&amp;"-"&amp;TEXT(MONTH(All_Opps[[#This Row],[Close_Date]]),"00")</f>
        <v>2024-08</v>
      </c>
      <c r="K3411" s="182">
        <f>All_Opps[[#This Row],[Created Date2]]*1</f>
        <v>45498</v>
      </c>
      <c r="L3411" s="183">
        <f>YEAR(All_Opps[[#This Row],[Created_Date]])</f>
        <v>2024</v>
      </c>
      <c r="M3411" s="184">
        <f>WEEKNUM(All_Opps[[#This Row],[Created_Date]],16)</f>
        <v>30</v>
      </c>
      <c r="N3411" s="182">
        <f>All_Opps[[#This Row],[Close Date]]*1</f>
        <v>45505</v>
      </c>
      <c r="O3411" s="185">
        <f>YEAR(All_Opps[[#This Row],[Close_Date]])</f>
        <v>2024</v>
      </c>
      <c r="P3411" s="183">
        <f>MONTH(All_Opps[[#This Row],[Close Date]])</f>
        <v>8</v>
      </c>
      <c r="Q3411" s="181">
        <f>WEEKNUM(All_Opps[[#This Row],[Close Date]],1)</f>
        <v>31</v>
      </c>
      <c r="R341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341</v>
      </c>
      <c r="S3411" s="4" t="s">
        <v>7135</v>
      </c>
      <c r="T3411" s="4" t="s">
        <v>7136</v>
      </c>
      <c r="U3411" s="68">
        <v>45505</v>
      </c>
      <c r="V3411" s="347" t="s">
        <v>19</v>
      </c>
      <c r="W3411" s="9">
        <v>47138</v>
      </c>
      <c r="X3411" s="4" t="s">
        <v>13</v>
      </c>
      <c r="Y3411" s="4" t="s">
        <v>1285</v>
      </c>
      <c r="Z3411" s="68">
        <v>45498</v>
      </c>
    </row>
    <row r="3412" spans="1:26" ht="12.75" x14ac:dyDescent="0.35">
      <c r="A34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3412" s="181" t="str">
        <f>IF(All_Opps[[#This Row],[WeekMod]]&lt;&gt;"",CONCATENATE(All_Opps[[#This Row],[Opp Year]],"-",TEXT(All_Opps[[#This Row],[WeekMod]],"00#")),"")</f>
        <v>2025-027</v>
      </c>
      <c r="C34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3412" s="181" t="str">
        <f>CONCATENATE(All_Opps[[#This Row],[Opp Year]],"-",TEXT(All_Opps[[#This Row],[Week]],"00#"))</f>
        <v>2025-027</v>
      </c>
      <c r="E3412" s="181">
        <f>IFERROR(VALUE(RIGHT(All_Opps[[#This Row],[Opportunity Name]],2)),"")</f>
        <v>1</v>
      </c>
      <c r="F3412" s="181">
        <f>IFERROR(("20"&amp;LEFT(All_Opps[[#This Row],[Opportunity Name]],2))*1,"")</f>
        <v>2025</v>
      </c>
      <c r="G3412" s="181" t="str">
        <f>MID(All_Opps[[#This Row],[Opportunity Name]],3,2)</f>
        <v>04</v>
      </c>
      <c r="H3412" s="181" t="str">
        <f>LEFT(All_Opps[[#This Row],[Opportunity Name]],7)</f>
        <v>2504-01</v>
      </c>
      <c r="I3412" s="181" t="str" cm="1">
        <f t="array" ref="I34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12" s="181" t="str">
        <f>YEAR(All_Opps[[#This Row],[Close_Date]])&amp;"-"&amp;TEXT(MONTH(All_Opps[[#This Row],[Close_Date]]),"00")</f>
        <v>2024-07</v>
      </c>
      <c r="K3412" s="182">
        <f>All_Opps[[#This Row],[Created Date2]]*1</f>
        <v>45478</v>
      </c>
      <c r="L3412" s="183">
        <f>YEAR(All_Opps[[#This Row],[Created_Date]])</f>
        <v>2024</v>
      </c>
      <c r="M3412" s="184">
        <f>WEEKNUM(All_Opps[[#This Row],[Created_Date]],16)</f>
        <v>27</v>
      </c>
      <c r="N3412" s="182">
        <f>All_Opps[[#This Row],[Close Date]]*1</f>
        <v>45479</v>
      </c>
      <c r="O3412" s="185">
        <f>YEAR(All_Opps[[#This Row],[Close_Date]])</f>
        <v>2024</v>
      </c>
      <c r="P3412" s="183">
        <f>MONTH(All_Opps[[#This Row],[Close Date]])</f>
        <v>7</v>
      </c>
      <c r="Q3412" s="181">
        <f>WEEKNUM(All_Opps[[#This Row],[Close Date]],1)</f>
        <v>27</v>
      </c>
      <c r="R341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270</v>
      </c>
      <c r="S3412" s="4" t="s">
        <v>7137</v>
      </c>
      <c r="T3412" s="4" t="s">
        <v>7138</v>
      </c>
      <c r="U3412" s="68">
        <v>45479</v>
      </c>
      <c r="V3412" s="347" t="s">
        <v>19</v>
      </c>
      <c r="W3412" s="9">
        <v>22495</v>
      </c>
      <c r="X3412" s="4" t="s">
        <v>5</v>
      </c>
      <c r="Y3412" s="4" t="s">
        <v>1285</v>
      </c>
      <c r="Z3412" s="68">
        <v>45478</v>
      </c>
    </row>
    <row r="3413" spans="1:26" ht="12.75" x14ac:dyDescent="0.35">
      <c r="A34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3413" s="181" t="str">
        <f>IF(All_Opps[[#This Row],[WeekMod]]&lt;&gt;"",CONCATENATE(All_Opps[[#This Row],[Opp Year]],"-",TEXT(All_Opps[[#This Row],[WeekMod]],"00#")),"")</f>
        <v>2025-032</v>
      </c>
      <c r="C34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3413" s="181" t="str">
        <f>CONCATENATE(All_Opps[[#This Row],[Opp Year]],"-",TEXT(All_Opps[[#This Row],[Week]],"00#"))</f>
        <v>2025-032</v>
      </c>
      <c r="E3413" s="181">
        <f>IFERROR(VALUE(RIGHT(All_Opps[[#This Row],[Opportunity Name]],2)),"")</f>
        <v>2</v>
      </c>
      <c r="F3413" s="181">
        <f>IFERROR(("20"&amp;LEFT(All_Opps[[#This Row],[Opportunity Name]],2))*1,"")</f>
        <v>2025</v>
      </c>
      <c r="G3413" s="181" t="str">
        <f>MID(All_Opps[[#This Row],[Opportunity Name]],3,2)</f>
        <v>06</v>
      </c>
      <c r="H3413" s="181" t="str">
        <f>LEFT(All_Opps[[#This Row],[Opportunity Name]],7)</f>
        <v>2506-10</v>
      </c>
      <c r="I3413" s="181" t="str" cm="1">
        <f t="array" ref="I34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13" s="181" t="str">
        <f>YEAR(All_Opps[[#This Row],[Close_Date]])&amp;"-"&amp;TEXT(MONTH(All_Opps[[#This Row],[Close_Date]]),"00")</f>
        <v>2024-08</v>
      </c>
      <c r="K3413" s="182">
        <f>All_Opps[[#This Row],[Created Date2]]*1</f>
        <v>45505</v>
      </c>
      <c r="L3413" s="183">
        <f>YEAR(All_Opps[[#This Row],[Created_Date]])</f>
        <v>2024</v>
      </c>
      <c r="M3413" s="184">
        <f>WEEKNUM(All_Opps[[#This Row],[Created_Date]],16)</f>
        <v>31</v>
      </c>
      <c r="N3413" s="182">
        <f>All_Opps[[#This Row],[Close Date]]*1</f>
        <v>45508</v>
      </c>
      <c r="O3413" s="185">
        <f>YEAR(All_Opps[[#This Row],[Close_Date]])</f>
        <v>2024</v>
      </c>
      <c r="P3413" s="183">
        <f>MONTH(All_Opps[[#This Row],[Close Date]])</f>
        <v>8</v>
      </c>
      <c r="Q3413" s="181">
        <f>WEEKNUM(All_Opps[[#This Row],[Close Date]],1)</f>
        <v>32</v>
      </c>
      <c r="R341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304</v>
      </c>
      <c r="S3413" s="4" t="s">
        <v>7139</v>
      </c>
      <c r="T3413" s="4" t="s">
        <v>7140</v>
      </c>
      <c r="U3413" s="68">
        <v>45508</v>
      </c>
      <c r="V3413" s="347" t="s">
        <v>19</v>
      </c>
      <c r="W3413" s="9">
        <v>30620</v>
      </c>
      <c r="X3413" s="4" t="s">
        <v>11</v>
      </c>
      <c r="Y3413" s="4" t="s">
        <v>7055</v>
      </c>
      <c r="Z3413" s="68">
        <v>45505</v>
      </c>
    </row>
    <row r="3414" spans="1:26" ht="12.75" x14ac:dyDescent="0.35">
      <c r="A34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3414" s="181" t="str">
        <f>IF(All_Opps[[#This Row],[WeekMod]]&lt;&gt;"",CONCATENATE(All_Opps[[#This Row],[Opp Year]],"-",TEXT(All_Opps[[#This Row],[WeekMod]],"00#")),"")</f>
        <v>2025-026</v>
      </c>
      <c r="C34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3414" s="181" t="str">
        <f>CONCATENATE(All_Opps[[#This Row],[Opp Year]],"-",TEXT(All_Opps[[#This Row],[Week]],"00#"))</f>
        <v>2025-026</v>
      </c>
      <c r="E3414" s="181">
        <f>IFERROR(VALUE(RIGHT(All_Opps[[#This Row],[Opportunity Name]],2)),"")</f>
        <v>4</v>
      </c>
      <c r="F3414" s="181">
        <f>IFERROR(("20"&amp;LEFT(All_Opps[[#This Row],[Opportunity Name]],2))*1,"")</f>
        <v>2025</v>
      </c>
      <c r="G3414" s="181" t="str">
        <f>MID(All_Opps[[#This Row],[Opportunity Name]],3,2)</f>
        <v>06</v>
      </c>
      <c r="H3414" s="181" t="str">
        <f>LEFT(All_Opps[[#This Row],[Opportunity Name]],7)</f>
        <v>2506-11</v>
      </c>
      <c r="I3414" s="181" t="str" cm="1">
        <f t="array" ref="I34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14" s="181" t="str">
        <f>YEAR(All_Opps[[#This Row],[Close_Date]])&amp;"-"&amp;TEXT(MONTH(All_Opps[[#This Row],[Close_Date]]),"00")</f>
        <v>2024-06</v>
      </c>
      <c r="K3414" s="182">
        <f>All_Opps[[#This Row],[Created Date2]]*1</f>
        <v>45465</v>
      </c>
      <c r="L3414" s="183">
        <f>YEAR(All_Opps[[#This Row],[Created_Date]])</f>
        <v>2024</v>
      </c>
      <c r="M3414" s="184">
        <f>WEEKNUM(All_Opps[[#This Row],[Created_Date]],16)</f>
        <v>26</v>
      </c>
      <c r="N3414" s="182">
        <f>All_Opps[[#This Row],[Close Date]]*1</f>
        <v>45472</v>
      </c>
      <c r="O3414" s="185">
        <f>YEAR(All_Opps[[#This Row],[Close_Date]])</f>
        <v>2024</v>
      </c>
      <c r="P3414" s="183">
        <f>MONTH(All_Opps[[#This Row],[Close Date]])</f>
        <v>6</v>
      </c>
      <c r="Q3414" s="181">
        <f>WEEKNUM(All_Opps[[#This Row],[Close Date]],1)</f>
        <v>26</v>
      </c>
      <c r="R341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344</v>
      </c>
      <c r="S3414" s="4" t="s">
        <v>7141</v>
      </c>
      <c r="T3414" s="4" t="s">
        <v>7142</v>
      </c>
      <c r="U3414" s="68">
        <v>45472</v>
      </c>
      <c r="V3414" s="347" t="s">
        <v>19</v>
      </c>
      <c r="W3414" s="9">
        <v>74403</v>
      </c>
      <c r="X3414" s="4" t="s">
        <v>13</v>
      </c>
      <c r="Y3414" s="4" t="s">
        <v>1285</v>
      </c>
      <c r="Z3414" s="68">
        <v>45465</v>
      </c>
    </row>
    <row r="3415" spans="1:26" ht="12.75" x14ac:dyDescent="0.35">
      <c r="A34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3415" s="181" t="str">
        <f>IF(All_Opps[[#This Row],[WeekMod]]&lt;&gt;"",CONCATENATE(All_Opps[[#This Row],[Opp Year]],"-",TEXT(All_Opps[[#This Row],[WeekMod]],"00#")),"")</f>
        <v>2025-031</v>
      </c>
      <c r="C34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3415" s="181" t="str">
        <f>CONCATENATE(All_Opps[[#This Row],[Opp Year]],"-",TEXT(All_Opps[[#This Row],[Week]],"00#"))</f>
        <v>2025-031</v>
      </c>
      <c r="E3415" s="181">
        <f>IFERROR(VALUE(RIGHT(All_Opps[[#This Row],[Opportunity Name]],2)),"")</f>
        <v>2</v>
      </c>
      <c r="F3415" s="181">
        <f>IFERROR(("20"&amp;LEFT(All_Opps[[#This Row],[Opportunity Name]],2))*1,"")</f>
        <v>2025</v>
      </c>
      <c r="G3415" s="181" t="str">
        <f>MID(All_Opps[[#This Row],[Opportunity Name]],3,2)</f>
        <v>02</v>
      </c>
      <c r="H3415" s="181" t="str">
        <f>LEFT(All_Opps[[#This Row],[Opportunity Name]],7)</f>
        <v>2502-07</v>
      </c>
      <c r="I3415" s="181" t="str" cm="1">
        <f t="array" ref="I34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15" s="181" t="str">
        <f>YEAR(All_Opps[[#This Row],[Close_Date]])&amp;"-"&amp;TEXT(MONTH(All_Opps[[#This Row],[Close_Date]]),"00")</f>
        <v>2024-07</v>
      </c>
      <c r="K3415" s="182">
        <f>All_Opps[[#This Row],[Created Date2]]*1</f>
        <v>45497</v>
      </c>
      <c r="L3415" s="183">
        <f>YEAR(All_Opps[[#This Row],[Created_Date]])</f>
        <v>2024</v>
      </c>
      <c r="M3415" s="184">
        <f>WEEKNUM(All_Opps[[#This Row],[Created_Date]],16)</f>
        <v>30</v>
      </c>
      <c r="N3415" s="182">
        <f>All_Opps[[#This Row],[Close Date]]*1</f>
        <v>45502</v>
      </c>
      <c r="O3415" s="185">
        <f>YEAR(All_Opps[[#This Row],[Close_Date]])</f>
        <v>2024</v>
      </c>
      <c r="P3415" s="183">
        <f>MONTH(All_Opps[[#This Row],[Close Date]])</f>
        <v>7</v>
      </c>
      <c r="Q3415" s="181">
        <f>WEEKNUM(All_Opps[[#This Row],[Close Date]],1)</f>
        <v>31</v>
      </c>
      <c r="R341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192</v>
      </c>
      <c r="S3415" s="4" t="s">
        <v>7143</v>
      </c>
      <c r="T3415" s="4" t="s">
        <v>7144</v>
      </c>
      <c r="U3415" s="68">
        <v>45502</v>
      </c>
      <c r="V3415" s="347" t="s">
        <v>19</v>
      </c>
      <c r="W3415" s="9">
        <v>6503</v>
      </c>
      <c r="X3415" s="4" t="s">
        <v>13</v>
      </c>
      <c r="Y3415" s="4" t="s">
        <v>1285</v>
      </c>
      <c r="Z3415" s="68">
        <v>45497</v>
      </c>
    </row>
    <row r="3416" spans="1:26" ht="12.75" x14ac:dyDescent="0.35">
      <c r="A34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3416" s="181" t="str">
        <f>IF(All_Opps[[#This Row],[WeekMod]]&lt;&gt;"",CONCATENATE(All_Opps[[#This Row],[Opp Year]],"-",TEXT(All_Opps[[#This Row],[WeekMod]],"00#")),"")</f>
        <v>2025-025</v>
      </c>
      <c r="C34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3416" s="181" t="str">
        <f>CONCATENATE(All_Opps[[#This Row],[Opp Year]],"-",TEXT(All_Opps[[#This Row],[Week]],"00#"))</f>
        <v>2025-025</v>
      </c>
      <c r="E3416" s="181">
        <f>IFERROR(VALUE(RIGHT(All_Opps[[#This Row],[Opportunity Name]],2)),"")</f>
        <v>1</v>
      </c>
      <c r="F3416" s="181">
        <f>IFERROR(("20"&amp;LEFT(All_Opps[[#This Row],[Opportunity Name]],2))*1,"")</f>
        <v>2025</v>
      </c>
      <c r="G3416" s="181" t="str">
        <f>MID(All_Opps[[#This Row],[Opportunity Name]],3,2)</f>
        <v>02</v>
      </c>
      <c r="H3416" s="181" t="str">
        <f>LEFT(All_Opps[[#This Row],[Opportunity Name]],7)</f>
        <v>2502-07</v>
      </c>
      <c r="I3416" s="181" t="str" cm="1">
        <f t="array" ref="I34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16" s="181" t="str">
        <f>YEAR(All_Opps[[#This Row],[Close_Date]])&amp;"-"&amp;TEXT(MONTH(All_Opps[[#This Row],[Close_Date]]),"00")</f>
        <v>2024-06</v>
      </c>
      <c r="K3416" s="182">
        <f>All_Opps[[#This Row],[Created Date2]]*1</f>
        <v>45462</v>
      </c>
      <c r="L3416" s="183">
        <f>YEAR(All_Opps[[#This Row],[Created_Date]])</f>
        <v>2024</v>
      </c>
      <c r="M3416" s="184">
        <f>WEEKNUM(All_Opps[[#This Row],[Created_Date]],16)</f>
        <v>25</v>
      </c>
      <c r="N3416" s="182">
        <f>All_Opps[[#This Row],[Close Date]]*1</f>
        <v>45462</v>
      </c>
      <c r="O3416" s="185">
        <f>YEAR(All_Opps[[#This Row],[Close_Date]])</f>
        <v>2024</v>
      </c>
      <c r="P3416" s="183">
        <f>MONTH(All_Opps[[#This Row],[Close Date]])</f>
        <v>6</v>
      </c>
      <c r="Q3416" s="181">
        <f>WEEKNUM(All_Opps[[#This Row],[Close Date]],1)</f>
        <v>25</v>
      </c>
      <c r="R341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227</v>
      </c>
      <c r="S3416" s="4" t="s">
        <v>7145</v>
      </c>
      <c r="T3416" s="4" t="s">
        <v>7146</v>
      </c>
      <c r="U3416" s="68">
        <v>45462</v>
      </c>
      <c r="V3416" s="347" t="s">
        <v>19</v>
      </c>
      <c r="W3416" s="9">
        <v>6572</v>
      </c>
      <c r="X3416" s="4" t="s">
        <v>12</v>
      </c>
      <c r="Y3416" s="4" t="s">
        <v>1285</v>
      </c>
      <c r="Z3416" s="68">
        <v>45462</v>
      </c>
    </row>
    <row r="3417" spans="1:26" ht="12.75" x14ac:dyDescent="0.35">
      <c r="A34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3417" s="181" t="str">
        <f>IF(All_Opps[[#This Row],[WeekMod]]&lt;&gt;"",CONCATENATE(All_Opps[[#This Row],[Opp Year]],"-",TEXT(All_Opps[[#This Row],[WeekMod]],"00#")),"")</f>
        <v>2025-027</v>
      </c>
      <c r="C34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3417" s="181" t="str">
        <f>CONCATENATE(All_Opps[[#This Row],[Opp Year]],"-",TEXT(All_Opps[[#This Row],[Week]],"00#"))</f>
        <v>2025-027</v>
      </c>
      <c r="E3417" s="181">
        <f>IFERROR(VALUE(RIGHT(All_Opps[[#This Row],[Opportunity Name]],2)),"")</f>
        <v>2</v>
      </c>
      <c r="F3417" s="181">
        <f>IFERROR(("20"&amp;LEFT(All_Opps[[#This Row],[Opportunity Name]],2))*1,"")</f>
        <v>2025</v>
      </c>
      <c r="G3417" s="181" t="str">
        <f>MID(All_Opps[[#This Row],[Opportunity Name]],3,2)</f>
        <v>10</v>
      </c>
      <c r="H3417" s="181" t="str">
        <f>LEFT(All_Opps[[#This Row],[Opportunity Name]],7)</f>
        <v>2510 Ho</v>
      </c>
      <c r="I3417" s="181" t="str" cm="1">
        <f t="array" ref="I34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17" s="181" t="str">
        <f>YEAR(All_Opps[[#This Row],[Close_Date]])&amp;"-"&amp;TEXT(MONTH(All_Opps[[#This Row],[Close_Date]]),"00")</f>
        <v>2024-07</v>
      </c>
      <c r="K3417" s="182">
        <f>All_Opps[[#This Row],[Created Date2]]*1</f>
        <v>45446</v>
      </c>
      <c r="L3417" s="183">
        <f>YEAR(All_Opps[[#This Row],[Created_Date]])</f>
        <v>2024</v>
      </c>
      <c r="M3417" s="184">
        <f>WEEKNUM(All_Opps[[#This Row],[Created_Date]],16)</f>
        <v>23</v>
      </c>
      <c r="N3417" s="182">
        <f>All_Opps[[#This Row],[Close Date]]*1</f>
        <v>45474</v>
      </c>
      <c r="O3417" s="185">
        <f>YEAR(All_Opps[[#This Row],[Close_Date]])</f>
        <v>2024</v>
      </c>
      <c r="P3417" s="183">
        <f>MONTH(All_Opps[[#This Row],[Close Date]])</f>
        <v>7</v>
      </c>
      <c r="Q3417" s="181">
        <f>WEEKNUM(All_Opps[[#This Row],[Close Date]],1)</f>
        <v>27</v>
      </c>
      <c r="R34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17" s="4" t="s">
        <v>7147</v>
      </c>
      <c r="T3417" s="4" t="s">
        <v>7148</v>
      </c>
      <c r="U3417" s="68">
        <v>45474</v>
      </c>
      <c r="V3417" s="347" t="s">
        <v>18</v>
      </c>
      <c r="W3417" s="9">
        <v>35715</v>
      </c>
      <c r="X3417" s="4" t="s">
        <v>15</v>
      </c>
      <c r="Y3417" s="4" t="s">
        <v>7055</v>
      </c>
      <c r="Z3417" s="68">
        <v>45446</v>
      </c>
    </row>
    <row r="3418" spans="1:26" ht="12.75" x14ac:dyDescent="0.35">
      <c r="A34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3418" s="181" t="str">
        <f>IF(All_Opps[[#This Row],[WeekMod]]&lt;&gt;"",CONCATENATE(All_Opps[[#This Row],[Opp Year]],"-",TEXT(All_Opps[[#This Row],[WeekMod]],"00#")),"")</f>
        <v>2024-081</v>
      </c>
      <c r="C34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3418" s="181" t="str">
        <f>CONCATENATE(All_Opps[[#This Row],[Opp Year]],"-",TEXT(All_Opps[[#This Row],[Week]],"00#"))</f>
        <v>2024-081</v>
      </c>
      <c r="E3418" s="181">
        <f>IFERROR(VALUE(RIGHT(All_Opps[[#This Row],[Opportunity Name]],2)),"")</f>
        <v>4</v>
      </c>
      <c r="F3418" s="181">
        <f>IFERROR(("20"&amp;LEFT(All_Opps[[#This Row],[Opportunity Name]],2))*1,"")</f>
        <v>2024</v>
      </c>
      <c r="G3418" s="181" t="str">
        <f>MID(All_Opps[[#This Row],[Opportunity Name]],3,2)</f>
        <v>12</v>
      </c>
      <c r="H3418" s="181" t="str">
        <f>LEFT(All_Opps[[#This Row],[Opportunity Name]],7)</f>
        <v>2412 Sa</v>
      </c>
      <c r="I3418" s="181" t="str" cm="1">
        <f t="array" ref="I34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18" s="181" t="str">
        <f>YEAR(All_Opps[[#This Row],[Close_Date]])&amp;"-"&amp;TEXT(MONTH(All_Opps[[#This Row],[Close_Date]]),"00")</f>
        <v>2024-07</v>
      </c>
      <c r="K3418" s="182">
        <f>All_Opps[[#This Row],[Created Date2]]*1</f>
        <v>45478</v>
      </c>
      <c r="L3418" s="183">
        <f>YEAR(All_Opps[[#This Row],[Created_Date]])</f>
        <v>2024</v>
      </c>
      <c r="M3418" s="184">
        <f>WEEKNUM(All_Opps[[#This Row],[Created_Date]],16)</f>
        <v>27</v>
      </c>
      <c r="N3418" s="182">
        <f>All_Opps[[#This Row],[Close Date]]*1</f>
        <v>45493</v>
      </c>
      <c r="O3418" s="185">
        <f>YEAR(All_Opps[[#This Row],[Close_Date]])</f>
        <v>2024</v>
      </c>
      <c r="P3418" s="183">
        <f>MONTH(All_Opps[[#This Row],[Close Date]])</f>
        <v>7</v>
      </c>
      <c r="Q3418" s="181">
        <f>WEEKNUM(All_Opps[[#This Row],[Close Date]],1)</f>
        <v>29</v>
      </c>
      <c r="R341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18" s="4" t="s">
        <v>7149</v>
      </c>
      <c r="T3418" s="4" t="s">
        <v>7150</v>
      </c>
      <c r="U3418" s="68">
        <v>45493</v>
      </c>
      <c r="V3418" s="347" t="s">
        <v>18</v>
      </c>
      <c r="W3418" s="9">
        <v>127887</v>
      </c>
      <c r="X3418" s="4" t="s">
        <v>6</v>
      </c>
      <c r="Y3418" s="4" t="s">
        <v>1285</v>
      </c>
      <c r="Z3418" s="68">
        <v>45478</v>
      </c>
    </row>
    <row r="3419" spans="1:26" ht="12.75" x14ac:dyDescent="0.35">
      <c r="A34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3419" s="181" t="str">
        <f>IF(All_Opps[[#This Row],[WeekMod]]&lt;&gt;"",CONCATENATE(All_Opps[[#This Row],[Opp Year]],"-",TEXT(All_Opps[[#This Row],[WeekMod]],"00#")),"")</f>
        <v>2025-032</v>
      </c>
      <c r="C34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3419" s="181" t="str">
        <f>CONCATENATE(All_Opps[[#This Row],[Opp Year]],"-",TEXT(All_Opps[[#This Row],[Week]],"00#"))</f>
        <v>2025-032</v>
      </c>
      <c r="E3419" s="181">
        <f>IFERROR(VALUE(RIGHT(All_Opps[[#This Row],[Opportunity Name]],2)),"")</f>
        <v>2</v>
      </c>
      <c r="F3419" s="181">
        <f>IFERROR(("20"&amp;LEFT(All_Opps[[#This Row],[Opportunity Name]],2))*1,"")</f>
        <v>2025</v>
      </c>
      <c r="G3419" s="181" t="str">
        <f>MID(All_Opps[[#This Row],[Opportunity Name]],3,2)</f>
        <v>07</v>
      </c>
      <c r="H3419" s="181" t="str">
        <f>LEFT(All_Opps[[#This Row],[Opportunity Name]],7)</f>
        <v>2507 Wi</v>
      </c>
      <c r="I3419" s="181" t="str" cm="1">
        <f t="array" ref="I34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19" s="181" t="str">
        <f>YEAR(All_Opps[[#This Row],[Close_Date]])&amp;"-"&amp;TEXT(MONTH(All_Opps[[#This Row],[Close_Date]]),"00")</f>
        <v>2024-08</v>
      </c>
      <c r="K3419" s="182">
        <f>All_Opps[[#This Row],[Created Date2]]*1</f>
        <v>45504</v>
      </c>
      <c r="L3419" s="183">
        <f>YEAR(All_Opps[[#This Row],[Created_Date]])</f>
        <v>2024</v>
      </c>
      <c r="M3419" s="184">
        <f>WEEKNUM(All_Opps[[#This Row],[Created_Date]],16)</f>
        <v>31</v>
      </c>
      <c r="N3419" s="182">
        <f>All_Opps[[#This Row],[Close Date]]*1</f>
        <v>45510</v>
      </c>
      <c r="O3419" s="185">
        <f>YEAR(All_Opps[[#This Row],[Close_Date]])</f>
        <v>2024</v>
      </c>
      <c r="P3419" s="183">
        <f>MONTH(All_Opps[[#This Row],[Close Date]])</f>
        <v>8</v>
      </c>
      <c r="Q3419" s="181">
        <f>WEEKNUM(All_Opps[[#This Row],[Close Date]],1)</f>
        <v>32</v>
      </c>
      <c r="R34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19" s="4" t="s">
        <v>7151</v>
      </c>
      <c r="T3419" s="4" t="s">
        <v>7152</v>
      </c>
      <c r="U3419" s="68">
        <v>45510</v>
      </c>
      <c r="V3419" s="347" t="s">
        <v>21</v>
      </c>
      <c r="W3419" s="9">
        <v>71795</v>
      </c>
      <c r="X3419" s="4" t="s">
        <v>15</v>
      </c>
      <c r="Y3419" s="4" t="s">
        <v>1285</v>
      </c>
      <c r="Z3419" s="68">
        <v>45504</v>
      </c>
    </row>
    <row r="3420" spans="1:26" ht="12.75" x14ac:dyDescent="0.35">
      <c r="A34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3420" s="181" t="str">
        <f>IF(All_Opps[[#This Row],[WeekMod]]&lt;&gt;"",CONCATENATE(All_Opps[[#This Row],[Opp Year]],"-",TEXT(All_Opps[[#This Row],[WeekMod]],"00#")),"")</f>
        <v>2025-030</v>
      </c>
      <c r="C34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3420" s="181" t="str">
        <f>CONCATENATE(All_Opps[[#This Row],[Opp Year]],"-",TEXT(All_Opps[[#This Row],[Week]],"00#"))</f>
        <v>2025-030</v>
      </c>
      <c r="E3420" s="181">
        <f>IFERROR(VALUE(RIGHT(All_Opps[[#This Row],[Opportunity Name]],2)),"")</f>
        <v>2</v>
      </c>
      <c r="F3420" s="181">
        <f>IFERROR(("20"&amp;LEFT(All_Opps[[#This Row],[Opportunity Name]],2))*1,"")</f>
        <v>2025</v>
      </c>
      <c r="G3420" s="181" t="str">
        <f>MID(All_Opps[[#This Row],[Opportunity Name]],3,2)</f>
        <v>06</v>
      </c>
      <c r="H3420" s="181" t="str">
        <f>LEFT(All_Opps[[#This Row],[Opportunity Name]],7)</f>
        <v>2506 Je</v>
      </c>
      <c r="I3420" s="181" t="str" cm="1">
        <f t="array" ref="I34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20" s="181" t="str">
        <f>YEAR(All_Opps[[#This Row],[Close_Date]])&amp;"-"&amp;TEXT(MONTH(All_Opps[[#This Row],[Close_Date]]),"00")</f>
        <v>2024-07</v>
      </c>
      <c r="K3420" s="182">
        <f>All_Opps[[#This Row],[Created Date2]]*1</f>
        <v>45485</v>
      </c>
      <c r="L3420" s="183">
        <f>YEAR(All_Opps[[#This Row],[Created_Date]])</f>
        <v>2024</v>
      </c>
      <c r="M3420" s="184">
        <f>WEEKNUM(All_Opps[[#This Row],[Created_Date]],16)</f>
        <v>28</v>
      </c>
      <c r="N3420" s="182">
        <f>All_Opps[[#This Row],[Close Date]]*1</f>
        <v>45499</v>
      </c>
      <c r="O3420" s="185">
        <f>YEAR(All_Opps[[#This Row],[Close_Date]])</f>
        <v>2024</v>
      </c>
      <c r="P3420" s="183">
        <f>MONTH(All_Opps[[#This Row],[Close Date]])</f>
        <v>7</v>
      </c>
      <c r="Q3420" s="181">
        <f>WEEKNUM(All_Opps[[#This Row],[Close Date]],1)</f>
        <v>30</v>
      </c>
      <c r="R34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20" s="4" t="s">
        <v>7153</v>
      </c>
      <c r="T3420" s="4" t="s">
        <v>7154</v>
      </c>
      <c r="U3420" s="68">
        <v>45499</v>
      </c>
      <c r="V3420" s="347" t="s">
        <v>21</v>
      </c>
      <c r="W3420" s="341">
        <v>134140</v>
      </c>
      <c r="X3420" s="4" t="s">
        <v>11</v>
      </c>
      <c r="Y3420" s="4" t="s">
        <v>328</v>
      </c>
      <c r="Z3420" s="68">
        <v>45485</v>
      </c>
    </row>
    <row r="3421" spans="1:26" ht="12.75" x14ac:dyDescent="0.35">
      <c r="A34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83</v>
      </c>
      <c r="B3421" s="181" t="str">
        <f>IF(All_Opps[[#This Row],[WeekMod]]&lt;&gt;"",CONCATENATE(All_Opps[[#This Row],[Opp Year]],"-",TEXT(All_Opps[[#This Row],[WeekMod]],"00#")),"")</f>
        <v>2024-083</v>
      </c>
      <c r="C34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83</v>
      </c>
      <c r="D3421" s="181" t="str">
        <f>CONCATENATE(All_Opps[[#This Row],[Opp Year]],"-",TEXT(All_Opps[[#This Row],[Week]],"00#"))</f>
        <v>2024-083</v>
      </c>
      <c r="E3421" s="181">
        <f>IFERROR(VALUE(RIGHT(All_Opps[[#This Row],[Opportunity Name]],2)),"")</f>
        <v>4</v>
      </c>
      <c r="F3421" s="181">
        <f>IFERROR(("20"&amp;LEFT(All_Opps[[#This Row],[Opportunity Name]],2))*1,"")</f>
        <v>2024</v>
      </c>
      <c r="G3421" s="181" t="str">
        <f>MID(All_Opps[[#This Row],[Opportunity Name]],3,2)</f>
        <v>11</v>
      </c>
      <c r="H3421" s="181" t="str">
        <f>LEFT(All_Opps[[#This Row],[Opportunity Name]],7)</f>
        <v>2411-08</v>
      </c>
      <c r="I3421" s="181" t="str" cm="1">
        <f t="array" ref="I34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21" s="181" t="str">
        <f>YEAR(All_Opps[[#This Row],[Close_Date]])&amp;"-"&amp;TEXT(MONTH(All_Opps[[#This Row],[Close_Date]]),"00")</f>
        <v>2024-08</v>
      </c>
      <c r="K3421" s="182">
        <f>All_Opps[[#This Row],[Created Date2]]*1</f>
        <v>45504</v>
      </c>
      <c r="L3421" s="183">
        <f>YEAR(All_Opps[[#This Row],[Created_Date]])</f>
        <v>2024</v>
      </c>
      <c r="M3421" s="184">
        <f>WEEKNUM(All_Opps[[#This Row],[Created_Date]],16)</f>
        <v>31</v>
      </c>
      <c r="N3421" s="182">
        <f>All_Opps[[#This Row],[Close Date]]*1</f>
        <v>45505</v>
      </c>
      <c r="O3421" s="185">
        <f>YEAR(All_Opps[[#This Row],[Close_Date]])</f>
        <v>2024</v>
      </c>
      <c r="P3421" s="183">
        <f>MONTH(All_Opps[[#This Row],[Close Date]])</f>
        <v>8</v>
      </c>
      <c r="Q3421" s="181">
        <f>WEEKNUM(All_Opps[[#This Row],[Close Date]],1)</f>
        <v>31</v>
      </c>
      <c r="R342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93</v>
      </c>
      <c r="S3421" s="4" t="s">
        <v>7155</v>
      </c>
      <c r="T3421" s="4" t="s">
        <v>7156</v>
      </c>
      <c r="U3421" s="68">
        <v>45505</v>
      </c>
      <c r="V3421" s="347" t="s">
        <v>19</v>
      </c>
      <c r="W3421" s="9">
        <v>85174</v>
      </c>
      <c r="X3421" s="4" t="s">
        <v>12</v>
      </c>
      <c r="Y3421" s="4" t="s">
        <v>1285</v>
      </c>
      <c r="Z3421" s="68">
        <v>45504</v>
      </c>
    </row>
    <row r="3422" spans="1:26" ht="12.75" x14ac:dyDescent="0.35">
      <c r="A34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3422" s="181" t="str">
        <f>IF(All_Opps[[#This Row],[WeekMod]]&lt;&gt;"",CONCATENATE(All_Opps[[#This Row],[Opp Year]],"-",TEXT(All_Opps[[#This Row],[WeekMod]],"00#")),"")</f>
        <v>2025-027</v>
      </c>
      <c r="C34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3422" s="181" t="str">
        <f>CONCATENATE(All_Opps[[#This Row],[Opp Year]],"-",TEXT(All_Opps[[#This Row],[Week]],"00#"))</f>
        <v>2025-027</v>
      </c>
      <c r="E3422" s="181">
        <f>IFERROR(VALUE(RIGHT(All_Opps[[#This Row],[Opportunity Name]],2)),"")</f>
        <v>2</v>
      </c>
      <c r="F3422" s="181">
        <f>IFERROR(("20"&amp;LEFT(All_Opps[[#This Row],[Opportunity Name]],2))*1,"")</f>
        <v>2025</v>
      </c>
      <c r="G3422" s="181" t="str">
        <f>MID(All_Opps[[#This Row],[Opportunity Name]],3,2)</f>
        <v>05</v>
      </c>
      <c r="H3422" s="181" t="str">
        <f>LEFT(All_Opps[[#This Row],[Opportunity Name]],7)</f>
        <v>2505-13</v>
      </c>
      <c r="I3422" s="181" t="str" cm="1">
        <f t="array" ref="I34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22" s="181" t="str">
        <f>YEAR(All_Opps[[#This Row],[Close_Date]])&amp;"-"&amp;TEXT(MONTH(All_Opps[[#This Row],[Close_Date]]),"00")</f>
        <v>2024-07</v>
      </c>
      <c r="K3422" s="182">
        <f>All_Opps[[#This Row],[Created Date2]]*1</f>
        <v>45447</v>
      </c>
      <c r="L3422" s="183">
        <f>YEAR(All_Opps[[#This Row],[Created_Date]])</f>
        <v>2024</v>
      </c>
      <c r="M3422" s="184">
        <f>WEEKNUM(All_Opps[[#This Row],[Created_Date]],16)</f>
        <v>23</v>
      </c>
      <c r="N3422" s="182">
        <f>All_Opps[[#This Row],[Close Date]]*1</f>
        <v>45475</v>
      </c>
      <c r="O3422" s="185">
        <f>YEAR(All_Opps[[#This Row],[Close_Date]])</f>
        <v>2024</v>
      </c>
      <c r="P3422" s="183">
        <f>MONTH(All_Opps[[#This Row],[Close Date]])</f>
        <v>7</v>
      </c>
      <c r="Q3422" s="181">
        <f>WEEKNUM(All_Opps[[#This Row],[Close Date]],1)</f>
        <v>27</v>
      </c>
      <c r="R342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331</v>
      </c>
      <c r="S3422" s="4" t="s">
        <v>7157</v>
      </c>
      <c r="T3422" s="4" t="s">
        <v>7158</v>
      </c>
      <c r="U3422" s="68">
        <v>45475</v>
      </c>
      <c r="V3422" s="347" t="s">
        <v>19</v>
      </c>
      <c r="W3422" s="341">
        <v>191327</v>
      </c>
      <c r="X3422" s="4" t="s">
        <v>5</v>
      </c>
      <c r="Y3422" s="4" t="s">
        <v>328</v>
      </c>
      <c r="Z3422" s="68">
        <v>45447</v>
      </c>
    </row>
    <row r="3423" spans="1:26" ht="12.75" x14ac:dyDescent="0.35">
      <c r="A34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3423" s="181" t="str">
        <f>IF(All_Opps[[#This Row],[WeekMod]]&lt;&gt;"",CONCATENATE(All_Opps[[#This Row],[Opp Year]],"-",TEXT(All_Opps[[#This Row],[WeekMod]],"00#")),"")</f>
        <v>2025-027</v>
      </c>
      <c r="C34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3423" s="181" t="str">
        <f>CONCATENATE(All_Opps[[#This Row],[Opp Year]],"-",TEXT(All_Opps[[#This Row],[Week]],"00#"))</f>
        <v>2025-027</v>
      </c>
      <c r="E3423" s="181">
        <f>IFERROR(VALUE(RIGHT(All_Opps[[#This Row],[Opportunity Name]],2)),"")</f>
        <v>2</v>
      </c>
      <c r="F3423" s="181">
        <f>IFERROR(("20"&amp;LEFT(All_Opps[[#This Row],[Opportunity Name]],2))*1,"")</f>
        <v>2025</v>
      </c>
      <c r="G3423" s="181" t="str">
        <f>MID(All_Opps[[#This Row],[Opportunity Name]],3,2)</f>
        <v>01</v>
      </c>
      <c r="H3423" s="181" t="str">
        <f>LEFT(All_Opps[[#This Row],[Opportunity Name]],7)</f>
        <v>2501-04</v>
      </c>
      <c r="I3423" s="181" t="str" cm="1">
        <f t="array" ref="I34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23" s="181" t="str">
        <f>YEAR(All_Opps[[#This Row],[Close_Date]])&amp;"-"&amp;TEXT(MONTH(All_Opps[[#This Row],[Close_Date]]),"00")</f>
        <v>2024-07</v>
      </c>
      <c r="K3423" s="182">
        <f>All_Opps[[#This Row],[Created Date2]]*1</f>
        <v>45456</v>
      </c>
      <c r="L3423" s="183">
        <f>YEAR(All_Opps[[#This Row],[Created_Date]])</f>
        <v>2024</v>
      </c>
      <c r="M3423" s="184">
        <f>WEEKNUM(All_Opps[[#This Row],[Created_Date]],16)</f>
        <v>24</v>
      </c>
      <c r="N3423" s="182">
        <f>All_Opps[[#This Row],[Close Date]]*1</f>
        <v>45476</v>
      </c>
      <c r="O3423" s="185">
        <f>YEAR(All_Opps[[#This Row],[Close_Date]])</f>
        <v>2024</v>
      </c>
      <c r="P3423" s="183">
        <f>MONTH(All_Opps[[#This Row],[Close Date]])</f>
        <v>7</v>
      </c>
      <c r="Q3423" s="181">
        <f>WEEKNUM(All_Opps[[#This Row],[Close Date]],1)</f>
        <v>27</v>
      </c>
      <c r="R342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202</v>
      </c>
      <c r="S3423" s="4" t="s">
        <v>7159</v>
      </c>
      <c r="T3423" s="4" t="s">
        <v>7160</v>
      </c>
      <c r="U3423" s="68">
        <v>45476</v>
      </c>
      <c r="V3423" s="347" t="s">
        <v>19</v>
      </c>
      <c r="W3423" s="9">
        <v>36521</v>
      </c>
      <c r="X3423" s="4" t="s">
        <v>13</v>
      </c>
      <c r="Y3423" s="4" t="s">
        <v>1285</v>
      </c>
      <c r="Z3423" s="68">
        <v>45456</v>
      </c>
    </row>
    <row r="3424" spans="1:26" ht="12.75" x14ac:dyDescent="0.35">
      <c r="A34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3424" s="181" t="str">
        <f>IF(All_Opps[[#This Row],[WeekMod]]&lt;&gt;"",CONCATENATE(All_Opps[[#This Row],[Opp Year]],"-",TEXT(All_Opps[[#This Row],[WeekMod]],"00#")),"")</f>
        <v>2024-082</v>
      </c>
      <c r="C34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3424" s="181" t="str">
        <f>CONCATENATE(All_Opps[[#This Row],[Opp Year]],"-",TEXT(All_Opps[[#This Row],[Week]],"00#"))</f>
        <v>2024-082</v>
      </c>
      <c r="E3424" s="181">
        <f>IFERROR(VALUE(RIGHT(All_Opps[[#This Row],[Opportunity Name]],2)),"")</f>
        <v>2</v>
      </c>
      <c r="F3424" s="181">
        <f>IFERROR(("20"&amp;LEFT(All_Opps[[#This Row],[Opportunity Name]],2))*1,"")</f>
        <v>2024</v>
      </c>
      <c r="G3424" s="181" t="str">
        <f>MID(All_Opps[[#This Row],[Opportunity Name]],3,2)</f>
        <v>10</v>
      </c>
      <c r="H3424" s="181" t="str">
        <f>LEFT(All_Opps[[#This Row],[Opportunity Name]],7)</f>
        <v>2410-14</v>
      </c>
      <c r="I3424" s="181" t="str" cm="1">
        <f t="array" ref="I34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24" s="181" t="str">
        <f>YEAR(All_Opps[[#This Row],[Close_Date]])&amp;"-"&amp;TEXT(MONTH(All_Opps[[#This Row],[Close_Date]]),"00")</f>
        <v>2024-07</v>
      </c>
      <c r="K3424" s="182">
        <f>All_Opps[[#This Row],[Created Date2]]*1</f>
        <v>45490</v>
      </c>
      <c r="L3424" s="183">
        <f>YEAR(All_Opps[[#This Row],[Created_Date]])</f>
        <v>2024</v>
      </c>
      <c r="M3424" s="184">
        <f>WEEKNUM(All_Opps[[#This Row],[Created_Date]],16)</f>
        <v>29</v>
      </c>
      <c r="N3424" s="182">
        <f>All_Opps[[#This Row],[Close Date]]*1</f>
        <v>45498</v>
      </c>
      <c r="O3424" s="185">
        <f>YEAR(All_Opps[[#This Row],[Close_Date]])</f>
        <v>2024</v>
      </c>
      <c r="P3424" s="183">
        <f>MONTH(All_Opps[[#This Row],[Close Date]])</f>
        <v>7</v>
      </c>
      <c r="Q3424" s="181">
        <f>WEEKNUM(All_Opps[[#This Row],[Close Date]],1)</f>
        <v>30</v>
      </c>
      <c r="R342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76</v>
      </c>
      <c r="S3424" s="4" t="s">
        <v>7161</v>
      </c>
      <c r="T3424" s="4" t="s">
        <v>7162</v>
      </c>
      <c r="U3424" s="68">
        <v>45498</v>
      </c>
      <c r="V3424" s="347" t="s">
        <v>19</v>
      </c>
      <c r="W3424" s="9">
        <v>12514</v>
      </c>
      <c r="X3424" s="4" t="s">
        <v>5</v>
      </c>
      <c r="Y3424" s="4" t="s">
        <v>7055</v>
      </c>
      <c r="Z3424" s="68">
        <v>45490</v>
      </c>
    </row>
    <row r="3425" spans="1:26" ht="12.75" x14ac:dyDescent="0.35">
      <c r="A34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3425" s="181" t="str">
        <f>IF(All_Opps[[#This Row],[WeekMod]]&lt;&gt;"",CONCATENATE(All_Opps[[#This Row],[Opp Year]],"-",TEXT(All_Opps[[#This Row],[WeekMod]],"00#")),"")</f>
        <v>2025-032</v>
      </c>
      <c r="C34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3425" s="181" t="str">
        <f>CONCATENATE(All_Opps[[#This Row],[Opp Year]],"-",TEXT(All_Opps[[#This Row],[Week]],"00#"))</f>
        <v>2025-032</v>
      </c>
      <c r="E3425" s="181">
        <f>IFERROR(VALUE(RIGHT(All_Opps[[#This Row],[Opportunity Name]],2)),"")</f>
        <v>2</v>
      </c>
      <c r="F3425" s="181">
        <f>IFERROR(("20"&amp;LEFT(All_Opps[[#This Row],[Opportunity Name]],2))*1,"")</f>
        <v>2025</v>
      </c>
      <c r="G3425" s="181" t="str">
        <f>MID(All_Opps[[#This Row],[Opportunity Name]],3,2)</f>
        <v>09</v>
      </c>
      <c r="H3425" s="181" t="str">
        <f>LEFT(All_Opps[[#This Row],[Opportunity Name]],7)</f>
        <v>2509-06</v>
      </c>
      <c r="I3425" s="181" t="str" cm="1">
        <f t="array" ref="I34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25" s="181" t="str">
        <f>YEAR(All_Opps[[#This Row],[Close_Date]])&amp;"-"&amp;TEXT(MONTH(All_Opps[[#This Row],[Close_Date]]),"00")</f>
        <v>2024-08</v>
      </c>
      <c r="K3425" s="182">
        <f>All_Opps[[#This Row],[Created Date2]]*1</f>
        <v>45501</v>
      </c>
      <c r="L3425" s="183">
        <f>YEAR(All_Opps[[#This Row],[Created_Date]])</f>
        <v>2024</v>
      </c>
      <c r="M3425" s="184">
        <f>WEEKNUM(All_Opps[[#This Row],[Created_Date]],16)</f>
        <v>31</v>
      </c>
      <c r="N3425" s="182">
        <f>All_Opps[[#This Row],[Close Date]]*1</f>
        <v>45509</v>
      </c>
      <c r="O3425" s="185">
        <f>YEAR(All_Opps[[#This Row],[Close_Date]])</f>
        <v>2024</v>
      </c>
      <c r="P3425" s="183">
        <f>MONTH(All_Opps[[#This Row],[Close Date]])</f>
        <v>8</v>
      </c>
      <c r="Q3425" s="181">
        <f>WEEKNUM(All_Opps[[#This Row],[Close Date]],1)</f>
        <v>32</v>
      </c>
      <c r="R342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400</v>
      </c>
      <c r="S3425" s="4" t="s">
        <v>7163</v>
      </c>
      <c r="T3425" s="4" t="s">
        <v>7164</v>
      </c>
      <c r="U3425" s="68">
        <v>45509</v>
      </c>
      <c r="V3425" s="347" t="s">
        <v>19</v>
      </c>
      <c r="W3425" s="9">
        <v>53946</v>
      </c>
      <c r="X3425" s="4" t="s">
        <v>7</v>
      </c>
      <c r="Y3425" s="4" t="s">
        <v>7055</v>
      </c>
      <c r="Z3425" s="68">
        <v>45501</v>
      </c>
    </row>
    <row r="3426" spans="1:26" ht="12.75" x14ac:dyDescent="0.35">
      <c r="A34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3426" s="181" t="str">
        <f>IF(All_Opps[[#This Row],[WeekMod]]&lt;&gt;"",CONCATENATE(All_Opps[[#This Row],[Opp Year]],"-",TEXT(All_Opps[[#This Row],[WeekMod]],"00#")),"")</f>
        <v>2024-082</v>
      </c>
      <c r="C34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3426" s="181" t="str">
        <f>CONCATENATE(All_Opps[[#This Row],[Opp Year]],"-",TEXT(All_Opps[[#This Row],[Week]],"00#"))</f>
        <v>2024-082</v>
      </c>
      <c r="E3426" s="181">
        <f>IFERROR(VALUE(RIGHT(All_Opps[[#This Row],[Opportunity Name]],2)),"")</f>
        <v>3</v>
      </c>
      <c r="F3426" s="181">
        <f>IFERROR(("20"&amp;LEFT(All_Opps[[#This Row],[Opportunity Name]],2))*1,"")</f>
        <v>2024</v>
      </c>
      <c r="G3426" s="181" t="str">
        <f>MID(All_Opps[[#This Row],[Opportunity Name]],3,2)</f>
        <v>08</v>
      </c>
      <c r="H3426" s="181" t="str">
        <f>LEFT(All_Opps[[#This Row],[Opportunity Name]],7)</f>
        <v>2408 We</v>
      </c>
      <c r="I3426" s="181" t="str" cm="1">
        <f t="array" ref="I34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26" s="181" t="str">
        <f>YEAR(All_Opps[[#This Row],[Close_Date]])&amp;"-"&amp;TEXT(MONTH(All_Opps[[#This Row],[Close_Date]]),"00")</f>
        <v>2024-07</v>
      </c>
      <c r="K3426" s="182">
        <f>All_Opps[[#This Row],[Created Date2]]*1</f>
        <v>45493</v>
      </c>
      <c r="L3426" s="183">
        <f>YEAR(All_Opps[[#This Row],[Created_Date]])</f>
        <v>2024</v>
      </c>
      <c r="M3426" s="184">
        <f>WEEKNUM(All_Opps[[#This Row],[Created_Date]],16)</f>
        <v>30</v>
      </c>
      <c r="N3426" s="182">
        <f>All_Opps[[#This Row],[Close Date]]*1</f>
        <v>45498</v>
      </c>
      <c r="O3426" s="185">
        <f>YEAR(All_Opps[[#This Row],[Close_Date]])</f>
        <v>2024</v>
      </c>
      <c r="P3426" s="183">
        <f>MONTH(All_Opps[[#This Row],[Close Date]])</f>
        <v>7</v>
      </c>
      <c r="Q3426" s="181">
        <f>WEEKNUM(All_Opps[[#This Row],[Close Date]],1)</f>
        <v>30</v>
      </c>
      <c r="R342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26" s="4" t="s">
        <v>7165</v>
      </c>
      <c r="T3426" s="4" t="s">
        <v>7166</v>
      </c>
      <c r="U3426" s="68">
        <v>45498</v>
      </c>
      <c r="V3426" s="347" t="s">
        <v>18</v>
      </c>
      <c r="W3426" s="9">
        <v>44427</v>
      </c>
      <c r="X3426" s="4" t="s">
        <v>13</v>
      </c>
      <c r="Y3426" s="4" t="s">
        <v>1285</v>
      </c>
      <c r="Z3426" s="68">
        <v>45493</v>
      </c>
    </row>
    <row r="3427" spans="1:26" ht="12.75" x14ac:dyDescent="0.35">
      <c r="A34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3427" s="181" t="str">
        <f>IF(All_Opps[[#This Row],[WeekMod]]&lt;&gt;"",CONCATENATE(All_Opps[[#This Row],[Opp Year]],"-",TEXT(All_Opps[[#This Row],[WeekMod]],"00#")),"")</f>
        <v>2025-031</v>
      </c>
      <c r="C34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3427" s="181" t="str">
        <f>CONCATENATE(All_Opps[[#This Row],[Opp Year]],"-",TEXT(All_Opps[[#This Row],[Week]],"00#"))</f>
        <v>2025-031</v>
      </c>
      <c r="E3427" s="181">
        <f>IFERROR(VALUE(RIGHT(All_Opps[[#This Row],[Opportunity Name]],2)),"")</f>
        <v>2</v>
      </c>
      <c r="F3427" s="181">
        <f>IFERROR(("20"&amp;LEFT(All_Opps[[#This Row],[Opportunity Name]],2))*1,"")</f>
        <v>2025</v>
      </c>
      <c r="G3427" s="181" t="str">
        <f>MID(All_Opps[[#This Row],[Opportunity Name]],3,2)</f>
        <v>06</v>
      </c>
      <c r="H3427" s="181" t="str">
        <f>LEFT(All_Opps[[#This Row],[Opportunity Name]],7)</f>
        <v>2506-13</v>
      </c>
      <c r="I3427" s="181" t="str" cm="1">
        <f t="array" ref="I34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27" s="181" t="str">
        <f>YEAR(All_Opps[[#This Row],[Close_Date]])&amp;"-"&amp;TEXT(MONTH(All_Opps[[#This Row],[Close_Date]]),"00")</f>
        <v>2024-07</v>
      </c>
      <c r="K3427" s="182">
        <f>All_Opps[[#This Row],[Created Date2]]*1</f>
        <v>45500</v>
      </c>
      <c r="L3427" s="183">
        <f>YEAR(All_Opps[[#This Row],[Created_Date]])</f>
        <v>2024</v>
      </c>
      <c r="M3427" s="184">
        <f>WEEKNUM(All_Opps[[#This Row],[Created_Date]],16)</f>
        <v>31</v>
      </c>
      <c r="N3427" s="182">
        <f>All_Opps[[#This Row],[Close Date]]*1</f>
        <v>45501</v>
      </c>
      <c r="O3427" s="185">
        <f>YEAR(All_Opps[[#This Row],[Close_Date]])</f>
        <v>2024</v>
      </c>
      <c r="P3427" s="183">
        <f>MONTH(All_Opps[[#This Row],[Close Date]])</f>
        <v>7</v>
      </c>
      <c r="Q3427" s="181">
        <f>WEEKNUM(All_Opps[[#This Row],[Close Date]],1)</f>
        <v>31</v>
      </c>
      <c r="R342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309</v>
      </c>
      <c r="S3427" s="4" t="s">
        <v>7167</v>
      </c>
      <c r="T3427" s="4" t="s">
        <v>7168</v>
      </c>
      <c r="U3427" s="68">
        <v>45501</v>
      </c>
      <c r="V3427" s="347" t="s">
        <v>19</v>
      </c>
      <c r="W3427" s="9">
        <v>11141</v>
      </c>
      <c r="X3427" s="4" t="s">
        <v>159</v>
      </c>
      <c r="Y3427" s="4" t="s">
        <v>7055</v>
      </c>
      <c r="Z3427" s="68">
        <v>45500</v>
      </c>
    </row>
    <row r="3428" spans="1:26" ht="12.75" x14ac:dyDescent="0.35">
      <c r="A34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3428" s="181" t="str">
        <f>IF(All_Opps[[#This Row],[WeekMod]]&lt;&gt;"",CONCATENATE(All_Opps[[#This Row],[Opp Year]],"-",TEXT(All_Opps[[#This Row],[WeekMod]],"00#")),"")</f>
        <v>2025-031</v>
      </c>
      <c r="C34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3428" s="181" t="str">
        <f>CONCATENATE(All_Opps[[#This Row],[Opp Year]],"-",TEXT(All_Opps[[#This Row],[Week]],"00#"))</f>
        <v>2025-031</v>
      </c>
      <c r="E3428" s="181">
        <f>IFERROR(VALUE(RIGHT(All_Opps[[#This Row],[Opportunity Name]],2)),"")</f>
        <v>4</v>
      </c>
      <c r="F3428" s="181">
        <f>IFERROR(("20"&amp;LEFT(All_Opps[[#This Row],[Opportunity Name]],2))*1,"")</f>
        <v>2025</v>
      </c>
      <c r="G3428" s="181" t="str">
        <f>MID(All_Opps[[#This Row],[Opportunity Name]],3,2)</f>
        <v>05</v>
      </c>
      <c r="H3428" s="181" t="str">
        <f>LEFT(All_Opps[[#This Row],[Opportunity Name]],7)</f>
        <v>2505 Ko</v>
      </c>
      <c r="I3428" s="181" t="str" cm="1">
        <f t="array" ref="I34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28" s="181" t="str">
        <f>YEAR(All_Opps[[#This Row],[Close_Date]])&amp;"-"&amp;TEXT(MONTH(All_Opps[[#This Row],[Close_Date]]),"00")</f>
        <v>2024-07</v>
      </c>
      <c r="K3428" s="182">
        <f>All_Opps[[#This Row],[Created Date2]]*1</f>
        <v>45487</v>
      </c>
      <c r="L3428" s="183">
        <f>YEAR(All_Opps[[#This Row],[Created_Date]])</f>
        <v>2024</v>
      </c>
      <c r="M3428" s="184">
        <f>WEEKNUM(All_Opps[[#This Row],[Created_Date]],16)</f>
        <v>29</v>
      </c>
      <c r="N3428" s="182">
        <f>All_Opps[[#This Row],[Close Date]]*1</f>
        <v>45503</v>
      </c>
      <c r="O3428" s="185">
        <f>YEAR(All_Opps[[#This Row],[Close_Date]])</f>
        <v>2024</v>
      </c>
      <c r="P3428" s="183">
        <f>MONTH(All_Opps[[#This Row],[Close Date]])</f>
        <v>7</v>
      </c>
      <c r="Q3428" s="181">
        <f>WEEKNUM(All_Opps[[#This Row],[Close Date]],1)</f>
        <v>31</v>
      </c>
      <c r="R342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28" s="4" t="s">
        <v>7169</v>
      </c>
      <c r="T3428" s="4" t="s">
        <v>7170</v>
      </c>
      <c r="U3428" s="68">
        <v>45503</v>
      </c>
      <c r="V3428" s="347" t="s">
        <v>18</v>
      </c>
      <c r="W3428" s="9">
        <v>134745</v>
      </c>
      <c r="X3428" s="4" t="s">
        <v>181</v>
      </c>
      <c r="Y3428" s="4" t="s">
        <v>7055</v>
      </c>
      <c r="Z3428" s="68">
        <v>45487</v>
      </c>
    </row>
    <row r="3429" spans="1:26" ht="12.75" x14ac:dyDescent="0.35">
      <c r="A34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3429" s="181" t="str">
        <f>IF(All_Opps[[#This Row],[WeekMod]]&lt;&gt;"",CONCATENATE(All_Opps[[#This Row],[Opp Year]],"-",TEXT(All_Opps[[#This Row],[WeekMod]],"00#")),"")</f>
        <v>2025-030</v>
      </c>
      <c r="C34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3429" s="181" t="str">
        <f>CONCATENATE(All_Opps[[#This Row],[Opp Year]],"-",TEXT(All_Opps[[#This Row],[Week]],"00#"))</f>
        <v>2025-030</v>
      </c>
      <c r="E3429" s="181">
        <f>IFERROR(VALUE(RIGHT(All_Opps[[#This Row],[Opportunity Name]],2)),"")</f>
        <v>4</v>
      </c>
      <c r="F3429" s="181">
        <f>IFERROR(("20"&amp;LEFT(All_Opps[[#This Row],[Opportunity Name]],2))*1,"")</f>
        <v>2025</v>
      </c>
      <c r="G3429" s="181" t="str">
        <f>MID(All_Opps[[#This Row],[Opportunity Name]],3,2)</f>
        <v>07</v>
      </c>
      <c r="H3429" s="181" t="str">
        <f>LEFT(All_Opps[[#This Row],[Opportunity Name]],7)</f>
        <v>2507 Pr</v>
      </c>
      <c r="I3429" s="181" t="str" cm="1">
        <f t="array" ref="I34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29" s="181" t="str">
        <f>YEAR(All_Opps[[#This Row],[Close_Date]])&amp;"-"&amp;TEXT(MONTH(All_Opps[[#This Row],[Close_Date]]),"00")</f>
        <v>2024-07</v>
      </c>
      <c r="K3429" s="182">
        <f>All_Opps[[#This Row],[Created Date2]]*1</f>
        <v>45482</v>
      </c>
      <c r="L3429" s="183">
        <f>YEAR(All_Opps[[#This Row],[Created_Date]])</f>
        <v>2024</v>
      </c>
      <c r="M3429" s="184">
        <f>WEEKNUM(All_Opps[[#This Row],[Created_Date]],16)</f>
        <v>28</v>
      </c>
      <c r="N3429" s="182">
        <f>All_Opps[[#This Row],[Close Date]]*1</f>
        <v>45498</v>
      </c>
      <c r="O3429" s="185">
        <f>YEAR(All_Opps[[#This Row],[Close_Date]])</f>
        <v>2024</v>
      </c>
      <c r="P3429" s="183">
        <f>MONTH(All_Opps[[#This Row],[Close Date]])</f>
        <v>7</v>
      </c>
      <c r="Q3429" s="181">
        <f>WEEKNUM(All_Opps[[#This Row],[Close Date]],1)</f>
        <v>30</v>
      </c>
      <c r="R342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29" s="4" t="s">
        <v>7171</v>
      </c>
      <c r="T3429" s="4" t="s">
        <v>7172</v>
      </c>
      <c r="U3429" s="68">
        <v>45498</v>
      </c>
      <c r="V3429" s="347" t="s">
        <v>18</v>
      </c>
      <c r="W3429" s="9">
        <v>109375</v>
      </c>
      <c r="X3429" s="4" t="s">
        <v>17</v>
      </c>
      <c r="Y3429" s="4" t="s">
        <v>7055</v>
      </c>
      <c r="Z3429" s="68">
        <v>45482</v>
      </c>
    </row>
    <row r="3430" spans="1:26" ht="12.75" x14ac:dyDescent="0.35">
      <c r="A34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3430" s="181" t="str">
        <f>IF(All_Opps[[#This Row],[WeekMod]]&lt;&gt;"",CONCATENATE(All_Opps[[#This Row],[Opp Year]],"-",TEXT(All_Opps[[#This Row],[WeekMod]],"00#")),"")</f>
        <v>2025-029</v>
      </c>
      <c r="C34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3430" s="181" t="str">
        <f>CONCATENATE(All_Opps[[#This Row],[Opp Year]],"-",TEXT(All_Opps[[#This Row],[Week]],"00#"))</f>
        <v>2025-029</v>
      </c>
      <c r="E3430" s="181">
        <f>IFERROR(VALUE(RIGHT(All_Opps[[#This Row],[Opportunity Name]],2)),"")</f>
        <v>2</v>
      </c>
      <c r="F3430" s="181">
        <f>IFERROR(("20"&amp;LEFT(All_Opps[[#This Row],[Opportunity Name]],2))*1,"")</f>
        <v>2025</v>
      </c>
      <c r="G3430" s="181" t="str">
        <f>MID(All_Opps[[#This Row],[Opportunity Name]],3,2)</f>
        <v>08</v>
      </c>
      <c r="H3430" s="181" t="str">
        <f>LEFT(All_Opps[[#This Row],[Opportunity Name]],7)</f>
        <v>2508-09</v>
      </c>
      <c r="I3430" s="181" t="str" cm="1">
        <f t="array" ref="I34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430" s="181" t="str">
        <f>YEAR(All_Opps[[#This Row],[Close_Date]])&amp;"-"&amp;TEXT(MONTH(All_Opps[[#This Row],[Close_Date]]),"00")</f>
        <v>2024-07</v>
      </c>
      <c r="K3430" s="182">
        <f>All_Opps[[#This Row],[Created Date2]]*1</f>
        <v>45475</v>
      </c>
      <c r="L3430" s="183">
        <f>YEAR(All_Opps[[#This Row],[Created_Date]])</f>
        <v>2024</v>
      </c>
      <c r="M3430" s="184">
        <f>WEEKNUM(All_Opps[[#This Row],[Created_Date]],16)</f>
        <v>27</v>
      </c>
      <c r="N3430" s="182">
        <f>All_Opps[[#This Row],[Close Date]]*1</f>
        <v>45487</v>
      </c>
      <c r="O3430" s="185">
        <f>YEAR(All_Opps[[#This Row],[Close_Date]])</f>
        <v>2024</v>
      </c>
      <c r="P3430" s="183">
        <f>MONTH(All_Opps[[#This Row],[Close Date]])</f>
        <v>7</v>
      </c>
      <c r="Q3430" s="181">
        <f>WEEKNUM(All_Opps[[#This Row],[Close Date]],1)</f>
        <v>29</v>
      </c>
      <c r="R343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30" s="4" t="s">
        <v>7173</v>
      </c>
      <c r="T3430" s="4" t="s">
        <v>7174</v>
      </c>
      <c r="U3430" s="68">
        <v>45487</v>
      </c>
      <c r="V3430" s="347" t="s">
        <v>20</v>
      </c>
      <c r="W3430" s="9">
        <v>53516</v>
      </c>
      <c r="X3430" s="4" t="s">
        <v>6</v>
      </c>
      <c r="Y3430" s="4" t="s">
        <v>1285</v>
      </c>
      <c r="Z3430" s="68">
        <v>45475</v>
      </c>
    </row>
    <row r="3431" spans="1:26" ht="12.75" x14ac:dyDescent="0.35">
      <c r="A34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3431" s="181" t="str">
        <f>IF(All_Opps[[#This Row],[WeekMod]]&lt;&gt;"",CONCATENATE(All_Opps[[#This Row],[Opp Year]],"-",TEXT(All_Opps[[#This Row],[WeekMod]],"00#")),"")</f>
        <v>2025-029</v>
      </c>
      <c r="C34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3431" s="181" t="str">
        <f>CONCATENATE(All_Opps[[#This Row],[Opp Year]],"-",TEXT(All_Opps[[#This Row],[Week]],"00#"))</f>
        <v>2025-029</v>
      </c>
      <c r="E3431" s="181">
        <f>IFERROR(VALUE(RIGHT(All_Opps[[#This Row],[Opportunity Name]],2)),"")</f>
        <v>2</v>
      </c>
      <c r="F3431" s="181">
        <f>IFERROR(("20"&amp;LEFT(All_Opps[[#This Row],[Opportunity Name]],2))*1,"")</f>
        <v>2025</v>
      </c>
      <c r="G3431" s="181" t="str">
        <f>MID(All_Opps[[#This Row],[Opportunity Name]],3,2)</f>
        <v>08</v>
      </c>
      <c r="H3431" s="181" t="str">
        <f>LEFT(All_Opps[[#This Row],[Opportunity Name]],7)</f>
        <v>2508-09</v>
      </c>
      <c r="I3431" s="181" t="str" cm="1">
        <f t="array" ref="I34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431" s="181" t="str">
        <f>YEAR(All_Opps[[#This Row],[Close_Date]])&amp;"-"&amp;TEXT(MONTH(All_Opps[[#This Row],[Close_Date]]),"00")</f>
        <v>2024-07</v>
      </c>
      <c r="K3431" s="182">
        <f>All_Opps[[#This Row],[Created Date2]]*1</f>
        <v>45476</v>
      </c>
      <c r="L3431" s="183">
        <f>YEAR(All_Opps[[#This Row],[Created_Date]])</f>
        <v>2024</v>
      </c>
      <c r="M3431" s="184">
        <f>WEEKNUM(All_Opps[[#This Row],[Created_Date]],16)</f>
        <v>27</v>
      </c>
      <c r="N3431" s="182">
        <f>All_Opps[[#This Row],[Close Date]]*1</f>
        <v>45488</v>
      </c>
      <c r="O3431" s="185">
        <f>YEAR(All_Opps[[#This Row],[Close_Date]])</f>
        <v>2024</v>
      </c>
      <c r="P3431" s="183">
        <f>MONTH(All_Opps[[#This Row],[Close Date]])</f>
        <v>7</v>
      </c>
      <c r="Q3431" s="181">
        <f>WEEKNUM(All_Opps[[#This Row],[Close Date]],1)</f>
        <v>29</v>
      </c>
      <c r="R343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31" s="4" t="s">
        <v>7175</v>
      </c>
      <c r="T3431" s="4" t="s">
        <v>7176</v>
      </c>
      <c r="U3431" s="68">
        <v>45488</v>
      </c>
      <c r="V3431" s="347" t="s">
        <v>20</v>
      </c>
      <c r="W3431" s="9">
        <v>36337</v>
      </c>
      <c r="X3431" s="4" t="s">
        <v>159</v>
      </c>
      <c r="Y3431" s="4" t="s">
        <v>1285</v>
      </c>
      <c r="Z3431" s="68">
        <v>45476</v>
      </c>
    </row>
    <row r="3432" spans="1:26" ht="12.75" x14ac:dyDescent="0.35">
      <c r="A34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3432" s="181" t="str">
        <f>IF(All_Opps[[#This Row],[WeekMod]]&lt;&gt;"",CONCATENATE(All_Opps[[#This Row],[Opp Year]],"-",TEXT(All_Opps[[#This Row],[WeekMod]],"00#")),"")</f>
        <v>2025-030</v>
      </c>
      <c r="C34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3432" s="181" t="str">
        <f>CONCATENATE(All_Opps[[#This Row],[Opp Year]],"-",TEXT(All_Opps[[#This Row],[Week]],"00#"))</f>
        <v>2025-030</v>
      </c>
      <c r="E3432" s="181" t="str">
        <f>IFERROR(VALUE(RIGHT(All_Opps[[#This Row],[Opportunity Name]],2)),"")</f>
        <v/>
      </c>
      <c r="F3432" s="181">
        <f>IFERROR(("20"&amp;LEFT(All_Opps[[#This Row],[Opportunity Name]],2))*1,"")</f>
        <v>2025</v>
      </c>
      <c r="G3432" s="181" t="str">
        <f>MID(All_Opps[[#This Row],[Opportunity Name]],3,2)</f>
        <v>09</v>
      </c>
      <c r="H3432" s="181" t="str">
        <f>LEFT(All_Opps[[#This Row],[Opportunity Name]],7)</f>
        <v>2509 Ho</v>
      </c>
      <c r="I3432" s="181" t="str" cm="1">
        <f t="array" ref="I34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32" s="181" t="str">
        <f>YEAR(All_Opps[[#This Row],[Close_Date]])&amp;"-"&amp;TEXT(MONTH(All_Opps[[#This Row],[Close_Date]]),"00")</f>
        <v>2024-07</v>
      </c>
      <c r="K3432" s="182">
        <f>All_Opps[[#This Row],[Created Date2]]*1</f>
        <v>45465</v>
      </c>
      <c r="L3432" s="183">
        <f>YEAR(All_Opps[[#This Row],[Created_Date]])</f>
        <v>2024</v>
      </c>
      <c r="M3432" s="184">
        <f>WEEKNUM(All_Opps[[#This Row],[Created_Date]],16)</f>
        <v>26</v>
      </c>
      <c r="N3432" s="182">
        <f>All_Opps[[#This Row],[Close Date]]*1</f>
        <v>45499</v>
      </c>
      <c r="O3432" s="185">
        <f>YEAR(All_Opps[[#This Row],[Close_Date]])</f>
        <v>2024</v>
      </c>
      <c r="P3432" s="183">
        <f>MONTH(All_Opps[[#This Row],[Close Date]])</f>
        <v>7</v>
      </c>
      <c r="Q3432" s="181">
        <f>WEEKNUM(All_Opps[[#This Row],[Close Date]],1)</f>
        <v>30</v>
      </c>
      <c r="R34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32" s="4" t="s">
        <v>7177</v>
      </c>
      <c r="T3432" s="4" t="s">
        <v>7178</v>
      </c>
      <c r="U3432" s="68">
        <v>45499</v>
      </c>
      <c r="V3432" s="347" t="s">
        <v>18</v>
      </c>
      <c r="W3432" s="9">
        <v>386249</v>
      </c>
      <c r="X3432" s="4" t="s">
        <v>13</v>
      </c>
      <c r="Y3432" s="4" t="s">
        <v>1285</v>
      </c>
      <c r="Z3432" s="68">
        <v>45465</v>
      </c>
    </row>
    <row r="3433" spans="1:26" ht="12.75" x14ac:dyDescent="0.35">
      <c r="A34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3433" s="181" t="str">
        <f>IF(All_Opps[[#This Row],[WeekMod]]&lt;&gt;"",CONCATENATE(All_Opps[[#This Row],[Opp Year]],"-",TEXT(All_Opps[[#This Row],[WeekMod]],"00#")),"")</f>
        <v>2024-080</v>
      </c>
      <c r="C34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3433" s="181" t="str">
        <f>CONCATENATE(All_Opps[[#This Row],[Opp Year]],"-",TEXT(All_Opps[[#This Row],[Week]],"00#"))</f>
        <v>2024-080</v>
      </c>
      <c r="E3433" s="181">
        <f>IFERROR(VALUE(RIGHT(All_Opps[[#This Row],[Opportunity Name]],2)),"")</f>
        <v>5</v>
      </c>
      <c r="F3433" s="181">
        <f>IFERROR(("20"&amp;LEFT(All_Opps[[#This Row],[Opportunity Name]],2))*1,"")</f>
        <v>2024</v>
      </c>
      <c r="G3433" s="181" t="str">
        <f>MID(All_Opps[[#This Row],[Opportunity Name]],3,2)</f>
        <v>09</v>
      </c>
      <c r="H3433" s="181" t="str">
        <f>LEFT(All_Opps[[#This Row],[Opportunity Name]],7)</f>
        <v>2409 Ra</v>
      </c>
      <c r="I3433" s="181" t="str" cm="1">
        <f t="array" ref="I34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33" s="181" t="str">
        <f>YEAR(All_Opps[[#This Row],[Close_Date]])&amp;"-"&amp;TEXT(MONTH(All_Opps[[#This Row],[Close_Date]]),"00")</f>
        <v>2024-07</v>
      </c>
      <c r="K3433" s="182">
        <f>All_Opps[[#This Row],[Created Date2]]*1</f>
        <v>45484</v>
      </c>
      <c r="L3433" s="183">
        <f>YEAR(All_Opps[[#This Row],[Created_Date]])</f>
        <v>2024</v>
      </c>
      <c r="M3433" s="184">
        <f>WEEKNUM(All_Opps[[#This Row],[Created_Date]],16)</f>
        <v>28</v>
      </c>
      <c r="N3433" s="182">
        <f>All_Opps[[#This Row],[Close Date]]*1</f>
        <v>45486</v>
      </c>
      <c r="O3433" s="185">
        <f>YEAR(All_Opps[[#This Row],[Close_Date]])</f>
        <v>2024</v>
      </c>
      <c r="P3433" s="183">
        <f>MONTH(All_Opps[[#This Row],[Close Date]])</f>
        <v>7</v>
      </c>
      <c r="Q3433" s="181">
        <f>WEEKNUM(All_Opps[[#This Row],[Close Date]],1)</f>
        <v>28</v>
      </c>
      <c r="R34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33" s="4" t="s">
        <v>7179</v>
      </c>
      <c r="T3433" s="4" t="s">
        <v>7180</v>
      </c>
      <c r="U3433" s="68">
        <v>45486</v>
      </c>
      <c r="V3433" s="347" t="s">
        <v>18</v>
      </c>
      <c r="W3433" s="9">
        <v>118163</v>
      </c>
      <c r="X3433" s="4" t="s">
        <v>24</v>
      </c>
      <c r="Y3433" s="4" t="s">
        <v>1285</v>
      </c>
      <c r="Z3433" s="68">
        <v>45484</v>
      </c>
    </row>
    <row r="3434" spans="1:26" ht="12.75" x14ac:dyDescent="0.35">
      <c r="A34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3434" s="181" t="str">
        <f>IF(All_Opps[[#This Row],[WeekMod]]&lt;&gt;"",CONCATENATE(All_Opps[[#This Row],[Opp Year]],"-",TEXT(All_Opps[[#This Row],[WeekMod]],"00#")),"")</f>
        <v>2025-027</v>
      </c>
      <c r="C34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3434" s="181" t="str">
        <f>CONCATENATE(All_Opps[[#This Row],[Opp Year]],"-",TEXT(All_Opps[[#This Row],[Week]],"00#"))</f>
        <v>2025-027</v>
      </c>
      <c r="E3434" s="181">
        <f>IFERROR(VALUE(RIGHT(All_Opps[[#This Row],[Opportunity Name]],2)),"")</f>
        <v>12</v>
      </c>
      <c r="F3434" s="181">
        <f>IFERROR(("20"&amp;LEFT(All_Opps[[#This Row],[Opportunity Name]],2))*1,"")</f>
        <v>2025</v>
      </c>
      <c r="G3434" s="181" t="str">
        <f>MID(All_Opps[[#This Row],[Opportunity Name]],3,2)</f>
        <v>06</v>
      </c>
      <c r="H3434" s="181" t="str">
        <f>LEFT(All_Opps[[#This Row],[Opportunity Name]],7)</f>
        <v>2506-14</v>
      </c>
      <c r="I3434" s="181" t="str" cm="1">
        <f t="array" ref="I34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34" s="181" t="str">
        <f>YEAR(All_Opps[[#This Row],[Close_Date]])&amp;"-"&amp;TEXT(MONTH(All_Opps[[#This Row],[Close_Date]]),"00")</f>
        <v>2024-07</v>
      </c>
      <c r="K3434" s="182">
        <f>All_Opps[[#This Row],[Created Date2]]*1</f>
        <v>45475</v>
      </c>
      <c r="L3434" s="183">
        <f>YEAR(All_Opps[[#This Row],[Created_Date]])</f>
        <v>2024</v>
      </c>
      <c r="M3434" s="184">
        <f>WEEKNUM(All_Opps[[#This Row],[Created_Date]],16)</f>
        <v>27</v>
      </c>
      <c r="N3434" s="182">
        <f>All_Opps[[#This Row],[Close Date]]*1</f>
        <v>45479</v>
      </c>
      <c r="O3434" s="185">
        <f>YEAR(All_Opps[[#This Row],[Close_Date]])</f>
        <v>2024</v>
      </c>
      <c r="P3434" s="183">
        <f>MONTH(All_Opps[[#This Row],[Close Date]])</f>
        <v>7</v>
      </c>
      <c r="Q3434" s="181">
        <f>WEEKNUM(All_Opps[[#This Row],[Close Date]],1)</f>
        <v>27</v>
      </c>
      <c r="R343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334</v>
      </c>
      <c r="S3434" s="4" t="s">
        <v>7181</v>
      </c>
      <c r="T3434" s="4" t="s">
        <v>7182</v>
      </c>
      <c r="U3434" s="68">
        <v>45479</v>
      </c>
      <c r="V3434" s="347" t="s">
        <v>19</v>
      </c>
      <c r="W3434" s="9">
        <v>364472</v>
      </c>
      <c r="X3434" s="4" t="s">
        <v>11</v>
      </c>
      <c r="Y3434" s="4" t="s">
        <v>7055</v>
      </c>
      <c r="Z3434" s="68">
        <v>45475</v>
      </c>
    </row>
    <row r="3435" spans="1:26" ht="12.75" x14ac:dyDescent="0.35">
      <c r="A34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3435" s="181" t="str">
        <f>IF(All_Opps[[#This Row],[WeekMod]]&lt;&gt;"",CONCATENATE(All_Opps[[#This Row],[Opp Year]],"-",TEXT(All_Opps[[#This Row],[WeekMod]],"00#")),"")</f>
        <v>2025-029</v>
      </c>
      <c r="C34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3435" s="181" t="str">
        <f>CONCATENATE(All_Opps[[#This Row],[Opp Year]],"-",TEXT(All_Opps[[#This Row],[Week]],"00#"))</f>
        <v>2025-029</v>
      </c>
      <c r="E3435" s="181">
        <f>IFERROR(VALUE(RIGHT(All_Opps[[#This Row],[Opportunity Name]],2)),"")</f>
        <v>2</v>
      </c>
      <c r="F3435" s="181">
        <f>IFERROR(("20"&amp;LEFT(All_Opps[[#This Row],[Opportunity Name]],2))*1,"")</f>
        <v>2025</v>
      </c>
      <c r="G3435" s="181" t="str">
        <f>MID(All_Opps[[#This Row],[Opportunity Name]],3,2)</f>
        <v>07</v>
      </c>
      <c r="H3435" s="181" t="str">
        <f>LEFT(All_Opps[[#This Row],[Opportunity Name]],7)</f>
        <v>2507-08</v>
      </c>
      <c r="I3435" s="181" t="str" cm="1">
        <f t="array" ref="I34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35" s="181" t="str">
        <f>YEAR(All_Opps[[#This Row],[Close_Date]])&amp;"-"&amp;TEXT(MONTH(All_Opps[[#This Row],[Close_Date]]),"00")</f>
        <v>2024-07</v>
      </c>
      <c r="K3435" s="182">
        <f>All_Opps[[#This Row],[Created Date2]]*1</f>
        <v>45475</v>
      </c>
      <c r="L3435" s="183">
        <f>YEAR(All_Opps[[#This Row],[Created_Date]])</f>
        <v>2024</v>
      </c>
      <c r="M3435" s="184">
        <f>WEEKNUM(All_Opps[[#This Row],[Created_Date]],16)</f>
        <v>27</v>
      </c>
      <c r="N3435" s="182">
        <f>All_Opps[[#This Row],[Close Date]]*1</f>
        <v>45487</v>
      </c>
      <c r="O3435" s="185">
        <f>YEAR(All_Opps[[#This Row],[Close_Date]])</f>
        <v>2024</v>
      </c>
      <c r="P3435" s="183">
        <f>MONTH(All_Opps[[#This Row],[Close Date]])</f>
        <v>7</v>
      </c>
      <c r="Q3435" s="181">
        <f>WEEKNUM(All_Opps[[#This Row],[Close Date]],1)</f>
        <v>29</v>
      </c>
      <c r="R343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364</v>
      </c>
      <c r="S3435" s="4" t="s">
        <v>7183</v>
      </c>
      <c r="T3435" s="4" t="s">
        <v>7184</v>
      </c>
      <c r="U3435" s="68">
        <v>45487</v>
      </c>
      <c r="V3435" s="347" t="s">
        <v>19</v>
      </c>
      <c r="W3435" s="9">
        <v>27803</v>
      </c>
      <c r="X3435" s="4" t="s">
        <v>6</v>
      </c>
      <c r="Y3435" s="4" t="s">
        <v>7055</v>
      </c>
      <c r="Z3435" s="68">
        <v>45475</v>
      </c>
    </row>
    <row r="3436" spans="1:26" ht="12.75" x14ac:dyDescent="0.35">
      <c r="A34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83</v>
      </c>
      <c r="B3436" s="181" t="str">
        <f>IF(All_Opps[[#This Row],[WeekMod]]&lt;&gt;"",CONCATENATE(All_Opps[[#This Row],[Opp Year]],"-",TEXT(All_Opps[[#This Row],[WeekMod]],"00#")),"")</f>
        <v>2024-083</v>
      </c>
      <c r="C34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83</v>
      </c>
      <c r="D3436" s="181" t="str">
        <f>CONCATENATE(All_Opps[[#This Row],[Opp Year]],"-",TEXT(All_Opps[[#This Row],[Week]],"00#"))</f>
        <v>2024-083</v>
      </c>
      <c r="E3436" s="181">
        <f>IFERROR(VALUE(RIGHT(All_Opps[[#This Row],[Opportunity Name]],2)),"")</f>
        <v>2</v>
      </c>
      <c r="F3436" s="181">
        <f>IFERROR(("20"&amp;LEFT(All_Opps[[#This Row],[Opportunity Name]],2))*1,"")</f>
        <v>2024</v>
      </c>
      <c r="G3436" s="181" t="str">
        <f>MID(All_Opps[[#This Row],[Opportunity Name]],3,2)</f>
        <v>12</v>
      </c>
      <c r="H3436" s="181" t="str">
        <f>LEFT(All_Opps[[#This Row],[Opportunity Name]],7)</f>
        <v>2412 St</v>
      </c>
      <c r="I3436" s="181" t="str" cm="1">
        <f t="array" ref="I34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36" s="181" t="str">
        <f>YEAR(All_Opps[[#This Row],[Close_Date]])&amp;"-"&amp;TEXT(MONTH(All_Opps[[#This Row],[Close_Date]]),"00")</f>
        <v>2024-07</v>
      </c>
      <c r="K3436" s="182">
        <f>All_Opps[[#This Row],[Created Date2]]*1</f>
        <v>45498</v>
      </c>
      <c r="L3436" s="183">
        <f>YEAR(All_Opps[[#This Row],[Created_Date]])</f>
        <v>2024</v>
      </c>
      <c r="M3436" s="184">
        <f>WEEKNUM(All_Opps[[#This Row],[Created_Date]],16)</f>
        <v>30</v>
      </c>
      <c r="N3436" s="182">
        <f>All_Opps[[#This Row],[Close Date]]*1</f>
        <v>45503</v>
      </c>
      <c r="O3436" s="185">
        <f>YEAR(All_Opps[[#This Row],[Close_Date]])</f>
        <v>2024</v>
      </c>
      <c r="P3436" s="183">
        <f>MONTH(All_Opps[[#This Row],[Close Date]])</f>
        <v>7</v>
      </c>
      <c r="Q3436" s="181">
        <f>WEEKNUM(All_Opps[[#This Row],[Close Date]],1)</f>
        <v>31</v>
      </c>
      <c r="R343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36" s="4" t="s">
        <v>7185</v>
      </c>
      <c r="T3436" s="4" t="s">
        <v>7186</v>
      </c>
      <c r="U3436" s="68">
        <v>45503</v>
      </c>
      <c r="V3436" s="347" t="s">
        <v>18</v>
      </c>
      <c r="W3436" s="9">
        <v>44159</v>
      </c>
      <c r="X3436" s="4" t="s">
        <v>6</v>
      </c>
      <c r="Y3436" s="4" t="s">
        <v>1285</v>
      </c>
      <c r="Z3436" s="68">
        <v>45498</v>
      </c>
    </row>
    <row r="3437" spans="1:26" ht="12.75" x14ac:dyDescent="0.35">
      <c r="A34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84</v>
      </c>
      <c r="B3437" s="181" t="str">
        <f>IF(All_Opps[[#This Row],[WeekMod]]&lt;&gt;"",CONCATENATE(All_Opps[[#This Row],[Opp Year]],"-",TEXT(All_Opps[[#This Row],[WeekMod]],"00#")),"")</f>
        <v>2024-084</v>
      </c>
      <c r="C34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84</v>
      </c>
      <c r="D3437" s="181" t="str">
        <f>CONCATENATE(All_Opps[[#This Row],[Opp Year]],"-",TEXT(All_Opps[[#This Row],[Week]],"00#"))</f>
        <v>2024-084</v>
      </c>
      <c r="E3437" s="181">
        <f>IFERROR(VALUE(RIGHT(All_Opps[[#This Row],[Opportunity Name]],2)),"")</f>
        <v>1</v>
      </c>
      <c r="F3437" s="181">
        <f>IFERROR(("20"&amp;LEFT(All_Opps[[#This Row],[Opportunity Name]],2))*1,"")</f>
        <v>2024</v>
      </c>
      <c r="G3437" s="181" t="str">
        <f>MID(All_Opps[[#This Row],[Opportunity Name]],3,2)</f>
        <v>09</v>
      </c>
      <c r="H3437" s="181" t="str">
        <f>LEFT(All_Opps[[#This Row],[Opportunity Name]],7)</f>
        <v>2409 Ca</v>
      </c>
      <c r="I3437" s="181" t="str" cm="1">
        <f t="array" ref="I34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37" s="181" t="str">
        <f>YEAR(All_Opps[[#This Row],[Close_Date]])&amp;"-"&amp;TEXT(MONTH(All_Opps[[#This Row],[Close_Date]]),"00")</f>
        <v>2024-08</v>
      </c>
      <c r="K3437" s="182">
        <f>All_Opps[[#This Row],[Created Date2]]*1</f>
        <v>45506</v>
      </c>
      <c r="L3437" s="183">
        <f>YEAR(All_Opps[[#This Row],[Created_Date]])</f>
        <v>2024</v>
      </c>
      <c r="M3437" s="184">
        <f>WEEKNUM(All_Opps[[#This Row],[Created_Date]],16)</f>
        <v>31</v>
      </c>
      <c r="N3437" s="182">
        <f>All_Opps[[#This Row],[Close Date]]*1</f>
        <v>45510</v>
      </c>
      <c r="O3437" s="185">
        <f>YEAR(All_Opps[[#This Row],[Close_Date]])</f>
        <v>2024</v>
      </c>
      <c r="P3437" s="183">
        <f>MONTH(All_Opps[[#This Row],[Close Date]])</f>
        <v>8</v>
      </c>
      <c r="Q3437" s="181">
        <f>WEEKNUM(All_Opps[[#This Row],[Close Date]],1)</f>
        <v>32</v>
      </c>
      <c r="R343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37" s="4" t="s">
        <v>7187</v>
      </c>
      <c r="T3437" s="4" t="s">
        <v>7188</v>
      </c>
      <c r="U3437" s="68">
        <v>45510</v>
      </c>
      <c r="V3437" s="347" t="s">
        <v>18</v>
      </c>
      <c r="W3437" s="9">
        <v>6646</v>
      </c>
      <c r="X3437" s="4" t="s">
        <v>11</v>
      </c>
      <c r="Y3437" s="4" t="s">
        <v>1285</v>
      </c>
      <c r="Z3437" s="68">
        <v>45506</v>
      </c>
    </row>
    <row r="3438" spans="1:26" ht="12.75" x14ac:dyDescent="0.35">
      <c r="A34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3438" s="181" t="str">
        <f>IF(All_Opps[[#This Row],[WeekMod]]&lt;&gt;"",CONCATENATE(All_Opps[[#This Row],[Opp Year]],"-",TEXT(All_Opps[[#This Row],[WeekMod]],"00#")),"")</f>
        <v>2025-029</v>
      </c>
      <c r="C34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3438" s="181" t="str">
        <f>CONCATENATE(All_Opps[[#This Row],[Opp Year]],"-",TEXT(All_Opps[[#This Row],[Week]],"00#"))</f>
        <v>2025-029</v>
      </c>
      <c r="E3438" s="181">
        <f>IFERROR(VALUE(RIGHT(All_Opps[[#This Row],[Opportunity Name]],2)),"")</f>
        <v>1</v>
      </c>
      <c r="F3438" s="181">
        <f>IFERROR(("20"&amp;LEFT(All_Opps[[#This Row],[Opportunity Name]],2))*1,"")</f>
        <v>2025</v>
      </c>
      <c r="G3438" s="181" t="str">
        <f>MID(All_Opps[[#This Row],[Opportunity Name]],3,2)</f>
        <v>02</v>
      </c>
      <c r="H3438" s="181" t="str">
        <f>LEFT(All_Opps[[#This Row],[Opportunity Name]],7)</f>
        <v>2502-06</v>
      </c>
      <c r="I3438" s="181" t="str" cm="1">
        <f t="array" ref="I34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38" s="181" t="str">
        <f>YEAR(All_Opps[[#This Row],[Close_Date]])&amp;"-"&amp;TEXT(MONTH(All_Opps[[#This Row],[Close_Date]]),"00")</f>
        <v>2024-07</v>
      </c>
      <c r="K3438" s="182">
        <f>All_Opps[[#This Row],[Created Date2]]*1</f>
        <v>45465</v>
      </c>
      <c r="L3438" s="183">
        <f>YEAR(All_Opps[[#This Row],[Created_Date]])</f>
        <v>2024</v>
      </c>
      <c r="M3438" s="184">
        <f>WEEKNUM(All_Opps[[#This Row],[Created_Date]],16)</f>
        <v>26</v>
      </c>
      <c r="N3438" s="182">
        <f>All_Opps[[#This Row],[Close Date]]*1</f>
        <v>45493</v>
      </c>
      <c r="O3438" s="185">
        <f>YEAR(All_Opps[[#This Row],[Close_Date]])</f>
        <v>2024</v>
      </c>
      <c r="P3438" s="183">
        <f>MONTH(All_Opps[[#This Row],[Close Date]])</f>
        <v>7</v>
      </c>
      <c r="Q3438" s="181">
        <f>WEEKNUM(All_Opps[[#This Row],[Close Date]],1)</f>
        <v>29</v>
      </c>
      <c r="R343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224</v>
      </c>
      <c r="S3438" s="4" t="s">
        <v>7189</v>
      </c>
      <c r="T3438" s="4" t="s">
        <v>7190</v>
      </c>
      <c r="U3438" s="68">
        <v>45493</v>
      </c>
      <c r="V3438" s="347" t="s">
        <v>19</v>
      </c>
      <c r="W3438" s="9">
        <v>51363</v>
      </c>
      <c r="X3438" s="4" t="s">
        <v>11</v>
      </c>
      <c r="Y3438" s="4" t="s">
        <v>1285</v>
      </c>
      <c r="Z3438" s="68">
        <v>45465</v>
      </c>
    </row>
    <row r="3439" spans="1:26" ht="12.75" x14ac:dyDescent="0.35">
      <c r="A34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3439" s="181" t="str">
        <f>IF(All_Opps[[#This Row],[WeekMod]]&lt;&gt;"",CONCATENATE(All_Opps[[#This Row],[Opp Year]],"-",TEXT(All_Opps[[#This Row],[WeekMod]],"00#")),"")</f>
        <v>2025-035</v>
      </c>
      <c r="C34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3439" s="181" t="str">
        <f>CONCATENATE(All_Opps[[#This Row],[Opp Year]],"-",TEXT(All_Opps[[#This Row],[Week]],"00#"))</f>
        <v>2025-035</v>
      </c>
      <c r="E3439" s="181">
        <f>IFERROR(VALUE(RIGHT(All_Opps[[#This Row],[Opportunity Name]],2)),"")</f>
        <v>6</v>
      </c>
      <c r="F3439" s="181">
        <f>IFERROR(("20"&amp;LEFT(All_Opps[[#This Row],[Opportunity Name]],2))*1,"")</f>
        <v>2025</v>
      </c>
      <c r="G3439" s="181" t="str">
        <f>MID(All_Opps[[#This Row],[Opportunity Name]],3,2)</f>
        <v>08</v>
      </c>
      <c r="H3439" s="181" t="str">
        <f>LEFT(All_Opps[[#This Row],[Opportunity Name]],7)</f>
        <v>2508-10</v>
      </c>
      <c r="I3439" s="181" t="str" cm="1">
        <f t="array" ref="I34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39" s="181" t="str">
        <f>YEAR(All_Opps[[#This Row],[Close_Date]])&amp;"-"&amp;TEXT(MONTH(All_Opps[[#This Row],[Close_Date]]),"00")</f>
        <v>2024-08</v>
      </c>
      <c r="K3439" s="182">
        <f>All_Opps[[#This Row],[Created Date2]]*1</f>
        <v>45504</v>
      </c>
      <c r="L3439" s="183">
        <f>YEAR(All_Opps[[#This Row],[Created_Date]])</f>
        <v>2024</v>
      </c>
      <c r="M3439" s="184">
        <f>WEEKNUM(All_Opps[[#This Row],[Created_Date]],16)</f>
        <v>31</v>
      </c>
      <c r="N3439" s="182">
        <f>All_Opps[[#This Row],[Close Date]]*1</f>
        <v>45530</v>
      </c>
      <c r="O3439" s="185">
        <f>YEAR(All_Opps[[#This Row],[Close_Date]])</f>
        <v>2024</v>
      </c>
      <c r="P3439" s="183">
        <f>MONTH(All_Opps[[#This Row],[Close Date]])</f>
        <v>8</v>
      </c>
      <c r="Q3439" s="181">
        <f>WEEKNUM(All_Opps[[#This Row],[Close Date]],1)</f>
        <v>35</v>
      </c>
      <c r="R343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366</v>
      </c>
      <c r="S3439" s="4" t="s">
        <v>7191</v>
      </c>
      <c r="T3439" s="4" t="s">
        <v>7192</v>
      </c>
      <c r="U3439" s="68">
        <v>45530</v>
      </c>
      <c r="V3439" s="347" t="s">
        <v>19</v>
      </c>
      <c r="W3439" s="9">
        <v>71681</v>
      </c>
      <c r="X3439" s="4" t="s">
        <v>6</v>
      </c>
      <c r="Y3439" s="4" t="s">
        <v>1285</v>
      </c>
      <c r="Z3439" s="68">
        <v>45504</v>
      </c>
    </row>
    <row r="3440" spans="1:26" ht="12.75" x14ac:dyDescent="0.35">
      <c r="A34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86</v>
      </c>
      <c r="B3440" s="181" t="str">
        <f>IF(All_Opps[[#This Row],[WeekMod]]&lt;&gt;"",CONCATENATE(All_Opps[[#This Row],[Opp Year]],"-",TEXT(All_Opps[[#This Row],[WeekMod]],"00#")),"")</f>
        <v>2024-086</v>
      </c>
      <c r="C34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86</v>
      </c>
      <c r="D3440" s="181" t="str">
        <f>CONCATENATE(All_Opps[[#This Row],[Opp Year]],"-",TEXT(All_Opps[[#This Row],[Week]],"00#"))</f>
        <v>2024-086</v>
      </c>
      <c r="E3440" s="181">
        <f>IFERROR(VALUE(RIGHT(All_Opps[[#This Row],[Opportunity Name]],2)),"")</f>
        <v>2</v>
      </c>
      <c r="F3440" s="181">
        <f>IFERROR(("20"&amp;LEFT(All_Opps[[#This Row],[Opportunity Name]],2))*1,"")</f>
        <v>2024</v>
      </c>
      <c r="G3440" s="181" t="str">
        <f>MID(All_Opps[[#This Row],[Opportunity Name]],3,2)</f>
        <v>09</v>
      </c>
      <c r="H3440" s="181" t="str">
        <f>LEFT(All_Opps[[#This Row],[Opportunity Name]],7)</f>
        <v>2409-21</v>
      </c>
      <c r="I3440" s="181" t="str" cm="1">
        <f t="array" ref="I34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40" s="181" t="str">
        <f>YEAR(All_Opps[[#This Row],[Close_Date]])&amp;"-"&amp;TEXT(MONTH(All_Opps[[#This Row],[Close_Date]]),"00")</f>
        <v>2024-08</v>
      </c>
      <c r="K3440" s="182">
        <f>All_Opps[[#This Row],[Created Date2]]*1</f>
        <v>45510</v>
      </c>
      <c r="L3440" s="183">
        <f>YEAR(All_Opps[[#This Row],[Created_Date]])</f>
        <v>2024</v>
      </c>
      <c r="M3440" s="184">
        <f>WEEKNUM(All_Opps[[#This Row],[Created_Date]],16)</f>
        <v>32</v>
      </c>
      <c r="N3440" s="182">
        <f>All_Opps[[#This Row],[Close Date]]*1</f>
        <v>45526</v>
      </c>
      <c r="O3440" s="185">
        <f>YEAR(All_Opps[[#This Row],[Close_Date]])</f>
        <v>2024</v>
      </c>
      <c r="P3440" s="183">
        <f>MONTH(All_Opps[[#This Row],[Close Date]])</f>
        <v>8</v>
      </c>
      <c r="Q3440" s="181">
        <f>WEEKNUM(All_Opps[[#This Row],[Close Date]],1)</f>
        <v>34</v>
      </c>
      <c r="R344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</v>
      </c>
      <c r="S3440" s="4" t="s">
        <v>7193</v>
      </c>
      <c r="T3440" s="4" t="s">
        <v>7194</v>
      </c>
      <c r="U3440" s="68">
        <v>45526</v>
      </c>
      <c r="V3440" s="347" t="s">
        <v>19</v>
      </c>
      <c r="W3440" s="9">
        <v>30514</v>
      </c>
      <c r="X3440" s="4" t="s">
        <v>5</v>
      </c>
      <c r="Y3440" s="4" t="s">
        <v>1285</v>
      </c>
      <c r="Z3440" s="68">
        <v>45510</v>
      </c>
    </row>
    <row r="3441" spans="1:26" ht="12.75" x14ac:dyDescent="0.35">
      <c r="A34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3441" s="181" t="str">
        <f>IF(All_Opps[[#This Row],[WeekMod]]&lt;&gt;"",CONCATENATE(All_Opps[[#This Row],[Opp Year]],"-",TEXT(All_Opps[[#This Row],[WeekMod]],"00#")),"")</f>
        <v>2024-082</v>
      </c>
      <c r="C34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3441" s="181" t="str">
        <f>CONCATENATE(All_Opps[[#This Row],[Opp Year]],"-",TEXT(All_Opps[[#This Row],[Week]],"00#"))</f>
        <v>2024-082</v>
      </c>
      <c r="E3441" s="181">
        <f>IFERROR(VALUE(RIGHT(All_Opps[[#This Row],[Opportunity Name]],2)),"")</f>
        <v>2</v>
      </c>
      <c r="F3441" s="181">
        <f>IFERROR(("20"&amp;LEFT(All_Opps[[#This Row],[Opportunity Name]],2))*1,"")</f>
        <v>2024</v>
      </c>
      <c r="G3441" s="181" t="str">
        <f>MID(All_Opps[[#This Row],[Opportunity Name]],3,2)</f>
        <v>09</v>
      </c>
      <c r="H3441" s="181" t="str">
        <f>LEFT(All_Opps[[#This Row],[Opportunity Name]],7)</f>
        <v>2409-20</v>
      </c>
      <c r="I3441" s="181" t="str" cm="1">
        <f t="array" ref="I34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41" s="181" t="str">
        <f>YEAR(All_Opps[[#This Row],[Close_Date]])&amp;"-"&amp;TEXT(MONTH(All_Opps[[#This Row],[Close_Date]]),"00")</f>
        <v>2024-07</v>
      </c>
      <c r="K3441" s="182">
        <f>All_Opps[[#This Row],[Created Date2]]*1</f>
        <v>45481</v>
      </c>
      <c r="L3441" s="183">
        <f>YEAR(All_Opps[[#This Row],[Created_Date]])</f>
        <v>2024</v>
      </c>
      <c r="M3441" s="184">
        <f>WEEKNUM(All_Opps[[#This Row],[Created_Date]],16)</f>
        <v>28</v>
      </c>
      <c r="N3441" s="182">
        <f>All_Opps[[#This Row],[Close Date]]*1</f>
        <v>45495</v>
      </c>
      <c r="O3441" s="185">
        <f>YEAR(All_Opps[[#This Row],[Close_Date]])</f>
        <v>2024</v>
      </c>
      <c r="P3441" s="183">
        <f>MONTH(All_Opps[[#This Row],[Close Date]])</f>
        <v>7</v>
      </c>
      <c r="Q3441" s="181">
        <f>WEEKNUM(All_Opps[[#This Row],[Close Date]],1)</f>
        <v>30</v>
      </c>
      <c r="R344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55</v>
      </c>
      <c r="S3441" s="4" t="s">
        <v>7195</v>
      </c>
      <c r="T3441" s="4" t="s">
        <v>7196</v>
      </c>
      <c r="U3441" s="68">
        <v>45495</v>
      </c>
      <c r="V3441" s="347" t="s">
        <v>19</v>
      </c>
      <c r="W3441" s="9">
        <v>41219</v>
      </c>
      <c r="X3441" s="4" t="s">
        <v>15</v>
      </c>
      <c r="Y3441" s="4" t="s">
        <v>7055</v>
      </c>
      <c r="Z3441" s="68">
        <v>45481</v>
      </c>
    </row>
    <row r="3442" spans="1:26" ht="12.75" x14ac:dyDescent="0.35">
      <c r="A34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3442" s="181" t="str">
        <f>IF(All_Opps[[#This Row],[WeekMod]]&lt;&gt;"",CONCATENATE(All_Opps[[#This Row],[Opp Year]],"-",TEXT(All_Opps[[#This Row],[WeekMod]],"00#")),"")</f>
        <v>2025-028</v>
      </c>
      <c r="C34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3442" s="181" t="str">
        <f>CONCATENATE(All_Opps[[#This Row],[Opp Year]],"-",TEXT(All_Opps[[#This Row],[Week]],"00#"))</f>
        <v>2025-028</v>
      </c>
      <c r="E3442" s="181">
        <f>IFERROR(VALUE(RIGHT(All_Opps[[#This Row],[Opportunity Name]],2)),"")</f>
        <v>2</v>
      </c>
      <c r="F3442" s="181">
        <f>IFERROR(("20"&amp;LEFT(All_Opps[[#This Row],[Opportunity Name]],2))*1,"")</f>
        <v>2025</v>
      </c>
      <c r="G3442" s="181" t="str">
        <f>MID(All_Opps[[#This Row],[Opportunity Name]],3,2)</f>
        <v>01</v>
      </c>
      <c r="H3442" s="181" t="str">
        <f>LEFT(All_Opps[[#This Row],[Opportunity Name]],7)</f>
        <v>2501-05</v>
      </c>
      <c r="I3442" s="181" t="str" cm="1">
        <f t="array" ref="I34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42" s="181" t="str">
        <f>YEAR(All_Opps[[#This Row],[Close_Date]])&amp;"-"&amp;TEXT(MONTH(All_Opps[[#This Row],[Close_Date]]),"00")</f>
        <v>2024-07</v>
      </c>
      <c r="K3442" s="182">
        <f>All_Opps[[#This Row],[Created Date2]]*1</f>
        <v>45475</v>
      </c>
      <c r="L3442" s="183">
        <f>YEAR(All_Opps[[#This Row],[Created_Date]])</f>
        <v>2024</v>
      </c>
      <c r="M3442" s="184">
        <f>WEEKNUM(All_Opps[[#This Row],[Created_Date]],16)</f>
        <v>27</v>
      </c>
      <c r="N3442" s="182">
        <f>All_Opps[[#This Row],[Close Date]]*1</f>
        <v>45481</v>
      </c>
      <c r="O3442" s="185">
        <f>YEAR(All_Opps[[#This Row],[Close_Date]])</f>
        <v>2024</v>
      </c>
      <c r="P3442" s="183">
        <f>MONTH(All_Opps[[#This Row],[Close Date]])</f>
        <v>7</v>
      </c>
      <c r="Q3442" s="181">
        <f>WEEKNUM(All_Opps[[#This Row],[Close Date]],1)</f>
        <v>28</v>
      </c>
      <c r="R344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183</v>
      </c>
      <c r="S3442" s="4" t="s">
        <v>7197</v>
      </c>
      <c r="T3442" s="4" t="s">
        <v>7198</v>
      </c>
      <c r="U3442" s="68">
        <v>45481</v>
      </c>
      <c r="V3442" s="347" t="s">
        <v>19</v>
      </c>
      <c r="W3442" s="341">
        <v>102041</v>
      </c>
      <c r="X3442" s="4" t="s">
        <v>15</v>
      </c>
      <c r="Y3442" s="4" t="s">
        <v>328</v>
      </c>
      <c r="Z3442" s="68">
        <v>45475</v>
      </c>
    </row>
    <row r="3443" spans="1:26" ht="12.75" x14ac:dyDescent="0.35">
      <c r="A344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443" s="181" t="str">
        <f>IF(All_Opps[[#This Row],[WeekMod]]&lt;&gt;"",CONCATENATE(All_Opps[[#This Row],[Opp Year]],"-",TEXT(All_Opps[[#This Row],[WeekMod]],"00#")),"")</f>
        <v/>
      </c>
      <c r="C34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443" s="181" t="str">
        <f>CONCATENATE(All_Opps[[#This Row],[Opp Year]],"-",TEXT(All_Opps[[#This Row],[Week]],"00#"))</f>
        <v>2026-001</v>
      </c>
      <c r="E3443" s="181">
        <f>IFERROR(VALUE(RIGHT(All_Opps[[#This Row],[Opportunity Name]],2)),"")</f>
        <v>2</v>
      </c>
      <c r="F3443" s="181">
        <f>IFERROR(("20"&amp;LEFT(All_Opps[[#This Row],[Opportunity Name]],2))*1,"")</f>
        <v>2026</v>
      </c>
      <c r="G3443" s="181" t="str">
        <f>MID(All_Opps[[#This Row],[Opportunity Name]],3,2)</f>
        <v>09</v>
      </c>
      <c r="H3443" s="181" t="str">
        <f>LEFT(All_Opps[[#This Row],[Opportunity Name]],7)</f>
        <v>2609-01</v>
      </c>
      <c r="I3443" s="181" t="str" cm="1">
        <f t="array" ref="I34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43" s="181" t="str">
        <f>YEAR(All_Opps[[#This Row],[Close_Date]])&amp;"-"&amp;TEXT(MONTH(All_Opps[[#This Row],[Close_Date]]),"00")</f>
        <v>2024-07</v>
      </c>
      <c r="K3443" s="182">
        <f>All_Opps[[#This Row],[Created Date2]]*1</f>
        <v>45486</v>
      </c>
      <c r="L3443" s="183">
        <f>YEAR(All_Opps[[#This Row],[Created_Date]])</f>
        <v>2024</v>
      </c>
      <c r="M3443" s="184">
        <f>WEEKNUM(All_Opps[[#This Row],[Created_Date]],16)</f>
        <v>29</v>
      </c>
      <c r="N3443" s="182">
        <f>All_Opps[[#This Row],[Close Date]]*1</f>
        <v>45494</v>
      </c>
      <c r="O3443" s="185">
        <f>YEAR(All_Opps[[#This Row],[Close_Date]])</f>
        <v>2024</v>
      </c>
      <c r="P3443" s="183">
        <f>MONTH(All_Opps[[#This Row],[Close Date]])</f>
        <v>7</v>
      </c>
      <c r="Q3443" s="181">
        <f>WEEKNUM(All_Opps[[#This Row],[Close Date]],1)</f>
        <v>30</v>
      </c>
      <c r="R344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780</v>
      </c>
      <c r="S3443" s="4" t="s">
        <v>7199</v>
      </c>
      <c r="T3443" s="4" t="s">
        <v>7200</v>
      </c>
      <c r="U3443" s="68">
        <v>45494</v>
      </c>
      <c r="V3443" s="347" t="s">
        <v>19</v>
      </c>
      <c r="W3443" s="9">
        <v>42823</v>
      </c>
      <c r="X3443" s="4" t="s">
        <v>161</v>
      </c>
      <c r="Y3443" s="4" t="s">
        <v>1285</v>
      </c>
      <c r="Z3443" s="68">
        <v>45486</v>
      </c>
    </row>
    <row r="3444" spans="1:26" ht="12.75" x14ac:dyDescent="0.35">
      <c r="A34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3444" s="181" t="str">
        <f>IF(All_Opps[[#This Row],[WeekMod]]&lt;&gt;"",CONCATENATE(All_Opps[[#This Row],[Opp Year]],"-",TEXT(All_Opps[[#This Row],[WeekMod]],"00#")),"")</f>
        <v>2025-031</v>
      </c>
      <c r="C34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3444" s="181" t="str">
        <f>CONCATENATE(All_Opps[[#This Row],[Opp Year]],"-",TEXT(All_Opps[[#This Row],[Week]],"00#"))</f>
        <v>2025-031</v>
      </c>
      <c r="E3444" s="181">
        <f>IFERROR(VALUE(RIGHT(All_Opps[[#This Row],[Opportunity Name]],2)),"")</f>
        <v>2</v>
      </c>
      <c r="F3444" s="181">
        <f>IFERROR(("20"&amp;LEFT(All_Opps[[#This Row],[Opportunity Name]],2))*1,"")</f>
        <v>2025</v>
      </c>
      <c r="G3444" s="181" t="str">
        <f>MID(All_Opps[[#This Row],[Opportunity Name]],3,2)</f>
        <v>10</v>
      </c>
      <c r="H3444" s="181" t="str">
        <f>LEFT(All_Opps[[#This Row],[Opportunity Name]],7)</f>
        <v>2510 Ha</v>
      </c>
      <c r="I3444" s="181" t="str" cm="1">
        <f t="array" ref="I34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44" s="181" t="str">
        <f>YEAR(All_Opps[[#This Row],[Close_Date]])&amp;"-"&amp;TEXT(MONTH(All_Opps[[#This Row],[Close_Date]]),"00")</f>
        <v>2024-07</v>
      </c>
      <c r="K3444" s="182">
        <f>All_Opps[[#This Row],[Created Date2]]*1</f>
        <v>45496</v>
      </c>
      <c r="L3444" s="183">
        <f>YEAR(All_Opps[[#This Row],[Created_Date]])</f>
        <v>2024</v>
      </c>
      <c r="M3444" s="184">
        <f>WEEKNUM(All_Opps[[#This Row],[Created_Date]],16)</f>
        <v>30</v>
      </c>
      <c r="N3444" s="182">
        <f>All_Opps[[#This Row],[Close Date]]*1</f>
        <v>45501</v>
      </c>
      <c r="O3444" s="185">
        <f>YEAR(All_Opps[[#This Row],[Close_Date]])</f>
        <v>2024</v>
      </c>
      <c r="P3444" s="183">
        <f>MONTH(All_Opps[[#This Row],[Close Date]])</f>
        <v>7</v>
      </c>
      <c r="Q3444" s="181">
        <f>WEEKNUM(All_Opps[[#This Row],[Close Date]],1)</f>
        <v>31</v>
      </c>
      <c r="R344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44" s="4" t="s">
        <v>7201</v>
      </c>
      <c r="T3444" s="4" t="s">
        <v>7202</v>
      </c>
      <c r="U3444" s="68">
        <v>45501</v>
      </c>
      <c r="V3444" s="347" t="s">
        <v>18</v>
      </c>
      <c r="W3444" s="9">
        <v>25123</v>
      </c>
      <c r="X3444" s="4" t="s">
        <v>15</v>
      </c>
      <c r="Y3444" s="4" t="s">
        <v>7055</v>
      </c>
      <c r="Z3444" s="68">
        <v>45496</v>
      </c>
    </row>
    <row r="3445" spans="1:26" ht="12.75" x14ac:dyDescent="0.35">
      <c r="A344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445" s="181" t="str">
        <f>IF(All_Opps[[#This Row],[WeekMod]]&lt;&gt;"",CONCATENATE(All_Opps[[#This Row],[Opp Year]],"-",TEXT(All_Opps[[#This Row],[WeekMod]],"00#")),"")</f>
        <v/>
      </c>
      <c r="C34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445" s="181" t="str">
        <f>CONCATENATE(All_Opps[[#This Row],[Opp Year]],"-",TEXT(All_Opps[[#This Row],[Week]],"00#"))</f>
        <v>2026-001</v>
      </c>
      <c r="E3445" s="181">
        <f>IFERROR(VALUE(RIGHT(All_Opps[[#This Row],[Opportunity Name]],2)),"")</f>
        <v>2</v>
      </c>
      <c r="F3445" s="181">
        <f>IFERROR(("20"&amp;LEFT(All_Opps[[#This Row],[Opportunity Name]],2))*1,"")</f>
        <v>2026</v>
      </c>
      <c r="G3445" s="181" t="str">
        <f>MID(All_Opps[[#This Row],[Opportunity Name]],3,2)</f>
        <v>09</v>
      </c>
      <c r="H3445" s="181" t="str">
        <f>LEFT(All_Opps[[#This Row],[Opportunity Name]],7)</f>
        <v>2609-01</v>
      </c>
      <c r="I3445" s="181" t="str" cm="1">
        <f t="array" ref="I34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45" s="181" t="str">
        <f>YEAR(All_Opps[[#This Row],[Close_Date]])&amp;"-"&amp;TEXT(MONTH(All_Opps[[#This Row],[Close_Date]]),"00")</f>
        <v>2024-09</v>
      </c>
      <c r="K3445" s="182">
        <f>All_Opps[[#This Row],[Created Date2]]*1</f>
        <v>45535</v>
      </c>
      <c r="L3445" s="183">
        <f>YEAR(All_Opps[[#This Row],[Created_Date]])</f>
        <v>2024</v>
      </c>
      <c r="M3445" s="184">
        <f>WEEKNUM(All_Opps[[#This Row],[Created_Date]],16)</f>
        <v>36</v>
      </c>
      <c r="N3445" s="182">
        <f>All_Opps[[#This Row],[Close Date]]*1</f>
        <v>45540</v>
      </c>
      <c r="O3445" s="185">
        <f>YEAR(All_Opps[[#This Row],[Close_Date]])</f>
        <v>2024</v>
      </c>
      <c r="P3445" s="183">
        <f>MONTH(All_Opps[[#This Row],[Close Date]])</f>
        <v>9</v>
      </c>
      <c r="Q3445" s="181">
        <f>WEEKNUM(All_Opps[[#This Row],[Close Date]],1)</f>
        <v>36</v>
      </c>
      <c r="R344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731</v>
      </c>
      <c r="S3445" s="4" t="s">
        <v>7203</v>
      </c>
      <c r="T3445" s="4" t="s">
        <v>7204</v>
      </c>
      <c r="U3445" s="68">
        <v>45540</v>
      </c>
      <c r="V3445" s="347" t="s">
        <v>19</v>
      </c>
      <c r="W3445" s="9">
        <v>35300</v>
      </c>
      <c r="X3445" s="4" t="s">
        <v>13</v>
      </c>
      <c r="Y3445" s="4" t="s">
        <v>1285</v>
      </c>
      <c r="Z3445" s="68">
        <v>45535</v>
      </c>
    </row>
    <row r="3446" spans="1:26" ht="12.75" x14ac:dyDescent="0.35">
      <c r="A34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3446" s="181" t="str">
        <f>IF(All_Opps[[#This Row],[WeekMod]]&lt;&gt;"",CONCATENATE(All_Opps[[#This Row],[Opp Year]],"-",TEXT(All_Opps[[#This Row],[WeekMod]],"00#")),"")</f>
        <v>2025-033</v>
      </c>
      <c r="C34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3446" s="181" t="str">
        <f>CONCATENATE(All_Opps[[#This Row],[Opp Year]],"-",TEXT(All_Opps[[#This Row],[Week]],"00#"))</f>
        <v>2025-033</v>
      </c>
      <c r="E3446" s="181">
        <f>IFERROR(VALUE(RIGHT(All_Opps[[#This Row],[Opportunity Name]],2)),"")</f>
        <v>3</v>
      </c>
      <c r="F3446" s="181">
        <f>IFERROR(("20"&amp;LEFT(All_Opps[[#This Row],[Opportunity Name]],2))*1,"")</f>
        <v>2025</v>
      </c>
      <c r="G3446" s="181" t="str">
        <f>MID(All_Opps[[#This Row],[Opportunity Name]],3,2)</f>
        <v>06</v>
      </c>
      <c r="H3446" s="181" t="str">
        <f>LEFT(All_Opps[[#This Row],[Opportunity Name]],7)</f>
        <v>2506 Sa</v>
      </c>
      <c r="I3446" s="181" t="str" cm="1">
        <f t="array" ref="I34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46" s="181" t="str">
        <f>YEAR(All_Opps[[#This Row],[Close_Date]])&amp;"-"&amp;TEXT(MONTH(All_Opps[[#This Row],[Close_Date]]),"00")</f>
        <v>2024-08</v>
      </c>
      <c r="K3446" s="182">
        <f>All_Opps[[#This Row],[Created Date2]]*1</f>
        <v>45518</v>
      </c>
      <c r="L3446" s="183">
        <f>YEAR(All_Opps[[#This Row],[Created_Date]])</f>
        <v>2024</v>
      </c>
      <c r="M3446" s="184">
        <f>WEEKNUM(All_Opps[[#This Row],[Created_Date]],16)</f>
        <v>33</v>
      </c>
      <c r="N3446" s="182">
        <f>All_Opps[[#This Row],[Close Date]]*1</f>
        <v>45521</v>
      </c>
      <c r="O3446" s="185">
        <f>YEAR(All_Opps[[#This Row],[Close_Date]])</f>
        <v>2024</v>
      </c>
      <c r="P3446" s="183">
        <f>MONTH(All_Opps[[#This Row],[Close Date]])</f>
        <v>8</v>
      </c>
      <c r="Q3446" s="181">
        <f>WEEKNUM(All_Opps[[#This Row],[Close Date]],1)</f>
        <v>33</v>
      </c>
      <c r="R344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46" s="4" t="s">
        <v>7205</v>
      </c>
      <c r="T3446" s="4" t="s">
        <v>7206</v>
      </c>
      <c r="U3446" s="68">
        <v>45521</v>
      </c>
      <c r="V3446" s="347" t="s">
        <v>18</v>
      </c>
      <c r="W3446" s="9">
        <v>65360</v>
      </c>
      <c r="X3446" s="4" t="s">
        <v>15</v>
      </c>
      <c r="Y3446" s="4" t="s">
        <v>7055</v>
      </c>
      <c r="Z3446" s="68">
        <v>45518</v>
      </c>
    </row>
    <row r="3447" spans="1:26" ht="12.75" x14ac:dyDescent="0.35">
      <c r="A34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83</v>
      </c>
      <c r="B3447" s="181" t="str">
        <f>IF(All_Opps[[#This Row],[WeekMod]]&lt;&gt;"",CONCATENATE(All_Opps[[#This Row],[Opp Year]],"-",TEXT(All_Opps[[#This Row],[WeekMod]],"00#")),"")</f>
        <v>2024-083</v>
      </c>
      <c r="C34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83</v>
      </c>
      <c r="D3447" s="181" t="str">
        <f>CONCATENATE(All_Opps[[#This Row],[Opp Year]],"-",TEXT(All_Opps[[#This Row],[Week]],"00#"))</f>
        <v>2024-083</v>
      </c>
      <c r="E3447" s="181">
        <f>IFERROR(VALUE(RIGHT(All_Opps[[#This Row],[Opportunity Name]],2)),"")</f>
        <v>3</v>
      </c>
      <c r="F3447" s="181">
        <f>IFERROR(("20"&amp;LEFT(All_Opps[[#This Row],[Opportunity Name]],2))*1,"")</f>
        <v>2024</v>
      </c>
      <c r="G3447" s="181" t="str">
        <f>MID(All_Opps[[#This Row],[Opportunity Name]],3,2)</f>
        <v>09</v>
      </c>
      <c r="H3447" s="181" t="str">
        <f>LEFT(All_Opps[[#This Row],[Opportunity Name]],7)</f>
        <v>2409-22</v>
      </c>
      <c r="I3447" s="181" t="str" cm="1">
        <f t="array" ref="I34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47" s="181" t="str">
        <f>YEAR(All_Opps[[#This Row],[Close_Date]])&amp;"-"&amp;TEXT(MONTH(All_Opps[[#This Row],[Close_Date]]),"00")</f>
        <v>2024-07</v>
      </c>
      <c r="K3447" s="182">
        <f>All_Opps[[#This Row],[Created Date2]]*1</f>
        <v>45504</v>
      </c>
      <c r="L3447" s="183">
        <f>YEAR(All_Opps[[#This Row],[Created_Date]])</f>
        <v>2024</v>
      </c>
      <c r="M3447" s="184">
        <f>WEEKNUM(All_Opps[[#This Row],[Created_Date]],16)</f>
        <v>31</v>
      </c>
      <c r="N3447" s="182">
        <f>All_Opps[[#This Row],[Close Date]]*1</f>
        <v>45504</v>
      </c>
      <c r="O3447" s="185">
        <f>YEAR(All_Opps[[#This Row],[Close_Date]])</f>
        <v>2024</v>
      </c>
      <c r="P3447" s="183">
        <f>MONTH(All_Opps[[#This Row],[Close Date]])</f>
        <v>7</v>
      </c>
      <c r="Q3447" s="181">
        <f>WEEKNUM(All_Opps[[#This Row],[Close Date]],1)</f>
        <v>31</v>
      </c>
      <c r="R344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47" s="4" t="s">
        <v>7207</v>
      </c>
      <c r="T3447" s="4" t="s">
        <v>7208</v>
      </c>
      <c r="U3447" s="68">
        <v>45504</v>
      </c>
      <c r="V3447" s="347" t="s">
        <v>23</v>
      </c>
      <c r="W3447" s="341">
        <v>2196</v>
      </c>
      <c r="X3447" s="4" t="s">
        <v>13</v>
      </c>
      <c r="Y3447" s="4" t="s">
        <v>328</v>
      </c>
      <c r="Z3447" s="68">
        <v>45504</v>
      </c>
    </row>
    <row r="3448" spans="1:26" ht="12.75" x14ac:dyDescent="0.35">
      <c r="A34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3448" s="181" t="str">
        <f>IF(All_Opps[[#This Row],[WeekMod]]&lt;&gt;"",CONCATENATE(All_Opps[[#This Row],[Opp Year]],"-",TEXT(All_Opps[[#This Row],[WeekMod]],"00#")),"")</f>
        <v>2025-034</v>
      </c>
      <c r="C34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3448" s="181" t="str">
        <f>CONCATENATE(All_Opps[[#This Row],[Opp Year]],"-",TEXT(All_Opps[[#This Row],[Week]],"00#"))</f>
        <v>2025-034</v>
      </c>
      <c r="E3448" s="181">
        <f>IFERROR(VALUE(RIGHT(All_Opps[[#This Row],[Opportunity Name]],2)),"")</f>
        <v>2</v>
      </c>
      <c r="F3448" s="181">
        <f>IFERROR(("20"&amp;LEFT(All_Opps[[#This Row],[Opportunity Name]],2))*1,"")</f>
        <v>2025</v>
      </c>
      <c r="G3448" s="181" t="str">
        <f>MID(All_Opps[[#This Row],[Opportunity Name]],3,2)</f>
        <v>05</v>
      </c>
      <c r="H3448" s="181" t="str">
        <f>LEFT(All_Opps[[#This Row],[Opportunity Name]],7)</f>
        <v>2505-06</v>
      </c>
      <c r="I3448" s="181" t="str" cm="1">
        <f t="array" ref="I34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48" s="181" t="str">
        <f>YEAR(All_Opps[[#This Row],[Close_Date]])&amp;"-"&amp;TEXT(MONTH(All_Opps[[#This Row],[Close_Date]]),"00")</f>
        <v>2024-08</v>
      </c>
      <c r="K3448" s="182">
        <f>All_Opps[[#This Row],[Created Date2]]*1</f>
        <v>45528</v>
      </c>
      <c r="L3448" s="183">
        <f>YEAR(All_Opps[[#This Row],[Created_Date]])</f>
        <v>2024</v>
      </c>
      <c r="M3448" s="184">
        <f>WEEKNUM(All_Opps[[#This Row],[Created_Date]],16)</f>
        <v>35</v>
      </c>
      <c r="N3448" s="182">
        <f>All_Opps[[#This Row],[Close Date]]*1</f>
        <v>45528</v>
      </c>
      <c r="O3448" s="185">
        <f>YEAR(All_Opps[[#This Row],[Close_Date]])</f>
        <v>2024</v>
      </c>
      <c r="P3448" s="183">
        <f>MONTH(All_Opps[[#This Row],[Close Date]])</f>
        <v>8</v>
      </c>
      <c r="Q3448" s="181">
        <f>WEEKNUM(All_Opps[[#This Row],[Close Date]],1)</f>
        <v>34</v>
      </c>
      <c r="R34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250</v>
      </c>
      <c r="S3448" s="4" t="s">
        <v>7209</v>
      </c>
      <c r="T3448" s="4" t="s">
        <v>7210</v>
      </c>
      <c r="U3448" s="68">
        <v>45528</v>
      </c>
      <c r="V3448" s="347" t="s">
        <v>19</v>
      </c>
      <c r="W3448" s="9">
        <v>17381</v>
      </c>
      <c r="X3448" s="4" t="s">
        <v>5</v>
      </c>
      <c r="Y3448" s="4" t="s">
        <v>7055</v>
      </c>
      <c r="Z3448" s="68">
        <v>45528</v>
      </c>
    </row>
    <row r="3449" spans="1:26" ht="12.75" x14ac:dyDescent="0.35">
      <c r="A34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89</v>
      </c>
      <c r="B3449" s="181" t="str">
        <f>IF(All_Opps[[#This Row],[WeekMod]]&lt;&gt;"",CONCATENATE(All_Opps[[#This Row],[Opp Year]],"-",TEXT(All_Opps[[#This Row],[WeekMod]],"00#")),"")</f>
        <v>2024-089</v>
      </c>
      <c r="C34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89</v>
      </c>
      <c r="D3449" s="181" t="str">
        <f>CONCATENATE(All_Opps[[#This Row],[Opp Year]],"-",TEXT(All_Opps[[#This Row],[Week]],"00#"))</f>
        <v>2024-089</v>
      </c>
      <c r="E3449" s="181">
        <f>IFERROR(VALUE(RIGHT(All_Opps[[#This Row],[Opportunity Name]],2)),"")</f>
        <v>2</v>
      </c>
      <c r="F3449" s="181">
        <f>IFERROR(("20"&amp;LEFT(All_Opps[[#This Row],[Opportunity Name]],2))*1,"")</f>
        <v>2024</v>
      </c>
      <c r="G3449" s="181" t="str">
        <f>MID(All_Opps[[#This Row],[Opportunity Name]],3,2)</f>
        <v>09</v>
      </c>
      <c r="H3449" s="181" t="str">
        <f>LEFT(All_Opps[[#This Row],[Opportunity Name]],7)</f>
        <v>2409 Pe</v>
      </c>
      <c r="I3449" s="181" t="str" cm="1">
        <f t="array" ref="I34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49" s="181" t="str">
        <f>YEAR(All_Opps[[#This Row],[Close_Date]])&amp;"-"&amp;TEXT(MONTH(All_Opps[[#This Row],[Close_Date]]),"00")</f>
        <v>2024-09</v>
      </c>
      <c r="K3449" s="182">
        <f>All_Opps[[#This Row],[Created Date2]]*1</f>
        <v>45533</v>
      </c>
      <c r="L3449" s="183">
        <f>YEAR(All_Opps[[#This Row],[Created_Date]])</f>
        <v>2024</v>
      </c>
      <c r="M3449" s="184">
        <f>WEEKNUM(All_Opps[[#This Row],[Created_Date]],16)</f>
        <v>35</v>
      </c>
      <c r="N3449" s="182">
        <f>All_Opps[[#This Row],[Close Date]]*1</f>
        <v>45544</v>
      </c>
      <c r="O3449" s="185">
        <f>YEAR(All_Opps[[#This Row],[Close_Date]])</f>
        <v>2024</v>
      </c>
      <c r="P3449" s="183">
        <f>MONTH(All_Opps[[#This Row],[Close Date]])</f>
        <v>9</v>
      </c>
      <c r="Q3449" s="181">
        <f>WEEKNUM(All_Opps[[#This Row],[Close Date]],1)</f>
        <v>37</v>
      </c>
      <c r="R344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49" s="4" t="s">
        <v>7211</v>
      </c>
      <c r="T3449" s="4" t="s">
        <v>7212</v>
      </c>
      <c r="U3449" s="68">
        <v>45544</v>
      </c>
      <c r="V3449" s="347" t="s">
        <v>18</v>
      </c>
      <c r="W3449" s="9">
        <v>60657</v>
      </c>
      <c r="X3449" s="4" t="s">
        <v>13</v>
      </c>
      <c r="Y3449" s="4" t="s">
        <v>1285</v>
      </c>
      <c r="Z3449" s="68">
        <v>45533</v>
      </c>
    </row>
    <row r="3450" spans="1:26" ht="12.75" x14ac:dyDescent="0.35">
      <c r="A34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84</v>
      </c>
      <c r="B3450" s="181" t="str">
        <f>IF(All_Opps[[#This Row],[WeekMod]]&lt;&gt;"",CONCATENATE(All_Opps[[#This Row],[Opp Year]],"-",TEXT(All_Opps[[#This Row],[WeekMod]],"00#")),"")</f>
        <v>2024-084</v>
      </c>
      <c r="C34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84</v>
      </c>
      <c r="D3450" s="181" t="str">
        <f>CONCATENATE(All_Opps[[#This Row],[Opp Year]],"-",TEXT(All_Opps[[#This Row],[Week]],"00#"))</f>
        <v>2024-084</v>
      </c>
      <c r="E3450" s="181">
        <f>IFERROR(VALUE(RIGHT(All_Opps[[#This Row],[Opportunity Name]],2)),"")</f>
        <v>2</v>
      </c>
      <c r="F3450" s="181">
        <f>IFERROR(("20"&amp;LEFT(All_Opps[[#This Row],[Opportunity Name]],2))*1,"")</f>
        <v>2024</v>
      </c>
      <c r="G3450" s="181" t="str">
        <f>MID(All_Opps[[#This Row],[Opportunity Name]],3,2)</f>
        <v>11</v>
      </c>
      <c r="H3450" s="181" t="str">
        <f>LEFT(All_Opps[[#This Row],[Opportunity Name]],7)</f>
        <v>2411-10</v>
      </c>
      <c r="I3450" s="181" t="str" cm="1">
        <f t="array" ref="I34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50" s="181" t="str">
        <f>YEAR(All_Opps[[#This Row],[Close_Date]])&amp;"-"&amp;TEXT(MONTH(All_Opps[[#This Row],[Close_Date]]),"00")</f>
        <v>2024-08</v>
      </c>
      <c r="K3450" s="182">
        <f>All_Opps[[#This Row],[Created Date2]]*1</f>
        <v>45498</v>
      </c>
      <c r="L3450" s="183">
        <f>YEAR(All_Opps[[#This Row],[Created_Date]])</f>
        <v>2024</v>
      </c>
      <c r="M3450" s="184">
        <f>WEEKNUM(All_Opps[[#This Row],[Created_Date]],16)</f>
        <v>30</v>
      </c>
      <c r="N3450" s="182">
        <f>All_Opps[[#This Row],[Close Date]]*1</f>
        <v>45508</v>
      </c>
      <c r="O3450" s="185">
        <f>YEAR(All_Opps[[#This Row],[Close_Date]])</f>
        <v>2024</v>
      </c>
      <c r="P3450" s="183">
        <f>MONTH(All_Opps[[#This Row],[Close Date]])</f>
        <v>8</v>
      </c>
      <c r="Q3450" s="181">
        <f>WEEKNUM(All_Opps[[#This Row],[Close Date]],1)</f>
        <v>32</v>
      </c>
      <c r="R345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99</v>
      </c>
      <c r="S3450" s="4" t="s">
        <v>7213</v>
      </c>
      <c r="T3450" s="4" t="s">
        <v>7214</v>
      </c>
      <c r="U3450" s="68">
        <v>45508</v>
      </c>
      <c r="V3450" s="347" t="s">
        <v>19</v>
      </c>
      <c r="W3450" s="9">
        <v>174414</v>
      </c>
      <c r="X3450" s="4" t="s">
        <v>14</v>
      </c>
      <c r="Y3450" s="4" t="s">
        <v>7055</v>
      </c>
      <c r="Z3450" s="68">
        <v>45498</v>
      </c>
    </row>
    <row r="3451" spans="1:26" ht="12.75" x14ac:dyDescent="0.35">
      <c r="A34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3451" s="181" t="str">
        <f>IF(All_Opps[[#This Row],[WeekMod]]&lt;&gt;"",CONCATENATE(All_Opps[[#This Row],[Opp Year]],"-",TEXT(All_Opps[[#This Row],[WeekMod]],"00#")),"")</f>
        <v>2025-034</v>
      </c>
      <c r="C34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3451" s="181" t="str">
        <f>CONCATENATE(All_Opps[[#This Row],[Opp Year]],"-",TEXT(All_Opps[[#This Row],[Week]],"00#"))</f>
        <v>2025-034</v>
      </c>
      <c r="E3451" s="181">
        <f>IFERROR(VALUE(RIGHT(All_Opps[[#This Row],[Opportunity Name]],2)),"")</f>
        <v>2</v>
      </c>
      <c r="F3451" s="181">
        <f>IFERROR(("20"&amp;LEFT(All_Opps[[#This Row],[Opportunity Name]],2))*1,"")</f>
        <v>2025</v>
      </c>
      <c r="G3451" s="181" t="str">
        <f>MID(All_Opps[[#This Row],[Opportunity Name]],3,2)</f>
        <v>05</v>
      </c>
      <c r="H3451" s="181" t="str">
        <f>LEFT(All_Opps[[#This Row],[Opportunity Name]],7)</f>
        <v>2505-06</v>
      </c>
      <c r="I3451" s="181" t="str" cm="1">
        <f t="array" ref="I34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51" s="181" t="str">
        <f>YEAR(All_Opps[[#This Row],[Close_Date]])&amp;"-"&amp;TEXT(MONTH(All_Opps[[#This Row],[Close_Date]]),"00")</f>
        <v>2024-08</v>
      </c>
      <c r="K3451" s="182">
        <f>All_Opps[[#This Row],[Created Date2]]*1</f>
        <v>45522</v>
      </c>
      <c r="L3451" s="183">
        <f>YEAR(All_Opps[[#This Row],[Created_Date]])</f>
        <v>2024</v>
      </c>
      <c r="M3451" s="184">
        <f>WEEKNUM(All_Opps[[#This Row],[Created_Date]],16)</f>
        <v>34</v>
      </c>
      <c r="N3451" s="182">
        <f>All_Opps[[#This Row],[Close Date]]*1</f>
        <v>45528</v>
      </c>
      <c r="O3451" s="185">
        <f>YEAR(All_Opps[[#This Row],[Close_Date]])</f>
        <v>2024</v>
      </c>
      <c r="P3451" s="183">
        <f>MONTH(All_Opps[[#This Row],[Close Date]])</f>
        <v>8</v>
      </c>
      <c r="Q3451" s="181">
        <f>WEEKNUM(All_Opps[[#This Row],[Close Date]],1)</f>
        <v>34</v>
      </c>
      <c r="R345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256</v>
      </c>
      <c r="S3451" s="4" t="s">
        <v>7215</v>
      </c>
      <c r="T3451" s="4" t="s">
        <v>7216</v>
      </c>
      <c r="U3451" s="68">
        <v>45528</v>
      </c>
      <c r="V3451" s="347" t="s">
        <v>19</v>
      </c>
      <c r="W3451" s="9">
        <v>32469</v>
      </c>
      <c r="X3451" s="4" t="s">
        <v>15</v>
      </c>
      <c r="Y3451" s="4" t="s">
        <v>7055</v>
      </c>
      <c r="Z3451" s="68">
        <v>45522</v>
      </c>
    </row>
    <row r="3452" spans="1:26" ht="12.75" x14ac:dyDescent="0.35">
      <c r="A34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3452" s="181" t="str">
        <f>IF(All_Opps[[#This Row],[WeekMod]]&lt;&gt;"",CONCATENATE(All_Opps[[#This Row],[Opp Year]],"-",TEXT(All_Opps[[#This Row],[WeekMod]],"00#")),"")</f>
        <v>2025-031</v>
      </c>
      <c r="C34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3452" s="181" t="str">
        <f>CONCATENATE(All_Opps[[#This Row],[Opp Year]],"-",TEXT(All_Opps[[#This Row],[Week]],"00#"))</f>
        <v>2025-031</v>
      </c>
      <c r="E3452" s="181">
        <f>IFERROR(VALUE(RIGHT(All_Opps[[#This Row],[Opportunity Name]],2)),"")</f>
        <v>11</v>
      </c>
      <c r="F3452" s="181">
        <f>IFERROR(("20"&amp;LEFT(All_Opps[[#This Row],[Opportunity Name]],2))*1,"")</f>
        <v>2025</v>
      </c>
      <c r="G3452" s="181" t="str">
        <f>MID(All_Opps[[#This Row],[Opportunity Name]],3,2)</f>
        <v>07</v>
      </c>
      <c r="H3452" s="181" t="str">
        <f>LEFT(All_Opps[[#This Row],[Opportunity Name]],7)</f>
        <v>2507-09</v>
      </c>
      <c r="I3452" s="181" t="str" cm="1">
        <f t="array" ref="I34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52" s="181" t="str">
        <f>YEAR(All_Opps[[#This Row],[Close_Date]])&amp;"-"&amp;TEXT(MONTH(All_Opps[[#This Row],[Close_Date]]),"00")</f>
        <v>2024-08</v>
      </c>
      <c r="K3452" s="182">
        <f>All_Opps[[#This Row],[Created Date2]]*1</f>
        <v>45485</v>
      </c>
      <c r="L3452" s="183">
        <f>YEAR(All_Opps[[#This Row],[Created_Date]])</f>
        <v>2024</v>
      </c>
      <c r="M3452" s="184">
        <f>WEEKNUM(All_Opps[[#This Row],[Created_Date]],16)</f>
        <v>28</v>
      </c>
      <c r="N3452" s="182">
        <f>All_Opps[[#This Row],[Close Date]]*1</f>
        <v>45505</v>
      </c>
      <c r="O3452" s="185">
        <f>YEAR(All_Opps[[#This Row],[Close_Date]])</f>
        <v>2024</v>
      </c>
      <c r="P3452" s="183">
        <f>MONTH(All_Opps[[#This Row],[Close Date]])</f>
        <v>8</v>
      </c>
      <c r="Q3452" s="181">
        <f>WEEKNUM(All_Opps[[#This Row],[Close Date]],1)</f>
        <v>31</v>
      </c>
      <c r="R345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354</v>
      </c>
      <c r="S3452" s="4" t="s">
        <v>7217</v>
      </c>
      <c r="T3452" s="4" t="s">
        <v>7218</v>
      </c>
      <c r="U3452" s="68">
        <v>45505</v>
      </c>
      <c r="V3452" s="347" t="s">
        <v>19</v>
      </c>
      <c r="W3452" s="341">
        <v>171456</v>
      </c>
      <c r="X3452" s="4" t="s">
        <v>5</v>
      </c>
      <c r="Y3452" s="4" t="s">
        <v>328</v>
      </c>
      <c r="Z3452" s="68">
        <v>45485</v>
      </c>
    </row>
    <row r="3453" spans="1:26" ht="12.75" x14ac:dyDescent="0.35">
      <c r="A34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84</v>
      </c>
      <c r="B3453" s="181" t="str">
        <f>IF(All_Opps[[#This Row],[WeekMod]]&lt;&gt;"",CONCATENATE(All_Opps[[#This Row],[Opp Year]],"-",TEXT(All_Opps[[#This Row],[WeekMod]],"00#")),"")</f>
        <v>2024-084</v>
      </c>
      <c r="C34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84</v>
      </c>
      <c r="D3453" s="181" t="str">
        <f>CONCATENATE(All_Opps[[#This Row],[Opp Year]],"-",TEXT(All_Opps[[#This Row],[Week]],"00#"))</f>
        <v>2024-084</v>
      </c>
      <c r="E3453" s="181">
        <f>IFERROR(VALUE(RIGHT(All_Opps[[#This Row],[Opportunity Name]],2)),"")</f>
        <v>1</v>
      </c>
      <c r="F3453" s="181">
        <f>IFERROR(("20"&amp;LEFT(All_Opps[[#This Row],[Opportunity Name]],2))*1,"")</f>
        <v>2024</v>
      </c>
      <c r="G3453" s="181" t="str">
        <f>MID(All_Opps[[#This Row],[Opportunity Name]],3,2)</f>
        <v>08</v>
      </c>
      <c r="H3453" s="181" t="str">
        <f>LEFT(All_Opps[[#This Row],[Opportunity Name]],7)</f>
        <v>2408 Wh</v>
      </c>
      <c r="I3453" s="181" t="str" cm="1">
        <f t="array" ref="I34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53" s="181" t="str">
        <f>YEAR(All_Opps[[#This Row],[Close_Date]])&amp;"-"&amp;TEXT(MONTH(All_Opps[[#This Row],[Close_Date]]),"00")</f>
        <v>2024-08</v>
      </c>
      <c r="K3453" s="182">
        <f>All_Opps[[#This Row],[Created Date2]]*1</f>
        <v>45505</v>
      </c>
      <c r="L3453" s="183">
        <f>YEAR(All_Opps[[#This Row],[Created_Date]])</f>
        <v>2024</v>
      </c>
      <c r="M3453" s="184">
        <f>WEEKNUM(All_Opps[[#This Row],[Created_Date]],16)</f>
        <v>31</v>
      </c>
      <c r="N3453" s="182">
        <f>All_Opps[[#This Row],[Close Date]]*1</f>
        <v>45509</v>
      </c>
      <c r="O3453" s="185">
        <f>YEAR(All_Opps[[#This Row],[Close_Date]])</f>
        <v>2024</v>
      </c>
      <c r="P3453" s="183">
        <f>MONTH(All_Opps[[#This Row],[Close Date]])</f>
        <v>8</v>
      </c>
      <c r="Q3453" s="181">
        <f>WEEKNUM(All_Opps[[#This Row],[Close Date]],1)</f>
        <v>32</v>
      </c>
      <c r="R345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53" s="4" t="s">
        <v>7219</v>
      </c>
      <c r="T3453" s="4" t="s">
        <v>7220</v>
      </c>
      <c r="U3453" s="68">
        <v>45509</v>
      </c>
      <c r="V3453" s="347" t="s">
        <v>18</v>
      </c>
      <c r="W3453" s="9">
        <v>53720</v>
      </c>
      <c r="X3453" s="4" t="s">
        <v>13</v>
      </c>
      <c r="Y3453" s="4" t="s">
        <v>1285</v>
      </c>
      <c r="Z3453" s="68">
        <v>45505</v>
      </c>
    </row>
    <row r="3454" spans="1:26" ht="12.75" x14ac:dyDescent="0.35">
      <c r="A34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3454" s="181" t="str">
        <f>IF(All_Opps[[#This Row],[WeekMod]]&lt;&gt;"",CONCATENATE(All_Opps[[#This Row],[Opp Year]],"-",TEXT(All_Opps[[#This Row],[WeekMod]],"00#")),"")</f>
        <v>2025-038</v>
      </c>
      <c r="C34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3454" s="181" t="str">
        <f>CONCATENATE(All_Opps[[#This Row],[Opp Year]],"-",TEXT(All_Opps[[#This Row],[Week]],"00#"))</f>
        <v>2025-038</v>
      </c>
      <c r="E3454" s="181">
        <f>IFERROR(VALUE(RIGHT(All_Opps[[#This Row],[Opportunity Name]],2)),"")</f>
        <v>2</v>
      </c>
      <c r="F3454" s="181">
        <f>IFERROR(("20"&amp;LEFT(All_Opps[[#This Row],[Opportunity Name]],2))*1,"")</f>
        <v>2025</v>
      </c>
      <c r="G3454" s="181" t="str">
        <f>MID(All_Opps[[#This Row],[Opportunity Name]],3,2)</f>
        <v>08</v>
      </c>
      <c r="H3454" s="181" t="str">
        <f>LEFT(All_Opps[[#This Row],[Opportunity Name]],7)</f>
        <v>2508-11</v>
      </c>
      <c r="I3454" s="181" t="str" cm="1">
        <f t="array" ref="I34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54" s="181" t="str">
        <f>YEAR(All_Opps[[#This Row],[Close_Date]])&amp;"-"&amp;TEXT(MONTH(All_Opps[[#This Row],[Close_Date]]),"00")</f>
        <v>2024-09</v>
      </c>
      <c r="K3454" s="182">
        <f>All_Opps[[#This Row],[Created Date2]]*1</f>
        <v>45541</v>
      </c>
      <c r="L3454" s="183">
        <f>YEAR(All_Opps[[#This Row],[Created_Date]])</f>
        <v>2024</v>
      </c>
      <c r="M3454" s="184">
        <f>WEEKNUM(All_Opps[[#This Row],[Created_Date]],16)</f>
        <v>36</v>
      </c>
      <c r="N3454" s="182">
        <f>All_Opps[[#This Row],[Close Date]]*1</f>
        <v>45550</v>
      </c>
      <c r="O3454" s="185">
        <f>YEAR(All_Opps[[#This Row],[Close_Date]])</f>
        <v>2024</v>
      </c>
      <c r="P3454" s="183">
        <f>MONTH(All_Opps[[#This Row],[Close Date]])</f>
        <v>9</v>
      </c>
      <c r="Q3454" s="181">
        <f>WEEKNUM(All_Opps[[#This Row],[Close Date]],1)</f>
        <v>38</v>
      </c>
      <c r="R345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329</v>
      </c>
      <c r="S3454" s="4" t="s">
        <v>7221</v>
      </c>
      <c r="T3454" s="4" t="s">
        <v>7222</v>
      </c>
      <c r="U3454" s="68">
        <v>45550</v>
      </c>
      <c r="V3454" s="347" t="s">
        <v>19</v>
      </c>
      <c r="W3454" s="9">
        <v>144954</v>
      </c>
      <c r="X3454" s="4" t="s">
        <v>15</v>
      </c>
      <c r="Y3454" s="4" t="s">
        <v>7055</v>
      </c>
      <c r="Z3454" s="68">
        <v>45541</v>
      </c>
    </row>
    <row r="3455" spans="1:26" ht="12.75" x14ac:dyDescent="0.35">
      <c r="A34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3455" s="181" t="str">
        <f>IF(All_Opps[[#This Row],[WeekMod]]&lt;&gt;"",CONCATENATE(All_Opps[[#This Row],[Opp Year]],"-",TEXT(All_Opps[[#This Row],[WeekMod]],"00#")),"")</f>
        <v>2025-032</v>
      </c>
      <c r="C34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3455" s="181" t="str">
        <f>CONCATENATE(All_Opps[[#This Row],[Opp Year]],"-",TEXT(All_Opps[[#This Row],[Week]],"00#"))</f>
        <v>2025-032</v>
      </c>
      <c r="E3455" s="181">
        <f>IFERROR(VALUE(RIGHT(All_Opps[[#This Row],[Opportunity Name]],2)),"")</f>
        <v>9</v>
      </c>
      <c r="F3455" s="181">
        <f>IFERROR(("20"&amp;LEFT(All_Opps[[#This Row],[Opportunity Name]],2))*1,"")</f>
        <v>2025</v>
      </c>
      <c r="G3455" s="181" t="str">
        <f>MID(All_Opps[[#This Row],[Opportunity Name]],3,2)</f>
        <v>12</v>
      </c>
      <c r="H3455" s="181" t="str">
        <f>LEFT(All_Opps[[#This Row],[Opportunity Name]],7)</f>
        <v>2512-04</v>
      </c>
      <c r="I3455" s="181" t="str" cm="1">
        <f t="array" ref="I34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55" s="181" t="str">
        <f>YEAR(All_Opps[[#This Row],[Close_Date]])&amp;"-"&amp;TEXT(MONTH(All_Opps[[#This Row],[Close_Date]]),"00")</f>
        <v>2024-08</v>
      </c>
      <c r="K3455" s="182">
        <f>All_Opps[[#This Row],[Created Date2]]*1</f>
        <v>45483</v>
      </c>
      <c r="L3455" s="183">
        <f>YEAR(All_Opps[[#This Row],[Created_Date]])</f>
        <v>2024</v>
      </c>
      <c r="M3455" s="184">
        <f>WEEKNUM(All_Opps[[#This Row],[Created_Date]],16)</f>
        <v>28</v>
      </c>
      <c r="N3455" s="182">
        <f>All_Opps[[#This Row],[Close Date]]*1</f>
        <v>45508</v>
      </c>
      <c r="O3455" s="185">
        <f>YEAR(All_Opps[[#This Row],[Close_Date]])</f>
        <v>2024</v>
      </c>
      <c r="P3455" s="183">
        <f>MONTH(All_Opps[[#This Row],[Close Date]])</f>
        <v>8</v>
      </c>
      <c r="Q3455" s="181">
        <f>WEEKNUM(All_Opps[[#This Row],[Close Date]],1)</f>
        <v>32</v>
      </c>
      <c r="R345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509</v>
      </c>
      <c r="S3455" s="4" t="s">
        <v>7223</v>
      </c>
      <c r="T3455" s="4" t="s">
        <v>7224</v>
      </c>
      <c r="U3455" s="68">
        <v>45508</v>
      </c>
      <c r="V3455" s="347" t="s">
        <v>19</v>
      </c>
      <c r="W3455" s="341">
        <v>392115</v>
      </c>
      <c r="X3455" s="4" t="s">
        <v>159</v>
      </c>
      <c r="Y3455" s="4" t="s">
        <v>328</v>
      </c>
      <c r="Z3455" s="68">
        <v>45483</v>
      </c>
    </row>
    <row r="3456" spans="1:26" ht="12.75" x14ac:dyDescent="0.35">
      <c r="A34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3456" s="181" t="str">
        <f>IF(All_Opps[[#This Row],[WeekMod]]&lt;&gt;"",CONCATENATE(All_Opps[[#This Row],[Opp Year]],"-",TEXT(All_Opps[[#This Row],[WeekMod]],"00#")),"")</f>
        <v>2025-037</v>
      </c>
      <c r="C34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3456" s="181" t="str">
        <f>CONCATENATE(All_Opps[[#This Row],[Opp Year]],"-",TEXT(All_Opps[[#This Row],[Week]],"00#"))</f>
        <v>2025-037</v>
      </c>
      <c r="E3456" s="181">
        <f>IFERROR(VALUE(RIGHT(All_Opps[[#This Row],[Opportunity Name]],2)),"")</f>
        <v>4</v>
      </c>
      <c r="F3456" s="181">
        <f>IFERROR(("20"&amp;LEFT(All_Opps[[#This Row],[Opportunity Name]],2))*1,"")</f>
        <v>2025</v>
      </c>
      <c r="G3456" s="181" t="str">
        <f>MID(All_Opps[[#This Row],[Opportunity Name]],3,2)</f>
        <v>07</v>
      </c>
      <c r="H3456" s="181" t="str">
        <f>LEFT(All_Opps[[#This Row],[Opportunity Name]],7)</f>
        <v>2507-10</v>
      </c>
      <c r="I3456" s="181" t="str" cm="1">
        <f t="array" ref="I34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56" s="181" t="str">
        <f>YEAR(All_Opps[[#This Row],[Close_Date]])&amp;"-"&amp;TEXT(MONTH(All_Opps[[#This Row],[Close_Date]]),"00")</f>
        <v>2024-09</v>
      </c>
      <c r="K3456" s="182">
        <f>All_Opps[[#This Row],[Created Date2]]*1</f>
        <v>45527</v>
      </c>
      <c r="L3456" s="183">
        <f>YEAR(All_Opps[[#This Row],[Created_Date]])</f>
        <v>2024</v>
      </c>
      <c r="M3456" s="184">
        <f>WEEKNUM(All_Opps[[#This Row],[Created_Date]],16)</f>
        <v>34</v>
      </c>
      <c r="N3456" s="182">
        <f>All_Opps[[#This Row],[Close Date]]*1</f>
        <v>45545</v>
      </c>
      <c r="O3456" s="185">
        <f>YEAR(All_Opps[[#This Row],[Close_Date]])</f>
        <v>2024</v>
      </c>
      <c r="P3456" s="183">
        <f>MONTH(All_Opps[[#This Row],[Close Date]])</f>
        <v>9</v>
      </c>
      <c r="Q3456" s="181">
        <f>WEEKNUM(All_Opps[[#This Row],[Close Date]],1)</f>
        <v>37</v>
      </c>
      <c r="R345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312</v>
      </c>
      <c r="S3456" s="4" t="s">
        <v>7225</v>
      </c>
      <c r="T3456" s="4" t="s">
        <v>7226</v>
      </c>
      <c r="U3456" s="68">
        <v>45545</v>
      </c>
      <c r="V3456" s="347" t="s">
        <v>19</v>
      </c>
      <c r="W3456" s="341">
        <v>128568</v>
      </c>
      <c r="X3456" s="4" t="s">
        <v>159</v>
      </c>
      <c r="Y3456" s="4" t="s">
        <v>328</v>
      </c>
      <c r="Z3456" s="68">
        <v>45527</v>
      </c>
    </row>
    <row r="3457" spans="1:26" ht="12.75" x14ac:dyDescent="0.35">
      <c r="A34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3457" s="181" t="str">
        <f>IF(All_Opps[[#This Row],[WeekMod]]&lt;&gt;"",CONCATENATE(All_Opps[[#This Row],[Opp Year]],"-",TEXT(All_Opps[[#This Row],[WeekMod]],"00#")),"")</f>
        <v>2025-037</v>
      </c>
      <c r="C34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3457" s="181" t="str">
        <f>CONCATENATE(All_Opps[[#This Row],[Opp Year]],"-",TEXT(All_Opps[[#This Row],[Week]],"00#"))</f>
        <v>2025-037</v>
      </c>
      <c r="E3457" s="181">
        <f>IFERROR(VALUE(RIGHT(All_Opps[[#This Row],[Opportunity Name]],2)),"")</f>
        <v>2</v>
      </c>
      <c r="F3457" s="181">
        <f>IFERROR(("20"&amp;LEFT(All_Opps[[#This Row],[Opportunity Name]],2))*1,"")</f>
        <v>2025</v>
      </c>
      <c r="G3457" s="181" t="str">
        <f>MID(All_Opps[[#This Row],[Opportunity Name]],3,2)</f>
        <v>08</v>
      </c>
      <c r="H3457" s="181" t="str">
        <f>LEFT(All_Opps[[#This Row],[Opportunity Name]],7)</f>
        <v>2508-11</v>
      </c>
      <c r="I3457" s="181" t="str" cm="1">
        <f t="array" ref="I34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57" s="181" t="str">
        <f>YEAR(All_Opps[[#This Row],[Close_Date]])&amp;"-"&amp;TEXT(MONTH(All_Opps[[#This Row],[Close_Date]]),"00")</f>
        <v>2024-09</v>
      </c>
      <c r="K3457" s="182">
        <f>All_Opps[[#This Row],[Created Date2]]*1</f>
        <v>45540</v>
      </c>
      <c r="L3457" s="183">
        <f>YEAR(All_Opps[[#This Row],[Created_Date]])</f>
        <v>2024</v>
      </c>
      <c r="M3457" s="184">
        <f>WEEKNUM(All_Opps[[#This Row],[Created_Date]],16)</f>
        <v>36</v>
      </c>
      <c r="N3457" s="182">
        <f>All_Opps[[#This Row],[Close Date]]*1</f>
        <v>45543</v>
      </c>
      <c r="O3457" s="185">
        <f>YEAR(All_Opps[[#This Row],[Close_Date]])</f>
        <v>2024</v>
      </c>
      <c r="P3457" s="183">
        <f>MONTH(All_Opps[[#This Row],[Close Date]])</f>
        <v>9</v>
      </c>
      <c r="Q3457" s="181">
        <f>WEEKNUM(All_Opps[[#This Row],[Close Date]],1)</f>
        <v>37</v>
      </c>
      <c r="R345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330</v>
      </c>
      <c r="S3457" s="4" t="s">
        <v>7227</v>
      </c>
      <c r="T3457" s="4" t="s">
        <v>7228</v>
      </c>
      <c r="U3457" s="68">
        <v>45543</v>
      </c>
      <c r="V3457" s="347" t="s">
        <v>19</v>
      </c>
      <c r="W3457" s="9">
        <v>155983</v>
      </c>
      <c r="X3457" s="4" t="s">
        <v>13</v>
      </c>
      <c r="Y3457" s="4" t="s">
        <v>7055</v>
      </c>
      <c r="Z3457" s="68">
        <v>45540</v>
      </c>
    </row>
    <row r="3458" spans="1:26" ht="12.75" x14ac:dyDescent="0.35">
      <c r="A34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3458" s="181" t="str">
        <f>IF(All_Opps[[#This Row],[WeekMod]]&lt;&gt;"",CONCATENATE(All_Opps[[#This Row],[Opp Year]],"-",TEXT(All_Opps[[#This Row],[WeekMod]],"00#")),"")</f>
        <v>2025-030</v>
      </c>
      <c r="C34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3458" s="181" t="str">
        <f>CONCATENATE(All_Opps[[#This Row],[Opp Year]],"-",TEXT(All_Opps[[#This Row],[Week]],"00#"))</f>
        <v>2025-030</v>
      </c>
      <c r="E3458" s="181">
        <f>IFERROR(VALUE(RIGHT(All_Opps[[#This Row],[Opportunity Name]],2)),"")</f>
        <v>2</v>
      </c>
      <c r="F3458" s="181">
        <f>IFERROR(("20"&amp;LEFT(All_Opps[[#This Row],[Opportunity Name]],2))*1,"")</f>
        <v>2025</v>
      </c>
      <c r="G3458" s="181" t="str">
        <f>MID(All_Opps[[#This Row],[Opportunity Name]],3,2)</f>
        <v>07</v>
      </c>
      <c r="H3458" s="181" t="str">
        <f>LEFT(All_Opps[[#This Row],[Opportunity Name]],7)</f>
        <v>2507-11</v>
      </c>
      <c r="I3458" s="181" t="str" cm="1">
        <f t="array" ref="I34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58" s="181" t="str">
        <f>YEAR(All_Opps[[#This Row],[Close_Date]])&amp;"-"&amp;TEXT(MONTH(All_Opps[[#This Row],[Close_Date]]),"00")</f>
        <v>2024-07</v>
      </c>
      <c r="K3458" s="182">
        <f>All_Opps[[#This Row],[Created Date2]]*1</f>
        <v>45489</v>
      </c>
      <c r="L3458" s="183">
        <f>YEAR(All_Opps[[#This Row],[Created_Date]])</f>
        <v>2024</v>
      </c>
      <c r="M3458" s="184">
        <f>WEEKNUM(All_Opps[[#This Row],[Created_Date]],16)</f>
        <v>29</v>
      </c>
      <c r="N3458" s="182">
        <f>All_Opps[[#This Row],[Close Date]]*1</f>
        <v>45499</v>
      </c>
      <c r="O3458" s="185">
        <f>YEAR(All_Opps[[#This Row],[Close_Date]])</f>
        <v>2024</v>
      </c>
      <c r="P3458" s="183">
        <f>MONTH(All_Opps[[#This Row],[Close Date]])</f>
        <v>7</v>
      </c>
      <c r="Q3458" s="181">
        <f>WEEKNUM(All_Opps[[#This Row],[Close Date]],1)</f>
        <v>30</v>
      </c>
      <c r="R345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350</v>
      </c>
      <c r="S3458" s="4" t="s">
        <v>7229</v>
      </c>
      <c r="T3458" s="4" t="s">
        <v>7230</v>
      </c>
      <c r="U3458" s="68">
        <v>45499</v>
      </c>
      <c r="V3458" s="347" t="s">
        <v>19</v>
      </c>
      <c r="W3458" s="9">
        <v>85975</v>
      </c>
      <c r="X3458" s="4" t="s">
        <v>13</v>
      </c>
      <c r="Y3458" s="4" t="s">
        <v>1285</v>
      </c>
      <c r="Z3458" s="68">
        <v>45489</v>
      </c>
    </row>
    <row r="3459" spans="1:26" ht="12.75" x14ac:dyDescent="0.35">
      <c r="A34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3459" s="181" t="str">
        <f>IF(All_Opps[[#This Row],[WeekMod]]&lt;&gt;"",CONCATENATE(All_Opps[[#This Row],[Opp Year]],"-",TEXT(All_Opps[[#This Row],[WeekMod]],"00#")),"")</f>
        <v>2025-036</v>
      </c>
      <c r="C34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3459" s="181" t="str">
        <f>CONCATENATE(All_Opps[[#This Row],[Opp Year]],"-",TEXT(All_Opps[[#This Row],[Week]],"00#"))</f>
        <v>2025-036</v>
      </c>
      <c r="E3459" s="181">
        <f>IFERROR(VALUE(RIGHT(All_Opps[[#This Row],[Opportunity Name]],2)),"")</f>
        <v>13</v>
      </c>
      <c r="F3459" s="181">
        <f>IFERROR(("20"&amp;LEFT(All_Opps[[#This Row],[Opportunity Name]],2))*1,"")</f>
        <v>2025</v>
      </c>
      <c r="G3459" s="181" t="str">
        <f>MID(All_Opps[[#This Row],[Opportunity Name]],3,2)</f>
        <v>07</v>
      </c>
      <c r="H3459" s="181" t="str">
        <f>LEFT(All_Opps[[#This Row],[Opportunity Name]],7)</f>
        <v>2507 Wh</v>
      </c>
      <c r="I3459" s="181" t="str" cm="1">
        <f t="array" ref="I34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59" s="181" t="str">
        <f>YEAR(All_Opps[[#This Row],[Close_Date]])&amp;"-"&amp;TEXT(MONTH(All_Opps[[#This Row],[Close_Date]]),"00")</f>
        <v>2024-09</v>
      </c>
      <c r="K3459" s="182">
        <f>All_Opps[[#This Row],[Created Date2]]*1</f>
        <v>45513</v>
      </c>
      <c r="L3459" s="183">
        <f>YEAR(All_Opps[[#This Row],[Created_Date]])</f>
        <v>2024</v>
      </c>
      <c r="M3459" s="184">
        <f>WEEKNUM(All_Opps[[#This Row],[Created_Date]],16)</f>
        <v>32</v>
      </c>
      <c r="N3459" s="182">
        <f>All_Opps[[#This Row],[Close Date]]*1</f>
        <v>45538</v>
      </c>
      <c r="O3459" s="185">
        <f>YEAR(All_Opps[[#This Row],[Close_Date]])</f>
        <v>2024</v>
      </c>
      <c r="P3459" s="183">
        <f>MONTH(All_Opps[[#This Row],[Close Date]])</f>
        <v>9</v>
      </c>
      <c r="Q3459" s="181">
        <f>WEEKNUM(All_Opps[[#This Row],[Close Date]],1)</f>
        <v>36</v>
      </c>
      <c r="R34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59" s="4" t="s">
        <v>7231</v>
      </c>
      <c r="T3459" s="4" t="s">
        <v>7232</v>
      </c>
      <c r="U3459" s="68">
        <v>45538</v>
      </c>
      <c r="V3459" s="347" t="s">
        <v>18</v>
      </c>
      <c r="W3459" s="341">
        <v>778728</v>
      </c>
      <c r="X3459" s="4" t="s">
        <v>13</v>
      </c>
      <c r="Y3459" s="4" t="s">
        <v>328</v>
      </c>
      <c r="Z3459" s="68">
        <v>45513</v>
      </c>
    </row>
    <row r="3460" spans="1:26" ht="12.75" x14ac:dyDescent="0.35">
      <c r="A34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91</v>
      </c>
      <c r="B3460" s="181" t="str">
        <f>IF(All_Opps[[#This Row],[WeekMod]]&lt;&gt;"",CONCATENATE(All_Opps[[#This Row],[Opp Year]],"-",TEXT(All_Opps[[#This Row],[WeekMod]],"00#")),"")</f>
        <v>2024-091</v>
      </c>
      <c r="C34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91</v>
      </c>
      <c r="D3460" s="181" t="str">
        <f>CONCATENATE(All_Opps[[#This Row],[Opp Year]],"-",TEXT(All_Opps[[#This Row],[Week]],"00#"))</f>
        <v>2024-091</v>
      </c>
      <c r="E3460" s="181">
        <f>IFERROR(VALUE(RIGHT(All_Opps[[#This Row],[Opportunity Name]],2)),"")</f>
        <v>6</v>
      </c>
      <c r="F3460" s="181">
        <f>IFERROR(("20"&amp;LEFT(All_Opps[[#This Row],[Opportunity Name]],2))*1,"")</f>
        <v>2024</v>
      </c>
      <c r="G3460" s="181" t="str">
        <f>MID(All_Opps[[#This Row],[Opportunity Name]],3,2)</f>
        <v>10</v>
      </c>
      <c r="H3460" s="181" t="str">
        <f>LEFT(All_Opps[[#This Row],[Opportunity Name]],7)</f>
        <v>2410-17</v>
      </c>
      <c r="I3460" s="181" t="str" cm="1">
        <f t="array" ref="I34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60" s="181" t="str">
        <f>YEAR(All_Opps[[#This Row],[Close_Date]])&amp;"-"&amp;TEXT(MONTH(All_Opps[[#This Row],[Close_Date]]),"00")</f>
        <v>2024-09</v>
      </c>
      <c r="K3460" s="182">
        <f>All_Opps[[#This Row],[Created Date2]]*1</f>
        <v>45559</v>
      </c>
      <c r="L3460" s="183">
        <f>YEAR(All_Opps[[#This Row],[Created_Date]])</f>
        <v>2024</v>
      </c>
      <c r="M3460" s="184">
        <f>WEEKNUM(All_Opps[[#This Row],[Created_Date]],16)</f>
        <v>39</v>
      </c>
      <c r="N3460" s="182">
        <f>All_Opps[[#This Row],[Close Date]]*1</f>
        <v>45561</v>
      </c>
      <c r="O3460" s="185">
        <f>YEAR(All_Opps[[#This Row],[Close_Date]])</f>
        <v>2024</v>
      </c>
      <c r="P3460" s="183">
        <f>MONTH(All_Opps[[#This Row],[Close Date]])</f>
        <v>9</v>
      </c>
      <c r="Q3460" s="181">
        <f>WEEKNUM(All_Opps[[#This Row],[Close Date]],1)</f>
        <v>39</v>
      </c>
      <c r="R34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60" s="4" t="s">
        <v>7233</v>
      </c>
      <c r="T3460" s="4" t="s">
        <v>7234</v>
      </c>
      <c r="U3460" s="68">
        <v>45561</v>
      </c>
      <c r="V3460" s="347" t="s">
        <v>23</v>
      </c>
      <c r="W3460" s="341">
        <v>23486</v>
      </c>
      <c r="X3460" s="4" t="s">
        <v>11</v>
      </c>
      <c r="Y3460" s="4" t="s">
        <v>328</v>
      </c>
      <c r="Z3460" s="68">
        <v>45559</v>
      </c>
    </row>
    <row r="3461" spans="1:26" ht="12.75" x14ac:dyDescent="0.35">
      <c r="A346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461" s="181" t="str">
        <f>IF(All_Opps[[#This Row],[WeekMod]]&lt;&gt;"",CONCATENATE(All_Opps[[#This Row],[Opp Year]],"-",TEXT(All_Opps[[#This Row],[WeekMod]],"00#")),"")</f>
        <v/>
      </c>
      <c r="C34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461" s="181" t="str">
        <f>CONCATENATE(All_Opps[[#This Row],[Opp Year]],"-",TEXT(All_Opps[[#This Row],[Week]],"00#"))</f>
        <v>2026-001</v>
      </c>
      <c r="E3461" s="181">
        <f>IFERROR(VALUE(RIGHT(All_Opps[[#This Row],[Opportunity Name]],2)),"")</f>
        <v>2</v>
      </c>
      <c r="F3461" s="181">
        <f>IFERROR(("20"&amp;LEFT(All_Opps[[#This Row],[Opportunity Name]],2))*1,"")</f>
        <v>2026</v>
      </c>
      <c r="G3461" s="181" t="str">
        <f>MID(All_Opps[[#This Row],[Opportunity Name]],3,2)</f>
        <v>06</v>
      </c>
      <c r="H3461" s="181" t="str">
        <f>LEFT(All_Opps[[#This Row],[Opportunity Name]],7)</f>
        <v>2606-01</v>
      </c>
      <c r="I3461" s="181" t="str" cm="1">
        <f t="array" ref="I34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61" s="181" t="str">
        <f>YEAR(All_Opps[[#This Row],[Close_Date]])&amp;"-"&amp;TEXT(MONTH(All_Opps[[#This Row],[Close_Date]]),"00")</f>
        <v>2024-08</v>
      </c>
      <c r="K3461" s="182">
        <f>All_Opps[[#This Row],[Created Date2]]*1</f>
        <v>45512</v>
      </c>
      <c r="L3461" s="183">
        <f>YEAR(All_Opps[[#This Row],[Created_Date]])</f>
        <v>2024</v>
      </c>
      <c r="M3461" s="184">
        <f>WEEKNUM(All_Opps[[#This Row],[Created_Date]],16)</f>
        <v>32</v>
      </c>
      <c r="N3461" s="182">
        <f>All_Opps[[#This Row],[Close Date]]*1</f>
        <v>45513</v>
      </c>
      <c r="O3461" s="185">
        <f>YEAR(All_Opps[[#This Row],[Close_Date]])</f>
        <v>2024</v>
      </c>
      <c r="P3461" s="183">
        <f>MONTH(All_Opps[[#This Row],[Close Date]])</f>
        <v>8</v>
      </c>
      <c r="Q3461" s="181">
        <f>WEEKNUM(All_Opps[[#This Row],[Close Date]],1)</f>
        <v>32</v>
      </c>
      <c r="R346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662</v>
      </c>
      <c r="S3461" s="4" t="s">
        <v>7235</v>
      </c>
      <c r="T3461" s="4" t="s">
        <v>7236</v>
      </c>
      <c r="U3461" s="68">
        <v>45513</v>
      </c>
      <c r="V3461" s="347" t="s">
        <v>19</v>
      </c>
      <c r="W3461" s="341">
        <v>129633</v>
      </c>
      <c r="X3461" s="4" t="s">
        <v>11</v>
      </c>
      <c r="Y3461" s="4" t="s">
        <v>328</v>
      </c>
      <c r="Z3461" s="68">
        <v>45512</v>
      </c>
    </row>
    <row r="3462" spans="1:26" ht="12.75" x14ac:dyDescent="0.35">
      <c r="A34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85</v>
      </c>
      <c r="B3462" s="181" t="str">
        <f>IF(All_Opps[[#This Row],[WeekMod]]&lt;&gt;"",CONCATENATE(All_Opps[[#This Row],[Opp Year]],"-",TEXT(All_Opps[[#This Row],[WeekMod]],"00#")),"")</f>
        <v>2024-085</v>
      </c>
      <c r="C34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85</v>
      </c>
      <c r="D3462" s="181" t="str">
        <f>CONCATENATE(All_Opps[[#This Row],[Opp Year]],"-",TEXT(All_Opps[[#This Row],[Week]],"00#"))</f>
        <v>2024-085</v>
      </c>
      <c r="E3462" s="181">
        <f>IFERROR(VALUE(RIGHT(All_Opps[[#This Row],[Opportunity Name]],2)),"")</f>
        <v>1</v>
      </c>
      <c r="F3462" s="181">
        <f>IFERROR(("20"&amp;LEFT(All_Opps[[#This Row],[Opportunity Name]],2))*1,"")</f>
        <v>2024</v>
      </c>
      <c r="G3462" s="181" t="str">
        <f>MID(All_Opps[[#This Row],[Opportunity Name]],3,2)</f>
        <v>08</v>
      </c>
      <c r="H3462" s="181" t="str">
        <f>LEFT(All_Opps[[#This Row],[Opportunity Name]],7)</f>
        <v>2408-27</v>
      </c>
      <c r="I3462" s="181" t="str" cm="1">
        <f t="array" ref="I34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62" s="181" t="str">
        <f>YEAR(All_Opps[[#This Row],[Close_Date]])&amp;"-"&amp;TEXT(MONTH(All_Opps[[#This Row],[Close_Date]]),"00")</f>
        <v>2024-08</v>
      </c>
      <c r="K3462" s="182">
        <f>All_Opps[[#This Row],[Created Date2]]*1</f>
        <v>45518</v>
      </c>
      <c r="L3462" s="183">
        <f>YEAR(All_Opps[[#This Row],[Created_Date]])</f>
        <v>2024</v>
      </c>
      <c r="M3462" s="184">
        <f>WEEKNUM(All_Opps[[#This Row],[Created_Date]],16)</f>
        <v>33</v>
      </c>
      <c r="N3462" s="182">
        <f>All_Opps[[#This Row],[Close Date]]*1</f>
        <v>45518</v>
      </c>
      <c r="O3462" s="185">
        <f>YEAR(All_Opps[[#This Row],[Close_Date]])</f>
        <v>2024</v>
      </c>
      <c r="P3462" s="183">
        <f>MONTH(All_Opps[[#This Row],[Close Date]])</f>
        <v>8</v>
      </c>
      <c r="Q3462" s="181">
        <f>WEEKNUM(All_Opps[[#This Row],[Close Date]],1)</f>
        <v>33</v>
      </c>
      <c r="R346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62" s="4" t="s">
        <v>7237</v>
      </c>
      <c r="T3462" s="4" t="s">
        <v>7238</v>
      </c>
      <c r="U3462" s="68">
        <v>45518</v>
      </c>
      <c r="V3462" s="347" t="s">
        <v>23</v>
      </c>
      <c r="W3462" s="9">
        <v>0</v>
      </c>
      <c r="X3462" s="4" t="s">
        <v>15</v>
      </c>
      <c r="Y3462" s="4" t="s">
        <v>2478</v>
      </c>
      <c r="Z3462" s="68">
        <v>45518</v>
      </c>
    </row>
    <row r="3463" spans="1:26" ht="12.75" x14ac:dyDescent="0.35">
      <c r="A34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3463" s="181" t="str">
        <f>IF(All_Opps[[#This Row],[WeekMod]]&lt;&gt;"",CONCATENATE(All_Opps[[#This Row],[Opp Year]],"-",TEXT(All_Opps[[#This Row],[WeekMod]],"00#")),"")</f>
        <v>2025-038</v>
      </c>
      <c r="C34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3463" s="181" t="str">
        <f>CONCATENATE(All_Opps[[#This Row],[Opp Year]],"-",TEXT(All_Opps[[#This Row],[Week]],"00#"))</f>
        <v>2025-038</v>
      </c>
      <c r="E3463" s="181">
        <f>IFERROR(VALUE(RIGHT(All_Opps[[#This Row],[Opportunity Name]],2)),"")</f>
        <v>2</v>
      </c>
      <c r="F3463" s="181">
        <f>IFERROR(("20"&amp;LEFT(All_Opps[[#This Row],[Opportunity Name]],2))*1,"")</f>
        <v>2025</v>
      </c>
      <c r="G3463" s="181" t="str">
        <f>MID(All_Opps[[#This Row],[Opportunity Name]],3,2)</f>
        <v>08</v>
      </c>
      <c r="H3463" s="181" t="str">
        <f>LEFT(All_Opps[[#This Row],[Opportunity Name]],7)</f>
        <v>2508-12</v>
      </c>
      <c r="I3463" s="181" t="str" cm="1">
        <f t="array" ref="I34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63" s="181" t="str">
        <f>YEAR(All_Opps[[#This Row],[Close_Date]])&amp;"-"&amp;TEXT(MONTH(All_Opps[[#This Row],[Close_Date]]),"00")</f>
        <v>2024-09</v>
      </c>
      <c r="K3463" s="182">
        <f>All_Opps[[#This Row],[Created Date2]]*1</f>
        <v>45538</v>
      </c>
      <c r="L3463" s="183">
        <f>YEAR(All_Opps[[#This Row],[Created_Date]])</f>
        <v>2024</v>
      </c>
      <c r="M3463" s="184">
        <f>WEEKNUM(All_Opps[[#This Row],[Created_Date]],16)</f>
        <v>36</v>
      </c>
      <c r="N3463" s="182">
        <f>All_Opps[[#This Row],[Close Date]]*1</f>
        <v>45553</v>
      </c>
      <c r="O3463" s="185">
        <f>YEAR(All_Opps[[#This Row],[Close_Date]])</f>
        <v>2024</v>
      </c>
      <c r="P3463" s="183">
        <f>MONTH(All_Opps[[#This Row],[Close Date]])</f>
        <v>9</v>
      </c>
      <c r="Q3463" s="181">
        <f>WEEKNUM(All_Opps[[#This Row],[Close Date]],1)</f>
        <v>38</v>
      </c>
      <c r="R346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332</v>
      </c>
      <c r="S3463" s="4" t="s">
        <v>7239</v>
      </c>
      <c r="T3463" s="4" t="s">
        <v>7240</v>
      </c>
      <c r="U3463" s="68">
        <v>45553</v>
      </c>
      <c r="V3463" s="347" t="s">
        <v>19</v>
      </c>
      <c r="W3463" s="9">
        <v>104054</v>
      </c>
      <c r="X3463" s="4" t="s">
        <v>12</v>
      </c>
      <c r="Y3463" s="4" t="s">
        <v>1285</v>
      </c>
      <c r="Z3463" s="68">
        <v>45538</v>
      </c>
    </row>
    <row r="3464" spans="1:26" ht="12.75" x14ac:dyDescent="0.35">
      <c r="A346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464" s="181" t="str">
        <f>IF(All_Opps[[#This Row],[WeekMod]]&lt;&gt;"",CONCATENATE(All_Opps[[#This Row],[Opp Year]],"-",TEXT(All_Opps[[#This Row],[WeekMod]],"00#")),"")</f>
        <v/>
      </c>
      <c r="C34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464" s="181" t="str">
        <f>CONCATENATE(All_Opps[[#This Row],[Opp Year]],"-",TEXT(All_Opps[[#This Row],[Week]],"00#"))</f>
        <v>2026-001</v>
      </c>
      <c r="E3464" s="181">
        <f>IFERROR(VALUE(RIGHT(All_Opps[[#This Row],[Opportunity Name]],2)),"")</f>
        <v>6</v>
      </c>
      <c r="F3464" s="181">
        <f>IFERROR(("20"&amp;LEFT(All_Opps[[#This Row],[Opportunity Name]],2))*1,"")</f>
        <v>2026</v>
      </c>
      <c r="G3464" s="181" t="str">
        <f>MID(All_Opps[[#This Row],[Opportunity Name]],3,2)</f>
        <v>06</v>
      </c>
      <c r="H3464" s="181" t="str">
        <f>LEFT(All_Opps[[#This Row],[Opportunity Name]],7)</f>
        <v>2606-01</v>
      </c>
      <c r="I3464" s="181" t="str" cm="1">
        <f t="array" ref="I34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64" s="181" t="str">
        <f>YEAR(All_Opps[[#This Row],[Close_Date]])&amp;"-"&amp;TEXT(MONTH(All_Opps[[#This Row],[Close_Date]]),"00")</f>
        <v>2024-08</v>
      </c>
      <c r="K3464" s="182">
        <f>All_Opps[[#This Row],[Created Date2]]*1</f>
        <v>45505</v>
      </c>
      <c r="L3464" s="183">
        <f>YEAR(All_Opps[[#This Row],[Created_Date]])</f>
        <v>2024</v>
      </c>
      <c r="M3464" s="184">
        <f>WEEKNUM(All_Opps[[#This Row],[Created_Date]],16)</f>
        <v>31</v>
      </c>
      <c r="N3464" s="182">
        <f>All_Opps[[#This Row],[Close Date]]*1</f>
        <v>45508</v>
      </c>
      <c r="O3464" s="185">
        <f>YEAR(All_Opps[[#This Row],[Close_Date]])</f>
        <v>2024</v>
      </c>
      <c r="P3464" s="183">
        <f>MONTH(All_Opps[[#This Row],[Close Date]])</f>
        <v>8</v>
      </c>
      <c r="Q3464" s="181">
        <f>WEEKNUM(All_Opps[[#This Row],[Close Date]],1)</f>
        <v>32</v>
      </c>
      <c r="R346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669</v>
      </c>
      <c r="S3464" s="4" t="s">
        <v>7241</v>
      </c>
      <c r="T3464" s="4" t="s">
        <v>7242</v>
      </c>
      <c r="U3464" s="68">
        <v>45508</v>
      </c>
      <c r="V3464" s="347" t="s">
        <v>19</v>
      </c>
      <c r="W3464" s="341">
        <v>230471</v>
      </c>
      <c r="X3464" s="4" t="s">
        <v>13</v>
      </c>
      <c r="Y3464" s="4" t="s">
        <v>328</v>
      </c>
      <c r="Z3464" s="68">
        <v>45505</v>
      </c>
    </row>
    <row r="3465" spans="1:26" ht="12.75" x14ac:dyDescent="0.35">
      <c r="A34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3465" s="181" t="str">
        <f>IF(All_Opps[[#This Row],[WeekMod]]&lt;&gt;"",CONCATENATE(All_Opps[[#This Row],[Opp Year]],"-",TEXT(All_Opps[[#This Row],[WeekMod]],"00#")),"")</f>
        <v>2024-090</v>
      </c>
      <c r="C34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3465" s="181" t="str">
        <f>CONCATENATE(All_Opps[[#This Row],[Opp Year]],"-",TEXT(All_Opps[[#This Row],[Week]],"00#"))</f>
        <v>2024-090</v>
      </c>
      <c r="E3465" s="181">
        <f>IFERROR(VALUE(RIGHT(All_Opps[[#This Row],[Opportunity Name]],2)),"")</f>
        <v>2</v>
      </c>
      <c r="F3465" s="181">
        <f>IFERROR(("20"&amp;LEFT(All_Opps[[#This Row],[Opportunity Name]],2))*1,"")</f>
        <v>2024</v>
      </c>
      <c r="G3465" s="181" t="str">
        <f>MID(All_Opps[[#This Row],[Opportunity Name]],3,2)</f>
        <v>08</v>
      </c>
      <c r="H3465" s="181" t="str">
        <f>LEFT(All_Opps[[#This Row],[Opportunity Name]],7)</f>
        <v>2408-27</v>
      </c>
      <c r="I3465" s="181" t="str" cm="1">
        <f t="array" ref="I34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65" s="181" t="str">
        <f>YEAR(All_Opps[[#This Row],[Close_Date]])&amp;"-"&amp;TEXT(MONTH(All_Opps[[#This Row],[Close_Date]]),"00")</f>
        <v>2024-09</v>
      </c>
      <c r="K3465" s="182">
        <f>All_Opps[[#This Row],[Created Date2]]*1</f>
        <v>45555</v>
      </c>
      <c r="L3465" s="183">
        <f>YEAR(All_Opps[[#This Row],[Created_Date]])</f>
        <v>2024</v>
      </c>
      <c r="M3465" s="184">
        <f>WEEKNUM(All_Opps[[#This Row],[Created_Date]],16)</f>
        <v>38</v>
      </c>
      <c r="N3465" s="182">
        <f>All_Opps[[#This Row],[Close Date]]*1</f>
        <v>45556</v>
      </c>
      <c r="O3465" s="185">
        <f>YEAR(All_Opps[[#This Row],[Close_Date]])</f>
        <v>2024</v>
      </c>
      <c r="P3465" s="183">
        <f>MONTH(All_Opps[[#This Row],[Close Date]])</f>
        <v>9</v>
      </c>
      <c r="Q3465" s="181">
        <f>WEEKNUM(All_Opps[[#This Row],[Close Date]],1)</f>
        <v>38</v>
      </c>
      <c r="R346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65" s="4" t="s">
        <v>7243</v>
      </c>
      <c r="T3465" s="4" t="s">
        <v>7244</v>
      </c>
      <c r="U3465" s="68">
        <v>45556</v>
      </c>
      <c r="V3465" s="347" t="s">
        <v>23</v>
      </c>
      <c r="W3465" s="9">
        <v>0</v>
      </c>
      <c r="X3465" s="4" t="s">
        <v>5</v>
      </c>
      <c r="Y3465" s="4" t="s">
        <v>2478</v>
      </c>
      <c r="Z3465" s="68">
        <v>45555</v>
      </c>
    </row>
    <row r="3466" spans="1:26" ht="12.75" x14ac:dyDescent="0.35">
      <c r="A34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91</v>
      </c>
      <c r="B3466" s="181" t="str">
        <f>IF(All_Opps[[#This Row],[WeekMod]]&lt;&gt;"",CONCATENATE(All_Opps[[#This Row],[Opp Year]],"-",TEXT(All_Opps[[#This Row],[WeekMod]],"00#")),"")</f>
        <v>2024-091</v>
      </c>
      <c r="C34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91</v>
      </c>
      <c r="D3466" s="181" t="str">
        <f>CONCATENATE(All_Opps[[#This Row],[Opp Year]],"-",TEXT(All_Opps[[#This Row],[Week]],"00#"))</f>
        <v>2024-091</v>
      </c>
      <c r="E3466" s="181">
        <f>IFERROR(VALUE(RIGHT(All_Opps[[#This Row],[Opportunity Name]],2)),"")</f>
        <v>2</v>
      </c>
      <c r="F3466" s="181">
        <f>IFERROR(("20"&amp;LEFT(All_Opps[[#This Row],[Opportunity Name]],2))*1,"")</f>
        <v>2024</v>
      </c>
      <c r="G3466" s="181" t="str">
        <f>MID(All_Opps[[#This Row],[Opportunity Name]],3,2)</f>
        <v>12</v>
      </c>
      <c r="H3466" s="181" t="str">
        <f>LEFT(All_Opps[[#This Row],[Opportunity Name]],7)</f>
        <v>2412 No</v>
      </c>
      <c r="I3466" s="181" t="str" cm="1">
        <f t="array" ref="I34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66" s="181" t="str">
        <f>YEAR(All_Opps[[#This Row],[Close_Date]])&amp;"-"&amp;TEXT(MONTH(All_Opps[[#This Row],[Close_Date]]),"00")</f>
        <v>2024-09</v>
      </c>
      <c r="K3466" s="182">
        <f>All_Opps[[#This Row],[Created Date2]]*1</f>
        <v>45553</v>
      </c>
      <c r="L3466" s="183">
        <f>YEAR(All_Opps[[#This Row],[Created_Date]])</f>
        <v>2024</v>
      </c>
      <c r="M3466" s="184">
        <f>WEEKNUM(All_Opps[[#This Row],[Created_Date]],16)</f>
        <v>38</v>
      </c>
      <c r="N3466" s="182">
        <f>All_Opps[[#This Row],[Close Date]]*1</f>
        <v>45561</v>
      </c>
      <c r="O3466" s="185">
        <f>YEAR(All_Opps[[#This Row],[Close_Date]])</f>
        <v>2024</v>
      </c>
      <c r="P3466" s="183">
        <f>MONTH(All_Opps[[#This Row],[Close Date]])</f>
        <v>9</v>
      </c>
      <c r="Q3466" s="181">
        <f>WEEKNUM(All_Opps[[#This Row],[Close Date]],1)</f>
        <v>39</v>
      </c>
      <c r="R346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66" s="4" t="s">
        <v>7245</v>
      </c>
      <c r="T3466" s="4" t="s">
        <v>7246</v>
      </c>
      <c r="U3466" s="68">
        <v>45561</v>
      </c>
      <c r="V3466" s="347" t="s">
        <v>18</v>
      </c>
      <c r="W3466" s="9">
        <v>26921</v>
      </c>
      <c r="X3466" s="4" t="s">
        <v>13</v>
      </c>
      <c r="Y3466" s="4" t="s">
        <v>7055</v>
      </c>
      <c r="Z3466" s="68">
        <v>45553</v>
      </c>
    </row>
    <row r="3467" spans="1:26" ht="12.75" x14ac:dyDescent="0.35">
      <c r="A34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3467" s="181" t="str">
        <f>IF(All_Opps[[#This Row],[WeekMod]]&lt;&gt;"",CONCATENATE(All_Opps[[#This Row],[Opp Year]],"-",TEXT(All_Opps[[#This Row],[WeekMod]],"00#")),"")</f>
        <v>2025-035</v>
      </c>
      <c r="C34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3467" s="181" t="str">
        <f>CONCATENATE(All_Opps[[#This Row],[Opp Year]],"-",TEXT(All_Opps[[#This Row],[Week]],"00#"))</f>
        <v>2025-035</v>
      </c>
      <c r="E3467" s="181">
        <f>IFERROR(VALUE(RIGHT(All_Opps[[#This Row],[Opportunity Name]],2)),"")</f>
        <v>1</v>
      </c>
      <c r="F3467" s="181">
        <f>IFERROR(("20"&amp;LEFT(All_Opps[[#This Row],[Opportunity Name]],2))*1,"")</f>
        <v>2025</v>
      </c>
      <c r="G3467" s="181" t="str">
        <f>MID(All_Opps[[#This Row],[Opportunity Name]],3,2)</f>
        <v>05</v>
      </c>
      <c r="H3467" s="181" t="str">
        <f>LEFT(All_Opps[[#This Row],[Opportunity Name]],7)</f>
        <v>2505 Ko</v>
      </c>
      <c r="I3467" s="181" t="str" cm="1">
        <f t="array" ref="I34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67" s="181" t="str">
        <f>YEAR(All_Opps[[#This Row],[Close_Date]])&amp;"-"&amp;TEXT(MONTH(All_Opps[[#This Row],[Close_Date]]),"00")</f>
        <v>2024-08</v>
      </c>
      <c r="K3467" s="182">
        <f>All_Opps[[#This Row],[Created Date2]]*1</f>
        <v>45528</v>
      </c>
      <c r="L3467" s="183">
        <f>YEAR(All_Opps[[#This Row],[Created_Date]])</f>
        <v>2024</v>
      </c>
      <c r="M3467" s="184">
        <f>WEEKNUM(All_Opps[[#This Row],[Created_Date]],16)</f>
        <v>35</v>
      </c>
      <c r="N3467" s="182">
        <f>All_Opps[[#This Row],[Close Date]]*1</f>
        <v>45535</v>
      </c>
      <c r="O3467" s="185">
        <f>YEAR(All_Opps[[#This Row],[Close_Date]])</f>
        <v>2024</v>
      </c>
      <c r="P3467" s="183">
        <f>MONTH(All_Opps[[#This Row],[Close Date]])</f>
        <v>8</v>
      </c>
      <c r="Q3467" s="181">
        <f>WEEKNUM(All_Opps[[#This Row],[Close Date]],1)</f>
        <v>35</v>
      </c>
      <c r="R346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67" s="4" t="s">
        <v>7247</v>
      </c>
      <c r="T3467" s="4" t="s">
        <v>7248</v>
      </c>
      <c r="U3467" s="68">
        <v>45535</v>
      </c>
      <c r="V3467" s="347" t="s">
        <v>18</v>
      </c>
      <c r="W3467" s="9">
        <v>12436</v>
      </c>
      <c r="X3467" s="4" t="s">
        <v>11</v>
      </c>
      <c r="Y3467" s="4" t="s">
        <v>1285</v>
      </c>
      <c r="Z3467" s="68">
        <v>45528</v>
      </c>
    </row>
    <row r="3468" spans="1:26" ht="12.75" x14ac:dyDescent="0.35">
      <c r="A34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3468" s="181" t="str">
        <f>IF(All_Opps[[#This Row],[WeekMod]]&lt;&gt;"",CONCATENATE(All_Opps[[#This Row],[Opp Year]],"-",TEXT(All_Opps[[#This Row],[WeekMod]],"00#")),"")</f>
        <v>2025-033</v>
      </c>
      <c r="C34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3468" s="181" t="str">
        <f>CONCATENATE(All_Opps[[#This Row],[Opp Year]],"-",TEXT(All_Opps[[#This Row],[Week]],"00#"))</f>
        <v>2025-033</v>
      </c>
      <c r="E3468" s="181">
        <f>IFERROR(VALUE(RIGHT(All_Opps[[#This Row],[Opportunity Name]],2)),"")</f>
        <v>2</v>
      </c>
      <c r="F3468" s="181">
        <f>IFERROR(("20"&amp;LEFT(All_Opps[[#This Row],[Opportunity Name]],2))*1,"")</f>
        <v>2025</v>
      </c>
      <c r="G3468" s="181" t="str">
        <f>MID(All_Opps[[#This Row],[Opportunity Name]],3,2)</f>
        <v>07</v>
      </c>
      <c r="H3468" s="181" t="str">
        <f>LEFT(All_Opps[[#This Row],[Opportunity Name]],7)</f>
        <v>2507 Mo</v>
      </c>
      <c r="I3468" s="181" t="str" cm="1">
        <f t="array" ref="I34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68" s="181" t="str">
        <f>YEAR(All_Opps[[#This Row],[Close_Date]])&amp;"-"&amp;TEXT(MONTH(All_Opps[[#This Row],[Close_Date]]),"00")</f>
        <v>2024-08</v>
      </c>
      <c r="K3468" s="182">
        <f>All_Opps[[#This Row],[Created Date2]]*1</f>
        <v>45513</v>
      </c>
      <c r="L3468" s="183">
        <f>YEAR(All_Opps[[#This Row],[Created_Date]])</f>
        <v>2024</v>
      </c>
      <c r="M3468" s="184">
        <f>WEEKNUM(All_Opps[[#This Row],[Created_Date]],16)</f>
        <v>32</v>
      </c>
      <c r="N3468" s="182">
        <f>All_Opps[[#This Row],[Close Date]]*1</f>
        <v>45520</v>
      </c>
      <c r="O3468" s="185">
        <f>YEAR(All_Opps[[#This Row],[Close_Date]])</f>
        <v>2024</v>
      </c>
      <c r="P3468" s="183">
        <f>MONTH(All_Opps[[#This Row],[Close Date]])</f>
        <v>8</v>
      </c>
      <c r="Q3468" s="181">
        <f>WEEKNUM(All_Opps[[#This Row],[Close Date]],1)</f>
        <v>33</v>
      </c>
      <c r="R346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68" s="4" t="s">
        <v>7249</v>
      </c>
      <c r="T3468" s="4" t="s">
        <v>7250</v>
      </c>
      <c r="U3468" s="68">
        <v>45520</v>
      </c>
      <c r="V3468" s="347" t="s">
        <v>18</v>
      </c>
      <c r="W3468" s="9">
        <v>24034</v>
      </c>
      <c r="X3468" s="4" t="s">
        <v>13</v>
      </c>
      <c r="Y3468" s="4" t="s">
        <v>1285</v>
      </c>
      <c r="Z3468" s="68">
        <v>45513</v>
      </c>
    </row>
    <row r="3469" spans="1:26" ht="12.75" x14ac:dyDescent="0.35">
      <c r="A34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3469" s="181" t="str">
        <f>IF(All_Opps[[#This Row],[WeekMod]]&lt;&gt;"",CONCATENATE(All_Opps[[#This Row],[Opp Year]],"-",TEXT(All_Opps[[#This Row],[WeekMod]],"00#")),"")</f>
        <v>2025-039</v>
      </c>
      <c r="C34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3469" s="181" t="str">
        <f>CONCATENATE(All_Opps[[#This Row],[Opp Year]],"-",TEXT(All_Opps[[#This Row],[Week]],"00#"))</f>
        <v>2025-039</v>
      </c>
      <c r="E3469" s="181">
        <f>IFERROR(VALUE(RIGHT(All_Opps[[#This Row],[Opportunity Name]],2)),"")</f>
        <v>5</v>
      </c>
      <c r="F3469" s="181">
        <f>IFERROR(("20"&amp;LEFT(All_Opps[[#This Row],[Opportunity Name]],2))*1,"")</f>
        <v>2025</v>
      </c>
      <c r="G3469" s="181" t="str">
        <f>MID(All_Opps[[#This Row],[Opportunity Name]],3,2)</f>
        <v>06</v>
      </c>
      <c r="H3469" s="181" t="str">
        <f>LEFT(All_Opps[[#This Row],[Opportunity Name]],7)</f>
        <v>2506-15</v>
      </c>
      <c r="I3469" s="181" t="str" cm="1">
        <f t="array" ref="I34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69" s="181" t="str">
        <f>YEAR(All_Opps[[#This Row],[Close_Date]])&amp;"-"&amp;TEXT(MONTH(All_Opps[[#This Row],[Close_Date]]),"00")</f>
        <v>2024-09</v>
      </c>
      <c r="K3469" s="182">
        <f>All_Opps[[#This Row],[Created Date2]]*1</f>
        <v>45545</v>
      </c>
      <c r="L3469" s="183">
        <f>YEAR(All_Opps[[#This Row],[Created_Date]])</f>
        <v>2024</v>
      </c>
      <c r="M3469" s="184">
        <f>WEEKNUM(All_Opps[[#This Row],[Created_Date]],16)</f>
        <v>37</v>
      </c>
      <c r="N3469" s="182">
        <f>All_Opps[[#This Row],[Close Date]]*1</f>
        <v>45562</v>
      </c>
      <c r="O3469" s="185">
        <f>YEAR(All_Opps[[#This Row],[Close_Date]])</f>
        <v>2024</v>
      </c>
      <c r="P3469" s="183">
        <f>MONTH(All_Opps[[#This Row],[Close Date]])</f>
        <v>9</v>
      </c>
      <c r="Q3469" s="181">
        <f>WEEKNUM(All_Opps[[#This Row],[Close Date]],1)</f>
        <v>39</v>
      </c>
      <c r="R346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264</v>
      </c>
      <c r="S3469" s="4" t="s">
        <v>7251</v>
      </c>
      <c r="T3469" s="4" t="s">
        <v>7252</v>
      </c>
      <c r="U3469" s="68">
        <v>45562</v>
      </c>
      <c r="V3469" s="347" t="s">
        <v>19</v>
      </c>
      <c r="W3469" s="9">
        <v>150169</v>
      </c>
      <c r="X3469" s="4" t="s">
        <v>24</v>
      </c>
      <c r="Y3469" s="4" t="s">
        <v>1285</v>
      </c>
      <c r="Z3469" s="68">
        <v>45545</v>
      </c>
    </row>
    <row r="3470" spans="1:26" ht="12.75" x14ac:dyDescent="0.35">
      <c r="A34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3470" s="181" t="str">
        <f>IF(All_Opps[[#This Row],[WeekMod]]&lt;&gt;"",CONCATENATE(All_Opps[[#This Row],[Opp Year]],"-",TEXT(All_Opps[[#This Row],[WeekMod]],"00#")),"")</f>
        <v>2025-040</v>
      </c>
      <c r="C34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3470" s="181" t="str">
        <f>CONCATENATE(All_Opps[[#This Row],[Opp Year]],"-",TEXT(All_Opps[[#This Row],[Week]],"00#"))</f>
        <v>2025-040</v>
      </c>
      <c r="E3470" s="181">
        <f>IFERROR(VALUE(RIGHT(All_Opps[[#This Row],[Opportunity Name]],2)),"")</f>
        <v>2</v>
      </c>
      <c r="F3470" s="181">
        <f>IFERROR(("20"&amp;LEFT(All_Opps[[#This Row],[Opportunity Name]],2))*1,"")</f>
        <v>2025</v>
      </c>
      <c r="G3470" s="181" t="str">
        <f>MID(All_Opps[[#This Row],[Opportunity Name]],3,2)</f>
        <v>03</v>
      </c>
      <c r="H3470" s="181" t="str">
        <f>LEFT(All_Opps[[#This Row],[Opportunity Name]],7)</f>
        <v>2503 Ro</v>
      </c>
      <c r="I3470" s="181" t="str" cm="1">
        <f t="array" ref="I34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70" s="181" t="str">
        <f>YEAR(All_Opps[[#This Row],[Close_Date]])&amp;"-"&amp;TEXT(MONTH(All_Opps[[#This Row],[Close_Date]]),"00")</f>
        <v>2024-10</v>
      </c>
      <c r="K3470" s="182">
        <f>All_Opps[[#This Row],[Created Date2]]*1</f>
        <v>45554</v>
      </c>
      <c r="L3470" s="183">
        <f>YEAR(All_Opps[[#This Row],[Created_Date]])</f>
        <v>2024</v>
      </c>
      <c r="M3470" s="184">
        <f>WEEKNUM(All_Opps[[#This Row],[Created_Date]],16)</f>
        <v>38</v>
      </c>
      <c r="N3470" s="182">
        <f>All_Opps[[#This Row],[Close Date]]*1</f>
        <v>45567</v>
      </c>
      <c r="O3470" s="185">
        <f>YEAR(All_Opps[[#This Row],[Close_Date]])</f>
        <v>2024</v>
      </c>
      <c r="P3470" s="183">
        <f>MONTH(All_Opps[[#This Row],[Close Date]])</f>
        <v>10</v>
      </c>
      <c r="Q3470" s="181">
        <f>WEEKNUM(All_Opps[[#This Row],[Close Date]],1)</f>
        <v>40</v>
      </c>
      <c r="R347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70" s="4" t="s">
        <v>7253</v>
      </c>
      <c r="T3470" s="4" t="s">
        <v>7254</v>
      </c>
      <c r="U3470" s="68">
        <v>45567</v>
      </c>
      <c r="V3470" s="347" t="s">
        <v>18</v>
      </c>
      <c r="W3470" s="9">
        <v>38842</v>
      </c>
      <c r="X3470" s="4" t="s">
        <v>11</v>
      </c>
      <c r="Y3470" s="4" t="s">
        <v>7055</v>
      </c>
      <c r="Z3470" s="68">
        <v>45554</v>
      </c>
    </row>
    <row r="3471" spans="1:26" ht="12.75" x14ac:dyDescent="0.35">
      <c r="A34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3471" s="181" t="str">
        <f>IF(All_Opps[[#This Row],[WeekMod]]&lt;&gt;"",CONCATENATE(All_Opps[[#This Row],[Opp Year]],"-",TEXT(All_Opps[[#This Row],[WeekMod]],"00#")),"")</f>
        <v>2025-037</v>
      </c>
      <c r="C34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3471" s="181" t="str">
        <f>CONCATENATE(All_Opps[[#This Row],[Opp Year]],"-",TEXT(All_Opps[[#This Row],[Week]],"00#"))</f>
        <v>2025-037</v>
      </c>
      <c r="E3471" s="181">
        <f>IFERROR(VALUE(RIGHT(All_Opps[[#This Row],[Opportunity Name]],2)),"")</f>
        <v>2</v>
      </c>
      <c r="F3471" s="181">
        <f>IFERROR(("20"&amp;LEFT(All_Opps[[#This Row],[Opportunity Name]],2))*1,"")</f>
        <v>2025</v>
      </c>
      <c r="G3471" s="181" t="str">
        <f>MID(All_Opps[[#This Row],[Opportunity Name]],3,2)</f>
        <v>02</v>
      </c>
      <c r="H3471" s="181" t="str">
        <f>LEFT(All_Opps[[#This Row],[Opportunity Name]],7)</f>
        <v>2502-06</v>
      </c>
      <c r="I3471" s="181" t="str" cm="1">
        <f t="array" ref="I34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71" s="181" t="str">
        <f>YEAR(All_Opps[[#This Row],[Close_Date]])&amp;"-"&amp;TEXT(MONTH(All_Opps[[#This Row],[Close_Date]]),"00")</f>
        <v>2024-09</v>
      </c>
      <c r="K3471" s="182">
        <f>All_Opps[[#This Row],[Created Date2]]*1</f>
        <v>45531</v>
      </c>
      <c r="L3471" s="183">
        <f>YEAR(All_Opps[[#This Row],[Created_Date]])</f>
        <v>2024</v>
      </c>
      <c r="M3471" s="184">
        <f>WEEKNUM(All_Opps[[#This Row],[Created_Date]],16)</f>
        <v>35</v>
      </c>
      <c r="N3471" s="182">
        <f>All_Opps[[#This Row],[Close Date]]*1</f>
        <v>45546</v>
      </c>
      <c r="O3471" s="185">
        <f>YEAR(All_Opps[[#This Row],[Close_Date]])</f>
        <v>2024</v>
      </c>
      <c r="P3471" s="183">
        <f>MONTH(All_Opps[[#This Row],[Close Date]])</f>
        <v>9</v>
      </c>
      <c r="Q3471" s="181">
        <f>WEEKNUM(All_Opps[[#This Row],[Close Date]],1)</f>
        <v>37</v>
      </c>
      <c r="R347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158</v>
      </c>
      <c r="S3471" s="4" t="s">
        <v>7255</v>
      </c>
      <c r="T3471" s="4" t="s">
        <v>7256</v>
      </c>
      <c r="U3471" s="68">
        <v>45546</v>
      </c>
      <c r="V3471" s="347" t="s">
        <v>19</v>
      </c>
      <c r="W3471" s="341">
        <v>51968</v>
      </c>
      <c r="X3471" s="4" t="s">
        <v>13</v>
      </c>
      <c r="Y3471" s="4" t="s">
        <v>328</v>
      </c>
      <c r="Z3471" s="68">
        <v>45531</v>
      </c>
    </row>
    <row r="3472" spans="1:26" ht="12.75" x14ac:dyDescent="0.35">
      <c r="A34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89</v>
      </c>
      <c r="B3472" s="181" t="str">
        <f>IF(All_Opps[[#This Row],[WeekMod]]&lt;&gt;"",CONCATENATE(All_Opps[[#This Row],[Opp Year]],"-",TEXT(All_Opps[[#This Row],[WeekMod]],"00#")),"")</f>
        <v>2024-089</v>
      </c>
      <c r="C34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89</v>
      </c>
      <c r="D3472" s="181" t="str">
        <f>CONCATENATE(All_Opps[[#This Row],[Opp Year]],"-",TEXT(All_Opps[[#This Row],[Week]],"00#"))</f>
        <v>2024-089</v>
      </c>
      <c r="E3472" s="181">
        <f>IFERROR(VALUE(RIGHT(All_Opps[[#This Row],[Opportunity Name]],2)),"")</f>
        <v>1</v>
      </c>
      <c r="F3472" s="181">
        <f>IFERROR(("20"&amp;LEFT(All_Opps[[#This Row],[Opportunity Name]],2))*1,"")</f>
        <v>2024</v>
      </c>
      <c r="G3472" s="181" t="str">
        <f>MID(All_Opps[[#This Row],[Opportunity Name]],3,2)</f>
        <v>11</v>
      </c>
      <c r="H3472" s="181" t="str">
        <f>LEFT(All_Opps[[#This Row],[Opportunity Name]],7)</f>
        <v>2411-01</v>
      </c>
      <c r="I3472" s="181" t="str" cm="1">
        <f t="array" ref="I34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72" s="181" t="str">
        <f>YEAR(All_Opps[[#This Row],[Close_Date]])&amp;"-"&amp;TEXT(MONTH(All_Opps[[#This Row],[Close_Date]]),"00")</f>
        <v>2024-09</v>
      </c>
      <c r="K3472" s="182">
        <f>All_Opps[[#This Row],[Created Date2]]*1</f>
        <v>45545</v>
      </c>
      <c r="L3472" s="183">
        <f>YEAR(All_Opps[[#This Row],[Created_Date]])</f>
        <v>2024</v>
      </c>
      <c r="M3472" s="184">
        <f>WEEKNUM(All_Opps[[#This Row],[Created_Date]],16)</f>
        <v>37</v>
      </c>
      <c r="N3472" s="182">
        <f>All_Opps[[#This Row],[Close Date]]*1</f>
        <v>45545</v>
      </c>
      <c r="O3472" s="185">
        <f>YEAR(All_Opps[[#This Row],[Close_Date]])</f>
        <v>2024</v>
      </c>
      <c r="P3472" s="183">
        <f>MONTH(All_Opps[[#This Row],[Close Date]])</f>
        <v>9</v>
      </c>
      <c r="Q3472" s="181">
        <f>WEEKNUM(All_Opps[[#This Row],[Close Date]],1)</f>
        <v>37</v>
      </c>
      <c r="R347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52</v>
      </c>
      <c r="S3472" s="4" t="s">
        <v>7257</v>
      </c>
      <c r="T3472" s="4" t="s">
        <v>7258</v>
      </c>
      <c r="U3472" s="68">
        <v>45545</v>
      </c>
      <c r="V3472" s="347" t="s">
        <v>19</v>
      </c>
      <c r="W3472" s="341">
        <v>27371</v>
      </c>
      <c r="X3472" s="4" t="s">
        <v>161</v>
      </c>
      <c r="Y3472" s="4" t="s">
        <v>328</v>
      </c>
      <c r="Z3472" s="68">
        <v>45545</v>
      </c>
    </row>
    <row r="3473" spans="1:26" ht="12.75" x14ac:dyDescent="0.35">
      <c r="A34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92</v>
      </c>
      <c r="B3473" s="181" t="str">
        <f>IF(All_Opps[[#This Row],[WeekMod]]&lt;&gt;"",CONCATENATE(All_Opps[[#This Row],[Opp Year]],"-",TEXT(All_Opps[[#This Row],[WeekMod]],"00#")),"")</f>
        <v>2024-092</v>
      </c>
      <c r="C34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92</v>
      </c>
      <c r="D3473" s="181" t="str">
        <f>CONCATENATE(All_Opps[[#This Row],[Opp Year]],"-",TEXT(All_Opps[[#This Row],[Week]],"00#"))</f>
        <v>2024-092</v>
      </c>
      <c r="E3473" s="181">
        <f>IFERROR(VALUE(RIGHT(All_Opps[[#This Row],[Opportunity Name]],2)),"")</f>
        <v>2</v>
      </c>
      <c r="F3473" s="181">
        <f>IFERROR(("20"&amp;LEFT(All_Opps[[#This Row],[Opportunity Name]],2))*1,"")</f>
        <v>2024</v>
      </c>
      <c r="G3473" s="181" t="str">
        <f>MID(All_Opps[[#This Row],[Opportunity Name]],3,2)</f>
        <v>09</v>
      </c>
      <c r="H3473" s="181" t="str">
        <f>LEFT(All_Opps[[#This Row],[Opportunity Name]],7)</f>
        <v>2409-23</v>
      </c>
      <c r="I3473" s="181" t="str" cm="1">
        <f t="array" ref="I34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73" s="181" t="str">
        <f>YEAR(All_Opps[[#This Row],[Close_Date]])&amp;"-"&amp;TEXT(MONTH(All_Opps[[#This Row],[Close_Date]]),"00")</f>
        <v>2024-10</v>
      </c>
      <c r="K3473" s="182">
        <f>All_Opps[[#This Row],[Created Date2]]*1</f>
        <v>45566</v>
      </c>
      <c r="L3473" s="183">
        <f>YEAR(All_Opps[[#This Row],[Created_Date]])</f>
        <v>2024</v>
      </c>
      <c r="M3473" s="184">
        <f>WEEKNUM(All_Opps[[#This Row],[Created_Date]],16)</f>
        <v>40</v>
      </c>
      <c r="N3473" s="182">
        <f>All_Opps[[#This Row],[Close Date]]*1</f>
        <v>45566</v>
      </c>
      <c r="O3473" s="185">
        <f>YEAR(All_Opps[[#This Row],[Close_Date]])</f>
        <v>2024</v>
      </c>
      <c r="P3473" s="183">
        <f>MONTH(All_Opps[[#This Row],[Close Date]])</f>
        <v>10</v>
      </c>
      <c r="Q3473" s="181">
        <f>WEEKNUM(All_Opps[[#This Row],[Close Date]],1)</f>
        <v>40</v>
      </c>
      <c r="R347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73" s="4" t="s">
        <v>7259</v>
      </c>
      <c r="T3473" s="4" t="s">
        <v>7260</v>
      </c>
      <c r="U3473" s="68">
        <v>45566</v>
      </c>
      <c r="V3473" s="347" t="s">
        <v>23</v>
      </c>
      <c r="W3473" s="9"/>
      <c r="X3473" s="4" t="s">
        <v>24</v>
      </c>
      <c r="Y3473" s="4" t="s">
        <v>1285</v>
      </c>
      <c r="Z3473" s="68">
        <v>45566</v>
      </c>
    </row>
    <row r="3474" spans="1:26" ht="12.75" x14ac:dyDescent="0.35">
      <c r="A347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474" s="181" t="str">
        <f>IF(All_Opps[[#This Row],[WeekMod]]&lt;&gt;"",CONCATENATE(All_Opps[[#This Row],[Opp Year]],"-",TEXT(All_Opps[[#This Row],[WeekMod]],"00#")),"")</f>
        <v/>
      </c>
      <c r="C34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474" s="181" t="str">
        <f>CONCATENATE(All_Opps[[#This Row],[Opp Year]],"-",TEXT(All_Opps[[#This Row],[Week]],"00#"))</f>
        <v>2026-001</v>
      </c>
      <c r="E3474" s="181">
        <f>IFERROR(VALUE(RIGHT(All_Opps[[#This Row],[Opportunity Name]],2)),"")</f>
        <v>2</v>
      </c>
      <c r="F3474" s="181">
        <f>IFERROR(("20"&amp;LEFT(All_Opps[[#This Row],[Opportunity Name]],2))*1,"")</f>
        <v>2026</v>
      </c>
      <c r="G3474" s="181" t="str">
        <f>MID(All_Opps[[#This Row],[Opportunity Name]],3,2)</f>
        <v>05</v>
      </c>
      <c r="H3474" s="181" t="str">
        <f>LEFT(All_Opps[[#This Row],[Opportunity Name]],7)</f>
        <v>2605-02</v>
      </c>
      <c r="I3474" s="181" t="str" cm="1">
        <f t="array" ref="I34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74" s="181" t="str">
        <f>YEAR(All_Opps[[#This Row],[Close_Date]])&amp;"-"&amp;TEXT(MONTH(All_Opps[[#This Row],[Close_Date]]),"00")</f>
        <v>2024-08</v>
      </c>
      <c r="K3474" s="182">
        <f>All_Opps[[#This Row],[Created Date2]]*1</f>
        <v>45514</v>
      </c>
      <c r="L3474" s="183">
        <f>YEAR(All_Opps[[#This Row],[Created_Date]])</f>
        <v>2024</v>
      </c>
      <c r="M3474" s="184">
        <f>WEEKNUM(All_Opps[[#This Row],[Created_Date]],16)</f>
        <v>33</v>
      </c>
      <c r="N3474" s="182">
        <f>All_Opps[[#This Row],[Close Date]]*1</f>
        <v>45527</v>
      </c>
      <c r="O3474" s="185">
        <f>YEAR(All_Opps[[#This Row],[Close_Date]])</f>
        <v>2024</v>
      </c>
      <c r="P3474" s="183">
        <f>MONTH(All_Opps[[#This Row],[Close Date]])</f>
        <v>8</v>
      </c>
      <c r="Q3474" s="181">
        <f>WEEKNUM(All_Opps[[#This Row],[Close Date]],1)</f>
        <v>34</v>
      </c>
      <c r="R347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629</v>
      </c>
      <c r="S3474" s="4" t="s">
        <v>7261</v>
      </c>
      <c r="T3474" s="4" t="s">
        <v>7262</v>
      </c>
      <c r="U3474" s="68">
        <v>45527</v>
      </c>
      <c r="V3474" s="347" t="s">
        <v>19</v>
      </c>
      <c r="W3474" s="9">
        <v>100770</v>
      </c>
      <c r="X3474" s="4" t="s">
        <v>11</v>
      </c>
      <c r="Y3474" s="4" t="s">
        <v>1285</v>
      </c>
      <c r="Z3474" s="68">
        <v>45514</v>
      </c>
    </row>
    <row r="3475" spans="1:26" ht="12.75" x14ac:dyDescent="0.35">
      <c r="A34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3475" s="181" t="str">
        <f>IF(All_Opps[[#This Row],[WeekMod]]&lt;&gt;"",CONCATENATE(All_Opps[[#This Row],[Opp Year]],"-",TEXT(All_Opps[[#This Row],[WeekMod]],"00#")),"")</f>
        <v>2025-033</v>
      </c>
      <c r="C34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3475" s="181" t="str">
        <f>CONCATENATE(All_Opps[[#This Row],[Opp Year]],"-",TEXT(All_Opps[[#This Row],[Week]],"00#"))</f>
        <v>2025-033</v>
      </c>
      <c r="E3475" s="181">
        <f>IFERROR(VALUE(RIGHT(All_Opps[[#This Row],[Opportunity Name]],2)),"")</f>
        <v>10</v>
      </c>
      <c r="F3475" s="181">
        <f>IFERROR(("20"&amp;LEFT(All_Opps[[#This Row],[Opportunity Name]],2))*1,"")</f>
        <v>2025</v>
      </c>
      <c r="G3475" s="181" t="str">
        <f>MID(All_Opps[[#This Row],[Opportunity Name]],3,2)</f>
        <v>07</v>
      </c>
      <c r="H3475" s="181" t="str">
        <f>LEFT(All_Opps[[#This Row],[Opportunity Name]],7)</f>
        <v>2507 Ca</v>
      </c>
      <c r="I3475" s="181" t="str" cm="1">
        <f t="array" ref="I34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75" s="181" t="str">
        <f>YEAR(All_Opps[[#This Row],[Close_Date]])&amp;"-"&amp;TEXT(MONTH(All_Opps[[#This Row],[Close_Date]]),"00")</f>
        <v>2024-08</v>
      </c>
      <c r="K3475" s="182">
        <f>All_Opps[[#This Row],[Created Date2]]*1</f>
        <v>45507</v>
      </c>
      <c r="L3475" s="183">
        <f>YEAR(All_Opps[[#This Row],[Created_Date]])</f>
        <v>2024</v>
      </c>
      <c r="M3475" s="184">
        <f>WEEKNUM(All_Opps[[#This Row],[Created_Date]],16)</f>
        <v>32</v>
      </c>
      <c r="N3475" s="182">
        <f>All_Opps[[#This Row],[Close Date]]*1</f>
        <v>45521</v>
      </c>
      <c r="O3475" s="185">
        <f>YEAR(All_Opps[[#This Row],[Close_Date]])</f>
        <v>2024</v>
      </c>
      <c r="P3475" s="183">
        <f>MONTH(All_Opps[[#This Row],[Close Date]])</f>
        <v>8</v>
      </c>
      <c r="Q3475" s="181">
        <f>WEEKNUM(All_Opps[[#This Row],[Close Date]],1)</f>
        <v>33</v>
      </c>
      <c r="R347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75" s="4" t="s">
        <v>7263</v>
      </c>
      <c r="T3475" s="4" t="s">
        <v>7264</v>
      </c>
      <c r="U3475" s="68">
        <v>45521</v>
      </c>
      <c r="V3475" s="347" t="s">
        <v>18</v>
      </c>
      <c r="W3475" s="9">
        <v>328725</v>
      </c>
      <c r="X3475" s="4" t="s">
        <v>13</v>
      </c>
      <c r="Y3475" s="4" t="s">
        <v>7055</v>
      </c>
      <c r="Z3475" s="68">
        <v>45507</v>
      </c>
    </row>
    <row r="3476" spans="1:26" ht="12.75" x14ac:dyDescent="0.35">
      <c r="A34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3476" s="181" t="str">
        <f>IF(All_Opps[[#This Row],[WeekMod]]&lt;&gt;"",CONCATENATE(All_Opps[[#This Row],[Opp Year]],"-",TEXT(All_Opps[[#This Row],[WeekMod]],"00#")),"")</f>
        <v>2025-036</v>
      </c>
      <c r="C34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3476" s="181" t="str">
        <f>CONCATENATE(All_Opps[[#This Row],[Opp Year]],"-",TEXT(All_Opps[[#This Row],[Week]],"00#"))</f>
        <v>2025-036</v>
      </c>
      <c r="E3476" s="181">
        <f>IFERROR(VALUE(RIGHT(All_Opps[[#This Row],[Opportunity Name]],2)),"")</f>
        <v>2</v>
      </c>
      <c r="F3476" s="181">
        <f>IFERROR(("20"&amp;LEFT(All_Opps[[#This Row],[Opportunity Name]],2))*1,"")</f>
        <v>2025</v>
      </c>
      <c r="G3476" s="181" t="str">
        <f>MID(All_Opps[[#This Row],[Opportunity Name]],3,2)</f>
        <v>02</v>
      </c>
      <c r="H3476" s="181" t="str">
        <f>LEFT(All_Opps[[#This Row],[Opportunity Name]],7)</f>
        <v>2502 An</v>
      </c>
      <c r="I3476" s="181" t="str" cm="1">
        <f t="array" ref="I34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76" s="181" t="str">
        <f>YEAR(All_Opps[[#This Row],[Close_Date]])&amp;"-"&amp;TEXT(MONTH(All_Opps[[#This Row],[Close_Date]]),"00")</f>
        <v>2024-09</v>
      </c>
      <c r="K3476" s="182">
        <f>All_Opps[[#This Row],[Created Date2]]*1</f>
        <v>45512</v>
      </c>
      <c r="L3476" s="183">
        <f>YEAR(All_Opps[[#This Row],[Created_Date]])</f>
        <v>2024</v>
      </c>
      <c r="M3476" s="184">
        <f>WEEKNUM(All_Opps[[#This Row],[Created_Date]],16)</f>
        <v>32</v>
      </c>
      <c r="N3476" s="182">
        <f>All_Opps[[#This Row],[Close Date]]*1</f>
        <v>45537</v>
      </c>
      <c r="O3476" s="185">
        <f>YEAR(All_Opps[[#This Row],[Close_Date]])</f>
        <v>2024</v>
      </c>
      <c r="P3476" s="183">
        <f>MONTH(All_Opps[[#This Row],[Close Date]])</f>
        <v>9</v>
      </c>
      <c r="Q3476" s="181">
        <f>WEEKNUM(All_Opps[[#This Row],[Close Date]],1)</f>
        <v>36</v>
      </c>
      <c r="R34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76" s="4" t="s">
        <v>7265</v>
      </c>
      <c r="T3476" s="4" t="s">
        <v>7266</v>
      </c>
      <c r="U3476" s="68">
        <v>45537</v>
      </c>
      <c r="V3476" s="347" t="s">
        <v>18</v>
      </c>
      <c r="W3476" s="9">
        <v>85911</v>
      </c>
      <c r="X3476" s="4" t="s">
        <v>175</v>
      </c>
      <c r="Y3476" s="4" t="s">
        <v>1285</v>
      </c>
      <c r="Z3476" s="68">
        <v>45512</v>
      </c>
    </row>
    <row r="3477" spans="1:26" ht="12.75" x14ac:dyDescent="0.35">
      <c r="A34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3477" s="181" t="str">
        <f>IF(All_Opps[[#This Row],[WeekMod]]&lt;&gt;"",CONCATENATE(All_Opps[[#This Row],[Opp Year]],"-",TEXT(All_Opps[[#This Row],[WeekMod]],"00#")),"")</f>
        <v>2025-038</v>
      </c>
      <c r="C34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3477" s="181" t="str">
        <f>CONCATENATE(All_Opps[[#This Row],[Opp Year]],"-",TEXT(All_Opps[[#This Row],[Week]],"00#"))</f>
        <v>2025-038</v>
      </c>
      <c r="E3477" s="181">
        <f>IFERROR(VALUE(RIGHT(All_Opps[[#This Row],[Opportunity Name]],2)),"")</f>
        <v>2</v>
      </c>
      <c r="F3477" s="181">
        <f>IFERROR(("20"&amp;LEFT(All_Opps[[#This Row],[Opportunity Name]],2))*1,"")</f>
        <v>2025</v>
      </c>
      <c r="G3477" s="181" t="str">
        <f>MID(All_Opps[[#This Row],[Opportunity Name]],3,2)</f>
        <v>09</v>
      </c>
      <c r="H3477" s="181" t="str">
        <f>LEFT(All_Opps[[#This Row],[Opportunity Name]],7)</f>
        <v>2509-07</v>
      </c>
      <c r="I3477" s="181" t="str" cm="1">
        <f t="array" ref="I34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77" s="181" t="str">
        <f>YEAR(All_Opps[[#This Row],[Close_Date]])&amp;"-"&amp;TEXT(MONTH(All_Opps[[#This Row],[Close_Date]]),"00")</f>
        <v>2024-09</v>
      </c>
      <c r="K3477" s="182">
        <f>All_Opps[[#This Row],[Created Date2]]*1</f>
        <v>45528</v>
      </c>
      <c r="L3477" s="183">
        <f>YEAR(All_Opps[[#This Row],[Created_Date]])</f>
        <v>2024</v>
      </c>
      <c r="M3477" s="184">
        <f>WEEKNUM(All_Opps[[#This Row],[Created_Date]],16)</f>
        <v>35</v>
      </c>
      <c r="N3477" s="182">
        <f>All_Opps[[#This Row],[Close Date]]*1</f>
        <v>45554</v>
      </c>
      <c r="O3477" s="185">
        <f>YEAR(All_Opps[[#This Row],[Close_Date]])</f>
        <v>2024</v>
      </c>
      <c r="P3477" s="183">
        <f>MONTH(All_Opps[[#This Row],[Close Date]])</f>
        <v>9</v>
      </c>
      <c r="Q3477" s="181">
        <f>WEEKNUM(All_Opps[[#This Row],[Close Date]],1)</f>
        <v>38</v>
      </c>
      <c r="R347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373</v>
      </c>
      <c r="S3477" s="4" t="s">
        <v>7267</v>
      </c>
      <c r="T3477" s="4" t="s">
        <v>7268</v>
      </c>
      <c r="U3477" s="68">
        <v>45554</v>
      </c>
      <c r="V3477" s="347" t="s">
        <v>19</v>
      </c>
      <c r="W3477" s="9">
        <v>146826</v>
      </c>
      <c r="X3477" s="4" t="s">
        <v>159</v>
      </c>
      <c r="Y3477" s="4" t="s">
        <v>7055</v>
      </c>
      <c r="Z3477" s="68">
        <v>45528</v>
      </c>
    </row>
    <row r="3478" spans="1:26" ht="12.75" x14ac:dyDescent="0.35">
      <c r="A34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3478" s="181" t="str">
        <f>IF(All_Opps[[#This Row],[WeekMod]]&lt;&gt;"",CONCATENATE(All_Opps[[#This Row],[Opp Year]],"-",TEXT(All_Opps[[#This Row],[WeekMod]],"00#")),"")</f>
        <v>2025-034</v>
      </c>
      <c r="C34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3478" s="181" t="str">
        <f>CONCATENATE(All_Opps[[#This Row],[Opp Year]],"-",TEXT(All_Opps[[#This Row],[Week]],"00#"))</f>
        <v>2025-034</v>
      </c>
      <c r="E3478" s="181">
        <f>IFERROR(VALUE(RIGHT(All_Opps[[#This Row],[Opportunity Name]],2)),"")</f>
        <v>2</v>
      </c>
      <c r="F3478" s="181">
        <f>IFERROR(("20"&amp;LEFT(All_Opps[[#This Row],[Opportunity Name]],2))*1,"")</f>
        <v>2025</v>
      </c>
      <c r="G3478" s="181" t="str">
        <f>MID(All_Opps[[#This Row],[Opportunity Name]],3,2)</f>
        <v>08</v>
      </c>
      <c r="H3478" s="181" t="str">
        <f>LEFT(All_Opps[[#This Row],[Opportunity Name]],7)</f>
        <v>2508-03</v>
      </c>
      <c r="I3478" s="181" t="str" cm="1">
        <f t="array" ref="I34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78" s="181" t="str">
        <f>YEAR(All_Opps[[#This Row],[Close_Date]])&amp;"-"&amp;TEXT(MONTH(All_Opps[[#This Row],[Close_Date]]),"00")</f>
        <v>2024-08</v>
      </c>
      <c r="K3478" s="182">
        <f>All_Opps[[#This Row],[Created Date2]]*1</f>
        <v>45502</v>
      </c>
      <c r="L3478" s="183">
        <f>YEAR(All_Opps[[#This Row],[Created_Date]])</f>
        <v>2024</v>
      </c>
      <c r="M3478" s="184">
        <f>WEEKNUM(All_Opps[[#This Row],[Created_Date]],16)</f>
        <v>31</v>
      </c>
      <c r="N3478" s="182">
        <f>All_Opps[[#This Row],[Close Date]]*1</f>
        <v>45522</v>
      </c>
      <c r="O3478" s="185">
        <f>YEAR(All_Opps[[#This Row],[Close_Date]])</f>
        <v>2024</v>
      </c>
      <c r="P3478" s="183">
        <f>MONTH(All_Opps[[#This Row],[Close Date]])</f>
        <v>8</v>
      </c>
      <c r="Q3478" s="181">
        <f>WEEKNUM(All_Opps[[#This Row],[Close Date]],1)</f>
        <v>34</v>
      </c>
      <c r="R347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368</v>
      </c>
      <c r="S3478" s="4" t="s">
        <v>7269</v>
      </c>
      <c r="T3478" s="4" t="s">
        <v>7270</v>
      </c>
      <c r="U3478" s="68">
        <v>45522</v>
      </c>
      <c r="V3478" s="347" t="s">
        <v>19</v>
      </c>
      <c r="W3478" s="341">
        <v>379190</v>
      </c>
      <c r="X3478" s="4" t="s">
        <v>159</v>
      </c>
      <c r="Y3478" s="4" t="s">
        <v>328</v>
      </c>
      <c r="Z3478" s="68">
        <v>45502</v>
      </c>
    </row>
    <row r="3479" spans="1:26" ht="12.75" x14ac:dyDescent="0.35">
      <c r="A34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35</v>
      </c>
      <c r="B3479" s="181" t="str">
        <f>IF(All_Opps[[#This Row],[WeekMod]]&lt;&gt;"",CONCATENATE(All_Opps[[#This Row],[Opp Year]],"-",TEXT(All_Opps[[#This Row],[WeekMod]],"00#")),"")</f>
        <v>2025-035</v>
      </c>
      <c r="C34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35</v>
      </c>
      <c r="D3479" s="181" t="str">
        <f>CONCATENATE(All_Opps[[#This Row],[Opp Year]],"-",TEXT(All_Opps[[#This Row],[Week]],"00#"))</f>
        <v>2025-035</v>
      </c>
      <c r="E3479" s="181">
        <f>IFERROR(VALUE(RIGHT(All_Opps[[#This Row],[Opportunity Name]],2)),"")</f>
        <v>2</v>
      </c>
      <c r="F3479" s="181">
        <f>IFERROR(("20"&amp;LEFT(All_Opps[[#This Row],[Opportunity Name]],2))*1,"")</f>
        <v>2025</v>
      </c>
      <c r="G3479" s="181" t="str">
        <f>MID(All_Opps[[#This Row],[Opportunity Name]],3,2)</f>
        <v>08</v>
      </c>
      <c r="H3479" s="181" t="str">
        <f>LEFT(All_Opps[[#This Row],[Opportunity Name]],7)</f>
        <v>2508-02</v>
      </c>
      <c r="I3479" s="181" t="str" cm="1">
        <f t="array" ref="I34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79" s="181" t="str">
        <f>YEAR(All_Opps[[#This Row],[Close_Date]])&amp;"-"&amp;TEXT(MONTH(All_Opps[[#This Row],[Close_Date]]),"00")</f>
        <v>2024-08</v>
      </c>
      <c r="K3479" s="182">
        <f>All_Opps[[#This Row],[Created Date2]]*1</f>
        <v>45524</v>
      </c>
      <c r="L3479" s="183">
        <f>YEAR(All_Opps[[#This Row],[Created_Date]])</f>
        <v>2024</v>
      </c>
      <c r="M3479" s="184">
        <f>WEEKNUM(All_Opps[[#This Row],[Created_Date]],16)</f>
        <v>34</v>
      </c>
      <c r="N3479" s="182">
        <f>All_Opps[[#This Row],[Close Date]]*1</f>
        <v>45532</v>
      </c>
      <c r="O3479" s="185">
        <f>YEAR(All_Opps[[#This Row],[Close_Date]])</f>
        <v>2024</v>
      </c>
      <c r="P3479" s="183">
        <f>MONTH(All_Opps[[#This Row],[Close Date]])</f>
        <v>8</v>
      </c>
      <c r="Q3479" s="181">
        <f>WEEKNUM(All_Opps[[#This Row],[Close Date]],1)</f>
        <v>35</v>
      </c>
      <c r="R347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346</v>
      </c>
      <c r="S3479" s="4" t="s">
        <v>7271</v>
      </c>
      <c r="T3479" s="4" t="s">
        <v>7272</v>
      </c>
      <c r="U3479" s="68">
        <v>45532</v>
      </c>
      <c r="V3479" s="347" t="s">
        <v>19</v>
      </c>
      <c r="W3479" s="341">
        <v>284751</v>
      </c>
      <c r="X3479" s="4" t="s">
        <v>6</v>
      </c>
      <c r="Y3479" s="4" t="s">
        <v>328</v>
      </c>
      <c r="Z3479" s="68">
        <v>45524</v>
      </c>
    </row>
    <row r="3480" spans="1:26" ht="12.75" x14ac:dyDescent="0.35">
      <c r="A34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3480" s="181" t="str">
        <f>IF(All_Opps[[#This Row],[WeekMod]]&lt;&gt;"",CONCATENATE(All_Opps[[#This Row],[Opp Year]],"-",TEXT(All_Opps[[#This Row],[WeekMod]],"00#")),"")</f>
        <v>2025-041</v>
      </c>
      <c r="C34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3480" s="181" t="str">
        <f>CONCATENATE(All_Opps[[#This Row],[Opp Year]],"-",TEXT(All_Opps[[#This Row],[Week]],"00#"))</f>
        <v>2025-041</v>
      </c>
      <c r="E3480" s="181">
        <f>IFERROR(VALUE(RIGHT(All_Opps[[#This Row],[Opportunity Name]],2)),"")</f>
        <v>2</v>
      </c>
      <c r="F3480" s="181">
        <f>IFERROR(("20"&amp;LEFT(All_Opps[[#This Row],[Opportunity Name]],2))*1,"")</f>
        <v>2025</v>
      </c>
      <c r="G3480" s="181" t="str">
        <f>MID(All_Opps[[#This Row],[Opportunity Name]],3,2)</f>
        <v>09</v>
      </c>
      <c r="H3480" s="181" t="str">
        <f>LEFT(All_Opps[[#This Row],[Opportunity Name]],7)</f>
        <v>2509 Ma</v>
      </c>
      <c r="I3480" s="181" t="str" cm="1">
        <f t="array" ref="I34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80" s="181" t="str">
        <f>YEAR(All_Opps[[#This Row],[Close_Date]])&amp;"-"&amp;TEXT(MONTH(All_Opps[[#This Row],[Close_Date]]),"00")</f>
        <v>2024-10</v>
      </c>
      <c r="K3480" s="182">
        <f>All_Opps[[#This Row],[Created Date2]]*1</f>
        <v>45558</v>
      </c>
      <c r="L3480" s="183">
        <f>YEAR(All_Opps[[#This Row],[Created_Date]])</f>
        <v>2024</v>
      </c>
      <c r="M3480" s="184">
        <f>WEEKNUM(All_Opps[[#This Row],[Created_Date]],16)</f>
        <v>39</v>
      </c>
      <c r="N3480" s="182">
        <f>All_Opps[[#This Row],[Close Date]]*1</f>
        <v>45571</v>
      </c>
      <c r="O3480" s="185">
        <f>YEAR(All_Opps[[#This Row],[Close_Date]])</f>
        <v>2024</v>
      </c>
      <c r="P3480" s="183">
        <f>MONTH(All_Opps[[#This Row],[Close Date]])</f>
        <v>10</v>
      </c>
      <c r="Q3480" s="181">
        <f>WEEKNUM(All_Opps[[#This Row],[Close Date]],1)</f>
        <v>41</v>
      </c>
      <c r="R348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80" s="4" t="s">
        <v>7273</v>
      </c>
      <c r="T3480" s="4" t="s">
        <v>7274</v>
      </c>
      <c r="U3480" s="68">
        <v>45571</v>
      </c>
      <c r="V3480" s="347" t="s">
        <v>18</v>
      </c>
      <c r="W3480" s="9">
        <v>66979</v>
      </c>
      <c r="X3480" s="4" t="s">
        <v>181</v>
      </c>
      <c r="Y3480" s="4" t="s">
        <v>7055</v>
      </c>
      <c r="Z3480" s="68">
        <v>45558</v>
      </c>
    </row>
    <row r="3481" spans="1:26" ht="12.75" x14ac:dyDescent="0.35">
      <c r="A34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86</v>
      </c>
      <c r="B3481" s="181" t="str">
        <f>IF(All_Opps[[#This Row],[WeekMod]]&lt;&gt;"",CONCATENATE(All_Opps[[#This Row],[Opp Year]],"-",TEXT(All_Opps[[#This Row],[WeekMod]],"00#")),"")</f>
        <v>2024-086</v>
      </c>
      <c r="C34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86</v>
      </c>
      <c r="D3481" s="181" t="str">
        <f>CONCATENATE(All_Opps[[#This Row],[Opp Year]],"-",TEXT(All_Opps[[#This Row],[Week]],"00#"))</f>
        <v>2024-086</v>
      </c>
      <c r="E3481" s="181">
        <f>IFERROR(VALUE(RIGHT(All_Opps[[#This Row],[Opportunity Name]],2)),"")</f>
        <v>1</v>
      </c>
      <c r="F3481" s="181">
        <f>IFERROR(("20"&amp;LEFT(All_Opps[[#This Row],[Opportunity Name]],2))*1,"")</f>
        <v>2024</v>
      </c>
      <c r="G3481" s="181" t="str">
        <f>MID(All_Opps[[#This Row],[Opportunity Name]],3,2)</f>
        <v>12</v>
      </c>
      <c r="H3481" s="181" t="str">
        <f>LEFT(All_Opps[[#This Row],[Opportunity Name]],7)</f>
        <v>2412-19</v>
      </c>
      <c r="I3481" s="181" t="str" cm="1">
        <f t="array" ref="I34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81" s="181" t="str">
        <f>YEAR(All_Opps[[#This Row],[Close_Date]])&amp;"-"&amp;TEXT(MONTH(All_Opps[[#This Row],[Close_Date]]),"00")</f>
        <v>2024-08</v>
      </c>
      <c r="K3481" s="182">
        <f>All_Opps[[#This Row],[Created Date2]]*1</f>
        <v>45526</v>
      </c>
      <c r="L3481" s="183">
        <f>YEAR(All_Opps[[#This Row],[Created_Date]])</f>
        <v>2024</v>
      </c>
      <c r="M3481" s="184">
        <f>WEEKNUM(All_Opps[[#This Row],[Created_Date]],16)</f>
        <v>34</v>
      </c>
      <c r="N3481" s="182">
        <f>All_Opps[[#This Row],[Close Date]]*1</f>
        <v>45528</v>
      </c>
      <c r="O3481" s="185">
        <f>YEAR(All_Opps[[#This Row],[Close_Date]])</f>
        <v>2024</v>
      </c>
      <c r="P3481" s="183">
        <f>MONTH(All_Opps[[#This Row],[Close Date]])</f>
        <v>8</v>
      </c>
      <c r="Q3481" s="181">
        <f>WEEKNUM(All_Opps[[#This Row],[Close Date]],1)</f>
        <v>34</v>
      </c>
      <c r="R348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101</v>
      </c>
      <c r="S3481" s="4" t="s">
        <v>7275</v>
      </c>
      <c r="T3481" s="4" t="s">
        <v>7276</v>
      </c>
      <c r="U3481" s="68">
        <v>45528</v>
      </c>
      <c r="V3481" s="347" t="s">
        <v>19</v>
      </c>
      <c r="W3481" s="9">
        <v>24688</v>
      </c>
      <c r="X3481" s="4" t="s">
        <v>12</v>
      </c>
      <c r="Y3481" s="4" t="s">
        <v>1285</v>
      </c>
      <c r="Z3481" s="68">
        <v>45526</v>
      </c>
    </row>
    <row r="3482" spans="1:26" ht="12.75" x14ac:dyDescent="0.35">
      <c r="A34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3482" s="181" t="str">
        <f>IF(All_Opps[[#This Row],[WeekMod]]&lt;&gt;"",CONCATENATE(All_Opps[[#This Row],[Opp Year]],"-",TEXT(All_Opps[[#This Row],[WeekMod]],"00#")),"")</f>
        <v>2024-090</v>
      </c>
      <c r="C34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3482" s="181" t="str">
        <f>CONCATENATE(All_Opps[[#This Row],[Opp Year]],"-",TEXT(All_Opps[[#This Row],[Week]],"00#"))</f>
        <v>2024-090</v>
      </c>
      <c r="E3482" s="181">
        <f>IFERROR(VALUE(RIGHT(All_Opps[[#This Row],[Opportunity Name]],2)),"")</f>
        <v>1</v>
      </c>
      <c r="F3482" s="181">
        <f>IFERROR(("20"&amp;LEFT(All_Opps[[#This Row],[Opportunity Name]],2))*1,"")</f>
        <v>2024</v>
      </c>
      <c r="G3482" s="181" t="str">
        <f>MID(All_Opps[[#This Row],[Opportunity Name]],3,2)</f>
        <v>12</v>
      </c>
      <c r="H3482" s="181" t="str">
        <f>LEFT(All_Opps[[#This Row],[Opportunity Name]],7)</f>
        <v>2412-19</v>
      </c>
      <c r="I3482" s="181" t="str" cm="1">
        <f t="array" ref="I34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482" s="181" t="str">
        <f>YEAR(All_Opps[[#This Row],[Close_Date]])&amp;"-"&amp;TEXT(MONTH(All_Opps[[#This Row],[Close_Date]]),"00")</f>
        <v>2024-09</v>
      </c>
      <c r="K3482" s="182">
        <f>All_Opps[[#This Row],[Created Date2]]*1</f>
        <v>45553</v>
      </c>
      <c r="L3482" s="183">
        <f>YEAR(All_Opps[[#This Row],[Created_Date]])</f>
        <v>2024</v>
      </c>
      <c r="M3482" s="184">
        <f>WEEKNUM(All_Opps[[#This Row],[Created_Date]],16)</f>
        <v>38</v>
      </c>
      <c r="N3482" s="182">
        <f>All_Opps[[#This Row],[Close Date]]*1</f>
        <v>45554</v>
      </c>
      <c r="O3482" s="185">
        <f>YEAR(All_Opps[[#This Row],[Close_Date]])</f>
        <v>2024</v>
      </c>
      <c r="P3482" s="183">
        <f>MONTH(All_Opps[[#This Row],[Close Date]])</f>
        <v>9</v>
      </c>
      <c r="Q3482" s="181">
        <f>WEEKNUM(All_Opps[[#This Row],[Close Date]],1)</f>
        <v>38</v>
      </c>
      <c r="R348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82" s="4" t="s">
        <v>7277</v>
      </c>
      <c r="T3482" s="4" t="s">
        <v>7278</v>
      </c>
      <c r="U3482" s="68">
        <v>45554</v>
      </c>
      <c r="V3482" s="347" t="s">
        <v>20</v>
      </c>
      <c r="W3482" s="9">
        <v>0</v>
      </c>
      <c r="X3482" s="4" t="s">
        <v>14</v>
      </c>
      <c r="Y3482" s="4" t="s">
        <v>7055</v>
      </c>
      <c r="Z3482" s="68">
        <v>45553</v>
      </c>
    </row>
    <row r="3483" spans="1:26" ht="12.75" x14ac:dyDescent="0.35">
      <c r="A34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3483" s="181" t="str">
        <f>IF(All_Opps[[#This Row],[WeekMod]]&lt;&gt;"",CONCATENATE(All_Opps[[#This Row],[Opp Year]],"-",TEXT(All_Opps[[#This Row],[WeekMod]],"00#")),"")</f>
        <v>2025-039</v>
      </c>
      <c r="C34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3483" s="181" t="str">
        <f>CONCATENATE(All_Opps[[#This Row],[Opp Year]],"-",TEXT(All_Opps[[#This Row],[Week]],"00#"))</f>
        <v>2025-039</v>
      </c>
      <c r="E3483" s="181">
        <f>IFERROR(VALUE(RIGHT(All_Opps[[#This Row],[Opportunity Name]],2)),"")</f>
        <v>9</v>
      </c>
      <c r="F3483" s="181">
        <f>IFERROR(("20"&amp;LEFT(All_Opps[[#This Row],[Opportunity Name]],2))*1,"")</f>
        <v>2025</v>
      </c>
      <c r="G3483" s="181" t="str">
        <f>MID(All_Opps[[#This Row],[Opportunity Name]],3,2)</f>
        <v>11</v>
      </c>
      <c r="H3483" s="181" t="str">
        <f>LEFT(All_Opps[[#This Row],[Opportunity Name]],7)</f>
        <v>2511-01</v>
      </c>
      <c r="I3483" s="181" t="str" cm="1">
        <f t="array" ref="I34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83" s="181" t="str">
        <f>YEAR(All_Opps[[#This Row],[Close_Date]])&amp;"-"&amp;TEXT(MONTH(All_Opps[[#This Row],[Close_Date]]),"00")</f>
        <v>2024-09</v>
      </c>
      <c r="K3483" s="182">
        <f>All_Opps[[#This Row],[Created Date2]]*1</f>
        <v>45538</v>
      </c>
      <c r="L3483" s="183">
        <f>YEAR(All_Opps[[#This Row],[Created_Date]])</f>
        <v>2024</v>
      </c>
      <c r="M3483" s="184">
        <f>WEEKNUM(All_Opps[[#This Row],[Created_Date]],16)</f>
        <v>36</v>
      </c>
      <c r="N3483" s="182">
        <f>All_Opps[[#This Row],[Close Date]]*1</f>
        <v>45559</v>
      </c>
      <c r="O3483" s="185">
        <f>YEAR(All_Opps[[#This Row],[Close_Date]])</f>
        <v>2024</v>
      </c>
      <c r="P3483" s="183">
        <f>MONTH(All_Opps[[#This Row],[Close Date]])</f>
        <v>9</v>
      </c>
      <c r="Q3483" s="181">
        <f>WEEKNUM(All_Opps[[#This Row],[Close Date]],1)</f>
        <v>39</v>
      </c>
      <c r="R348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424</v>
      </c>
      <c r="S3483" s="4" t="s">
        <v>7279</v>
      </c>
      <c r="T3483" s="4" t="s">
        <v>7280</v>
      </c>
      <c r="U3483" s="68">
        <v>45559</v>
      </c>
      <c r="V3483" s="347" t="s">
        <v>19</v>
      </c>
      <c r="W3483" s="341">
        <v>302987</v>
      </c>
      <c r="X3483" s="4" t="s">
        <v>5</v>
      </c>
      <c r="Y3483" s="4" t="s">
        <v>328</v>
      </c>
      <c r="Z3483" s="68">
        <v>45538</v>
      </c>
    </row>
    <row r="3484" spans="1:26" ht="12.75" x14ac:dyDescent="0.35">
      <c r="A34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3484" s="181" t="str">
        <f>IF(All_Opps[[#This Row],[WeekMod]]&lt;&gt;"",CONCATENATE(All_Opps[[#This Row],[Opp Year]],"-",TEXT(All_Opps[[#This Row],[WeekMod]],"00#")),"")</f>
        <v>2025-038</v>
      </c>
      <c r="C34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3484" s="181" t="str">
        <f>CONCATENATE(All_Opps[[#This Row],[Opp Year]],"-",TEXT(All_Opps[[#This Row],[Week]],"00#"))</f>
        <v>2025-038</v>
      </c>
      <c r="E3484" s="181">
        <f>IFERROR(VALUE(RIGHT(All_Opps[[#This Row],[Opportunity Name]],2)),"")</f>
        <v>2</v>
      </c>
      <c r="F3484" s="181">
        <f>IFERROR(("20"&amp;LEFT(All_Opps[[#This Row],[Opportunity Name]],2))*1,"")</f>
        <v>2025</v>
      </c>
      <c r="G3484" s="181" t="str">
        <f>MID(All_Opps[[#This Row],[Opportunity Name]],3,2)</f>
        <v>09</v>
      </c>
      <c r="H3484" s="181" t="str">
        <f>LEFT(All_Opps[[#This Row],[Opportunity Name]],7)</f>
        <v>2509 Vi</v>
      </c>
      <c r="I3484" s="181" t="str" cm="1">
        <f t="array" ref="I34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84" s="181" t="str">
        <f>YEAR(All_Opps[[#This Row],[Close_Date]])&amp;"-"&amp;TEXT(MONTH(All_Opps[[#This Row],[Close_Date]]),"00")</f>
        <v>2024-09</v>
      </c>
      <c r="K3484" s="182">
        <f>All_Opps[[#This Row],[Created Date2]]*1</f>
        <v>45547</v>
      </c>
      <c r="L3484" s="183">
        <f>YEAR(All_Opps[[#This Row],[Created_Date]])</f>
        <v>2024</v>
      </c>
      <c r="M3484" s="184">
        <f>WEEKNUM(All_Opps[[#This Row],[Created_Date]],16)</f>
        <v>37</v>
      </c>
      <c r="N3484" s="182">
        <f>All_Opps[[#This Row],[Close Date]]*1</f>
        <v>45550</v>
      </c>
      <c r="O3484" s="185">
        <f>YEAR(All_Opps[[#This Row],[Close_Date]])</f>
        <v>2024</v>
      </c>
      <c r="P3484" s="183">
        <f>MONTH(All_Opps[[#This Row],[Close Date]])</f>
        <v>9</v>
      </c>
      <c r="Q3484" s="181">
        <f>WEEKNUM(All_Opps[[#This Row],[Close Date]],1)</f>
        <v>38</v>
      </c>
      <c r="R348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84" s="4" t="s">
        <v>7281</v>
      </c>
      <c r="T3484" s="4" t="s">
        <v>7282</v>
      </c>
      <c r="U3484" s="68">
        <v>45550</v>
      </c>
      <c r="V3484" s="347" t="s">
        <v>18</v>
      </c>
      <c r="W3484" s="9">
        <v>45247</v>
      </c>
      <c r="X3484" s="4" t="s">
        <v>161</v>
      </c>
      <c r="Y3484" s="4" t="s">
        <v>1285</v>
      </c>
      <c r="Z3484" s="68">
        <v>45547</v>
      </c>
    </row>
    <row r="3485" spans="1:26" ht="12.75" x14ac:dyDescent="0.35">
      <c r="A348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485" s="181" t="str">
        <f>IF(All_Opps[[#This Row],[WeekMod]]&lt;&gt;"",CONCATENATE(All_Opps[[#This Row],[Opp Year]],"-",TEXT(All_Opps[[#This Row],[WeekMod]],"00#")),"")</f>
        <v/>
      </c>
      <c r="C34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485" s="181" t="str">
        <f>CONCATENATE(All_Opps[[#This Row],[Opp Year]],"-",TEXT(All_Opps[[#This Row],[Week]],"00#"))</f>
        <v>2026-001</v>
      </c>
      <c r="E3485" s="181">
        <f>IFERROR(VALUE(RIGHT(All_Opps[[#This Row],[Opportunity Name]],2)),"")</f>
        <v>2</v>
      </c>
      <c r="F3485" s="181">
        <f>IFERROR(("20"&amp;LEFT(All_Opps[[#This Row],[Opportunity Name]],2))*1,"")</f>
        <v>2026</v>
      </c>
      <c r="G3485" s="181" t="str">
        <f>MID(All_Opps[[#This Row],[Opportunity Name]],3,2)</f>
        <v>09</v>
      </c>
      <c r="H3485" s="181" t="str">
        <f>LEFT(All_Opps[[#This Row],[Opportunity Name]],7)</f>
        <v>2609-01</v>
      </c>
      <c r="I3485" s="181" t="str" cm="1">
        <f t="array" ref="I34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85" s="181" t="str">
        <f>YEAR(All_Opps[[#This Row],[Close_Date]])&amp;"-"&amp;TEXT(MONTH(All_Opps[[#This Row],[Close_Date]]),"00")</f>
        <v>2024-09</v>
      </c>
      <c r="K3485" s="182">
        <f>All_Opps[[#This Row],[Created Date2]]*1</f>
        <v>45557</v>
      </c>
      <c r="L3485" s="183">
        <f>YEAR(All_Opps[[#This Row],[Created_Date]])</f>
        <v>2024</v>
      </c>
      <c r="M3485" s="184">
        <f>WEEKNUM(All_Opps[[#This Row],[Created_Date]],16)</f>
        <v>39</v>
      </c>
      <c r="N3485" s="182">
        <f>All_Opps[[#This Row],[Close Date]]*1</f>
        <v>45558</v>
      </c>
      <c r="O3485" s="185">
        <f>YEAR(All_Opps[[#This Row],[Close_Date]])</f>
        <v>2024</v>
      </c>
      <c r="P3485" s="183">
        <f>MONTH(All_Opps[[#This Row],[Close Date]])</f>
        <v>9</v>
      </c>
      <c r="Q3485" s="181">
        <f>WEEKNUM(All_Opps[[#This Row],[Close Date]],1)</f>
        <v>39</v>
      </c>
      <c r="R348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709</v>
      </c>
      <c r="S3485" s="4" t="s">
        <v>7283</v>
      </c>
      <c r="T3485" s="4" t="s">
        <v>7284</v>
      </c>
      <c r="U3485" s="68">
        <v>45558</v>
      </c>
      <c r="V3485" s="347" t="s">
        <v>19</v>
      </c>
      <c r="W3485" s="9">
        <v>45404</v>
      </c>
      <c r="X3485" s="4" t="s">
        <v>11</v>
      </c>
      <c r="Y3485" s="4" t="s">
        <v>1285</v>
      </c>
      <c r="Z3485" s="68">
        <v>45557</v>
      </c>
    </row>
    <row r="3486" spans="1:26" ht="12.75" x14ac:dyDescent="0.35">
      <c r="A34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3486" s="181" t="str">
        <f>IF(All_Opps[[#This Row],[WeekMod]]&lt;&gt;"",CONCATENATE(All_Opps[[#This Row],[Opp Year]],"-",TEXT(All_Opps[[#This Row],[WeekMod]],"00#")),"")</f>
        <v>2025-033</v>
      </c>
      <c r="C34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3486" s="181" t="str">
        <f>CONCATENATE(All_Opps[[#This Row],[Opp Year]],"-",TEXT(All_Opps[[#This Row],[Week]],"00#"))</f>
        <v>2025-033</v>
      </c>
      <c r="E3486" s="181">
        <f>IFERROR(VALUE(RIGHT(All_Opps[[#This Row],[Opportunity Name]],2)),"")</f>
        <v>2</v>
      </c>
      <c r="F3486" s="181">
        <f>IFERROR(("20"&amp;LEFT(All_Opps[[#This Row],[Opportunity Name]],2))*1,"")</f>
        <v>2025</v>
      </c>
      <c r="G3486" s="181" t="str">
        <f>MID(All_Opps[[#This Row],[Opportunity Name]],3,2)</f>
        <v>07</v>
      </c>
      <c r="H3486" s="181" t="str">
        <f>LEFT(All_Opps[[#This Row],[Opportunity Name]],7)</f>
        <v>2507 Ta</v>
      </c>
      <c r="I3486" s="181" t="str" cm="1">
        <f t="array" ref="I34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86" s="181" t="str">
        <f>YEAR(All_Opps[[#This Row],[Close_Date]])&amp;"-"&amp;TEXT(MONTH(All_Opps[[#This Row],[Close_Date]]),"00")</f>
        <v>2024-08</v>
      </c>
      <c r="K3486" s="182">
        <f>All_Opps[[#This Row],[Created Date2]]*1</f>
        <v>45518</v>
      </c>
      <c r="L3486" s="183">
        <f>YEAR(All_Opps[[#This Row],[Created_Date]])</f>
        <v>2024</v>
      </c>
      <c r="M3486" s="184">
        <f>WEEKNUM(All_Opps[[#This Row],[Created_Date]],16)</f>
        <v>33</v>
      </c>
      <c r="N3486" s="182">
        <f>All_Opps[[#This Row],[Close Date]]*1</f>
        <v>45519</v>
      </c>
      <c r="O3486" s="185">
        <f>YEAR(All_Opps[[#This Row],[Close_Date]])</f>
        <v>2024</v>
      </c>
      <c r="P3486" s="183">
        <f>MONTH(All_Opps[[#This Row],[Close Date]])</f>
        <v>8</v>
      </c>
      <c r="Q3486" s="181">
        <f>WEEKNUM(All_Opps[[#This Row],[Close Date]],1)</f>
        <v>33</v>
      </c>
      <c r="R348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86" s="4" t="s">
        <v>7285</v>
      </c>
      <c r="T3486" s="4" t="s">
        <v>7286</v>
      </c>
      <c r="U3486" s="68">
        <v>45519</v>
      </c>
      <c r="V3486" s="347" t="s">
        <v>18</v>
      </c>
      <c r="W3486" s="9">
        <v>77612</v>
      </c>
      <c r="X3486" s="4" t="s">
        <v>11</v>
      </c>
      <c r="Y3486" s="4" t="s">
        <v>1285</v>
      </c>
      <c r="Z3486" s="68">
        <v>45518</v>
      </c>
    </row>
    <row r="3487" spans="1:26" ht="12.75" x14ac:dyDescent="0.35">
      <c r="A34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3487" s="181" t="str">
        <f>IF(All_Opps[[#This Row],[WeekMod]]&lt;&gt;"",CONCATENATE(All_Opps[[#This Row],[Opp Year]],"-",TEXT(All_Opps[[#This Row],[WeekMod]],"00#")),"")</f>
        <v>2025-038</v>
      </c>
      <c r="C34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3487" s="181" t="str">
        <f>CONCATENATE(All_Opps[[#This Row],[Opp Year]],"-",TEXT(All_Opps[[#This Row],[Week]],"00#"))</f>
        <v>2025-038</v>
      </c>
      <c r="E3487" s="181">
        <f>IFERROR(VALUE(RIGHT(All_Opps[[#This Row],[Opportunity Name]],2)),"")</f>
        <v>5</v>
      </c>
      <c r="F3487" s="181">
        <f>IFERROR(("20"&amp;LEFT(All_Opps[[#This Row],[Opportunity Name]],2))*1,"")</f>
        <v>2025</v>
      </c>
      <c r="G3487" s="181" t="str">
        <f>MID(All_Opps[[#This Row],[Opportunity Name]],3,2)</f>
        <v>07</v>
      </c>
      <c r="H3487" s="181" t="str">
        <f>LEFT(All_Opps[[#This Row],[Opportunity Name]],7)</f>
        <v>2507-12</v>
      </c>
      <c r="I3487" s="181" t="str" cm="1">
        <f t="array" ref="I34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87" s="181" t="str">
        <f>YEAR(All_Opps[[#This Row],[Close_Date]])&amp;"-"&amp;TEXT(MONTH(All_Opps[[#This Row],[Close_Date]]),"00")</f>
        <v>2024-09</v>
      </c>
      <c r="K3487" s="182">
        <f>All_Opps[[#This Row],[Created Date2]]*1</f>
        <v>45549</v>
      </c>
      <c r="L3487" s="183">
        <f>YEAR(All_Opps[[#This Row],[Created_Date]])</f>
        <v>2024</v>
      </c>
      <c r="M3487" s="184">
        <f>WEEKNUM(All_Opps[[#This Row],[Created_Date]],16)</f>
        <v>38</v>
      </c>
      <c r="N3487" s="182">
        <f>All_Opps[[#This Row],[Close Date]]*1</f>
        <v>45555</v>
      </c>
      <c r="O3487" s="185">
        <f>YEAR(All_Opps[[#This Row],[Close_Date]])</f>
        <v>2024</v>
      </c>
      <c r="P3487" s="183">
        <f>MONTH(All_Opps[[#This Row],[Close Date]])</f>
        <v>9</v>
      </c>
      <c r="Q3487" s="181">
        <f>WEEKNUM(All_Opps[[#This Row],[Close Date]],1)</f>
        <v>38</v>
      </c>
      <c r="R348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290</v>
      </c>
      <c r="S3487" s="4" t="s">
        <v>7287</v>
      </c>
      <c r="T3487" s="4" t="s">
        <v>7288</v>
      </c>
      <c r="U3487" s="68">
        <v>45555</v>
      </c>
      <c r="V3487" s="347" t="s">
        <v>19</v>
      </c>
      <c r="W3487" s="9">
        <v>301496</v>
      </c>
      <c r="X3487" s="4" t="s">
        <v>6</v>
      </c>
      <c r="Y3487" s="4" t="s">
        <v>7055</v>
      </c>
      <c r="Z3487" s="68">
        <v>45549</v>
      </c>
    </row>
    <row r="3488" spans="1:26" ht="12.75" x14ac:dyDescent="0.35">
      <c r="A34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3488" s="181" t="str">
        <f>IF(All_Opps[[#This Row],[WeekMod]]&lt;&gt;"",CONCATENATE(All_Opps[[#This Row],[Opp Year]],"-",TEXT(All_Opps[[#This Row],[WeekMod]],"00#")),"")</f>
        <v>2024-090</v>
      </c>
      <c r="C34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3488" s="181" t="str">
        <f>CONCATENATE(All_Opps[[#This Row],[Opp Year]],"-",TEXT(All_Opps[[#This Row],[Week]],"00#"))</f>
        <v>2024-090</v>
      </c>
      <c r="E3488" s="181">
        <f>IFERROR(VALUE(RIGHT(All_Opps[[#This Row],[Opportunity Name]],2)),"")</f>
        <v>2</v>
      </c>
      <c r="F3488" s="181">
        <f>IFERROR(("20"&amp;LEFT(All_Opps[[#This Row],[Opportunity Name]],2))*1,"")</f>
        <v>2024</v>
      </c>
      <c r="G3488" s="181" t="str">
        <f>MID(All_Opps[[#This Row],[Opportunity Name]],3,2)</f>
        <v>12</v>
      </c>
      <c r="H3488" s="181" t="str">
        <f>LEFT(All_Opps[[#This Row],[Opportunity Name]],7)</f>
        <v>2412-19</v>
      </c>
      <c r="I3488" s="181" t="str" cm="1">
        <f t="array" ref="I34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88" s="181" t="str">
        <f>YEAR(All_Opps[[#This Row],[Close_Date]])&amp;"-"&amp;TEXT(MONTH(All_Opps[[#This Row],[Close_Date]]),"00")</f>
        <v>2024-09</v>
      </c>
      <c r="K3488" s="182">
        <f>All_Opps[[#This Row],[Created Date2]]*1</f>
        <v>45545</v>
      </c>
      <c r="L3488" s="183">
        <f>YEAR(All_Opps[[#This Row],[Created_Date]])</f>
        <v>2024</v>
      </c>
      <c r="M3488" s="184">
        <f>WEEKNUM(All_Opps[[#This Row],[Created_Date]],16)</f>
        <v>37</v>
      </c>
      <c r="N3488" s="182">
        <f>All_Opps[[#This Row],[Close Date]]*1</f>
        <v>45552</v>
      </c>
      <c r="O3488" s="185">
        <f>YEAR(All_Opps[[#This Row],[Close_Date]])</f>
        <v>2024</v>
      </c>
      <c r="P3488" s="183">
        <f>MONTH(All_Opps[[#This Row],[Close Date]])</f>
        <v>9</v>
      </c>
      <c r="Q3488" s="181">
        <f>WEEKNUM(All_Opps[[#This Row],[Close Date]],1)</f>
        <v>38</v>
      </c>
      <c r="R348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82</v>
      </c>
      <c r="S3488" s="4" t="s">
        <v>7289</v>
      </c>
      <c r="T3488" s="4" t="s">
        <v>7290</v>
      </c>
      <c r="U3488" s="68">
        <v>45552</v>
      </c>
      <c r="V3488" s="347" t="s">
        <v>19</v>
      </c>
      <c r="W3488" s="341">
        <v>37684</v>
      </c>
      <c r="X3488" s="4" t="s">
        <v>6</v>
      </c>
      <c r="Y3488" s="4" t="s">
        <v>328</v>
      </c>
      <c r="Z3488" s="68">
        <v>45545</v>
      </c>
    </row>
    <row r="3489" spans="1:26" ht="12.75" x14ac:dyDescent="0.35">
      <c r="A34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3489" s="181" t="str">
        <f>IF(All_Opps[[#This Row],[WeekMod]]&lt;&gt;"",CONCATENATE(All_Opps[[#This Row],[Opp Year]],"-",TEXT(All_Opps[[#This Row],[WeekMod]],"00#")),"")</f>
        <v>2025-041</v>
      </c>
      <c r="C34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3489" s="181" t="str">
        <f>CONCATENATE(All_Opps[[#This Row],[Opp Year]],"-",TEXT(All_Opps[[#This Row],[Week]],"00#"))</f>
        <v>2025-041</v>
      </c>
      <c r="E3489" s="181">
        <f>IFERROR(VALUE(RIGHT(All_Opps[[#This Row],[Opportunity Name]],2)),"")</f>
        <v>2</v>
      </c>
      <c r="F3489" s="181">
        <f>IFERROR(("20"&amp;LEFT(All_Opps[[#This Row],[Opportunity Name]],2))*1,"")</f>
        <v>2025</v>
      </c>
      <c r="G3489" s="181" t="str">
        <f>MID(All_Opps[[#This Row],[Opportunity Name]],3,2)</f>
        <v>02</v>
      </c>
      <c r="H3489" s="181" t="str">
        <f>LEFT(All_Opps[[#This Row],[Opportunity Name]],7)</f>
        <v>2502-08</v>
      </c>
      <c r="I3489" s="181" t="str" cm="1">
        <f t="array" ref="I34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89" s="181" t="str">
        <f>YEAR(All_Opps[[#This Row],[Close_Date]])&amp;"-"&amp;TEXT(MONTH(All_Opps[[#This Row],[Close_Date]]),"00")</f>
        <v>2024-10</v>
      </c>
      <c r="K3489" s="182">
        <f>All_Opps[[#This Row],[Created Date2]]*1</f>
        <v>45571</v>
      </c>
      <c r="L3489" s="183">
        <f>YEAR(All_Opps[[#This Row],[Created_Date]])</f>
        <v>2024</v>
      </c>
      <c r="M3489" s="184">
        <f>WEEKNUM(All_Opps[[#This Row],[Created_Date]],16)</f>
        <v>41</v>
      </c>
      <c r="N3489" s="182">
        <f>All_Opps[[#This Row],[Close Date]]*1</f>
        <v>45577</v>
      </c>
      <c r="O3489" s="185">
        <f>YEAR(All_Opps[[#This Row],[Close_Date]])</f>
        <v>2024</v>
      </c>
      <c r="P3489" s="183">
        <f>MONTH(All_Opps[[#This Row],[Close Date]])</f>
        <v>10</v>
      </c>
      <c r="Q3489" s="181">
        <f>WEEKNUM(All_Opps[[#This Row],[Close Date]],1)</f>
        <v>41</v>
      </c>
      <c r="R348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118</v>
      </c>
      <c r="S3489" s="4" t="s">
        <v>7291</v>
      </c>
      <c r="T3489" s="4" t="s">
        <v>7292</v>
      </c>
      <c r="U3489" s="68">
        <v>45577</v>
      </c>
      <c r="V3489" s="347" t="s">
        <v>19</v>
      </c>
      <c r="W3489" s="9">
        <v>32887</v>
      </c>
      <c r="X3489" s="4" t="s">
        <v>6</v>
      </c>
      <c r="Y3489" s="4" t="s">
        <v>1285</v>
      </c>
      <c r="Z3489" s="68">
        <v>45571</v>
      </c>
    </row>
    <row r="3490" spans="1:26" ht="12.75" x14ac:dyDescent="0.35">
      <c r="A3490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490" s="181" t="str">
        <f>IF(All_Opps[[#This Row],[WeekMod]]&lt;&gt;"",CONCATENATE(All_Opps[[#This Row],[Opp Year]],"-",TEXT(All_Opps[[#This Row],[WeekMod]],"00#")),"")</f>
        <v/>
      </c>
      <c r="C34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490" s="181" t="str">
        <f>CONCATENATE(All_Opps[[#This Row],[Opp Year]],"-",TEXT(All_Opps[[#This Row],[Week]],"00#"))</f>
        <v>2026-001</v>
      </c>
      <c r="E3490" s="181">
        <f>IFERROR(VALUE(RIGHT(All_Opps[[#This Row],[Opportunity Name]],2)),"")</f>
        <v>3</v>
      </c>
      <c r="F3490" s="181">
        <f>IFERROR(("20"&amp;LEFT(All_Opps[[#This Row],[Opportunity Name]],2))*1,"")</f>
        <v>2026</v>
      </c>
      <c r="G3490" s="181" t="str">
        <f>MID(All_Opps[[#This Row],[Opportunity Name]],3,2)</f>
        <v>01</v>
      </c>
      <c r="H3490" s="181" t="str">
        <f>LEFT(All_Opps[[#This Row],[Opportunity Name]],7)</f>
        <v>2601 Ur</v>
      </c>
      <c r="I3490" s="181" t="str" cm="1">
        <f t="array" ref="I34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90" s="181" t="str">
        <f>YEAR(All_Opps[[#This Row],[Close_Date]])&amp;"-"&amp;TEXT(MONTH(All_Opps[[#This Row],[Close_Date]]),"00")</f>
        <v>2024-08</v>
      </c>
      <c r="K3490" s="182">
        <f>All_Opps[[#This Row],[Created Date2]]*1</f>
        <v>45499</v>
      </c>
      <c r="L3490" s="183">
        <f>YEAR(All_Opps[[#This Row],[Created_Date]])</f>
        <v>2024</v>
      </c>
      <c r="M3490" s="184">
        <f>WEEKNUM(All_Opps[[#This Row],[Created_Date]],16)</f>
        <v>30</v>
      </c>
      <c r="N3490" s="182">
        <f>All_Opps[[#This Row],[Close Date]]*1</f>
        <v>45534</v>
      </c>
      <c r="O3490" s="185">
        <f>YEAR(All_Opps[[#This Row],[Close_Date]])</f>
        <v>2024</v>
      </c>
      <c r="P3490" s="183">
        <f>MONTH(All_Opps[[#This Row],[Close Date]])</f>
        <v>8</v>
      </c>
      <c r="Q3490" s="181">
        <f>WEEKNUM(All_Opps[[#This Row],[Close Date]],1)</f>
        <v>35</v>
      </c>
      <c r="R34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90" s="4" t="s">
        <v>7293</v>
      </c>
      <c r="T3490" s="4" t="s">
        <v>7294</v>
      </c>
      <c r="U3490" s="68">
        <v>45534</v>
      </c>
      <c r="V3490" s="347" t="s">
        <v>18</v>
      </c>
      <c r="W3490" s="9">
        <v>81979</v>
      </c>
      <c r="X3490" s="4" t="s">
        <v>11</v>
      </c>
      <c r="Y3490" s="4" t="s">
        <v>1285</v>
      </c>
      <c r="Z3490" s="68">
        <v>45499</v>
      </c>
    </row>
    <row r="3491" spans="1:26" ht="12.75" x14ac:dyDescent="0.35">
      <c r="A34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94</v>
      </c>
      <c r="B3491" s="181" t="str">
        <f>IF(All_Opps[[#This Row],[WeekMod]]&lt;&gt;"",CONCATENATE(All_Opps[[#This Row],[Opp Year]],"-",TEXT(All_Opps[[#This Row],[WeekMod]],"00#")),"")</f>
        <v>2024-094</v>
      </c>
      <c r="C34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94</v>
      </c>
      <c r="D3491" s="181" t="str">
        <f>CONCATENATE(All_Opps[[#This Row],[Opp Year]],"-",TEXT(All_Opps[[#This Row],[Week]],"00#"))</f>
        <v>2024-094</v>
      </c>
      <c r="E3491" s="181">
        <f>IFERROR(VALUE(RIGHT(All_Opps[[#This Row],[Opportunity Name]],2)),"")</f>
        <v>8</v>
      </c>
      <c r="F3491" s="181">
        <f>IFERROR(("20"&amp;LEFT(All_Opps[[#This Row],[Opportunity Name]],2))*1,"")</f>
        <v>2024</v>
      </c>
      <c r="G3491" s="181" t="str">
        <f>MID(All_Opps[[#This Row],[Opportunity Name]],3,2)</f>
        <v>12</v>
      </c>
      <c r="H3491" s="181" t="str">
        <f>LEFT(All_Opps[[#This Row],[Opportunity Name]],7)</f>
        <v>2412 Ev</v>
      </c>
      <c r="I3491" s="181" t="str" cm="1">
        <f t="array" ref="I34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91" s="181" t="str">
        <f>YEAR(All_Opps[[#This Row],[Close_Date]])&amp;"-"&amp;TEXT(MONTH(All_Opps[[#This Row],[Close_Date]]),"00")</f>
        <v>2024-10</v>
      </c>
      <c r="K3491" s="182">
        <f>All_Opps[[#This Row],[Created Date2]]*1</f>
        <v>45579</v>
      </c>
      <c r="L3491" s="183">
        <f>YEAR(All_Opps[[#This Row],[Created_Date]])</f>
        <v>2024</v>
      </c>
      <c r="M3491" s="184">
        <f>WEEKNUM(All_Opps[[#This Row],[Created_Date]],16)</f>
        <v>42</v>
      </c>
      <c r="N3491" s="182">
        <f>All_Opps[[#This Row],[Close Date]]*1</f>
        <v>45581</v>
      </c>
      <c r="O3491" s="185">
        <f>YEAR(All_Opps[[#This Row],[Close_Date]])</f>
        <v>2024</v>
      </c>
      <c r="P3491" s="183">
        <f>MONTH(All_Opps[[#This Row],[Close Date]])</f>
        <v>10</v>
      </c>
      <c r="Q3491" s="181">
        <f>WEEKNUM(All_Opps[[#This Row],[Close Date]],1)</f>
        <v>42</v>
      </c>
      <c r="R349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91" s="4" t="s">
        <v>7295</v>
      </c>
      <c r="T3491" s="4" t="s">
        <v>7296</v>
      </c>
      <c r="U3491" s="68">
        <v>45581</v>
      </c>
      <c r="V3491" s="347" t="s">
        <v>18</v>
      </c>
      <c r="W3491" s="9">
        <v>158879</v>
      </c>
      <c r="X3491" s="4" t="s">
        <v>15</v>
      </c>
      <c r="Y3491" s="4" t="s">
        <v>1285</v>
      </c>
      <c r="Z3491" s="68">
        <v>45579</v>
      </c>
    </row>
    <row r="3492" spans="1:26" ht="12.75" x14ac:dyDescent="0.35">
      <c r="A34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3492" s="181" t="str">
        <f>IF(All_Opps[[#This Row],[WeekMod]]&lt;&gt;"",CONCATENATE(All_Opps[[#This Row],[Opp Year]],"-",TEXT(All_Opps[[#This Row],[WeekMod]],"00#")),"")</f>
        <v>2024-090</v>
      </c>
      <c r="C34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3492" s="181" t="str">
        <f>CONCATENATE(All_Opps[[#This Row],[Opp Year]],"-",TEXT(All_Opps[[#This Row],[Week]],"00#"))</f>
        <v>2024-090</v>
      </c>
      <c r="E3492" s="181">
        <f>IFERROR(VALUE(RIGHT(All_Opps[[#This Row],[Opportunity Name]],2)),"")</f>
        <v>2</v>
      </c>
      <c r="F3492" s="181">
        <f>IFERROR(("20"&amp;LEFT(All_Opps[[#This Row],[Opportunity Name]],2))*1,"")</f>
        <v>2024</v>
      </c>
      <c r="G3492" s="181" t="str">
        <f>MID(All_Opps[[#This Row],[Opportunity Name]],3,2)</f>
        <v>11</v>
      </c>
      <c r="H3492" s="181" t="str">
        <f>LEFT(All_Opps[[#This Row],[Opportunity Name]],7)</f>
        <v>2411-15</v>
      </c>
      <c r="I3492" s="181" t="str" cm="1">
        <f t="array" ref="I34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92" s="181" t="str">
        <f>YEAR(All_Opps[[#This Row],[Close_Date]])&amp;"-"&amp;TEXT(MONTH(All_Opps[[#This Row],[Close_Date]]),"00")</f>
        <v>2024-09</v>
      </c>
      <c r="K3492" s="182">
        <f>All_Opps[[#This Row],[Created Date2]]*1</f>
        <v>45554</v>
      </c>
      <c r="L3492" s="183">
        <f>YEAR(All_Opps[[#This Row],[Created_Date]])</f>
        <v>2024</v>
      </c>
      <c r="M3492" s="184">
        <f>WEEKNUM(All_Opps[[#This Row],[Created_Date]],16)</f>
        <v>38</v>
      </c>
      <c r="N3492" s="182">
        <f>All_Opps[[#This Row],[Close Date]]*1</f>
        <v>45554</v>
      </c>
      <c r="O3492" s="185">
        <f>YEAR(All_Opps[[#This Row],[Close_Date]])</f>
        <v>2024</v>
      </c>
      <c r="P3492" s="183">
        <f>MONTH(All_Opps[[#This Row],[Close Date]])</f>
        <v>9</v>
      </c>
      <c r="Q3492" s="181">
        <f>WEEKNUM(All_Opps[[#This Row],[Close Date]],1)</f>
        <v>38</v>
      </c>
      <c r="R349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92" s="4" t="s">
        <v>7297</v>
      </c>
      <c r="T3492" s="4" t="s">
        <v>7298</v>
      </c>
      <c r="U3492" s="68">
        <v>45554</v>
      </c>
      <c r="V3492" s="347" t="s">
        <v>23</v>
      </c>
      <c r="W3492" s="9">
        <v>337</v>
      </c>
      <c r="X3492" s="4" t="s">
        <v>11</v>
      </c>
      <c r="Y3492" s="4" t="s">
        <v>3685</v>
      </c>
      <c r="Z3492" s="68">
        <v>45554</v>
      </c>
    </row>
    <row r="3493" spans="1:26" ht="12.75" x14ac:dyDescent="0.35">
      <c r="A34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3493" s="181" t="str">
        <f>IF(All_Opps[[#This Row],[WeekMod]]&lt;&gt;"",CONCATENATE(All_Opps[[#This Row],[Opp Year]],"-",TEXT(All_Opps[[#This Row],[WeekMod]],"00#")),"")</f>
        <v>2025-038</v>
      </c>
      <c r="C34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3493" s="181" t="str">
        <f>CONCATENATE(All_Opps[[#This Row],[Opp Year]],"-",TEXT(All_Opps[[#This Row],[Week]],"00#"))</f>
        <v>2025-038</v>
      </c>
      <c r="E3493" s="181">
        <f>IFERROR(VALUE(RIGHT(All_Opps[[#This Row],[Opportunity Name]],2)),"")</f>
        <v>4</v>
      </c>
      <c r="F3493" s="181">
        <f>IFERROR(("20"&amp;LEFT(All_Opps[[#This Row],[Opportunity Name]],2))*1,"")</f>
        <v>2025</v>
      </c>
      <c r="G3493" s="181" t="str">
        <f>MID(All_Opps[[#This Row],[Opportunity Name]],3,2)</f>
        <v>06</v>
      </c>
      <c r="H3493" s="181" t="str">
        <f>LEFT(All_Opps[[#This Row],[Opportunity Name]],7)</f>
        <v>2506 Wi</v>
      </c>
      <c r="I3493" s="181" t="str" cm="1">
        <f t="array" ref="I34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93" s="181" t="str">
        <f>YEAR(All_Opps[[#This Row],[Close_Date]])&amp;"-"&amp;TEXT(MONTH(All_Opps[[#This Row],[Close_Date]]),"00")</f>
        <v>2024-09</v>
      </c>
      <c r="K3493" s="182">
        <f>All_Opps[[#This Row],[Created Date2]]*1</f>
        <v>45530</v>
      </c>
      <c r="L3493" s="183">
        <f>YEAR(All_Opps[[#This Row],[Created_Date]])</f>
        <v>2024</v>
      </c>
      <c r="M3493" s="184">
        <f>WEEKNUM(All_Opps[[#This Row],[Created_Date]],16)</f>
        <v>35</v>
      </c>
      <c r="N3493" s="182">
        <f>All_Opps[[#This Row],[Close Date]]*1</f>
        <v>45551</v>
      </c>
      <c r="O3493" s="185">
        <f>YEAR(All_Opps[[#This Row],[Close_Date]])</f>
        <v>2024</v>
      </c>
      <c r="P3493" s="183">
        <f>MONTH(All_Opps[[#This Row],[Close Date]])</f>
        <v>9</v>
      </c>
      <c r="Q3493" s="181">
        <f>WEEKNUM(All_Opps[[#This Row],[Close Date]],1)</f>
        <v>38</v>
      </c>
      <c r="R34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93" s="4" t="s">
        <v>7299</v>
      </c>
      <c r="T3493" s="4" t="s">
        <v>7300</v>
      </c>
      <c r="U3493" s="68">
        <v>45551</v>
      </c>
      <c r="V3493" s="347" t="s">
        <v>18</v>
      </c>
      <c r="W3493" s="9">
        <v>70163</v>
      </c>
      <c r="X3493" s="4" t="s">
        <v>5</v>
      </c>
      <c r="Y3493" s="4" t="s">
        <v>7055</v>
      </c>
      <c r="Z3493" s="68">
        <v>45530</v>
      </c>
    </row>
    <row r="3494" spans="1:26" ht="12.75" x14ac:dyDescent="0.35">
      <c r="A34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3494" s="181" t="str">
        <f>IF(All_Opps[[#This Row],[WeekMod]]&lt;&gt;"",CONCATENATE(All_Opps[[#This Row],[Opp Year]],"-",TEXT(All_Opps[[#This Row],[WeekMod]],"00#")),"")</f>
        <v>2025-042</v>
      </c>
      <c r="C34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3494" s="181" t="str">
        <f>CONCATENATE(All_Opps[[#This Row],[Opp Year]],"-",TEXT(All_Opps[[#This Row],[Week]],"00#"))</f>
        <v>2025-042</v>
      </c>
      <c r="E3494" s="181">
        <f>IFERROR(VALUE(RIGHT(All_Opps[[#This Row],[Opportunity Name]],2)),"")</f>
        <v>4</v>
      </c>
      <c r="F3494" s="181">
        <f>IFERROR(("20"&amp;LEFT(All_Opps[[#This Row],[Opportunity Name]],2))*1,"")</f>
        <v>2025</v>
      </c>
      <c r="G3494" s="181" t="str">
        <f>MID(All_Opps[[#This Row],[Opportunity Name]],3,2)</f>
        <v>10</v>
      </c>
      <c r="H3494" s="181" t="str">
        <f>LEFT(All_Opps[[#This Row],[Opportunity Name]],7)</f>
        <v>2510 Ya</v>
      </c>
      <c r="I3494" s="181" t="str" cm="1">
        <f t="array" ref="I34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94" s="181" t="str">
        <f>YEAR(All_Opps[[#This Row],[Close_Date]])&amp;"-"&amp;TEXT(MONTH(All_Opps[[#This Row],[Close_Date]]),"00")</f>
        <v>2024-10</v>
      </c>
      <c r="K3494" s="182">
        <f>All_Opps[[#This Row],[Created Date2]]*1</f>
        <v>45567</v>
      </c>
      <c r="L3494" s="183">
        <f>YEAR(All_Opps[[#This Row],[Created_Date]])</f>
        <v>2024</v>
      </c>
      <c r="M3494" s="184">
        <f>WEEKNUM(All_Opps[[#This Row],[Created_Date]],16)</f>
        <v>40</v>
      </c>
      <c r="N3494" s="182">
        <f>All_Opps[[#This Row],[Close Date]]*1</f>
        <v>45578</v>
      </c>
      <c r="O3494" s="185">
        <f>YEAR(All_Opps[[#This Row],[Close_Date]])</f>
        <v>2024</v>
      </c>
      <c r="P3494" s="183">
        <f>MONTH(All_Opps[[#This Row],[Close Date]])</f>
        <v>10</v>
      </c>
      <c r="Q3494" s="181">
        <f>WEEKNUM(All_Opps[[#This Row],[Close Date]],1)</f>
        <v>42</v>
      </c>
      <c r="R349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94" s="4" t="s">
        <v>7301</v>
      </c>
      <c r="T3494" s="4" t="s">
        <v>7302</v>
      </c>
      <c r="U3494" s="68">
        <v>45578</v>
      </c>
      <c r="V3494" s="347" t="s">
        <v>21</v>
      </c>
      <c r="W3494" s="341">
        <v>203355</v>
      </c>
      <c r="X3494" s="4" t="s">
        <v>159</v>
      </c>
      <c r="Y3494" s="4" t="s">
        <v>328</v>
      </c>
      <c r="Z3494" s="68">
        <v>45567</v>
      </c>
    </row>
    <row r="3495" spans="1:26" ht="12.75" x14ac:dyDescent="0.35">
      <c r="A34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3495" s="181" t="str">
        <f>IF(All_Opps[[#This Row],[WeekMod]]&lt;&gt;"",CONCATENATE(All_Opps[[#This Row],[Opp Year]],"-",TEXT(All_Opps[[#This Row],[WeekMod]],"00#")),"")</f>
        <v>2024-090</v>
      </c>
      <c r="C34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3495" s="181" t="str">
        <f>CONCATENATE(All_Opps[[#This Row],[Opp Year]],"-",TEXT(All_Opps[[#This Row],[Week]],"00#"))</f>
        <v>2024-090</v>
      </c>
      <c r="E3495" s="181">
        <f>IFERROR(VALUE(RIGHT(All_Opps[[#This Row],[Opportunity Name]],2)),"")</f>
        <v>4</v>
      </c>
      <c r="F3495" s="181">
        <f>IFERROR(("20"&amp;LEFT(All_Opps[[#This Row],[Opportunity Name]],2))*1,"")</f>
        <v>2024</v>
      </c>
      <c r="G3495" s="181" t="str">
        <f>MID(All_Opps[[#This Row],[Opportunity Name]],3,2)</f>
        <v>12</v>
      </c>
      <c r="H3495" s="181" t="str">
        <f>LEFT(All_Opps[[#This Row],[Opportunity Name]],7)</f>
        <v>2412 We</v>
      </c>
      <c r="I3495" s="181" t="str" cm="1">
        <f t="array" ref="I34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95" s="181" t="str">
        <f>YEAR(All_Opps[[#This Row],[Close_Date]])&amp;"-"&amp;TEXT(MONTH(All_Opps[[#This Row],[Close_Date]]),"00")</f>
        <v>2024-09</v>
      </c>
      <c r="K3495" s="182">
        <f>All_Opps[[#This Row],[Created Date2]]*1</f>
        <v>45508</v>
      </c>
      <c r="L3495" s="183">
        <f>YEAR(All_Opps[[#This Row],[Created_Date]])</f>
        <v>2024</v>
      </c>
      <c r="M3495" s="184">
        <f>WEEKNUM(All_Opps[[#This Row],[Created_Date]],16)</f>
        <v>32</v>
      </c>
      <c r="N3495" s="182">
        <f>All_Opps[[#This Row],[Close Date]]*1</f>
        <v>45556</v>
      </c>
      <c r="O3495" s="185">
        <f>YEAR(All_Opps[[#This Row],[Close_Date]])</f>
        <v>2024</v>
      </c>
      <c r="P3495" s="183">
        <f>MONTH(All_Opps[[#This Row],[Close Date]])</f>
        <v>9</v>
      </c>
      <c r="Q3495" s="181">
        <f>WEEKNUM(All_Opps[[#This Row],[Close Date]],1)</f>
        <v>38</v>
      </c>
      <c r="R349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95" s="4" t="s">
        <v>7303</v>
      </c>
      <c r="T3495" s="4" t="s">
        <v>7304</v>
      </c>
      <c r="U3495" s="68">
        <v>45556</v>
      </c>
      <c r="V3495" s="347" t="s">
        <v>18</v>
      </c>
      <c r="W3495" s="341">
        <v>99387</v>
      </c>
      <c r="X3495" s="4" t="s">
        <v>15</v>
      </c>
      <c r="Y3495" s="4" t="s">
        <v>328</v>
      </c>
      <c r="Z3495" s="68">
        <v>45508</v>
      </c>
    </row>
    <row r="3496" spans="1:26" ht="12.75" x14ac:dyDescent="0.35">
      <c r="A34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3496" s="181" t="str">
        <f>IF(All_Opps[[#This Row],[WeekMod]]&lt;&gt;"",CONCATENATE(All_Opps[[#This Row],[Opp Year]],"-",TEXT(All_Opps[[#This Row],[WeekMod]],"00#")),"")</f>
        <v>2025-037</v>
      </c>
      <c r="C34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3496" s="181" t="str">
        <f>CONCATENATE(All_Opps[[#This Row],[Opp Year]],"-",TEXT(All_Opps[[#This Row],[Week]],"00#"))</f>
        <v>2025-037</v>
      </c>
      <c r="E3496" s="181">
        <f>IFERROR(VALUE(RIGHT(All_Opps[[#This Row],[Opportunity Name]],2)),"")</f>
        <v>18</v>
      </c>
      <c r="F3496" s="181">
        <f>IFERROR(("20"&amp;LEFT(All_Opps[[#This Row],[Opportunity Name]],2))*1,"")</f>
        <v>2025</v>
      </c>
      <c r="G3496" s="181" t="str">
        <f>MID(All_Opps[[#This Row],[Opportunity Name]],3,2)</f>
        <v>06</v>
      </c>
      <c r="H3496" s="181" t="str">
        <f>LEFT(All_Opps[[#This Row],[Opportunity Name]],7)</f>
        <v>2506 Mo</v>
      </c>
      <c r="I3496" s="181" t="str" cm="1">
        <f t="array" ref="I34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96" s="181" t="str">
        <f>YEAR(All_Opps[[#This Row],[Close_Date]])&amp;"-"&amp;TEXT(MONTH(All_Opps[[#This Row],[Close_Date]]),"00")</f>
        <v>2024-09</v>
      </c>
      <c r="K3496" s="182">
        <f>All_Opps[[#This Row],[Created Date2]]*1</f>
        <v>45527</v>
      </c>
      <c r="L3496" s="183">
        <f>YEAR(All_Opps[[#This Row],[Created_Date]])</f>
        <v>2024</v>
      </c>
      <c r="M3496" s="184">
        <f>WEEKNUM(All_Opps[[#This Row],[Created_Date]],16)</f>
        <v>34</v>
      </c>
      <c r="N3496" s="182">
        <f>All_Opps[[#This Row],[Close Date]]*1</f>
        <v>45544</v>
      </c>
      <c r="O3496" s="185">
        <f>YEAR(All_Opps[[#This Row],[Close_Date]])</f>
        <v>2024</v>
      </c>
      <c r="P3496" s="183">
        <f>MONTH(All_Opps[[#This Row],[Close Date]])</f>
        <v>9</v>
      </c>
      <c r="Q3496" s="181">
        <f>WEEKNUM(All_Opps[[#This Row],[Close Date]],1)</f>
        <v>37</v>
      </c>
      <c r="R349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96" s="4" t="s">
        <v>7305</v>
      </c>
      <c r="T3496" s="4" t="s">
        <v>7306</v>
      </c>
      <c r="U3496" s="68">
        <v>45544</v>
      </c>
      <c r="V3496" s="347" t="s">
        <v>18</v>
      </c>
      <c r="W3496" s="341">
        <v>556543</v>
      </c>
      <c r="X3496" s="4" t="s">
        <v>13</v>
      </c>
      <c r="Y3496" s="4" t="s">
        <v>328</v>
      </c>
      <c r="Z3496" s="68">
        <v>45527</v>
      </c>
    </row>
    <row r="3497" spans="1:26" ht="12.75" x14ac:dyDescent="0.35">
      <c r="A34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3497" s="181" t="str">
        <f>IF(All_Opps[[#This Row],[WeekMod]]&lt;&gt;"",CONCATENATE(All_Opps[[#This Row],[Opp Year]],"-",TEXT(All_Opps[[#This Row],[WeekMod]],"00#")),"")</f>
        <v>2025-041</v>
      </c>
      <c r="C34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3497" s="181" t="str">
        <f>CONCATENATE(All_Opps[[#This Row],[Opp Year]],"-",TEXT(All_Opps[[#This Row],[Week]],"00#"))</f>
        <v>2025-041</v>
      </c>
      <c r="E3497" s="181">
        <f>IFERROR(VALUE(RIGHT(All_Opps[[#This Row],[Opportunity Name]],2)),"")</f>
        <v>6</v>
      </c>
      <c r="F3497" s="181">
        <f>IFERROR(("20"&amp;LEFT(All_Opps[[#This Row],[Opportunity Name]],2))*1,"")</f>
        <v>2025</v>
      </c>
      <c r="G3497" s="181" t="str">
        <f>MID(All_Opps[[#This Row],[Opportunity Name]],3,2)</f>
        <v>06</v>
      </c>
      <c r="H3497" s="181" t="str">
        <f>LEFT(All_Opps[[#This Row],[Opportunity Name]],7)</f>
        <v>2506 Pr</v>
      </c>
      <c r="I3497" s="181" t="str" cm="1">
        <f t="array" ref="I34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497" s="181" t="str">
        <f>YEAR(All_Opps[[#This Row],[Close_Date]])&amp;"-"&amp;TEXT(MONTH(All_Opps[[#This Row],[Close_Date]]),"00")</f>
        <v>2024-10</v>
      </c>
      <c r="K3497" s="182">
        <f>All_Opps[[#This Row],[Created Date2]]*1</f>
        <v>45568</v>
      </c>
      <c r="L3497" s="183">
        <f>YEAR(All_Opps[[#This Row],[Created_Date]])</f>
        <v>2024</v>
      </c>
      <c r="M3497" s="184">
        <f>WEEKNUM(All_Opps[[#This Row],[Created_Date]],16)</f>
        <v>40</v>
      </c>
      <c r="N3497" s="182">
        <f>All_Opps[[#This Row],[Close Date]]*1</f>
        <v>45572</v>
      </c>
      <c r="O3497" s="185">
        <f>YEAR(All_Opps[[#This Row],[Close_Date]])</f>
        <v>2024</v>
      </c>
      <c r="P3497" s="183">
        <f>MONTH(All_Opps[[#This Row],[Close Date]])</f>
        <v>10</v>
      </c>
      <c r="Q3497" s="181">
        <f>WEEKNUM(All_Opps[[#This Row],[Close Date]],1)</f>
        <v>41</v>
      </c>
      <c r="R349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497" s="4" t="s">
        <v>7307</v>
      </c>
      <c r="T3497" s="4" t="s">
        <v>7308</v>
      </c>
      <c r="U3497" s="68">
        <v>45572</v>
      </c>
      <c r="V3497" s="347" t="s">
        <v>18</v>
      </c>
      <c r="W3497" s="341">
        <v>94381</v>
      </c>
      <c r="X3497" s="4" t="s">
        <v>6</v>
      </c>
      <c r="Y3497" s="4" t="s">
        <v>328</v>
      </c>
      <c r="Z3497" s="68">
        <v>45568</v>
      </c>
    </row>
    <row r="3498" spans="1:26" ht="12.75" x14ac:dyDescent="0.35">
      <c r="A34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3498" s="181" t="str">
        <f>IF(All_Opps[[#This Row],[WeekMod]]&lt;&gt;"",CONCATENATE(All_Opps[[#This Row],[Opp Year]],"-",TEXT(All_Opps[[#This Row],[WeekMod]],"00#")),"")</f>
        <v>2025-038</v>
      </c>
      <c r="C34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3498" s="181" t="str">
        <f>CONCATENATE(All_Opps[[#This Row],[Opp Year]],"-",TEXT(All_Opps[[#This Row],[Week]],"00#"))</f>
        <v>2025-038</v>
      </c>
      <c r="E3498" s="181">
        <f>IFERROR(VALUE(RIGHT(All_Opps[[#This Row],[Opportunity Name]],2)),"")</f>
        <v>1</v>
      </c>
      <c r="F3498" s="181">
        <f>IFERROR(("20"&amp;LEFT(All_Opps[[#This Row],[Opportunity Name]],2))*1,"")</f>
        <v>2025</v>
      </c>
      <c r="G3498" s="181" t="str">
        <f>MID(All_Opps[[#This Row],[Opportunity Name]],3,2)</f>
        <v>01</v>
      </c>
      <c r="H3498" s="181" t="str">
        <f>LEFT(All_Opps[[#This Row],[Opportunity Name]],7)</f>
        <v>2501-06</v>
      </c>
      <c r="I3498" s="181" t="str" cm="1">
        <f t="array" ref="I34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98" s="181" t="str">
        <f>YEAR(All_Opps[[#This Row],[Close_Date]])&amp;"-"&amp;TEXT(MONTH(All_Opps[[#This Row],[Close_Date]]),"00")</f>
        <v>2024-09</v>
      </c>
      <c r="K3498" s="182">
        <f>All_Opps[[#This Row],[Created Date2]]*1</f>
        <v>45535</v>
      </c>
      <c r="L3498" s="183">
        <f>YEAR(All_Opps[[#This Row],[Created_Date]])</f>
        <v>2024</v>
      </c>
      <c r="M3498" s="184">
        <f>WEEKNUM(All_Opps[[#This Row],[Created_Date]],16)</f>
        <v>36</v>
      </c>
      <c r="N3498" s="182">
        <f>All_Opps[[#This Row],[Close Date]]*1</f>
        <v>45551</v>
      </c>
      <c r="O3498" s="185">
        <f>YEAR(All_Opps[[#This Row],[Close_Date]])</f>
        <v>2024</v>
      </c>
      <c r="P3498" s="183">
        <f>MONTH(All_Opps[[#This Row],[Close Date]])</f>
        <v>9</v>
      </c>
      <c r="Q3498" s="181">
        <f>WEEKNUM(All_Opps[[#This Row],[Close Date]],1)</f>
        <v>38</v>
      </c>
      <c r="R349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123</v>
      </c>
      <c r="S3498" s="4" t="s">
        <v>7309</v>
      </c>
      <c r="T3498" s="4" t="s">
        <v>7310</v>
      </c>
      <c r="U3498" s="68">
        <v>45551</v>
      </c>
      <c r="V3498" s="347" t="s">
        <v>19</v>
      </c>
      <c r="W3498" s="9">
        <v>13952</v>
      </c>
      <c r="X3498" s="4" t="s">
        <v>11</v>
      </c>
      <c r="Y3498" s="4" t="s">
        <v>1285</v>
      </c>
      <c r="Z3498" s="68">
        <v>45535</v>
      </c>
    </row>
    <row r="3499" spans="1:26" ht="12.75" x14ac:dyDescent="0.35">
      <c r="A34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3499" s="181" t="str">
        <f>IF(All_Opps[[#This Row],[WeekMod]]&lt;&gt;"",CONCATENATE(All_Opps[[#This Row],[Opp Year]],"-",TEXT(All_Opps[[#This Row],[WeekMod]],"00#")),"")</f>
        <v>2025-036</v>
      </c>
      <c r="C34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3499" s="181" t="str">
        <f>CONCATENATE(All_Opps[[#This Row],[Opp Year]],"-",TEXT(All_Opps[[#This Row],[Week]],"00#"))</f>
        <v>2025-036</v>
      </c>
      <c r="E3499" s="181">
        <f>IFERROR(VALUE(RIGHT(All_Opps[[#This Row],[Opportunity Name]],2)),"")</f>
        <v>2</v>
      </c>
      <c r="F3499" s="181">
        <f>IFERROR(("20"&amp;LEFT(All_Opps[[#This Row],[Opportunity Name]],2))*1,"")</f>
        <v>2025</v>
      </c>
      <c r="G3499" s="181" t="str">
        <f>MID(All_Opps[[#This Row],[Opportunity Name]],3,2)</f>
        <v>01</v>
      </c>
      <c r="H3499" s="181" t="str">
        <f>LEFT(All_Opps[[#This Row],[Opportunity Name]],7)</f>
        <v>2501-06</v>
      </c>
      <c r="I3499" s="181" t="str" cm="1">
        <f t="array" ref="I34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499" s="181" t="str">
        <f>YEAR(All_Opps[[#This Row],[Close_Date]])&amp;"-"&amp;TEXT(MONTH(All_Opps[[#This Row],[Close_Date]]),"00")</f>
        <v>2024-09</v>
      </c>
      <c r="K3499" s="182">
        <f>All_Opps[[#This Row],[Created Date2]]*1</f>
        <v>45542</v>
      </c>
      <c r="L3499" s="183">
        <f>YEAR(All_Opps[[#This Row],[Created_Date]])</f>
        <v>2024</v>
      </c>
      <c r="M3499" s="184">
        <f>WEEKNUM(All_Opps[[#This Row],[Created_Date]],16)</f>
        <v>37</v>
      </c>
      <c r="N3499" s="182">
        <f>All_Opps[[#This Row],[Close Date]]*1</f>
        <v>45542</v>
      </c>
      <c r="O3499" s="185">
        <f>YEAR(All_Opps[[#This Row],[Close_Date]])</f>
        <v>2024</v>
      </c>
      <c r="P3499" s="183">
        <f>MONTH(All_Opps[[#This Row],[Close Date]])</f>
        <v>9</v>
      </c>
      <c r="Q3499" s="181">
        <f>WEEKNUM(All_Opps[[#This Row],[Close Date]],1)</f>
        <v>36</v>
      </c>
      <c r="R349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116</v>
      </c>
      <c r="S3499" s="4" t="s">
        <v>7311</v>
      </c>
      <c r="T3499" s="4" t="s">
        <v>7312</v>
      </c>
      <c r="U3499" s="68">
        <v>45542</v>
      </c>
      <c r="V3499" s="347" t="s">
        <v>19</v>
      </c>
      <c r="W3499" s="9">
        <v>16758</v>
      </c>
      <c r="X3499" s="4" t="s">
        <v>11</v>
      </c>
      <c r="Y3499" s="4" t="s">
        <v>1285</v>
      </c>
      <c r="Z3499" s="68">
        <v>45542</v>
      </c>
    </row>
    <row r="3500" spans="1:26" ht="12.75" x14ac:dyDescent="0.35">
      <c r="A35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3500" s="181" t="str">
        <f>IF(All_Opps[[#This Row],[WeekMod]]&lt;&gt;"",CONCATENATE(All_Opps[[#This Row],[Opp Year]],"-",TEXT(All_Opps[[#This Row],[WeekMod]],"00#")),"")</f>
        <v>2025-036</v>
      </c>
      <c r="C35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3500" s="181" t="str">
        <f>CONCATENATE(All_Opps[[#This Row],[Opp Year]],"-",TEXT(All_Opps[[#This Row],[Week]],"00#"))</f>
        <v>2025-036</v>
      </c>
      <c r="E3500" s="181">
        <f>IFERROR(VALUE(RIGHT(All_Opps[[#This Row],[Opportunity Name]],2)),"")</f>
        <v>4</v>
      </c>
      <c r="F3500" s="181">
        <f>IFERROR(("20"&amp;LEFT(All_Opps[[#This Row],[Opportunity Name]],2))*1,"")</f>
        <v>2025</v>
      </c>
      <c r="G3500" s="181" t="str">
        <f>MID(All_Opps[[#This Row],[Opportunity Name]],3,2)</f>
        <v>08</v>
      </c>
      <c r="H3500" s="181" t="str">
        <f>LEFT(All_Opps[[#This Row],[Opportunity Name]],7)</f>
        <v>2508-13</v>
      </c>
      <c r="I3500" s="181" t="str" cm="1">
        <f t="array" ref="I35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00" s="181" t="str">
        <f>YEAR(All_Opps[[#This Row],[Close_Date]])&amp;"-"&amp;TEXT(MONTH(All_Opps[[#This Row],[Close_Date]]),"00")</f>
        <v>2024-09</v>
      </c>
      <c r="K3500" s="182">
        <f>All_Opps[[#This Row],[Created Date2]]*1</f>
        <v>45525</v>
      </c>
      <c r="L3500" s="183">
        <f>YEAR(All_Opps[[#This Row],[Created_Date]])</f>
        <v>2024</v>
      </c>
      <c r="M3500" s="184">
        <f>WEEKNUM(All_Opps[[#This Row],[Created_Date]],16)</f>
        <v>34</v>
      </c>
      <c r="N3500" s="182">
        <f>All_Opps[[#This Row],[Close Date]]*1</f>
        <v>45536</v>
      </c>
      <c r="O3500" s="185">
        <f>YEAR(All_Opps[[#This Row],[Close_Date]])</f>
        <v>2024</v>
      </c>
      <c r="P3500" s="183">
        <f>MONTH(All_Opps[[#This Row],[Close Date]])</f>
        <v>9</v>
      </c>
      <c r="Q3500" s="181">
        <f>WEEKNUM(All_Opps[[#This Row],[Close Date]],1)</f>
        <v>36</v>
      </c>
      <c r="R350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345</v>
      </c>
      <c r="S3500" s="4" t="s">
        <v>7313</v>
      </c>
      <c r="T3500" s="4" t="s">
        <v>7314</v>
      </c>
      <c r="U3500" s="68">
        <v>45536</v>
      </c>
      <c r="V3500" s="347" t="s">
        <v>19</v>
      </c>
      <c r="W3500" s="9">
        <v>120330</v>
      </c>
      <c r="X3500" s="4" t="s">
        <v>15</v>
      </c>
      <c r="Y3500" s="4" t="s">
        <v>1285</v>
      </c>
      <c r="Z3500" s="68">
        <v>45525</v>
      </c>
    </row>
    <row r="3501" spans="1:26" ht="12.75" x14ac:dyDescent="0.35">
      <c r="A35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3501" s="181" t="str">
        <f>IF(All_Opps[[#This Row],[WeekMod]]&lt;&gt;"",CONCATENATE(All_Opps[[#This Row],[Opp Year]],"-",TEXT(All_Opps[[#This Row],[WeekMod]],"00#")),"")</f>
        <v>2025-043</v>
      </c>
      <c r="C35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3501" s="181" t="str">
        <f>CONCATENATE(All_Opps[[#This Row],[Opp Year]],"-",TEXT(All_Opps[[#This Row],[Week]],"00#"))</f>
        <v>2025-043</v>
      </c>
      <c r="E3501" s="181">
        <f>IFERROR(VALUE(RIGHT(All_Opps[[#This Row],[Opportunity Name]],2)),"")</f>
        <v>2</v>
      </c>
      <c r="F3501" s="181">
        <f>IFERROR(("20"&amp;LEFT(All_Opps[[#This Row],[Opportunity Name]],2))*1,"")</f>
        <v>2025</v>
      </c>
      <c r="G3501" s="181" t="str">
        <f>MID(All_Opps[[#This Row],[Opportunity Name]],3,2)</f>
        <v>09</v>
      </c>
      <c r="H3501" s="181" t="str">
        <f>LEFT(All_Opps[[#This Row],[Opportunity Name]],7)</f>
        <v>2509 Be</v>
      </c>
      <c r="I3501" s="181" t="str" cm="1">
        <f t="array" ref="I35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01" s="181" t="str">
        <f>YEAR(All_Opps[[#This Row],[Close_Date]])&amp;"-"&amp;TEXT(MONTH(All_Opps[[#This Row],[Close_Date]]),"00")</f>
        <v>2024-10</v>
      </c>
      <c r="K3501" s="182">
        <f>All_Opps[[#This Row],[Created Date2]]*1</f>
        <v>45551</v>
      </c>
      <c r="L3501" s="183">
        <f>YEAR(All_Opps[[#This Row],[Created_Date]])</f>
        <v>2024</v>
      </c>
      <c r="M3501" s="184">
        <f>WEEKNUM(All_Opps[[#This Row],[Created_Date]],16)</f>
        <v>38</v>
      </c>
      <c r="N3501" s="182">
        <f>All_Opps[[#This Row],[Close Date]]*1</f>
        <v>45585</v>
      </c>
      <c r="O3501" s="185">
        <f>YEAR(All_Opps[[#This Row],[Close_Date]])</f>
        <v>2024</v>
      </c>
      <c r="P3501" s="183">
        <f>MONTH(All_Opps[[#This Row],[Close Date]])</f>
        <v>10</v>
      </c>
      <c r="Q3501" s="181">
        <f>WEEKNUM(All_Opps[[#This Row],[Close Date]],1)</f>
        <v>43</v>
      </c>
      <c r="R35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01" s="4" t="s">
        <v>7315</v>
      </c>
      <c r="T3501" s="4" t="s">
        <v>7316</v>
      </c>
      <c r="U3501" s="68">
        <v>45585</v>
      </c>
      <c r="V3501" s="347" t="s">
        <v>21</v>
      </c>
      <c r="W3501" s="9">
        <v>18527</v>
      </c>
      <c r="X3501" s="4" t="s">
        <v>11</v>
      </c>
      <c r="Y3501" s="4" t="s">
        <v>7108</v>
      </c>
      <c r="Z3501" s="68">
        <v>45551</v>
      </c>
    </row>
    <row r="3502" spans="1:26" ht="12.75" x14ac:dyDescent="0.35">
      <c r="A35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3502" s="181" t="str">
        <f>IF(All_Opps[[#This Row],[WeekMod]]&lt;&gt;"",CONCATENATE(All_Opps[[#This Row],[Opp Year]],"-",TEXT(All_Opps[[#This Row],[WeekMod]],"00#")),"")</f>
        <v>2025-041</v>
      </c>
      <c r="C35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3502" s="181" t="str">
        <f>CONCATENATE(All_Opps[[#This Row],[Opp Year]],"-",TEXT(All_Opps[[#This Row],[Week]],"00#"))</f>
        <v>2025-041</v>
      </c>
      <c r="E3502" s="181">
        <f>IFERROR(VALUE(RIGHT(All_Opps[[#This Row],[Opportunity Name]],2)),"")</f>
        <v>2</v>
      </c>
      <c r="F3502" s="181">
        <f>IFERROR(("20"&amp;LEFT(All_Opps[[#This Row],[Opportunity Name]],2))*1,"")</f>
        <v>2025</v>
      </c>
      <c r="G3502" s="181" t="str">
        <f>MID(All_Opps[[#This Row],[Opportunity Name]],3,2)</f>
        <v>08</v>
      </c>
      <c r="H3502" s="181" t="str">
        <f>LEFT(All_Opps[[#This Row],[Opportunity Name]],7)</f>
        <v>2508 Ra</v>
      </c>
      <c r="I3502" s="181" t="str" cm="1">
        <f t="array" ref="I35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02" s="181" t="str">
        <f>YEAR(All_Opps[[#This Row],[Close_Date]])&amp;"-"&amp;TEXT(MONTH(All_Opps[[#This Row],[Close_Date]]),"00")</f>
        <v>2024-10</v>
      </c>
      <c r="K3502" s="182">
        <f>All_Opps[[#This Row],[Created Date2]]*1</f>
        <v>45548</v>
      </c>
      <c r="L3502" s="183">
        <f>YEAR(All_Opps[[#This Row],[Created_Date]])</f>
        <v>2024</v>
      </c>
      <c r="M3502" s="184">
        <f>WEEKNUM(All_Opps[[#This Row],[Created_Date]],16)</f>
        <v>37</v>
      </c>
      <c r="N3502" s="182">
        <f>All_Opps[[#This Row],[Close Date]]*1</f>
        <v>45575</v>
      </c>
      <c r="O3502" s="185">
        <f>YEAR(All_Opps[[#This Row],[Close_Date]])</f>
        <v>2024</v>
      </c>
      <c r="P3502" s="183">
        <f>MONTH(All_Opps[[#This Row],[Close Date]])</f>
        <v>10</v>
      </c>
      <c r="Q3502" s="181">
        <f>WEEKNUM(All_Opps[[#This Row],[Close Date]],1)</f>
        <v>41</v>
      </c>
      <c r="R350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02" s="4" t="s">
        <v>7317</v>
      </c>
      <c r="T3502" s="4" t="s">
        <v>7318</v>
      </c>
      <c r="U3502" s="68">
        <v>45575</v>
      </c>
      <c r="V3502" s="347" t="s">
        <v>21</v>
      </c>
      <c r="W3502" s="9">
        <v>75743</v>
      </c>
      <c r="X3502" s="4" t="s">
        <v>6</v>
      </c>
      <c r="Y3502" s="4" t="s">
        <v>1285</v>
      </c>
      <c r="Z3502" s="68">
        <v>45548</v>
      </c>
    </row>
    <row r="3503" spans="1:26" ht="12.75" x14ac:dyDescent="0.35">
      <c r="A35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3503" s="181" t="str">
        <f>IF(All_Opps[[#This Row],[WeekMod]]&lt;&gt;"",CONCATENATE(All_Opps[[#This Row],[Opp Year]],"-",TEXT(All_Opps[[#This Row],[WeekMod]],"00#")),"")</f>
        <v>2025-040</v>
      </c>
      <c r="C35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3503" s="181" t="str">
        <f>CONCATENATE(All_Opps[[#This Row],[Opp Year]],"-",TEXT(All_Opps[[#This Row],[Week]],"00#"))</f>
        <v>2025-040</v>
      </c>
      <c r="E3503" s="181">
        <f>IFERROR(VALUE(RIGHT(All_Opps[[#This Row],[Opportunity Name]],2)),"")</f>
        <v>2</v>
      </c>
      <c r="F3503" s="181">
        <f>IFERROR(("20"&amp;LEFT(All_Opps[[#This Row],[Opportunity Name]],2))*1,"")</f>
        <v>2025</v>
      </c>
      <c r="G3503" s="181" t="str">
        <f>MID(All_Opps[[#This Row],[Opportunity Name]],3,2)</f>
        <v>04</v>
      </c>
      <c r="H3503" s="181" t="str">
        <f>LEFT(All_Opps[[#This Row],[Opportunity Name]],7)</f>
        <v>2504 Ca</v>
      </c>
      <c r="I3503" s="181" t="str" cm="1">
        <f t="array" ref="I35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03" s="181" t="str">
        <f>YEAR(All_Opps[[#This Row],[Close_Date]])&amp;"-"&amp;TEXT(MONTH(All_Opps[[#This Row],[Close_Date]]),"00")</f>
        <v>2024-10</v>
      </c>
      <c r="K3503" s="182">
        <f>All_Opps[[#This Row],[Created Date2]]*1</f>
        <v>45544</v>
      </c>
      <c r="L3503" s="183">
        <f>YEAR(All_Opps[[#This Row],[Created_Date]])</f>
        <v>2024</v>
      </c>
      <c r="M3503" s="184">
        <f>WEEKNUM(All_Opps[[#This Row],[Created_Date]],16)</f>
        <v>37</v>
      </c>
      <c r="N3503" s="182">
        <f>All_Opps[[#This Row],[Close Date]]*1</f>
        <v>45566</v>
      </c>
      <c r="O3503" s="185">
        <f>YEAR(All_Opps[[#This Row],[Close_Date]])</f>
        <v>2024</v>
      </c>
      <c r="P3503" s="183">
        <f>MONTH(All_Opps[[#This Row],[Close Date]])</f>
        <v>10</v>
      </c>
      <c r="Q3503" s="181">
        <f>WEEKNUM(All_Opps[[#This Row],[Close Date]],1)</f>
        <v>40</v>
      </c>
      <c r="R35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03" s="4" t="s">
        <v>7319</v>
      </c>
      <c r="T3503" s="4" t="s">
        <v>7320</v>
      </c>
      <c r="U3503" s="68">
        <v>45566</v>
      </c>
      <c r="V3503" s="347" t="s">
        <v>21</v>
      </c>
      <c r="W3503" s="9">
        <v>58071</v>
      </c>
      <c r="X3503" s="4" t="s">
        <v>159</v>
      </c>
      <c r="Y3503" s="4" t="s">
        <v>7108</v>
      </c>
      <c r="Z3503" s="68">
        <v>45544</v>
      </c>
    </row>
    <row r="3504" spans="1:26" ht="12.75" x14ac:dyDescent="0.35">
      <c r="A35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3504" s="181" t="str">
        <f>IF(All_Opps[[#This Row],[WeekMod]]&lt;&gt;"",CONCATENATE(All_Opps[[#This Row],[Opp Year]],"-",TEXT(All_Opps[[#This Row],[WeekMod]],"00#")),"")</f>
        <v>2025-044</v>
      </c>
      <c r="C35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3504" s="181" t="str">
        <f>CONCATENATE(All_Opps[[#This Row],[Opp Year]],"-",TEXT(All_Opps[[#This Row],[Week]],"00#"))</f>
        <v>2025-044</v>
      </c>
      <c r="E3504" s="181">
        <f>IFERROR(VALUE(RIGHT(All_Opps[[#This Row],[Opportunity Name]],2)),"")</f>
        <v>2</v>
      </c>
      <c r="F3504" s="181">
        <f>IFERROR(("20"&amp;LEFT(All_Opps[[#This Row],[Opportunity Name]],2))*1,"")</f>
        <v>2025</v>
      </c>
      <c r="G3504" s="181" t="str">
        <f>MID(All_Opps[[#This Row],[Opportunity Name]],3,2)</f>
        <v>06</v>
      </c>
      <c r="H3504" s="181" t="str">
        <f>LEFT(All_Opps[[#This Row],[Opportunity Name]],7)</f>
        <v>2506-16</v>
      </c>
      <c r="I3504" s="181" t="str" cm="1">
        <f t="array" ref="I35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04" s="181" t="str">
        <f>YEAR(All_Opps[[#This Row],[Close_Date]])&amp;"-"&amp;TEXT(MONTH(All_Opps[[#This Row],[Close_Date]]),"00")</f>
        <v>2024-10</v>
      </c>
      <c r="K3504" s="182">
        <f>All_Opps[[#This Row],[Created Date2]]*1</f>
        <v>45572</v>
      </c>
      <c r="L3504" s="183">
        <f>YEAR(All_Opps[[#This Row],[Created_Date]])</f>
        <v>2024</v>
      </c>
      <c r="M3504" s="184">
        <f>WEEKNUM(All_Opps[[#This Row],[Created_Date]],16)</f>
        <v>41</v>
      </c>
      <c r="N3504" s="182">
        <f>All_Opps[[#This Row],[Close Date]]*1</f>
        <v>45593</v>
      </c>
      <c r="O3504" s="185">
        <f>YEAR(All_Opps[[#This Row],[Close_Date]])</f>
        <v>2024</v>
      </c>
      <c r="P3504" s="183">
        <f>MONTH(All_Opps[[#This Row],[Close Date]])</f>
        <v>10</v>
      </c>
      <c r="Q3504" s="181">
        <f>WEEKNUM(All_Opps[[#This Row],[Close Date]],1)</f>
        <v>44</v>
      </c>
      <c r="R350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237</v>
      </c>
      <c r="S3504" s="4" t="s">
        <v>7321</v>
      </c>
      <c r="T3504" s="4" t="s">
        <v>7322</v>
      </c>
      <c r="U3504" s="68">
        <v>45593</v>
      </c>
      <c r="V3504" s="347" t="s">
        <v>19</v>
      </c>
      <c r="W3504" s="341">
        <v>48487</v>
      </c>
      <c r="X3504" s="4" t="s">
        <v>15</v>
      </c>
      <c r="Y3504" s="4" t="s">
        <v>328</v>
      </c>
      <c r="Z3504" s="68">
        <v>45572</v>
      </c>
    </row>
    <row r="3505" spans="1:26" ht="12.75" x14ac:dyDescent="0.35">
      <c r="A35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3505" s="181" t="str">
        <f>IF(All_Opps[[#This Row],[WeekMod]]&lt;&gt;"",CONCATENATE(All_Opps[[#This Row],[Opp Year]],"-",TEXT(All_Opps[[#This Row],[WeekMod]],"00#")),"")</f>
        <v>2024-090</v>
      </c>
      <c r="C35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3505" s="181" t="str">
        <f>CONCATENATE(All_Opps[[#This Row],[Opp Year]],"-",TEXT(All_Opps[[#This Row],[Week]],"00#"))</f>
        <v>2024-090</v>
      </c>
      <c r="E3505" s="181">
        <f>IFERROR(VALUE(RIGHT(All_Opps[[#This Row],[Opportunity Name]],2)),"")</f>
        <v>2</v>
      </c>
      <c r="F3505" s="181">
        <f>IFERROR(("20"&amp;LEFT(All_Opps[[#This Row],[Opportunity Name]],2))*1,"")</f>
        <v>2024</v>
      </c>
      <c r="G3505" s="181" t="str">
        <f>MID(All_Opps[[#This Row],[Opportunity Name]],3,2)</f>
        <v>11</v>
      </c>
      <c r="H3505" s="181" t="str">
        <f>LEFT(All_Opps[[#This Row],[Opportunity Name]],7)</f>
        <v>2411 La</v>
      </c>
      <c r="I3505" s="181" t="str" cm="1">
        <f t="array" ref="I35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05" s="181" t="str">
        <f>YEAR(All_Opps[[#This Row],[Close_Date]])&amp;"-"&amp;TEXT(MONTH(All_Opps[[#This Row],[Close_Date]]),"00")</f>
        <v>2024-09</v>
      </c>
      <c r="K3505" s="182">
        <f>All_Opps[[#This Row],[Created Date2]]*1</f>
        <v>45540</v>
      </c>
      <c r="L3505" s="183">
        <f>YEAR(All_Opps[[#This Row],[Created_Date]])</f>
        <v>2024</v>
      </c>
      <c r="M3505" s="184">
        <f>WEEKNUM(All_Opps[[#This Row],[Created_Date]],16)</f>
        <v>36</v>
      </c>
      <c r="N3505" s="182">
        <f>All_Opps[[#This Row],[Close Date]]*1</f>
        <v>45556</v>
      </c>
      <c r="O3505" s="185">
        <f>YEAR(All_Opps[[#This Row],[Close_Date]])</f>
        <v>2024</v>
      </c>
      <c r="P3505" s="183">
        <f>MONTH(All_Opps[[#This Row],[Close Date]])</f>
        <v>9</v>
      </c>
      <c r="Q3505" s="181">
        <f>WEEKNUM(All_Opps[[#This Row],[Close Date]],1)</f>
        <v>38</v>
      </c>
      <c r="R350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05" s="4" t="s">
        <v>7323</v>
      </c>
      <c r="T3505" s="4" t="s">
        <v>7324</v>
      </c>
      <c r="U3505" s="68">
        <v>45556</v>
      </c>
      <c r="V3505" s="347" t="s">
        <v>18</v>
      </c>
      <c r="W3505" s="9">
        <v>35194</v>
      </c>
      <c r="X3505" s="4" t="s">
        <v>13</v>
      </c>
      <c r="Y3505" s="4" t="s">
        <v>1285</v>
      </c>
      <c r="Z3505" s="68">
        <v>45540</v>
      </c>
    </row>
    <row r="3506" spans="1:26" ht="12.75" x14ac:dyDescent="0.35">
      <c r="A35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95</v>
      </c>
      <c r="B3506" s="181" t="str">
        <f>IF(All_Opps[[#This Row],[WeekMod]]&lt;&gt;"",CONCATENATE(All_Opps[[#This Row],[Opp Year]],"-",TEXT(All_Opps[[#This Row],[WeekMod]],"00#")),"")</f>
        <v>2024-095</v>
      </c>
      <c r="C35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95</v>
      </c>
      <c r="D3506" s="181" t="str">
        <f>CONCATENATE(All_Opps[[#This Row],[Opp Year]],"-",TEXT(All_Opps[[#This Row],[Week]],"00#"))</f>
        <v>2024-095</v>
      </c>
      <c r="E3506" s="181">
        <f>IFERROR(VALUE(RIGHT(All_Opps[[#This Row],[Opportunity Name]],2)),"")</f>
        <v>2</v>
      </c>
      <c r="F3506" s="181">
        <f>IFERROR(("20"&amp;LEFT(All_Opps[[#This Row],[Opportunity Name]],2))*1,"")</f>
        <v>2024</v>
      </c>
      <c r="G3506" s="181" t="str">
        <f>MID(All_Opps[[#This Row],[Opportunity Name]],3,2)</f>
        <v>12</v>
      </c>
      <c r="H3506" s="181" t="str">
        <f>LEFT(All_Opps[[#This Row],[Opportunity Name]],7)</f>
        <v>2412 In</v>
      </c>
      <c r="I3506" s="181" t="str" cm="1">
        <f t="array" ref="I35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06" s="181" t="str">
        <f>YEAR(All_Opps[[#This Row],[Close_Date]])&amp;"-"&amp;TEXT(MONTH(All_Opps[[#This Row],[Close_Date]]),"00")</f>
        <v>2024-10</v>
      </c>
      <c r="K3506" s="182">
        <f>All_Opps[[#This Row],[Created Date2]]*1</f>
        <v>45570</v>
      </c>
      <c r="L3506" s="183">
        <f>YEAR(All_Opps[[#This Row],[Created_Date]])</f>
        <v>2024</v>
      </c>
      <c r="M3506" s="184">
        <f>WEEKNUM(All_Opps[[#This Row],[Created_Date]],16)</f>
        <v>41</v>
      </c>
      <c r="N3506" s="182">
        <f>All_Opps[[#This Row],[Close Date]]*1</f>
        <v>45585</v>
      </c>
      <c r="O3506" s="185">
        <f>YEAR(All_Opps[[#This Row],[Close_Date]])</f>
        <v>2024</v>
      </c>
      <c r="P3506" s="183">
        <f>MONTH(All_Opps[[#This Row],[Close Date]])</f>
        <v>10</v>
      </c>
      <c r="Q3506" s="181">
        <f>WEEKNUM(All_Opps[[#This Row],[Close Date]],1)</f>
        <v>43</v>
      </c>
      <c r="R35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06" s="4" t="s">
        <v>7325</v>
      </c>
      <c r="T3506" s="4" t="s">
        <v>7326</v>
      </c>
      <c r="U3506" s="68">
        <v>45585</v>
      </c>
      <c r="V3506" s="347" t="s">
        <v>18</v>
      </c>
      <c r="W3506" s="9">
        <v>70254</v>
      </c>
      <c r="X3506" s="4" t="s">
        <v>10</v>
      </c>
      <c r="Y3506" s="4" t="s">
        <v>7055</v>
      </c>
      <c r="Z3506" s="68">
        <v>45570</v>
      </c>
    </row>
    <row r="3507" spans="1:26" ht="12.75" x14ac:dyDescent="0.35">
      <c r="A35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3507" s="181" t="str">
        <f>IF(All_Opps[[#This Row],[WeekMod]]&lt;&gt;"",CONCATENATE(All_Opps[[#This Row],[Opp Year]],"-",TEXT(All_Opps[[#This Row],[WeekMod]],"00#")),"")</f>
        <v>2025-038</v>
      </c>
      <c r="C35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3507" s="181" t="str">
        <f>CONCATENATE(All_Opps[[#This Row],[Opp Year]],"-",TEXT(All_Opps[[#This Row],[Week]],"00#"))</f>
        <v>2025-038</v>
      </c>
      <c r="E3507" s="181">
        <f>IFERROR(VALUE(RIGHT(All_Opps[[#This Row],[Opportunity Name]],2)),"")</f>
        <v>2</v>
      </c>
      <c r="F3507" s="181">
        <f>IFERROR(("20"&amp;LEFT(All_Opps[[#This Row],[Opportunity Name]],2))*1,"")</f>
        <v>2025</v>
      </c>
      <c r="G3507" s="181" t="str">
        <f>MID(All_Opps[[#This Row],[Opportunity Name]],3,2)</f>
        <v>07</v>
      </c>
      <c r="H3507" s="181" t="str">
        <f>LEFT(All_Opps[[#This Row],[Opportunity Name]],7)</f>
        <v>2507-13</v>
      </c>
      <c r="I3507" s="181" t="str" cm="1">
        <f t="array" ref="I35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07" s="181" t="str">
        <f>YEAR(All_Opps[[#This Row],[Close_Date]])&amp;"-"&amp;TEXT(MONTH(All_Opps[[#This Row],[Close_Date]]),"00")</f>
        <v>2024-09</v>
      </c>
      <c r="K3507" s="182">
        <f>All_Opps[[#This Row],[Created Date2]]*1</f>
        <v>45537</v>
      </c>
      <c r="L3507" s="183">
        <f>YEAR(All_Opps[[#This Row],[Created_Date]])</f>
        <v>2024</v>
      </c>
      <c r="M3507" s="184">
        <f>WEEKNUM(All_Opps[[#This Row],[Created_Date]],16)</f>
        <v>36</v>
      </c>
      <c r="N3507" s="182">
        <f>All_Opps[[#This Row],[Close Date]]*1</f>
        <v>45551</v>
      </c>
      <c r="O3507" s="185">
        <f>YEAR(All_Opps[[#This Row],[Close_Date]])</f>
        <v>2024</v>
      </c>
      <c r="P3507" s="183">
        <f>MONTH(All_Opps[[#This Row],[Close Date]])</f>
        <v>9</v>
      </c>
      <c r="Q3507" s="181">
        <f>WEEKNUM(All_Opps[[#This Row],[Close Date]],1)</f>
        <v>38</v>
      </c>
      <c r="R350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302</v>
      </c>
      <c r="S3507" s="4" t="s">
        <v>7327</v>
      </c>
      <c r="T3507" s="4" t="s">
        <v>7328</v>
      </c>
      <c r="U3507" s="68">
        <v>45551</v>
      </c>
      <c r="V3507" s="347" t="s">
        <v>19</v>
      </c>
      <c r="W3507" s="9">
        <v>79090</v>
      </c>
      <c r="X3507" s="4" t="s">
        <v>6</v>
      </c>
      <c r="Y3507" s="4" t="s">
        <v>7055</v>
      </c>
      <c r="Z3507" s="68">
        <v>45537</v>
      </c>
    </row>
    <row r="3508" spans="1:26" ht="12.75" x14ac:dyDescent="0.35">
      <c r="A35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3508" s="181" t="str">
        <f>IF(All_Opps[[#This Row],[WeekMod]]&lt;&gt;"",CONCATENATE(All_Opps[[#This Row],[Opp Year]],"-",TEXT(All_Opps[[#This Row],[WeekMod]],"00#")),"")</f>
        <v>2025-037</v>
      </c>
      <c r="C35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3508" s="181" t="str">
        <f>CONCATENATE(All_Opps[[#This Row],[Opp Year]],"-",TEXT(All_Opps[[#This Row],[Week]],"00#"))</f>
        <v>2025-037</v>
      </c>
      <c r="E3508" s="181">
        <f>IFERROR(VALUE(RIGHT(All_Opps[[#This Row],[Opportunity Name]],2)),"")</f>
        <v>2</v>
      </c>
      <c r="F3508" s="181">
        <f>IFERROR(("20"&amp;LEFT(All_Opps[[#This Row],[Opportunity Name]],2))*1,"")</f>
        <v>2025</v>
      </c>
      <c r="G3508" s="181" t="str">
        <f>MID(All_Opps[[#This Row],[Opportunity Name]],3,2)</f>
        <v>02</v>
      </c>
      <c r="H3508" s="181" t="str">
        <f>LEFT(All_Opps[[#This Row],[Opportunity Name]],7)</f>
        <v>2502-09</v>
      </c>
      <c r="I3508" s="181" t="str" cm="1">
        <f t="array" ref="I35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08" s="181" t="str">
        <f>YEAR(All_Opps[[#This Row],[Close_Date]])&amp;"-"&amp;TEXT(MONTH(All_Opps[[#This Row],[Close_Date]]),"00")</f>
        <v>2024-09</v>
      </c>
      <c r="K3508" s="182">
        <f>All_Opps[[#This Row],[Created Date2]]*1</f>
        <v>45545</v>
      </c>
      <c r="L3508" s="183">
        <f>YEAR(All_Opps[[#This Row],[Created_Date]])</f>
        <v>2024</v>
      </c>
      <c r="M3508" s="184">
        <f>WEEKNUM(All_Opps[[#This Row],[Created_Date]],16)</f>
        <v>37</v>
      </c>
      <c r="N3508" s="182">
        <f>All_Opps[[#This Row],[Close Date]]*1</f>
        <v>45546</v>
      </c>
      <c r="O3508" s="185">
        <f>YEAR(All_Opps[[#This Row],[Close_Date]])</f>
        <v>2024</v>
      </c>
      <c r="P3508" s="183">
        <f>MONTH(All_Opps[[#This Row],[Close Date]])</f>
        <v>9</v>
      </c>
      <c r="Q3508" s="181">
        <f>WEEKNUM(All_Opps[[#This Row],[Close Date]],1)</f>
        <v>37</v>
      </c>
      <c r="R350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144</v>
      </c>
      <c r="S3508" s="4" t="s">
        <v>7329</v>
      </c>
      <c r="T3508" s="4" t="s">
        <v>7330</v>
      </c>
      <c r="U3508" s="68">
        <v>45546</v>
      </c>
      <c r="V3508" s="347" t="s">
        <v>19</v>
      </c>
      <c r="W3508" s="341">
        <v>8788</v>
      </c>
      <c r="X3508" s="4" t="s">
        <v>181</v>
      </c>
      <c r="Y3508" s="4" t="s">
        <v>328</v>
      </c>
      <c r="Z3508" s="68">
        <v>45545</v>
      </c>
    </row>
    <row r="3509" spans="1:26" ht="12.75" x14ac:dyDescent="0.35">
      <c r="A35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3509" s="181" t="str">
        <f>IF(All_Opps[[#This Row],[WeekMod]]&lt;&gt;"",CONCATENATE(All_Opps[[#This Row],[Opp Year]],"-",TEXT(All_Opps[[#This Row],[WeekMod]],"00#")),"")</f>
        <v>2025-041</v>
      </c>
      <c r="C35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3509" s="181" t="str">
        <f>CONCATENATE(All_Opps[[#This Row],[Opp Year]],"-",TEXT(All_Opps[[#This Row],[Week]],"00#"))</f>
        <v>2025-041</v>
      </c>
      <c r="E3509" s="181">
        <f>IFERROR(VALUE(RIGHT(All_Opps[[#This Row],[Opportunity Name]],2)),"")</f>
        <v>13</v>
      </c>
      <c r="F3509" s="181">
        <f>IFERROR(("20"&amp;LEFT(All_Opps[[#This Row],[Opportunity Name]],2))*1,"")</f>
        <v>2025</v>
      </c>
      <c r="G3509" s="181" t="str">
        <f>MID(All_Opps[[#This Row],[Opportunity Name]],3,2)</f>
        <v>05</v>
      </c>
      <c r="H3509" s="181" t="str">
        <f>LEFT(All_Opps[[#This Row],[Opportunity Name]],7)</f>
        <v>2505-07</v>
      </c>
      <c r="I3509" s="181" t="str" cm="1">
        <f t="array" ref="I35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09" s="181" t="str">
        <f>YEAR(All_Opps[[#This Row],[Close_Date]])&amp;"-"&amp;TEXT(MONTH(All_Opps[[#This Row],[Close_Date]]),"00")</f>
        <v>2024-10</v>
      </c>
      <c r="K3509" s="182">
        <f>All_Opps[[#This Row],[Created Date2]]*1</f>
        <v>45554</v>
      </c>
      <c r="L3509" s="183">
        <f>YEAR(All_Opps[[#This Row],[Created_Date]])</f>
        <v>2024</v>
      </c>
      <c r="M3509" s="184">
        <f>WEEKNUM(All_Opps[[#This Row],[Created_Date]],16)</f>
        <v>38</v>
      </c>
      <c r="N3509" s="182">
        <f>All_Opps[[#This Row],[Close Date]]*1</f>
        <v>45575</v>
      </c>
      <c r="O3509" s="185">
        <f>YEAR(All_Opps[[#This Row],[Close_Date]])</f>
        <v>2024</v>
      </c>
      <c r="P3509" s="183">
        <f>MONTH(All_Opps[[#This Row],[Close Date]])</f>
        <v>10</v>
      </c>
      <c r="Q3509" s="181">
        <f>WEEKNUM(All_Opps[[#This Row],[Close Date]],1)</f>
        <v>41</v>
      </c>
      <c r="R350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224</v>
      </c>
      <c r="S3509" s="4" t="s">
        <v>7331</v>
      </c>
      <c r="T3509" s="4" t="s">
        <v>7332</v>
      </c>
      <c r="U3509" s="68">
        <v>45575</v>
      </c>
      <c r="V3509" s="347" t="s">
        <v>19</v>
      </c>
      <c r="W3509" s="341">
        <v>596443</v>
      </c>
      <c r="X3509" s="4" t="s">
        <v>5</v>
      </c>
      <c r="Y3509" s="4" t="s">
        <v>328</v>
      </c>
      <c r="Z3509" s="68">
        <v>45554</v>
      </c>
    </row>
    <row r="3510" spans="1:26" ht="12.75" x14ac:dyDescent="0.35">
      <c r="A35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3510" s="181" t="str">
        <f>IF(All_Opps[[#This Row],[WeekMod]]&lt;&gt;"",CONCATENATE(All_Opps[[#This Row],[Opp Year]],"-",TEXT(All_Opps[[#This Row],[WeekMod]],"00#")),"")</f>
        <v>2025-043</v>
      </c>
      <c r="C35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3510" s="181" t="str">
        <f>CONCATENATE(All_Opps[[#This Row],[Opp Year]],"-",TEXT(All_Opps[[#This Row],[Week]],"00#"))</f>
        <v>2025-043</v>
      </c>
      <c r="E3510" s="181">
        <f>IFERROR(VALUE(RIGHT(All_Opps[[#This Row],[Opportunity Name]],2)),"")</f>
        <v>2</v>
      </c>
      <c r="F3510" s="181">
        <f>IFERROR(("20"&amp;LEFT(All_Opps[[#This Row],[Opportunity Name]],2))*1,"")</f>
        <v>2025</v>
      </c>
      <c r="G3510" s="181" t="str">
        <f>MID(All_Opps[[#This Row],[Opportunity Name]],3,2)</f>
        <v>07</v>
      </c>
      <c r="H3510" s="181" t="str">
        <f>LEFT(All_Opps[[#This Row],[Opportunity Name]],7)</f>
        <v>2507-14</v>
      </c>
      <c r="I3510" s="181" t="str" cm="1">
        <f t="array" ref="I35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10" s="181" t="str">
        <f>YEAR(All_Opps[[#This Row],[Close_Date]])&amp;"-"&amp;TEXT(MONTH(All_Opps[[#This Row],[Close_Date]]),"00")</f>
        <v>2024-10</v>
      </c>
      <c r="K3510" s="182">
        <f>All_Opps[[#This Row],[Created Date2]]*1</f>
        <v>45567</v>
      </c>
      <c r="L3510" s="183">
        <f>YEAR(All_Opps[[#This Row],[Created_Date]])</f>
        <v>2024</v>
      </c>
      <c r="M3510" s="184">
        <f>WEEKNUM(All_Opps[[#This Row],[Created_Date]],16)</f>
        <v>40</v>
      </c>
      <c r="N3510" s="182">
        <f>All_Opps[[#This Row],[Close Date]]*1</f>
        <v>45588</v>
      </c>
      <c r="O3510" s="185">
        <f>YEAR(All_Opps[[#This Row],[Close_Date]])</f>
        <v>2024</v>
      </c>
      <c r="P3510" s="183">
        <f>MONTH(All_Opps[[#This Row],[Close Date]])</f>
        <v>10</v>
      </c>
      <c r="Q3510" s="181">
        <f>WEEKNUM(All_Opps[[#This Row],[Close Date]],1)</f>
        <v>43</v>
      </c>
      <c r="R351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272</v>
      </c>
      <c r="S3510" s="4" t="s">
        <v>7333</v>
      </c>
      <c r="T3510" s="4" t="s">
        <v>7334</v>
      </c>
      <c r="U3510" s="68">
        <v>45588</v>
      </c>
      <c r="V3510" s="347" t="s">
        <v>19</v>
      </c>
      <c r="W3510" s="9">
        <v>48084</v>
      </c>
      <c r="X3510" s="4" t="s">
        <v>186</v>
      </c>
      <c r="Y3510" s="4" t="s">
        <v>1285</v>
      </c>
      <c r="Z3510" s="68">
        <v>45567</v>
      </c>
    </row>
    <row r="3511" spans="1:26" ht="12.75" x14ac:dyDescent="0.35">
      <c r="A35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93</v>
      </c>
      <c r="B3511" s="181" t="str">
        <f>IF(All_Opps[[#This Row],[WeekMod]]&lt;&gt;"",CONCATENATE(All_Opps[[#This Row],[Opp Year]],"-",TEXT(All_Opps[[#This Row],[WeekMod]],"00#")),"")</f>
        <v>2024-093</v>
      </c>
      <c r="C35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93</v>
      </c>
      <c r="D3511" s="181" t="str">
        <f>CONCATENATE(All_Opps[[#This Row],[Opp Year]],"-",TEXT(All_Opps[[#This Row],[Week]],"00#"))</f>
        <v>2024-093</v>
      </c>
      <c r="E3511" s="181">
        <f>IFERROR(VALUE(RIGHT(All_Opps[[#This Row],[Opportunity Name]],2)),"")</f>
        <v>1</v>
      </c>
      <c r="F3511" s="181">
        <f>IFERROR(("20"&amp;LEFT(All_Opps[[#This Row],[Opportunity Name]],2))*1,"")</f>
        <v>2024</v>
      </c>
      <c r="G3511" s="181" t="str">
        <f>MID(All_Opps[[#This Row],[Opportunity Name]],3,2)</f>
        <v>12</v>
      </c>
      <c r="H3511" s="181" t="str">
        <f>LEFT(All_Opps[[#This Row],[Opportunity Name]],7)</f>
        <v>2412-19</v>
      </c>
      <c r="I3511" s="181" t="str" cm="1">
        <f t="array" ref="I35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11" s="181" t="str">
        <f>YEAR(All_Opps[[#This Row],[Close_Date]])&amp;"-"&amp;TEXT(MONTH(All_Opps[[#This Row],[Close_Date]]),"00")</f>
        <v>2024-10</v>
      </c>
      <c r="K3511" s="182">
        <f>All_Opps[[#This Row],[Created Date2]]*1</f>
        <v>45567</v>
      </c>
      <c r="L3511" s="183">
        <f>YEAR(All_Opps[[#This Row],[Created_Date]])</f>
        <v>2024</v>
      </c>
      <c r="M3511" s="184">
        <f>WEEKNUM(All_Opps[[#This Row],[Created_Date]],16)</f>
        <v>40</v>
      </c>
      <c r="N3511" s="182">
        <f>All_Opps[[#This Row],[Close Date]]*1</f>
        <v>45574</v>
      </c>
      <c r="O3511" s="185">
        <f>YEAR(All_Opps[[#This Row],[Close_Date]])</f>
        <v>2024</v>
      </c>
      <c r="P3511" s="183">
        <f>MONTH(All_Opps[[#This Row],[Close Date]])</f>
        <v>10</v>
      </c>
      <c r="Q3511" s="181">
        <f>WEEKNUM(All_Opps[[#This Row],[Close Date]],1)</f>
        <v>41</v>
      </c>
      <c r="R351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60</v>
      </c>
      <c r="S3511" s="4" t="s">
        <v>7335</v>
      </c>
      <c r="T3511" s="4" t="s">
        <v>7336</v>
      </c>
      <c r="U3511" s="68">
        <v>45574</v>
      </c>
      <c r="V3511" s="347" t="s">
        <v>19</v>
      </c>
      <c r="W3511" s="341">
        <v>23998</v>
      </c>
      <c r="X3511" s="4" t="s">
        <v>12</v>
      </c>
      <c r="Y3511" s="4" t="s">
        <v>328</v>
      </c>
      <c r="Z3511" s="68">
        <v>45567</v>
      </c>
    </row>
    <row r="3512" spans="1:26" ht="12.75" x14ac:dyDescent="0.35">
      <c r="A35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3512" s="181" t="str">
        <f>IF(All_Opps[[#This Row],[WeekMod]]&lt;&gt;"",CONCATENATE(All_Opps[[#This Row],[Opp Year]],"-",TEXT(All_Opps[[#This Row],[WeekMod]],"00#")),"")</f>
        <v>2025-037</v>
      </c>
      <c r="C35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3512" s="181" t="str">
        <f>CONCATENATE(All_Opps[[#This Row],[Opp Year]],"-",TEXT(All_Opps[[#This Row],[Week]],"00#"))</f>
        <v>2025-037</v>
      </c>
      <c r="E3512" s="181" t="str">
        <f>IFERROR(VALUE(RIGHT(All_Opps[[#This Row],[Opportunity Name]],2)),"")</f>
        <v/>
      </c>
      <c r="F3512" s="181">
        <f>IFERROR(("20"&amp;LEFT(All_Opps[[#This Row],[Opportunity Name]],2))*1,"")</f>
        <v>2025</v>
      </c>
      <c r="G3512" s="181" t="str">
        <f>MID(All_Opps[[#This Row],[Opportunity Name]],3,2)</f>
        <v>06</v>
      </c>
      <c r="H3512" s="181" t="str">
        <f>LEFT(All_Opps[[#This Row],[Opportunity Name]],7)</f>
        <v>2506 Va</v>
      </c>
      <c r="I3512" s="181" t="str" cm="1">
        <f t="array" ref="I35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12" s="181" t="str">
        <f>YEAR(All_Opps[[#This Row],[Close_Date]])&amp;"-"&amp;TEXT(MONTH(All_Opps[[#This Row],[Close_Date]]),"00")</f>
        <v>2024-09</v>
      </c>
      <c r="K3512" s="182">
        <f>All_Opps[[#This Row],[Created Date2]]*1</f>
        <v>45538</v>
      </c>
      <c r="L3512" s="183">
        <f>YEAR(All_Opps[[#This Row],[Created_Date]])</f>
        <v>2024</v>
      </c>
      <c r="M3512" s="184">
        <f>WEEKNUM(All_Opps[[#This Row],[Created_Date]],16)</f>
        <v>36</v>
      </c>
      <c r="N3512" s="182">
        <f>All_Opps[[#This Row],[Close Date]]*1</f>
        <v>45544</v>
      </c>
      <c r="O3512" s="185">
        <f>YEAR(All_Opps[[#This Row],[Close_Date]])</f>
        <v>2024</v>
      </c>
      <c r="P3512" s="183">
        <f>MONTH(All_Opps[[#This Row],[Close Date]])</f>
        <v>9</v>
      </c>
      <c r="Q3512" s="181">
        <f>WEEKNUM(All_Opps[[#This Row],[Close Date]],1)</f>
        <v>37</v>
      </c>
      <c r="R35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12" s="4" t="s">
        <v>7337</v>
      </c>
      <c r="T3512" s="4" t="s">
        <v>7338</v>
      </c>
      <c r="U3512" s="68">
        <v>45544</v>
      </c>
      <c r="V3512" s="347" t="s">
        <v>18</v>
      </c>
      <c r="W3512" s="341">
        <v>181606</v>
      </c>
      <c r="X3512" s="4" t="s">
        <v>159</v>
      </c>
      <c r="Y3512" s="4" t="s">
        <v>328</v>
      </c>
      <c r="Z3512" s="68">
        <v>45538</v>
      </c>
    </row>
    <row r="3513" spans="1:26" ht="12.75" x14ac:dyDescent="0.35">
      <c r="A35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95</v>
      </c>
      <c r="B3513" s="181" t="str">
        <f>IF(All_Opps[[#This Row],[WeekMod]]&lt;&gt;"",CONCATENATE(All_Opps[[#This Row],[Opp Year]],"-",TEXT(All_Opps[[#This Row],[WeekMod]],"00#")),"")</f>
        <v>2024-095</v>
      </c>
      <c r="C35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95</v>
      </c>
      <c r="D3513" s="181" t="str">
        <f>CONCATENATE(All_Opps[[#This Row],[Opp Year]],"-",TEXT(All_Opps[[#This Row],[Week]],"00#"))</f>
        <v>2024-095</v>
      </c>
      <c r="E3513" s="181">
        <f>IFERROR(VALUE(RIGHT(All_Opps[[#This Row],[Opportunity Name]],2)),"")</f>
        <v>2</v>
      </c>
      <c r="F3513" s="181">
        <f>IFERROR(("20"&amp;LEFT(All_Opps[[#This Row],[Opportunity Name]],2))*1,"")</f>
        <v>2024</v>
      </c>
      <c r="G3513" s="181" t="str">
        <f>MID(All_Opps[[#This Row],[Opportunity Name]],3,2)</f>
        <v>11</v>
      </c>
      <c r="H3513" s="181" t="str">
        <f>LEFT(All_Opps[[#This Row],[Opportunity Name]],7)</f>
        <v>2411-16</v>
      </c>
      <c r="I3513" s="181" t="str" cm="1">
        <f t="array" ref="I35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13" s="181" t="str">
        <f>YEAR(All_Opps[[#This Row],[Close_Date]])&amp;"-"&amp;TEXT(MONTH(All_Opps[[#This Row],[Close_Date]]),"00")</f>
        <v>2024-10</v>
      </c>
      <c r="K3513" s="182">
        <f>All_Opps[[#This Row],[Created Date2]]*1</f>
        <v>45588</v>
      </c>
      <c r="L3513" s="183">
        <f>YEAR(All_Opps[[#This Row],[Created_Date]])</f>
        <v>2024</v>
      </c>
      <c r="M3513" s="184">
        <f>WEEKNUM(All_Opps[[#This Row],[Created_Date]],16)</f>
        <v>43</v>
      </c>
      <c r="N3513" s="182">
        <f>All_Opps[[#This Row],[Close Date]]*1</f>
        <v>45588</v>
      </c>
      <c r="O3513" s="185">
        <f>YEAR(All_Opps[[#This Row],[Close_Date]])</f>
        <v>2024</v>
      </c>
      <c r="P3513" s="183">
        <f>MONTH(All_Opps[[#This Row],[Close Date]])</f>
        <v>10</v>
      </c>
      <c r="Q3513" s="181">
        <f>WEEKNUM(All_Opps[[#This Row],[Close Date]],1)</f>
        <v>43</v>
      </c>
      <c r="R351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</v>
      </c>
      <c r="S3513" s="4" t="s">
        <v>7339</v>
      </c>
      <c r="T3513" s="4" t="s">
        <v>7340</v>
      </c>
      <c r="U3513" s="68">
        <v>45588</v>
      </c>
      <c r="V3513" s="347" t="s">
        <v>19</v>
      </c>
      <c r="W3513" s="9">
        <v>19662</v>
      </c>
      <c r="X3513" s="4" t="s">
        <v>159</v>
      </c>
      <c r="Y3513" s="4" t="s">
        <v>7055</v>
      </c>
      <c r="Z3513" s="68">
        <v>45588</v>
      </c>
    </row>
    <row r="3514" spans="1:26" ht="12.75" x14ac:dyDescent="0.35">
      <c r="A35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3514" s="181" t="str">
        <f>IF(All_Opps[[#This Row],[WeekMod]]&lt;&gt;"",CONCATENATE(All_Opps[[#This Row],[Opp Year]],"-",TEXT(All_Opps[[#This Row],[WeekMod]],"00#")),"")</f>
        <v>2025-043</v>
      </c>
      <c r="C35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3514" s="181" t="str">
        <f>CONCATENATE(All_Opps[[#This Row],[Opp Year]],"-",TEXT(All_Opps[[#This Row],[Week]],"00#"))</f>
        <v>2025-043</v>
      </c>
      <c r="E3514" s="181">
        <f>IFERROR(VALUE(RIGHT(All_Opps[[#This Row],[Opportunity Name]],2)),"")</f>
        <v>2</v>
      </c>
      <c r="F3514" s="181">
        <f>IFERROR(("20"&amp;LEFT(All_Opps[[#This Row],[Opportunity Name]],2))*1,"")</f>
        <v>2025</v>
      </c>
      <c r="G3514" s="181" t="str">
        <f>MID(All_Opps[[#This Row],[Opportunity Name]],3,2)</f>
        <v>09</v>
      </c>
      <c r="H3514" s="181" t="str">
        <f>LEFT(All_Opps[[#This Row],[Opportunity Name]],7)</f>
        <v>2509-08</v>
      </c>
      <c r="I3514" s="181" t="str" cm="1">
        <f t="array" ref="I35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514" s="181" t="str">
        <f>YEAR(All_Opps[[#This Row],[Close_Date]])&amp;"-"&amp;TEXT(MONTH(All_Opps[[#This Row],[Close_Date]]),"00")</f>
        <v>2024-10</v>
      </c>
      <c r="K3514" s="182">
        <f>All_Opps[[#This Row],[Created Date2]]*1</f>
        <v>45582</v>
      </c>
      <c r="L3514" s="183">
        <f>YEAR(All_Opps[[#This Row],[Created_Date]])</f>
        <v>2024</v>
      </c>
      <c r="M3514" s="184">
        <f>WEEKNUM(All_Opps[[#This Row],[Created_Date]],16)</f>
        <v>42</v>
      </c>
      <c r="N3514" s="182">
        <f>All_Opps[[#This Row],[Close Date]]*1</f>
        <v>45587</v>
      </c>
      <c r="O3514" s="185">
        <f>YEAR(All_Opps[[#This Row],[Close_Date]])</f>
        <v>2024</v>
      </c>
      <c r="P3514" s="183">
        <f>MONTH(All_Opps[[#This Row],[Close Date]])</f>
        <v>10</v>
      </c>
      <c r="Q3514" s="181">
        <f>WEEKNUM(All_Opps[[#This Row],[Close Date]],1)</f>
        <v>43</v>
      </c>
      <c r="R35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14" s="4" t="s">
        <v>7341</v>
      </c>
      <c r="T3514" s="4" t="s">
        <v>7342</v>
      </c>
      <c r="U3514" s="68">
        <v>45587</v>
      </c>
      <c r="V3514" s="347" t="s">
        <v>20</v>
      </c>
      <c r="W3514" s="341">
        <v>0</v>
      </c>
      <c r="X3514" s="4" t="s">
        <v>155</v>
      </c>
      <c r="Y3514" s="4" t="s">
        <v>328</v>
      </c>
      <c r="Z3514" s="68">
        <v>45582</v>
      </c>
    </row>
    <row r="3515" spans="1:26" ht="12.75" x14ac:dyDescent="0.35">
      <c r="A35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3515" s="181" t="str">
        <f>IF(All_Opps[[#This Row],[WeekMod]]&lt;&gt;"",CONCATENATE(All_Opps[[#This Row],[Opp Year]],"-",TEXT(All_Opps[[#This Row],[WeekMod]],"00#")),"")</f>
        <v>2025-043</v>
      </c>
      <c r="C35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3515" s="181" t="str">
        <f>CONCATENATE(All_Opps[[#This Row],[Opp Year]],"-",TEXT(All_Opps[[#This Row],[Week]],"00#"))</f>
        <v>2025-043</v>
      </c>
      <c r="E3515" s="181">
        <f>IFERROR(VALUE(RIGHT(All_Opps[[#This Row],[Opportunity Name]],2)),"")</f>
        <v>10</v>
      </c>
      <c r="F3515" s="181">
        <f>IFERROR(("20"&amp;LEFT(All_Opps[[#This Row],[Opportunity Name]],2))*1,"")</f>
        <v>2025</v>
      </c>
      <c r="G3515" s="181" t="str">
        <f>MID(All_Opps[[#This Row],[Opportunity Name]],3,2)</f>
        <v>05</v>
      </c>
      <c r="H3515" s="181" t="str">
        <f>LEFT(All_Opps[[#This Row],[Opportunity Name]],7)</f>
        <v>2505 Pr</v>
      </c>
      <c r="I3515" s="181" t="str" cm="1">
        <f t="array" ref="I35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15" s="181" t="str">
        <f>YEAR(All_Opps[[#This Row],[Close_Date]])&amp;"-"&amp;TEXT(MONTH(All_Opps[[#This Row],[Close_Date]]),"00")</f>
        <v>2024-10</v>
      </c>
      <c r="K3515" s="182">
        <f>All_Opps[[#This Row],[Created Date2]]*1</f>
        <v>45585</v>
      </c>
      <c r="L3515" s="183">
        <f>YEAR(All_Opps[[#This Row],[Created_Date]])</f>
        <v>2024</v>
      </c>
      <c r="M3515" s="184">
        <f>WEEKNUM(All_Opps[[#This Row],[Created_Date]],16)</f>
        <v>43</v>
      </c>
      <c r="N3515" s="182">
        <f>All_Opps[[#This Row],[Close Date]]*1</f>
        <v>45587</v>
      </c>
      <c r="O3515" s="185">
        <f>YEAR(All_Opps[[#This Row],[Close_Date]])</f>
        <v>2024</v>
      </c>
      <c r="P3515" s="183">
        <f>MONTH(All_Opps[[#This Row],[Close Date]])</f>
        <v>10</v>
      </c>
      <c r="Q3515" s="181">
        <f>WEEKNUM(All_Opps[[#This Row],[Close Date]],1)</f>
        <v>43</v>
      </c>
      <c r="R351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15" s="4" t="s">
        <v>7343</v>
      </c>
      <c r="T3515" s="4" t="s">
        <v>7344</v>
      </c>
      <c r="U3515" s="68">
        <v>45587</v>
      </c>
      <c r="V3515" s="347" t="s">
        <v>18</v>
      </c>
      <c r="W3515" s="9">
        <v>100033</v>
      </c>
      <c r="X3515" s="4" t="s">
        <v>13</v>
      </c>
      <c r="Y3515" s="4" t="s">
        <v>7055</v>
      </c>
      <c r="Z3515" s="68">
        <v>45585</v>
      </c>
    </row>
    <row r="3516" spans="1:26" ht="12.75" x14ac:dyDescent="0.35">
      <c r="A35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3516" s="181" t="str">
        <f>IF(All_Opps[[#This Row],[WeekMod]]&lt;&gt;"",CONCATENATE(All_Opps[[#This Row],[Opp Year]],"-",TEXT(All_Opps[[#This Row],[WeekMod]],"00#")),"")</f>
        <v>2025-042</v>
      </c>
      <c r="C35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3516" s="181" t="str">
        <f>CONCATENATE(All_Opps[[#This Row],[Opp Year]],"-",TEXT(All_Opps[[#This Row],[Week]],"00#"))</f>
        <v>2025-042</v>
      </c>
      <c r="E3516" s="181">
        <f>IFERROR(VALUE(RIGHT(All_Opps[[#This Row],[Opportunity Name]],2)),"")</f>
        <v>2</v>
      </c>
      <c r="F3516" s="181">
        <f>IFERROR(("20"&amp;LEFT(All_Opps[[#This Row],[Opportunity Name]],2))*1,"")</f>
        <v>2025</v>
      </c>
      <c r="G3516" s="181" t="str">
        <f>MID(All_Opps[[#This Row],[Opportunity Name]],3,2)</f>
        <v>09</v>
      </c>
      <c r="H3516" s="181" t="str">
        <f>LEFT(All_Opps[[#This Row],[Opportunity Name]],7)</f>
        <v>2509 Ca</v>
      </c>
      <c r="I3516" s="181" t="str" cm="1">
        <f t="array" ref="I35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16" s="181" t="str">
        <f>YEAR(All_Opps[[#This Row],[Close_Date]])&amp;"-"&amp;TEXT(MONTH(All_Opps[[#This Row],[Close_Date]]),"00")</f>
        <v>2024-10</v>
      </c>
      <c r="K3516" s="182">
        <f>All_Opps[[#This Row],[Created Date2]]*1</f>
        <v>45570</v>
      </c>
      <c r="L3516" s="183">
        <f>YEAR(All_Opps[[#This Row],[Created_Date]])</f>
        <v>2024</v>
      </c>
      <c r="M3516" s="184">
        <f>WEEKNUM(All_Opps[[#This Row],[Created_Date]],16)</f>
        <v>41</v>
      </c>
      <c r="N3516" s="182">
        <f>All_Opps[[#This Row],[Close Date]]*1</f>
        <v>45578</v>
      </c>
      <c r="O3516" s="185">
        <f>YEAR(All_Opps[[#This Row],[Close_Date]])</f>
        <v>2024</v>
      </c>
      <c r="P3516" s="183">
        <f>MONTH(All_Opps[[#This Row],[Close Date]])</f>
        <v>10</v>
      </c>
      <c r="Q3516" s="181">
        <f>WEEKNUM(All_Opps[[#This Row],[Close Date]],1)</f>
        <v>42</v>
      </c>
      <c r="R35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16" s="4" t="s">
        <v>7345</v>
      </c>
      <c r="T3516" s="4" t="s">
        <v>7346</v>
      </c>
      <c r="U3516" s="68">
        <v>45578</v>
      </c>
      <c r="V3516" s="347" t="s">
        <v>18</v>
      </c>
      <c r="W3516" s="9">
        <v>35331</v>
      </c>
      <c r="X3516" s="4" t="s">
        <v>6</v>
      </c>
      <c r="Y3516" s="4" t="s">
        <v>1285</v>
      </c>
      <c r="Z3516" s="68">
        <v>45570</v>
      </c>
    </row>
    <row r="3517" spans="1:26" ht="12.75" x14ac:dyDescent="0.35">
      <c r="A35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3517" s="181" t="str">
        <f>IF(All_Opps[[#This Row],[WeekMod]]&lt;&gt;"",CONCATENATE(All_Opps[[#This Row],[Opp Year]],"-",TEXT(All_Opps[[#This Row],[WeekMod]],"00#")),"")</f>
        <v>2025-043</v>
      </c>
      <c r="C35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3517" s="181" t="str">
        <f>CONCATENATE(All_Opps[[#This Row],[Opp Year]],"-",TEXT(All_Opps[[#This Row],[Week]],"00#"))</f>
        <v>2025-043</v>
      </c>
      <c r="E3517" s="181">
        <f>IFERROR(VALUE(RIGHT(All_Opps[[#This Row],[Opportunity Name]],2)),"")</f>
        <v>11</v>
      </c>
      <c r="F3517" s="181">
        <f>IFERROR(("20"&amp;LEFT(All_Opps[[#This Row],[Opportunity Name]],2))*1,"")</f>
        <v>2025</v>
      </c>
      <c r="G3517" s="181" t="str">
        <f>MID(All_Opps[[#This Row],[Opportunity Name]],3,2)</f>
        <v>08</v>
      </c>
      <c r="H3517" s="181" t="str">
        <f>LEFT(All_Opps[[#This Row],[Opportunity Name]],7)</f>
        <v>2508 Ca</v>
      </c>
      <c r="I3517" s="181" t="str" cm="1">
        <f t="array" ref="I35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17" s="181" t="str">
        <f>YEAR(All_Opps[[#This Row],[Close_Date]])&amp;"-"&amp;TEXT(MONTH(All_Opps[[#This Row],[Close_Date]]),"00")</f>
        <v>2024-10</v>
      </c>
      <c r="K3517" s="182">
        <f>All_Opps[[#This Row],[Created Date2]]*1</f>
        <v>45587</v>
      </c>
      <c r="L3517" s="183">
        <f>YEAR(All_Opps[[#This Row],[Created_Date]])</f>
        <v>2024</v>
      </c>
      <c r="M3517" s="184">
        <f>WEEKNUM(All_Opps[[#This Row],[Created_Date]],16)</f>
        <v>43</v>
      </c>
      <c r="N3517" s="182">
        <f>All_Opps[[#This Row],[Close Date]]*1</f>
        <v>45589</v>
      </c>
      <c r="O3517" s="185">
        <f>YEAR(All_Opps[[#This Row],[Close_Date]])</f>
        <v>2024</v>
      </c>
      <c r="P3517" s="183">
        <f>MONTH(All_Opps[[#This Row],[Close Date]])</f>
        <v>10</v>
      </c>
      <c r="Q3517" s="181">
        <f>WEEKNUM(All_Opps[[#This Row],[Close Date]],1)</f>
        <v>43</v>
      </c>
      <c r="R35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17" s="4" t="s">
        <v>7347</v>
      </c>
      <c r="T3517" s="4" t="s">
        <v>7348</v>
      </c>
      <c r="U3517" s="68">
        <v>45589</v>
      </c>
      <c r="V3517" s="347" t="s">
        <v>18</v>
      </c>
      <c r="W3517" s="9">
        <v>252298</v>
      </c>
      <c r="X3517" s="4" t="s">
        <v>5</v>
      </c>
      <c r="Y3517" s="4" t="s">
        <v>1285</v>
      </c>
      <c r="Z3517" s="68">
        <v>45587</v>
      </c>
    </row>
    <row r="3518" spans="1:26" ht="12.75" x14ac:dyDescent="0.35">
      <c r="A35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3518" s="181" t="str">
        <f>IF(All_Opps[[#This Row],[WeekMod]]&lt;&gt;"",CONCATENATE(All_Opps[[#This Row],[Opp Year]],"-",TEXT(All_Opps[[#This Row],[WeekMod]],"00#")),"")</f>
        <v>2025-042</v>
      </c>
      <c r="C35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3518" s="181" t="str">
        <f>CONCATENATE(All_Opps[[#This Row],[Opp Year]],"-",TEXT(All_Opps[[#This Row],[Week]],"00#"))</f>
        <v>2025-042</v>
      </c>
      <c r="E3518" s="181">
        <f>IFERROR(VALUE(RIGHT(All_Opps[[#This Row],[Opportunity Name]],2)),"")</f>
        <v>1</v>
      </c>
      <c r="F3518" s="181">
        <f>IFERROR(("20"&amp;LEFT(All_Opps[[#This Row],[Opportunity Name]],2))*1,"")</f>
        <v>2025</v>
      </c>
      <c r="G3518" s="181" t="str">
        <f>MID(All_Opps[[#This Row],[Opportunity Name]],3,2)</f>
        <v>04</v>
      </c>
      <c r="H3518" s="181" t="str">
        <f>LEFT(All_Opps[[#This Row],[Opportunity Name]],7)</f>
        <v>2504-05</v>
      </c>
      <c r="I3518" s="181" t="str" cm="1">
        <f t="array" ref="I35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18" s="181" t="str">
        <f>YEAR(All_Opps[[#This Row],[Close_Date]])&amp;"-"&amp;TEXT(MONTH(All_Opps[[#This Row],[Close_Date]]),"00")</f>
        <v>2024-10</v>
      </c>
      <c r="K3518" s="182">
        <f>All_Opps[[#This Row],[Created Date2]]*1</f>
        <v>45582</v>
      </c>
      <c r="L3518" s="183">
        <f>YEAR(All_Opps[[#This Row],[Created_Date]])</f>
        <v>2024</v>
      </c>
      <c r="M3518" s="184">
        <f>WEEKNUM(All_Opps[[#This Row],[Created_Date]],16)</f>
        <v>42</v>
      </c>
      <c r="N3518" s="182">
        <f>All_Opps[[#This Row],[Close Date]]*1</f>
        <v>45584</v>
      </c>
      <c r="O3518" s="185">
        <f>YEAR(All_Opps[[#This Row],[Close_Date]])</f>
        <v>2024</v>
      </c>
      <c r="P3518" s="183">
        <f>MONTH(All_Opps[[#This Row],[Close Date]])</f>
        <v>10</v>
      </c>
      <c r="Q3518" s="181">
        <f>WEEKNUM(All_Opps[[#This Row],[Close Date]],1)</f>
        <v>42</v>
      </c>
      <c r="R351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166</v>
      </c>
      <c r="S3518" s="4" t="s">
        <v>7349</v>
      </c>
      <c r="T3518" s="4" t="s">
        <v>7350</v>
      </c>
      <c r="U3518" s="68">
        <v>45584</v>
      </c>
      <c r="V3518" s="347" t="s">
        <v>19</v>
      </c>
      <c r="W3518" s="341">
        <v>11466</v>
      </c>
      <c r="Y3518" s="4" t="s">
        <v>328</v>
      </c>
      <c r="Z3518" s="68">
        <v>45582</v>
      </c>
    </row>
    <row r="3519" spans="1:26" ht="12.75" x14ac:dyDescent="0.35">
      <c r="A35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3519" s="181" t="str">
        <f>IF(All_Opps[[#This Row],[WeekMod]]&lt;&gt;"",CONCATENATE(All_Opps[[#This Row],[Opp Year]],"-",TEXT(All_Opps[[#This Row],[WeekMod]],"00#")),"")</f>
        <v>2024-090</v>
      </c>
      <c r="C35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3519" s="181" t="str">
        <f>CONCATENATE(All_Opps[[#This Row],[Opp Year]],"-",TEXT(All_Opps[[#This Row],[Week]],"00#"))</f>
        <v>2024-090</v>
      </c>
      <c r="E3519" s="181">
        <f>IFERROR(VALUE(RIGHT(All_Opps[[#This Row],[Opportunity Name]],2)),"")</f>
        <v>3</v>
      </c>
      <c r="F3519" s="181">
        <f>IFERROR(("20"&amp;LEFT(All_Opps[[#This Row],[Opportunity Name]],2))*1,"")</f>
        <v>2024</v>
      </c>
      <c r="G3519" s="181" t="str">
        <f>MID(All_Opps[[#This Row],[Opportunity Name]],3,2)</f>
        <v>11</v>
      </c>
      <c r="H3519" s="181" t="str">
        <f>LEFT(All_Opps[[#This Row],[Opportunity Name]],7)</f>
        <v>2411 La</v>
      </c>
      <c r="I3519" s="181" t="str" cm="1">
        <f t="array" ref="I35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19" s="181" t="str">
        <f>YEAR(All_Opps[[#This Row],[Close_Date]])&amp;"-"&amp;TEXT(MONTH(All_Opps[[#This Row],[Close_Date]]),"00")</f>
        <v>2024-09</v>
      </c>
      <c r="K3519" s="182">
        <f>All_Opps[[#This Row],[Created Date2]]*1</f>
        <v>45539</v>
      </c>
      <c r="L3519" s="183">
        <f>YEAR(All_Opps[[#This Row],[Created_Date]])</f>
        <v>2024</v>
      </c>
      <c r="M3519" s="184">
        <f>WEEKNUM(All_Opps[[#This Row],[Created_Date]],16)</f>
        <v>36</v>
      </c>
      <c r="N3519" s="182">
        <f>All_Opps[[#This Row],[Close Date]]*1</f>
        <v>45554</v>
      </c>
      <c r="O3519" s="185">
        <f>YEAR(All_Opps[[#This Row],[Close_Date]])</f>
        <v>2024</v>
      </c>
      <c r="P3519" s="183">
        <f>MONTH(All_Opps[[#This Row],[Close Date]])</f>
        <v>9</v>
      </c>
      <c r="Q3519" s="181">
        <f>WEEKNUM(All_Opps[[#This Row],[Close Date]],1)</f>
        <v>38</v>
      </c>
      <c r="R35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19" s="4" t="s">
        <v>7351</v>
      </c>
      <c r="T3519" s="4" t="s">
        <v>7352</v>
      </c>
      <c r="U3519" s="68">
        <v>45554</v>
      </c>
      <c r="V3519" s="347" t="s">
        <v>21</v>
      </c>
      <c r="W3519" s="9">
        <v>89609</v>
      </c>
      <c r="X3519" s="4" t="s">
        <v>11</v>
      </c>
      <c r="Y3519" s="4" t="s">
        <v>7108</v>
      </c>
      <c r="Z3519" s="68">
        <v>45539</v>
      </c>
    </row>
    <row r="3520" spans="1:26" ht="12.75" x14ac:dyDescent="0.35">
      <c r="A35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3520" s="181" t="str">
        <f>IF(All_Opps[[#This Row],[WeekMod]]&lt;&gt;"",CONCATENATE(All_Opps[[#This Row],[Opp Year]],"-",TEXT(All_Opps[[#This Row],[WeekMod]],"00#")),"")</f>
        <v>2025-040</v>
      </c>
      <c r="C35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3520" s="181" t="str">
        <f>CONCATENATE(All_Opps[[#This Row],[Opp Year]],"-",TEXT(All_Opps[[#This Row],[Week]],"00#"))</f>
        <v>2025-040</v>
      </c>
      <c r="E3520" s="181">
        <f>IFERROR(VALUE(RIGHT(All_Opps[[#This Row],[Opportunity Name]],2)),"")</f>
        <v>2</v>
      </c>
      <c r="F3520" s="181">
        <f>IFERROR(("20"&amp;LEFT(All_Opps[[#This Row],[Opportunity Name]],2))*1,"")</f>
        <v>2025</v>
      </c>
      <c r="G3520" s="181" t="str">
        <f>MID(All_Opps[[#This Row],[Opportunity Name]],3,2)</f>
        <v>10</v>
      </c>
      <c r="H3520" s="181" t="str">
        <f>LEFT(All_Opps[[#This Row],[Opportunity Name]],7)</f>
        <v>2510-02</v>
      </c>
      <c r="I3520" s="181" t="str" cm="1">
        <f t="array" ref="I35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520" s="181" t="str">
        <f>YEAR(All_Opps[[#This Row],[Close_Date]])&amp;"-"&amp;TEXT(MONTH(All_Opps[[#This Row],[Close_Date]]),"00")</f>
        <v>2024-10</v>
      </c>
      <c r="K3520" s="182">
        <f>All_Opps[[#This Row],[Created Date2]]*1</f>
        <v>45566</v>
      </c>
      <c r="L3520" s="183">
        <f>YEAR(All_Opps[[#This Row],[Created_Date]])</f>
        <v>2024</v>
      </c>
      <c r="M3520" s="184">
        <f>WEEKNUM(All_Opps[[#This Row],[Created_Date]],16)</f>
        <v>40</v>
      </c>
      <c r="N3520" s="182">
        <f>All_Opps[[#This Row],[Close Date]]*1</f>
        <v>45567</v>
      </c>
      <c r="O3520" s="185">
        <f>YEAR(All_Opps[[#This Row],[Close_Date]])</f>
        <v>2024</v>
      </c>
      <c r="P3520" s="183">
        <f>MONTH(All_Opps[[#This Row],[Close Date]])</f>
        <v>10</v>
      </c>
      <c r="Q3520" s="181">
        <f>WEEKNUM(All_Opps[[#This Row],[Close Date]],1)</f>
        <v>40</v>
      </c>
      <c r="R35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20" s="4" t="s">
        <v>7353</v>
      </c>
      <c r="T3520" s="4" t="s">
        <v>7354</v>
      </c>
      <c r="U3520" s="68">
        <v>45567</v>
      </c>
      <c r="V3520" s="347" t="s">
        <v>20</v>
      </c>
      <c r="W3520" s="9">
        <v>47709</v>
      </c>
      <c r="X3520" s="4" t="s">
        <v>15</v>
      </c>
      <c r="Y3520" s="4" t="s">
        <v>7055</v>
      </c>
      <c r="Z3520" s="68">
        <v>45566</v>
      </c>
    </row>
    <row r="3521" spans="1:26" ht="12.75" x14ac:dyDescent="0.35">
      <c r="A35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3521" s="181" t="str">
        <f>IF(All_Opps[[#This Row],[WeekMod]]&lt;&gt;"",CONCATENATE(All_Opps[[#This Row],[Opp Year]],"-",TEXT(All_Opps[[#This Row],[WeekMod]],"00#")),"")</f>
        <v>2025-042</v>
      </c>
      <c r="C35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3521" s="181" t="str">
        <f>CONCATENATE(All_Opps[[#This Row],[Opp Year]],"-",TEXT(All_Opps[[#This Row],[Week]],"00#"))</f>
        <v>2025-042</v>
      </c>
      <c r="E3521" s="181">
        <f>IFERROR(VALUE(RIGHT(All_Opps[[#This Row],[Opportunity Name]],2)),"")</f>
        <v>2</v>
      </c>
      <c r="F3521" s="181">
        <f>IFERROR(("20"&amp;LEFT(All_Opps[[#This Row],[Opportunity Name]],2))*1,"")</f>
        <v>2025</v>
      </c>
      <c r="G3521" s="181" t="str">
        <f>MID(All_Opps[[#This Row],[Opportunity Name]],3,2)</f>
        <v>09</v>
      </c>
      <c r="H3521" s="181" t="str">
        <f>LEFT(All_Opps[[#This Row],[Opportunity Name]],7)</f>
        <v>2509-08</v>
      </c>
      <c r="I3521" s="181" t="str" cm="1">
        <f t="array" ref="I35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21" s="181" t="str">
        <f>YEAR(All_Opps[[#This Row],[Close_Date]])&amp;"-"&amp;TEXT(MONTH(All_Opps[[#This Row],[Close_Date]]),"00")</f>
        <v>2024-10</v>
      </c>
      <c r="K3521" s="182">
        <f>All_Opps[[#This Row],[Created Date2]]*1</f>
        <v>45569</v>
      </c>
      <c r="L3521" s="183">
        <f>YEAR(All_Opps[[#This Row],[Created_Date]])</f>
        <v>2024</v>
      </c>
      <c r="M3521" s="184">
        <f>WEEKNUM(All_Opps[[#This Row],[Created_Date]],16)</f>
        <v>40</v>
      </c>
      <c r="N3521" s="182">
        <f>All_Opps[[#This Row],[Close Date]]*1</f>
        <v>45579</v>
      </c>
      <c r="O3521" s="185">
        <f>YEAR(All_Opps[[#This Row],[Close_Date]])</f>
        <v>2024</v>
      </c>
      <c r="P3521" s="183">
        <f>MONTH(All_Opps[[#This Row],[Close Date]])</f>
        <v>10</v>
      </c>
      <c r="Q3521" s="181">
        <f>WEEKNUM(All_Opps[[#This Row],[Close Date]],1)</f>
        <v>42</v>
      </c>
      <c r="R35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21" s="4" t="s">
        <v>7355</v>
      </c>
      <c r="T3521" s="4" t="s">
        <v>7356</v>
      </c>
      <c r="U3521" s="68">
        <v>45579</v>
      </c>
      <c r="V3521" s="347" t="s">
        <v>18</v>
      </c>
      <c r="W3521" s="341">
        <v>387593</v>
      </c>
      <c r="X3521" s="4" t="s">
        <v>12</v>
      </c>
      <c r="Y3521" s="4" t="s">
        <v>328</v>
      </c>
      <c r="Z3521" s="68">
        <v>45569</v>
      </c>
    </row>
    <row r="3522" spans="1:26" ht="12.75" x14ac:dyDescent="0.35">
      <c r="A35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3522" s="181" t="str">
        <f>IF(All_Opps[[#This Row],[WeekMod]]&lt;&gt;"",CONCATENATE(All_Opps[[#This Row],[Opp Year]],"-",TEXT(All_Opps[[#This Row],[WeekMod]],"00#")),"")</f>
        <v>2025-040</v>
      </c>
      <c r="C35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3522" s="181" t="str">
        <f>CONCATENATE(All_Opps[[#This Row],[Opp Year]],"-",TEXT(All_Opps[[#This Row],[Week]],"00#"))</f>
        <v>2025-040</v>
      </c>
      <c r="E3522" s="181">
        <f>IFERROR(VALUE(RIGHT(All_Opps[[#This Row],[Opportunity Name]],2)),"")</f>
        <v>1</v>
      </c>
      <c r="F3522" s="181">
        <f>IFERROR(("20"&amp;LEFT(All_Opps[[#This Row],[Opportunity Name]],2))*1,"")</f>
        <v>2025</v>
      </c>
      <c r="G3522" s="181" t="str">
        <f>MID(All_Opps[[#This Row],[Opportunity Name]],3,2)</f>
        <v>06</v>
      </c>
      <c r="H3522" s="181" t="str">
        <f>LEFT(All_Opps[[#This Row],[Opportunity Name]],7)</f>
        <v>2506-17</v>
      </c>
      <c r="I3522" s="181" t="str" cm="1">
        <f t="array" ref="I35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522" s="181" t="str">
        <f>YEAR(All_Opps[[#This Row],[Close_Date]])&amp;"-"&amp;TEXT(MONTH(All_Opps[[#This Row],[Close_Date]]),"00")</f>
        <v>2024-10</v>
      </c>
      <c r="K3522" s="182">
        <f>All_Opps[[#This Row],[Created Date2]]*1</f>
        <v>45565</v>
      </c>
      <c r="L3522" s="183">
        <f>YEAR(All_Opps[[#This Row],[Created_Date]])</f>
        <v>2024</v>
      </c>
      <c r="M3522" s="184">
        <f>WEEKNUM(All_Opps[[#This Row],[Created_Date]],16)</f>
        <v>40</v>
      </c>
      <c r="N3522" s="182">
        <f>All_Opps[[#This Row],[Close Date]]*1</f>
        <v>45570</v>
      </c>
      <c r="O3522" s="185">
        <f>YEAR(All_Opps[[#This Row],[Close_Date]])</f>
        <v>2024</v>
      </c>
      <c r="P3522" s="183">
        <f>MONTH(All_Opps[[#This Row],[Close Date]])</f>
        <v>10</v>
      </c>
      <c r="Q3522" s="181">
        <f>WEEKNUM(All_Opps[[#This Row],[Close Date]],1)</f>
        <v>40</v>
      </c>
      <c r="R35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22" s="4" t="s">
        <v>7357</v>
      </c>
      <c r="T3522" s="4" t="s">
        <v>7358</v>
      </c>
      <c r="U3522" s="68">
        <v>45570</v>
      </c>
      <c r="V3522" s="347" t="s">
        <v>20</v>
      </c>
      <c r="W3522" s="9">
        <v>16242</v>
      </c>
      <c r="X3522" s="4" t="s">
        <v>181</v>
      </c>
      <c r="Y3522" s="4" t="s">
        <v>1285</v>
      </c>
      <c r="Z3522" s="68">
        <v>45565</v>
      </c>
    </row>
    <row r="3523" spans="1:26" ht="12.75" x14ac:dyDescent="0.35">
      <c r="A35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3523" s="181" t="str">
        <f>IF(All_Opps[[#This Row],[WeekMod]]&lt;&gt;"",CONCATENATE(All_Opps[[#This Row],[Opp Year]],"-",TEXT(All_Opps[[#This Row],[WeekMod]],"00#")),"")</f>
        <v>2025-046</v>
      </c>
      <c r="C35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3523" s="181" t="str">
        <f>CONCATENATE(All_Opps[[#This Row],[Opp Year]],"-",TEXT(All_Opps[[#This Row],[Week]],"00#"))</f>
        <v>2025-046</v>
      </c>
      <c r="E3523" s="181" t="str">
        <f>IFERROR(VALUE(RIGHT(All_Opps[[#This Row],[Opportunity Name]],2)),"")</f>
        <v/>
      </c>
      <c r="F3523" s="181">
        <f>IFERROR(("20"&amp;LEFT(All_Opps[[#This Row],[Opportunity Name]],2))*1,"")</f>
        <v>2025</v>
      </c>
      <c r="G3523" s="181" t="str">
        <f>MID(All_Opps[[#This Row],[Opportunity Name]],3,2)</f>
        <v>12</v>
      </c>
      <c r="H3523" s="181" t="str">
        <f>LEFT(All_Opps[[#This Row],[Opportunity Name]],7)</f>
        <v>2512 Os</v>
      </c>
      <c r="I3523" s="181" t="str" cm="1">
        <f t="array" ref="I35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23" s="181" t="str">
        <f>YEAR(All_Opps[[#This Row],[Close_Date]])&amp;"-"&amp;TEXT(MONTH(All_Opps[[#This Row],[Close_Date]]),"00")</f>
        <v>2024-11</v>
      </c>
      <c r="K3523" s="182">
        <f>All_Opps[[#This Row],[Created Date2]]*1</f>
        <v>45607</v>
      </c>
      <c r="L3523" s="183">
        <f>YEAR(All_Opps[[#This Row],[Created_Date]])</f>
        <v>2024</v>
      </c>
      <c r="M3523" s="184">
        <f>WEEKNUM(All_Opps[[#This Row],[Created_Date]],16)</f>
        <v>46</v>
      </c>
      <c r="N3523" s="182">
        <f>All_Opps[[#This Row],[Close Date]]*1</f>
        <v>45608</v>
      </c>
      <c r="O3523" s="185">
        <f>YEAR(All_Opps[[#This Row],[Close_Date]])</f>
        <v>2024</v>
      </c>
      <c r="P3523" s="183">
        <f>MONTH(All_Opps[[#This Row],[Close Date]])</f>
        <v>11</v>
      </c>
      <c r="Q3523" s="181">
        <f>WEEKNUM(All_Opps[[#This Row],[Close Date]],1)</f>
        <v>46</v>
      </c>
      <c r="R352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23" s="4" t="s">
        <v>7359</v>
      </c>
      <c r="T3523" s="4" t="s">
        <v>7360</v>
      </c>
      <c r="U3523" s="68">
        <v>45608</v>
      </c>
      <c r="V3523" s="347" t="s">
        <v>18</v>
      </c>
      <c r="W3523" s="341">
        <v>70129</v>
      </c>
      <c r="X3523" s="4" t="s">
        <v>181</v>
      </c>
      <c r="Y3523" s="4" t="s">
        <v>328</v>
      </c>
      <c r="Z3523" s="68">
        <v>45607</v>
      </c>
    </row>
    <row r="3524" spans="1:26" ht="12.75" x14ac:dyDescent="0.35">
      <c r="A352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524" s="181" t="str">
        <f>IF(All_Opps[[#This Row],[WeekMod]]&lt;&gt;"",CONCATENATE(All_Opps[[#This Row],[Opp Year]],"-",TEXT(All_Opps[[#This Row],[WeekMod]],"00#")),"")</f>
        <v/>
      </c>
      <c r="C35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524" s="181" t="str">
        <f>CONCATENATE(All_Opps[[#This Row],[Opp Year]],"-",TEXT(All_Opps[[#This Row],[Week]],"00#"))</f>
        <v>2026-001</v>
      </c>
      <c r="E3524" s="181" t="str">
        <f>IFERROR(VALUE(RIGHT(All_Opps[[#This Row],[Opportunity Name]],2)),"")</f>
        <v/>
      </c>
      <c r="F3524" s="181">
        <f>IFERROR(("20"&amp;LEFT(All_Opps[[#This Row],[Opportunity Name]],2))*1,"")</f>
        <v>2026</v>
      </c>
      <c r="G3524" s="181" t="str">
        <f>MID(All_Opps[[#This Row],[Opportunity Name]],3,2)</f>
        <v>07</v>
      </c>
      <c r="H3524" s="181" t="str">
        <f>LEFT(All_Opps[[#This Row],[Opportunity Name]],7)</f>
        <v>2607 Pr</v>
      </c>
      <c r="I3524" s="181" t="str" cm="1">
        <f t="array" ref="I35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24" s="181" t="str">
        <f>YEAR(All_Opps[[#This Row],[Close_Date]])&amp;"-"&amp;TEXT(MONTH(All_Opps[[#This Row],[Close_Date]]),"00")</f>
        <v>2024-10</v>
      </c>
      <c r="K3524" s="182">
        <f>All_Opps[[#This Row],[Created Date2]]*1</f>
        <v>45530</v>
      </c>
      <c r="L3524" s="183">
        <f>YEAR(All_Opps[[#This Row],[Created_Date]])</f>
        <v>2024</v>
      </c>
      <c r="M3524" s="184">
        <f>WEEKNUM(All_Opps[[#This Row],[Created_Date]],16)</f>
        <v>35</v>
      </c>
      <c r="N3524" s="182">
        <f>All_Opps[[#This Row],[Close Date]]*1</f>
        <v>45573</v>
      </c>
      <c r="O3524" s="185">
        <f>YEAR(All_Opps[[#This Row],[Close_Date]])</f>
        <v>2024</v>
      </c>
      <c r="P3524" s="183">
        <f>MONTH(All_Opps[[#This Row],[Close Date]])</f>
        <v>10</v>
      </c>
      <c r="Q3524" s="181">
        <f>WEEKNUM(All_Opps[[#This Row],[Close Date]],1)</f>
        <v>41</v>
      </c>
      <c r="R352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24" s="4" t="s">
        <v>7361</v>
      </c>
      <c r="T3524" s="4" t="s">
        <v>7362</v>
      </c>
      <c r="U3524" s="68">
        <v>45573</v>
      </c>
      <c r="V3524" s="347" t="s">
        <v>18</v>
      </c>
      <c r="W3524" s="341">
        <v>63508</v>
      </c>
      <c r="X3524" s="4" t="s">
        <v>159</v>
      </c>
      <c r="Y3524" s="4" t="s">
        <v>328</v>
      </c>
      <c r="Z3524" s="68">
        <v>45530</v>
      </c>
    </row>
    <row r="3525" spans="1:26" ht="12.75" x14ac:dyDescent="0.35">
      <c r="A35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3525" s="181" t="str">
        <f>IF(All_Opps[[#This Row],[WeekMod]]&lt;&gt;"",CONCATENATE(All_Opps[[#This Row],[Opp Year]],"-",TEXT(All_Opps[[#This Row],[WeekMod]],"00#")),"")</f>
        <v>2025-043</v>
      </c>
      <c r="C35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3525" s="181" t="str">
        <f>CONCATENATE(All_Opps[[#This Row],[Opp Year]],"-",TEXT(All_Opps[[#This Row],[Week]],"00#"))</f>
        <v>2025-043</v>
      </c>
      <c r="E3525" s="181">
        <f>IFERROR(VALUE(RIGHT(All_Opps[[#This Row],[Opportunity Name]],2)),"")</f>
        <v>2</v>
      </c>
      <c r="F3525" s="181">
        <f>IFERROR(("20"&amp;LEFT(All_Opps[[#This Row],[Opportunity Name]],2))*1,"")</f>
        <v>2025</v>
      </c>
      <c r="G3525" s="181" t="str">
        <f>MID(All_Opps[[#This Row],[Opportunity Name]],3,2)</f>
        <v>10</v>
      </c>
      <c r="H3525" s="181" t="str">
        <f>LEFT(All_Opps[[#This Row],[Opportunity Name]],7)</f>
        <v>2510-02</v>
      </c>
      <c r="I3525" s="181" t="str" cm="1">
        <f t="array" ref="I35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25" s="181" t="str">
        <f>YEAR(All_Opps[[#This Row],[Close_Date]])&amp;"-"&amp;TEXT(MONTH(All_Opps[[#This Row],[Close_Date]]),"00")</f>
        <v>2024-10</v>
      </c>
      <c r="K3525" s="182">
        <f>All_Opps[[#This Row],[Created Date2]]*1</f>
        <v>45572</v>
      </c>
      <c r="L3525" s="183">
        <f>YEAR(All_Opps[[#This Row],[Created_Date]])</f>
        <v>2024</v>
      </c>
      <c r="M3525" s="184">
        <f>WEEKNUM(All_Opps[[#This Row],[Created_Date]],16)</f>
        <v>41</v>
      </c>
      <c r="N3525" s="182">
        <f>All_Opps[[#This Row],[Close Date]]*1</f>
        <v>45587</v>
      </c>
      <c r="O3525" s="185">
        <f>YEAR(All_Opps[[#This Row],[Close_Date]])</f>
        <v>2024</v>
      </c>
      <c r="P3525" s="183">
        <f>MONTH(All_Opps[[#This Row],[Close Date]])</f>
        <v>10</v>
      </c>
      <c r="Q3525" s="181">
        <f>WEEKNUM(All_Opps[[#This Row],[Close Date]],1)</f>
        <v>43</v>
      </c>
      <c r="R352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359</v>
      </c>
      <c r="S3525" s="4" t="s">
        <v>7363</v>
      </c>
      <c r="T3525" s="4" t="s">
        <v>7364</v>
      </c>
      <c r="U3525" s="68">
        <v>45587</v>
      </c>
      <c r="V3525" s="347" t="s">
        <v>19</v>
      </c>
      <c r="W3525" s="9">
        <v>118744</v>
      </c>
      <c r="X3525" s="4" t="s">
        <v>5</v>
      </c>
      <c r="Y3525" s="4" t="s">
        <v>7055</v>
      </c>
      <c r="Z3525" s="68">
        <v>45572</v>
      </c>
    </row>
    <row r="3526" spans="1:26" ht="12.75" x14ac:dyDescent="0.35">
      <c r="A35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3526" s="181" t="str">
        <f>IF(All_Opps[[#This Row],[WeekMod]]&lt;&gt;"",CONCATENATE(All_Opps[[#This Row],[Opp Year]],"-",TEXT(All_Opps[[#This Row],[WeekMod]],"00#")),"")</f>
        <v>2025-045</v>
      </c>
      <c r="C35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3526" s="181" t="str">
        <f>CONCATENATE(All_Opps[[#This Row],[Opp Year]],"-",TEXT(All_Opps[[#This Row],[Week]],"00#"))</f>
        <v>2025-045</v>
      </c>
      <c r="E3526" s="181">
        <f>IFERROR(VALUE(RIGHT(All_Opps[[#This Row],[Opportunity Name]],2)),"")</f>
        <v>2</v>
      </c>
      <c r="F3526" s="181">
        <f>IFERROR(("20"&amp;LEFT(All_Opps[[#This Row],[Opportunity Name]],2))*1,"")</f>
        <v>2025</v>
      </c>
      <c r="G3526" s="181" t="str">
        <f>MID(All_Opps[[#This Row],[Opportunity Name]],3,2)</f>
        <v>07</v>
      </c>
      <c r="H3526" s="181" t="str">
        <f>LEFT(All_Opps[[#This Row],[Opportunity Name]],7)</f>
        <v>2507 Li</v>
      </c>
      <c r="I3526" s="181" t="str" cm="1">
        <f t="array" ref="I35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26" s="181" t="str">
        <f>YEAR(All_Opps[[#This Row],[Close_Date]])&amp;"-"&amp;TEXT(MONTH(All_Opps[[#This Row],[Close_Date]]),"00")</f>
        <v>2024-11</v>
      </c>
      <c r="K3526" s="182">
        <f>All_Opps[[#This Row],[Created Date2]]*1</f>
        <v>45593</v>
      </c>
      <c r="L3526" s="183">
        <f>YEAR(All_Opps[[#This Row],[Created_Date]])</f>
        <v>2024</v>
      </c>
      <c r="M3526" s="184">
        <f>WEEKNUM(All_Opps[[#This Row],[Created_Date]],16)</f>
        <v>44</v>
      </c>
      <c r="N3526" s="182">
        <f>All_Opps[[#This Row],[Close Date]]*1</f>
        <v>45599</v>
      </c>
      <c r="O3526" s="185">
        <f>YEAR(All_Opps[[#This Row],[Close_Date]])</f>
        <v>2024</v>
      </c>
      <c r="P3526" s="183">
        <f>MONTH(All_Opps[[#This Row],[Close Date]])</f>
        <v>11</v>
      </c>
      <c r="Q3526" s="181">
        <f>WEEKNUM(All_Opps[[#This Row],[Close Date]],1)</f>
        <v>45</v>
      </c>
      <c r="R352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26" s="4" t="s">
        <v>7365</v>
      </c>
      <c r="T3526" s="4" t="s">
        <v>7366</v>
      </c>
      <c r="U3526" s="68">
        <v>45599</v>
      </c>
      <c r="V3526" s="347" t="s">
        <v>18</v>
      </c>
      <c r="W3526" s="9">
        <v>54086</v>
      </c>
      <c r="X3526" s="4" t="s">
        <v>24</v>
      </c>
      <c r="Y3526" s="4" t="s">
        <v>1285</v>
      </c>
      <c r="Z3526" s="68">
        <v>45593</v>
      </c>
    </row>
    <row r="3527" spans="1:26" ht="12.75" x14ac:dyDescent="0.35">
      <c r="A35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91</v>
      </c>
      <c r="B3527" s="181" t="str">
        <f>IF(All_Opps[[#This Row],[WeekMod]]&lt;&gt;"",CONCATENATE(All_Opps[[#This Row],[Opp Year]],"-",TEXT(All_Opps[[#This Row],[WeekMod]],"00#")),"")</f>
        <v>2024-091</v>
      </c>
      <c r="C35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91</v>
      </c>
      <c r="D3527" s="181" t="str">
        <f>CONCATENATE(All_Opps[[#This Row],[Opp Year]],"-",TEXT(All_Opps[[#This Row],[Week]],"00#"))</f>
        <v>2024-091</v>
      </c>
      <c r="E3527" s="181">
        <f>IFERROR(VALUE(RIGHT(All_Opps[[#This Row],[Opportunity Name]],2)),"")</f>
        <v>2</v>
      </c>
      <c r="F3527" s="181">
        <f>IFERROR(("20"&amp;LEFT(All_Opps[[#This Row],[Opportunity Name]],2))*1,"")</f>
        <v>2024</v>
      </c>
      <c r="G3527" s="181" t="str">
        <f>MID(All_Opps[[#This Row],[Opportunity Name]],3,2)</f>
        <v>11</v>
      </c>
      <c r="H3527" s="181" t="str">
        <f>LEFT(All_Opps[[#This Row],[Opportunity Name]],7)</f>
        <v>2411-17</v>
      </c>
      <c r="I3527" s="181" t="str" cm="1">
        <f t="array" ref="I35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27" s="181" t="str">
        <f>YEAR(All_Opps[[#This Row],[Close_Date]])&amp;"-"&amp;TEXT(MONTH(All_Opps[[#This Row],[Close_Date]]),"00")</f>
        <v>2024-09</v>
      </c>
      <c r="K3527" s="182">
        <f>All_Opps[[#This Row],[Created Date2]]*1</f>
        <v>45559</v>
      </c>
      <c r="L3527" s="183">
        <f>YEAR(All_Opps[[#This Row],[Created_Date]])</f>
        <v>2024</v>
      </c>
      <c r="M3527" s="184">
        <f>WEEKNUM(All_Opps[[#This Row],[Created_Date]],16)</f>
        <v>39</v>
      </c>
      <c r="N3527" s="182">
        <f>All_Opps[[#This Row],[Close Date]]*1</f>
        <v>45559</v>
      </c>
      <c r="O3527" s="185">
        <f>YEAR(All_Opps[[#This Row],[Close_Date]])</f>
        <v>2024</v>
      </c>
      <c r="P3527" s="183">
        <f>MONTH(All_Opps[[#This Row],[Close Date]])</f>
        <v>9</v>
      </c>
      <c r="Q3527" s="181">
        <f>WEEKNUM(All_Opps[[#This Row],[Close Date]],1)</f>
        <v>39</v>
      </c>
      <c r="R352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38</v>
      </c>
      <c r="S3527" s="4" t="s">
        <v>7367</v>
      </c>
      <c r="T3527" s="4" t="s">
        <v>7368</v>
      </c>
      <c r="U3527" s="68">
        <v>45559</v>
      </c>
      <c r="V3527" s="347" t="s">
        <v>19</v>
      </c>
      <c r="W3527" s="341">
        <v>35287</v>
      </c>
      <c r="X3527" s="4" t="s">
        <v>6</v>
      </c>
      <c r="Y3527" s="4" t="s">
        <v>328</v>
      </c>
      <c r="Z3527" s="68">
        <v>45559</v>
      </c>
    </row>
    <row r="3528" spans="1:26" ht="12.75" x14ac:dyDescent="0.35">
      <c r="A35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3528" s="181" t="str">
        <f>IF(All_Opps[[#This Row],[WeekMod]]&lt;&gt;"",CONCATENATE(All_Opps[[#This Row],[Opp Year]],"-",TEXT(All_Opps[[#This Row],[WeekMod]],"00#")),"")</f>
        <v>2025-043</v>
      </c>
      <c r="C35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3528" s="181" t="str">
        <f>CONCATENATE(All_Opps[[#This Row],[Opp Year]],"-",TEXT(All_Opps[[#This Row],[Week]],"00#"))</f>
        <v>2025-043</v>
      </c>
      <c r="E3528" s="181">
        <f>IFERROR(VALUE(RIGHT(All_Opps[[#This Row],[Opportunity Name]],2)),"")</f>
        <v>4</v>
      </c>
      <c r="F3528" s="181">
        <f>IFERROR(("20"&amp;LEFT(All_Opps[[#This Row],[Opportunity Name]],2))*1,"")</f>
        <v>2025</v>
      </c>
      <c r="G3528" s="181" t="str">
        <f>MID(All_Opps[[#This Row],[Opportunity Name]],3,2)</f>
        <v>06</v>
      </c>
      <c r="H3528" s="181" t="str">
        <f>LEFT(All_Opps[[#This Row],[Opportunity Name]],7)</f>
        <v>2506-18</v>
      </c>
      <c r="I3528" s="181" t="str" cm="1">
        <f t="array" ref="I35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28" s="181" t="str">
        <f>YEAR(All_Opps[[#This Row],[Close_Date]])&amp;"-"&amp;TEXT(MONTH(All_Opps[[#This Row],[Close_Date]]),"00")</f>
        <v>2024-10</v>
      </c>
      <c r="K3528" s="182">
        <f>All_Opps[[#This Row],[Created Date2]]*1</f>
        <v>45569</v>
      </c>
      <c r="L3528" s="183">
        <f>YEAR(All_Opps[[#This Row],[Created_Date]])</f>
        <v>2024</v>
      </c>
      <c r="M3528" s="184">
        <f>WEEKNUM(All_Opps[[#This Row],[Created_Date]],16)</f>
        <v>40</v>
      </c>
      <c r="N3528" s="182">
        <f>All_Opps[[#This Row],[Close Date]]*1</f>
        <v>45585</v>
      </c>
      <c r="O3528" s="185">
        <f>YEAR(All_Opps[[#This Row],[Close_Date]])</f>
        <v>2024</v>
      </c>
      <c r="P3528" s="183">
        <f>MONTH(All_Opps[[#This Row],[Close Date]])</f>
        <v>10</v>
      </c>
      <c r="Q3528" s="181">
        <f>WEEKNUM(All_Opps[[#This Row],[Close Date]],1)</f>
        <v>43</v>
      </c>
      <c r="R352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240</v>
      </c>
      <c r="S3528" s="4" t="s">
        <v>7369</v>
      </c>
      <c r="T3528" s="4" t="s">
        <v>7370</v>
      </c>
      <c r="U3528" s="68">
        <v>45585</v>
      </c>
      <c r="V3528" s="347" t="s">
        <v>19</v>
      </c>
      <c r="W3528" s="341">
        <v>121625</v>
      </c>
      <c r="X3528" s="4" t="s">
        <v>15</v>
      </c>
      <c r="Y3528" s="4" t="s">
        <v>328</v>
      </c>
      <c r="Z3528" s="68">
        <v>45569</v>
      </c>
    </row>
    <row r="3529" spans="1:26" ht="12.75" x14ac:dyDescent="0.35">
      <c r="A35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3529" s="181" t="str">
        <f>IF(All_Opps[[#This Row],[WeekMod]]&lt;&gt;"",CONCATENATE(All_Opps[[#This Row],[Opp Year]],"-",TEXT(All_Opps[[#This Row],[WeekMod]],"00#")),"")</f>
        <v>2025-038</v>
      </c>
      <c r="C35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3529" s="181" t="str">
        <f>CONCATENATE(All_Opps[[#This Row],[Opp Year]],"-",TEXT(All_Opps[[#This Row],[Week]],"00#"))</f>
        <v>2025-038</v>
      </c>
      <c r="E3529" s="181">
        <f>IFERROR(VALUE(RIGHT(All_Opps[[#This Row],[Opportunity Name]],2)),"")</f>
        <v>2</v>
      </c>
      <c r="F3529" s="181">
        <f>IFERROR(("20"&amp;LEFT(All_Opps[[#This Row],[Opportunity Name]],2))*1,"")</f>
        <v>2025</v>
      </c>
      <c r="G3529" s="181" t="str">
        <f>MID(All_Opps[[#This Row],[Opportunity Name]],3,2)</f>
        <v>06</v>
      </c>
      <c r="H3529" s="181" t="str">
        <f>LEFT(All_Opps[[#This Row],[Opportunity Name]],7)</f>
        <v>2506-19</v>
      </c>
      <c r="I3529" s="181" t="str" cm="1">
        <f t="array" ref="I35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29" s="181" t="str">
        <f>YEAR(All_Opps[[#This Row],[Close_Date]])&amp;"-"&amp;TEXT(MONTH(All_Opps[[#This Row],[Close_Date]]),"00")</f>
        <v>2024-09</v>
      </c>
      <c r="K3529" s="182">
        <f>All_Opps[[#This Row],[Created Date2]]*1</f>
        <v>45538</v>
      </c>
      <c r="L3529" s="183">
        <f>YEAR(All_Opps[[#This Row],[Created_Date]])</f>
        <v>2024</v>
      </c>
      <c r="M3529" s="184">
        <f>WEEKNUM(All_Opps[[#This Row],[Created_Date]],16)</f>
        <v>36</v>
      </c>
      <c r="N3529" s="182">
        <f>All_Opps[[#This Row],[Close Date]]*1</f>
        <v>45552</v>
      </c>
      <c r="O3529" s="185">
        <f>YEAR(All_Opps[[#This Row],[Close_Date]])</f>
        <v>2024</v>
      </c>
      <c r="P3529" s="183">
        <f>MONTH(All_Opps[[#This Row],[Close Date]])</f>
        <v>9</v>
      </c>
      <c r="Q3529" s="181">
        <f>WEEKNUM(All_Opps[[#This Row],[Close Date]],1)</f>
        <v>38</v>
      </c>
      <c r="R352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271</v>
      </c>
      <c r="S3529" s="4" t="s">
        <v>7371</v>
      </c>
      <c r="T3529" s="4" t="s">
        <v>7372</v>
      </c>
      <c r="U3529" s="68">
        <v>45552</v>
      </c>
      <c r="V3529" s="347" t="s">
        <v>19</v>
      </c>
      <c r="W3529" s="341">
        <v>47902</v>
      </c>
      <c r="X3529" s="4" t="s">
        <v>24</v>
      </c>
      <c r="Y3529" s="4" t="s">
        <v>328</v>
      </c>
      <c r="Z3529" s="68">
        <v>45538</v>
      </c>
    </row>
    <row r="3530" spans="1:26" ht="12.75" x14ac:dyDescent="0.35">
      <c r="A35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3530" s="181" t="str">
        <f>IF(All_Opps[[#This Row],[WeekMod]]&lt;&gt;"",CONCATENATE(All_Opps[[#This Row],[Opp Year]],"-",TEXT(All_Opps[[#This Row],[WeekMod]],"00#")),"")</f>
        <v>2025-044</v>
      </c>
      <c r="C35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3530" s="181" t="str">
        <f>CONCATENATE(All_Opps[[#This Row],[Opp Year]],"-",TEXT(All_Opps[[#This Row],[Week]],"00#"))</f>
        <v>2025-044</v>
      </c>
      <c r="E3530" s="181">
        <f>IFERROR(VALUE(RIGHT(All_Opps[[#This Row],[Opportunity Name]],2)),"")</f>
        <v>2</v>
      </c>
      <c r="F3530" s="181">
        <f>IFERROR(("20"&amp;LEFT(All_Opps[[#This Row],[Opportunity Name]],2))*1,"")</f>
        <v>2025</v>
      </c>
      <c r="G3530" s="181" t="str">
        <f>MID(All_Opps[[#This Row],[Opportunity Name]],3,2)</f>
        <v>10</v>
      </c>
      <c r="H3530" s="181" t="str">
        <f>LEFT(All_Opps[[#This Row],[Opportunity Name]],7)</f>
        <v>2510-03</v>
      </c>
      <c r="I3530" s="181" t="str" cm="1">
        <f t="array" ref="I35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30" s="181" t="str">
        <f>YEAR(All_Opps[[#This Row],[Close_Date]])&amp;"-"&amp;TEXT(MONTH(All_Opps[[#This Row],[Close_Date]]),"00")</f>
        <v>2024-10</v>
      </c>
      <c r="K3530" s="182">
        <f>All_Opps[[#This Row],[Created Date2]]*1</f>
        <v>45579</v>
      </c>
      <c r="L3530" s="183">
        <f>YEAR(All_Opps[[#This Row],[Created_Date]])</f>
        <v>2024</v>
      </c>
      <c r="M3530" s="184">
        <f>WEEKNUM(All_Opps[[#This Row],[Created_Date]],16)</f>
        <v>42</v>
      </c>
      <c r="N3530" s="182">
        <f>All_Opps[[#This Row],[Close Date]]*1</f>
        <v>45595</v>
      </c>
      <c r="O3530" s="185">
        <f>YEAR(All_Opps[[#This Row],[Close_Date]])</f>
        <v>2024</v>
      </c>
      <c r="P3530" s="183">
        <f>MONTH(All_Opps[[#This Row],[Close Date]])</f>
        <v>10</v>
      </c>
      <c r="Q3530" s="181">
        <f>WEEKNUM(All_Opps[[#This Row],[Close Date]],1)</f>
        <v>44</v>
      </c>
      <c r="R353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352</v>
      </c>
      <c r="S3530" s="4" t="s">
        <v>7373</v>
      </c>
      <c r="T3530" s="4" t="s">
        <v>7374</v>
      </c>
      <c r="U3530" s="68">
        <v>45595</v>
      </c>
      <c r="V3530" s="347" t="s">
        <v>19</v>
      </c>
      <c r="W3530" s="341">
        <v>32671</v>
      </c>
      <c r="X3530" s="4" t="s">
        <v>6</v>
      </c>
      <c r="Y3530" s="4" t="s">
        <v>328</v>
      </c>
      <c r="Z3530" s="68">
        <v>45579</v>
      </c>
    </row>
    <row r="3531" spans="1:26" ht="12.75" x14ac:dyDescent="0.35">
      <c r="A35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3531" s="181" t="str">
        <f>IF(All_Opps[[#This Row],[WeekMod]]&lt;&gt;"",CONCATENATE(All_Opps[[#This Row],[Opp Year]],"-",TEXT(All_Opps[[#This Row],[WeekMod]],"00#")),"")</f>
        <v>2025-040</v>
      </c>
      <c r="C35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3531" s="181" t="str">
        <f>CONCATENATE(All_Opps[[#This Row],[Opp Year]],"-",TEXT(All_Opps[[#This Row],[Week]],"00#"))</f>
        <v>2025-040</v>
      </c>
      <c r="E3531" s="181">
        <f>IFERROR(VALUE(RIGHT(All_Opps[[#This Row],[Opportunity Name]],2)),"")</f>
        <v>2</v>
      </c>
      <c r="F3531" s="181">
        <f>IFERROR(("20"&amp;LEFT(All_Opps[[#This Row],[Opportunity Name]],2))*1,"")</f>
        <v>2025</v>
      </c>
      <c r="G3531" s="181" t="str">
        <f>MID(All_Opps[[#This Row],[Opportunity Name]],3,2)</f>
        <v>10</v>
      </c>
      <c r="H3531" s="181" t="str">
        <f>LEFT(All_Opps[[#This Row],[Opportunity Name]],7)</f>
        <v>2510 Pe</v>
      </c>
      <c r="I3531" s="181" t="str" cm="1">
        <f t="array" ref="I35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31" s="181" t="str">
        <f>YEAR(All_Opps[[#This Row],[Close_Date]])&amp;"-"&amp;TEXT(MONTH(All_Opps[[#This Row],[Close_Date]]),"00")</f>
        <v>2024-10</v>
      </c>
      <c r="K3531" s="182">
        <f>All_Opps[[#This Row],[Created Date2]]*1</f>
        <v>45565</v>
      </c>
      <c r="L3531" s="183">
        <f>YEAR(All_Opps[[#This Row],[Created_Date]])</f>
        <v>2024</v>
      </c>
      <c r="M3531" s="184">
        <f>WEEKNUM(All_Opps[[#This Row],[Created_Date]],16)</f>
        <v>40</v>
      </c>
      <c r="N3531" s="182">
        <f>All_Opps[[#This Row],[Close Date]]*1</f>
        <v>45569</v>
      </c>
      <c r="O3531" s="185">
        <f>YEAR(All_Opps[[#This Row],[Close_Date]])</f>
        <v>2024</v>
      </c>
      <c r="P3531" s="183">
        <f>MONTH(All_Opps[[#This Row],[Close Date]])</f>
        <v>10</v>
      </c>
      <c r="Q3531" s="181">
        <f>WEEKNUM(All_Opps[[#This Row],[Close Date]],1)</f>
        <v>40</v>
      </c>
      <c r="R353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31" s="4" t="s">
        <v>7375</v>
      </c>
      <c r="T3531" s="4" t="s">
        <v>7376</v>
      </c>
      <c r="U3531" s="68">
        <v>45569</v>
      </c>
      <c r="V3531" s="347" t="s">
        <v>18</v>
      </c>
      <c r="W3531" s="9">
        <v>49108</v>
      </c>
      <c r="X3531" s="4" t="s">
        <v>159</v>
      </c>
      <c r="Y3531" s="4" t="s">
        <v>7055</v>
      </c>
      <c r="Z3531" s="68">
        <v>45565</v>
      </c>
    </row>
    <row r="3532" spans="1:26" ht="12.75" x14ac:dyDescent="0.35">
      <c r="A35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3532" s="181" t="str">
        <f>IF(All_Opps[[#This Row],[WeekMod]]&lt;&gt;"",CONCATENATE(All_Opps[[#This Row],[Opp Year]],"-",TEXT(All_Opps[[#This Row],[WeekMod]],"00#")),"")</f>
        <v>2025-041</v>
      </c>
      <c r="C35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3532" s="181" t="str">
        <f>CONCATENATE(All_Opps[[#This Row],[Opp Year]],"-",TEXT(All_Opps[[#This Row],[Week]],"00#"))</f>
        <v>2025-041</v>
      </c>
      <c r="E3532" s="181">
        <f>IFERROR(VALUE(RIGHT(All_Opps[[#This Row],[Opportunity Name]],2)),"")</f>
        <v>2</v>
      </c>
      <c r="F3532" s="181">
        <f>IFERROR(("20"&amp;LEFT(All_Opps[[#This Row],[Opportunity Name]],2))*1,"")</f>
        <v>2025</v>
      </c>
      <c r="G3532" s="181" t="str">
        <f>MID(All_Opps[[#This Row],[Opportunity Name]],3,2)</f>
        <v>01</v>
      </c>
      <c r="H3532" s="181" t="str">
        <f>LEFT(All_Opps[[#This Row],[Opportunity Name]],7)</f>
        <v>2501-07</v>
      </c>
      <c r="I3532" s="181" t="str" cm="1">
        <f t="array" ref="I35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32" s="181" t="str">
        <f>YEAR(All_Opps[[#This Row],[Close_Date]])&amp;"-"&amp;TEXT(MONTH(All_Opps[[#This Row],[Close_Date]]),"00")</f>
        <v>2024-10</v>
      </c>
      <c r="K3532" s="182">
        <f>All_Opps[[#This Row],[Created Date2]]*1</f>
        <v>45570</v>
      </c>
      <c r="L3532" s="183">
        <f>YEAR(All_Opps[[#This Row],[Created_Date]])</f>
        <v>2024</v>
      </c>
      <c r="M3532" s="184">
        <f>WEEKNUM(All_Opps[[#This Row],[Created_Date]],16)</f>
        <v>41</v>
      </c>
      <c r="N3532" s="182">
        <f>All_Opps[[#This Row],[Close Date]]*1</f>
        <v>45571</v>
      </c>
      <c r="O3532" s="185">
        <f>YEAR(All_Opps[[#This Row],[Close_Date]])</f>
        <v>2024</v>
      </c>
      <c r="P3532" s="183">
        <f>MONTH(All_Opps[[#This Row],[Close Date]])</f>
        <v>10</v>
      </c>
      <c r="Q3532" s="181">
        <f>WEEKNUM(All_Opps[[#This Row],[Close Date]],1)</f>
        <v>41</v>
      </c>
      <c r="R353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88</v>
      </c>
      <c r="S3532" s="4" t="s">
        <v>7377</v>
      </c>
      <c r="T3532" s="4" t="s">
        <v>7378</v>
      </c>
      <c r="U3532" s="68">
        <v>45571</v>
      </c>
      <c r="V3532" s="347" t="s">
        <v>19</v>
      </c>
      <c r="W3532" s="9">
        <v>99670</v>
      </c>
      <c r="X3532" s="4" t="s">
        <v>11</v>
      </c>
      <c r="Y3532" s="4" t="s">
        <v>7055</v>
      </c>
      <c r="Z3532" s="68">
        <v>45570</v>
      </c>
    </row>
    <row r="3533" spans="1:26" ht="12.75" x14ac:dyDescent="0.35">
      <c r="A35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3533" s="181" t="str">
        <f>IF(All_Opps[[#This Row],[WeekMod]]&lt;&gt;"",CONCATENATE(All_Opps[[#This Row],[Opp Year]],"-",TEXT(All_Opps[[#This Row],[WeekMod]],"00#")),"")</f>
        <v>2025-041</v>
      </c>
      <c r="C35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3533" s="181" t="str">
        <f>CONCATENATE(All_Opps[[#This Row],[Opp Year]],"-",TEXT(All_Opps[[#This Row],[Week]],"00#"))</f>
        <v>2025-041</v>
      </c>
      <c r="E3533" s="181">
        <f>IFERROR(VALUE(RIGHT(All_Opps[[#This Row],[Opportunity Name]],2)),"")</f>
        <v>5</v>
      </c>
      <c r="F3533" s="181">
        <f>IFERROR(("20"&amp;LEFT(All_Opps[[#This Row],[Opportunity Name]],2))*1,"")</f>
        <v>2025</v>
      </c>
      <c r="G3533" s="181" t="str">
        <f>MID(All_Opps[[#This Row],[Opportunity Name]],3,2)</f>
        <v>09</v>
      </c>
      <c r="H3533" s="181" t="str">
        <f>LEFT(All_Opps[[#This Row],[Opportunity Name]],7)</f>
        <v>2509 Ea</v>
      </c>
      <c r="I3533" s="181" t="str" cm="1">
        <f t="array" ref="I35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33" s="181" t="str">
        <f>YEAR(All_Opps[[#This Row],[Close_Date]])&amp;"-"&amp;TEXT(MONTH(All_Opps[[#This Row],[Close_Date]]),"00")</f>
        <v>2024-10</v>
      </c>
      <c r="K3533" s="182">
        <f>All_Opps[[#This Row],[Created Date2]]*1</f>
        <v>45562</v>
      </c>
      <c r="L3533" s="183">
        <f>YEAR(All_Opps[[#This Row],[Created_Date]])</f>
        <v>2024</v>
      </c>
      <c r="M3533" s="184">
        <f>WEEKNUM(All_Opps[[#This Row],[Created_Date]],16)</f>
        <v>39</v>
      </c>
      <c r="N3533" s="182">
        <f>All_Opps[[#This Row],[Close Date]]*1</f>
        <v>45573</v>
      </c>
      <c r="O3533" s="185">
        <f>YEAR(All_Opps[[#This Row],[Close_Date]])</f>
        <v>2024</v>
      </c>
      <c r="P3533" s="183">
        <f>MONTH(All_Opps[[#This Row],[Close Date]])</f>
        <v>10</v>
      </c>
      <c r="Q3533" s="181">
        <f>WEEKNUM(All_Opps[[#This Row],[Close Date]],1)</f>
        <v>41</v>
      </c>
      <c r="R35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33" s="4" t="s">
        <v>7379</v>
      </c>
      <c r="T3533" s="4" t="s">
        <v>7380</v>
      </c>
      <c r="U3533" s="68">
        <v>45573</v>
      </c>
      <c r="V3533" s="347" t="s">
        <v>18</v>
      </c>
      <c r="W3533" s="341">
        <v>87761</v>
      </c>
      <c r="X3533" s="4" t="s">
        <v>15</v>
      </c>
      <c r="Y3533" s="4" t="s">
        <v>328</v>
      </c>
      <c r="Z3533" s="68">
        <v>45562</v>
      </c>
    </row>
    <row r="3534" spans="1:26" ht="12.75" x14ac:dyDescent="0.35">
      <c r="A35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3534" s="181" t="str">
        <f>IF(All_Opps[[#This Row],[WeekMod]]&lt;&gt;"",CONCATENATE(All_Opps[[#This Row],[Opp Year]],"-",TEXT(All_Opps[[#This Row],[WeekMod]],"00#")),"")</f>
        <v>2025-042</v>
      </c>
      <c r="C35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3534" s="181" t="str">
        <f>CONCATENATE(All_Opps[[#This Row],[Opp Year]],"-",TEXT(All_Opps[[#This Row],[Week]],"00#"))</f>
        <v>2025-042</v>
      </c>
      <c r="E3534" s="181">
        <f>IFERROR(VALUE(RIGHT(All_Opps[[#This Row],[Opportunity Name]],2)),"")</f>
        <v>6</v>
      </c>
      <c r="F3534" s="181">
        <f>IFERROR(("20"&amp;LEFT(All_Opps[[#This Row],[Opportunity Name]],2))*1,"")</f>
        <v>2025</v>
      </c>
      <c r="G3534" s="181" t="str">
        <f>MID(All_Opps[[#This Row],[Opportunity Name]],3,2)</f>
        <v>08</v>
      </c>
      <c r="H3534" s="181" t="str">
        <f>LEFT(All_Opps[[#This Row],[Opportunity Name]],7)</f>
        <v>2508 As</v>
      </c>
      <c r="I3534" s="181" t="str" cm="1">
        <f t="array" ref="I35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34" s="181" t="str">
        <f>YEAR(All_Opps[[#This Row],[Close_Date]])&amp;"-"&amp;TEXT(MONTH(All_Opps[[#This Row],[Close_Date]]),"00")</f>
        <v>2024-10</v>
      </c>
      <c r="K3534" s="182">
        <f>All_Opps[[#This Row],[Created Date2]]*1</f>
        <v>45566</v>
      </c>
      <c r="L3534" s="183">
        <f>YEAR(All_Opps[[#This Row],[Created_Date]])</f>
        <v>2024</v>
      </c>
      <c r="M3534" s="184">
        <f>WEEKNUM(All_Opps[[#This Row],[Created_Date]],16)</f>
        <v>40</v>
      </c>
      <c r="N3534" s="182">
        <f>All_Opps[[#This Row],[Close Date]]*1</f>
        <v>45584</v>
      </c>
      <c r="O3534" s="185">
        <f>YEAR(All_Opps[[#This Row],[Close_Date]])</f>
        <v>2024</v>
      </c>
      <c r="P3534" s="183">
        <f>MONTH(All_Opps[[#This Row],[Close Date]])</f>
        <v>10</v>
      </c>
      <c r="Q3534" s="181">
        <f>WEEKNUM(All_Opps[[#This Row],[Close Date]],1)</f>
        <v>42</v>
      </c>
      <c r="R353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34" s="4" t="s">
        <v>7381</v>
      </c>
      <c r="T3534" s="4" t="s">
        <v>7382</v>
      </c>
      <c r="U3534" s="68">
        <v>45584</v>
      </c>
      <c r="V3534" s="347" t="s">
        <v>18</v>
      </c>
      <c r="W3534" s="9">
        <v>61895</v>
      </c>
      <c r="X3534" s="4" t="s">
        <v>6</v>
      </c>
      <c r="Y3534" s="4" t="s">
        <v>1285</v>
      </c>
      <c r="Z3534" s="68">
        <v>45566</v>
      </c>
    </row>
    <row r="3535" spans="1:26" ht="12.75" x14ac:dyDescent="0.35">
      <c r="A35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3535" s="181" t="str">
        <f>IF(All_Opps[[#This Row],[WeekMod]]&lt;&gt;"",CONCATENATE(All_Opps[[#This Row],[Opp Year]],"-",TEXT(All_Opps[[#This Row],[WeekMod]],"00#")),"")</f>
        <v>2025-039</v>
      </c>
      <c r="C35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3535" s="181" t="str">
        <f>CONCATENATE(All_Opps[[#This Row],[Opp Year]],"-",TEXT(All_Opps[[#This Row],[Week]],"00#"))</f>
        <v>2025-039</v>
      </c>
      <c r="E3535" s="181">
        <f>IFERROR(VALUE(RIGHT(All_Opps[[#This Row],[Opportunity Name]],2)),"")</f>
        <v>2</v>
      </c>
      <c r="F3535" s="181">
        <f>IFERROR(("20"&amp;LEFT(All_Opps[[#This Row],[Opportunity Name]],2))*1,"")</f>
        <v>2025</v>
      </c>
      <c r="G3535" s="181" t="str">
        <f>MID(All_Opps[[#This Row],[Opportunity Name]],3,2)</f>
        <v>06</v>
      </c>
      <c r="H3535" s="181" t="str">
        <f>LEFT(All_Opps[[#This Row],[Opportunity Name]],7)</f>
        <v>2506-19</v>
      </c>
      <c r="I3535" s="181" t="str" cm="1">
        <f t="array" ref="I35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35" s="181" t="str">
        <f>YEAR(All_Opps[[#This Row],[Close_Date]])&amp;"-"&amp;TEXT(MONTH(All_Opps[[#This Row],[Close_Date]]),"00")</f>
        <v>2024-09</v>
      </c>
      <c r="K3535" s="182">
        <f>All_Opps[[#This Row],[Created Date2]]*1</f>
        <v>45559</v>
      </c>
      <c r="L3535" s="183">
        <f>YEAR(All_Opps[[#This Row],[Created_Date]])</f>
        <v>2024</v>
      </c>
      <c r="M3535" s="184">
        <f>WEEKNUM(All_Opps[[#This Row],[Created_Date]],16)</f>
        <v>39</v>
      </c>
      <c r="N3535" s="182">
        <f>All_Opps[[#This Row],[Close Date]]*1</f>
        <v>45562</v>
      </c>
      <c r="O3535" s="185">
        <f>YEAR(All_Opps[[#This Row],[Close_Date]])</f>
        <v>2024</v>
      </c>
      <c r="P3535" s="183">
        <f>MONTH(All_Opps[[#This Row],[Close Date]])</f>
        <v>9</v>
      </c>
      <c r="Q3535" s="181">
        <f>WEEKNUM(All_Opps[[#This Row],[Close Date]],1)</f>
        <v>39</v>
      </c>
      <c r="R353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250</v>
      </c>
      <c r="S3535" s="4" t="s">
        <v>7383</v>
      </c>
      <c r="T3535" s="4" t="s">
        <v>7384</v>
      </c>
      <c r="U3535" s="68">
        <v>45562</v>
      </c>
      <c r="V3535" s="347" t="s">
        <v>19</v>
      </c>
      <c r="W3535" s="341">
        <v>53730</v>
      </c>
      <c r="X3535" s="4" t="s">
        <v>181</v>
      </c>
      <c r="Y3535" s="4" t="s">
        <v>328</v>
      </c>
      <c r="Z3535" s="68">
        <v>45559</v>
      </c>
    </row>
    <row r="3536" spans="1:26" ht="12.75" x14ac:dyDescent="0.35">
      <c r="A35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3536" s="181" t="str">
        <f>IF(All_Opps[[#This Row],[WeekMod]]&lt;&gt;"",CONCATENATE(All_Opps[[#This Row],[Opp Year]],"-",TEXT(All_Opps[[#This Row],[WeekMod]],"00#")),"")</f>
        <v>2025-045</v>
      </c>
      <c r="C35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3536" s="181" t="str">
        <f>CONCATENATE(All_Opps[[#This Row],[Opp Year]],"-",TEXT(All_Opps[[#This Row],[Week]],"00#"))</f>
        <v>2025-045</v>
      </c>
      <c r="E3536" s="181">
        <f>IFERROR(VALUE(RIGHT(All_Opps[[#This Row],[Opportunity Name]],2)),"")</f>
        <v>2</v>
      </c>
      <c r="F3536" s="181">
        <f>IFERROR(("20"&amp;LEFT(All_Opps[[#This Row],[Opportunity Name]],2))*1,"")</f>
        <v>2025</v>
      </c>
      <c r="G3536" s="181" t="str">
        <f>MID(All_Opps[[#This Row],[Opportunity Name]],3,2)</f>
        <v>05</v>
      </c>
      <c r="H3536" s="181" t="str">
        <f>LEFT(All_Opps[[#This Row],[Opportunity Name]],7)</f>
        <v>2505-08</v>
      </c>
      <c r="I3536" s="181" t="str" cm="1">
        <f t="array" ref="I35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36" s="181" t="str">
        <f>YEAR(All_Opps[[#This Row],[Close_Date]])&amp;"-"&amp;TEXT(MONTH(All_Opps[[#This Row],[Close_Date]]),"00")</f>
        <v>2024-11</v>
      </c>
      <c r="K3536" s="182">
        <f>All_Opps[[#This Row],[Created Date2]]*1</f>
        <v>45591</v>
      </c>
      <c r="L3536" s="183">
        <f>YEAR(All_Opps[[#This Row],[Created_Date]])</f>
        <v>2024</v>
      </c>
      <c r="M3536" s="184">
        <f>WEEKNUM(All_Opps[[#This Row],[Created_Date]],16)</f>
        <v>44</v>
      </c>
      <c r="N3536" s="182">
        <f>All_Opps[[#This Row],[Close Date]]*1</f>
        <v>45603</v>
      </c>
      <c r="O3536" s="185">
        <f>YEAR(All_Opps[[#This Row],[Close_Date]])</f>
        <v>2024</v>
      </c>
      <c r="P3536" s="183">
        <f>MONTH(All_Opps[[#This Row],[Close Date]])</f>
        <v>11</v>
      </c>
      <c r="Q3536" s="181">
        <f>WEEKNUM(All_Opps[[#This Row],[Close Date]],1)</f>
        <v>45</v>
      </c>
      <c r="R353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187</v>
      </c>
      <c r="S3536" s="4" t="s">
        <v>7385</v>
      </c>
      <c r="T3536" s="4" t="s">
        <v>7386</v>
      </c>
      <c r="U3536" s="68">
        <v>45603</v>
      </c>
      <c r="V3536" s="347" t="s">
        <v>19</v>
      </c>
      <c r="W3536" s="341">
        <v>259509</v>
      </c>
      <c r="X3536" s="4" t="s">
        <v>12</v>
      </c>
      <c r="Y3536" s="4" t="s">
        <v>328</v>
      </c>
      <c r="Z3536" s="68">
        <v>45591</v>
      </c>
    </row>
    <row r="3537" spans="1:26" ht="12.75" x14ac:dyDescent="0.35">
      <c r="A35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97</v>
      </c>
      <c r="B3537" s="181" t="str">
        <f>IF(All_Opps[[#This Row],[WeekMod]]&lt;&gt;"",CONCATENATE(All_Opps[[#This Row],[Opp Year]],"-",TEXT(All_Opps[[#This Row],[WeekMod]],"00#")),"")</f>
        <v>2024-097</v>
      </c>
      <c r="C35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97</v>
      </c>
      <c r="D3537" s="181" t="str">
        <f>CONCATENATE(All_Opps[[#This Row],[Opp Year]],"-",TEXT(All_Opps[[#This Row],[Week]],"00#"))</f>
        <v>2024-097</v>
      </c>
      <c r="E3537" s="181">
        <f>IFERROR(VALUE(RIGHT(All_Opps[[#This Row],[Opportunity Name]],2)),"")</f>
        <v>8</v>
      </c>
      <c r="F3537" s="181">
        <f>IFERROR(("20"&amp;LEFT(All_Opps[[#This Row],[Opportunity Name]],2))*1,"")</f>
        <v>2024</v>
      </c>
      <c r="G3537" s="181" t="str">
        <f>MID(All_Opps[[#This Row],[Opportunity Name]],3,2)</f>
        <v>12</v>
      </c>
      <c r="H3537" s="181" t="str">
        <f>LEFT(All_Opps[[#This Row],[Opportunity Name]],7)</f>
        <v>2412-20</v>
      </c>
      <c r="I3537" s="181" t="str" cm="1">
        <f t="array" ref="I35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37" s="181" t="str">
        <f>YEAR(All_Opps[[#This Row],[Close_Date]])&amp;"-"&amp;TEXT(MONTH(All_Opps[[#This Row],[Close_Date]]),"00")</f>
        <v>2024-11</v>
      </c>
      <c r="K3537" s="182">
        <f>All_Opps[[#This Row],[Created Date2]]*1</f>
        <v>45590</v>
      </c>
      <c r="L3537" s="183">
        <f>YEAR(All_Opps[[#This Row],[Created_Date]])</f>
        <v>2024</v>
      </c>
      <c r="M3537" s="184">
        <f>WEEKNUM(All_Opps[[#This Row],[Created_Date]],16)</f>
        <v>43</v>
      </c>
      <c r="N3537" s="182">
        <f>All_Opps[[#This Row],[Close Date]]*1</f>
        <v>45601</v>
      </c>
      <c r="O3537" s="185">
        <f>YEAR(All_Opps[[#This Row],[Close_Date]])</f>
        <v>2024</v>
      </c>
      <c r="P3537" s="183">
        <f>MONTH(All_Opps[[#This Row],[Close Date]])</f>
        <v>11</v>
      </c>
      <c r="Q3537" s="181">
        <f>WEEKNUM(All_Opps[[#This Row],[Close Date]],1)</f>
        <v>45</v>
      </c>
      <c r="R353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37" s="4" t="s">
        <v>7387</v>
      </c>
      <c r="T3537" s="4" t="s">
        <v>7388</v>
      </c>
      <c r="U3537" s="68">
        <v>45601</v>
      </c>
      <c r="V3537" s="347" t="s">
        <v>18</v>
      </c>
      <c r="W3537" s="341">
        <v>18213</v>
      </c>
      <c r="X3537" s="4" t="s">
        <v>159</v>
      </c>
      <c r="Y3537" s="4" t="s">
        <v>328</v>
      </c>
      <c r="Z3537" s="68">
        <v>45590</v>
      </c>
    </row>
    <row r="3538" spans="1:26" ht="12.75" x14ac:dyDescent="0.35">
      <c r="A35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3538" s="181" t="str">
        <f>IF(All_Opps[[#This Row],[WeekMod]]&lt;&gt;"",CONCATENATE(All_Opps[[#This Row],[Opp Year]],"-",TEXT(All_Opps[[#This Row],[WeekMod]],"00#")),"")</f>
        <v>2025-047</v>
      </c>
      <c r="C35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3538" s="181" t="str">
        <f>CONCATENATE(All_Opps[[#This Row],[Opp Year]],"-",TEXT(All_Opps[[#This Row],[Week]],"00#"))</f>
        <v>2025-047</v>
      </c>
      <c r="E3538" s="181">
        <f>IFERROR(VALUE(RIGHT(All_Opps[[#This Row],[Opportunity Name]],2)),"")</f>
        <v>5</v>
      </c>
      <c r="F3538" s="181">
        <f>IFERROR(("20"&amp;LEFT(All_Opps[[#This Row],[Opportunity Name]],2))*1,"")</f>
        <v>2025</v>
      </c>
      <c r="G3538" s="181" t="str">
        <f>MID(All_Opps[[#This Row],[Opportunity Name]],3,2)</f>
        <v>12</v>
      </c>
      <c r="H3538" s="181" t="str">
        <f>LEFT(All_Opps[[#This Row],[Opportunity Name]],7)</f>
        <v>2512 Du</v>
      </c>
      <c r="I3538" s="181" t="str" cm="1">
        <f t="array" ref="I35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38" s="181" t="str">
        <f>YEAR(All_Opps[[#This Row],[Close_Date]])&amp;"-"&amp;TEXT(MONTH(All_Opps[[#This Row],[Close_Date]]),"00")</f>
        <v>2024-11</v>
      </c>
      <c r="K3538" s="182">
        <f>All_Opps[[#This Row],[Created Date2]]*1</f>
        <v>45605</v>
      </c>
      <c r="L3538" s="183">
        <f>YEAR(All_Opps[[#This Row],[Created_Date]])</f>
        <v>2024</v>
      </c>
      <c r="M3538" s="184">
        <f>WEEKNUM(All_Opps[[#This Row],[Created_Date]],16)</f>
        <v>46</v>
      </c>
      <c r="N3538" s="182">
        <f>All_Opps[[#This Row],[Close Date]]*1</f>
        <v>45615</v>
      </c>
      <c r="O3538" s="185">
        <f>YEAR(All_Opps[[#This Row],[Close_Date]])</f>
        <v>2024</v>
      </c>
      <c r="P3538" s="183">
        <f>MONTH(All_Opps[[#This Row],[Close Date]])</f>
        <v>11</v>
      </c>
      <c r="Q3538" s="181">
        <f>WEEKNUM(All_Opps[[#This Row],[Close Date]],1)</f>
        <v>47</v>
      </c>
      <c r="R353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38" s="4" t="s">
        <v>7389</v>
      </c>
      <c r="T3538" s="4" t="s">
        <v>7390</v>
      </c>
      <c r="U3538" s="68">
        <v>45615</v>
      </c>
      <c r="V3538" s="347" t="s">
        <v>18</v>
      </c>
      <c r="W3538" s="341">
        <v>196396</v>
      </c>
      <c r="X3538" s="4" t="s">
        <v>11</v>
      </c>
      <c r="Y3538" s="4" t="s">
        <v>328</v>
      </c>
      <c r="Z3538" s="68">
        <v>45605</v>
      </c>
    </row>
    <row r="3539" spans="1:26" ht="12.75" x14ac:dyDescent="0.35">
      <c r="A35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91</v>
      </c>
      <c r="B3539" s="181" t="str">
        <f>IF(All_Opps[[#This Row],[WeekMod]]&lt;&gt;"",CONCATENATE(All_Opps[[#This Row],[Opp Year]],"-",TEXT(All_Opps[[#This Row],[WeekMod]],"00#")),"")</f>
        <v>2024-091</v>
      </c>
      <c r="C35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91</v>
      </c>
      <c r="D3539" s="181" t="str">
        <f>CONCATENATE(All_Opps[[#This Row],[Opp Year]],"-",TEXT(All_Opps[[#This Row],[Week]],"00#"))</f>
        <v>2024-091</v>
      </c>
      <c r="E3539" s="181">
        <f>IFERROR(VALUE(RIGHT(All_Opps[[#This Row],[Opportunity Name]],2)),"")</f>
        <v>2</v>
      </c>
      <c r="F3539" s="181">
        <f>IFERROR(("20"&amp;LEFT(All_Opps[[#This Row],[Opportunity Name]],2))*1,"")</f>
        <v>2024</v>
      </c>
      <c r="G3539" s="181" t="str">
        <f>MID(All_Opps[[#This Row],[Opportunity Name]],3,2)</f>
        <v>12</v>
      </c>
      <c r="H3539" s="181" t="str">
        <f>LEFT(All_Opps[[#This Row],[Opportunity Name]],7)</f>
        <v>2412 So</v>
      </c>
      <c r="I3539" s="181" t="str" cm="1">
        <f t="array" ref="I35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39" s="181" t="str">
        <f>YEAR(All_Opps[[#This Row],[Close_Date]])&amp;"-"&amp;TEXT(MONTH(All_Opps[[#This Row],[Close_Date]]),"00")</f>
        <v>2024-09</v>
      </c>
      <c r="K3539" s="182">
        <f>All_Opps[[#This Row],[Created Date2]]*1</f>
        <v>45552</v>
      </c>
      <c r="L3539" s="183">
        <f>YEAR(All_Opps[[#This Row],[Created_Date]])</f>
        <v>2024</v>
      </c>
      <c r="M3539" s="184">
        <f>WEEKNUM(All_Opps[[#This Row],[Created_Date]],16)</f>
        <v>38</v>
      </c>
      <c r="N3539" s="182">
        <f>All_Opps[[#This Row],[Close Date]]*1</f>
        <v>45559</v>
      </c>
      <c r="O3539" s="185">
        <f>YEAR(All_Opps[[#This Row],[Close_Date]])</f>
        <v>2024</v>
      </c>
      <c r="P3539" s="183">
        <f>MONTH(All_Opps[[#This Row],[Close Date]])</f>
        <v>9</v>
      </c>
      <c r="Q3539" s="181">
        <f>WEEKNUM(All_Opps[[#This Row],[Close Date]],1)</f>
        <v>39</v>
      </c>
      <c r="R353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39" s="4" t="s">
        <v>7391</v>
      </c>
      <c r="T3539" s="4" t="s">
        <v>7392</v>
      </c>
      <c r="U3539" s="68">
        <v>45559</v>
      </c>
      <c r="V3539" s="347" t="s">
        <v>18</v>
      </c>
      <c r="W3539" s="341">
        <v>43744</v>
      </c>
      <c r="X3539" s="4" t="s">
        <v>15</v>
      </c>
      <c r="Y3539" s="4" t="s">
        <v>328</v>
      </c>
      <c r="Z3539" s="68">
        <v>45552</v>
      </c>
    </row>
    <row r="3540" spans="1:26" ht="12.75" x14ac:dyDescent="0.35">
      <c r="A35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3540" s="181" t="str">
        <f>IF(All_Opps[[#This Row],[WeekMod]]&lt;&gt;"",CONCATENATE(All_Opps[[#This Row],[Opp Year]],"-",TEXT(All_Opps[[#This Row],[WeekMod]],"00#")),"")</f>
        <v>2025-046</v>
      </c>
      <c r="C35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3540" s="181" t="str">
        <f>CONCATENATE(All_Opps[[#This Row],[Opp Year]],"-",TEXT(All_Opps[[#This Row],[Week]],"00#"))</f>
        <v>2025-046</v>
      </c>
      <c r="E3540" s="181">
        <f>IFERROR(VALUE(RIGHT(All_Opps[[#This Row],[Opportunity Name]],2)),"")</f>
        <v>2</v>
      </c>
      <c r="F3540" s="181">
        <f>IFERROR(("20"&amp;LEFT(All_Opps[[#This Row],[Opportunity Name]],2))*1,"")</f>
        <v>2025</v>
      </c>
      <c r="G3540" s="181" t="str">
        <f>MID(All_Opps[[#This Row],[Opportunity Name]],3,2)</f>
        <v>09</v>
      </c>
      <c r="H3540" s="181" t="str">
        <f>LEFT(All_Opps[[#This Row],[Opportunity Name]],7)</f>
        <v>2509 Fe</v>
      </c>
      <c r="I3540" s="181" t="str" cm="1">
        <f t="array" ref="I35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40" s="181" t="str">
        <f>YEAR(All_Opps[[#This Row],[Close_Date]])&amp;"-"&amp;TEXT(MONTH(All_Opps[[#This Row],[Close_Date]]),"00")</f>
        <v>2024-11</v>
      </c>
      <c r="K3540" s="182">
        <f>All_Opps[[#This Row],[Created Date2]]*1</f>
        <v>45592</v>
      </c>
      <c r="L3540" s="183">
        <f>YEAR(All_Opps[[#This Row],[Created_Date]])</f>
        <v>2024</v>
      </c>
      <c r="M3540" s="184">
        <f>WEEKNUM(All_Opps[[#This Row],[Created_Date]],16)</f>
        <v>44</v>
      </c>
      <c r="N3540" s="182">
        <f>All_Opps[[#This Row],[Close Date]]*1</f>
        <v>45608</v>
      </c>
      <c r="O3540" s="185">
        <f>YEAR(All_Opps[[#This Row],[Close_Date]])</f>
        <v>2024</v>
      </c>
      <c r="P3540" s="183">
        <f>MONTH(All_Opps[[#This Row],[Close Date]])</f>
        <v>11</v>
      </c>
      <c r="Q3540" s="181">
        <f>WEEKNUM(All_Opps[[#This Row],[Close Date]],1)</f>
        <v>46</v>
      </c>
      <c r="R354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40" s="4" t="s">
        <v>7393</v>
      </c>
      <c r="T3540" s="4" t="s">
        <v>7394</v>
      </c>
      <c r="U3540" s="68">
        <v>45608</v>
      </c>
      <c r="V3540" s="347" t="s">
        <v>21</v>
      </c>
      <c r="W3540" s="9">
        <v>79377</v>
      </c>
      <c r="X3540" s="4" t="s">
        <v>13</v>
      </c>
      <c r="Y3540" s="4" t="s">
        <v>1285</v>
      </c>
      <c r="Z3540" s="68">
        <v>45592</v>
      </c>
    </row>
    <row r="3541" spans="1:26" ht="12.75" x14ac:dyDescent="0.35">
      <c r="A35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3541" s="181" t="str">
        <f>IF(All_Opps[[#This Row],[WeekMod]]&lt;&gt;"",CONCATENATE(All_Opps[[#This Row],[Opp Year]],"-",TEXT(All_Opps[[#This Row],[WeekMod]],"00#")),"")</f>
        <v>2025-043</v>
      </c>
      <c r="C35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3541" s="181" t="str">
        <f>CONCATENATE(All_Opps[[#This Row],[Opp Year]],"-",TEXT(All_Opps[[#This Row],[Week]],"00#"))</f>
        <v>2025-043</v>
      </c>
      <c r="E3541" s="181">
        <f>IFERROR(VALUE(RIGHT(All_Opps[[#This Row],[Opportunity Name]],2)),"")</f>
        <v>2</v>
      </c>
      <c r="F3541" s="181">
        <f>IFERROR(("20"&amp;LEFT(All_Opps[[#This Row],[Opportunity Name]],2))*1,"")</f>
        <v>2025</v>
      </c>
      <c r="G3541" s="181" t="str">
        <f>MID(All_Opps[[#This Row],[Opportunity Name]],3,2)</f>
        <v>01</v>
      </c>
      <c r="H3541" s="181" t="str">
        <f>LEFT(All_Opps[[#This Row],[Opportunity Name]],7)</f>
        <v>2501-08</v>
      </c>
      <c r="I3541" s="181" t="str" cm="1">
        <f t="array" ref="I35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41" s="181" t="str">
        <f>YEAR(All_Opps[[#This Row],[Close_Date]])&amp;"-"&amp;TEXT(MONTH(All_Opps[[#This Row],[Close_Date]]),"00")</f>
        <v>2024-10</v>
      </c>
      <c r="K3541" s="182">
        <f>All_Opps[[#This Row],[Created Date2]]*1</f>
        <v>45581</v>
      </c>
      <c r="L3541" s="183">
        <f>YEAR(All_Opps[[#This Row],[Created_Date]])</f>
        <v>2024</v>
      </c>
      <c r="M3541" s="184">
        <f>WEEKNUM(All_Opps[[#This Row],[Created_Date]],16)</f>
        <v>42</v>
      </c>
      <c r="N3541" s="182">
        <f>All_Opps[[#This Row],[Close Date]]*1</f>
        <v>45585</v>
      </c>
      <c r="O3541" s="185">
        <f>YEAR(All_Opps[[#This Row],[Close_Date]])</f>
        <v>2024</v>
      </c>
      <c r="P3541" s="183">
        <f>MONTH(All_Opps[[#This Row],[Close Date]])</f>
        <v>10</v>
      </c>
      <c r="Q3541" s="181">
        <f>WEEKNUM(All_Opps[[#This Row],[Close Date]],1)</f>
        <v>43</v>
      </c>
      <c r="R354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77</v>
      </c>
      <c r="S3541" s="4" t="s">
        <v>7395</v>
      </c>
      <c r="T3541" s="4" t="s">
        <v>7396</v>
      </c>
      <c r="U3541" s="68">
        <v>45585</v>
      </c>
      <c r="V3541" s="347" t="s">
        <v>19</v>
      </c>
      <c r="W3541" s="9">
        <v>64790</v>
      </c>
      <c r="X3541" s="4" t="s">
        <v>5</v>
      </c>
      <c r="Y3541" s="4" t="s">
        <v>1285</v>
      </c>
      <c r="Z3541" s="68">
        <v>45581</v>
      </c>
    </row>
    <row r="3542" spans="1:26" ht="12.75" x14ac:dyDescent="0.35">
      <c r="A35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92</v>
      </c>
      <c r="B3542" s="181" t="str">
        <f>IF(All_Opps[[#This Row],[WeekMod]]&lt;&gt;"",CONCATENATE(All_Opps[[#This Row],[Opp Year]],"-",TEXT(All_Opps[[#This Row],[WeekMod]],"00#")),"")</f>
        <v>2024-092</v>
      </c>
      <c r="C35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92</v>
      </c>
      <c r="D3542" s="181" t="str">
        <f>CONCATENATE(All_Opps[[#This Row],[Opp Year]],"-",TEXT(All_Opps[[#This Row],[Week]],"00#"))</f>
        <v>2024-092</v>
      </c>
      <c r="E3542" s="181">
        <f>IFERROR(VALUE(RIGHT(All_Opps[[#This Row],[Opportunity Name]],2)),"")</f>
        <v>1</v>
      </c>
      <c r="F3542" s="181">
        <f>IFERROR(("20"&amp;LEFT(All_Opps[[#This Row],[Opportunity Name]],2))*1,"")</f>
        <v>2024</v>
      </c>
      <c r="G3542" s="181" t="str">
        <f>MID(All_Opps[[#This Row],[Opportunity Name]],3,2)</f>
        <v>12</v>
      </c>
      <c r="H3542" s="181" t="str">
        <f>LEFT(All_Opps[[#This Row],[Opportunity Name]],7)</f>
        <v>2412-19</v>
      </c>
      <c r="I3542" s="181" t="str" cm="1">
        <f t="array" ref="I35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42" s="181" t="str">
        <f>YEAR(All_Opps[[#This Row],[Close_Date]])&amp;"-"&amp;TEXT(MONTH(All_Opps[[#This Row],[Close_Date]]),"00")</f>
        <v>2024-10</v>
      </c>
      <c r="K3542" s="182">
        <f>All_Opps[[#This Row],[Created Date2]]*1</f>
        <v>45566</v>
      </c>
      <c r="L3542" s="183">
        <f>YEAR(All_Opps[[#This Row],[Created_Date]])</f>
        <v>2024</v>
      </c>
      <c r="M3542" s="184">
        <f>WEEKNUM(All_Opps[[#This Row],[Created_Date]],16)</f>
        <v>40</v>
      </c>
      <c r="N3542" s="182">
        <f>All_Opps[[#This Row],[Close Date]]*1</f>
        <v>45566</v>
      </c>
      <c r="O3542" s="185">
        <f>YEAR(All_Opps[[#This Row],[Close_Date]])</f>
        <v>2024</v>
      </c>
      <c r="P3542" s="183">
        <f>MONTH(All_Opps[[#This Row],[Close Date]])</f>
        <v>10</v>
      </c>
      <c r="Q3542" s="181">
        <f>WEEKNUM(All_Opps[[#This Row],[Close Date]],1)</f>
        <v>40</v>
      </c>
      <c r="R354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61</v>
      </c>
      <c r="S3542" s="4" t="s">
        <v>7397</v>
      </c>
      <c r="T3542" s="4" t="s">
        <v>7398</v>
      </c>
      <c r="U3542" s="68">
        <v>45566</v>
      </c>
      <c r="V3542" s="347" t="s">
        <v>19</v>
      </c>
      <c r="W3542" s="341">
        <v>4683</v>
      </c>
      <c r="X3542" s="4" t="s">
        <v>24</v>
      </c>
      <c r="Y3542" s="4" t="s">
        <v>328</v>
      </c>
      <c r="Z3542" s="68">
        <v>45566</v>
      </c>
    </row>
    <row r="3543" spans="1:26" ht="12.75" x14ac:dyDescent="0.35">
      <c r="A35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3543" s="181" t="str">
        <f>IF(All_Opps[[#This Row],[WeekMod]]&lt;&gt;"",CONCATENATE(All_Opps[[#This Row],[Opp Year]],"-",TEXT(All_Opps[[#This Row],[WeekMod]],"00#")),"")</f>
        <v>2025-040</v>
      </c>
      <c r="C35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3543" s="181" t="str">
        <f>CONCATENATE(All_Opps[[#This Row],[Opp Year]],"-",TEXT(All_Opps[[#This Row],[Week]],"00#"))</f>
        <v>2025-040</v>
      </c>
      <c r="E3543" s="181">
        <f>IFERROR(VALUE(RIGHT(All_Opps[[#This Row],[Opportunity Name]],2)),"")</f>
        <v>2</v>
      </c>
      <c r="F3543" s="181">
        <f>IFERROR(("20"&amp;LEFT(All_Opps[[#This Row],[Opportunity Name]],2))*1,"")</f>
        <v>2025</v>
      </c>
      <c r="G3543" s="181" t="str">
        <f>MID(All_Opps[[#This Row],[Opportunity Name]],3,2)</f>
        <v>10</v>
      </c>
      <c r="H3543" s="181" t="str">
        <f>LEFT(All_Opps[[#This Row],[Opportunity Name]],7)</f>
        <v>2510-04</v>
      </c>
      <c r="I3543" s="181" t="str" cm="1">
        <f t="array" ref="I35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43" s="181" t="str">
        <f>YEAR(All_Opps[[#This Row],[Close_Date]])&amp;"-"&amp;TEXT(MONTH(All_Opps[[#This Row],[Close_Date]]),"00")</f>
        <v>2024-10</v>
      </c>
      <c r="K3543" s="182">
        <f>All_Opps[[#This Row],[Created Date2]]*1</f>
        <v>45530</v>
      </c>
      <c r="L3543" s="183">
        <f>YEAR(All_Opps[[#This Row],[Created_Date]])</f>
        <v>2024</v>
      </c>
      <c r="M3543" s="184">
        <f>WEEKNUM(All_Opps[[#This Row],[Created_Date]],16)</f>
        <v>35</v>
      </c>
      <c r="N3543" s="182">
        <f>All_Opps[[#This Row],[Close Date]]*1</f>
        <v>45570</v>
      </c>
      <c r="O3543" s="185">
        <f>YEAR(All_Opps[[#This Row],[Close_Date]])</f>
        <v>2024</v>
      </c>
      <c r="P3543" s="183">
        <f>MONTH(All_Opps[[#This Row],[Close Date]])</f>
        <v>10</v>
      </c>
      <c r="Q3543" s="181">
        <f>WEEKNUM(All_Opps[[#This Row],[Close Date]],1)</f>
        <v>40</v>
      </c>
      <c r="R354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401</v>
      </c>
      <c r="S3543" s="4" t="s">
        <v>7399</v>
      </c>
      <c r="T3543" s="4" t="s">
        <v>7400</v>
      </c>
      <c r="U3543" s="68">
        <v>45570</v>
      </c>
      <c r="V3543" s="347" t="s">
        <v>19</v>
      </c>
      <c r="W3543" s="9">
        <v>91806</v>
      </c>
      <c r="X3543" s="4" t="s">
        <v>153</v>
      </c>
      <c r="Y3543" s="4" t="s">
        <v>1285</v>
      </c>
      <c r="Z3543" s="68">
        <v>45530</v>
      </c>
    </row>
    <row r="3544" spans="1:26" ht="12.75" x14ac:dyDescent="0.35">
      <c r="A35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3544" s="181" t="str">
        <f>IF(All_Opps[[#This Row],[WeekMod]]&lt;&gt;"",CONCATENATE(All_Opps[[#This Row],[Opp Year]],"-",TEXT(All_Opps[[#This Row],[WeekMod]],"00#")),"")</f>
        <v>2025-044</v>
      </c>
      <c r="C35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3544" s="181" t="str">
        <f>CONCATENATE(All_Opps[[#This Row],[Opp Year]],"-",TEXT(All_Opps[[#This Row],[Week]],"00#"))</f>
        <v>2025-044</v>
      </c>
      <c r="E3544" s="181">
        <f>IFERROR(VALUE(RIGHT(All_Opps[[#This Row],[Opportunity Name]],2)),"")</f>
        <v>2</v>
      </c>
      <c r="F3544" s="181">
        <f>IFERROR(("20"&amp;LEFT(All_Opps[[#This Row],[Opportunity Name]],2))*1,"")</f>
        <v>2025</v>
      </c>
      <c r="G3544" s="181" t="str">
        <f>MID(All_Opps[[#This Row],[Opportunity Name]],3,2)</f>
        <v>09</v>
      </c>
      <c r="H3544" s="181" t="str">
        <f>LEFT(All_Opps[[#This Row],[Opportunity Name]],7)</f>
        <v>2509-09</v>
      </c>
      <c r="I3544" s="181" t="str" cm="1">
        <f t="array" ref="I35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44" s="181" t="str">
        <f>YEAR(All_Opps[[#This Row],[Close_Date]])&amp;"-"&amp;TEXT(MONTH(All_Opps[[#This Row],[Close_Date]]),"00")</f>
        <v>2024-10</v>
      </c>
      <c r="K3544" s="182">
        <f>All_Opps[[#This Row],[Created Date2]]*1</f>
        <v>45581</v>
      </c>
      <c r="L3544" s="183">
        <f>YEAR(All_Opps[[#This Row],[Created_Date]])</f>
        <v>2024</v>
      </c>
      <c r="M3544" s="184">
        <f>WEEKNUM(All_Opps[[#This Row],[Created_Date]],16)</f>
        <v>42</v>
      </c>
      <c r="N3544" s="182">
        <f>All_Opps[[#This Row],[Close Date]]*1</f>
        <v>45594</v>
      </c>
      <c r="O3544" s="185">
        <f>YEAR(All_Opps[[#This Row],[Close_Date]])</f>
        <v>2024</v>
      </c>
      <c r="P3544" s="183">
        <f>MONTH(All_Opps[[#This Row],[Close Date]])</f>
        <v>10</v>
      </c>
      <c r="Q3544" s="181">
        <f>WEEKNUM(All_Opps[[#This Row],[Close Date]],1)</f>
        <v>44</v>
      </c>
      <c r="R354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320</v>
      </c>
      <c r="S3544" s="4" t="s">
        <v>7401</v>
      </c>
      <c r="T3544" s="4" t="s">
        <v>7402</v>
      </c>
      <c r="U3544" s="68">
        <v>45594</v>
      </c>
      <c r="V3544" s="347" t="s">
        <v>19</v>
      </c>
      <c r="W3544" s="9">
        <v>43266</v>
      </c>
      <c r="X3544" s="4" t="s">
        <v>159</v>
      </c>
      <c r="Y3544" s="4" t="s">
        <v>7055</v>
      </c>
      <c r="Z3544" s="68">
        <v>45581</v>
      </c>
    </row>
    <row r="3545" spans="1:26" ht="12.75" x14ac:dyDescent="0.35">
      <c r="A35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3545" s="181" t="str">
        <f>IF(All_Opps[[#This Row],[WeekMod]]&lt;&gt;"",CONCATENATE(All_Opps[[#This Row],[Opp Year]],"-",TEXT(All_Opps[[#This Row],[WeekMod]],"00#")),"")</f>
        <v>2025-048</v>
      </c>
      <c r="C35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3545" s="181" t="str">
        <f>CONCATENATE(All_Opps[[#This Row],[Opp Year]],"-",TEXT(All_Opps[[#This Row],[Week]],"00#"))</f>
        <v>2025-048</v>
      </c>
      <c r="E3545" s="181">
        <f>IFERROR(VALUE(RIGHT(All_Opps[[#This Row],[Opportunity Name]],2)),"")</f>
        <v>2</v>
      </c>
      <c r="F3545" s="181">
        <f>IFERROR(("20"&amp;LEFT(All_Opps[[#This Row],[Opportunity Name]],2))*1,"")</f>
        <v>2025</v>
      </c>
      <c r="G3545" s="181" t="str">
        <f>MID(All_Opps[[#This Row],[Opportunity Name]],3,2)</f>
        <v>08</v>
      </c>
      <c r="H3545" s="181" t="str">
        <f>LEFT(All_Opps[[#This Row],[Opportunity Name]],7)</f>
        <v>2508 Ub</v>
      </c>
      <c r="I3545" s="181" t="str" cm="1">
        <f t="array" ref="I35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45" s="181" t="str">
        <f>YEAR(All_Opps[[#This Row],[Close_Date]])&amp;"-"&amp;TEXT(MONTH(All_Opps[[#This Row],[Close_Date]]),"00")</f>
        <v>2024-11</v>
      </c>
      <c r="K3545" s="182">
        <f>All_Opps[[#This Row],[Created Date2]]*1</f>
        <v>45591</v>
      </c>
      <c r="L3545" s="183">
        <f>YEAR(All_Opps[[#This Row],[Created_Date]])</f>
        <v>2024</v>
      </c>
      <c r="M3545" s="184">
        <f>WEEKNUM(All_Opps[[#This Row],[Created_Date]],16)</f>
        <v>44</v>
      </c>
      <c r="N3545" s="182">
        <f>All_Opps[[#This Row],[Close Date]]*1</f>
        <v>45621</v>
      </c>
      <c r="O3545" s="185">
        <f>YEAR(All_Opps[[#This Row],[Close_Date]])</f>
        <v>2024</v>
      </c>
      <c r="P3545" s="183">
        <f>MONTH(All_Opps[[#This Row],[Close Date]])</f>
        <v>11</v>
      </c>
      <c r="Q3545" s="181">
        <f>WEEKNUM(All_Opps[[#This Row],[Close Date]],1)</f>
        <v>48</v>
      </c>
      <c r="R354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45" s="4" t="s">
        <v>7403</v>
      </c>
      <c r="T3545" s="4" t="s">
        <v>7404</v>
      </c>
      <c r="U3545" s="68">
        <v>45621</v>
      </c>
      <c r="V3545" s="347" t="s">
        <v>18</v>
      </c>
      <c r="W3545" s="341">
        <v>368840</v>
      </c>
      <c r="X3545" s="4" t="s">
        <v>11</v>
      </c>
      <c r="Y3545" s="4" t="s">
        <v>328</v>
      </c>
      <c r="Z3545" s="68">
        <v>45591</v>
      </c>
    </row>
    <row r="3546" spans="1:26" ht="12.75" x14ac:dyDescent="0.35">
      <c r="A35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3546" s="181" t="str">
        <f>IF(All_Opps[[#This Row],[WeekMod]]&lt;&gt;"",CONCATENATE(All_Opps[[#This Row],[Opp Year]],"-",TEXT(All_Opps[[#This Row],[WeekMod]],"00#")),"")</f>
        <v>2025-045</v>
      </c>
      <c r="C35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3546" s="181" t="str">
        <f>CONCATENATE(All_Opps[[#This Row],[Opp Year]],"-",TEXT(All_Opps[[#This Row],[Week]],"00#"))</f>
        <v>2025-045</v>
      </c>
      <c r="E3546" s="181">
        <f>IFERROR(VALUE(RIGHT(All_Opps[[#This Row],[Opportunity Name]],2)),"")</f>
        <v>6</v>
      </c>
      <c r="F3546" s="181">
        <f>IFERROR(("20"&amp;LEFT(All_Opps[[#This Row],[Opportunity Name]],2))*1,"")</f>
        <v>2025</v>
      </c>
      <c r="G3546" s="181" t="str">
        <f>MID(All_Opps[[#This Row],[Opportunity Name]],3,2)</f>
        <v>05</v>
      </c>
      <c r="H3546" s="181" t="str">
        <f>LEFT(All_Opps[[#This Row],[Opportunity Name]],7)</f>
        <v>2505 Ra</v>
      </c>
      <c r="I3546" s="181" t="str" cm="1">
        <f t="array" ref="I35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46" s="181" t="str">
        <f>YEAR(All_Opps[[#This Row],[Close_Date]])&amp;"-"&amp;TEXT(MONTH(All_Opps[[#This Row],[Close_Date]]),"00")</f>
        <v>2024-11</v>
      </c>
      <c r="K3546" s="182">
        <f>All_Opps[[#This Row],[Created Date2]]*1</f>
        <v>45585</v>
      </c>
      <c r="L3546" s="183">
        <f>YEAR(All_Opps[[#This Row],[Created_Date]])</f>
        <v>2024</v>
      </c>
      <c r="M3546" s="184">
        <f>WEEKNUM(All_Opps[[#This Row],[Created_Date]],16)</f>
        <v>43</v>
      </c>
      <c r="N3546" s="182">
        <f>All_Opps[[#This Row],[Close Date]]*1</f>
        <v>45604</v>
      </c>
      <c r="O3546" s="185">
        <f>YEAR(All_Opps[[#This Row],[Close_Date]])</f>
        <v>2024</v>
      </c>
      <c r="P3546" s="183">
        <f>MONTH(All_Opps[[#This Row],[Close Date]])</f>
        <v>11</v>
      </c>
      <c r="Q3546" s="181">
        <f>WEEKNUM(All_Opps[[#This Row],[Close Date]],1)</f>
        <v>45</v>
      </c>
      <c r="R354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46" s="4" t="s">
        <v>7405</v>
      </c>
      <c r="T3546" s="4" t="s">
        <v>7406</v>
      </c>
      <c r="U3546" s="68">
        <v>45604</v>
      </c>
      <c r="V3546" s="347" t="s">
        <v>18</v>
      </c>
      <c r="W3546" s="341">
        <v>115307</v>
      </c>
      <c r="X3546" s="4" t="s">
        <v>14</v>
      </c>
      <c r="Y3546" s="4" t="s">
        <v>328</v>
      </c>
      <c r="Z3546" s="68">
        <v>45585</v>
      </c>
    </row>
    <row r="3547" spans="1:26" ht="12.75" x14ac:dyDescent="0.35">
      <c r="A35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3547" s="181" t="str">
        <f>IF(All_Opps[[#This Row],[WeekMod]]&lt;&gt;"",CONCATENATE(All_Opps[[#This Row],[Opp Year]],"-",TEXT(All_Opps[[#This Row],[WeekMod]],"00#")),"")</f>
        <v>2025-045</v>
      </c>
      <c r="C35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3547" s="181" t="str">
        <f>CONCATENATE(All_Opps[[#This Row],[Opp Year]],"-",TEXT(All_Opps[[#This Row],[Week]],"00#"))</f>
        <v>2025-045</v>
      </c>
      <c r="E3547" s="181">
        <f>IFERROR(VALUE(RIGHT(All_Opps[[#This Row],[Opportunity Name]],2)),"")</f>
        <v>1</v>
      </c>
      <c r="F3547" s="181">
        <f>IFERROR(("20"&amp;LEFT(All_Opps[[#This Row],[Opportunity Name]],2))*1,"")</f>
        <v>2025</v>
      </c>
      <c r="G3547" s="181" t="str">
        <f>MID(All_Opps[[#This Row],[Opportunity Name]],3,2)</f>
        <v>09</v>
      </c>
      <c r="H3547" s="181" t="str">
        <f>LEFT(All_Opps[[#This Row],[Opportunity Name]],7)</f>
        <v>2509-09</v>
      </c>
      <c r="I3547" s="181" t="str" cm="1">
        <f t="array" ref="I35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47" s="181" t="str">
        <f>YEAR(All_Opps[[#This Row],[Close_Date]])&amp;"-"&amp;TEXT(MONTH(All_Opps[[#This Row],[Close_Date]]),"00")</f>
        <v>2024-11</v>
      </c>
      <c r="K3547" s="182">
        <f>All_Opps[[#This Row],[Created Date2]]*1</f>
        <v>45597</v>
      </c>
      <c r="L3547" s="183">
        <f>YEAR(All_Opps[[#This Row],[Created_Date]])</f>
        <v>2024</v>
      </c>
      <c r="M3547" s="184">
        <f>WEEKNUM(All_Opps[[#This Row],[Created_Date]],16)</f>
        <v>44</v>
      </c>
      <c r="N3547" s="182">
        <f>All_Opps[[#This Row],[Close Date]]*1</f>
        <v>45600</v>
      </c>
      <c r="O3547" s="185">
        <f>YEAR(All_Opps[[#This Row],[Close_Date]])</f>
        <v>2024</v>
      </c>
      <c r="P3547" s="183">
        <f>MONTH(All_Opps[[#This Row],[Close Date]])</f>
        <v>11</v>
      </c>
      <c r="Q3547" s="181">
        <f>WEEKNUM(All_Opps[[#This Row],[Close Date]],1)</f>
        <v>45</v>
      </c>
      <c r="R354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304</v>
      </c>
      <c r="S3547" s="4" t="s">
        <v>7407</v>
      </c>
      <c r="T3547" s="4" t="s">
        <v>7408</v>
      </c>
      <c r="U3547" s="68">
        <v>45600</v>
      </c>
      <c r="V3547" s="347" t="s">
        <v>19</v>
      </c>
      <c r="W3547" s="9">
        <v>18870</v>
      </c>
      <c r="X3547" s="4" t="s">
        <v>11</v>
      </c>
      <c r="Y3547" s="4" t="s">
        <v>1285</v>
      </c>
      <c r="Z3547" s="68">
        <v>45597</v>
      </c>
    </row>
    <row r="3548" spans="1:26" ht="12.75" x14ac:dyDescent="0.35">
      <c r="A35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92</v>
      </c>
      <c r="B3548" s="181" t="str">
        <f>IF(All_Opps[[#This Row],[WeekMod]]&lt;&gt;"",CONCATENATE(All_Opps[[#This Row],[Opp Year]],"-",TEXT(All_Opps[[#This Row],[WeekMod]],"00#")),"")</f>
        <v>2024-092</v>
      </c>
      <c r="C35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92</v>
      </c>
      <c r="D3548" s="181" t="str">
        <f>CONCATENATE(All_Opps[[#This Row],[Opp Year]],"-",TEXT(All_Opps[[#This Row],[Week]],"00#"))</f>
        <v>2024-092</v>
      </c>
      <c r="E3548" s="181">
        <f>IFERROR(VALUE(RIGHT(All_Opps[[#This Row],[Opportunity Name]],2)),"")</f>
        <v>2</v>
      </c>
      <c r="F3548" s="181">
        <f>IFERROR(("20"&amp;LEFT(All_Opps[[#This Row],[Opportunity Name]],2))*1,"")</f>
        <v>2024</v>
      </c>
      <c r="G3548" s="181" t="str">
        <f>MID(All_Opps[[#This Row],[Opportunity Name]],3,2)</f>
        <v>10</v>
      </c>
      <c r="H3548" s="181" t="str">
        <f>LEFT(All_Opps[[#This Row],[Opportunity Name]],7)</f>
        <v>2410-16</v>
      </c>
      <c r="I3548" s="181" t="str" cm="1">
        <f t="array" ref="I35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48" s="181" t="str">
        <f>YEAR(All_Opps[[#This Row],[Close_Date]])&amp;"-"&amp;TEXT(MONTH(All_Opps[[#This Row],[Close_Date]]),"00")</f>
        <v>2024-10</v>
      </c>
      <c r="K3548" s="182">
        <f>All_Opps[[#This Row],[Created Date2]]*1</f>
        <v>45566</v>
      </c>
      <c r="L3548" s="183">
        <f>YEAR(All_Opps[[#This Row],[Created_Date]])</f>
        <v>2024</v>
      </c>
      <c r="M3548" s="184">
        <f>WEEKNUM(All_Opps[[#This Row],[Created_Date]],16)</f>
        <v>40</v>
      </c>
      <c r="N3548" s="182">
        <f>All_Opps[[#This Row],[Close Date]]*1</f>
        <v>45566</v>
      </c>
      <c r="O3548" s="185">
        <f>YEAR(All_Opps[[#This Row],[Close_Date]])</f>
        <v>2024</v>
      </c>
      <c r="P3548" s="183">
        <f>MONTH(All_Opps[[#This Row],[Close Date]])</f>
        <v>10</v>
      </c>
      <c r="Q3548" s="181">
        <f>WEEKNUM(All_Opps[[#This Row],[Close Date]],1)</f>
        <v>40</v>
      </c>
      <c r="R354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48" s="4" t="s">
        <v>7409</v>
      </c>
      <c r="T3548" s="4" t="s">
        <v>7410</v>
      </c>
      <c r="U3548" s="68">
        <v>45566</v>
      </c>
      <c r="V3548" s="347" t="s">
        <v>23</v>
      </c>
      <c r="W3548" s="9">
        <v>0</v>
      </c>
      <c r="X3548" s="4" t="s">
        <v>13</v>
      </c>
      <c r="Y3548" s="4" t="s">
        <v>3685</v>
      </c>
      <c r="Z3548" s="68">
        <v>45566</v>
      </c>
    </row>
    <row r="3549" spans="1:26" ht="12.75" x14ac:dyDescent="0.35">
      <c r="A35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3549" s="181" t="str">
        <f>IF(All_Opps[[#This Row],[WeekMod]]&lt;&gt;"",CONCATENATE(All_Opps[[#This Row],[Opp Year]],"-",TEXT(All_Opps[[#This Row],[WeekMod]],"00#")),"")</f>
        <v>2025-043</v>
      </c>
      <c r="C35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3549" s="181" t="str">
        <f>CONCATENATE(All_Opps[[#This Row],[Opp Year]],"-",TEXT(All_Opps[[#This Row],[Week]],"00#"))</f>
        <v>2025-043</v>
      </c>
      <c r="E3549" s="181">
        <f>IFERROR(VALUE(RIGHT(All_Opps[[#This Row],[Opportunity Name]],2)),"")</f>
        <v>2</v>
      </c>
      <c r="F3549" s="181">
        <f>IFERROR(("20"&amp;LEFT(All_Opps[[#This Row],[Opportunity Name]],2))*1,"")</f>
        <v>2025</v>
      </c>
      <c r="G3549" s="181" t="str">
        <f>MID(All_Opps[[#This Row],[Opportunity Name]],3,2)</f>
        <v>11</v>
      </c>
      <c r="H3549" s="181" t="str">
        <f>LEFT(All_Opps[[#This Row],[Opportunity Name]],7)</f>
        <v>2511-03</v>
      </c>
      <c r="I3549" s="181" t="str" cm="1">
        <f t="array" ref="I35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49" s="181" t="str">
        <f>YEAR(All_Opps[[#This Row],[Close_Date]])&amp;"-"&amp;TEXT(MONTH(All_Opps[[#This Row],[Close_Date]]),"00")</f>
        <v>2024-10</v>
      </c>
      <c r="K3549" s="182">
        <f>All_Opps[[#This Row],[Created Date2]]*1</f>
        <v>45582</v>
      </c>
      <c r="L3549" s="183">
        <f>YEAR(All_Opps[[#This Row],[Created_Date]])</f>
        <v>2024</v>
      </c>
      <c r="M3549" s="184">
        <f>WEEKNUM(All_Opps[[#This Row],[Created_Date]],16)</f>
        <v>42</v>
      </c>
      <c r="N3549" s="182">
        <f>All_Opps[[#This Row],[Close Date]]*1</f>
        <v>45587</v>
      </c>
      <c r="O3549" s="185">
        <f>YEAR(All_Opps[[#This Row],[Close_Date]])</f>
        <v>2024</v>
      </c>
      <c r="P3549" s="183">
        <f>MONTH(All_Opps[[#This Row],[Close Date]])</f>
        <v>10</v>
      </c>
      <c r="Q3549" s="181">
        <f>WEEKNUM(All_Opps[[#This Row],[Close Date]],1)</f>
        <v>43</v>
      </c>
      <c r="R354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380</v>
      </c>
      <c r="S3549" s="4" t="s">
        <v>7411</v>
      </c>
      <c r="T3549" s="4" t="s">
        <v>7412</v>
      </c>
      <c r="U3549" s="68">
        <v>45587</v>
      </c>
      <c r="V3549" s="347" t="s">
        <v>19</v>
      </c>
      <c r="W3549" s="341">
        <v>116719</v>
      </c>
      <c r="X3549" s="4" t="s">
        <v>13</v>
      </c>
      <c r="Y3549" s="4" t="s">
        <v>328</v>
      </c>
      <c r="Z3549" s="68">
        <v>45582</v>
      </c>
    </row>
    <row r="3550" spans="1:26" ht="12.75" x14ac:dyDescent="0.35">
      <c r="A35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3550" s="181" t="str">
        <f>IF(All_Opps[[#This Row],[WeekMod]]&lt;&gt;"",CONCATENATE(All_Opps[[#This Row],[Opp Year]],"-",TEXT(All_Opps[[#This Row],[WeekMod]],"00#")),"")</f>
        <v>2025-041</v>
      </c>
      <c r="C35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3550" s="181" t="str">
        <f>CONCATENATE(All_Opps[[#This Row],[Opp Year]],"-",TEXT(All_Opps[[#This Row],[Week]],"00#"))</f>
        <v>2025-041</v>
      </c>
      <c r="E3550" s="181">
        <f>IFERROR(VALUE(RIGHT(All_Opps[[#This Row],[Opportunity Name]],2)),"")</f>
        <v>2</v>
      </c>
      <c r="F3550" s="181">
        <f>IFERROR(("20"&amp;LEFT(All_Opps[[#This Row],[Opportunity Name]],2))*1,"")</f>
        <v>2025</v>
      </c>
      <c r="G3550" s="181" t="str">
        <f>MID(All_Opps[[#This Row],[Opportunity Name]],3,2)</f>
        <v>11</v>
      </c>
      <c r="H3550" s="181" t="str">
        <f>LEFT(All_Opps[[#This Row],[Opportunity Name]],7)</f>
        <v>2511-03</v>
      </c>
      <c r="I3550" s="181" t="str" cm="1">
        <f t="array" ref="I35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50" s="181" t="str">
        <f>YEAR(All_Opps[[#This Row],[Close_Date]])&amp;"-"&amp;TEXT(MONTH(All_Opps[[#This Row],[Close_Date]]),"00")</f>
        <v>2024-10</v>
      </c>
      <c r="K3550" s="182">
        <f>All_Opps[[#This Row],[Created Date2]]*1</f>
        <v>45570</v>
      </c>
      <c r="L3550" s="183">
        <f>YEAR(All_Opps[[#This Row],[Created_Date]])</f>
        <v>2024</v>
      </c>
      <c r="M3550" s="184">
        <f>WEEKNUM(All_Opps[[#This Row],[Created_Date]],16)</f>
        <v>41</v>
      </c>
      <c r="N3550" s="182">
        <f>All_Opps[[#This Row],[Close Date]]*1</f>
        <v>45571</v>
      </c>
      <c r="O3550" s="185">
        <f>YEAR(All_Opps[[#This Row],[Close_Date]])</f>
        <v>2024</v>
      </c>
      <c r="P3550" s="183">
        <f>MONTH(All_Opps[[#This Row],[Close Date]])</f>
        <v>10</v>
      </c>
      <c r="Q3550" s="181">
        <f>WEEKNUM(All_Opps[[#This Row],[Close Date]],1)</f>
        <v>41</v>
      </c>
      <c r="R355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392</v>
      </c>
      <c r="S3550" s="4" t="s">
        <v>7413</v>
      </c>
      <c r="T3550" s="4" t="s">
        <v>7414</v>
      </c>
      <c r="U3550" s="68">
        <v>45571</v>
      </c>
      <c r="V3550" s="347" t="s">
        <v>19</v>
      </c>
      <c r="W3550" s="341">
        <v>64213</v>
      </c>
      <c r="X3550" s="4" t="s">
        <v>15</v>
      </c>
      <c r="Y3550" s="4" t="s">
        <v>328</v>
      </c>
      <c r="Z3550" s="68">
        <v>45570</v>
      </c>
    </row>
    <row r="3551" spans="1:26" ht="12.75" x14ac:dyDescent="0.35">
      <c r="A35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3551" s="181" t="str">
        <f>IF(All_Opps[[#This Row],[WeekMod]]&lt;&gt;"",CONCATENATE(All_Opps[[#This Row],[Opp Year]],"-",TEXT(All_Opps[[#This Row],[WeekMod]],"00#")),"")</f>
        <v>2025-042</v>
      </c>
      <c r="C35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3551" s="181" t="str">
        <f>CONCATENATE(All_Opps[[#This Row],[Opp Year]],"-",TEXT(All_Opps[[#This Row],[Week]],"00#"))</f>
        <v>2025-042</v>
      </c>
      <c r="E3551" s="181">
        <f>IFERROR(VALUE(RIGHT(All_Opps[[#This Row],[Opportunity Name]],2)),"")</f>
        <v>2</v>
      </c>
      <c r="F3551" s="181">
        <f>IFERROR(("20"&amp;LEFT(All_Opps[[#This Row],[Opportunity Name]],2))*1,"")</f>
        <v>2025</v>
      </c>
      <c r="G3551" s="181" t="str">
        <f>MID(All_Opps[[#This Row],[Opportunity Name]],3,2)</f>
        <v>02</v>
      </c>
      <c r="H3551" s="181" t="str">
        <f>LEFT(All_Opps[[#This Row],[Opportunity Name]],7)</f>
        <v>2502 Br</v>
      </c>
      <c r="I3551" s="181" t="str" cm="1">
        <f t="array" ref="I35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51" s="181" t="str">
        <f>YEAR(All_Opps[[#This Row],[Close_Date]])&amp;"-"&amp;TEXT(MONTH(All_Opps[[#This Row],[Close_Date]]),"00")</f>
        <v>2024-10</v>
      </c>
      <c r="K3551" s="182">
        <f>All_Opps[[#This Row],[Created Date2]]*1</f>
        <v>45571</v>
      </c>
      <c r="L3551" s="183">
        <f>YEAR(All_Opps[[#This Row],[Created_Date]])</f>
        <v>2024</v>
      </c>
      <c r="M3551" s="184">
        <f>WEEKNUM(All_Opps[[#This Row],[Created_Date]],16)</f>
        <v>41</v>
      </c>
      <c r="N3551" s="182">
        <f>All_Opps[[#This Row],[Close Date]]*1</f>
        <v>45583</v>
      </c>
      <c r="O3551" s="185">
        <f>YEAR(All_Opps[[#This Row],[Close_Date]])</f>
        <v>2024</v>
      </c>
      <c r="P3551" s="183">
        <f>MONTH(All_Opps[[#This Row],[Close Date]])</f>
        <v>10</v>
      </c>
      <c r="Q3551" s="181">
        <f>WEEKNUM(All_Opps[[#This Row],[Close Date]],1)</f>
        <v>42</v>
      </c>
      <c r="R35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51" s="4" t="s">
        <v>7415</v>
      </c>
      <c r="T3551" s="4" t="s">
        <v>7416</v>
      </c>
      <c r="U3551" s="68">
        <v>45583</v>
      </c>
      <c r="V3551" s="347" t="s">
        <v>18</v>
      </c>
      <c r="W3551" s="341">
        <v>34865</v>
      </c>
      <c r="X3551" s="4" t="s">
        <v>13</v>
      </c>
      <c r="Y3551" s="4" t="s">
        <v>328</v>
      </c>
      <c r="Z3551" s="68">
        <v>45571</v>
      </c>
    </row>
    <row r="3552" spans="1:26" ht="12.75" x14ac:dyDescent="0.35">
      <c r="A35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3552" s="181" t="str">
        <f>IF(All_Opps[[#This Row],[WeekMod]]&lt;&gt;"",CONCATENATE(All_Opps[[#This Row],[Opp Year]],"-",TEXT(All_Opps[[#This Row],[WeekMod]],"00#")),"")</f>
        <v>2025-048</v>
      </c>
      <c r="C35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3552" s="181" t="str">
        <f>CONCATENATE(All_Opps[[#This Row],[Opp Year]],"-",TEXT(All_Opps[[#This Row],[Week]],"00#"))</f>
        <v>2025-048</v>
      </c>
      <c r="E3552" s="181">
        <f>IFERROR(VALUE(RIGHT(All_Opps[[#This Row],[Opportunity Name]],2)),"")</f>
        <v>2</v>
      </c>
      <c r="F3552" s="181">
        <f>IFERROR(("20"&amp;LEFT(All_Opps[[#This Row],[Opportunity Name]],2))*1,"")</f>
        <v>2025</v>
      </c>
      <c r="G3552" s="181" t="str">
        <f>MID(All_Opps[[#This Row],[Opportunity Name]],3,2)</f>
        <v>10</v>
      </c>
      <c r="H3552" s="181" t="str">
        <f>LEFT(All_Opps[[#This Row],[Opportunity Name]],7)</f>
        <v>2510 Ro</v>
      </c>
      <c r="I3552" s="181" t="str" cm="1">
        <f t="array" ref="I35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52" s="181" t="str">
        <f>YEAR(All_Opps[[#This Row],[Close_Date]])&amp;"-"&amp;TEXT(MONTH(All_Opps[[#This Row],[Close_Date]]),"00")</f>
        <v>2024-11</v>
      </c>
      <c r="K3552" s="182">
        <f>All_Opps[[#This Row],[Created Date2]]*1</f>
        <v>45379</v>
      </c>
      <c r="L3552" s="183">
        <f>YEAR(All_Opps[[#This Row],[Created_Date]])</f>
        <v>2024</v>
      </c>
      <c r="M3552" s="184">
        <f>WEEKNUM(All_Opps[[#This Row],[Created_Date]],16)</f>
        <v>13</v>
      </c>
      <c r="N3552" s="182">
        <f>All_Opps[[#This Row],[Close Date]]*1</f>
        <v>45624</v>
      </c>
      <c r="O3552" s="185">
        <f>YEAR(All_Opps[[#This Row],[Close_Date]])</f>
        <v>2024</v>
      </c>
      <c r="P3552" s="183">
        <f>MONTH(All_Opps[[#This Row],[Close Date]])</f>
        <v>11</v>
      </c>
      <c r="Q3552" s="181">
        <f>WEEKNUM(All_Opps[[#This Row],[Close Date]],1)</f>
        <v>48</v>
      </c>
      <c r="R355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52" s="4" t="s">
        <v>7417</v>
      </c>
      <c r="T3552" s="4" t="s">
        <v>7418</v>
      </c>
      <c r="U3552" s="68">
        <v>45624</v>
      </c>
      <c r="V3552" s="347" t="s">
        <v>21</v>
      </c>
      <c r="W3552" s="341">
        <v>26266</v>
      </c>
      <c r="X3552" s="4" t="s">
        <v>17</v>
      </c>
      <c r="Y3552" s="4" t="s">
        <v>328</v>
      </c>
      <c r="Z3552" s="68">
        <v>45379</v>
      </c>
    </row>
    <row r="3553" spans="1:26" ht="12.75" x14ac:dyDescent="0.35">
      <c r="A35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3553" s="181" t="str">
        <f>IF(All_Opps[[#This Row],[WeekMod]]&lt;&gt;"",CONCATENATE(All_Opps[[#This Row],[Opp Year]],"-",TEXT(All_Opps[[#This Row],[WeekMod]],"00#")),"")</f>
        <v>2025-043</v>
      </c>
      <c r="C35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3553" s="181" t="str">
        <f>CONCATENATE(All_Opps[[#This Row],[Opp Year]],"-",TEXT(All_Opps[[#This Row],[Week]],"00#"))</f>
        <v>2025-043</v>
      </c>
      <c r="E3553" s="181">
        <f>IFERROR(VALUE(RIGHT(All_Opps[[#This Row],[Opportunity Name]],2)),"")</f>
        <v>4</v>
      </c>
      <c r="F3553" s="181">
        <f>IFERROR(("20"&amp;LEFT(All_Opps[[#This Row],[Opportunity Name]],2))*1,"")</f>
        <v>2025</v>
      </c>
      <c r="G3553" s="181" t="str">
        <f>MID(All_Opps[[#This Row],[Opportunity Name]],3,2)</f>
        <v>01</v>
      </c>
      <c r="H3553" s="181" t="str">
        <f>LEFT(All_Opps[[#This Row],[Opportunity Name]],7)</f>
        <v>2501 Du</v>
      </c>
      <c r="I3553" s="181" t="str" cm="1">
        <f t="array" ref="I35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53" s="181" t="str">
        <f>YEAR(All_Opps[[#This Row],[Close_Date]])&amp;"-"&amp;TEXT(MONTH(All_Opps[[#This Row],[Close_Date]]),"00")</f>
        <v>2024-10</v>
      </c>
      <c r="K3553" s="182">
        <f>All_Opps[[#This Row],[Created Date2]]*1</f>
        <v>45532</v>
      </c>
      <c r="L3553" s="183">
        <f>YEAR(All_Opps[[#This Row],[Created_Date]])</f>
        <v>2024</v>
      </c>
      <c r="M3553" s="184">
        <f>WEEKNUM(All_Opps[[#This Row],[Created_Date]],16)</f>
        <v>35</v>
      </c>
      <c r="N3553" s="182">
        <f>All_Opps[[#This Row],[Close Date]]*1</f>
        <v>45588</v>
      </c>
      <c r="O3553" s="185">
        <f>YEAR(All_Opps[[#This Row],[Close_Date]])</f>
        <v>2024</v>
      </c>
      <c r="P3553" s="183">
        <f>MONTH(All_Opps[[#This Row],[Close Date]])</f>
        <v>10</v>
      </c>
      <c r="Q3553" s="181">
        <f>WEEKNUM(All_Opps[[#This Row],[Close Date]],1)</f>
        <v>43</v>
      </c>
      <c r="R355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53" s="4" t="s">
        <v>7419</v>
      </c>
      <c r="T3553" s="4" t="s">
        <v>7420</v>
      </c>
      <c r="U3553" s="68">
        <v>45588</v>
      </c>
      <c r="V3553" s="347" t="s">
        <v>21</v>
      </c>
      <c r="W3553" s="9">
        <v>64961</v>
      </c>
      <c r="X3553" s="4" t="s">
        <v>13</v>
      </c>
      <c r="Y3553" s="4" t="s">
        <v>7108</v>
      </c>
      <c r="Z3553" s="68">
        <v>45532</v>
      </c>
    </row>
    <row r="3554" spans="1:26" ht="12.75" x14ac:dyDescent="0.35">
      <c r="A35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3554" s="181" t="str">
        <f>IF(All_Opps[[#This Row],[WeekMod]]&lt;&gt;"",CONCATENATE(All_Opps[[#This Row],[Opp Year]],"-",TEXT(All_Opps[[#This Row],[WeekMod]],"00#")),"")</f>
        <v>2025-047</v>
      </c>
      <c r="C35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3554" s="181" t="str">
        <f>CONCATENATE(All_Opps[[#This Row],[Opp Year]],"-",TEXT(All_Opps[[#This Row],[Week]],"00#"))</f>
        <v>2025-047</v>
      </c>
      <c r="E3554" s="181">
        <f>IFERROR(VALUE(RIGHT(All_Opps[[#This Row],[Opportunity Name]],2)),"")</f>
        <v>2</v>
      </c>
      <c r="F3554" s="181">
        <f>IFERROR(("20"&amp;LEFT(All_Opps[[#This Row],[Opportunity Name]],2))*1,"")</f>
        <v>2025</v>
      </c>
      <c r="G3554" s="181" t="str">
        <f>MID(All_Opps[[#This Row],[Opportunity Name]],3,2)</f>
        <v>09</v>
      </c>
      <c r="H3554" s="181" t="str">
        <f>LEFT(All_Opps[[#This Row],[Opportunity Name]],7)</f>
        <v>2509-10</v>
      </c>
      <c r="I3554" s="181" t="str" cm="1">
        <f t="array" ref="I35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54" s="181" t="str">
        <f>YEAR(All_Opps[[#This Row],[Close_Date]])&amp;"-"&amp;TEXT(MONTH(All_Opps[[#This Row],[Close_Date]]),"00")</f>
        <v>2024-11</v>
      </c>
      <c r="K3554" s="182">
        <f>All_Opps[[#This Row],[Created Date2]]*1</f>
        <v>45593</v>
      </c>
      <c r="L3554" s="183">
        <f>YEAR(All_Opps[[#This Row],[Created_Date]])</f>
        <v>2024</v>
      </c>
      <c r="M3554" s="184">
        <f>WEEKNUM(All_Opps[[#This Row],[Created_Date]],16)</f>
        <v>44</v>
      </c>
      <c r="N3554" s="182">
        <f>All_Opps[[#This Row],[Close Date]]*1</f>
        <v>45615</v>
      </c>
      <c r="O3554" s="185">
        <f>YEAR(All_Opps[[#This Row],[Close_Date]])</f>
        <v>2024</v>
      </c>
      <c r="P3554" s="183">
        <f>MONTH(All_Opps[[#This Row],[Close Date]])</f>
        <v>11</v>
      </c>
      <c r="Q3554" s="181">
        <f>WEEKNUM(All_Opps[[#This Row],[Close Date]],1)</f>
        <v>47</v>
      </c>
      <c r="R355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308</v>
      </c>
      <c r="S3554" s="4" t="s">
        <v>7421</v>
      </c>
      <c r="T3554" s="4" t="s">
        <v>7422</v>
      </c>
      <c r="U3554" s="68">
        <v>45615</v>
      </c>
      <c r="V3554" s="347" t="s">
        <v>19</v>
      </c>
      <c r="W3554" s="9">
        <v>56002</v>
      </c>
      <c r="X3554" s="4" t="s">
        <v>15</v>
      </c>
      <c r="Y3554" s="4" t="s">
        <v>1285</v>
      </c>
      <c r="Z3554" s="68">
        <v>45593</v>
      </c>
    </row>
    <row r="3555" spans="1:26" ht="12.75" x14ac:dyDescent="0.35">
      <c r="A35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3555" s="181" t="str">
        <f>IF(All_Opps[[#This Row],[WeekMod]]&lt;&gt;"",CONCATENATE(All_Opps[[#This Row],[Opp Year]],"-",TEXT(All_Opps[[#This Row],[WeekMod]],"00#")),"")</f>
        <v>2025-045</v>
      </c>
      <c r="C35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3555" s="181" t="str">
        <f>CONCATENATE(All_Opps[[#This Row],[Opp Year]],"-",TEXT(All_Opps[[#This Row],[Week]],"00#"))</f>
        <v>2025-045</v>
      </c>
      <c r="E3555" s="181">
        <f>IFERROR(VALUE(RIGHT(All_Opps[[#This Row],[Opportunity Name]],2)),"")</f>
        <v>2</v>
      </c>
      <c r="F3555" s="181">
        <f>IFERROR(("20"&amp;LEFT(All_Opps[[#This Row],[Opportunity Name]],2))*1,"")</f>
        <v>2025</v>
      </c>
      <c r="G3555" s="181" t="str">
        <f>MID(All_Opps[[#This Row],[Opportunity Name]],3,2)</f>
        <v>05</v>
      </c>
      <c r="H3555" s="181" t="str">
        <f>LEFT(All_Opps[[#This Row],[Opportunity Name]],7)</f>
        <v>2505-04</v>
      </c>
      <c r="I3555" s="181" t="str" cm="1">
        <f t="array" ref="I35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55" s="181" t="str">
        <f>YEAR(All_Opps[[#This Row],[Close_Date]])&amp;"-"&amp;TEXT(MONTH(All_Opps[[#This Row],[Close_Date]]),"00")</f>
        <v>2024-11</v>
      </c>
      <c r="K3555" s="182">
        <f>All_Opps[[#This Row],[Created Date2]]*1</f>
        <v>45596</v>
      </c>
      <c r="L3555" s="183">
        <f>YEAR(All_Opps[[#This Row],[Created_Date]])</f>
        <v>2024</v>
      </c>
      <c r="M3555" s="184">
        <f>WEEKNUM(All_Opps[[#This Row],[Created_Date]],16)</f>
        <v>44</v>
      </c>
      <c r="N3555" s="182">
        <f>All_Opps[[#This Row],[Close Date]]*1</f>
        <v>45599</v>
      </c>
      <c r="O3555" s="185">
        <f>YEAR(All_Opps[[#This Row],[Close_Date]])</f>
        <v>2024</v>
      </c>
      <c r="P3555" s="183">
        <f>MONTH(All_Opps[[#This Row],[Close Date]])</f>
        <v>11</v>
      </c>
      <c r="Q3555" s="181">
        <f>WEEKNUM(All_Opps[[#This Row],[Close Date]],1)</f>
        <v>45</v>
      </c>
      <c r="R355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182</v>
      </c>
      <c r="S3555" s="4" t="s">
        <v>7423</v>
      </c>
      <c r="T3555" s="4" t="s">
        <v>7424</v>
      </c>
      <c r="U3555" s="68">
        <v>45599</v>
      </c>
      <c r="V3555" s="347" t="s">
        <v>19</v>
      </c>
      <c r="W3555" s="341">
        <v>82341</v>
      </c>
      <c r="X3555" s="4" t="s">
        <v>6</v>
      </c>
      <c r="Y3555" s="4" t="s">
        <v>328</v>
      </c>
      <c r="Z3555" s="68">
        <v>45596</v>
      </c>
    </row>
    <row r="3556" spans="1:26" ht="12.75" x14ac:dyDescent="0.35">
      <c r="A35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3556" s="181" t="str">
        <f>IF(All_Opps[[#This Row],[WeekMod]]&lt;&gt;"",CONCATENATE(All_Opps[[#This Row],[Opp Year]],"-",TEXT(All_Opps[[#This Row],[WeekMod]],"00#")),"")</f>
        <v>2025-042</v>
      </c>
      <c r="C35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3556" s="181" t="str">
        <f>CONCATENATE(All_Opps[[#This Row],[Opp Year]],"-",TEXT(All_Opps[[#This Row],[Week]],"00#"))</f>
        <v>2025-042</v>
      </c>
      <c r="E3556" s="181">
        <f>IFERROR(VALUE(RIGHT(All_Opps[[#This Row],[Opportunity Name]],2)),"")</f>
        <v>2</v>
      </c>
      <c r="F3556" s="181">
        <f>IFERROR(("20"&amp;LEFT(All_Opps[[#This Row],[Opportunity Name]],2))*1,"")</f>
        <v>2025</v>
      </c>
      <c r="G3556" s="181" t="str">
        <f>MID(All_Opps[[#This Row],[Opportunity Name]],3,2)</f>
        <v>11</v>
      </c>
      <c r="H3556" s="181" t="str">
        <f>LEFT(All_Opps[[#This Row],[Opportunity Name]],7)</f>
        <v>2511-03</v>
      </c>
      <c r="I3556" s="181" t="str" cm="1">
        <f t="array" ref="I35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56" s="181" t="str">
        <f>YEAR(All_Opps[[#This Row],[Close_Date]])&amp;"-"&amp;TEXT(MONTH(All_Opps[[#This Row],[Close_Date]]),"00")</f>
        <v>2024-10</v>
      </c>
      <c r="K3556" s="182">
        <f>All_Opps[[#This Row],[Created Date2]]*1</f>
        <v>45577</v>
      </c>
      <c r="L3556" s="183">
        <f>YEAR(All_Opps[[#This Row],[Created_Date]])</f>
        <v>2024</v>
      </c>
      <c r="M3556" s="184">
        <f>WEEKNUM(All_Opps[[#This Row],[Created_Date]],16)</f>
        <v>42</v>
      </c>
      <c r="N3556" s="182">
        <f>All_Opps[[#This Row],[Close Date]]*1</f>
        <v>45580</v>
      </c>
      <c r="O3556" s="185">
        <f>YEAR(All_Opps[[#This Row],[Close_Date]])</f>
        <v>2024</v>
      </c>
      <c r="P3556" s="183">
        <f>MONTH(All_Opps[[#This Row],[Close Date]])</f>
        <v>10</v>
      </c>
      <c r="Q3556" s="181">
        <f>WEEKNUM(All_Opps[[#This Row],[Close Date]],1)</f>
        <v>42</v>
      </c>
      <c r="R355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385</v>
      </c>
      <c r="S3556" s="4" t="s">
        <v>7425</v>
      </c>
      <c r="T3556" s="4" t="s">
        <v>7426</v>
      </c>
      <c r="U3556" s="68">
        <v>45580</v>
      </c>
      <c r="V3556" s="347" t="s">
        <v>19</v>
      </c>
      <c r="W3556" s="341">
        <v>61734</v>
      </c>
      <c r="X3556" s="4" t="s">
        <v>12</v>
      </c>
      <c r="Y3556" s="4" t="s">
        <v>328</v>
      </c>
      <c r="Z3556" s="68">
        <v>45577</v>
      </c>
    </row>
    <row r="3557" spans="1:26" ht="12.75" x14ac:dyDescent="0.35">
      <c r="A35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3557" s="181" t="str">
        <f>IF(All_Opps[[#This Row],[WeekMod]]&lt;&gt;"",CONCATENATE(All_Opps[[#This Row],[Opp Year]],"-",TEXT(All_Opps[[#This Row],[WeekMod]],"00#")),"")</f>
        <v>2025-048</v>
      </c>
      <c r="C35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3557" s="181" t="str">
        <f>CONCATENATE(All_Opps[[#This Row],[Opp Year]],"-",TEXT(All_Opps[[#This Row],[Week]],"00#"))</f>
        <v>2025-048</v>
      </c>
      <c r="E3557" s="181">
        <f>IFERROR(VALUE(RIGHT(All_Opps[[#This Row],[Opportunity Name]],2)),"")</f>
        <v>2</v>
      </c>
      <c r="F3557" s="181">
        <f>IFERROR(("20"&amp;LEFT(All_Opps[[#This Row],[Opportunity Name]],2))*1,"")</f>
        <v>2025</v>
      </c>
      <c r="G3557" s="181" t="str">
        <f>MID(All_Opps[[#This Row],[Opportunity Name]],3,2)</f>
        <v>09</v>
      </c>
      <c r="H3557" s="181" t="str">
        <f>LEFT(All_Opps[[#This Row],[Opportunity Name]],7)</f>
        <v>2509 Mo</v>
      </c>
      <c r="I3557" s="181" t="str" cm="1">
        <f t="array" ref="I35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57" s="181" t="str">
        <f>YEAR(All_Opps[[#This Row],[Close_Date]])&amp;"-"&amp;TEXT(MONTH(All_Opps[[#This Row],[Close_Date]]),"00")</f>
        <v>2024-11</v>
      </c>
      <c r="K3557" s="182">
        <f>All_Opps[[#This Row],[Created Date2]]*1</f>
        <v>45603</v>
      </c>
      <c r="L3557" s="183">
        <f>YEAR(All_Opps[[#This Row],[Created_Date]])</f>
        <v>2024</v>
      </c>
      <c r="M3557" s="184">
        <f>WEEKNUM(All_Opps[[#This Row],[Created_Date]],16)</f>
        <v>45</v>
      </c>
      <c r="N3557" s="182">
        <f>All_Opps[[#This Row],[Close Date]]*1</f>
        <v>45622</v>
      </c>
      <c r="O3557" s="185">
        <f>YEAR(All_Opps[[#This Row],[Close_Date]])</f>
        <v>2024</v>
      </c>
      <c r="P3557" s="183">
        <f>MONTH(All_Opps[[#This Row],[Close Date]])</f>
        <v>11</v>
      </c>
      <c r="Q3557" s="181">
        <f>WEEKNUM(All_Opps[[#This Row],[Close Date]],1)</f>
        <v>48</v>
      </c>
      <c r="R355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57" s="4" t="s">
        <v>7427</v>
      </c>
      <c r="T3557" s="4" t="s">
        <v>7428</v>
      </c>
      <c r="U3557" s="68">
        <v>45622</v>
      </c>
      <c r="V3557" s="347" t="s">
        <v>18</v>
      </c>
      <c r="W3557" s="341">
        <v>51958</v>
      </c>
      <c r="X3557" s="4" t="s">
        <v>6</v>
      </c>
      <c r="Y3557" s="4" t="s">
        <v>1285</v>
      </c>
      <c r="Z3557" s="68">
        <v>45603</v>
      </c>
    </row>
    <row r="3558" spans="1:26" ht="12.75" x14ac:dyDescent="0.35">
      <c r="A35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3558" s="181" t="str">
        <f>IF(All_Opps[[#This Row],[WeekMod]]&lt;&gt;"",CONCATENATE(All_Opps[[#This Row],[Opp Year]],"-",TEXT(All_Opps[[#This Row],[WeekMod]],"00#")),"")</f>
        <v>2025-046</v>
      </c>
      <c r="C35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3558" s="181" t="str">
        <f>CONCATENATE(All_Opps[[#This Row],[Opp Year]],"-",TEXT(All_Opps[[#This Row],[Week]],"00#"))</f>
        <v>2025-046</v>
      </c>
      <c r="E3558" s="181">
        <f>IFERROR(VALUE(RIGHT(All_Opps[[#This Row],[Opportunity Name]],2)),"")</f>
        <v>4</v>
      </c>
      <c r="F3558" s="181">
        <f>IFERROR(("20"&amp;LEFT(All_Opps[[#This Row],[Opportunity Name]],2))*1,"")</f>
        <v>2025</v>
      </c>
      <c r="G3558" s="181" t="str">
        <f>MID(All_Opps[[#This Row],[Opportunity Name]],3,2)</f>
        <v>07</v>
      </c>
      <c r="H3558" s="181" t="str">
        <f>LEFT(All_Opps[[#This Row],[Opportunity Name]],7)</f>
        <v>2507 Ca</v>
      </c>
      <c r="I3558" s="181" t="str" cm="1">
        <f t="array" ref="I35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58" s="181" t="str">
        <f>YEAR(All_Opps[[#This Row],[Close_Date]])&amp;"-"&amp;TEXT(MONTH(All_Opps[[#This Row],[Close_Date]]),"00")</f>
        <v>2024-11</v>
      </c>
      <c r="K3558" s="182">
        <f>All_Opps[[#This Row],[Created Date2]]*1</f>
        <v>45599</v>
      </c>
      <c r="L3558" s="183">
        <f>YEAR(All_Opps[[#This Row],[Created_Date]])</f>
        <v>2024</v>
      </c>
      <c r="M3558" s="184">
        <f>WEEKNUM(All_Opps[[#This Row],[Created_Date]],16)</f>
        <v>45</v>
      </c>
      <c r="N3558" s="182">
        <f>All_Opps[[#This Row],[Close Date]]*1</f>
        <v>45612</v>
      </c>
      <c r="O3558" s="185">
        <f>YEAR(All_Opps[[#This Row],[Close_Date]])</f>
        <v>2024</v>
      </c>
      <c r="P3558" s="183">
        <f>MONTH(All_Opps[[#This Row],[Close Date]])</f>
        <v>11</v>
      </c>
      <c r="Q3558" s="181">
        <f>WEEKNUM(All_Opps[[#This Row],[Close Date]],1)</f>
        <v>46</v>
      </c>
      <c r="R35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58" s="4" t="s">
        <v>7429</v>
      </c>
      <c r="T3558" s="4" t="s">
        <v>7430</v>
      </c>
      <c r="U3558" s="68">
        <v>45612</v>
      </c>
      <c r="V3558" s="347" t="s">
        <v>18</v>
      </c>
      <c r="W3558" s="9">
        <v>78689</v>
      </c>
      <c r="X3558" s="4" t="s">
        <v>159</v>
      </c>
      <c r="Y3558" s="4" t="s">
        <v>1285</v>
      </c>
      <c r="Z3558" s="68">
        <v>45599</v>
      </c>
    </row>
    <row r="3559" spans="1:26" ht="12.75" x14ac:dyDescent="0.35">
      <c r="A35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3559" s="181" t="str">
        <f>IF(All_Opps[[#This Row],[WeekMod]]&lt;&gt;"",CONCATENATE(All_Opps[[#This Row],[Opp Year]],"-",TEXT(All_Opps[[#This Row],[WeekMod]],"00#")),"")</f>
        <v>2025-049</v>
      </c>
      <c r="C35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3559" s="181" t="str">
        <f>CONCATENATE(All_Opps[[#This Row],[Opp Year]],"-",TEXT(All_Opps[[#This Row],[Week]],"00#"))</f>
        <v>2025-049</v>
      </c>
      <c r="E3559" s="181">
        <f>IFERROR(VALUE(RIGHT(All_Opps[[#This Row],[Opportunity Name]],2)),"")</f>
        <v>50</v>
      </c>
      <c r="F3559" s="181">
        <f>IFERROR(("20"&amp;LEFT(All_Opps[[#This Row],[Opportunity Name]],2))*1,"")</f>
        <v>2025</v>
      </c>
      <c r="G3559" s="181" t="str">
        <f>MID(All_Opps[[#This Row],[Opportunity Name]],3,2)</f>
        <v>06</v>
      </c>
      <c r="H3559" s="181" t="str">
        <f>LEFT(All_Opps[[#This Row],[Opportunity Name]],7)</f>
        <v>2506 Tr</v>
      </c>
      <c r="I3559" s="181" t="str" cm="1">
        <f t="array" ref="I35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59" s="181" t="str">
        <f>YEAR(All_Opps[[#This Row],[Close_Date]])&amp;"-"&amp;TEXT(MONTH(All_Opps[[#This Row],[Close_Date]]),"00")</f>
        <v>2024-12</v>
      </c>
      <c r="K3559" s="182">
        <f>All_Opps[[#This Row],[Created Date2]]*1</f>
        <v>45617</v>
      </c>
      <c r="L3559" s="183">
        <f>YEAR(All_Opps[[#This Row],[Created_Date]])</f>
        <v>2024</v>
      </c>
      <c r="M3559" s="184">
        <f>WEEKNUM(All_Opps[[#This Row],[Created_Date]],16)</f>
        <v>47</v>
      </c>
      <c r="N3559" s="182">
        <f>All_Opps[[#This Row],[Close Date]]*1</f>
        <v>45630</v>
      </c>
      <c r="O3559" s="185">
        <f>YEAR(All_Opps[[#This Row],[Close_Date]])</f>
        <v>2024</v>
      </c>
      <c r="P3559" s="183">
        <f>MONTH(All_Opps[[#This Row],[Close Date]])</f>
        <v>12</v>
      </c>
      <c r="Q3559" s="181">
        <f>WEEKNUM(All_Opps[[#This Row],[Close Date]],1)</f>
        <v>49</v>
      </c>
      <c r="R35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59" s="4" t="s">
        <v>7431</v>
      </c>
      <c r="T3559" s="4" t="s">
        <v>7432</v>
      </c>
      <c r="U3559" s="68">
        <v>45630</v>
      </c>
      <c r="V3559" s="347" t="s">
        <v>18</v>
      </c>
      <c r="W3559" s="341">
        <v>290256</v>
      </c>
      <c r="X3559" s="4" t="s">
        <v>13</v>
      </c>
      <c r="Y3559" s="4" t="s">
        <v>1285</v>
      </c>
      <c r="Z3559" s="68">
        <v>45617</v>
      </c>
    </row>
    <row r="3560" spans="1:26" ht="12.75" x14ac:dyDescent="0.35">
      <c r="A35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3560" s="181" t="str">
        <f>IF(All_Opps[[#This Row],[WeekMod]]&lt;&gt;"",CONCATENATE(All_Opps[[#This Row],[Opp Year]],"-",TEXT(All_Opps[[#This Row],[WeekMod]],"00#")),"")</f>
        <v>2025-042</v>
      </c>
      <c r="C35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3560" s="181" t="str">
        <f>CONCATENATE(All_Opps[[#This Row],[Opp Year]],"-",TEXT(All_Opps[[#This Row],[Week]],"00#"))</f>
        <v>2025-042</v>
      </c>
      <c r="E3560" s="181">
        <f>IFERROR(VALUE(RIGHT(All_Opps[[#This Row],[Opportunity Name]],2)),"")</f>
        <v>7</v>
      </c>
      <c r="F3560" s="181">
        <f>IFERROR(("20"&amp;LEFT(All_Opps[[#This Row],[Opportunity Name]],2))*1,"")</f>
        <v>2025</v>
      </c>
      <c r="G3560" s="181" t="str">
        <f>MID(All_Opps[[#This Row],[Opportunity Name]],3,2)</f>
        <v>05</v>
      </c>
      <c r="H3560" s="181" t="str">
        <f>LEFT(All_Opps[[#This Row],[Opportunity Name]],7)</f>
        <v>2505-09</v>
      </c>
      <c r="I3560" s="181" t="str" cm="1">
        <f t="array" ref="I35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60" s="181" t="str">
        <f>YEAR(All_Opps[[#This Row],[Close_Date]])&amp;"-"&amp;TEXT(MONTH(All_Opps[[#This Row],[Close_Date]]),"00")</f>
        <v>2024-10</v>
      </c>
      <c r="K3560" s="182">
        <f>All_Opps[[#This Row],[Created Date2]]*1</f>
        <v>45570</v>
      </c>
      <c r="L3560" s="183">
        <f>YEAR(All_Opps[[#This Row],[Created_Date]])</f>
        <v>2024</v>
      </c>
      <c r="M3560" s="184">
        <f>WEEKNUM(All_Opps[[#This Row],[Created_Date]],16)</f>
        <v>41</v>
      </c>
      <c r="N3560" s="182">
        <f>All_Opps[[#This Row],[Close Date]]*1</f>
        <v>45582</v>
      </c>
      <c r="O3560" s="185">
        <f>YEAR(All_Opps[[#This Row],[Close_Date]])</f>
        <v>2024</v>
      </c>
      <c r="P3560" s="183">
        <f>MONTH(All_Opps[[#This Row],[Close Date]])</f>
        <v>10</v>
      </c>
      <c r="Q3560" s="181">
        <f>WEEKNUM(All_Opps[[#This Row],[Close Date]],1)</f>
        <v>42</v>
      </c>
      <c r="R356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208</v>
      </c>
      <c r="S3560" s="4" t="s">
        <v>7433</v>
      </c>
      <c r="T3560" s="4" t="s">
        <v>7434</v>
      </c>
      <c r="U3560" s="68">
        <v>45582</v>
      </c>
      <c r="V3560" s="347" t="s">
        <v>19</v>
      </c>
      <c r="W3560" s="9">
        <v>154432</v>
      </c>
      <c r="X3560" s="4" t="s">
        <v>27</v>
      </c>
      <c r="Y3560" s="4" t="s">
        <v>1285</v>
      </c>
      <c r="Z3560" s="68">
        <v>45570</v>
      </c>
    </row>
    <row r="3561" spans="1:26" ht="12.75" x14ac:dyDescent="0.35">
      <c r="A35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3561" s="181" t="str">
        <f>IF(All_Opps[[#This Row],[WeekMod]]&lt;&gt;"",CONCATENATE(All_Opps[[#This Row],[Opp Year]],"-",TEXT(All_Opps[[#This Row],[WeekMod]],"00#")),"")</f>
        <v>2025-044</v>
      </c>
      <c r="C35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3561" s="181" t="str">
        <f>CONCATENATE(All_Opps[[#This Row],[Opp Year]],"-",TEXT(All_Opps[[#This Row],[Week]],"00#"))</f>
        <v>2025-044</v>
      </c>
      <c r="E3561" s="181">
        <f>IFERROR(VALUE(RIGHT(All_Opps[[#This Row],[Opportunity Name]],2)),"")</f>
        <v>2</v>
      </c>
      <c r="F3561" s="181">
        <f>IFERROR(("20"&amp;LEFT(All_Opps[[#This Row],[Opportunity Name]],2))*1,"")</f>
        <v>2025</v>
      </c>
      <c r="G3561" s="181" t="str">
        <f>MID(All_Opps[[#This Row],[Opportunity Name]],3,2)</f>
        <v>08</v>
      </c>
      <c r="H3561" s="181" t="str">
        <f>LEFT(All_Opps[[#This Row],[Opportunity Name]],7)</f>
        <v>2508 In</v>
      </c>
      <c r="I3561" s="181" t="str" cm="1">
        <f t="array" ref="I35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61" s="181" t="str">
        <f>YEAR(All_Opps[[#This Row],[Close_Date]])&amp;"-"&amp;TEXT(MONTH(All_Opps[[#This Row],[Close_Date]]),"00")</f>
        <v>2024-10</v>
      </c>
      <c r="K3561" s="182">
        <f>All_Opps[[#This Row],[Created Date2]]*1</f>
        <v>45577</v>
      </c>
      <c r="L3561" s="183">
        <f>YEAR(All_Opps[[#This Row],[Created_Date]])</f>
        <v>2024</v>
      </c>
      <c r="M3561" s="184">
        <f>WEEKNUM(All_Opps[[#This Row],[Created_Date]],16)</f>
        <v>42</v>
      </c>
      <c r="N3561" s="182">
        <f>All_Opps[[#This Row],[Close Date]]*1</f>
        <v>45592</v>
      </c>
      <c r="O3561" s="185">
        <f>YEAR(All_Opps[[#This Row],[Close_Date]])</f>
        <v>2024</v>
      </c>
      <c r="P3561" s="183">
        <f>MONTH(All_Opps[[#This Row],[Close Date]])</f>
        <v>10</v>
      </c>
      <c r="Q3561" s="181">
        <f>WEEKNUM(All_Opps[[#This Row],[Close Date]],1)</f>
        <v>44</v>
      </c>
      <c r="R356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61" s="4" t="s">
        <v>7435</v>
      </c>
      <c r="T3561" s="4" t="s">
        <v>7436</v>
      </c>
      <c r="U3561" s="68">
        <v>45592</v>
      </c>
      <c r="V3561" s="347" t="s">
        <v>18</v>
      </c>
      <c r="W3561" s="341">
        <v>51105</v>
      </c>
      <c r="X3561" s="4" t="s">
        <v>12</v>
      </c>
      <c r="Y3561" s="4" t="s">
        <v>328</v>
      </c>
      <c r="Z3561" s="68">
        <v>45577</v>
      </c>
    </row>
    <row r="3562" spans="1:26" ht="12.75" x14ac:dyDescent="0.35">
      <c r="A35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3562" s="181" t="str">
        <f>IF(All_Opps[[#This Row],[WeekMod]]&lt;&gt;"",CONCATENATE(All_Opps[[#This Row],[Opp Year]],"-",TEXT(All_Opps[[#This Row],[WeekMod]],"00#")),"")</f>
        <v>2025-048</v>
      </c>
      <c r="C35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3562" s="181" t="str">
        <f>CONCATENATE(All_Opps[[#This Row],[Opp Year]],"-",TEXT(All_Opps[[#This Row],[Week]],"00#"))</f>
        <v>2025-048</v>
      </c>
      <c r="E3562" s="181">
        <f>IFERROR(VALUE(RIGHT(All_Opps[[#This Row],[Opportunity Name]],2)),"")</f>
        <v>4</v>
      </c>
      <c r="F3562" s="181">
        <f>IFERROR(("20"&amp;LEFT(All_Opps[[#This Row],[Opportunity Name]],2))*1,"")</f>
        <v>2025</v>
      </c>
      <c r="G3562" s="181" t="str">
        <f>MID(All_Opps[[#This Row],[Opportunity Name]],3,2)</f>
        <v>08</v>
      </c>
      <c r="H3562" s="181" t="str">
        <f>LEFT(All_Opps[[#This Row],[Opportunity Name]],7)</f>
        <v>2508-14</v>
      </c>
      <c r="I3562" s="181" t="str" cm="1">
        <f t="array" ref="I35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62" s="181" t="str">
        <f>YEAR(All_Opps[[#This Row],[Close_Date]])&amp;"-"&amp;TEXT(MONTH(All_Opps[[#This Row],[Close_Date]]),"00")</f>
        <v>2024-11</v>
      </c>
      <c r="K3562" s="182">
        <f>All_Opps[[#This Row],[Created Date2]]*1</f>
        <v>45606</v>
      </c>
      <c r="L3562" s="183">
        <f>YEAR(All_Opps[[#This Row],[Created_Date]])</f>
        <v>2024</v>
      </c>
      <c r="M3562" s="184">
        <f>WEEKNUM(All_Opps[[#This Row],[Created_Date]],16)</f>
        <v>46</v>
      </c>
      <c r="N3562" s="182">
        <f>All_Opps[[#This Row],[Close Date]]*1</f>
        <v>45622</v>
      </c>
      <c r="O3562" s="185">
        <f>YEAR(All_Opps[[#This Row],[Close_Date]])</f>
        <v>2024</v>
      </c>
      <c r="P3562" s="183">
        <f>MONTH(All_Opps[[#This Row],[Close Date]])</f>
        <v>11</v>
      </c>
      <c r="Q3562" s="181">
        <f>WEEKNUM(All_Opps[[#This Row],[Close Date]],1)</f>
        <v>48</v>
      </c>
      <c r="R356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264</v>
      </c>
      <c r="S3562" s="4" t="s">
        <v>7437</v>
      </c>
      <c r="T3562" s="4" t="s">
        <v>7438</v>
      </c>
      <c r="U3562" s="68">
        <v>45622</v>
      </c>
      <c r="V3562" s="347" t="s">
        <v>19</v>
      </c>
      <c r="W3562" s="341">
        <v>174502</v>
      </c>
      <c r="X3562" s="4" t="s">
        <v>181</v>
      </c>
      <c r="Y3562" s="4" t="s">
        <v>328</v>
      </c>
      <c r="Z3562" s="68">
        <v>45606</v>
      </c>
    </row>
    <row r="3563" spans="1:26" ht="12.75" x14ac:dyDescent="0.35">
      <c r="A35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94</v>
      </c>
      <c r="B3563" s="181" t="str">
        <f>IF(All_Opps[[#This Row],[WeekMod]]&lt;&gt;"",CONCATENATE(All_Opps[[#This Row],[Opp Year]],"-",TEXT(All_Opps[[#This Row],[WeekMod]],"00#")),"")</f>
        <v>2024-094</v>
      </c>
      <c r="C35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94</v>
      </c>
      <c r="D3563" s="181" t="str">
        <f>CONCATENATE(All_Opps[[#This Row],[Opp Year]],"-",TEXT(All_Opps[[#This Row],[Week]],"00#"))</f>
        <v>2024-094</v>
      </c>
      <c r="E3563" s="181">
        <f>IFERROR(VALUE(RIGHT(All_Opps[[#This Row],[Opportunity Name]],2)),"")</f>
        <v>2</v>
      </c>
      <c r="F3563" s="181">
        <f>IFERROR(("20"&amp;LEFT(All_Opps[[#This Row],[Opportunity Name]],2))*1,"")</f>
        <v>2024</v>
      </c>
      <c r="G3563" s="181" t="str">
        <f>MID(All_Opps[[#This Row],[Opportunity Name]],3,2)</f>
        <v>11</v>
      </c>
      <c r="H3563" s="181" t="str">
        <f>LEFT(All_Opps[[#This Row],[Opportunity Name]],7)</f>
        <v>2411-21</v>
      </c>
      <c r="I3563" s="181" t="str" cm="1">
        <f t="array" ref="I35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63" s="181" t="str">
        <f>YEAR(All_Opps[[#This Row],[Close_Date]])&amp;"-"&amp;TEXT(MONTH(All_Opps[[#This Row],[Close_Date]]),"00")</f>
        <v>2024-10</v>
      </c>
      <c r="K3563" s="182">
        <f>All_Opps[[#This Row],[Created Date2]]*1</f>
        <v>45580</v>
      </c>
      <c r="L3563" s="183">
        <f>YEAR(All_Opps[[#This Row],[Created_Date]])</f>
        <v>2024</v>
      </c>
      <c r="M3563" s="184">
        <f>WEEKNUM(All_Opps[[#This Row],[Created_Date]],16)</f>
        <v>42</v>
      </c>
      <c r="N3563" s="182">
        <f>All_Opps[[#This Row],[Close Date]]*1</f>
        <v>45580</v>
      </c>
      <c r="O3563" s="185">
        <f>YEAR(All_Opps[[#This Row],[Close_Date]])</f>
        <v>2024</v>
      </c>
      <c r="P3563" s="183">
        <f>MONTH(All_Opps[[#This Row],[Close Date]])</f>
        <v>10</v>
      </c>
      <c r="Q3563" s="181">
        <f>WEEKNUM(All_Opps[[#This Row],[Close Date]],1)</f>
        <v>42</v>
      </c>
      <c r="R356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63" s="4" t="s">
        <v>7439</v>
      </c>
      <c r="T3563" s="4" t="s">
        <v>7440</v>
      </c>
      <c r="U3563" s="68">
        <v>45580</v>
      </c>
      <c r="V3563" s="347" t="s">
        <v>23</v>
      </c>
      <c r="W3563" s="9">
        <v>1183</v>
      </c>
      <c r="X3563" s="4" t="s">
        <v>6</v>
      </c>
      <c r="Y3563" s="4" t="s">
        <v>3685</v>
      </c>
      <c r="Z3563" s="68">
        <v>45580</v>
      </c>
    </row>
    <row r="3564" spans="1:26" ht="12.75" x14ac:dyDescent="0.35">
      <c r="A35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3564" s="181" t="str">
        <f>IF(All_Opps[[#This Row],[WeekMod]]&lt;&gt;"",CONCATENATE(All_Opps[[#This Row],[Opp Year]],"-",TEXT(All_Opps[[#This Row],[WeekMod]],"00#")),"")</f>
        <v>2025-045</v>
      </c>
      <c r="C35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3564" s="181" t="str">
        <f>CONCATENATE(All_Opps[[#This Row],[Opp Year]],"-",TEXT(All_Opps[[#This Row],[Week]],"00#"))</f>
        <v>2025-045</v>
      </c>
      <c r="E3564" s="181">
        <f>IFERROR(VALUE(RIGHT(All_Opps[[#This Row],[Opportunity Name]],2)),"")</f>
        <v>2</v>
      </c>
      <c r="F3564" s="181">
        <f>IFERROR(("20"&amp;LEFT(All_Opps[[#This Row],[Opportunity Name]],2))*1,"")</f>
        <v>2025</v>
      </c>
      <c r="G3564" s="181" t="str">
        <f>MID(All_Opps[[#This Row],[Opportunity Name]],3,2)</f>
        <v>04</v>
      </c>
      <c r="H3564" s="181" t="str">
        <f>LEFT(All_Opps[[#This Row],[Opportunity Name]],7)</f>
        <v>2504-06</v>
      </c>
      <c r="I3564" s="181" t="str" cm="1">
        <f t="array" ref="I35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64" s="181" t="str">
        <f>YEAR(All_Opps[[#This Row],[Close_Date]])&amp;"-"&amp;TEXT(MONTH(All_Opps[[#This Row],[Close_Date]]),"00")</f>
        <v>2024-11</v>
      </c>
      <c r="K3564" s="182">
        <f>All_Opps[[#This Row],[Created Date2]]*1</f>
        <v>45599</v>
      </c>
      <c r="L3564" s="183">
        <f>YEAR(All_Opps[[#This Row],[Created_Date]])</f>
        <v>2024</v>
      </c>
      <c r="M3564" s="184">
        <f>WEEKNUM(All_Opps[[#This Row],[Created_Date]],16)</f>
        <v>45</v>
      </c>
      <c r="N3564" s="182">
        <f>All_Opps[[#This Row],[Close Date]]*1</f>
        <v>45600</v>
      </c>
      <c r="O3564" s="185">
        <f>YEAR(All_Opps[[#This Row],[Close_Date]])</f>
        <v>2024</v>
      </c>
      <c r="P3564" s="183">
        <f>MONTH(All_Opps[[#This Row],[Close Date]])</f>
        <v>11</v>
      </c>
      <c r="Q3564" s="181">
        <f>WEEKNUM(All_Opps[[#This Row],[Close Date]],1)</f>
        <v>45</v>
      </c>
      <c r="R356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149</v>
      </c>
      <c r="S3564" s="4" t="s">
        <v>7441</v>
      </c>
      <c r="T3564" s="4" t="s">
        <v>7442</v>
      </c>
      <c r="U3564" s="68">
        <v>45600</v>
      </c>
      <c r="V3564" s="347" t="s">
        <v>19</v>
      </c>
      <c r="W3564" s="341">
        <v>40725</v>
      </c>
      <c r="X3564" s="4" t="s">
        <v>11</v>
      </c>
      <c r="Y3564" s="4" t="s">
        <v>328</v>
      </c>
      <c r="Z3564" s="68">
        <v>45599</v>
      </c>
    </row>
    <row r="3565" spans="1:26" ht="12.75" x14ac:dyDescent="0.35">
      <c r="A35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3565" s="181" t="str">
        <f>IF(All_Opps[[#This Row],[WeekMod]]&lt;&gt;"",CONCATENATE(All_Opps[[#This Row],[Opp Year]],"-",TEXT(All_Opps[[#This Row],[WeekMod]],"00#")),"")</f>
        <v>2025-042</v>
      </c>
      <c r="C35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3565" s="181" t="str">
        <f>CONCATENATE(All_Opps[[#This Row],[Opp Year]],"-",TEXT(All_Opps[[#This Row],[Week]],"00#"))</f>
        <v>2025-042</v>
      </c>
      <c r="E3565" s="181">
        <f>IFERROR(VALUE(RIGHT(All_Opps[[#This Row],[Opportunity Name]],2)),"")</f>
        <v>1</v>
      </c>
      <c r="F3565" s="181">
        <f>IFERROR(("20"&amp;LEFT(All_Opps[[#This Row],[Opportunity Name]],2))*1,"")</f>
        <v>2025</v>
      </c>
      <c r="G3565" s="181" t="str">
        <f>MID(All_Opps[[#This Row],[Opportunity Name]],3,2)</f>
        <v>02</v>
      </c>
      <c r="H3565" s="181" t="str">
        <f>LEFT(All_Opps[[#This Row],[Opportunity Name]],7)</f>
        <v>2502-10</v>
      </c>
      <c r="I3565" s="181" t="str" cm="1">
        <f t="array" ref="I35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65" s="181" t="str">
        <f>YEAR(All_Opps[[#This Row],[Close_Date]])&amp;"-"&amp;TEXT(MONTH(All_Opps[[#This Row],[Close_Date]]),"00")</f>
        <v>2024-10</v>
      </c>
      <c r="K3565" s="182">
        <f>All_Opps[[#This Row],[Created Date2]]*1</f>
        <v>45576</v>
      </c>
      <c r="L3565" s="183">
        <f>YEAR(All_Opps[[#This Row],[Created_Date]])</f>
        <v>2024</v>
      </c>
      <c r="M3565" s="184">
        <f>WEEKNUM(All_Opps[[#This Row],[Created_Date]],16)</f>
        <v>41</v>
      </c>
      <c r="N3565" s="182">
        <f>All_Opps[[#This Row],[Close Date]]*1</f>
        <v>45579</v>
      </c>
      <c r="O3565" s="185">
        <f>YEAR(All_Opps[[#This Row],[Close_Date]])</f>
        <v>2024</v>
      </c>
      <c r="P3565" s="183">
        <f>MONTH(All_Opps[[#This Row],[Close Date]])</f>
        <v>10</v>
      </c>
      <c r="Q3565" s="181">
        <f>WEEKNUM(All_Opps[[#This Row],[Close Date]],1)</f>
        <v>42</v>
      </c>
      <c r="R356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113</v>
      </c>
      <c r="S3565" s="4" t="s">
        <v>7443</v>
      </c>
      <c r="T3565" s="4" t="s">
        <v>7444</v>
      </c>
      <c r="U3565" s="68">
        <v>45579</v>
      </c>
      <c r="V3565" s="347" t="s">
        <v>19</v>
      </c>
      <c r="W3565" s="9">
        <v>35602</v>
      </c>
      <c r="X3565" s="4" t="s">
        <v>11</v>
      </c>
      <c r="Y3565" s="4" t="s">
        <v>1285</v>
      </c>
      <c r="Z3565" s="68">
        <v>45576</v>
      </c>
    </row>
    <row r="3566" spans="1:26" ht="12.75" x14ac:dyDescent="0.35">
      <c r="A35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3566" s="181" t="str">
        <f>IF(All_Opps[[#This Row],[WeekMod]]&lt;&gt;"",CONCATENATE(All_Opps[[#This Row],[Opp Year]],"-",TEXT(All_Opps[[#This Row],[WeekMod]],"00#")),"")</f>
        <v>2025-047</v>
      </c>
      <c r="C35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3566" s="181" t="str">
        <f>CONCATENATE(All_Opps[[#This Row],[Opp Year]],"-",TEXT(All_Opps[[#This Row],[Week]],"00#"))</f>
        <v>2025-047</v>
      </c>
      <c r="E3566" s="181">
        <f>IFERROR(VALUE(RIGHT(All_Opps[[#This Row],[Opportunity Name]],2)),"")</f>
        <v>6</v>
      </c>
      <c r="F3566" s="181">
        <f>IFERROR(("20"&amp;LEFT(All_Opps[[#This Row],[Opportunity Name]],2))*1,"")</f>
        <v>2025</v>
      </c>
      <c r="G3566" s="181" t="str">
        <f>MID(All_Opps[[#This Row],[Opportunity Name]],3,2)</f>
        <v>12</v>
      </c>
      <c r="H3566" s="181" t="str">
        <f>LEFT(All_Opps[[#This Row],[Opportunity Name]],7)</f>
        <v>2512-06</v>
      </c>
      <c r="I3566" s="181" t="str" cm="1">
        <f t="array" ref="I35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66" s="181" t="str">
        <f>YEAR(All_Opps[[#This Row],[Close_Date]])&amp;"-"&amp;TEXT(MONTH(All_Opps[[#This Row],[Close_Date]]),"00")</f>
        <v>2024-11</v>
      </c>
      <c r="K3566" s="182">
        <f>All_Opps[[#This Row],[Created Date2]]*1</f>
        <v>45599</v>
      </c>
      <c r="L3566" s="183">
        <f>YEAR(All_Opps[[#This Row],[Created_Date]])</f>
        <v>2024</v>
      </c>
      <c r="M3566" s="184">
        <f>WEEKNUM(All_Opps[[#This Row],[Created_Date]],16)</f>
        <v>45</v>
      </c>
      <c r="N3566" s="182">
        <f>All_Opps[[#This Row],[Close Date]]*1</f>
        <v>45618</v>
      </c>
      <c r="O3566" s="185">
        <f>YEAR(All_Opps[[#This Row],[Close_Date]])</f>
        <v>2024</v>
      </c>
      <c r="P3566" s="183">
        <f>MONTH(All_Opps[[#This Row],[Close Date]])</f>
        <v>11</v>
      </c>
      <c r="Q3566" s="181">
        <f>WEEKNUM(All_Opps[[#This Row],[Close Date]],1)</f>
        <v>47</v>
      </c>
      <c r="R356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393</v>
      </c>
      <c r="S3566" s="4" t="s">
        <v>7445</v>
      </c>
      <c r="T3566" s="4" t="s">
        <v>7446</v>
      </c>
      <c r="U3566" s="68">
        <v>45618</v>
      </c>
      <c r="V3566" s="347" t="s">
        <v>19</v>
      </c>
      <c r="W3566" s="341">
        <v>289522</v>
      </c>
      <c r="X3566" s="4" t="s">
        <v>15</v>
      </c>
      <c r="Y3566" s="4" t="s">
        <v>328</v>
      </c>
      <c r="Z3566" s="68">
        <v>45599</v>
      </c>
    </row>
    <row r="3567" spans="1:26" ht="12.75" x14ac:dyDescent="0.35">
      <c r="A35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3567" s="181" t="str">
        <f>IF(All_Opps[[#This Row],[WeekMod]]&lt;&gt;"",CONCATENATE(All_Opps[[#This Row],[Opp Year]],"-",TEXT(All_Opps[[#This Row],[WeekMod]],"00#")),"")</f>
        <v>2025-047</v>
      </c>
      <c r="C35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3567" s="181" t="str">
        <f>CONCATENATE(All_Opps[[#This Row],[Opp Year]],"-",TEXT(All_Opps[[#This Row],[Week]],"00#"))</f>
        <v>2025-047</v>
      </c>
      <c r="E3567" s="181">
        <f>IFERROR(VALUE(RIGHT(All_Opps[[#This Row],[Opportunity Name]],2)),"")</f>
        <v>2</v>
      </c>
      <c r="F3567" s="181">
        <f>IFERROR(("20"&amp;LEFT(All_Opps[[#This Row],[Opportunity Name]],2))*1,"")</f>
        <v>2025</v>
      </c>
      <c r="G3567" s="181" t="str">
        <f>MID(All_Opps[[#This Row],[Opportunity Name]],3,2)</f>
        <v>10</v>
      </c>
      <c r="H3567" s="181" t="str">
        <f>LEFT(All_Opps[[#This Row],[Opportunity Name]],7)</f>
        <v>2510-05</v>
      </c>
      <c r="I3567" s="181" t="str" cm="1">
        <f t="array" ref="I35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67" s="181" t="str">
        <f>YEAR(All_Opps[[#This Row],[Close_Date]])&amp;"-"&amp;TEXT(MONTH(All_Opps[[#This Row],[Close_Date]]),"00")</f>
        <v>2024-11</v>
      </c>
      <c r="K3567" s="182">
        <f>All_Opps[[#This Row],[Created Date2]]*1</f>
        <v>45604</v>
      </c>
      <c r="L3567" s="183">
        <f>YEAR(All_Opps[[#This Row],[Created_Date]])</f>
        <v>2024</v>
      </c>
      <c r="M3567" s="184">
        <f>WEEKNUM(All_Opps[[#This Row],[Created_Date]],16)</f>
        <v>45</v>
      </c>
      <c r="N3567" s="182">
        <f>All_Opps[[#This Row],[Close Date]]*1</f>
        <v>45619</v>
      </c>
      <c r="O3567" s="185">
        <f>YEAR(All_Opps[[#This Row],[Close_Date]])</f>
        <v>2024</v>
      </c>
      <c r="P3567" s="183">
        <f>MONTH(All_Opps[[#This Row],[Close Date]])</f>
        <v>11</v>
      </c>
      <c r="Q3567" s="181">
        <f>WEEKNUM(All_Opps[[#This Row],[Close Date]],1)</f>
        <v>47</v>
      </c>
      <c r="R356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327</v>
      </c>
      <c r="S3567" s="4" t="s">
        <v>7447</v>
      </c>
      <c r="T3567" s="4" t="s">
        <v>7448</v>
      </c>
      <c r="U3567" s="68">
        <v>45619</v>
      </c>
      <c r="V3567" s="347" t="s">
        <v>19</v>
      </c>
      <c r="W3567" s="9">
        <v>181905</v>
      </c>
      <c r="X3567" s="4" t="s">
        <v>11</v>
      </c>
      <c r="Y3567" s="4" t="s">
        <v>1285</v>
      </c>
      <c r="Z3567" s="68">
        <v>45604</v>
      </c>
    </row>
    <row r="3568" spans="1:26" ht="12.75" x14ac:dyDescent="0.35">
      <c r="A35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3568" s="181" t="str">
        <f>IF(All_Opps[[#This Row],[WeekMod]]&lt;&gt;"",CONCATENATE(All_Opps[[#This Row],[Opp Year]],"-",TEXT(All_Opps[[#This Row],[WeekMod]],"00#")),"")</f>
        <v>2025-042</v>
      </c>
      <c r="C35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3568" s="181" t="str">
        <f>CONCATENATE(All_Opps[[#This Row],[Opp Year]],"-",TEXT(All_Opps[[#This Row],[Week]],"00#"))</f>
        <v>2025-042</v>
      </c>
      <c r="E3568" s="181">
        <f>IFERROR(VALUE(RIGHT(All_Opps[[#This Row],[Opportunity Name]],2)),"")</f>
        <v>3</v>
      </c>
      <c r="F3568" s="181">
        <f>IFERROR(("20"&amp;LEFT(All_Opps[[#This Row],[Opportunity Name]],2))*1,"")</f>
        <v>2025</v>
      </c>
      <c r="G3568" s="181" t="str">
        <f>MID(All_Opps[[#This Row],[Opportunity Name]],3,2)</f>
        <v>09</v>
      </c>
      <c r="H3568" s="181" t="str">
        <f>LEFT(All_Opps[[#This Row],[Opportunity Name]],7)</f>
        <v>2509-11</v>
      </c>
      <c r="I3568" s="181" t="str" cm="1">
        <f t="array" ref="I35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68" s="181" t="str">
        <f>YEAR(All_Opps[[#This Row],[Close_Date]])&amp;"-"&amp;TEXT(MONTH(All_Opps[[#This Row],[Close_Date]]),"00")</f>
        <v>2024-10</v>
      </c>
      <c r="K3568" s="182">
        <f>All_Opps[[#This Row],[Created Date2]]*1</f>
        <v>45560</v>
      </c>
      <c r="L3568" s="183">
        <f>YEAR(All_Opps[[#This Row],[Created_Date]])</f>
        <v>2024</v>
      </c>
      <c r="M3568" s="184">
        <f>WEEKNUM(All_Opps[[#This Row],[Created_Date]],16)</f>
        <v>39</v>
      </c>
      <c r="N3568" s="182">
        <f>All_Opps[[#This Row],[Close Date]]*1</f>
        <v>45583</v>
      </c>
      <c r="O3568" s="185">
        <f>YEAR(All_Opps[[#This Row],[Close_Date]])</f>
        <v>2024</v>
      </c>
      <c r="P3568" s="183">
        <f>MONTH(All_Opps[[#This Row],[Close Date]])</f>
        <v>10</v>
      </c>
      <c r="Q3568" s="181">
        <f>WEEKNUM(All_Opps[[#This Row],[Close Date]],1)</f>
        <v>42</v>
      </c>
      <c r="R356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341</v>
      </c>
      <c r="S3568" s="4" t="s">
        <v>7449</v>
      </c>
      <c r="T3568" s="4" t="s">
        <v>7450</v>
      </c>
      <c r="U3568" s="68">
        <v>45583</v>
      </c>
      <c r="V3568" s="347" t="s">
        <v>19</v>
      </c>
      <c r="W3568" s="9">
        <v>88689</v>
      </c>
      <c r="X3568" s="4" t="s">
        <v>15</v>
      </c>
      <c r="Y3568" s="4" t="s">
        <v>1285</v>
      </c>
      <c r="Z3568" s="68">
        <v>45560</v>
      </c>
    </row>
    <row r="3569" spans="1:26" ht="12.75" x14ac:dyDescent="0.35">
      <c r="A356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569" s="181" t="str">
        <f>IF(All_Opps[[#This Row],[WeekMod]]&lt;&gt;"",CONCATENATE(All_Opps[[#This Row],[Opp Year]],"-",TEXT(All_Opps[[#This Row],[WeekMod]],"00#")),"")</f>
        <v/>
      </c>
      <c r="C35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569" s="181" t="str">
        <f>CONCATENATE(All_Opps[[#This Row],[Opp Year]],"-",TEXT(All_Opps[[#This Row],[Week]],"00#"))</f>
        <v>2027-001</v>
      </c>
      <c r="E3569" s="181">
        <f>IFERROR(VALUE(RIGHT(All_Opps[[#This Row],[Opportunity Name]],2)),"")</f>
        <v>2</v>
      </c>
      <c r="F3569" s="181">
        <f>IFERROR(("20"&amp;LEFT(All_Opps[[#This Row],[Opportunity Name]],2))*1,"")</f>
        <v>2027</v>
      </c>
      <c r="G3569" s="181" t="str">
        <f>MID(All_Opps[[#This Row],[Opportunity Name]],3,2)</f>
        <v>08</v>
      </c>
      <c r="H3569" s="181" t="str">
        <f>LEFT(All_Opps[[#This Row],[Opportunity Name]],7)</f>
        <v>2708 Vo</v>
      </c>
      <c r="I3569" s="181" t="str" cm="1">
        <f t="array" ref="I35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69" s="181" t="str">
        <f>YEAR(All_Opps[[#This Row],[Close_Date]])&amp;"-"&amp;TEXT(MONTH(All_Opps[[#This Row],[Close_Date]]),"00")</f>
        <v>2024-11</v>
      </c>
      <c r="K3569" s="182">
        <f>All_Opps[[#This Row],[Created Date2]]*1</f>
        <v>45612</v>
      </c>
      <c r="L3569" s="183">
        <f>YEAR(All_Opps[[#This Row],[Created_Date]])</f>
        <v>2024</v>
      </c>
      <c r="M3569" s="184">
        <f>WEEKNUM(All_Opps[[#This Row],[Created_Date]],16)</f>
        <v>47</v>
      </c>
      <c r="N3569" s="182">
        <f>All_Opps[[#This Row],[Close Date]]*1</f>
        <v>45614</v>
      </c>
      <c r="O3569" s="185">
        <f>YEAR(All_Opps[[#This Row],[Close_Date]])</f>
        <v>2024</v>
      </c>
      <c r="P3569" s="183">
        <f>MONTH(All_Opps[[#This Row],[Close Date]])</f>
        <v>11</v>
      </c>
      <c r="Q3569" s="181">
        <f>WEEKNUM(All_Opps[[#This Row],[Close Date]],1)</f>
        <v>47</v>
      </c>
      <c r="R356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69" s="4" t="s">
        <v>7451</v>
      </c>
      <c r="T3569" s="4" t="s">
        <v>7452</v>
      </c>
      <c r="U3569" s="68">
        <v>45614</v>
      </c>
      <c r="V3569" s="347" t="s">
        <v>18</v>
      </c>
      <c r="W3569" s="9">
        <v>64250</v>
      </c>
      <c r="X3569" s="4" t="s">
        <v>7</v>
      </c>
      <c r="Y3569" s="4" t="s">
        <v>1285</v>
      </c>
      <c r="Z3569" s="68">
        <v>45612</v>
      </c>
    </row>
    <row r="3570" spans="1:26" ht="12.75" x14ac:dyDescent="0.35">
      <c r="A35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98</v>
      </c>
      <c r="B3570" s="181" t="str">
        <f>IF(All_Opps[[#This Row],[WeekMod]]&lt;&gt;"",CONCATENATE(All_Opps[[#This Row],[Opp Year]],"-",TEXT(All_Opps[[#This Row],[WeekMod]],"00#")),"")</f>
        <v>2024-098</v>
      </c>
      <c r="C35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98</v>
      </c>
      <c r="D3570" s="181" t="str">
        <f>CONCATENATE(All_Opps[[#This Row],[Opp Year]],"-",TEXT(All_Opps[[#This Row],[Week]],"00#"))</f>
        <v>2024-098</v>
      </c>
      <c r="E3570" s="181">
        <f>IFERROR(VALUE(RIGHT(All_Opps[[#This Row],[Opportunity Name]],2)),"")</f>
        <v>2</v>
      </c>
      <c r="F3570" s="181">
        <f>IFERROR(("20"&amp;LEFT(All_Opps[[#This Row],[Opportunity Name]],2))*1,"")</f>
        <v>2024</v>
      </c>
      <c r="G3570" s="181" t="str">
        <f>MID(All_Opps[[#This Row],[Opportunity Name]],3,2)</f>
        <v>11</v>
      </c>
      <c r="H3570" s="181" t="str">
        <f>LEFT(All_Opps[[#This Row],[Opportunity Name]],7)</f>
        <v>2411-12</v>
      </c>
      <c r="I3570" s="181" t="str" cm="1">
        <f t="array" ref="I35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70" s="181" t="str">
        <f>YEAR(All_Opps[[#This Row],[Close_Date]])&amp;"-"&amp;TEXT(MONTH(All_Opps[[#This Row],[Close_Date]]),"00")</f>
        <v>2024-11</v>
      </c>
      <c r="K3570" s="182">
        <f>All_Opps[[#This Row],[Created Date2]]*1</f>
        <v>45609</v>
      </c>
      <c r="L3570" s="183">
        <f>YEAR(All_Opps[[#This Row],[Created_Date]])</f>
        <v>2024</v>
      </c>
      <c r="M3570" s="184">
        <f>WEEKNUM(All_Opps[[#This Row],[Created_Date]],16)</f>
        <v>46</v>
      </c>
      <c r="N3570" s="182">
        <f>All_Opps[[#This Row],[Close Date]]*1</f>
        <v>45609</v>
      </c>
      <c r="O3570" s="185">
        <f>YEAR(All_Opps[[#This Row],[Close_Date]])</f>
        <v>2024</v>
      </c>
      <c r="P3570" s="183">
        <f>MONTH(All_Opps[[#This Row],[Close Date]])</f>
        <v>11</v>
      </c>
      <c r="Q3570" s="181">
        <f>WEEKNUM(All_Opps[[#This Row],[Close Date]],1)</f>
        <v>46</v>
      </c>
      <c r="R357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70" s="4" t="s">
        <v>7453</v>
      </c>
      <c r="T3570" s="4" t="s">
        <v>7454</v>
      </c>
      <c r="U3570" s="68">
        <v>45609</v>
      </c>
      <c r="V3570" s="347" t="s">
        <v>23</v>
      </c>
      <c r="W3570" s="9">
        <v>92</v>
      </c>
      <c r="X3570" s="4" t="s">
        <v>15</v>
      </c>
      <c r="Y3570" s="4" t="s">
        <v>3685</v>
      </c>
      <c r="Z3570" s="68">
        <v>45609</v>
      </c>
    </row>
    <row r="3571" spans="1:26" ht="12.75" x14ac:dyDescent="0.35">
      <c r="A35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3571" s="181" t="str">
        <f>IF(All_Opps[[#This Row],[WeekMod]]&lt;&gt;"",CONCATENATE(All_Opps[[#This Row],[Opp Year]],"-",TEXT(All_Opps[[#This Row],[WeekMod]],"00#")),"")</f>
        <v>2025-050</v>
      </c>
      <c r="C35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3571" s="181" t="str">
        <f>CONCATENATE(All_Opps[[#This Row],[Opp Year]],"-",TEXT(All_Opps[[#This Row],[Week]],"00#"))</f>
        <v>2025-050</v>
      </c>
      <c r="E3571" s="181">
        <f>IFERROR(VALUE(RIGHT(All_Opps[[#This Row],[Opportunity Name]],2)),"")</f>
        <v>4</v>
      </c>
      <c r="F3571" s="181">
        <f>IFERROR(("20"&amp;LEFT(All_Opps[[#This Row],[Opportunity Name]],2))*1,"")</f>
        <v>2025</v>
      </c>
      <c r="G3571" s="181" t="str">
        <f>MID(All_Opps[[#This Row],[Opportunity Name]],3,2)</f>
        <v>05</v>
      </c>
      <c r="H3571" s="181" t="str">
        <f>LEFT(All_Opps[[#This Row],[Opportunity Name]],7)</f>
        <v>2505-11</v>
      </c>
      <c r="I3571" s="181" t="str" cm="1">
        <f t="array" ref="I35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71" s="181" t="str">
        <f>YEAR(All_Opps[[#This Row],[Close_Date]])&amp;"-"&amp;TEXT(MONTH(All_Opps[[#This Row],[Close_Date]]),"00")</f>
        <v>2024-12</v>
      </c>
      <c r="K3571" s="182">
        <f>All_Opps[[#This Row],[Created Date2]]*1</f>
        <v>45619</v>
      </c>
      <c r="L3571" s="183">
        <f>YEAR(All_Opps[[#This Row],[Created_Date]])</f>
        <v>2024</v>
      </c>
      <c r="M3571" s="184">
        <f>WEEKNUM(All_Opps[[#This Row],[Created_Date]],16)</f>
        <v>48</v>
      </c>
      <c r="N3571" s="182">
        <f>All_Opps[[#This Row],[Close Date]]*1</f>
        <v>45639</v>
      </c>
      <c r="O3571" s="185">
        <f>YEAR(All_Opps[[#This Row],[Close_Date]])</f>
        <v>2024</v>
      </c>
      <c r="P3571" s="183">
        <f>MONTH(All_Opps[[#This Row],[Close Date]])</f>
        <v>12</v>
      </c>
      <c r="Q3571" s="181">
        <f>WEEKNUM(All_Opps[[#This Row],[Close Date]],1)</f>
        <v>50</v>
      </c>
      <c r="R357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159</v>
      </c>
      <c r="S3571" s="4" t="s">
        <v>7455</v>
      </c>
      <c r="T3571" s="4" t="s">
        <v>7456</v>
      </c>
      <c r="U3571" s="68">
        <v>45639</v>
      </c>
      <c r="V3571" s="347" t="s">
        <v>19</v>
      </c>
      <c r="W3571" s="341">
        <v>122751</v>
      </c>
      <c r="X3571" s="4" t="s">
        <v>13</v>
      </c>
      <c r="Y3571" s="4" t="s">
        <v>328</v>
      </c>
      <c r="Z3571" s="68">
        <v>45619</v>
      </c>
    </row>
    <row r="3572" spans="1:26" ht="12.75" x14ac:dyDescent="0.35">
      <c r="A35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3572" s="181" t="str">
        <f>IF(All_Opps[[#This Row],[WeekMod]]&lt;&gt;"",CONCATENATE(All_Opps[[#This Row],[Opp Year]],"-",TEXT(All_Opps[[#This Row],[WeekMod]],"00#")),"")</f>
        <v>2025-042</v>
      </c>
      <c r="C35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3572" s="181" t="str">
        <f>CONCATENATE(All_Opps[[#This Row],[Opp Year]],"-",TEXT(All_Opps[[#This Row],[Week]],"00#"))</f>
        <v>2025-042</v>
      </c>
      <c r="E3572" s="181">
        <f>IFERROR(VALUE(RIGHT(All_Opps[[#This Row],[Opportunity Name]],2)),"")</f>
        <v>6</v>
      </c>
      <c r="F3572" s="181">
        <f>IFERROR(("20"&amp;LEFT(All_Opps[[#This Row],[Opportunity Name]],2))*1,"")</f>
        <v>2025</v>
      </c>
      <c r="G3572" s="181" t="str">
        <f>MID(All_Opps[[#This Row],[Opportunity Name]],3,2)</f>
        <v>07</v>
      </c>
      <c r="H3572" s="181" t="str">
        <f>LEFT(All_Opps[[#This Row],[Opportunity Name]],7)</f>
        <v>2507-15</v>
      </c>
      <c r="I3572" s="181" t="str" cm="1">
        <f t="array" ref="I35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572" s="181" t="str">
        <f>YEAR(All_Opps[[#This Row],[Close_Date]])&amp;"-"&amp;TEXT(MONTH(All_Opps[[#This Row],[Close_Date]]),"00")</f>
        <v>2024-10</v>
      </c>
      <c r="K3572" s="182">
        <f>All_Opps[[#This Row],[Created Date2]]*1</f>
        <v>45565</v>
      </c>
      <c r="L3572" s="183">
        <f>YEAR(All_Opps[[#This Row],[Created_Date]])</f>
        <v>2024</v>
      </c>
      <c r="M3572" s="184">
        <f>WEEKNUM(All_Opps[[#This Row],[Created_Date]],16)</f>
        <v>40</v>
      </c>
      <c r="N3572" s="182">
        <f>All_Opps[[#This Row],[Close Date]]*1</f>
        <v>45580</v>
      </c>
      <c r="O3572" s="185">
        <f>YEAR(All_Opps[[#This Row],[Close_Date]])</f>
        <v>2024</v>
      </c>
      <c r="P3572" s="183">
        <f>MONTH(All_Opps[[#This Row],[Close Date]])</f>
        <v>10</v>
      </c>
      <c r="Q3572" s="181">
        <f>WEEKNUM(All_Opps[[#This Row],[Close Date]],1)</f>
        <v>42</v>
      </c>
      <c r="R357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72" s="4" t="s">
        <v>7457</v>
      </c>
      <c r="T3572" s="4" t="s">
        <v>7458</v>
      </c>
      <c r="U3572" s="68">
        <v>45580</v>
      </c>
      <c r="V3572" s="347" t="s">
        <v>20</v>
      </c>
      <c r="W3572" s="9">
        <v>108591</v>
      </c>
      <c r="X3572" s="4" t="s">
        <v>161</v>
      </c>
      <c r="Y3572" s="4" t="s">
        <v>1285</v>
      </c>
      <c r="Z3572" s="68">
        <v>45565</v>
      </c>
    </row>
    <row r="3573" spans="1:26" ht="12.75" x14ac:dyDescent="0.35">
      <c r="A35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3573" s="181" t="str">
        <f>IF(All_Opps[[#This Row],[WeekMod]]&lt;&gt;"",CONCATENATE(All_Opps[[#This Row],[Opp Year]],"-",TEXT(All_Opps[[#This Row],[WeekMod]],"00#")),"")</f>
        <v>2025-044</v>
      </c>
      <c r="C35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3573" s="181" t="str">
        <f>CONCATENATE(All_Opps[[#This Row],[Opp Year]],"-",TEXT(All_Opps[[#This Row],[Week]],"00#"))</f>
        <v>2025-044</v>
      </c>
      <c r="E3573" s="181">
        <f>IFERROR(VALUE(RIGHT(All_Opps[[#This Row],[Opportunity Name]],2)),"")</f>
        <v>1</v>
      </c>
      <c r="F3573" s="181">
        <f>IFERROR(("20"&amp;LEFT(All_Opps[[#This Row],[Opportunity Name]],2))*1,"")</f>
        <v>2025</v>
      </c>
      <c r="G3573" s="181" t="str">
        <f>MID(All_Opps[[#This Row],[Opportunity Name]],3,2)</f>
        <v>09</v>
      </c>
      <c r="H3573" s="181" t="str">
        <f>LEFT(All_Opps[[#This Row],[Opportunity Name]],7)</f>
        <v>2509-12</v>
      </c>
      <c r="I3573" s="181" t="str" cm="1">
        <f t="array" ref="I35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73" s="181" t="str">
        <f>YEAR(All_Opps[[#This Row],[Close_Date]])&amp;"-"&amp;TEXT(MONTH(All_Opps[[#This Row],[Close_Date]]),"00")</f>
        <v>2024-11</v>
      </c>
      <c r="K3573" s="182">
        <f>All_Opps[[#This Row],[Created Date2]]*1</f>
        <v>45595</v>
      </c>
      <c r="L3573" s="183">
        <f>YEAR(All_Opps[[#This Row],[Created_Date]])</f>
        <v>2024</v>
      </c>
      <c r="M3573" s="184">
        <f>WEEKNUM(All_Opps[[#This Row],[Created_Date]],16)</f>
        <v>44</v>
      </c>
      <c r="N3573" s="182">
        <f>All_Opps[[#This Row],[Close Date]]*1</f>
        <v>45598</v>
      </c>
      <c r="O3573" s="185">
        <f>YEAR(All_Opps[[#This Row],[Close_Date]])</f>
        <v>2024</v>
      </c>
      <c r="P3573" s="183">
        <f>MONTH(All_Opps[[#This Row],[Close Date]])</f>
        <v>11</v>
      </c>
      <c r="Q3573" s="181">
        <f>WEEKNUM(All_Opps[[#This Row],[Close Date]],1)</f>
        <v>44</v>
      </c>
      <c r="R357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306</v>
      </c>
      <c r="S3573" s="4" t="s">
        <v>7459</v>
      </c>
      <c r="T3573" s="4" t="s">
        <v>7460</v>
      </c>
      <c r="U3573" s="68">
        <v>45598</v>
      </c>
      <c r="V3573" s="347" t="s">
        <v>19</v>
      </c>
      <c r="W3573" s="9">
        <v>70420</v>
      </c>
      <c r="X3573" s="4" t="s">
        <v>15</v>
      </c>
      <c r="Y3573" s="4" t="s">
        <v>7055</v>
      </c>
      <c r="Z3573" s="68">
        <v>45595</v>
      </c>
    </row>
    <row r="3574" spans="1:26" ht="12.75" x14ac:dyDescent="0.35">
      <c r="A35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3574" s="181" t="str">
        <f>IF(All_Opps[[#This Row],[WeekMod]]&lt;&gt;"",CONCATENATE(All_Opps[[#This Row],[Opp Year]],"-",TEXT(All_Opps[[#This Row],[WeekMod]],"00#")),"")</f>
        <v>2025-047</v>
      </c>
      <c r="C35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3574" s="181" t="str">
        <f>CONCATENATE(All_Opps[[#This Row],[Opp Year]],"-",TEXT(All_Opps[[#This Row],[Week]],"00#"))</f>
        <v>2025-047</v>
      </c>
      <c r="E3574" s="181">
        <f>IFERROR(VALUE(RIGHT(All_Opps[[#This Row],[Opportunity Name]],2)),"")</f>
        <v>6</v>
      </c>
      <c r="F3574" s="181">
        <f>IFERROR(("20"&amp;LEFT(All_Opps[[#This Row],[Opportunity Name]],2))*1,"")</f>
        <v>2025</v>
      </c>
      <c r="G3574" s="181" t="str">
        <f>MID(All_Opps[[#This Row],[Opportunity Name]],3,2)</f>
        <v>03</v>
      </c>
      <c r="H3574" s="181" t="str">
        <f>LEFT(All_Opps[[#This Row],[Opportunity Name]],7)</f>
        <v>2503 Ze</v>
      </c>
      <c r="I3574" s="181" t="str" cm="1">
        <f t="array" ref="I35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74" s="181" t="str">
        <f>YEAR(All_Opps[[#This Row],[Close_Date]])&amp;"-"&amp;TEXT(MONTH(All_Opps[[#This Row],[Close_Date]]),"00")</f>
        <v>2024-11</v>
      </c>
      <c r="K3574" s="182">
        <f>All_Opps[[#This Row],[Created Date2]]*1</f>
        <v>45607</v>
      </c>
      <c r="L3574" s="183">
        <f>YEAR(All_Opps[[#This Row],[Created_Date]])</f>
        <v>2024</v>
      </c>
      <c r="M3574" s="184">
        <f>WEEKNUM(All_Opps[[#This Row],[Created_Date]],16)</f>
        <v>46</v>
      </c>
      <c r="N3574" s="182">
        <f>All_Opps[[#This Row],[Close Date]]*1</f>
        <v>45618</v>
      </c>
      <c r="O3574" s="185">
        <f>YEAR(All_Opps[[#This Row],[Close_Date]])</f>
        <v>2024</v>
      </c>
      <c r="P3574" s="183">
        <f>MONTH(All_Opps[[#This Row],[Close Date]])</f>
        <v>11</v>
      </c>
      <c r="Q3574" s="181">
        <f>WEEKNUM(All_Opps[[#This Row],[Close Date]],1)</f>
        <v>47</v>
      </c>
      <c r="R357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74" s="4" t="s">
        <v>7461</v>
      </c>
      <c r="T3574" s="4" t="s">
        <v>7462</v>
      </c>
      <c r="U3574" s="68">
        <v>45618</v>
      </c>
      <c r="V3574" s="347" t="s">
        <v>18</v>
      </c>
      <c r="W3574" s="341">
        <v>67376</v>
      </c>
      <c r="X3574" s="4" t="s">
        <v>13</v>
      </c>
      <c r="Y3574" s="4" t="s">
        <v>328</v>
      </c>
      <c r="Z3574" s="68">
        <v>45607</v>
      </c>
    </row>
    <row r="3575" spans="1:26" ht="12.75" x14ac:dyDescent="0.35">
      <c r="A35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3575" s="181" t="str">
        <f>IF(All_Opps[[#This Row],[WeekMod]]&lt;&gt;"",CONCATENATE(All_Opps[[#This Row],[Opp Year]],"-",TEXT(All_Opps[[#This Row],[WeekMod]],"00#")),"")</f>
        <v>2025-045</v>
      </c>
      <c r="C35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3575" s="181" t="str">
        <f>CONCATENATE(All_Opps[[#This Row],[Opp Year]],"-",TEXT(All_Opps[[#This Row],[Week]],"00#"))</f>
        <v>2025-045</v>
      </c>
      <c r="E3575" s="181">
        <f>IFERROR(VALUE(RIGHT(All_Opps[[#This Row],[Opportunity Name]],2)),"")</f>
        <v>1</v>
      </c>
      <c r="F3575" s="181">
        <f>IFERROR(("20"&amp;LEFT(All_Opps[[#This Row],[Opportunity Name]],2))*1,"")</f>
        <v>2025</v>
      </c>
      <c r="G3575" s="181" t="str">
        <f>MID(All_Opps[[#This Row],[Opportunity Name]],3,2)</f>
        <v>09</v>
      </c>
      <c r="H3575" s="181" t="str">
        <f>LEFT(All_Opps[[#This Row],[Opportunity Name]],7)</f>
        <v>2509-24</v>
      </c>
      <c r="I3575" s="181" t="str" cm="1">
        <f t="array" ref="I35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75" s="181" t="str">
        <f>YEAR(All_Opps[[#This Row],[Close_Date]])&amp;"-"&amp;TEXT(MONTH(All_Opps[[#This Row],[Close_Date]]),"00")</f>
        <v>2024-11</v>
      </c>
      <c r="K3575" s="182">
        <f>All_Opps[[#This Row],[Created Date2]]*1</f>
        <v>45589</v>
      </c>
      <c r="L3575" s="183">
        <f>YEAR(All_Opps[[#This Row],[Created_Date]])</f>
        <v>2024</v>
      </c>
      <c r="M3575" s="184">
        <f>WEEKNUM(All_Opps[[#This Row],[Created_Date]],16)</f>
        <v>43</v>
      </c>
      <c r="N3575" s="182">
        <f>All_Opps[[#This Row],[Close Date]]*1</f>
        <v>45600</v>
      </c>
      <c r="O3575" s="185">
        <f>YEAR(All_Opps[[#This Row],[Close_Date]])</f>
        <v>2024</v>
      </c>
      <c r="P3575" s="183">
        <f>MONTH(All_Opps[[#This Row],[Close Date]])</f>
        <v>11</v>
      </c>
      <c r="Q3575" s="181">
        <f>WEEKNUM(All_Opps[[#This Row],[Close Date]],1)</f>
        <v>45</v>
      </c>
      <c r="R357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312</v>
      </c>
      <c r="S3575" s="4" t="s">
        <v>7463</v>
      </c>
      <c r="T3575" s="4" t="s">
        <v>7464</v>
      </c>
      <c r="U3575" s="68">
        <v>45600</v>
      </c>
      <c r="V3575" s="347" t="s">
        <v>19</v>
      </c>
      <c r="W3575" s="341">
        <v>67604</v>
      </c>
      <c r="X3575" s="4" t="s">
        <v>181</v>
      </c>
      <c r="Y3575" s="4" t="s">
        <v>328</v>
      </c>
      <c r="Z3575" s="68">
        <v>45589</v>
      </c>
    </row>
    <row r="3576" spans="1:26" ht="12.75" x14ac:dyDescent="0.35">
      <c r="A35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96</v>
      </c>
      <c r="B3576" s="181" t="str">
        <f>IF(All_Opps[[#This Row],[WeekMod]]&lt;&gt;"",CONCATENATE(All_Opps[[#This Row],[Opp Year]],"-",TEXT(All_Opps[[#This Row],[WeekMod]],"00#")),"")</f>
        <v>2024-096</v>
      </c>
      <c r="C35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96</v>
      </c>
      <c r="D3576" s="181" t="str">
        <f>CONCATENATE(All_Opps[[#This Row],[Opp Year]],"-",TEXT(All_Opps[[#This Row],[Week]],"00#"))</f>
        <v>2024-096</v>
      </c>
      <c r="E3576" s="181">
        <f>IFERROR(VALUE(RIGHT(All_Opps[[#This Row],[Opportunity Name]],2)),"")</f>
        <v>2</v>
      </c>
      <c r="F3576" s="181">
        <f>IFERROR(("20"&amp;LEFT(All_Opps[[#This Row],[Opportunity Name]],2))*1,"")</f>
        <v>2024</v>
      </c>
      <c r="G3576" s="181" t="str">
        <f>MID(All_Opps[[#This Row],[Opportunity Name]],3,2)</f>
        <v>12</v>
      </c>
      <c r="H3576" s="181" t="str">
        <f>LEFT(All_Opps[[#This Row],[Opportunity Name]],7)</f>
        <v>2412-22</v>
      </c>
      <c r="I3576" s="181" t="str" cm="1">
        <f t="array" ref="I35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576" s="181" t="str">
        <f>YEAR(All_Opps[[#This Row],[Close_Date]])&amp;"-"&amp;TEXT(MONTH(All_Opps[[#This Row],[Close_Date]]),"00")</f>
        <v>2024-11</v>
      </c>
      <c r="K3576" s="182">
        <f>All_Opps[[#This Row],[Created Date2]]*1</f>
        <v>45596</v>
      </c>
      <c r="L3576" s="183">
        <f>YEAR(All_Opps[[#This Row],[Created_Date]])</f>
        <v>2024</v>
      </c>
      <c r="M3576" s="184">
        <f>WEEKNUM(All_Opps[[#This Row],[Created_Date]],16)</f>
        <v>44</v>
      </c>
      <c r="N3576" s="182">
        <f>All_Opps[[#This Row],[Close Date]]*1</f>
        <v>45598</v>
      </c>
      <c r="O3576" s="185">
        <f>YEAR(All_Opps[[#This Row],[Close_Date]])</f>
        <v>2024</v>
      </c>
      <c r="P3576" s="183">
        <f>MONTH(All_Opps[[#This Row],[Close Date]])</f>
        <v>11</v>
      </c>
      <c r="Q3576" s="181">
        <f>WEEKNUM(All_Opps[[#This Row],[Close Date]],1)</f>
        <v>44</v>
      </c>
      <c r="R35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76" s="4" t="s">
        <v>7465</v>
      </c>
      <c r="T3576" s="4" t="s">
        <v>7466</v>
      </c>
      <c r="U3576" s="68">
        <v>45598</v>
      </c>
      <c r="V3576" s="347" t="s">
        <v>20</v>
      </c>
      <c r="W3576" s="341">
        <v>0</v>
      </c>
      <c r="X3576" s="4" t="s">
        <v>6</v>
      </c>
      <c r="Y3576" s="4" t="s">
        <v>328</v>
      </c>
      <c r="Z3576" s="68">
        <v>45596</v>
      </c>
    </row>
    <row r="3577" spans="1:26" ht="12.75" x14ac:dyDescent="0.35">
      <c r="A35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98</v>
      </c>
      <c r="B3577" s="181" t="str">
        <f>IF(All_Opps[[#This Row],[WeekMod]]&lt;&gt;"",CONCATENATE(All_Opps[[#This Row],[Opp Year]],"-",TEXT(All_Opps[[#This Row],[WeekMod]],"00#")),"")</f>
        <v>2024-098</v>
      </c>
      <c r="C35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98</v>
      </c>
      <c r="D3577" s="181" t="str">
        <f>CONCATENATE(All_Opps[[#This Row],[Opp Year]],"-",TEXT(All_Opps[[#This Row],[Week]],"00#"))</f>
        <v>2024-098</v>
      </c>
      <c r="E3577" s="181">
        <f>IFERROR(VALUE(RIGHT(All_Opps[[#This Row],[Opportunity Name]],2)),"")</f>
        <v>3</v>
      </c>
      <c r="F3577" s="181">
        <f>IFERROR(("20"&amp;LEFT(All_Opps[[#This Row],[Opportunity Name]],2))*1,"")</f>
        <v>2024</v>
      </c>
      <c r="G3577" s="181" t="str">
        <f>MID(All_Opps[[#This Row],[Opportunity Name]],3,2)</f>
        <v>12</v>
      </c>
      <c r="H3577" s="181" t="str">
        <f>LEFT(All_Opps[[#This Row],[Opportunity Name]],7)</f>
        <v>2412 Je</v>
      </c>
      <c r="I3577" s="181" t="str" cm="1">
        <f t="array" ref="I35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77" s="181" t="str">
        <f>YEAR(All_Opps[[#This Row],[Close_Date]])&amp;"-"&amp;TEXT(MONTH(All_Opps[[#This Row],[Close_Date]]),"00")</f>
        <v>2024-11</v>
      </c>
      <c r="K3577" s="182">
        <f>All_Opps[[#This Row],[Created Date2]]*1</f>
        <v>45599</v>
      </c>
      <c r="L3577" s="183">
        <f>YEAR(All_Opps[[#This Row],[Created_Date]])</f>
        <v>2024</v>
      </c>
      <c r="M3577" s="184">
        <f>WEEKNUM(All_Opps[[#This Row],[Created_Date]],16)</f>
        <v>45</v>
      </c>
      <c r="N3577" s="182">
        <f>All_Opps[[#This Row],[Close Date]]*1</f>
        <v>45610</v>
      </c>
      <c r="O3577" s="185">
        <f>YEAR(All_Opps[[#This Row],[Close_Date]])</f>
        <v>2024</v>
      </c>
      <c r="P3577" s="183">
        <f>MONTH(All_Opps[[#This Row],[Close Date]])</f>
        <v>11</v>
      </c>
      <c r="Q3577" s="181">
        <f>WEEKNUM(All_Opps[[#This Row],[Close Date]],1)</f>
        <v>46</v>
      </c>
      <c r="R357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77" s="4" t="s">
        <v>7467</v>
      </c>
      <c r="T3577" s="4" t="s">
        <v>7468</v>
      </c>
      <c r="U3577" s="68">
        <v>45610</v>
      </c>
      <c r="V3577" s="347" t="s">
        <v>18</v>
      </c>
      <c r="W3577" s="341">
        <v>167471</v>
      </c>
      <c r="X3577" s="4" t="s">
        <v>13</v>
      </c>
      <c r="Y3577" s="4" t="s">
        <v>328</v>
      </c>
      <c r="Z3577" s="68">
        <v>45599</v>
      </c>
    </row>
    <row r="3578" spans="1:26" ht="12.75" x14ac:dyDescent="0.35">
      <c r="A35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3578" s="181" t="str">
        <f>IF(All_Opps[[#This Row],[WeekMod]]&lt;&gt;"",CONCATENATE(All_Opps[[#This Row],[Opp Year]],"-",TEXT(All_Opps[[#This Row],[WeekMod]],"00#")),"")</f>
        <v>2025-043</v>
      </c>
      <c r="C35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3578" s="181" t="str">
        <f>CONCATENATE(All_Opps[[#This Row],[Opp Year]],"-",TEXT(All_Opps[[#This Row],[Week]],"00#"))</f>
        <v>2025-043</v>
      </c>
      <c r="E3578" s="181">
        <f>IFERROR(VALUE(RIGHT(All_Opps[[#This Row],[Opportunity Name]],2)),"")</f>
        <v>9</v>
      </c>
      <c r="F3578" s="181">
        <f>IFERROR(("20"&amp;LEFT(All_Opps[[#This Row],[Opportunity Name]],2))*1,"")</f>
        <v>2025</v>
      </c>
      <c r="G3578" s="181" t="str">
        <f>MID(All_Opps[[#This Row],[Opportunity Name]],3,2)</f>
        <v>12</v>
      </c>
      <c r="H3578" s="181" t="str">
        <f>LEFT(All_Opps[[#This Row],[Opportunity Name]],7)</f>
        <v>2512-07</v>
      </c>
      <c r="I3578" s="181" t="str" cm="1">
        <f t="array" ref="I35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78" s="181" t="str">
        <f>YEAR(All_Opps[[#This Row],[Close_Date]])&amp;"-"&amp;TEXT(MONTH(All_Opps[[#This Row],[Close_Date]]),"00")</f>
        <v>2024-10</v>
      </c>
      <c r="K3578" s="182">
        <f>All_Opps[[#This Row],[Created Date2]]*1</f>
        <v>45563</v>
      </c>
      <c r="L3578" s="183">
        <f>YEAR(All_Opps[[#This Row],[Created_Date]])</f>
        <v>2024</v>
      </c>
      <c r="M3578" s="184">
        <f>WEEKNUM(All_Opps[[#This Row],[Created_Date]],16)</f>
        <v>40</v>
      </c>
      <c r="N3578" s="182">
        <f>All_Opps[[#This Row],[Close Date]]*1</f>
        <v>45588</v>
      </c>
      <c r="O3578" s="185">
        <f>YEAR(All_Opps[[#This Row],[Close_Date]])</f>
        <v>2024</v>
      </c>
      <c r="P3578" s="183">
        <f>MONTH(All_Opps[[#This Row],[Close Date]])</f>
        <v>10</v>
      </c>
      <c r="Q3578" s="181">
        <f>WEEKNUM(All_Opps[[#This Row],[Close Date]],1)</f>
        <v>43</v>
      </c>
      <c r="R357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429</v>
      </c>
      <c r="S3578" s="4" t="s">
        <v>7469</v>
      </c>
      <c r="T3578" s="4" t="s">
        <v>7470</v>
      </c>
      <c r="U3578" s="68">
        <v>45588</v>
      </c>
      <c r="V3578" s="347" t="s">
        <v>19</v>
      </c>
      <c r="W3578" s="341">
        <v>226175</v>
      </c>
      <c r="X3578" s="4" t="s">
        <v>181</v>
      </c>
      <c r="Y3578" s="4" t="s">
        <v>328</v>
      </c>
      <c r="Z3578" s="68">
        <v>45563</v>
      </c>
    </row>
    <row r="3579" spans="1:26" ht="12.75" x14ac:dyDescent="0.35">
      <c r="A35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3579" s="181" t="str">
        <f>IF(All_Opps[[#This Row],[WeekMod]]&lt;&gt;"",CONCATENATE(All_Opps[[#This Row],[Opp Year]],"-",TEXT(All_Opps[[#This Row],[WeekMod]],"00#")),"")</f>
        <v>2025-050</v>
      </c>
      <c r="C35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3579" s="181" t="str">
        <f>CONCATENATE(All_Opps[[#This Row],[Opp Year]],"-",TEXT(All_Opps[[#This Row],[Week]],"00#"))</f>
        <v>2025-050</v>
      </c>
      <c r="E3579" s="181">
        <f>IFERROR(VALUE(RIGHT(All_Opps[[#This Row],[Opportunity Name]],2)),"")</f>
        <v>4</v>
      </c>
      <c r="F3579" s="181">
        <f>IFERROR(("20"&amp;LEFT(All_Opps[[#This Row],[Opportunity Name]],2))*1,"")</f>
        <v>2025</v>
      </c>
      <c r="G3579" s="181" t="str">
        <f>MID(All_Opps[[#This Row],[Opportunity Name]],3,2)</f>
        <v>06</v>
      </c>
      <c r="H3579" s="181" t="str">
        <f>LEFT(All_Opps[[#This Row],[Opportunity Name]],7)</f>
        <v>2506-20</v>
      </c>
      <c r="I3579" s="181" t="str" cm="1">
        <f t="array" ref="I35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79" s="181" t="str">
        <f>YEAR(All_Opps[[#This Row],[Close_Date]])&amp;"-"&amp;TEXT(MONTH(All_Opps[[#This Row],[Close_Date]]),"00")</f>
        <v>2024-12</v>
      </c>
      <c r="K3579" s="182">
        <f>All_Opps[[#This Row],[Created Date2]]*1</f>
        <v>45627</v>
      </c>
      <c r="L3579" s="183">
        <f>YEAR(All_Opps[[#This Row],[Created_Date]])</f>
        <v>2024</v>
      </c>
      <c r="M3579" s="184">
        <f>WEEKNUM(All_Opps[[#This Row],[Created_Date]],16)</f>
        <v>49</v>
      </c>
      <c r="N3579" s="182">
        <f>All_Opps[[#This Row],[Close Date]]*1</f>
        <v>45635</v>
      </c>
      <c r="O3579" s="185">
        <f>YEAR(All_Opps[[#This Row],[Close_Date]])</f>
        <v>2024</v>
      </c>
      <c r="P3579" s="183">
        <f>MONTH(All_Opps[[#This Row],[Close Date]])</f>
        <v>12</v>
      </c>
      <c r="Q3579" s="181">
        <f>WEEKNUM(All_Opps[[#This Row],[Close Date]],1)</f>
        <v>50</v>
      </c>
      <c r="R357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182</v>
      </c>
      <c r="S3579" s="4" t="s">
        <v>7471</v>
      </c>
      <c r="T3579" s="4" t="s">
        <v>7472</v>
      </c>
      <c r="U3579" s="68">
        <v>45635</v>
      </c>
      <c r="V3579" s="347" t="s">
        <v>19</v>
      </c>
      <c r="W3579" s="9">
        <v>6880</v>
      </c>
      <c r="X3579" s="4" t="s">
        <v>159</v>
      </c>
      <c r="Y3579" s="4" t="s">
        <v>1285</v>
      </c>
      <c r="Z3579" s="68">
        <v>45627</v>
      </c>
    </row>
    <row r="3580" spans="1:26" ht="12.75" x14ac:dyDescent="0.35">
      <c r="A35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3580" s="181" t="str">
        <f>IF(All_Opps[[#This Row],[WeekMod]]&lt;&gt;"",CONCATENATE(All_Opps[[#This Row],[Opp Year]],"-",TEXT(All_Opps[[#This Row],[WeekMod]],"00#")),"")</f>
        <v>2025-049</v>
      </c>
      <c r="C35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3580" s="181" t="str">
        <f>CONCATENATE(All_Opps[[#This Row],[Opp Year]],"-",TEXT(All_Opps[[#This Row],[Week]],"00#"))</f>
        <v>2025-049</v>
      </c>
      <c r="E3580" s="181">
        <f>IFERROR(VALUE(RIGHT(All_Opps[[#This Row],[Opportunity Name]],2)),"")</f>
        <v>2</v>
      </c>
      <c r="F3580" s="181">
        <f>IFERROR(("20"&amp;LEFT(All_Opps[[#This Row],[Opportunity Name]],2))*1,"")</f>
        <v>2025</v>
      </c>
      <c r="G3580" s="181" t="str">
        <f>MID(All_Opps[[#This Row],[Opportunity Name]],3,2)</f>
        <v>09</v>
      </c>
      <c r="H3580" s="181" t="str">
        <f>LEFT(All_Opps[[#This Row],[Opportunity Name]],7)</f>
        <v>2509-13</v>
      </c>
      <c r="I3580" s="181" t="str" cm="1">
        <f t="array" ref="I35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80" s="181" t="str">
        <f>YEAR(All_Opps[[#This Row],[Close_Date]])&amp;"-"&amp;TEXT(MONTH(All_Opps[[#This Row],[Close_Date]]),"00")</f>
        <v>2024-12</v>
      </c>
      <c r="K3580" s="182">
        <f>All_Opps[[#This Row],[Created Date2]]*1</f>
        <v>45627</v>
      </c>
      <c r="L3580" s="183">
        <f>YEAR(All_Opps[[#This Row],[Created_Date]])</f>
        <v>2024</v>
      </c>
      <c r="M3580" s="184">
        <f>WEEKNUM(All_Opps[[#This Row],[Created_Date]],16)</f>
        <v>49</v>
      </c>
      <c r="N3580" s="182">
        <f>All_Opps[[#This Row],[Close Date]]*1</f>
        <v>45633</v>
      </c>
      <c r="O3580" s="185">
        <f>YEAR(All_Opps[[#This Row],[Close_Date]])</f>
        <v>2024</v>
      </c>
      <c r="P3580" s="183">
        <f>MONTH(All_Opps[[#This Row],[Close Date]])</f>
        <v>12</v>
      </c>
      <c r="Q3580" s="181">
        <f>WEEKNUM(All_Opps[[#This Row],[Close Date]],1)</f>
        <v>49</v>
      </c>
      <c r="R358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274</v>
      </c>
      <c r="S3580" s="4" t="s">
        <v>7473</v>
      </c>
      <c r="T3580" s="4" t="s">
        <v>7474</v>
      </c>
      <c r="U3580" s="68">
        <v>45633</v>
      </c>
      <c r="V3580" s="347" t="s">
        <v>19</v>
      </c>
      <c r="W3580" s="9">
        <v>62929</v>
      </c>
      <c r="X3580" s="4" t="s">
        <v>13</v>
      </c>
      <c r="Y3580" s="4" t="s">
        <v>1285</v>
      </c>
      <c r="Z3580" s="68">
        <v>45627</v>
      </c>
    </row>
    <row r="3581" spans="1:26" ht="12.75" x14ac:dyDescent="0.35">
      <c r="A35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95</v>
      </c>
      <c r="B3581" s="181" t="str">
        <f>IF(All_Opps[[#This Row],[WeekMod]]&lt;&gt;"",CONCATENATE(All_Opps[[#This Row],[Opp Year]],"-",TEXT(All_Opps[[#This Row],[WeekMod]],"00#")),"")</f>
        <v>2024-095</v>
      </c>
      <c r="C35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95</v>
      </c>
      <c r="D3581" s="181" t="str">
        <f>CONCATENATE(All_Opps[[#This Row],[Opp Year]],"-",TEXT(All_Opps[[#This Row],[Week]],"00#"))</f>
        <v>2024-095</v>
      </c>
      <c r="E3581" s="181">
        <f>IFERROR(VALUE(RIGHT(All_Opps[[#This Row],[Opportunity Name]],2)),"")</f>
        <v>2</v>
      </c>
      <c r="F3581" s="181">
        <f>IFERROR(("20"&amp;LEFT(All_Opps[[#This Row],[Opportunity Name]],2))*1,"")</f>
        <v>2024</v>
      </c>
      <c r="G3581" s="181" t="str">
        <f>MID(All_Opps[[#This Row],[Opportunity Name]],3,2)</f>
        <v>11</v>
      </c>
      <c r="H3581" s="181" t="str">
        <f>LEFT(All_Opps[[#This Row],[Opportunity Name]],7)</f>
        <v>2411-09</v>
      </c>
      <c r="I3581" s="181" t="str" cm="1">
        <f t="array" ref="I35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81" s="181" t="str">
        <f>YEAR(All_Opps[[#This Row],[Close_Date]])&amp;"-"&amp;TEXT(MONTH(All_Opps[[#This Row],[Close_Date]]),"00")</f>
        <v>2024-10</v>
      </c>
      <c r="K3581" s="182">
        <f>All_Opps[[#This Row],[Created Date2]]*1</f>
        <v>45587</v>
      </c>
      <c r="L3581" s="183">
        <f>YEAR(All_Opps[[#This Row],[Created_Date]])</f>
        <v>2024</v>
      </c>
      <c r="M3581" s="184">
        <f>WEEKNUM(All_Opps[[#This Row],[Created_Date]],16)</f>
        <v>43</v>
      </c>
      <c r="N3581" s="182">
        <f>All_Opps[[#This Row],[Close Date]]*1</f>
        <v>45587</v>
      </c>
      <c r="O3581" s="185">
        <f>YEAR(All_Opps[[#This Row],[Close_Date]])</f>
        <v>2024</v>
      </c>
      <c r="P3581" s="183">
        <f>MONTH(All_Opps[[#This Row],[Close Date]])</f>
        <v>10</v>
      </c>
      <c r="Q3581" s="181">
        <f>WEEKNUM(All_Opps[[#This Row],[Close Date]],1)</f>
        <v>43</v>
      </c>
      <c r="R358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81" s="4" t="s">
        <v>7475</v>
      </c>
      <c r="T3581" s="4" t="s">
        <v>7476</v>
      </c>
      <c r="U3581" s="68">
        <v>45587</v>
      </c>
      <c r="V3581" s="347" t="s">
        <v>23</v>
      </c>
      <c r="W3581" s="9">
        <v>0</v>
      </c>
      <c r="X3581" s="4" t="s">
        <v>13</v>
      </c>
      <c r="Y3581" s="4" t="s">
        <v>3685</v>
      </c>
      <c r="Z3581" s="68">
        <v>45587</v>
      </c>
    </row>
    <row r="3582" spans="1:26" ht="12.75" x14ac:dyDescent="0.35">
      <c r="A35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97</v>
      </c>
      <c r="B3582" s="181" t="str">
        <f>IF(All_Opps[[#This Row],[WeekMod]]&lt;&gt;"",CONCATENATE(All_Opps[[#This Row],[Opp Year]],"-",TEXT(All_Opps[[#This Row],[WeekMod]],"00#")),"")</f>
        <v>2024-097</v>
      </c>
      <c r="C35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97</v>
      </c>
      <c r="D3582" s="181" t="str">
        <f>CONCATENATE(All_Opps[[#This Row],[Opp Year]],"-",TEXT(All_Opps[[#This Row],[Week]],"00#"))</f>
        <v>2024-097</v>
      </c>
      <c r="E3582" s="181">
        <f>IFERROR(VALUE(RIGHT(All_Opps[[#This Row],[Opportunity Name]],2)),"")</f>
        <v>2</v>
      </c>
      <c r="F3582" s="181">
        <f>IFERROR(("20"&amp;LEFT(All_Opps[[#This Row],[Opportunity Name]],2))*1,"")</f>
        <v>2024</v>
      </c>
      <c r="G3582" s="181" t="str">
        <f>MID(All_Opps[[#This Row],[Opportunity Name]],3,2)</f>
        <v>11</v>
      </c>
      <c r="H3582" s="181" t="str">
        <f>LEFT(All_Opps[[#This Row],[Opportunity Name]],7)</f>
        <v>2411-11</v>
      </c>
      <c r="I3582" s="181" t="str" cm="1">
        <f t="array" ref="I35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82" s="181" t="str">
        <f>YEAR(All_Opps[[#This Row],[Close_Date]])&amp;"-"&amp;TEXT(MONTH(All_Opps[[#This Row],[Close_Date]]),"00")</f>
        <v>2024-11</v>
      </c>
      <c r="K3582" s="182">
        <f>All_Opps[[#This Row],[Created Date2]]*1</f>
        <v>45599</v>
      </c>
      <c r="L3582" s="183">
        <f>YEAR(All_Opps[[#This Row],[Created_Date]])</f>
        <v>2024</v>
      </c>
      <c r="M3582" s="184">
        <f>WEEKNUM(All_Opps[[#This Row],[Created_Date]],16)</f>
        <v>45</v>
      </c>
      <c r="N3582" s="182">
        <f>All_Opps[[#This Row],[Close Date]]*1</f>
        <v>45599</v>
      </c>
      <c r="O3582" s="185">
        <f>YEAR(All_Opps[[#This Row],[Close_Date]])</f>
        <v>2024</v>
      </c>
      <c r="P3582" s="183">
        <f>MONTH(All_Opps[[#This Row],[Close Date]])</f>
        <v>11</v>
      </c>
      <c r="Q3582" s="181">
        <f>WEEKNUM(All_Opps[[#This Row],[Close Date]],1)</f>
        <v>45</v>
      </c>
      <c r="R358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82" s="4" t="s">
        <v>7477</v>
      </c>
      <c r="T3582" s="4" t="s">
        <v>7478</v>
      </c>
      <c r="U3582" s="68">
        <v>45599</v>
      </c>
      <c r="V3582" s="347" t="s">
        <v>23</v>
      </c>
      <c r="W3582" s="9">
        <v>0</v>
      </c>
      <c r="X3582" s="4" t="s">
        <v>11</v>
      </c>
      <c r="Y3582" s="4" t="s">
        <v>3685</v>
      </c>
      <c r="Z3582" s="68">
        <v>45599</v>
      </c>
    </row>
    <row r="3583" spans="1:26" ht="12.75" x14ac:dyDescent="0.35">
      <c r="A35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100</v>
      </c>
      <c r="B3583" s="181" t="str">
        <f>IF(All_Opps[[#This Row],[WeekMod]]&lt;&gt;"",CONCATENATE(All_Opps[[#This Row],[Opp Year]],"-",TEXT(All_Opps[[#This Row],[WeekMod]],"00#")),"")</f>
        <v>2024-100</v>
      </c>
      <c r="C35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100</v>
      </c>
      <c r="D3583" s="181" t="str">
        <f>CONCATENATE(All_Opps[[#This Row],[Opp Year]],"-",TEXT(All_Opps[[#This Row],[Week]],"00#"))</f>
        <v>2024-100</v>
      </c>
      <c r="E3583" s="181">
        <f>IFERROR(VALUE(RIGHT(All_Opps[[#This Row],[Opportunity Name]],2)),"")</f>
        <v>2</v>
      </c>
      <c r="F3583" s="181">
        <f>IFERROR(("20"&amp;LEFT(All_Opps[[#This Row],[Opportunity Name]],2))*1,"")</f>
        <v>2024</v>
      </c>
      <c r="G3583" s="181" t="str">
        <f>MID(All_Opps[[#This Row],[Opportunity Name]],3,2)</f>
        <v>11</v>
      </c>
      <c r="H3583" s="181" t="str">
        <f>LEFT(All_Opps[[#This Row],[Opportunity Name]],7)</f>
        <v>2411-13</v>
      </c>
      <c r="I3583" s="181" t="str" cm="1">
        <f t="array" ref="I35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83" s="181" t="str">
        <f>YEAR(All_Opps[[#This Row],[Close_Date]])&amp;"-"&amp;TEXT(MONTH(All_Opps[[#This Row],[Close_Date]]),"00")</f>
        <v>2024-11</v>
      </c>
      <c r="K3583" s="182">
        <f>All_Opps[[#This Row],[Created Date2]]*1</f>
        <v>45623</v>
      </c>
      <c r="L3583" s="183">
        <f>YEAR(All_Opps[[#This Row],[Created_Date]])</f>
        <v>2024</v>
      </c>
      <c r="M3583" s="184">
        <f>WEEKNUM(All_Opps[[#This Row],[Created_Date]],16)</f>
        <v>48</v>
      </c>
      <c r="N3583" s="182">
        <f>All_Opps[[#This Row],[Close Date]]*1</f>
        <v>45623</v>
      </c>
      <c r="O3583" s="185">
        <f>YEAR(All_Opps[[#This Row],[Close_Date]])</f>
        <v>2024</v>
      </c>
      <c r="P3583" s="183">
        <f>MONTH(All_Opps[[#This Row],[Close Date]])</f>
        <v>11</v>
      </c>
      <c r="Q3583" s="181">
        <f>WEEKNUM(All_Opps[[#This Row],[Close Date]],1)</f>
        <v>48</v>
      </c>
      <c r="R358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83" s="4" t="s">
        <v>7479</v>
      </c>
      <c r="T3583" s="4" t="s">
        <v>7480</v>
      </c>
      <c r="U3583" s="68">
        <v>45623</v>
      </c>
      <c r="V3583" s="347" t="s">
        <v>23</v>
      </c>
      <c r="W3583" s="9">
        <v>0</v>
      </c>
      <c r="X3583" s="4" t="s">
        <v>27</v>
      </c>
      <c r="Y3583" s="4" t="s">
        <v>3685</v>
      </c>
      <c r="Z3583" s="68">
        <v>45623</v>
      </c>
    </row>
    <row r="3584" spans="1:26" ht="12.75" x14ac:dyDescent="0.35">
      <c r="A35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97</v>
      </c>
      <c r="B3584" s="181" t="str">
        <f>IF(All_Opps[[#This Row],[WeekMod]]&lt;&gt;"",CONCATENATE(All_Opps[[#This Row],[Opp Year]],"-",TEXT(All_Opps[[#This Row],[WeekMod]],"00#")),"")</f>
        <v>2024-097</v>
      </c>
      <c r="C35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97</v>
      </c>
      <c r="D3584" s="181" t="str">
        <f>CONCATENATE(All_Opps[[#This Row],[Opp Year]],"-",TEXT(All_Opps[[#This Row],[Week]],"00#"))</f>
        <v>2024-097</v>
      </c>
      <c r="E3584" s="181">
        <f>IFERROR(VALUE(RIGHT(All_Opps[[#This Row],[Opportunity Name]],2)),"")</f>
        <v>2</v>
      </c>
      <c r="F3584" s="181">
        <f>IFERROR(("20"&amp;LEFT(All_Opps[[#This Row],[Opportunity Name]],2))*1,"")</f>
        <v>2024</v>
      </c>
      <c r="G3584" s="181" t="str">
        <f>MID(All_Opps[[#This Row],[Opportunity Name]],3,2)</f>
        <v>11</v>
      </c>
      <c r="H3584" s="181" t="str">
        <f>LEFT(All_Opps[[#This Row],[Opportunity Name]],7)</f>
        <v>2411-14</v>
      </c>
      <c r="I3584" s="181" t="str" cm="1">
        <f t="array" ref="I35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84" s="181" t="str">
        <f>YEAR(All_Opps[[#This Row],[Close_Date]])&amp;"-"&amp;TEXT(MONTH(All_Opps[[#This Row],[Close_Date]]),"00")</f>
        <v>2024-11</v>
      </c>
      <c r="K3584" s="182">
        <f>All_Opps[[#This Row],[Created Date2]]*1</f>
        <v>45599</v>
      </c>
      <c r="L3584" s="183">
        <f>YEAR(All_Opps[[#This Row],[Created_Date]])</f>
        <v>2024</v>
      </c>
      <c r="M3584" s="184">
        <f>WEEKNUM(All_Opps[[#This Row],[Created_Date]],16)</f>
        <v>45</v>
      </c>
      <c r="N3584" s="182">
        <f>All_Opps[[#This Row],[Close Date]]*1</f>
        <v>45599</v>
      </c>
      <c r="O3584" s="185">
        <f>YEAR(All_Opps[[#This Row],[Close_Date]])</f>
        <v>2024</v>
      </c>
      <c r="P3584" s="183">
        <f>MONTH(All_Opps[[#This Row],[Close Date]])</f>
        <v>11</v>
      </c>
      <c r="Q3584" s="181">
        <f>WEEKNUM(All_Opps[[#This Row],[Close Date]],1)</f>
        <v>45</v>
      </c>
      <c r="R358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84" s="4" t="s">
        <v>7481</v>
      </c>
      <c r="T3584" s="4" t="s">
        <v>7482</v>
      </c>
      <c r="U3584" s="68">
        <v>45599</v>
      </c>
      <c r="V3584" s="347" t="s">
        <v>23</v>
      </c>
      <c r="W3584" s="9">
        <v>0</v>
      </c>
      <c r="X3584" s="4" t="s">
        <v>13</v>
      </c>
      <c r="Y3584" s="4" t="s">
        <v>3685</v>
      </c>
      <c r="Z3584" s="68">
        <v>45599</v>
      </c>
    </row>
    <row r="3585" spans="1:26" ht="12.75" x14ac:dyDescent="0.35">
      <c r="A35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96</v>
      </c>
      <c r="B3585" s="181" t="str">
        <f>IF(All_Opps[[#This Row],[WeekMod]]&lt;&gt;"",CONCATENATE(All_Opps[[#This Row],[Opp Year]],"-",TEXT(All_Opps[[#This Row],[WeekMod]],"00#")),"")</f>
        <v>2024-096</v>
      </c>
      <c r="C35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96</v>
      </c>
      <c r="D3585" s="181" t="str">
        <f>CONCATENATE(All_Opps[[#This Row],[Opp Year]],"-",TEXT(All_Opps[[#This Row],[Week]],"00#"))</f>
        <v>2024-096</v>
      </c>
      <c r="E3585" s="181">
        <f>IFERROR(VALUE(RIGHT(All_Opps[[#This Row],[Opportunity Name]],2)),"")</f>
        <v>2</v>
      </c>
      <c r="F3585" s="181">
        <f>IFERROR(("20"&amp;LEFT(All_Opps[[#This Row],[Opportunity Name]],2))*1,"")</f>
        <v>2024</v>
      </c>
      <c r="G3585" s="181" t="str">
        <f>MID(All_Opps[[#This Row],[Opportunity Name]],3,2)</f>
        <v>11</v>
      </c>
      <c r="H3585" s="181" t="str">
        <f>LEFT(All_Opps[[#This Row],[Opportunity Name]],7)</f>
        <v>2411-18</v>
      </c>
      <c r="I3585" s="181" t="str" cm="1">
        <f t="array" ref="I35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85" s="181" t="str">
        <f>YEAR(All_Opps[[#This Row],[Close_Date]])&amp;"-"&amp;TEXT(MONTH(All_Opps[[#This Row],[Close_Date]]),"00")</f>
        <v>2024-10</v>
      </c>
      <c r="K3585" s="182">
        <f>All_Opps[[#This Row],[Created Date2]]*1</f>
        <v>45594</v>
      </c>
      <c r="L3585" s="183">
        <f>YEAR(All_Opps[[#This Row],[Created_Date]])</f>
        <v>2024</v>
      </c>
      <c r="M3585" s="184">
        <f>WEEKNUM(All_Opps[[#This Row],[Created_Date]],16)</f>
        <v>44</v>
      </c>
      <c r="N3585" s="182">
        <f>All_Opps[[#This Row],[Close Date]]*1</f>
        <v>45594</v>
      </c>
      <c r="O3585" s="185">
        <f>YEAR(All_Opps[[#This Row],[Close_Date]])</f>
        <v>2024</v>
      </c>
      <c r="P3585" s="183">
        <f>MONTH(All_Opps[[#This Row],[Close Date]])</f>
        <v>10</v>
      </c>
      <c r="Q3585" s="181">
        <f>WEEKNUM(All_Opps[[#This Row],[Close Date]],1)</f>
        <v>44</v>
      </c>
      <c r="R358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85" s="4" t="s">
        <v>7483</v>
      </c>
      <c r="T3585" s="4" t="s">
        <v>7484</v>
      </c>
      <c r="U3585" s="68">
        <v>45594</v>
      </c>
      <c r="V3585" s="347" t="s">
        <v>23</v>
      </c>
      <c r="W3585" s="9">
        <v>0</v>
      </c>
      <c r="X3585" s="4" t="s">
        <v>6</v>
      </c>
      <c r="Y3585" s="4" t="s">
        <v>3685</v>
      </c>
      <c r="Z3585" s="68">
        <v>45594</v>
      </c>
    </row>
    <row r="3586" spans="1:26" ht="12.75" x14ac:dyDescent="0.35">
      <c r="A35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99</v>
      </c>
      <c r="B3586" s="181" t="str">
        <f>IF(All_Opps[[#This Row],[WeekMod]]&lt;&gt;"",CONCATENATE(All_Opps[[#This Row],[Opp Year]],"-",TEXT(All_Opps[[#This Row],[WeekMod]],"00#")),"")</f>
        <v>2024-099</v>
      </c>
      <c r="C35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99</v>
      </c>
      <c r="D3586" s="181" t="str">
        <f>CONCATENATE(All_Opps[[#This Row],[Opp Year]],"-",TEXT(All_Opps[[#This Row],[Week]],"00#"))</f>
        <v>2024-099</v>
      </c>
      <c r="E3586" s="181">
        <f>IFERROR(VALUE(RIGHT(All_Opps[[#This Row],[Opportunity Name]],2)),"")</f>
        <v>2</v>
      </c>
      <c r="F3586" s="181">
        <f>IFERROR(("20"&amp;LEFT(All_Opps[[#This Row],[Opportunity Name]],2))*1,"")</f>
        <v>2024</v>
      </c>
      <c r="G3586" s="181" t="str">
        <f>MID(All_Opps[[#This Row],[Opportunity Name]],3,2)</f>
        <v>11</v>
      </c>
      <c r="H3586" s="181" t="str">
        <f>LEFT(All_Opps[[#This Row],[Opportunity Name]],7)</f>
        <v>2411-19</v>
      </c>
      <c r="I3586" s="181" t="str" cm="1">
        <f t="array" ref="I35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86" s="181" t="str">
        <f>YEAR(All_Opps[[#This Row],[Close_Date]])&amp;"-"&amp;TEXT(MONTH(All_Opps[[#This Row],[Close_Date]]),"00")</f>
        <v>2024-11</v>
      </c>
      <c r="K3586" s="182">
        <f>All_Opps[[#This Row],[Created Date2]]*1</f>
        <v>45617</v>
      </c>
      <c r="L3586" s="183">
        <f>YEAR(All_Opps[[#This Row],[Created_Date]])</f>
        <v>2024</v>
      </c>
      <c r="M3586" s="184">
        <f>WEEKNUM(All_Opps[[#This Row],[Created_Date]],16)</f>
        <v>47</v>
      </c>
      <c r="N3586" s="182">
        <f>All_Opps[[#This Row],[Close Date]]*1</f>
        <v>45617</v>
      </c>
      <c r="O3586" s="185">
        <f>YEAR(All_Opps[[#This Row],[Close_Date]])</f>
        <v>2024</v>
      </c>
      <c r="P3586" s="183">
        <f>MONTH(All_Opps[[#This Row],[Close Date]])</f>
        <v>11</v>
      </c>
      <c r="Q3586" s="181">
        <f>WEEKNUM(All_Opps[[#This Row],[Close Date]],1)</f>
        <v>47</v>
      </c>
      <c r="R358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86" s="4" t="s">
        <v>7485</v>
      </c>
      <c r="T3586" s="4" t="s">
        <v>7486</v>
      </c>
      <c r="U3586" s="68">
        <v>45617</v>
      </c>
      <c r="V3586" s="347" t="s">
        <v>23</v>
      </c>
      <c r="W3586" s="9">
        <v>0</v>
      </c>
      <c r="X3586" s="4" t="s">
        <v>16</v>
      </c>
      <c r="Y3586" s="4" t="s">
        <v>3685</v>
      </c>
      <c r="Z3586" s="68">
        <v>45617</v>
      </c>
    </row>
    <row r="3587" spans="1:26" ht="12.75" x14ac:dyDescent="0.35">
      <c r="A35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96</v>
      </c>
      <c r="B3587" s="181" t="str">
        <f>IF(All_Opps[[#This Row],[WeekMod]]&lt;&gt;"",CONCATENATE(All_Opps[[#This Row],[Opp Year]],"-",TEXT(All_Opps[[#This Row],[WeekMod]],"00#")),"")</f>
        <v>2024-096</v>
      </c>
      <c r="C35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96</v>
      </c>
      <c r="D3587" s="181" t="str">
        <f>CONCATENATE(All_Opps[[#This Row],[Opp Year]],"-",TEXT(All_Opps[[#This Row],[Week]],"00#"))</f>
        <v>2024-096</v>
      </c>
      <c r="E3587" s="181">
        <f>IFERROR(VALUE(RIGHT(All_Opps[[#This Row],[Opportunity Name]],2)),"")</f>
        <v>1</v>
      </c>
      <c r="F3587" s="181">
        <f>IFERROR(("20"&amp;LEFT(All_Opps[[#This Row],[Opportunity Name]],2))*1,"")</f>
        <v>2024</v>
      </c>
      <c r="G3587" s="181" t="str">
        <f>MID(All_Opps[[#This Row],[Opportunity Name]],3,2)</f>
        <v>11</v>
      </c>
      <c r="H3587" s="181" t="str">
        <f>LEFT(All_Opps[[#This Row],[Opportunity Name]],7)</f>
        <v>2411-20</v>
      </c>
      <c r="I3587" s="181" t="str" cm="1">
        <f t="array" ref="I35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87" s="181" t="str">
        <f>YEAR(All_Opps[[#This Row],[Close_Date]])&amp;"-"&amp;TEXT(MONTH(All_Opps[[#This Row],[Close_Date]]),"00")</f>
        <v>2024-10</v>
      </c>
      <c r="K3587" s="182">
        <f>All_Opps[[#This Row],[Created Date2]]*1</f>
        <v>45592</v>
      </c>
      <c r="L3587" s="183">
        <f>YEAR(All_Opps[[#This Row],[Created_Date]])</f>
        <v>2024</v>
      </c>
      <c r="M3587" s="184">
        <f>WEEKNUM(All_Opps[[#This Row],[Created_Date]],16)</f>
        <v>44</v>
      </c>
      <c r="N3587" s="182">
        <f>All_Opps[[#This Row],[Close Date]]*1</f>
        <v>45592</v>
      </c>
      <c r="O3587" s="185">
        <f>YEAR(All_Opps[[#This Row],[Close_Date]])</f>
        <v>2024</v>
      </c>
      <c r="P3587" s="183">
        <f>MONTH(All_Opps[[#This Row],[Close Date]])</f>
        <v>10</v>
      </c>
      <c r="Q3587" s="181">
        <f>WEEKNUM(All_Opps[[#This Row],[Close Date]],1)</f>
        <v>44</v>
      </c>
      <c r="R358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87" s="4" t="s">
        <v>7487</v>
      </c>
      <c r="T3587" s="4" t="s">
        <v>7488</v>
      </c>
      <c r="U3587" s="68">
        <v>45592</v>
      </c>
      <c r="V3587" s="347" t="s">
        <v>23</v>
      </c>
      <c r="W3587" s="9">
        <v>0</v>
      </c>
      <c r="X3587" s="4" t="s">
        <v>5</v>
      </c>
      <c r="Y3587" s="4" t="s">
        <v>3685</v>
      </c>
      <c r="Z3587" s="68">
        <v>45592</v>
      </c>
    </row>
    <row r="3588" spans="1:26" ht="12.75" x14ac:dyDescent="0.35">
      <c r="A35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97</v>
      </c>
      <c r="B3588" s="181" t="str">
        <f>IF(All_Opps[[#This Row],[WeekMod]]&lt;&gt;"",CONCATENATE(All_Opps[[#This Row],[Opp Year]],"-",TEXT(All_Opps[[#This Row],[WeekMod]],"00#")),"")</f>
        <v>2024-097</v>
      </c>
      <c r="C35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97</v>
      </c>
      <c r="D3588" s="181" t="str">
        <f>CONCATENATE(All_Opps[[#This Row],[Opp Year]],"-",TEXT(All_Opps[[#This Row],[Week]],"00#"))</f>
        <v>2024-097</v>
      </c>
      <c r="E3588" s="181">
        <f>IFERROR(VALUE(RIGHT(All_Opps[[#This Row],[Opportunity Name]],2)),"")</f>
        <v>2</v>
      </c>
      <c r="F3588" s="181">
        <f>IFERROR(("20"&amp;LEFT(All_Opps[[#This Row],[Opportunity Name]],2))*1,"")</f>
        <v>2024</v>
      </c>
      <c r="G3588" s="181" t="str">
        <f>MID(All_Opps[[#This Row],[Opportunity Name]],3,2)</f>
        <v>12</v>
      </c>
      <c r="H3588" s="181" t="str">
        <f>LEFT(All_Opps[[#This Row],[Opportunity Name]],7)</f>
        <v>2412-18</v>
      </c>
      <c r="I3588" s="181" t="str" cm="1">
        <f t="array" ref="I35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88" s="181" t="str">
        <f>YEAR(All_Opps[[#This Row],[Close_Date]])&amp;"-"&amp;TEXT(MONTH(All_Opps[[#This Row],[Close_Date]]),"00")</f>
        <v>2024-11</v>
      </c>
      <c r="K3588" s="182">
        <f>All_Opps[[#This Row],[Created Date2]]*1</f>
        <v>45601</v>
      </c>
      <c r="L3588" s="183">
        <f>YEAR(All_Opps[[#This Row],[Created_Date]])</f>
        <v>2024</v>
      </c>
      <c r="M3588" s="184">
        <f>WEEKNUM(All_Opps[[#This Row],[Created_Date]],16)</f>
        <v>45</v>
      </c>
      <c r="N3588" s="182">
        <f>All_Opps[[#This Row],[Close Date]]*1</f>
        <v>45601</v>
      </c>
      <c r="O3588" s="185">
        <f>YEAR(All_Opps[[#This Row],[Close_Date]])</f>
        <v>2024</v>
      </c>
      <c r="P3588" s="183">
        <f>MONTH(All_Opps[[#This Row],[Close Date]])</f>
        <v>11</v>
      </c>
      <c r="Q3588" s="181">
        <f>WEEKNUM(All_Opps[[#This Row],[Close Date]],1)</f>
        <v>45</v>
      </c>
      <c r="R358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88" s="4" t="s">
        <v>7489</v>
      </c>
      <c r="T3588" s="4" t="s">
        <v>7490</v>
      </c>
      <c r="U3588" s="68">
        <v>45601</v>
      </c>
      <c r="V3588" s="347" t="s">
        <v>23</v>
      </c>
      <c r="W3588" s="341">
        <v>0</v>
      </c>
      <c r="X3588" s="4" t="s">
        <v>15</v>
      </c>
      <c r="Y3588" s="4" t="s">
        <v>3685</v>
      </c>
      <c r="Z3588" s="68">
        <v>45601</v>
      </c>
    </row>
    <row r="3589" spans="1:26" ht="12.75" x14ac:dyDescent="0.35">
      <c r="A35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3589" s="181" t="str">
        <f>IF(All_Opps[[#This Row],[WeekMod]]&lt;&gt;"",CONCATENATE(All_Opps[[#This Row],[Opp Year]],"-",TEXT(All_Opps[[#This Row],[WeekMod]],"00#")),"")</f>
        <v>2025-050</v>
      </c>
      <c r="C35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3589" s="181" t="str">
        <f>CONCATENATE(All_Opps[[#This Row],[Opp Year]],"-",TEXT(All_Opps[[#This Row],[Week]],"00#"))</f>
        <v>2025-050</v>
      </c>
      <c r="E3589" s="181">
        <f>IFERROR(VALUE(RIGHT(All_Opps[[#This Row],[Opportunity Name]],2)),"")</f>
        <v>1</v>
      </c>
      <c r="F3589" s="181">
        <f>IFERROR(("20"&amp;LEFT(All_Opps[[#This Row],[Opportunity Name]],2))*1,"")</f>
        <v>2025</v>
      </c>
      <c r="G3589" s="181" t="str">
        <f>MID(All_Opps[[#This Row],[Opportunity Name]],3,2)</f>
        <v>08</v>
      </c>
      <c r="H3589" s="181" t="str">
        <f>LEFT(All_Opps[[#This Row],[Opportunity Name]],7)</f>
        <v>2508 An</v>
      </c>
      <c r="I3589" s="181" t="str" cm="1">
        <f t="array" ref="I35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89" s="181" t="str">
        <f>YEAR(All_Opps[[#This Row],[Close_Date]])&amp;"-"&amp;TEXT(MONTH(All_Opps[[#This Row],[Close_Date]]),"00")</f>
        <v>2024-12</v>
      </c>
      <c r="K3589" s="182">
        <f>All_Opps[[#This Row],[Created Date2]]*1</f>
        <v>45640</v>
      </c>
      <c r="L3589" s="183">
        <f>YEAR(All_Opps[[#This Row],[Created_Date]])</f>
        <v>2024</v>
      </c>
      <c r="M3589" s="184">
        <f>WEEKNUM(All_Opps[[#This Row],[Created_Date]],16)</f>
        <v>51</v>
      </c>
      <c r="N3589" s="182">
        <f>All_Opps[[#This Row],[Close Date]]*1</f>
        <v>45640</v>
      </c>
      <c r="O3589" s="185">
        <f>YEAR(All_Opps[[#This Row],[Close_Date]])</f>
        <v>2024</v>
      </c>
      <c r="P3589" s="183">
        <f>MONTH(All_Opps[[#This Row],[Close Date]])</f>
        <v>12</v>
      </c>
      <c r="Q3589" s="181">
        <f>WEEKNUM(All_Opps[[#This Row],[Close Date]],1)</f>
        <v>50</v>
      </c>
      <c r="R358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89" s="4" t="s">
        <v>7491</v>
      </c>
      <c r="T3589" s="4" t="s">
        <v>7492</v>
      </c>
      <c r="U3589" s="68">
        <v>45640</v>
      </c>
      <c r="V3589" s="347" t="s">
        <v>18</v>
      </c>
      <c r="W3589" s="341">
        <v>22511</v>
      </c>
      <c r="X3589" s="4" t="s">
        <v>13</v>
      </c>
      <c r="Y3589" s="4" t="s">
        <v>328</v>
      </c>
      <c r="Z3589" s="68">
        <v>45640</v>
      </c>
    </row>
    <row r="3590" spans="1:26" ht="12.75" x14ac:dyDescent="0.35">
      <c r="A35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3590" s="181" t="str">
        <f>IF(All_Opps[[#This Row],[WeekMod]]&lt;&gt;"",CONCATENATE(All_Opps[[#This Row],[Opp Year]],"-",TEXT(All_Opps[[#This Row],[WeekMod]],"00#")),"")</f>
        <v>2025-044</v>
      </c>
      <c r="C35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3590" s="181" t="str">
        <f>CONCATENATE(All_Opps[[#This Row],[Opp Year]],"-",TEXT(All_Opps[[#This Row],[Week]],"00#"))</f>
        <v>2025-044</v>
      </c>
      <c r="E3590" s="181">
        <f>IFERROR(VALUE(RIGHT(All_Opps[[#This Row],[Opportunity Name]],2)),"")</f>
        <v>2</v>
      </c>
      <c r="F3590" s="181">
        <f>IFERROR(("20"&amp;LEFT(All_Opps[[#This Row],[Opportunity Name]],2))*1,"")</f>
        <v>2025</v>
      </c>
      <c r="G3590" s="181" t="str">
        <f>MID(All_Opps[[#This Row],[Opportunity Name]],3,2)</f>
        <v>10</v>
      </c>
      <c r="H3590" s="181" t="str">
        <f>LEFT(All_Opps[[#This Row],[Opportunity Name]],7)</f>
        <v>2510-06</v>
      </c>
      <c r="I3590" s="181" t="str" cm="1">
        <f t="array" ref="I35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90" s="181" t="str">
        <f>YEAR(All_Opps[[#This Row],[Close_Date]])&amp;"-"&amp;TEXT(MONTH(All_Opps[[#This Row],[Close_Date]]),"00")</f>
        <v>2024-10</v>
      </c>
      <c r="K3590" s="182">
        <f>All_Opps[[#This Row],[Created Date2]]*1</f>
        <v>45583</v>
      </c>
      <c r="L3590" s="183">
        <f>YEAR(All_Opps[[#This Row],[Created_Date]])</f>
        <v>2024</v>
      </c>
      <c r="M3590" s="184">
        <f>WEEKNUM(All_Opps[[#This Row],[Created_Date]],16)</f>
        <v>42</v>
      </c>
      <c r="N3590" s="182">
        <f>All_Opps[[#This Row],[Close Date]]*1</f>
        <v>45593</v>
      </c>
      <c r="O3590" s="185">
        <f>YEAR(All_Opps[[#This Row],[Close_Date]])</f>
        <v>2024</v>
      </c>
      <c r="P3590" s="183">
        <f>MONTH(All_Opps[[#This Row],[Close Date]])</f>
        <v>10</v>
      </c>
      <c r="Q3590" s="181">
        <f>WEEKNUM(All_Opps[[#This Row],[Close Date]],1)</f>
        <v>44</v>
      </c>
      <c r="R359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348</v>
      </c>
      <c r="S3590" s="4" t="s">
        <v>7493</v>
      </c>
      <c r="T3590" s="4" t="s">
        <v>7494</v>
      </c>
      <c r="U3590" s="68">
        <v>45593</v>
      </c>
      <c r="V3590" s="347" t="s">
        <v>19</v>
      </c>
      <c r="W3590" s="341">
        <v>152191</v>
      </c>
      <c r="X3590" s="4" t="s">
        <v>159</v>
      </c>
      <c r="Y3590" s="4" t="s">
        <v>328</v>
      </c>
      <c r="Z3590" s="68">
        <v>45583</v>
      </c>
    </row>
    <row r="3591" spans="1:26" ht="12.75" x14ac:dyDescent="0.35">
      <c r="A35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3591" s="181" t="str">
        <f>IF(All_Opps[[#This Row],[WeekMod]]&lt;&gt;"",CONCATENATE(All_Opps[[#This Row],[Opp Year]],"-",TEXT(All_Opps[[#This Row],[WeekMod]],"00#")),"")</f>
        <v>2025-051</v>
      </c>
      <c r="C35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3591" s="181" t="str">
        <f>CONCATENATE(All_Opps[[#This Row],[Opp Year]],"-",TEXT(All_Opps[[#This Row],[Week]],"00#"))</f>
        <v>2025-051</v>
      </c>
      <c r="E3591" s="181">
        <f>IFERROR(VALUE(RIGHT(All_Opps[[#This Row],[Opportunity Name]],2)),"")</f>
        <v>4</v>
      </c>
      <c r="F3591" s="181">
        <f>IFERROR(("20"&amp;LEFT(All_Opps[[#This Row],[Opportunity Name]],2))*1,"")</f>
        <v>2025</v>
      </c>
      <c r="G3591" s="181" t="str">
        <f>MID(All_Opps[[#This Row],[Opportunity Name]],3,2)</f>
        <v>03</v>
      </c>
      <c r="H3591" s="181" t="str">
        <f>LEFT(All_Opps[[#This Row],[Opportunity Name]],7)</f>
        <v>2503-01</v>
      </c>
      <c r="I3591" s="181" t="str" cm="1">
        <f t="array" ref="I35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91" s="181" t="str">
        <f>YEAR(All_Opps[[#This Row],[Close_Date]])&amp;"-"&amp;TEXT(MONTH(All_Opps[[#This Row],[Close_Date]]),"00")</f>
        <v>2024-12</v>
      </c>
      <c r="K3591" s="182">
        <f>All_Opps[[#This Row],[Created Date2]]*1</f>
        <v>45633</v>
      </c>
      <c r="L3591" s="183">
        <f>YEAR(All_Opps[[#This Row],[Created_Date]])</f>
        <v>2024</v>
      </c>
      <c r="M3591" s="184">
        <f>WEEKNUM(All_Opps[[#This Row],[Created_Date]],16)</f>
        <v>50</v>
      </c>
      <c r="N3591" s="182">
        <f>All_Opps[[#This Row],[Close Date]]*1</f>
        <v>45647</v>
      </c>
      <c r="O3591" s="185">
        <f>YEAR(All_Opps[[#This Row],[Close_Date]])</f>
        <v>2024</v>
      </c>
      <c r="P3591" s="183">
        <f>MONTH(All_Opps[[#This Row],[Close Date]])</f>
        <v>12</v>
      </c>
      <c r="Q3591" s="181">
        <f>WEEKNUM(All_Opps[[#This Row],[Close Date]],1)</f>
        <v>51</v>
      </c>
      <c r="R359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84</v>
      </c>
      <c r="S3591" s="4" t="s">
        <v>7495</v>
      </c>
      <c r="T3591" s="4" t="s">
        <v>7496</v>
      </c>
      <c r="U3591" s="68">
        <v>45647</v>
      </c>
      <c r="V3591" s="347" t="s">
        <v>19</v>
      </c>
      <c r="W3591" s="9">
        <v>38061</v>
      </c>
      <c r="X3591" s="4" t="s">
        <v>29</v>
      </c>
      <c r="Y3591" s="4" t="s">
        <v>1285</v>
      </c>
      <c r="Z3591" s="68">
        <v>45633</v>
      </c>
    </row>
    <row r="3592" spans="1:26" ht="12.75" x14ac:dyDescent="0.35">
      <c r="A35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3592" s="181" t="str">
        <f>IF(All_Opps[[#This Row],[WeekMod]]&lt;&gt;"",CONCATENATE(All_Opps[[#This Row],[Opp Year]],"-",TEXT(All_Opps[[#This Row],[WeekMod]],"00#")),"")</f>
        <v>2025-044</v>
      </c>
      <c r="C35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3592" s="181" t="str">
        <f>CONCATENATE(All_Opps[[#This Row],[Opp Year]],"-",TEXT(All_Opps[[#This Row],[Week]],"00#"))</f>
        <v>2025-044</v>
      </c>
      <c r="E3592" s="181">
        <f>IFERROR(VALUE(RIGHT(All_Opps[[#This Row],[Opportunity Name]],2)),"")</f>
        <v>2</v>
      </c>
      <c r="F3592" s="181">
        <f>IFERROR(("20"&amp;LEFT(All_Opps[[#This Row],[Opportunity Name]],2))*1,"")</f>
        <v>2025</v>
      </c>
      <c r="G3592" s="181" t="str">
        <f>MID(All_Opps[[#This Row],[Opportunity Name]],3,2)</f>
        <v>09</v>
      </c>
      <c r="H3592" s="181" t="str">
        <f>LEFT(All_Opps[[#This Row],[Opportunity Name]],7)</f>
        <v>2509-14</v>
      </c>
      <c r="I3592" s="181" t="str" cm="1">
        <f t="array" ref="I35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92" s="181" t="str">
        <f>YEAR(All_Opps[[#This Row],[Close_Date]])&amp;"-"&amp;TEXT(MONTH(All_Opps[[#This Row],[Close_Date]]),"00")</f>
        <v>2024-11</v>
      </c>
      <c r="K3592" s="182">
        <f>All_Opps[[#This Row],[Created Date2]]*1</f>
        <v>45591</v>
      </c>
      <c r="L3592" s="183">
        <f>YEAR(All_Opps[[#This Row],[Created_Date]])</f>
        <v>2024</v>
      </c>
      <c r="M3592" s="184">
        <f>WEEKNUM(All_Opps[[#This Row],[Created_Date]],16)</f>
        <v>44</v>
      </c>
      <c r="N3592" s="182">
        <f>All_Opps[[#This Row],[Close Date]]*1</f>
        <v>45597</v>
      </c>
      <c r="O3592" s="185">
        <f>YEAR(All_Opps[[#This Row],[Close_Date]])</f>
        <v>2024</v>
      </c>
      <c r="P3592" s="183">
        <f>MONTH(All_Opps[[#This Row],[Close Date]])</f>
        <v>11</v>
      </c>
      <c r="Q3592" s="181">
        <f>WEEKNUM(All_Opps[[#This Row],[Close Date]],1)</f>
        <v>44</v>
      </c>
      <c r="R359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310</v>
      </c>
      <c r="S3592" s="4" t="s">
        <v>7497</v>
      </c>
      <c r="T3592" s="4" t="s">
        <v>7498</v>
      </c>
      <c r="U3592" s="68">
        <v>45597</v>
      </c>
      <c r="V3592" s="347" t="s">
        <v>19</v>
      </c>
      <c r="W3592" s="9">
        <v>32434</v>
      </c>
      <c r="X3592" s="4" t="s">
        <v>6</v>
      </c>
      <c r="Y3592" s="4" t="s">
        <v>1285</v>
      </c>
      <c r="Z3592" s="68">
        <v>45591</v>
      </c>
    </row>
    <row r="3593" spans="1:26" ht="12.75" x14ac:dyDescent="0.35">
      <c r="A35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3593" s="181" t="str">
        <f>IF(All_Opps[[#This Row],[WeekMod]]&lt;&gt;"",CONCATENATE(All_Opps[[#This Row],[Opp Year]],"-",TEXT(All_Opps[[#This Row],[WeekMod]],"00#")),"")</f>
        <v>2025-047</v>
      </c>
      <c r="C35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3593" s="181" t="str">
        <f>CONCATENATE(All_Opps[[#This Row],[Opp Year]],"-",TEXT(All_Opps[[#This Row],[Week]],"00#"))</f>
        <v>2025-047</v>
      </c>
      <c r="E3593" s="181">
        <f>IFERROR(VALUE(RIGHT(All_Opps[[#This Row],[Opportunity Name]],2)),"")</f>
        <v>1</v>
      </c>
      <c r="F3593" s="181">
        <f>IFERROR(("20"&amp;LEFT(All_Opps[[#This Row],[Opportunity Name]],2))*1,"")</f>
        <v>2025</v>
      </c>
      <c r="G3593" s="181" t="str">
        <f>MID(All_Opps[[#This Row],[Opportunity Name]],3,2)</f>
        <v>04</v>
      </c>
      <c r="H3593" s="181" t="str">
        <f>LEFT(All_Opps[[#This Row],[Opportunity Name]],7)</f>
        <v>2504-07</v>
      </c>
      <c r="I3593" s="181" t="str" cm="1">
        <f t="array" ref="I35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93" s="181" t="str">
        <f>YEAR(All_Opps[[#This Row],[Close_Date]])&amp;"-"&amp;TEXT(MONTH(All_Opps[[#This Row],[Close_Date]]),"00")</f>
        <v>2024-11</v>
      </c>
      <c r="K3593" s="182">
        <f>All_Opps[[#This Row],[Created Date2]]*1</f>
        <v>45602</v>
      </c>
      <c r="L3593" s="183">
        <f>YEAR(All_Opps[[#This Row],[Created_Date]])</f>
        <v>2024</v>
      </c>
      <c r="M3593" s="184">
        <f>WEEKNUM(All_Opps[[#This Row],[Created_Date]],16)</f>
        <v>45</v>
      </c>
      <c r="N3593" s="182">
        <f>All_Opps[[#This Row],[Close Date]]*1</f>
        <v>45614</v>
      </c>
      <c r="O3593" s="185">
        <f>YEAR(All_Opps[[#This Row],[Close_Date]])</f>
        <v>2024</v>
      </c>
      <c r="P3593" s="183">
        <f>MONTH(All_Opps[[#This Row],[Close Date]])</f>
        <v>11</v>
      </c>
      <c r="Q3593" s="181">
        <f>WEEKNUM(All_Opps[[#This Row],[Close Date]],1)</f>
        <v>47</v>
      </c>
      <c r="R359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146</v>
      </c>
      <c r="S3593" s="4" t="s">
        <v>7499</v>
      </c>
      <c r="T3593" s="4" t="s">
        <v>7500</v>
      </c>
      <c r="U3593" s="68">
        <v>45614</v>
      </c>
      <c r="V3593" s="347" t="s">
        <v>19</v>
      </c>
      <c r="W3593" s="341">
        <v>644</v>
      </c>
      <c r="X3593" s="4" t="s">
        <v>13</v>
      </c>
      <c r="Y3593" s="4" t="s">
        <v>328</v>
      </c>
      <c r="Z3593" s="68">
        <v>45602</v>
      </c>
    </row>
    <row r="3594" spans="1:26" ht="12.75" x14ac:dyDescent="0.35">
      <c r="A35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3594" s="181" t="str">
        <f>IF(All_Opps[[#This Row],[WeekMod]]&lt;&gt;"",CONCATENATE(All_Opps[[#This Row],[Opp Year]],"-",TEXT(All_Opps[[#This Row],[WeekMod]],"00#")),"")</f>
        <v>2025-047</v>
      </c>
      <c r="C35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3594" s="181" t="str">
        <f>CONCATENATE(All_Opps[[#This Row],[Opp Year]],"-",TEXT(All_Opps[[#This Row],[Week]],"00#"))</f>
        <v>2025-047</v>
      </c>
      <c r="E3594" s="181">
        <f>IFERROR(VALUE(RIGHT(All_Opps[[#This Row],[Opportunity Name]],2)),"")</f>
        <v>2</v>
      </c>
      <c r="F3594" s="181">
        <f>IFERROR(("20"&amp;LEFT(All_Opps[[#This Row],[Opportunity Name]],2))*1,"")</f>
        <v>2025</v>
      </c>
      <c r="G3594" s="181" t="str">
        <f>MID(All_Opps[[#This Row],[Opportunity Name]],3,2)</f>
        <v>08</v>
      </c>
      <c r="H3594" s="181" t="str">
        <f>LEFT(All_Opps[[#This Row],[Opportunity Name]],7)</f>
        <v>2508-15</v>
      </c>
      <c r="I3594" s="181" t="str" cm="1">
        <f t="array" ref="I35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594" s="181" t="str">
        <f>YEAR(All_Opps[[#This Row],[Close_Date]])&amp;"-"&amp;TEXT(MONTH(All_Opps[[#This Row],[Close_Date]]),"00")</f>
        <v>2024-11</v>
      </c>
      <c r="K3594" s="182">
        <f>All_Opps[[#This Row],[Created Date2]]*1</f>
        <v>45607</v>
      </c>
      <c r="L3594" s="183">
        <f>YEAR(All_Opps[[#This Row],[Created_Date]])</f>
        <v>2024</v>
      </c>
      <c r="M3594" s="184">
        <f>WEEKNUM(All_Opps[[#This Row],[Created_Date]],16)</f>
        <v>46</v>
      </c>
      <c r="N3594" s="182">
        <f>All_Opps[[#This Row],[Close Date]]*1</f>
        <v>45614</v>
      </c>
      <c r="O3594" s="185">
        <f>YEAR(All_Opps[[#This Row],[Close_Date]])</f>
        <v>2024</v>
      </c>
      <c r="P3594" s="183">
        <f>MONTH(All_Opps[[#This Row],[Close Date]])</f>
        <v>11</v>
      </c>
      <c r="Q3594" s="181">
        <f>WEEKNUM(All_Opps[[#This Row],[Close Date]],1)</f>
        <v>47</v>
      </c>
      <c r="R359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263</v>
      </c>
      <c r="S3594" s="4" t="s">
        <v>7501</v>
      </c>
      <c r="T3594" s="4" t="s">
        <v>7502</v>
      </c>
      <c r="U3594" s="68">
        <v>45614</v>
      </c>
      <c r="V3594" s="347" t="s">
        <v>19</v>
      </c>
      <c r="W3594" s="9">
        <v>66654</v>
      </c>
      <c r="X3594" s="4" t="s">
        <v>11</v>
      </c>
      <c r="Y3594" s="4" t="s">
        <v>7055</v>
      </c>
      <c r="Z3594" s="68">
        <v>45607</v>
      </c>
    </row>
    <row r="3595" spans="1:26" ht="12.75" x14ac:dyDescent="0.35">
      <c r="A35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3595" s="181" t="str">
        <f>IF(All_Opps[[#This Row],[WeekMod]]&lt;&gt;"",CONCATENATE(All_Opps[[#This Row],[Opp Year]],"-",TEXT(All_Opps[[#This Row],[WeekMod]],"00#")),"")</f>
        <v>2025-048</v>
      </c>
      <c r="C35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3595" s="181" t="str">
        <f>CONCATENATE(All_Opps[[#This Row],[Opp Year]],"-",TEXT(All_Opps[[#This Row],[Week]],"00#"))</f>
        <v>2025-048</v>
      </c>
      <c r="E3595" s="181">
        <f>IFERROR(VALUE(RIGHT(All_Opps[[#This Row],[Opportunity Name]],2)),"")</f>
        <v>2</v>
      </c>
      <c r="F3595" s="181">
        <f>IFERROR(("20"&amp;LEFT(All_Opps[[#This Row],[Opportunity Name]],2))*1,"")</f>
        <v>2025</v>
      </c>
      <c r="G3595" s="181" t="str">
        <f>MID(All_Opps[[#This Row],[Opportunity Name]],3,2)</f>
        <v>05</v>
      </c>
      <c r="H3595" s="181" t="str">
        <f>LEFT(All_Opps[[#This Row],[Opportunity Name]],7)</f>
        <v>2505 Wi</v>
      </c>
      <c r="I3595" s="181" t="str" cm="1">
        <f t="array" ref="I35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95" s="181" t="str">
        <f>YEAR(All_Opps[[#This Row],[Close_Date]])&amp;"-"&amp;TEXT(MONTH(All_Opps[[#This Row],[Close_Date]]),"00")</f>
        <v>2024-11</v>
      </c>
      <c r="K3595" s="182">
        <f>All_Opps[[#This Row],[Created Date2]]*1</f>
        <v>45617</v>
      </c>
      <c r="L3595" s="183">
        <f>YEAR(All_Opps[[#This Row],[Created_Date]])</f>
        <v>2024</v>
      </c>
      <c r="M3595" s="184">
        <f>WEEKNUM(All_Opps[[#This Row],[Created_Date]],16)</f>
        <v>47</v>
      </c>
      <c r="N3595" s="182">
        <f>All_Opps[[#This Row],[Close Date]]*1</f>
        <v>45624</v>
      </c>
      <c r="O3595" s="185">
        <f>YEAR(All_Opps[[#This Row],[Close_Date]])</f>
        <v>2024</v>
      </c>
      <c r="P3595" s="183">
        <f>MONTH(All_Opps[[#This Row],[Close Date]])</f>
        <v>11</v>
      </c>
      <c r="Q3595" s="181">
        <f>WEEKNUM(All_Opps[[#This Row],[Close Date]],1)</f>
        <v>48</v>
      </c>
      <c r="R359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95" s="4" t="s">
        <v>7503</v>
      </c>
      <c r="T3595" s="4" t="s">
        <v>7504</v>
      </c>
      <c r="U3595" s="68">
        <v>45624</v>
      </c>
      <c r="V3595" s="347" t="s">
        <v>18</v>
      </c>
      <c r="W3595" s="9">
        <v>35990</v>
      </c>
      <c r="X3595" s="4" t="s">
        <v>159</v>
      </c>
      <c r="Y3595" s="4" t="s">
        <v>7055</v>
      </c>
      <c r="Z3595" s="68">
        <v>45617</v>
      </c>
    </row>
    <row r="3596" spans="1:26" ht="12.75" x14ac:dyDescent="0.35">
      <c r="A35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3596" s="181" t="str">
        <f>IF(All_Opps[[#This Row],[WeekMod]]&lt;&gt;"",CONCATENATE(All_Opps[[#This Row],[Opp Year]],"-",TEXT(All_Opps[[#This Row],[WeekMod]],"00#")),"")</f>
        <v>2025-050</v>
      </c>
      <c r="C35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3596" s="181" t="str">
        <f>CONCATENATE(All_Opps[[#This Row],[Opp Year]],"-",TEXT(All_Opps[[#This Row],[Week]],"00#"))</f>
        <v>2025-050</v>
      </c>
      <c r="E3596" s="181">
        <f>IFERROR(VALUE(RIGHT(All_Opps[[#This Row],[Opportunity Name]],2)),"")</f>
        <v>2</v>
      </c>
      <c r="F3596" s="181">
        <f>IFERROR(("20"&amp;LEFT(All_Opps[[#This Row],[Opportunity Name]],2))*1,"")</f>
        <v>2025</v>
      </c>
      <c r="G3596" s="181" t="str">
        <f>MID(All_Opps[[#This Row],[Opportunity Name]],3,2)</f>
        <v>01</v>
      </c>
      <c r="H3596" s="181" t="str">
        <f>LEFT(All_Opps[[#This Row],[Opportunity Name]],7)</f>
        <v>2501 Ca</v>
      </c>
      <c r="I3596" s="181" t="str" cm="1">
        <f t="array" ref="I35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96" s="181" t="str">
        <f>YEAR(All_Opps[[#This Row],[Close_Date]])&amp;"-"&amp;TEXT(MONTH(All_Opps[[#This Row],[Close_Date]]),"00")</f>
        <v>2024-12</v>
      </c>
      <c r="K3596" s="182">
        <f>All_Opps[[#This Row],[Created Date2]]*1</f>
        <v>45612</v>
      </c>
      <c r="L3596" s="183">
        <f>YEAR(All_Opps[[#This Row],[Created_Date]])</f>
        <v>2024</v>
      </c>
      <c r="M3596" s="184">
        <f>WEEKNUM(All_Opps[[#This Row],[Created_Date]],16)</f>
        <v>47</v>
      </c>
      <c r="N3596" s="182">
        <f>All_Opps[[#This Row],[Close Date]]*1</f>
        <v>45634</v>
      </c>
      <c r="O3596" s="185">
        <f>YEAR(All_Opps[[#This Row],[Close_Date]])</f>
        <v>2024</v>
      </c>
      <c r="P3596" s="183">
        <f>MONTH(All_Opps[[#This Row],[Close Date]])</f>
        <v>12</v>
      </c>
      <c r="Q3596" s="181">
        <f>WEEKNUM(All_Opps[[#This Row],[Close Date]],1)</f>
        <v>50</v>
      </c>
      <c r="R359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96" s="4" t="s">
        <v>7505</v>
      </c>
      <c r="T3596" s="4" t="s">
        <v>7506</v>
      </c>
      <c r="U3596" s="68">
        <v>45634</v>
      </c>
      <c r="V3596" s="347" t="s">
        <v>18</v>
      </c>
      <c r="W3596" s="9">
        <v>41951</v>
      </c>
      <c r="X3596" s="4" t="s">
        <v>5</v>
      </c>
      <c r="Y3596" s="4" t="s">
        <v>1285</v>
      </c>
      <c r="Z3596" s="68">
        <v>45612</v>
      </c>
    </row>
    <row r="3597" spans="1:26" ht="12.75" x14ac:dyDescent="0.35">
      <c r="A35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3597" s="181" t="str">
        <f>IF(All_Opps[[#This Row],[WeekMod]]&lt;&gt;"",CONCATENATE(All_Opps[[#This Row],[Opp Year]],"-",TEXT(All_Opps[[#This Row],[WeekMod]],"00#")),"")</f>
        <v>2025-046</v>
      </c>
      <c r="C35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3597" s="181" t="str">
        <f>CONCATENATE(All_Opps[[#This Row],[Opp Year]],"-",TEXT(All_Opps[[#This Row],[Week]],"00#"))</f>
        <v>2025-046</v>
      </c>
      <c r="E3597" s="181">
        <f>IFERROR(VALUE(RIGHT(All_Opps[[#This Row],[Opportunity Name]],2)),"")</f>
        <v>4</v>
      </c>
      <c r="F3597" s="181">
        <f>IFERROR(("20"&amp;LEFT(All_Opps[[#This Row],[Opportunity Name]],2))*1,"")</f>
        <v>2025</v>
      </c>
      <c r="G3597" s="181" t="str">
        <f>MID(All_Opps[[#This Row],[Opportunity Name]],3,2)</f>
        <v>09</v>
      </c>
      <c r="H3597" s="181" t="str">
        <f>LEFT(All_Opps[[#This Row],[Opportunity Name]],7)</f>
        <v>2509 Ra</v>
      </c>
      <c r="I3597" s="181" t="str" cm="1">
        <f t="array" ref="I35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97" s="181" t="str">
        <f>YEAR(All_Opps[[#This Row],[Close_Date]])&amp;"-"&amp;TEXT(MONTH(All_Opps[[#This Row],[Close_Date]]),"00")</f>
        <v>2024-11</v>
      </c>
      <c r="K3597" s="182">
        <f>All_Opps[[#This Row],[Created Date2]]*1</f>
        <v>45591</v>
      </c>
      <c r="L3597" s="183">
        <f>YEAR(All_Opps[[#This Row],[Created_Date]])</f>
        <v>2024</v>
      </c>
      <c r="M3597" s="184">
        <f>WEEKNUM(All_Opps[[#This Row],[Created_Date]],16)</f>
        <v>44</v>
      </c>
      <c r="N3597" s="182">
        <f>All_Opps[[#This Row],[Close Date]]*1</f>
        <v>45612</v>
      </c>
      <c r="O3597" s="185">
        <f>YEAR(All_Opps[[#This Row],[Close_Date]])</f>
        <v>2024</v>
      </c>
      <c r="P3597" s="183">
        <f>MONTH(All_Opps[[#This Row],[Close Date]])</f>
        <v>11</v>
      </c>
      <c r="Q3597" s="181">
        <f>WEEKNUM(All_Opps[[#This Row],[Close Date]],1)</f>
        <v>46</v>
      </c>
      <c r="R359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97" s="4" t="s">
        <v>7507</v>
      </c>
      <c r="T3597" s="4" t="s">
        <v>7508</v>
      </c>
      <c r="U3597" s="68">
        <v>45612</v>
      </c>
      <c r="V3597" s="347" t="s">
        <v>21</v>
      </c>
      <c r="W3597" s="9">
        <v>116556</v>
      </c>
      <c r="X3597" s="4" t="s">
        <v>15</v>
      </c>
      <c r="Y3597" s="4" t="s">
        <v>7108</v>
      </c>
      <c r="Z3597" s="68">
        <v>45591</v>
      </c>
    </row>
    <row r="3598" spans="1:26" ht="12.75" x14ac:dyDescent="0.35">
      <c r="A35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3598" s="181" t="str">
        <f>IF(All_Opps[[#This Row],[WeekMod]]&lt;&gt;"",CONCATENATE(All_Opps[[#This Row],[Opp Year]],"-",TEXT(All_Opps[[#This Row],[WeekMod]],"00#")),"")</f>
        <v>2025-045</v>
      </c>
      <c r="C35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3598" s="181" t="str">
        <f>CONCATENATE(All_Opps[[#This Row],[Opp Year]],"-",TEXT(All_Opps[[#This Row],[Week]],"00#"))</f>
        <v>2025-045</v>
      </c>
      <c r="E3598" s="181">
        <f>IFERROR(VALUE(RIGHT(All_Opps[[#This Row],[Opportunity Name]],2)),"")</f>
        <v>2</v>
      </c>
      <c r="F3598" s="181">
        <f>IFERROR(("20"&amp;LEFT(All_Opps[[#This Row],[Opportunity Name]],2))*1,"")</f>
        <v>2025</v>
      </c>
      <c r="G3598" s="181" t="str">
        <f>MID(All_Opps[[#This Row],[Opportunity Name]],3,2)</f>
        <v>06</v>
      </c>
      <c r="H3598" s="181" t="str">
        <f>LEFT(All_Opps[[#This Row],[Opportunity Name]],7)</f>
        <v>2506 As</v>
      </c>
      <c r="I3598" s="181" t="str" cm="1">
        <f t="array" ref="I35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98" s="181" t="str">
        <f>YEAR(All_Opps[[#This Row],[Close_Date]])&amp;"-"&amp;TEXT(MONTH(All_Opps[[#This Row],[Close_Date]]),"00")</f>
        <v>2024-11</v>
      </c>
      <c r="K3598" s="182">
        <f>All_Opps[[#This Row],[Created Date2]]*1</f>
        <v>45587</v>
      </c>
      <c r="L3598" s="183">
        <f>YEAR(All_Opps[[#This Row],[Created_Date]])</f>
        <v>2024</v>
      </c>
      <c r="M3598" s="184">
        <f>WEEKNUM(All_Opps[[#This Row],[Created_Date]],16)</f>
        <v>43</v>
      </c>
      <c r="N3598" s="182">
        <f>All_Opps[[#This Row],[Close Date]]*1</f>
        <v>45605</v>
      </c>
      <c r="O3598" s="185">
        <f>YEAR(All_Opps[[#This Row],[Close_Date]])</f>
        <v>2024</v>
      </c>
      <c r="P3598" s="183">
        <f>MONTH(All_Opps[[#This Row],[Close Date]])</f>
        <v>11</v>
      </c>
      <c r="Q3598" s="181">
        <f>WEEKNUM(All_Opps[[#This Row],[Close Date]],1)</f>
        <v>45</v>
      </c>
      <c r="R35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98" s="4" t="s">
        <v>7509</v>
      </c>
      <c r="T3598" s="4" t="s">
        <v>7510</v>
      </c>
      <c r="U3598" s="68">
        <v>45605</v>
      </c>
      <c r="V3598" s="347" t="s">
        <v>18</v>
      </c>
      <c r="W3598" s="9">
        <v>37775</v>
      </c>
      <c r="X3598" s="4" t="s">
        <v>13</v>
      </c>
      <c r="Y3598" s="4" t="s">
        <v>7055</v>
      </c>
      <c r="Z3598" s="68">
        <v>45587</v>
      </c>
    </row>
    <row r="3599" spans="1:26" ht="12.75" x14ac:dyDescent="0.35">
      <c r="A35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3599" s="181" t="str">
        <f>IF(All_Opps[[#This Row],[WeekMod]]&lt;&gt;"",CONCATENATE(All_Opps[[#This Row],[Opp Year]],"-",TEXT(All_Opps[[#This Row],[WeekMod]],"00#")),"")</f>
        <v>2025-045</v>
      </c>
      <c r="C35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3599" s="181" t="str">
        <f>CONCATENATE(All_Opps[[#This Row],[Opp Year]],"-",TEXT(All_Opps[[#This Row],[Week]],"00#"))</f>
        <v>2025-045</v>
      </c>
      <c r="E3599" s="181">
        <f>IFERROR(VALUE(RIGHT(All_Opps[[#This Row],[Opportunity Name]],2)),"")</f>
        <v>4</v>
      </c>
      <c r="F3599" s="181">
        <f>IFERROR(("20"&amp;LEFT(All_Opps[[#This Row],[Opportunity Name]],2))*1,"")</f>
        <v>2025</v>
      </c>
      <c r="G3599" s="181" t="str">
        <f>MID(All_Opps[[#This Row],[Opportunity Name]],3,2)</f>
        <v>08</v>
      </c>
      <c r="H3599" s="181" t="str">
        <f>LEFT(All_Opps[[#This Row],[Opportunity Name]],7)</f>
        <v>2508 Br</v>
      </c>
      <c r="I3599" s="181" t="str" cm="1">
        <f t="array" ref="I35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599" s="181" t="str">
        <f>YEAR(All_Opps[[#This Row],[Close_Date]])&amp;"-"&amp;TEXT(MONTH(All_Opps[[#This Row],[Close_Date]]),"00")</f>
        <v>2024-11</v>
      </c>
      <c r="K3599" s="182">
        <f>All_Opps[[#This Row],[Created Date2]]*1</f>
        <v>45592</v>
      </c>
      <c r="L3599" s="183">
        <f>YEAR(All_Opps[[#This Row],[Created_Date]])</f>
        <v>2024</v>
      </c>
      <c r="M3599" s="184">
        <f>WEEKNUM(All_Opps[[#This Row],[Created_Date]],16)</f>
        <v>44</v>
      </c>
      <c r="N3599" s="182">
        <f>All_Opps[[#This Row],[Close Date]]*1</f>
        <v>45603</v>
      </c>
      <c r="O3599" s="185">
        <f>YEAR(All_Opps[[#This Row],[Close_Date]])</f>
        <v>2024</v>
      </c>
      <c r="P3599" s="183">
        <f>MONTH(All_Opps[[#This Row],[Close Date]])</f>
        <v>11</v>
      </c>
      <c r="Q3599" s="181">
        <f>WEEKNUM(All_Opps[[#This Row],[Close Date]],1)</f>
        <v>45</v>
      </c>
      <c r="R359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599" s="4" t="s">
        <v>7511</v>
      </c>
      <c r="T3599" s="4" t="s">
        <v>7512</v>
      </c>
      <c r="U3599" s="68">
        <v>45603</v>
      </c>
      <c r="V3599" s="347" t="s">
        <v>18</v>
      </c>
      <c r="W3599" s="341">
        <v>92936</v>
      </c>
      <c r="X3599" s="4" t="s">
        <v>11</v>
      </c>
      <c r="Y3599" s="4" t="s">
        <v>328</v>
      </c>
      <c r="Z3599" s="68">
        <v>45592</v>
      </c>
    </row>
    <row r="3600" spans="1:26" ht="12.75" x14ac:dyDescent="0.35">
      <c r="A36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3600" s="181" t="str">
        <f>IF(All_Opps[[#This Row],[WeekMod]]&lt;&gt;"",CONCATENATE(All_Opps[[#This Row],[Opp Year]],"-",TEXT(All_Opps[[#This Row],[WeekMod]],"00#")),"")</f>
        <v>2025-047</v>
      </c>
      <c r="C36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3600" s="181" t="str">
        <f>CONCATENATE(All_Opps[[#This Row],[Opp Year]],"-",TEXT(All_Opps[[#This Row],[Week]],"00#"))</f>
        <v>2025-047</v>
      </c>
      <c r="E3600" s="181">
        <f>IFERROR(VALUE(RIGHT(All_Opps[[#This Row],[Opportunity Name]],2)),"")</f>
        <v>6</v>
      </c>
      <c r="F3600" s="181">
        <f>IFERROR(("20"&amp;LEFT(All_Opps[[#This Row],[Opportunity Name]],2))*1,"")</f>
        <v>2025</v>
      </c>
      <c r="G3600" s="181" t="str">
        <f>MID(All_Opps[[#This Row],[Opportunity Name]],3,2)</f>
        <v>09</v>
      </c>
      <c r="H3600" s="181" t="str">
        <f>LEFT(All_Opps[[#This Row],[Opportunity Name]],7)</f>
        <v>2509 Gr</v>
      </c>
      <c r="I3600" s="181" t="str" cm="1">
        <f t="array" ref="I36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00" s="181" t="str">
        <f>YEAR(All_Opps[[#This Row],[Close_Date]])&amp;"-"&amp;TEXT(MONTH(All_Opps[[#This Row],[Close_Date]]),"00")</f>
        <v>2024-11</v>
      </c>
      <c r="K3600" s="182">
        <f>All_Opps[[#This Row],[Created Date2]]*1</f>
        <v>45605</v>
      </c>
      <c r="L3600" s="183">
        <f>YEAR(All_Opps[[#This Row],[Created_Date]])</f>
        <v>2024</v>
      </c>
      <c r="M3600" s="184">
        <f>WEEKNUM(All_Opps[[#This Row],[Created_Date]],16)</f>
        <v>46</v>
      </c>
      <c r="N3600" s="182">
        <f>All_Opps[[#This Row],[Close Date]]*1</f>
        <v>45616</v>
      </c>
      <c r="O3600" s="185">
        <f>YEAR(All_Opps[[#This Row],[Close_Date]])</f>
        <v>2024</v>
      </c>
      <c r="P3600" s="183">
        <f>MONTH(All_Opps[[#This Row],[Close Date]])</f>
        <v>11</v>
      </c>
      <c r="Q3600" s="181">
        <f>WEEKNUM(All_Opps[[#This Row],[Close Date]],1)</f>
        <v>47</v>
      </c>
      <c r="R360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00" s="4" t="s">
        <v>7513</v>
      </c>
      <c r="T3600" s="4" t="s">
        <v>7514</v>
      </c>
      <c r="U3600" s="68">
        <v>45616</v>
      </c>
      <c r="V3600" s="347" t="s">
        <v>21</v>
      </c>
      <c r="W3600" s="9">
        <v>166313</v>
      </c>
      <c r="X3600" s="4" t="s">
        <v>11</v>
      </c>
      <c r="Y3600" s="4" t="s">
        <v>1285</v>
      </c>
      <c r="Z3600" s="68">
        <v>45605</v>
      </c>
    </row>
    <row r="3601" spans="1:26" ht="12.75" x14ac:dyDescent="0.35">
      <c r="A36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3601" s="181" t="str">
        <f>IF(All_Opps[[#This Row],[WeekMod]]&lt;&gt;"",CONCATENATE(All_Opps[[#This Row],[Opp Year]],"-",TEXT(All_Opps[[#This Row],[WeekMod]],"00#")),"")</f>
        <v>2025-047</v>
      </c>
      <c r="C36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3601" s="181" t="str">
        <f>CONCATENATE(All_Opps[[#This Row],[Opp Year]],"-",TEXT(All_Opps[[#This Row],[Week]],"00#"))</f>
        <v>2025-047</v>
      </c>
      <c r="E3601" s="181">
        <f>IFERROR(VALUE(RIGHT(All_Opps[[#This Row],[Opportunity Name]],2)),"")</f>
        <v>2</v>
      </c>
      <c r="F3601" s="181">
        <f>IFERROR(("20"&amp;LEFT(All_Opps[[#This Row],[Opportunity Name]],2))*1,"")</f>
        <v>2025</v>
      </c>
      <c r="G3601" s="181" t="str">
        <f>MID(All_Opps[[#This Row],[Opportunity Name]],3,2)</f>
        <v>01</v>
      </c>
      <c r="H3601" s="181" t="str">
        <f>LEFT(All_Opps[[#This Row],[Opportunity Name]],7)</f>
        <v>2501 Ha</v>
      </c>
      <c r="I3601" s="181" t="str" cm="1">
        <f t="array" ref="I36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01" s="181" t="str">
        <f>YEAR(All_Opps[[#This Row],[Close_Date]])&amp;"-"&amp;TEXT(MONTH(All_Opps[[#This Row],[Close_Date]]),"00")</f>
        <v>2024-11</v>
      </c>
      <c r="K3601" s="182">
        <f>All_Opps[[#This Row],[Created Date2]]*1</f>
        <v>45590</v>
      </c>
      <c r="L3601" s="183">
        <f>YEAR(All_Opps[[#This Row],[Created_Date]])</f>
        <v>2024</v>
      </c>
      <c r="M3601" s="184">
        <f>WEEKNUM(All_Opps[[#This Row],[Created_Date]],16)</f>
        <v>43</v>
      </c>
      <c r="N3601" s="182">
        <f>All_Opps[[#This Row],[Close Date]]*1</f>
        <v>45616</v>
      </c>
      <c r="O3601" s="185">
        <f>YEAR(All_Opps[[#This Row],[Close_Date]])</f>
        <v>2024</v>
      </c>
      <c r="P3601" s="183">
        <f>MONTH(All_Opps[[#This Row],[Close Date]])</f>
        <v>11</v>
      </c>
      <c r="Q3601" s="181">
        <f>WEEKNUM(All_Opps[[#This Row],[Close Date]],1)</f>
        <v>47</v>
      </c>
      <c r="R36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01" s="4" t="s">
        <v>7515</v>
      </c>
      <c r="T3601" s="4" t="s">
        <v>7516</v>
      </c>
      <c r="U3601" s="68">
        <v>45616</v>
      </c>
      <c r="V3601" s="347" t="s">
        <v>18</v>
      </c>
      <c r="W3601" s="9">
        <v>35903</v>
      </c>
      <c r="X3601" s="4" t="s">
        <v>5</v>
      </c>
      <c r="Y3601" s="4" t="s">
        <v>1285</v>
      </c>
      <c r="Z3601" s="68">
        <v>45590</v>
      </c>
    </row>
    <row r="3602" spans="1:26" ht="12.75" x14ac:dyDescent="0.35">
      <c r="A36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3602" s="181" t="str">
        <f>IF(All_Opps[[#This Row],[WeekMod]]&lt;&gt;"",CONCATENATE(All_Opps[[#This Row],[Opp Year]],"-",TEXT(All_Opps[[#This Row],[WeekMod]],"00#")),"")</f>
        <v>2025-053</v>
      </c>
      <c r="C36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3602" s="181" t="str">
        <f>CONCATENATE(All_Opps[[#This Row],[Opp Year]],"-",TEXT(All_Opps[[#This Row],[Week]],"00#"))</f>
        <v>2025-053</v>
      </c>
      <c r="E3602" s="181">
        <f>IFERROR(VALUE(RIGHT(All_Opps[[#This Row],[Opportunity Name]],2)),"")</f>
        <v>7</v>
      </c>
      <c r="F3602" s="181">
        <f>IFERROR(("20"&amp;LEFT(All_Opps[[#This Row],[Opportunity Name]],2))*1,"")</f>
        <v>2025</v>
      </c>
      <c r="G3602" s="181" t="str">
        <f>MID(All_Opps[[#This Row],[Opportunity Name]],3,2)</f>
        <v>07</v>
      </c>
      <c r="H3602" s="181" t="str">
        <f>LEFT(All_Opps[[#This Row],[Opportunity Name]],7)</f>
        <v>2507-16</v>
      </c>
      <c r="I3602" s="181" t="str" cm="1">
        <f t="array" ref="I36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02" s="181" t="str">
        <f>YEAR(All_Opps[[#This Row],[Close_Date]])&amp;"-"&amp;TEXT(MONTH(All_Opps[[#This Row],[Close_Date]]),"00")</f>
        <v>2024-12</v>
      </c>
      <c r="K3602" s="182">
        <f>All_Opps[[#This Row],[Created Date2]]*1</f>
        <v>45647</v>
      </c>
      <c r="L3602" s="183">
        <f>YEAR(All_Opps[[#This Row],[Created_Date]])</f>
        <v>2024</v>
      </c>
      <c r="M3602" s="184">
        <f>WEEKNUM(All_Opps[[#This Row],[Created_Date]],16)</f>
        <v>52</v>
      </c>
      <c r="N3602" s="182">
        <f>All_Opps[[#This Row],[Close Date]]*1</f>
        <v>45657</v>
      </c>
      <c r="O3602" s="185">
        <f>YEAR(All_Opps[[#This Row],[Close_Date]])</f>
        <v>2024</v>
      </c>
      <c r="P3602" s="183">
        <f>MONTH(All_Opps[[#This Row],[Close Date]])</f>
        <v>12</v>
      </c>
      <c r="Q3602" s="181">
        <f>WEEKNUM(All_Opps[[#This Row],[Close Date]],1)</f>
        <v>53</v>
      </c>
      <c r="R360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192</v>
      </c>
      <c r="S3602" s="4" t="s">
        <v>7517</v>
      </c>
      <c r="T3602" s="4" t="s">
        <v>7518</v>
      </c>
      <c r="U3602" s="68">
        <v>45657</v>
      </c>
      <c r="V3602" s="347" t="s">
        <v>19</v>
      </c>
      <c r="W3602" s="341">
        <v>186722</v>
      </c>
      <c r="X3602" s="4" t="s">
        <v>161</v>
      </c>
      <c r="Y3602" s="4" t="s">
        <v>328</v>
      </c>
      <c r="Z3602" s="68">
        <v>45647</v>
      </c>
    </row>
    <row r="3603" spans="1:26" ht="12.75" x14ac:dyDescent="0.35">
      <c r="A36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3603" s="181" t="str">
        <f>IF(All_Opps[[#This Row],[WeekMod]]&lt;&gt;"",CONCATENATE(All_Opps[[#This Row],[Opp Year]],"-",TEXT(All_Opps[[#This Row],[WeekMod]],"00#")),"")</f>
        <v>2025-047</v>
      </c>
      <c r="C36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3603" s="181" t="str">
        <f>CONCATENATE(All_Opps[[#This Row],[Opp Year]],"-",TEXT(All_Opps[[#This Row],[Week]],"00#"))</f>
        <v>2025-047</v>
      </c>
      <c r="E3603" s="181">
        <f>IFERROR(VALUE(RIGHT(All_Opps[[#This Row],[Opportunity Name]],2)),"")</f>
        <v>2</v>
      </c>
      <c r="F3603" s="181">
        <f>IFERROR(("20"&amp;LEFT(All_Opps[[#This Row],[Opportunity Name]],2))*1,"")</f>
        <v>2025</v>
      </c>
      <c r="G3603" s="181" t="str">
        <f>MID(All_Opps[[#This Row],[Opportunity Name]],3,2)</f>
        <v>05</v>
      </c>
      <c r="H3603" s="181" t="str">
        <f>LEFT(All_Opps[[#This Row],[Opportunity Name]],7)</f>
        <v>2505 As</v>
      </c>
      <c r="I3603" s="181" t="str" cm="1">
        <f t="array" ref="I36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03" s="181" t="str">
        <f>YEAR(All_Opps[[#This Row],[Close_Date]])&amp;"-"&amp;TEXT(MONTH(All_Opps[[#This Row],[Close_Date]]),"00")</f>
        <v>2024-11</v>
      </c>
      <c r="K3603" s="182">
        <f>All_Opps[[#This Row],[Created Date2]]*1</f>
        <v>45244</v>
      </c>
      <c r="L3603" s="183">
        <f>YEAR(All_Opps[[#This Row],[Created_Date]])</f>
        <v>2023</v>
      </c>
      <c r="M3603" s="184">
        <f>WEEKNUM(All_Opps[[#This Row],[Created_Date]],16)</f>
        <v>46</v>
      </c>
      <c r="N3603" s="182">
        <f>All_Opps[[#This Row],[Close Date]]*1</f>
        <v>45615</v>
      </c>
      <c r="O3603" s="185">
        <f>YEAR(All_Opps[[#This Row],[Close_Date]])</f>
        <v>2024</v>
      </c>
      <c r="P3603" s="183">
        <f>MONTH(All_Opps[[#This Row],[Close Date]])</f>
        <v>11</v>
      </c>
      <c r="Q3603" s="181">
        <f>WEEKNUM(All_Opps[[#This Row],[Close Date]],1)</f>
        <v>47</v>
      </c>
      <c r="R36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03" s="4" t="s">
        <v>7519</v>
      </c>
      <c r="T3603" s="4" t="s">
        <v>7520</v>
      </c>
      <c r="U3603" s="68">
        <v>45615</v>
      </c>
      <c r="V3603" s="347" t="s">
        <v>21</v>
      </c>
      <c r="W3603" s="341">
        <v>191059</v>
      </c>
      <c r="X3603" s="4" t="s">
        <v>5</v>
      </c>
      <c r="Y3603" s="4" t="s">
        <v>328</v>
      </c>
      <c r="Z3603" s="68">
        <v>45244</v>
      </c>
    </row>
    <row r="3604" spans="1:26" ht="12.75" x14ac:dyDescent="0.35">
      <c r="A36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3604" s="181" t="str">
        <f>IF(All_Opps[[#This Row],[WeekMod]]&lt;&gt;"",CONCATENATE(All_Opps[[#This Row],[Opp Year]],"-",TEXT(All_Opps[[#This Row],[WeekMod]],"00#")),"")</f>
        <v>2025-047</v>
      </c>
      <c r="C36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3604" s="181" t="str">
        <f>CONCATENATE(All_Opps[[#This Row],[Opp Year]],"-",TEXT(All_Opps[[#This Row],[Week]],"00#"))</f>
        <v>2025-047</v>
      </c>
      <c r="E3604" s="181">
        <f>IFERROR(VALUE(RIGHT(All_Opps[[#This Row],[Opportunity Name]],2)),"")</f>
        <v>3</v>
      </c>
      <c r="F3604" s="181">
        <f>IFERROR(("20"&amp;LEFT(All_Opps[[#This Row],[Opportunity Name]],2))*1,"")</f>
        <v>2025</v>
      </c>
      <c r="G3604" s="181" t="str">
        <f>MID(All_Opps[[#This Row],[Opportunity Name]],3,2)</f>
        <v>08</v>
      </c>
      <c r="H3604" s="181" t="str">
        <f>LEFT(All_Opps[[#This Row],[Opportunity Name]],7)</f>
        <v>2508 Za</v>
      </c>
      <c r="I3604" s="181" t="str" cm="1">
        <f t="array" ref="I36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04" s="181" t="str">
        <f>YEAR(All_Opps[[#This Row],[Close_Date]])&amp;"-"&amp;TEXT(MONTH(All_Opps[[#This Row],[Close_Date]]),"00")</f>
        <v>2024-11</v>
      </c>
      <c r="K3604" s="182">
        <f>All_Opps[[#This Row],[Created Date2]]*1</f>
        <v>45583</v>
      </c>
      <c r="L3604" s="183">
        <f>YEAR(All_Opps[[#This Row],[Created_Date]])</f>
        <v>2024</v>
      </c>
      <c r="M3604" s="184">
        <f>WEEKNUM(All_Opps[[#This Row],[Created_Date]],16)</f>
        <v>42</v>
      </c>
      <c r="N3604" s="182">
        <f>All_Opps[[#This Row],[Close Date]]*1</f>
        <v>45615</v>
      </c>
      <c r="O3604" s="185">
        <f>YEAR(All_Opps[[#This Row],[Close_Date]])</f>
        <v>2024</v>
      </c>
      <c r="P3604" s="183">
        <f>MONTH(All_Opps[[#This Row],[Close Date]])</f>
        <v>11</v>
      </c>
      <c r="Q3604" s="181">
        <f>WEEKNUM(All_Opps[[#This Row],[Close Date]],1)</f>
        <v>47</v>
      </c>
      <c r="R360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04" s="4" t="s">
        <v>7521</v>
      </c>
      <c r="T3604" s="4" t="s">
        <v>7522</v>
      </c>
      <c r="U3604" s="68">
        <v>45615</v>
      </c>
      <c r="V3604" s="347" t="s">
        <v>21</v>
      </c>
      <c r="W3604" s="9">
        <v>23493</v>
      </c>
      <c r="X3604" s="4" t="s">
        <v>6</v>
      </c>
      <c r="Y3604" s="4" t="s">
        <v>7108</v>
      </c>
      <c r="Z3604" s="68">
        <v>45583</v>
      </c>
    </row>
    <row r="3605" spans="1:26" ht="12.75" x14ac:dyDescent="0.35">
      <c r="A360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605" s="181" t="str">
        <f>IF(All_Opps[[#This Row],[WeekMod]]&lt;&gt;"",CONCATENATE(All_Opps[[#This Row],[Opp Year]],"-",TEXT(All_Opps[[#This Row],[WeekMod]],"00#")),"")</f>
        <v/>
      </c>
      <c r="C36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605" s="181" t="str">
        <f>CONCATENATE(All_Opps[[#This Row],[Opp Year]],"-",TEXT(All_Opps[[#This Row],[Week]],"00#"))</f>
        <v>2026-001</v>
      </c>
      <c r="E3605" s="181">
        <f>IFERROR(VALUE(RIGHT(All_Opps[[#This Row],[Opportunity Name]],2)),"")</f>
        <v>1</v>
      </c>
      <c r="F3605" s="181">
        <f>IFERROR(("20"&amp;LEFT(All_Opps[[#This Row],[Opportunity Name]],2))*1,"")</f>
        <v>2026</v>
      </c>
      <c r="G3605" s="181" t="str">
        <f>MID(All_Opps[[#This Row],[Opportunity Name]],3,2)</f>
        <v>05</v>
      </c>
      <c r="H3605" s="181" t="str">
        <f>LEFT(All_Opps[[#This Row],[Opportunity Name]],7)</f>
        <v>2605 Wi</v>
      </c>
      <c r="I3605" s="181" t="str" cm="1">
        <f t="array" ref="I36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05" s="181" t="str">
        <f>YEAR(All_Opps[[#This Row],[Close_Date]])&amp;"-"&amp;TEXT(MONTH(All_Opps[[#This Row],[Close_Date]]),"00")</f>
        <v>2024-11</v>
      </c>
      <c r="K3605" s="182">
        <f>All_Opps[[#This Row],[Created Date2]]*1</f>
        <v>45585</v>
      </c>
      <c r="L3605" s="183">
        <f>YEAR(All_Opps[[#This Row],[Created_Date]])</f>
        <v>2024</v>
      </c>
      <c r="M3605" s="184">
        <f>WEEKNUM(All_Opps[[#This Row],[Created_Date]],16)</f>
        <v>43</v>
      </c>
      <c r="N3605" s="182">
        <f>All_Opps[[#This Row],[Close Date]]*1</f>
        <v>45610</v>
      </c>
      <c r="O3605" s="185">
        <f>YEAR(All_Opps[[#This Row],[Close_Date]])</f>
        <v>2024</v>
      </c>
      <c r="P3605" s="183">
        <f>MONTH(All_Opps[[#This Row],[Close Date]])</f>
        <v>11</v>
      </c>
      <c r="Q3605" s="181">
        <f>WEEKNUM(All_Opps[[#This Row],[Close Date]],1)</f>
        <v>46</v>
      </c>
      <c r="R360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05" s="4" t="s">
        <v>7523</v>
      </c>
      <c r="T3605" s="4" t="s">
        <v>7524</v>
      </c>
      <c r="U3605" s="68">
        <v>45610</v>
      </c>
      <c r="V3605" s="347" t="s">
        <v>21</v>
      </c>
      <c r="W3605" s="9">
        <v>22791</v>
      </c>
      <c r="X3605" s="4" t="s">
        <v>5</v>
      </c>
      <c r="Y3605" s="4" t="s">
        <v>7108</v>
      </c>
      <c r="Z3605" s="68">
        <v>45585</v>
      </c>
    </row>
    <row r="3606" spans="1:26" ht="12.75" x14ac:dyDescent="0.35">
      <c r="A36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3606" s="181" t="str">
        <f>IF(All_Opps[[#This Row],[WeekMod]]&lt;&gt;"",CONCATENATE(All_Opps[[#This Row],[Opp Year]],"-",TEXT(All_Opps[[#This Row],[WeekMod]],"00#")),"")</f>
        <v>2025-050</v>
      </c>
      <c r="C36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3606" s="181" t="str">
        <f>CONCATENATE(All_Opps[[#This Row],[Opp Year]],"-",TEXT(All_Opps[[#This Row],[Week]],"00#"))</f>
        <v>2025-050</v>
      </c>
      <c r="E3606" s="181">
        <f>IFERROR(VALUE(RIGHT(All_Opps[[#This Row],[Opportunity Name]],2)),"")</f>
        <v>2</v>
      </c>
      <c r="F3606" s="181">
        <f>IFERROR(("20"&amp;LEFT(All_Opps[[#This Row],[Opportunity Name]],2))*1,"")</f>
        <v>2025</v>
      </c>
      <c r="G3606" s="181" t="str">
        <f>MID(All_Opps[[#This Row],[Opportunity Name]],3,2)</f>
        <v>08</v>
      </c>
      <c r="H3606" s="181" t="str">
        <f>LEFT(All_Opps[[#This Row],[Opportunity Name]],7)</f>
        <v>2508 Ya</v>
      </c>
      <c r="I3606" s="181" t="str" cm="1">
        <f t="array" ref="I36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06" s="181" t="str">
        <f>YEAR(All_Opps[[#This Row],[Close_Date]])&amp;"-"&amp;TEXT(MONTH(All_Opps[[#This Row],[Close_Date]]),"00")</f>
        <v>2024-12</v>
      </c>
      <c r="K3606" s="182">
        <f>All_Opps[[#This Row],[Created Date2]]*1</f>
        <v>45617</v>
      </c>
      <c r="L3606" s="183">
        <f>YEAR(All_Opps[[#This Row],[Created_Date]])</f>
        <v>2024</v>
      </c>
      <c r="M3606" s="184">
        <f>WEEKNUM(All_Opps[[#This Row],[Created_Date]],16)</f>
        <v>47</v>
      </c>
      <c r="N3606" s="182">
        <f>All_Opps[[#This Row],[Close Date]]*1</f>
        <v>45640</v>
      </c>
      <c r="O3606" s="185">
        <f>YEAR(All_Opps[[#This Row],[Close_Date]])</f>
        <v>2024</v>
      </c>
      <c r="P3606" s="183">
        <f>MONTH(All_Opps[[#This Row],[Close Date]])</f>
        <v>12</v>
      </c>
      <c r="Q3606" s="181">
        <f>WEEKNUM(All_Opps[[#This Row],[Close Date]],1)</f>
        <v>50</v>
      </c>
      <c r="R36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06" s="4" t="s">
        <v>7525</v>
      </c>
      <c r="T3606" s="4" t="s">
        <v>7526</v>
      </c>
      <c r="U3606" s="68">
        <v>45640</v>
      </c>
      <c r="V3606" s="347" t="s">
        <v>21</v>
      </c>
      <c r="W3606" s="9">
        <v>91204</v>
      </c>
      <c r="X3606" s="4" t="s">
        <v>13</v>
      </c>
      <c r="Y3606" s="4" t="s">
        <v>7108</v>
      </c>
      <c r="Z3606" s="68">
        <v>45617</v>
      </c>
    </row>
    <row r="3607" spans="1:26" ht="12.75" x14ac:dyDescent="0.35">
      <c r="A36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3607" s="181" t="str">
        <f>IF(All_Opps[[#This Row],[WeekMod]]&lt;&gt;"",CONCATENATE(All_Opps[[#This Row],[Opp Year]],"-",TEXT(All_Opps[[#This Row],[WeekMod]],"00#")),"")</f>
        <v>2025-050</v>
      </c>
      <c r="C36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3607" s="181" t="str">
        <f>CONCATENATE(All_Opps[[#This Row],[Opp Year]],"-",TEXT(All_Opps[[#This Row],[Week]],"00#"))</f>
        <v>2025-050</v>
      </c>
      <c r="E3607" s="181">
        <f>IFERROR(VALUE(RIGHT(All_Opps[[#This Row],[Opportunity Name]],2)),"")</f>
        <v>4</v>
      </c>
      <c r="F3607" s="181">
        <f>IFERROR(("20"&amp;LEFT(All_Opps[[#This Row],[Opportunity Name]],2))*1,"")</f>
        <v>2025</v>
      </c>
      <c r="G3607" s="181" t="str">
        <f>MID(All_Opps[[#This Row],[Opportunity Name]],3,2)</f>
        <v>06</v>
      </c>
      <c r="H3607" s="181" t="str">
        <f>LEFT(All_Opps[[#This Row],[Opportunity Name]],7)</f>
        <v>2506 St</v>
      </c>
      <c r="I3607" s="181" t="str" cm="1">
        <f t="array" ref="I36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07" s="181" t="str">
        <f>YEAR(All_Opps[[#This Row],[Close_Date]])&amp;"-"&amp;TEXT(MONTH(All_Opps[[#This Row],[Close_Date]]),"00")</f>
        <v>2024-12</v>
      </c>
      <c r="K3607" s="182">
        <f>All_Opps[[#This Row],[Created Date2]]*1</f>
        <v>45628</v>
      </c>
      <c r="L3607" s="183">
        <f>YEAR(All_Opps[[#This Row],[Created_Date]])</f>
        <v>2024</v>
      </c>
      <c r="M3607" s="184">
        <f>WEEKNUM(All_Opps[[#This Row],[Created_Date]],16)</f>
        <v>49</v>
      </c>
      <c r="N3607" s="182">
        <f>All_Opps[[#This Row],[Close Date]]*1</f>
        <v>45639</v>
      </c>
      <c r="O3607" s="185">
        <f>YEAR(All_Opps[[#This Row],[Close_Date]])</f>
        <v>2024</v>
      </c>
      <c r="P3607" s="183">
        <f>MONTH(All_Opps[[#This Row],[Close Date]])</f>
        <v>12</v>
      </c>
      <c r="Q3607" s="181">
        <f>WEEKNUM(All_Opps[[#This Row],[Close Date]],1)</f>
        <v>50</v>
      </c>
      <c r="R36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07" s="4" t="s">
        <v>7527</v>
      </c>
      <c r="T3607" s="4" t="s">
        <v>7528</v>
      </c>
      <c r="U3607" s="68">
        <v>45639</v>
      </c>
      <c r="V3607" s="347" t="s">
        <v>18</v>
      </c>
      <c r="W3607" s="341">
        <v>20270</v>
      </c>
      <c r="X3607" s="4" t="s">
        <v>15</v>
      </c>
      <c r="Y3607" s="4" t="s">
        <v>328</v>
      </c>
      <c r="Z3607" s="68">
        <v>45628</v>
      </c>
    </row>
    <row r="3608" spans="1:26" ht="12.75" x14ac:dyDescent="0.35">
      <c r="A36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3608" s="181" t="str">
        <f>IF(All_Opps[[#This Row],[WeekMod]]&lt;&gt;"",CONCATENATE(All_Opps[[#This Row],[Opp Year]],"-",TEXT(All_Opps[[#This Row],[WeekMod]],"00#")),"")</f>
        <v>2025-048</v>
      </c>
      <c r="C36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3608" s="181" t="str">
        <f>CONCATENATE(All_Opps[[#This Row],[Opp Year]],"-",TEXT(All_Opps[[#This Row],[Week]],"00#"))</f>
        <v>2025-048</v>
      </c>
      <c r="E3608" s="181">
        <f>IFERROR(VALUE(RIGHT(All_Opps[[#This Row],[Opportunity Name]],2)),"")</f>
        <v>4</v>
      </c>
      <c r="F3608" s="181">
        <f>IFERROR(("20"&amp;LEFT(All_Opps[[#This Row],[Opportunity Name]],2))*1,"")</f>
        <v>2025</v>
      </c>
      <c r="G3608" s="181" t="str">
        <f>MID(All_Opps[[#This Row],[Opportunity Name]],3,2)</f>
        <v>07</v>
      </c>
      <c r="H3608" s="181" t="str">
        <f>LEFT(All_Opps[[#This Row],[Opportunity Name]],7)</f>
        <v>2507-17</v>
      </c>
      <c r="I3608" s="181" t="str" cm="1">
        <f t="array" ref="I36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08" s="181" t="str">
        <f>YEAR(All_Opps[[#This Row],[Close_Date]])&amp;"-"&amp;TEXT(MONTH(All_Opps[[#This Row],[Close_Date]]),"00")</f>
        <v>2024-11</v>
      </c>
      <c r="K3608" s="182">
        <f>All_Opps[[#This Row],[Created Date2]]*1</f>
        <v>45618</v>
      </c>
      <c r="L3608" s="183">
        <f>YEAR(All_Opps[[#This Row],[Created_Date]])</f>
        <v>2024</v>
      </c>
      <c r="M3608" s="184">
        <f>WEEKNUM(All_Opps[[#This Row],[Created_Date]],16)</f>
        <v>47</v>
      </c>
      <c r="N3608" s="182">
        <f>All_Opps[[#This Row],[Close Date]]*1</f>
        <v>45622</v>
      </c>
      <c r="O3608" s="185">
        <f>YEAR(All_Opps[[#This Row],[Close_Date]])</f>
        <v>2024</v>
      </c>
      <c r="P3608" s="183">
        <f>MONTH(All_Opps[[#This Row],[Close Date]])</f>
        <v>11</v>
      </c>
      <c r="Q3608" s="181">
        <f>WEEKNUM(All_Opps[[#This Row],[Close Date]],1)</f>
        <v>48</v>
      </c>
      <c r="R360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221</v>
      </c>
      <c r="S3608" s="4" t="s">
        <v>7529</v>
      </c>
      <c r="T3608" s="4" t="s">
        <v>7530</v>
      </c>
      <c r="U3608" s="68">
        <v>45622</v>
      </c>
      <c r="V3608" s="347" t="s">
        <v>19</v>
      </c>
      <c r="W3608" s="9">
        <v>43168</v>
      </c>
      <c r="X3608" s="4" t="s">
        <v>5</v>
      </c>
      <c r="Y3608" s="4" t="s">
        <v>7055</v>
      </c>
      <c r="Z3608" s="68">
        <v>45618</v>
      </c>
    </row>
    <row r="3609" spans="1:26" ht="12.75" x14ac:dyDescent="0.35">
      <c r="A36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3609" s="181" t="str">
        <f>IF(All_Opps[[#This Row],[WeekMod]]&lt;&gt;"",CONCATENATE(All_Opps[[#This Row],[Opp Year]],"-",TEXT(All_Opps[[#This Row],[WeekMod]],"00#")),"")</f>
        <v>2025-054</v>
      </c>
      <c r="C36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3609" s="181" t="str">
        <f>CONCATENATE(All_Opps[[#This Row],[Opp Year]],"-",TEXT(All_Opps[[#This Row],[Week]],"00#"))</f>
        <v>2025-054</v>
      </c>
      <c r="E3609" s="181">
        <f>IFERROR(VALUE(RIGHT(All_Opps[[#This Row],[Opportunity Name]],2)),"")</f>
        <v>4</v>
      </c>
      <c r="F3609" s="181">
        <f>IFERROR(("20"&amp;LEFT(All_Opps[[#This Row],[Opportunity Name]],2))*1,"")</f>
        <v>2025</v>
      </c>
      <c r="G3609" s="181" t="str">
        <f>MID(All_Opps[[#This Row],[Opportunity Name]],3,2)</f>
        <v>04</v>
      </c>
      <c r="H3609" s="181" t="str">
        <f>LEFT(All_Opps[[#This Row],[Opportunity Name]],7)</f>
        <v>2504 An</v>
      </c>
      <c r="I3609" s="181" t="str" cm="1">
        <f t="array" ref="I36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09" s="181" t="str">
        <f>YEAR(All_Opps[[#This Row],[Close_Date]])&amp;"-"&amp;TEXT(MONTH(All_Opps[[#This Row],[Close_Date]]),"00")</f>
        <v>2025-01</v>
      </c>
      <c r="K3609" s="182">
        <f>All_Opps[[#This Row],[Created Date2]]*1</f>
        <v>45654</v>
      </c>
      <c r="L3609" s="183">
        <f>YEAR(All_Opps[[#This Row],[Created_Date]])</f>
        <v>2024</v>
      </c>
      <c r="M3609" s="184">
        <f>WEEKNUM(All_Opps[[#This Row],[Created_Date]],16)</f>
        <v>53</v>
      </c>
      <c r="N3609" s="182">
        <f>All_Opps[[#This Row],[Close Date]]*1</f>
        <v>45666</v>
      </c>
      <c r="O3609" s="185">
        <f>YEAR(All_Opps[[#This Row],[Close_Date]])</f>
        <v>2025</v>
      </c>
      <c r="P3609" s="183">
        <f>MONTH(All_Opps[[#This Row],[Close Date]])</f>
        <v>1</v>
      </c>
      <c r="Q3609" s="181">
        <f>WEEKNUM(All_Opps[[#This Row],[Close Date]],1)</f>
        <v>2</v>
      </c>
      <c r="R360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09" s="4" t="s">
        <v>7531</v>
      </c>
      <c r="T3609" s="4" t="s">
        <v>7532</v>
      </c>
      <c r="U3609" s="68">
        <v>45666</v>
      </c>
      <c r="V3609" s="347" t="s">
        <v>18</v>
      </c>
      <c r="W3609" s="9">
        <v>130855</v>
      </c>
      <c r="X3609" s="4" t="s">
        <v>13</v>
      </c>
      <c r="Y3609" s="4" t="s">
        <v>7055</v>
      </c>
      <c r="Z3609" s="68">
        <v>45654</v>
      </c>
    </row>
    <row r="3610" spans="1:26" ht="12.75" x14ac:dyDescent="0.35">
      <c r="A36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3610" s="181" t="str">
        <f>IF(All_Opps[[#This Row],[WeekMod]]&lt;&gt;"",CONCATENATE(All_Opps[[#This Row],[Opp Year]],"-",TEXT(All_Opps[[#This Row],[WeekMod]],"00#")),"")</f>
        <v>2025-047</v>
      </c>
      <c r="C36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3610" s="181" t="str">
        <f>CONCATENATE(All_Opps[[#This Row],[Opp Year]],"-",TEXT(All_Opps[[#This Row],[Week]],"00#"))</f>
        <v>2025-047</v>
      </c>
      <c r="E3610" s="181">
        <f>IFERROR(VALUE(RIGHT(All_Opps[[#This Row],[Opportunity Name]],2)),"")</f>
        <v>2</v>
      </c>
      <c r="F3610" s="181">
        <f>IFERROR(("20"&amp;LEFT(All_Opps[[#This Row],[Opportunity Name]],2))*1,"")</f>
        <v>2025</v>
      </c>
      <c r="G3610" s="181" t="str">
        <f>MID(All_Opps[[#This Row],[Opportunity Name]],3,2)</f>
        <v>06</v>
      </c>
      <c r="H3610" s="181" t="str">
        <f>LEFT(All_Opps[[#This Row],[Opportunity Name]],7)</f>
        <v>2506-21</v>
      </c>
      <c r="I3610" s="181" t="str" cm="1">
        <f t="array" ref="I36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10" s="181" t="str">
        <f>YEAR(All_Opps[[#This Row],[Close_Date]])&amp;"-"&amp;TEXT(MONTH(All_Opps[[#This Row],[Close_Date]]),"00")</f>
        <v>2024-11</v>
      </c>
      <c r="K3610" s="182">
        <f>All_Opps[[#This Row],[Created Date2]]*1</f>
        <v>45607</v>
      </c>
      <c r="L3610" s="183">
        <f>YEAR(All_Opps[[#This Row],[Created_Date]])</f>
        <v>2024</v>
      </c>
      <c r="M3610" s="184">
        <f>WEEKNUM(All_Opps[[#This Row],[Created_Date]],16)</f>
        <v>46</v>
      </c>
      <c r="N3610" s="182">
        <f>All_Opps[[#This Row],[Close Date]]*1</f>
        <v>45619</v>
      </c>
      <c r="O3610" s="185">
        <f>YEAR(All_Opps[[#This Row],[Close_Date]])</f>
        <v>2024</v>
      </c>
      <c r="P3610" s="183">
        <f>MONTH(All_Opps[[#This Row],[Close Date]])</f>
        <v>11</v>
      </c>
      <c r="Q3610" s="181">
        <f>WEEKNUM(All_Opps[[#This Row],[Close Date]],1)</f>
        <v>47</v>
      </c>
      <c r="R361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202</v>
      </c>
      <c r="S3610" s="4" t="s">
        <v>7533</v>
      </c>
      <c r="T3610" s="4" t="s">
        <v>7534</v>
      </c>
      <c r="U3610" s="68">
        <v>45619</v>
      </c>
      <c r="V3610" s="347" t="s">
        <v>19</v>
      </c>
      <c r="W3610" s="341">
        <v>74934</v>
      </c>
      <c r="X3610" s="4" t="s">
        <v>27</v>
      </c>
      <c r="Y3610" s="4" t="s">
        <v>328</v>
      </c>
      <c r="Z3610" s="68">
        <v>45607</v>
      </c>
    </row>
    <row r="3611" spans="1:26" ht="12.75" x14ac:dyDescent="0.35">
      <c r="A36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3611" s="181" t="str">
        <f>IF(All_Opps[[#This Row],[WeekMod]]&lt;&gt;"",CONCATENATE(All_Opps[[#This Row],[Opp Year]],"-",TEXT(All_Opps[[#This Row],[WeekMod]],"00#")),"")</f>
        <v>2025-053</v>
      </c>
      <c r="C36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3611" s="181" t="str">
        <f>CONCATENATE(All_Opps[[#This Row],[Opp Year]],"-",TEXT(All_Opps[[#This Row],[Week]],"00#"))</f>
        <v>2025-053</v>
      </c>
      <c r="E3611" s="181">
        <f>IFERROR(VALUE(RIGHT(All_Opps[[#This Row],[Opportunity Name]],2)),"")</f>
        <v>1</v>
      </c>
      <c r="F3611" s="181">
        <f>IFERROR(("20"&amp;LEFT(All_Opps[[#This Row],[Opportunity Name]],2))*1,"")</f>
        <v>2025</v>
      </c>
      <c r="G3611" s="181" t="str">
        <f>MID(All_Opps[[#This Row],[Opportunity Name]],3,2)</f>
        <v>01</v>
      </c>
      <c r="H3611" s="181" t="str">
        <f>LEFT(All_Opps[[#This Row],[Opportunity Name]],7)</f>
        <v>2501-09</v>
      </c>
      <c r="I3611" s="181" t="str" cm="1">
        <f t="array" ref="I36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11" s="181" t="str">
        <f>YEAR(All_Opps[[#This Row],[Close_Date]])&amp;"-"&amp;TEXT(MONTH(All_Opps[[#This Row],[Close_Date]]),"00")</f>
        <v>2025-01</v>
      </c>
      <c r="K3611" s="182">
        <f>All_Opps[[#This Row],[Created Date2]]*1</f>
        <v>45660</v>
      </c>
      <c r="L3611" s="183">
        <f>YEAR(All_Opps[[#This Row],[Created_Date]])</f>
        <v>2025</v>
      </c>
      <c r="M3611" s="184">
        <f>WEEKNUM(All_Opps[[#This Row],[Created_Date]],16)</f>
        <v>1</v>
      </c>
      <c r="N3611" s="182">
        <f>All_Opps[[#This Row],[Close Date]]*1</f>
        <v>45661</v>
      </c>
      <c r="O3611" s="185">
        <f>YEAR(All_Opps[[#This Row],[Close_Date]])</f>
        <v>2025</v>
      </c>
      <c r="P3611" s="183">
        <f>MONTH(All_Opps[[#This Row],[Close Date]])</f>
        <v>1</v>
      </c>
      <c r="Q3611" s="181">
        <f>WEEKNUM(All_Opps[[#This Row],[Close Date]],1)</f>
        <v>1</v>
      </c>
      <c r="R361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11" s="4" t="s">
        <v>7535</v>
      </c>
      <c r="T3611" s="4" t="s">
        <v>7536</v>
      </c>
      <c r="U3611" s="68">
        <v>45661</v>
      </c>
      <c r="V3611" s="347" t="s">
        <v>19</v>
      </c>
      <c r="W3611" s="9">
        <v>12483</v>
      </c>
      <c r="X3611" s="4" t="s">
        <v>155</v>
      </c>
      <c r="Y3611" s="4" t="s">
        <v>7055</v>
      </c>
      <c r="Z3611" s="68">
        <v>45660</v>
      </c>
    </row>
    <row r="3612" spans="1:26" ht="12.75" x14ac:dyDescent="0.35">
      <c r="A36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3612" s="181" t="str">
        <f>IF(All_Opps[[#This Row],[WeekMod]]&lt;&gt;"",CONCATENATE(All_Opps[[#This Row],[Opp Year]],"-",TEXT(All_Opps[[#This Row],[WeekMod]],"00#")),"")</f>
        <v>2025-055</v>
      </c>
      <c r="C36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3612" s="181" t="str">
        <f>CONCATENATE(All_Opps[[#This Row],[Opp Year]],"-",TEXT(All_Opps[[#This Row],[Week]],"00#"))</f>
        <v>2025-055</v>
      </c>
      <c r="E3612" s="181">
        <f>IFERROR(VALUE(RIGHT(All_Opps[[#This Row],[Opportunity Name]],2)),"")</f>
        <v>6</v>
      </c>
      <c r="F3612" s="181">
        <f>IFERROR(("20"&amp;LEFT(All_Opps[[#This Row],[Opportunity Name]],2))*1,"")</f>
        <v>2025</v>
      </c>
      <c r="G3612" s="181" t="str">
        <f>MID(All_Opps[[#This Row],[Opportunity Name]],3,2)</f>
        <v>08</v>
      </c>
      <c r="H3612" s="181" t="str">
        <f>LEFT(All_Opps[[#This Row],[Opportunity Name]],7)</f>
        <v>2508 Ra</v>
      </c>
      <c r="I3612" s="181" t="str" cm="1">
        <f t="array" ref="I36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12" s="181" t="str">
        <f>YEAR(All_Opps[[#This Row],[Close_Date]])&amp;"-"&amp;TEXT(MONTH(All_Opps[[#This Row],[Close_Date]]),"00")</f>
        <v>2025-01</v>
      </c>
      <c r="K3612" s="182">
        <f>All_Opps[[#This Row],[Created Date2]]*1</f>
        <v>45663</v>
      </c>
      <c r="L3612" s="183">
        <f>YEAR(All_Opps[[#This Row],[Created_Date]])</f>
        <v>2025</v>
      </c>
      <c r="M3612" s="184">
        <f>WEEKNUM(All_Opps[[#This Row],[Created_Date]],16)</f>
        <v>2</v>
      </c>
      <c r="N3612" s="182">
        <f>All_Opps[[#This Row],[Close Date]]*1</f>
        <v>45673</v>
      </c>
      <c r="O3612" s="185">
        <f>YEAR(All_Opps[[#This Row],[Close_Date]])</f>
        <v>2025</v>
      </c>
      <c r="P3612" s="183">
        <f>MONTH(All_Opps[[#This Row],[Close Date]])</f>
        <v>1</v>
      </c>
      <c r="Q3612" s="181">
        <f>WEEKNUM(All_Opps[[#This Row],[Close Date]],1)</f>
        <v>3</v>
      </c>
      <c r="R36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12" s="4" t="s">
        <v>7537</v>
      </c>
      <c r="T3612" s="4" t="s">
        <v>7538</v>
      </c>
      <c r="U3612" s="68">
        <v>45673</v>
      </c>
      <c r="V3612" s="347" t="s">
        <v>18</v>
      </c>
      <c r="W3612" s="9">
        <v>75007</v>
      </c>
      <c r="X3612" s="4" t="s">
        <v>11</v>
      </c>
      <c r="Y3612" s="4" t="s">
        <v>7055</v>
      </c>
      <c r="Z3612" s="68">
        <v>45663</v>
      </c>
    </row>
    <row r="3613" spans="1:26" ht="12.75" x14ac:dyDescent="0.35">
      <c r="A36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3613" s="181" t="str">
        <f>IF(All_Opps[[#This Row],[WeekMod]]&lt;&gt;"",CONCATENATE(All_Opps[[#This Row],[Opp Year]],"-",TEXT(All_Opps[[#This Row],[WeekMod]],"00#")),"")</f>
        <v>2025-049</v>
      </c>
      <c r="C36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3613" s="181" t="str">
        <f>CONCATENATE(All_Opps[[#This Row],[Opp Year]],"-",TEXT(All_Opps[[#This Row],[Week]],"00#"))</f>
        <v>2025-049</v>
      </c>
      <c r="E3613" s="181">
        <f>IFERROR(VALUE(RIGHT(All_Opps[[#This Row],[Opportunity Name]],2)),"")</f>
        <v>5</v>
      </c>
      <c r="F3613" s="181">
        <f>IFERROR(("20"&amp;LEFT(All_Opps[[#This Row],[Opportunity Name]],2))*1,"")</f>
        <v>2025</v>
      </c>
      <c r="G3613" s="181" t="str">
        <f>MID(All_Opps[[#This Row],[Opportunity Name]],3,2)</f>
        <v>12</v>
      </c>
      <c r="H3613" s="181" t="str">
        <f>LEFT(All_Opps[[#This Row],[Opportunity Name]],7)</f>
        <v>2512-08</v>
      </c>
      <c r="I3613" s="181" t="str" cm="1">
        <f t="array" ref="I36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13" s="181" t="str">
        <f>YEAR(All_Opps[[#This Row],[Close_Date]])&amp;"-"&amp;TEXT(MONTH(All_Opps[[#This Row],[Close_Date]]),"00")</f>
        <v>2024-12</v>
      </c>
      <c r="K3613" s="182">
        <f>All_Opps[[#This Row],[Created Date2]]*1</f>
        <v>45608</v>
      </c>
      <c r="L3613" s="183">
        <f>YEAR(All_Opps[[#This Row],[Created_Date]])</f>
        <v>2024</v>
      </c>
      <c r="M3613" s="184">
        <f>WEEKNUM(All_Opps[[#This Row],[Created_Date]],16)</f>
        <v>46</v>
      </c>
      <c r="N3613" s="182">
        <f>All_Opps[[#This Row],[Close Date]]*1</f>
        <v>45632</v>
      </c>
      <c r="O3613" s="185">
        <f>YEAR(All_Opps[[#This Row],[Close_Date]])</f>
        <v>2024</v>
      </c>
      <c r="P3613" s="183">
        <f>MONTH(All_Opps[[#This Row],[Close Date]])</f>
        <v>12</v>
      </c>
      <c r="Q3613" s="181">
        <f>WEEKNUM(All_Opps[[#This Row],[Close Date]],1)</f>
        <v>49</v>
      </c>
      <c r="R361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384</v>
      </c>
      <c r="S3613" s="4" t="s">
        <v>7539</v>
      </c>
      <c r="T3613" s="4" t="s">
        <v>7540</v>
      </c>
      <c r="U3613" s="68">
        <v>45632</v>
      </c>
      <c r="V3613" s="347" t="s">
        <v>19</v>
      </c>
      <c r="W3613" s="341">
        <v>533241</v>
      </c>
      <c r="X3613" s="4" t="s">
        <v>181</v>
      </c>
      <c r="Y3613" s="4" t="s">
        <v>328</v>
      </c>
      <c r="Z3613" s="68">
        <v>45608</v>
      </c>
    </row>
    <row r="3614" spans="1:26" ht="12.75" x14ac:dyDescent="0.35">
      <c r="A36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3614" s="181" t="str">
        <f>IF(All_Opps[[#This Row],[WeekMod]]&lt;&gt;"",CONCATENATE(All_Opps[[#This Row],[Opp Year]],"-",TEXT(All_Opps[[#This Row],[WeekMod]],"00#")),"")</f>
        <v>2025-048</v>
      </c>
      <c r="C36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3614" s="181" t="str">
        <f>CONCATENATE(All_Opps[[#This Row],[Opp Year]],"-",TEXT(All_Opps[[#This Row],[Week]],"00#"))</f>
        <v>2025-048</v>
      </c>
      <c r="E3614" s="181">
        <f>IFERROR(VALUE(RIGHT(All_Opps[[#This Row],[Opportunity Name]],2)),"")</f>
        <v>7</v>
      </c>
      <c r="F3614" s="181">
        <f>IFERROR(("20"&amp;LEFT(All_Opps[[#This Row],[Opportunity Name]],2))*1,"")</f>
        <v>2025</v>
      </c>
      <c r="G3614" s="181" t="str">
        <f>MID(All_Opps[[#This Row],[Opportunity Name]],3,2)</f>
        <v>07</v>
      </c>
      <c r="H3614" s="181" t="str">
        <f>LEFT(All_Opps[[#This Row],[Opportunity Name]],7)</f>
        <v>2507 Vi</v>
      </c>
      <c r="I3614" s="181" t="str" cm="1">
        <f t="array" ref="I36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14" s="181" t="str">
        <f>YEAR(All_Opps[[#This Row],[Close_Date]])&amp;"-"&amp;TEXT(MONTH(All_Opps[[#This Row],[Close_Date]]),"00")</f>
        <v>2024-11</v>
      </c>
      <c r="K3614" s="182">
        <f>All_Opps[[#This Row],[Created Date2]]*1</f>
        <v>45611</v>
      </c>
      <c r="L3614" s="183">
        <f>YEAR(All_Opps[[#This Row],[Created_Date]])</f>
        <v>2024</v>
      </c>
      <c r="M3614" s="184">
        <f>WEEKNUM(All_Opps[[#This Row],[Created_Date]],16)</f>
        <v>46</v>
      </c>
      <c r="N3614" s="182">
        <f>All_Opps[[#This Row],[Close Date]]*1</f>
        <v>45624</v>
      </c>
      <c r="O3614" s="185">
        <f>YEAR(All_Opps[[#This Row],[Close_Date]])</f>
        <v>2024</v>
      </c>
      <c r="P3614" s="183">
        <f>MONTH(All_Opps[[#This Row],[Close Date]])</f>
        <v>11</v>
      </c>
      <c r="Q3614" s="181">
        <f>WEEKNUM(All_Opps[[#This Row],[Close Date]],1)</f>
        <v>48</v>
      </c>
      <c r="R36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14" s="4" t="s">
        <v>7541</v>
      </c>
      <c r="T3614" s="4" t="s">
        <v>7542</v>
      </c>
      <c r="U3614" s="68">
        <v>45624</v>
      </c>
      <c r="V3614" s="347" t="s">
        <v>18</v>
      </c>
      <c r="W3614" s="341">
        <v>79706</v>
      </c>
      <c r="X3614" s="4" t="s">
        <v>11</v>
      </c>
      <c r="Y3614" s="4" t="s">
        <v>328</v>
      </c>
      <c r="Z3614" s="68">
        <v>45611</v>
      </c>
    </row>
    <row r="3615" spans="1:26" ht="12.75" x14ac:dyDescent="0.35">
      <c r="A36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</v>
      </c>
      <c r="B3615" s="181" t="str">
        <f>IF(All_Opps[[#This Row],[WeekMod]]&lt;&gt;"",CONCATENATE(All_Opps[[#This Row],[Opp Year]],"-",TEXT(All_Opps[[#This Row],[WeekMod]],"00#")),"")</f>
        <v>2026-001</v>
      </c>
      <c r="C36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615" s="181" t="str">
        <f>CONCATENATE(All_Opps[[#This Row],[Opp Year]],"-",TEXT(All_Opps[[#This Row],[Week]],"00#"))</f>
        <v>2026-001</v>
      </c>
      <c r="E3615" s="181">
        <f>IFERROR(VALUE(RIGHT(All_Opps[[#This Row],[Opportunity Name]],2)),"")</f>
        <v>4</v>
      </c>
      <c r="F3615" s="181">
        <f>IFERROR(("20"&amp;LEFT(All_Opps[[#This Row],[Opportunity Name]],2))*1,"")</f>
        <v>2026</v>
      </c>
      <c r="G3615" s="181" t="str">
        <f>MID(All_Opps[[#This Row],[Opportunity Name]],3,2)</f>
        <v>06</v>
      </c>
      <c r="H3615" s="181" t="str">
        <f>LEFT(All_Opps[[#This Row],[Opportunity Name]],7)</f>
        <v>2606 Ya</v>
      </c>
      <c r="I3615" s="181" t="str" cm="1">
        <f t="array" ref="I36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15" s="181" t="str">
        <f>YEAR(All_Opps[[#This Row],[Close_Date]])&amp;"-"&amp;TEXT(MONTH(All_Opps[[#This Row],[Close_Date]]),"00")</f>
        <v>2025-01</v>
      </c>
      <c r="K3615" s="182">
        <f>All_Opps[[#This Row],[Created Date2]]*1</f>
        <v>45599</v>
      </c>
      <c r="L3615" s="183">
        <f>YEAR(All_Opps[[#This Row],[Created_Date]])</f>
        <v>2024</v>
      </c>
      <c r="M3615" s="184">
        <f>WEEKNUM(All_Opps[[#This Row],[Created_Date]],16)</f>
        <v>45</v>
      </c>
      <c r="N3615" s="182">
        <f>All_Opps[[#This Row],[Close Date]]*1</f>
        <v>45659</v>
      </c>
      <c r="O3615" s="185">
        <f>YEAR(All_Opps[[#This Row],[Close_Date]])</f>
        <v>2025</v>
      </c>
      <c r="P3615" s="183">
        <f>MONTH(All_Opps[[#This Row],[Close Date]])</f>
        <v>1</v>
      </c>
      <c r="Q3615" s="181">
        <f>WEEKNUM(All_Opps[[#This Row],[Close Date]],1)</f>
        <v>1</v>
      </c>
      <c r="R361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15" s="4" t="s">
        <v>7543</v>
      </c>
      <c r="T3615" s="4" t="s">
        <v>7544</v>
      </c>
      <c r="U3615" s="68">
        <v>45659</v>
      </c>
      <c r="V3615" s="347" t="s">
        <v>18</v>
      </c>
      <c r="W3615" s="341">
        <v>120551</v>
      </c>
      <c r="X3615" s="4" t="s">
        <v>6</v>
      </c>
      <c r="Y3615" s="4" t="s">
        <v>328</v>
      </c>
      <c r="Z3615" s="68">
        <v>45599</v>
      </c>
    </row>
    <row r="3616" spans="1:26" ht="12.75" x14ac:dyDescent="0.35">
      <c r="A36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3616" s="181" t="str">
        <f>IF(All_Opps[[#This Row],[WeekMod]]&lt;&gt;"",CONCATENATE(All_Opps[[#This Row],[Opp Year]],"-",TEXT(All_Opps[[#This Row],[WeekMod]],"00#")),"")</f>
        <v>2025-049</v>
      </c>
      <c r="C36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3616" s="181" t="str">
        <f>CONCATENATE(All_Opps[[#This Row],[Opp Year]],"-",TEXT(All_Opps[[#This Row],[Week]],"00#"))</f>
        <v>2025-049</v>
      </c>
      <c r="E3616" s="181">
        <f>IFERROR(VALUE(RIGHT(All_Opps[[#This Row],[Opportunity Name]],2)),"")</f>
        <v>2</v>
      </c>
      <c r="F3616" s="181">
        <f>IFERROR(("20"&amp;LEFT(All_Opps[[#This Row],[Opportunity Name]],2))*1,"")</f>
        <v>2025</v>
      </c>
      <c r="G3616" s="181" t="str">
        <f>MID(All_Opps[[#This Row],[Opportunity Name]],3,2)</f>
        <v>05</v>
      </c>
      <c r="H3616" s="181" t="str">
        <f>LEFT(All_Opps[[#This Row],[Opportunity Name]],7)</f>
        <v>2505 Ze</v>
      </c>
      <c r="I3616" s="181" t="str" cm="1">
        <f t="array" ref="I36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16" s="181" t="str">
        <f>YEAR(All_Opps[[#This Row],[Close_Date]])&amp;"-"&amp;TEXT(MONTH(All_Opps[[#This Row],[Close_Date]]),"00")</f>
        <v>2024-12</v>
      </c>
      <c r="K3616" s="182">
        <f>All_Opps[[#This Row],[Created Date2]]*1</f>
        <v>45614</v>
      </c>
      <c r="L3616" s="183">
        <f>YEAR(All_Opps[[#This Row],[Created_Date]])</f>
        <v>2024</v>
      </c>
      <c r="M3616" s="184">
        <f>WEEKNUM(All_Opps[[#This Row],[Created_Date]],16)</f>
        <v>47</v>
      </c>
      <c r="N3616" s="182">
        <f>All_Opps[[#This Row],[Close Date]]*1</f>
        <v>45631</v>
      </c>
      <c r="O3616" s="185">
        <f>YEAR(All_Opps[[#This Row],[Close_Date]])</f>
        <v>2024</v>
      </c>
      <c r="P3616" s="183">
        <f>MONTH(All_Opps[[#This Row],[Close Date]])</f>
        <v>12</v>
      </c>
      <c r="Q3616" s="181">
        <f>WEEKNUM(All_Opps[[#This Row],[Close Date]],1)</f>
        <v>49</v>
      </c>
      <c r="R36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16" s="4" t="s">
        <v>7545</v>
      </c>
      <c r="T3616" s="4" t="s">
        <v>7546</v>
      </c>
      <c r="U3616" s="68">
        <v>45631</v>
      </c>
      <c r="V3616" s="347" t="s">
        <v>18</v>
      </c>
      <c r="W3616" s="341">
        <v>141481</v>
      </c>
      <c r="X3616" s="4" t="s">
        <v>13</v>
      </c>
      <c r="Y3616" s="4" t="s">
        <v>328</v>
      </c>
      <c r="Z3616" s="68">
        <v>45614</v>
      </c>
    </row>
    <row r="3617" spans="1:26" ht="12.75" x14ac:dyDescent="0.35">
      <c r="A36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3617" s="181" t="str">
        <f>IF(All_Opps[[#This Row],[WeekMod]]&lt;&gt;"",CONCATENATE(All_Opps[[#This Row],[Opp Year]],"-",TEXT(All_Opps[[#This Row],[WeekMod]],"00#")),"")</f>
        <v>2025-056</v>
      </c>
      <c r="C36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3617" s="181" t="str">
        <f>CONCATENATE(All_Opps[[#This Row],[Opp Year]],"-",TEXT(All_Opps[[#This Row],[Week]],"00#"))</f>
        <v>2025-056</v>
      </c>
      <c r="E3617" s="181">
        <f>IFERROR(VALUE(RIGHT(All_Opps[[#This Row],[Opportunity Name]],2)),"")</f>
        <v>2</v>
      </c>
      <c r="F3617" s="181">
        <f>IFERROR(("20"&amp;LEFT(All_Opps[[#This Row],[Opportunity Name]],2))*1,"")</f>
        <v>2025</v>
      </c>
      <c r="G3617" s="181" t="str">
        <f>MID(All_Opps[[#This Row],[Opportunity Name]],3,2)</f>
        <v>05</v>
      </c>
      <c r="H3617" s="181" t="str">
        <f>LEFT(All_Opps[[#This Row],[Opportunity Name]],7)</f>
        <v>2505 Ya</v>
      </c>
      <c r="I3617" s="181" t="str" cm="1">
        <f t="array" ref="I36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17" s="181" t="str">
        <f>YEAR(All_Opps[[#This Row],[Close_Date]])&amp;"-"&amp;TEXT(MONTH(All_Opps[[#This Row],[Close_Date]]),"00")</f>
        <v>2025-01</v>
      </c>
      <c r="K3617" s="182">
        <f>All_Opps[[#This Row],[Created Date2]]*1</f>
        <v>45615</v>
      </c>
      <c r="L3617" s="183">
        <f>YEAR(All_Opps[[#This Row],[Created_Date]])</f>
        <v>2024</v>
      </c>
      <c r="M3617" s="184">
        <f>WEEKNUM(All_Opps[[#This Row],[Created_Date]],16)</f>
        <v>47</v>
      </c>
      <c r="N3617" s="182">
        <f>All_Opps[[#This Row],[Close Date]]*1</f>
        <v>45676</v>
      </c>
      <c r="O3617" s="185">
        <f>YEAR(All_Opps[[#This Row],[Close_Date]])</f>
        <v>2025</v>
      </c>
      <c r="P3617" s="183">
        <f>MONTH(All_Opps[[#This Row],[Close Date]])</f>
        <v>1</v>
      </c>
      <c r="Q3617" s="181">
        <f>WEEKNUM(All_Opps[[#This Row],[Close Date]],1)</f>
        <v>4</v>
      </c>
      <c r="R36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17" s="4" t="s">
        <v>7547</v>
      </c>
      <c r="T3617" s="4" t="s">
        <v>7548</v>
      </c>
      <c r="U3617" s="68">
        <v>45676</v>
      </c>
      <c r="V3617" s="347" t="s">
        <v>18</v>
      </c>
      <c r="W3617" s="341">
        <v>429261</v>
      </c>
      <c r="X3617" s="4" t="s">
        <v>13</v>
      </c>
      <c r="Y3617" s="4" t="s">
        <v>328</v>
      </c>
      <c r="Z3617" s="68">
        <v>45615</v>
      </c>
    </row>
    <row r="3618" spans="1:26" ht="12.75" x14ac:dyDescent="0.35">
      <c r="A36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3618" s="181" t="str">
        <f>IF(All_Opps[[#This Row],[WeekMod]]&lt;&gt;"",CONCATENATE(All_Opps[[#This Row],[Opp Year]],"-",TEXT(All_Opps[[#This Row],[WeekMod]],"00#")),"")</f>
        <v>2025-055</v>
      </c>
      <c r="C36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3618" s="181" t="str">
        <f>CONCATENATE(All_Opps[[#This Row],[Opp Year]],"-",TEXT(All_Opps[[#This Row],[Week]],"00#"))</f>
        <v>2025-055</v>
      </c>
      <c r="E3618" s="181">
        <f>IFERROR(VALUE(RIGHT(All_Opps[[#This Row],[Opportunity Name]],2)),"")</f>
        <v>2</v>
      </c>
      <c r="F3618" s="181">
        <f>IFERROR(("20"&amp;LEFT(All_Opps[[#This Row],[Opportunity Name]],2))*1,"")</f>
        <v>2025</v>
      </c>
      <c r="G3618" s="181" t="str">
        <f>MID(All_Opps[[#This Row],[Opportunity Name]],3,2)</f>
        <v>05</v>
      </c>
      <c r="H3618" s="181" t="str">
        <f>LEFT(All_Opps[[#This Row],[Opportunity Name]],7)</f>
        <v>2505 Ki</v>
      </c>
      <c r="I3618" s="181" t="str" cm="1">
        <f t="array" ref="I36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18" s="181" t="str">
        <f>YEAR(All_Opps[[#This Row],[Close_Date]])&amp;"-"&amp;TEXT(MONTH(All_Opps[[#This Row],[Close_Date]]),"00")</f>
        <v>2025-01</v>
      </c>
      <c r="K3618" s="182">
        <f>All_Opps[[#This Row],[Created Date2]]*1</f>
        <v>45651</v>
      </c>
      <c r="L3618" s="183">
        <f>YEAR(All_Opps[[#This Row],[Created_Date]])</f>
        <v>2024</v>
      </c>
      <c r="M3618" s="184">
        <f>WEEKNUM(All_Opps[[#This Row],[Created_Date]],16)</f>
        <v>52</v>
      </c>
      <c r="N3618" s="182">
        <f>All_Opps[[#This Row],[Close Date]]*1</f>
        <v>45669</v>
      </c>
      <c r="O3618" s="185">
        <f>YEAR(All_Opps[[#This Row],[Close_Date]])</f>
        <v>2025</v>
      </c>
      <c r="P3618" s="183">
        <f>MONTH(All_Opps[[#This Row],[Close Date]])</f>
        <v>1</v>
      </c>
      <c r="Q3618" s="181">
        <f>WEEKNUM(All_Opps[[#This Row],[Close Date]],1)</f>
        <v>3</v>
      </c>
      <c r="R361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18" s="4" t="s">
        <v>7549</v>
      </c>
      <c r="T3618" s="4" t="s">
        <v>7550</v>
      </c>
      <c r="U3618" s="68">
        <v>45669</v>
      </c>
      <c r="V3618" s="347" t="s">
        <v>18</v>
      </c>
      <c r="W3618" s="341">
        <v>323634</v>
      </c>
      <c r="X3618" s="4" t="s">
        <v>6</v>
      </c>
      <c r="Y3618" s="4" t="s">
        <v>328</v>
      </c>
      <c r="Z3618" s="68">
        <v>45651</v>
      </c>
    </row>
    <row r="3619" spans="1:26" ht="12.75" x14ac:dyDescent="0.35">
      <c r="A361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619" s="181" t="str">
        <f>IF(All_Opps[[#This Row],[WeekMod]]&lt;&gt;"",CONCATENATE(All_Opps[[#This Row],[Opp Year]],"-",TEXT(All_Opps[[#This Row],[WeekMod]],"00#")),"")</f>
        <v/>
      </c>
      <c r="C36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619" s="181" t="str">
        <f>CONCATENATE(All_Opps[[#This Row],[Opp Year]],"-",TEXT(All_Opps[[#This Row],[Week]],"00#"))</f>
        <v>2027-001</v>
      </c>
      <c r="E3619" s="181">
        <f>IFERROR(VALUE(RIGHT(All_Opps[[#This Row],[Opportunity Name]],2)),"")</f>
        <v>3</v>
      </c>
      <c r="F3619" s="181">
        <f>IFERROR(("20"&amp;LEFT(All_Opps[[#This Row],[Opportunity Name]],2))*1,"")</f>
        <v>2027</v>
      </c>
      <c r="G3619" s="181" t="str">
        <f>MID(All_Opps[[#This Row],[Opportunity Name]],3,2)</f>
        <v>08</v>
      </c>
      <c r="H3619" s="181" t="str">
        <f>LEFT(All_Opps[[#This Row],[Opportunity Name]],7)</f>
        <v>2708 Gr</v>
      </c>
      <c r="I3619" s="181" t="str" cm="1">
        <f t="array" ref="I36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19" s="181" t="str">
        <f>YEAR(All_Opps[[#This Row],[Close_Date]])&amp;"-"&amp;TEXT(MONTH(All_Opps[[#This Row],[Close_Date]]),"00")</f>
        <v>2025-01</v>
      </c>
      <c r="K3619" s="182">
        <f>All_Opps[[#This Row],[Created Date2]]*1</f>
        <v>45512</v>
      </c>
      <c r="L3619" s="183">
        <f>YEAR(All_Opps[[#This Row],[Created_Date]])</f>
        <v>2024</v>
      </c>
      <c r="M3619" s="184">
        <f>WEEKNUM(All_Opps[[#This Row],[Created_Date]],16)</f>
        <v>32</v>
      </c>
      <c r="N3619" s="182">
        <f>All_Opps[[#This Row],[Close Date]]*1</f>
        <v>45658</v>
      </c>
      <c r="O3619" s="185">
        <f>YEAR(All_Opps[[#This Row],[Close_Date]])</f>
        <v>2025</v>
      </c>
      <c r="P3619" s="183">
        <f>MONTH(All_Opps[[#This Row],[Close Date]])</f>
        <v>1</v>
      </c>
      <c r="Q3619" s="181">
        <f>WEEKNUM(All_Opps[[#This Row],[Close Date]],1)</f>
        <v>1</v>
      </c>
      <c r="R36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19" s="4" t="s">
        <v>7551</v>
      </c>
      <c r="T3619" s="4" t="s">
        <v>7552</v>
      </c>
      <c r="U3619" s="68">
        <v>45658</v>
      </c>
      <c r="V3619" s="347" t="s">
        <v>21</v>
      </c>
      <c r="W3619" s="9">
        <v>55345</v>
      </c>
      <c r="X3619" s="4" t="s">
        <v>13</v>
      </c>
      <c r="Y3619" s="4" t="s">
        <v>7108</v>
      </c>
      <c r="Z3619" s="68">
        <v>45512</v>
      </c>
    </row>
    <row r="3620" spans="1:26" ht="12.75" x14ac:dyDescent="0.35">
      <c r="A36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3620" s="181" t="str">
        <f>IF(All_Opps[[#This Row],[WeekMod]]&lt;&gt;"",CONCATENATE(All_Opps[[#This Row],[Opp Year]],"-",TEXT(All_Opps[[#This Row],[WeekMod]],"00#")),"")</f>
        <v>2025-056</v>
      </c>
      <c r="C36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3620" s="181" t="str">
        <f>CONCATENATE(All_Opps[[#This Row],[Opp Year]],"-",TEXT(All_Opps[[#This Row],[Week]],"00#"))</f>
        <v>2025-056</v>
      </c>
      <c r="E3620" s="181">
        <f>IFERROR(VALUE(RIGHT(All_Opps[[#This Row],[Opportunity Name]],2)),"")</f>
        <v>2</v>
      </c>
      <c r="F3620" s="181">
        <f>IFERROR(("20"&amp;LEFT(All_Opps[[#This Row],[Opportunity Name]],2))*1,"")</f>
        <v>2025</v>
      </c>
      <c r="G3620" s="181" t="str">
        <f>MID(All_Opps[[#This Row],[Opportunity Name]],3,2)</f>
        <v>06</v>
      </c>
      <c r="H3620" s="181" t="str">
        <f>LEFT(All_Opps[[#This Row],[Opportunity Name]],7)</f>
        <v>2506 Wi</v>
      </c>
      <c r="I3620" s="181" t="str" cm="1">
        <f t="array" ref="I36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20" s="181" t="str">
        <f>YEAR(All_Opps[[#This Row],[Close_Date]])&amp;"-"&amp;TEXT(MONTH(All_Opps[[#This Row],[Close_Date]]),"00")</f>
        <v>2025-01</v>
      </c>
      <c r="K3620" s="182">
        <f>All_Opps[[#This Row],[Created Date2]]*1</f>
        <v>45598</v>
      </c>
      <c r="L3620" s="183">
        <f>YEAR(All_Opps[[#This Row],[Created_Date]])</f>
        <v>2024</v>
      </c>
      <c r="M3620" s="184">
        <f>WEEKNUM(All_Opps[[#This Row],[Created_Date]],16)</f>
        <v>45</v>
      </c>
      <c r="N3620" s="182">
        <f>All_Opps[[#This Row],[Close Date]]*1</f>
        <v>45679</v>
      </c>
      <c r="O3620" s="185">
        <f>YEAR(All_Opps[[#This Row],[Close_Date]])</f>
        <v>2025</v>
      </c>
      <c r="P3620" s="183">
        <f>MONTH(All_Opps[[#This Row],[Close Date]])</f>
        <v>1</v>
      </c>
      <c r="Q3620" s="181">
        <f>WEEKNUM(All_Opps[[#This Row],[Close Date]],1)</f>
        <v>4</v>
      </c>
      <c r="R36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20" s="4" t="s">
        <v>7553</v>
      </c>
      <c r="T3620" s="4" t="s">
        <v>7554</v>
      </c>
      <c r="U3620" s="68">
        <v>45679</v>
      </c>
      <c r="V3620" s="347" t="s">
        <v>21</v>
      </c>
      <c r="W3620" s="9">
        <v>38764</v>
      </c>
      <c r="X3620" s="4" t="s">
        <v>12</v>
      </c>
      <c r="Y3620" s="4" t="s">
        <v>7108</v>
      </c>
      <c r="Z3620" s="68">
        <v>45598</v>
      </c>
    </row>
    <row r="3621" spans="1:26" ht="12.75" x14ac:dyDescent="0.35">
      <c r="A36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3621" s="181" t="str">
        <f>IF(All_Opps[[#This Row],[WeekMod]]&lt;&gt;"",CONCATENATE(All_Opps[[#This Row],[Opp Year]],"-",TEXT(All_Opps[[#This Row],[WeekMod]],"00#")),"")</f>
        <v>2025-053</v>
      </c>
      <c r="C36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3621" s="181" t="str">
        <f>CONCATENATE(All_Opps[[#This Row],[Opp Year]],"-",TEXT(All_Opps[[#This Row],[Week]],"00#"))</f>
        <v>2025-053</v>
      </c>
      <c r="E3621" s="181">
        <f>IFERROR(VALUE(RIGHT(All_Opps[[#This Row],[Opportunity Name]],2)),"")</f>
        <v>4</v>
      </c>
      <c r="F3621" s="181">
        <f>IFERROR(("20"&amp;LEFT(All_Opps[[#This Row],[Opportunity Name]],2))*1,"")</f>
        <v>2025</v>
      </c>
      <c r="G3621" s="181" t="str">
        <f>MID(All_Opps[[#This Row],[Opportunity Name]],3,2)</f>
        <v>07</v>
      </c>
      <c r="H3621" s="181" t="str">
        <f>LEFT(All_Opps[[#This Row],[Opportunity Name]],7)</f>
        <v>2507 An</v>
      </c>
      <c r="I3621" s="181" t="str" cm="1">
        <f t="array" ref="I36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21" s="181" t="str">
        <f>YEAR(All_Opps[[#This Row],[Close_Date]])&amp;"-"&amp;TEXT(MONTH(All_Opps[[#This Row],[Close_Date]]),"00")</f>
        <v>2025-01</v>
      </c>
      <c r="K3621" s="182">
        <f>All_Opps[[#This Row],[Created Date2]]*1</f>
        <v>45582</v>
      </c>
      <c r="L3621" s="183">
        <f>YEAR(All_Opps[[#This Row],[Created_Date]])</f>
        <v>2024</v>
      </c>
      <c r="M3621" s="184">
        <f>WEEKNUM(All_Opps[[#This Row],[Created_Date]],16)</f>
        <v>42</v>
      </c>
      <c r="N3621" s="182">
        <f>All_Opps[[#This Row],[Close Date]]*1</f>
        <v>45660</v>
      </c>
      <c r="O3621" s="185">
        <f>YEAR(All_Opps[[#This Row],[Close_Date]])</f>
        <v>2025</v>
      </c>
      <c r="P3621" s="183">
        <f>MONTH(All_Opps[[#This Row],[Close Date]])</f>
        <v>1</v>
      </c>
      <c r="Q3621" s="181">
        <f>WEEKNUM(All_Opps[[#This Row],[Close Date]],1)</f>
        <v>1</v>
      </c>
      <c r="R36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21" s="4" t="s">
        <v>7555</v>
      </c>
      <c r="T3621" s="4" t="s">
        <v>7556</v>
      </c>
      <c r="U3621" s="68">
        <v>45660</v>
      </c>
      <c r="V3621" s="347" t="s">
        <v>21</v>
      </c>
      <c r="W3621" s="9">
        <v>315471</v>
      </c>
      <c r="X3621" s="4" t="s">
        <v>13</v>
      </c>
      <c r="Y3621" s="4" t="s">
        <v>7108</v>
      </c>
      <c r="Z3621" s="68">
        <v>45582</v>
      </c>
    </row>
    <row r="3622" spans="1:26" ht="12.75" x14ac:dyDescent="0.35">
      <c r="A36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3622" s="181" t="str">
        <f>IF(All_Opps[[#This Row],[WeekMod]]&lt;&gt;"",CONCATENATE(All_Opps[[#This Row],[Opp Year]],"-",TEXT(All_Opps[[#This Row],[WeekMod]],"00#")),"")</f>
        <v>2025-054</v>
      </c>
      <c r="C36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3622" s="181" t="str">
        <f>CONCATENATE(All_Opps[[#This Row],[Opp Year]],"-",TEXT(All_Opps[[#This Row],[Week]],"00#"))</f>
        <v>2025-054</v>
      </c>
      <c r="E3622" s="181">
        <f>IFERROR(VALUE(RIGHT(All_Opps[[#This Row],[Opportunity Name]],2)),"")</f>
        <v>2</v>
      </c>
      <c r="F3622" s="181">
        <f>IFERROR(("20"&amp;LEFT(All_Opps[[#This Row],[Opportunity Name]],2))*1,"")</f>
        <v>2025</v>
      </c>
      <c r="G3622" s="181" t="str">
        <f>MID(All_Opps[[#This Row],[Opportunity Name]],3,2)</f>
        <v>08</v>
      </c>
      <c r="H3622" s="181" t="str">
        <f>LEFT(All_Opps[[#This Row],[Opportunity Name]],7)</f>
        <v>2508 Ea</v>
      </c>
      <c r="I3622" s="181" t="str" cm="1">
        <f t="array" ref="I36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22" s="181" t="str">
        <f>YEAR(All_Opps[[#This Row],[Close_Date]])&amp;"-"&amp;TEXT(MONTH(All_Opps[[#This Row],[Close_Date]]),"00")</f>
        <v>2025-01</v>
      </c>
      <c r="K3622" s="182">
        <f>All_Opps[[#This Row],[Created Date2]]*1</f>
        <v>45632</v>
      </c>
      <c r="L3622" s="183">
        <f>YEAR(All_Opps[[#This Row],[Created_Date]])</f>
        <v>2024</v>
      </c>
      <c r="M3622" s="184">
        <f>WEEKNUM(All_Opps[[#This Row],[Created_Date]],16)</f>
        <v>49</v>
      </c>
      <c r="N3622" s="182">
        <f>All_Opps[[#This Row],[Close Date]]*1</f>
        <v>45666</v>
      </c>
      <c r="O3622" s="185">
        <f>YEAR(All_Opps[[#This Row],[Close_Date]])</f>
        <v>2025</v>
      </c>
      <c r="P3622" s="183">
        <f>MONTH(All_Opps[[#This Row],[Close Date]])</f>
        <v>1</v>
      </c>
      <c r="Q3622" s="181">
        <f>WEEKNUM(All_Opps[[#This Row],[Close Date]],1)</f>
        <v>2</v>
      </c>
      <c r="R36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22" s="4" t="s">
        <v>7557</v>
      </c>
      <c r="T3622" s="4" t="s">
        <v>7558</v>
      </c>
      <c r="U3622" s="68">
        <v>45666</v>
      </c>
      <c r="V3622" s="347" t="s">
        <v>21</v>
      </c>
      <c r="W3622" s="342">
        <v>107541</v>
      </c>
      <c r="X3622" s="4" t="s">
        <v>159</v>
      </c>
      <c r="Y3622" s="4" t="s">
        <v>7108</v>
      </c>
      <c r="Z3622" s="68">
        <v>45632</v>
      </c>
    </row>
    <row r="3623" spans="1:26" ht="12.75" x14ac:dyDescent="0.35">
      <c r="A36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</v>
      </c>
      <c r="B3623" s="181" t="str">
        <f>IF(All_Opps[[#This Row],[WeekMod]]&lt;&gt;"",CONCATENATE(All_Opps[[#This Row],[Opp Year]],"-",TEXT(All_Opps[[#This Row],[WeekMod]],"00#")),"")</f>
        <v>2026-004</v>
      </c>
      <c r="C36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</v>
      </c>
      <c r="D3623" s="181" t="str">
        <f>CONCATENATE(All_Opps[[#This Row],[Opp Year]],"-",TEXT(All_Opps[[#This Row],[Week]],"00#"))</f>
        <v>2026-004</v>
      </c>
      <c r="E3623" s="181">
        <f>IFERROR(VALUE(RIGHT(All_Opps[[#This Row],[Opportunity Name]],2)),"")</f>
        <v>2</v>
      </c>
      <c r="F3623" s="181">
        <f>IFERROR(("20"&amp;LEFT(All_Opps[[#This Row],[Opportunity Name]],2))*1,"")</f>
        <v>2026</v>
      </c>
      <c r="G3623" s="181" t="str">
        <f>MID(All_Opps[[#This Row],[Opportunity Name]],3,2)</f>
        <v>09</v>
      </c>
      <c r="H3623" s="181" t="str">
        <f>LEFT(All_Opps[[#This Row],[Opportunity Name]],7)</f>
        <v>2609-02</v>
      </c>
      <c r="I3623" s="181" t="str" cm="1">
        <f t="array" ref="I36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23" s="181" t="str">
        <f>YEAR(All_Opps[[#This Row],[Close_Date]])&amp;"-"&amp;TEXT(MONTH(All_Opps[[#This Row],[Close_Date]]),"00")</f>
        <v>2025-01</v>
      </c>
      <c r="K3623" s="182">
        <f>All_Opps[[#This Row],[Created Date2]]*1</f>
        <v>45639</v>
      </c>
      <c r="L3623" s="183">
        <f>YEAR(All_Opps[[#This Row],[Created_Date]])</f>
        <v>2024</v>
      </c>
      <c r="M3623" s="184">
        <f>WEEKNUM(All_Opps[[#This Row],[Created_Date]],16)</f>
        <v>50</v>
      </c>
      <c r="N3623" s="182">
        <f>All_Opps[[#This Row],[Close Date]]*1</f>
        <v>45680</v>
      </c>
      <c r="O3623" s="185">
        <f>YEAR(All_Opps[[#This Row],[Close_Date]])</f>
        <v>2025</v>
      </c>
      <c r="P3623" s="183">
        <f>MONTH(All_Opps[[#This Row],[Close Date]])</f>
        <v>1</v>
      </c>
      <c r="Q3623" s="181">
        <f>WEEKNUM(All_Opps[[#This Row],[Close Date]],1)</f>
        <v>4</v>
      </c>
      <c r="R362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627</v>
      </c>
      <c r="S3623" s="4" t="s">
        <v>7559</v>
      </c>
      <c r="T3623" s="4" t="s">
        <v>7560</v>
      </c>
      <c r="U3623" s="68">
        <v>45680</v>
      </c>
      <c r="V3623" s="347" t="s">
        <v>19</v>
      </c>
      <c r="W3623" s="341">
        <v>130069</v>
      </c>
      <c r="X3623" s="4" t="s">
        <v>12</v>
      </c>
      <c r="Y3623" s="4" t="s">
        <v>328</v>
      </c>
      <c r="Z3623" s="68">
        <v>45639</v>
      </c>
    </row>
    <row r="3624" spans="1:26" ht="12.75" x14ac:dyDescent="0.35">
      <c r="A36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3624" s="181" t="str">
        <f>IF(All_Opps[[#This Row],[WeekMod]]&lt;&gt;"",CONCATENATE(All_Opps[[#This Row],[Opp Year]],"-",TEXT(All_Opps[[#This Row],[WeekMod]],"00#")),"")</f>
        <v>2025-057</v>
      </c>
      <c r="C36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3624" s="181" t="str">
        <f>CONCATENATE(All_Opps[[#This Row],[Opp Year]],"-",TEXT(All_Opps[[#This Row],[Week]],"00#"))</f>
        <v>2025-057</v>
      </c>
      <c r="E3624" s="181">
        <f>IFERROR(VALUE(RIGHT(All_Opps[[#This Row],[Opportunity Name]],2)),"")</f>
        <v>2</v>
      </c>
      <c r="F3624" s="181">
        <f>IFERROR(("20"&amp;LEFT(All_Opps[[#This Row],[Opportunity Name]],2))*1,"")</f>
        <v>2025</v>
      </c>
      <c r="G3624" s="181" t="str">
        <f>MID(All_Opps[[#This Row],[Opportunity Name]],3,2)</f>
        <v>07</v>
      </c>
      <c r="H3624" s="181" t="str">
        <f>LEFT(All_Opps[[#This Row],[Opportunity Name]],7)</f>
        <v>2507-18</v>
      </c>
      <c r="I3624" s="181" t="str" cm="1">
        <f t="array" ref="I36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24" s="181" t="str">
        <f>YEAR(All_Opps[[#This Row],[Close_Date]])&amp;"-"&amp;TEXT(MONTH(All_Opps[[#This Row],[Close_Date]]),"00")</f>
        <v>2025-01</v>
      </c>
      <c r="K3624" s="182">
        <f>All_Opps[[#This Row],[Created Date2]]*1</f>
        <v>45685</v>
      </c>
      <c r="L3624" s="183">
        <f>YEAR(All_Opps[[#This Row],[Created_Date]])</f>
        <v>2025</v>
      </c>
      <c r="M3624" s="184">
        <f>WEEKNUM(All_Opps[[#This Row],[Created_Date]],16)</f>
        <v>5</v>
      </c>
      <c r="N3624" s="182">
        <f>All_Opps[[#This Row],[Close Date]]*1</f>
        <v>45687</v>
      </c>
      <c r="O3624" s="185">
        <f>YEAR(All_Opps[[#This Row],[Close_Date]])</f>
        <v>2025</v>
      </c>
      <c r="P3624" s="183">
        <f>MONTH(All_Opps[[#This Row],[Close Date]])</f>
        <v>1</v>
      </c>
      <c r="Q3624" s="181">
        <f>WEEKNUM(All_Opps[[#This Row],[Close Date]],1)</f>
        <v>5</v>
      </c>
      <c r="R362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154</v>
      </c>
      <c r="S3624" s="4" t="s">
        <v>7561</v>
      </c>
      <c r="T3624" s="4" t="s">
        <v>7562</v>
      </c>
      <c r="U3624" s="68">
        <v>45687</v>
      </c>
      <c r="V3624" s="347" t="s">
        <v>19</v>
      </c>
      <c r="W3624" s="341">
        <v>74412</v>
      </c>
      <c r="X3624" s="4" t="s">
        <v>13</v>
      </c>
      <c r="Y3624" s="4" t="s">
        <v>328</v>
      </c>
      <c r="Z3624" s="68">
        <v>45685</v>
      </c>
    </row>
    <row r="3625" spans="1:26" ht="12.75" x14ac:dyDescent="0.35">
      <c r="A36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3625" s="181" t="str">
        <f>IF(All_Opps[[#This Row],[WeekMod]]&lt;&gt;"",CONCATENATE(All_Opps[[#This Row],[Opp Year]],"-",TEXT(All_Opps[[#This Row],[WeekMod]],"00#")),"")</f>
        <v>2025-051</v>
      </c>
      <c r="C36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3625" s="181" t="str">
        <f>CONCATENATE(All_Opps[[#This Row],[Opp Year]],"-",TEXT(All_Opps[[#This Row],[Week]],"00#"))</f>
        <v>2025-051</v>
      </c>
      <c r="E3625" s="181">
        <f>IFERROR(VALUE(RIGHT(All_Opps[[#This Row],[Opportunity Name]],2)),"")</f>
        <v>2</v>
      </c>
      <c r="F3625" s="181">
        <f>IFERROR(("20"&amp;LEFT(All_Opps[[#This Row],[Opportunity Name]],2))*1,"")</f>
        <v>2025</v>
      </c>
      <c r="G3625" s="181" t="str">
        <f>MID(All_Opps[[#This Row],[Opportunity Name]],3,2)</f>
        <v>07</v>
      </c>
      <c r="H3625" s="181" t="str">
        <f>LEFT(All_Opps[[#This Row],[Opportunity Name]],7)</f>
        <v>2507 Du</v>
      </c>
      <c r="I3625" s="181" t="str" cm="1">
        <f t="array" ref="I36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25" s="181" t="str">
        <f>YEAR(All_Opps[[#This Row],[Close_Date]])&amp;"-"&amp;TEXT(MONTH(All_Opps[[#This Row],[Close_Date]]),"00")</f>
        <v>2024-12</v>
      </c>
      <c r="K3625" s="182">
        <f>All_Opps[[#This Row],[Created Date2]]*1</f>
        <v>45634</v>
      </c>
      <c r="L3625" s="183">
        <f>YEAR(All_Opps[[#This Row],[Created_Date]])</f>
        <v>2024</v>
      </c>
      <c r="M3625" s="184">
        <f>WEEKNUM(All_Opps[[#This Row],[Created_Date]],16)</f>
        <v>50</v>
      </c>
      <c r="N3625" s="182">
        <f>All_Opps[[#This Row],[Close Date]]*1</f>
        <v>45641</v>
      </c>
      <c r="O3625" s="185">
        <f>YEAR(All_Opps[[#This Row],[Close_Date]])</f>
        <v>2024</v>
      </c>
      <c r="P3625" s="183">
        <f>MONTH(All_Opps[[#This Row],[Close Date]])</f>
        <v>12</v>
      </c>
      <c r="Q3625" s="181">
        <f>WEEKNUM(All_Opps[[#This Row],[Close Date]],1)</f>
        <v>51</v>
      </c>
      <c r="R362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25" s="4" t="s">
        <v>7563</v>
      </c>
      <c r="T3625" s="4" t="s">
        <v>7564</v>
      </c>
      <c r="U3625" s="68">
        <v>45641</v>
      </c>
      <c r="V3625" s="347" t="s">
        <v>18</v>
      </c>
      <c r="W3625" s="342">
        <v>33627</v>
      </c>
      <c r="X3625" s="4" t="s">
        <v>11</v>
      </c>
      <c r="Y3625" s="4" t="s">
        <v>7055</v>
      </c>
      <c r="Z3625" s="68">
        <v>45634</v>
      </c>
    </row>
    <row r="3626" spans="1:26" ht="12.75" x14ac:dyDescent="0.35">
      <c r="A36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3626" s="181" t="str">
        <f>IF(All_Opps[[#This Row],[WeekMod]]&lt;&gt;"",CONCATENATE(All_Opps[[#This Row],[Opp Year]],"-",TEXT(All_Opps[[#This Row],[WeekMod]],"00#")),"")</f>
        <v>2025-051</v>
      </c>
      <c r="C36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3626" s="181" t="str">
        <f>CONCATENATE(All_Opps[[#This Row],[Opp Year]],"-",TEXT(All_Opps[[#This Row],[Week]],"00#"))</f>
        <v>2025-051</v>
      </c>
      <c r="E3626" s="181">
        <f>IFERROR(VALUE(RIGHT(All_Opps[[#This Row],[Opportunity Name]],2)),"")</f>
        <v>2</v>
      </c>
      <c r="F3626" s="181">
        <f>IFERROR(("20"&amp;LEFT(All_Opps[[#This Row],[Opportunity Name]],2))*1,"")</f>
        <v>2025</v>
      </c>
      <c r="G3626" s="181" t="str">
        <f>MID(All_Opps[[#This Row],[Opportunity Name]],3,2)</f>
        <v>02</v>
      </c>
      <c r="H3626" s="181" t="str">
        <f>LEFT(All_Opps[[#This Row],[Opportunity Name]],7)</f>
        <v>2502-13</v>
      </c>
      <c r="I3626" s="181" t="str" cm="1">
        <f t="array" ref="I36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26" s="181" t="str">
        <f>YEAR(All_Opps[[#This Row],[Close_Date]])&amp;"-"&amp;TEXT(MONTH(All_Opps[[#This Row],[Close_Date]]),"00")</f>
        <v>2024-12</v>
      </c>
      <c r="K3626" s="182">
        <f>All_Opps[[#This Row],[Created Date2]]*1</f>
        <v>45598</v>
      </c>
      <c r="L3626" s="183">
        <f>YEAR(All_Opps[[#This Row],[Created_Date]])</f>
        <v>2024</v>
      </c>
      <c r="M3626" s="184">
        <f>WEEKNUM(All_Opps[[#This Row],[Created_Date]],16)</f>
        <v>45</v>
      </c>
      <c r="N3626" s="182">
        <f>All_Opps[[#This Row],[Close Date]]*1</f>
        <v>45647</v>
      </c>
      <c r="O3626" s="185">
        <f>YEAR(All_Opps[[#This Row],[Close_Date]])</f>
        <v>2024</v>
      </c>
      <c r="P3626" s="183">
        <f>MONTH(All_Opps[[#This Row],[Close Date]])</f>
        <v>12</v>
      </c>
      <c r="Q3626" s="181">
        <f>WEEKNUM(All_Opps[[#This Row],[Close Date]],1)</f>
        <v>51</v>
      </c>
      <c r="R362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91</v>
      </c>
      <c r="S3626" s="4" t="s">
        <v>7565</v>
      </c>
      <c r="T3626" s="4" t="s">
        <v>7566</v>
      </c>
      <c r="U3626" s="68">
        <v>45647</v>
      </c>
      <c r="V3626" s="347" t="s">
        <v>19</v>
      </c>
      <c r="W3626" s="9">
        <v>12035</v>
      </c>
      <c r="X3626" s="4" t="s">
        <v>13</v>
      </c>
      <c r="Y3626" s="4" t="s">
        <v>7055</v>
      </c>
      <c r="Z3626" s="68">
        <v>45598</v>
      </c>
    </row>
    <row r="3627" spans="1:26" ht="12.75" x14ac:dyDescent="0.35">
      <c r="A36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3627" s="181" t="str">
        <f>IF(All_Opps[[#This Row],[WeekMod]]&lt;&gt;"",CONCATENATE(All_Opps[[#This Row],[Opp Year]],"-",TEXT(All_Opps[[#This Row],[WeekMod]],"00#")),"")</f>
        <v>2025-055</v>
      </c>
      <c r="C36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3627" s="181" t="str">
        <f>CONCATENATE(All_Opps[[#This Row],[Opp Year]],"-",TEXT(All_Opps[[#This Row],[Week]],"00#"))</f>
        <v>2025-055</v>
      </c>
      <c r="E3627" s="181">
        <f>IFERROR(VALUE(RIGHT(All_Opps[[#This Row],[Opportunity Name]],2)),"")</f>
        <v>2</v>
      </c>
      <c r="F3627" s="181">
        <f>IFERROR(("20"&amp;LEFT(All_Opps[[#This Row],[Opportunity Name]],2))*1,"")</f>
        <v>2025</v>
      </c>
      <c r="G3627" s="181" t="str">
        <f>MID(All_Opps[[#This Row],[Opportunity Name]],3,2)</f>
        <v>01</v>
      </c>
      <c r="H3627" s="181" t="str">
        <f>LEFT(All_Opps[[#This Row],[Opportunity Name]],7)</f>
        <v>2501 No</v>
      </c>
      <c r="I3627" s="181" t="str" cm="1">
        <f t="array" ref="I36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27" s="181" t="str">
        <f>YEAR(All_Opps[[#This Row],[Close_Date]])&amp;"-"&amp;TEXT(MONTH(All_Opps[[#This Row],[Close_Date]]),"00")</f>
        <v>2025-01</v>
      </c>
      <c r="K3627" s="182">
        <f>All_Opps[[#This Row],[Created Date2]]*1</f>
        <v>45667</v>
      </c>
      <c r="L3627" s="183">
        <f>YEAR(All_Opps[[#This Row],[Created_Date]])</f>
        <v>2025</v>
      </c>
      <c r="M3627" s="184">
        <f>WEEKNUM(All_Opps[[#This Row],[Created_Date]],16)</f>
        <v>2</v>
      </c>
      <c r="N3627" s="182">
        <f>All_Opps[[#This Row],[Close Date]]*1</f>
        <v>45674</v>
      </c>
      <c r="O3627" s="185">
        <f>YEAR(All_Opps[[#This Row],[Close_Date]])</f>
        <v>2025</v>
      </c>
      <c r="P3627" s="183">
        <f>MONTH(All_Opps[[#This Row],[Close Date]])</f>
        <v>1</v>
      </c>
      <c r="Q3627" s="181">
        <f>WEEKNUM(All_Opps[[#This Row],[Close Date]],1)</f>
        <v>3</v>
      </c>
      <c r="R362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27" s="4" t="s">
        <v>7567</v>
      </c>
      <c r="T3627" s="4" t="s">
        <v>7568</v>
      </c>
      <c r="U3627" s="68">
        <v>45674</v>
      </c>
      <c r="V3627" s="347" t="s">
        <v>18</v>
      </c>
      <c r="W3627" s="342">
        <v>63452</v>
      </c>
      <c r="X3627" s="4" t="s">
        <v>15</v>
      </c>
      <c r="Y3627" s="4" t="s">
        <v>1285</v>
      </c>
      <c r="Z3627" s="68">
        <v>45667</v>
      </c>
    </row>
    <row r="3628" spans="1:26" ht="12.75" x14ac:dyDescent="0.35">
      <c r="A36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3628" s="181" t="str">
        <f>IF(All_Opps[[#This Row],[WeekMod]]&lt;&gt;"",CONCATENATE(All_Opps[[#This Row],[Opp Year]],"-",TEXT(All_Opps[[#This Row],[WeekMod]],"00#")),"")</f>
        <v>2025-053</v>
      </c>
      <c r="C36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3628" s="181" t="str">
        <f>CONCATENATE(All_Opps[[#This Row],[Opp Year]],"-",TEXT(All_Opps[[#This Row],[Week]],"00#"))</f>
        <v>2025-053</v>
      </c>
      <c r="E3628" s="181">
        <f>IFERROR(VALUE(RIGHT(All_Opps[[#This Row],[Opportunity Name]],2)),"")</f>
        <v>2</v>
      </c>
      <c r="F3628" s="181">
        <f>IFERROR(("20"&amp;LEFT(All_Opps[[#This Row],[Opportunity Name]],2))*1,"")</f>
        <v>2025</v>
      </c>
      <c r="G3628" s="181" t="str">
        <f>MID(All_Opps[[#This Row],[Opportunity Name]],3,2)</f>
        <v>10</v>
      </c>
      <c r="H3628" s="181" t="str">
        <f>LEFT(All_Opps[[#This Row],[Opportunity Name]],7)</f>
        <v>2510-07</v>
      </c>
      <c r="I3628" s="181" t="str" cm="1">
        <f t="array" ref="I36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28" s="181" t="str">
        <f>YEAR(All_Opps[[#This Row],[Close_Date]])&amp;"-"&amp;TEXT(MONTH(All_Opps[[#This Row],[Close_Date]]),"00")</f>
        <v>2025-01</v>
      </c>
      <c r="K3628" s="182">
        <f>All_Opps[[#This Row],[Created Date2]]*1</f>
        <v>45637</v>
      </c>
      <c r="L3628" s="183">
        <f>YEAR(All_Opps[[#This Row],[Created_Date]])</f>
        <v>2024</v>
      </c>
      <c r="M3628" s="184">
        <f>WEEKNUM(All_Opps[[#This Row],[Created_Date]],16)</f>
        <v>50</v>
      </c>
      <c r="N3628" s="182">
        <f>All_Opps[[#This Row],[Close Date]]*1</f>
        <v>45658</v>
      </c>
      <c r="O3628" s="185">
        <f>YEAR(All_Opps[[#This Row],[Close_Date]])</f>
        <v>2025</v>
      </c>
      <c r="P3628" s="183">
        <f>MONTH(All_Opps[[#This Row],[Close Date]])</f>
        <v>1</v>
      </c>
      <c r="Q3628" s="181">
        <f>WEEKNUM(All_Opps[[#This Row],[Close Date]],1)</f>
        <v>1</v>
      </c>
      <c r="R362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294</v>
      </c>
      <c r="S3628" s="4" t="s">
        <v>7569</v>
      </c>
      <c r="T3628" s="4" t="s">
        <v>7570</v>
      </c>
      <c r="U3628" s="68">
        <v>45658</v>
      </c>
      <c r="V3628" s="347" t="s">
        <v>19</v>
      </c>
      <c r="W3628" s="9">
        <v>58810</v>
      </c>
      <c r="X3628" s="4" t="s">
        <v>11</v>
      </c>
      <c r="Y3628" s="4" t="s">
        <v>1285</v>
      </c>
      <c r="Z3628" s="68">
        <v>45637</v>
      </c>
    </row>
    <row r="3629" spans="1:26" ht="12.75" x14ac:dyDescent="0.35">
      <c r="A36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3629" s="181" t="str">
        <f>IF(All_Opps[[#This Row],[WeekMod]]&lt;&gt;"",CONCATENATE(All_Opps[[#This Row],[Opp Year]],"-",TEXT(All_Opps[[#This Row],[WeekMod]],"00#")),"")</f>
        <v>2025-054</v>
      </c>
      <c r="C36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3629" s="181" t="str">
        <f>CONCATENATE(All_Opps[[#This Row],[Opp Year]],"-",TEXT(All_Opps[[#This Row],[Week]],"00#"))</f>
        <v>2025-054</v>
      </c>
      <c r="E3629" s="181">
        <f>IFERROR(VALUE(RIGHT(All_Opps[[#This Row],[Opportunity Name]],2)),"")</f>
        <v>2</v>
      </c>
      <c r="F3629" s="181">
        <f>IFERROR(("20"&amp;LEFT(All_Opps[[#This Row],[Opportunity Name]],2))*1,"")</f>
        <v>2025</v>
      </c>
      <c r="G3629" s="181" t="str">
        <f>MID(All_Opps[[#This Row],[Opportunity Name]],3,2)</f>
        <v>09</v>
      </c>
      <c r="H3629" s="181" t="str">
        <f>LEFT(All_Opps[[#This Row],[Opportunity Name]],7)</f>
        <v>2509 Ev</v>
      </c>
      <c r="I3629" s="181" t="str" cm="1">
        <f t="array" ref="I36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29" s="181" t="str">
        <f>YEAR(All_Opps[[#This Row],[Close_Date]])&amp;"-"&amp;TEXT(MONTH(All_Opps[[#This Row],[Close_Date]]),"00")</f>
        <v>2025-01</v>
      </c>
      <c r="K3629" s="182">
        <f>All_Opps[[#This Row],[Created Date2]]*1</f>
        <v>45648</v>
      </c>
      <c r="L3629" s="183">
        <f>YEAR(All_Opps[[#This Row],[Created_Date]])</f>
        <v>2024</v>
      </c>
      <c r="M3629" s="184">
        <f>WEEKNUM(All_Opps[[#This Row],[Created_Date]],16)</f>
        <v>52</v>
      </c>
      <c r="N3629" s="182">
        <f>All_Opps[[#This Row],[Close Date]]*1</f>
        <v>45666</v>
      </c>
      <c r="O3629" s="185">
        <f>YEAR(All_Opps[[#This Row],[Close_Date]])</f>
        <v>2025</v>
      </c>
      <c r="P3629" s="183">
        <f>MONTH(All_Opps[[#This Row],[Close Date]])</f>
        <v>1</v>
      </c>
      <c r="Q3629" s="181">
        <f>WEEKNUM(All_Opps[[#This Row],[Close Date]],1)</f>
        <v>2</v>
      </c>
      <c r="R362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29" s="4" t="s">
        <v>7571</v>
      </c>
      <c r="T3629" s="4" t="s">
        <v>7572</v>
      </c>
      <c r="U3629" s="68">
        <v>45666</v>
      </c>
      <c r="V3629" s="347" t="s">
        <v>18</v>
      </c>
      <c r="W3629" s="342">
        <v>40626</v>
      </c>
      <c r="X3629" s="4" t="s">
        <v>11</v>
      </c>
      <c r="Y3629" s="4" t="s">
        <v>7055</v>
      </c>
      <c r="Z3629" s="68">
        <v>45648</v>
      </c>
    </row>
    <row r="3630" spans="1:26" ht="12.75" x14ac:dyDescent="0.35">
      <c r="A36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3630" s="181" t="str">
        <f>IF(All_Opps[[#This Row],[WeekMod]]&lt;&gt;"",CONCATENATE(All_Opps[[#This Row],[Opp Year]],"-",TEXT(All_Opps[[#This Row],[WeekMod]],"00#")),"")</f>
        <v>2025-053</v>
      </c>
      <c r="C36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3630" s="181" t="str">
        <f>CONCATENATE(All_Opps[[#This Row],[Opp Year]],"-",TEXT(All_Opps[[#This Row],[Week]],"00#"))</f>
        <v>2025-053</v>
      </c>
      <c r="E3630" s="181">
        <f>IFERROR(VALUE(RIGHT(All_Opps[[#This Row],[Opportunity Name]],2)),"")</f>
        <v>1</v>
      </c>
      <c r="F3630" s="181">
        <f>IFERROR(("20"&amp;LEFT(All_Opps[[#This Row],[Opportunity Name]],2))*1,"")</f>
        <v>2025</v>
      </c>
      <c r="G3630" s="181" t="str">
        <f>MID(All_Opps[[#This Row],[Opportunity Name]],3,2)</f>
        <v>02</v>
      </c>
      <c r="H3630" s="181" t="str">
        <f>LEFT(All_Opps[[#This Row],[Opportunity Name]],7)</f>
        <v>2502-12</v>
      </c>
      <c r="I3630" s="181" t="str" cm="1">
        <f t="array" ref="I36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30" s="181" t="str">
        <f>YEAR(All_Opps[[#This Row],[Close_Date]])&amp;"-"&amp;TEXT(MONTH(All_Opps[[#This Row],[Close_Date]]),"00")</f>
        <v>2025-01</v>
      </c>
      <c r="K3630" s="182">
        <f>All_Opps[[#This Row],[Created Date2]]*1</f>
        <v>45661</v>
      </c>
      <c r="L3630" s="183">
        <f>YEAR(All_Opps[[#This Row],[Created_Date]])</f>
        <v>2025</v>
      </c>
      <c r="M3630" s="184">
        <f>WEEKNUM(All_Opps[[#This Row],[Created_Date]],16)</f>
        <v>2</v>
      </c>
      <c r="N3630" s="182">
        <f>All_Opps[[#This Row],[Close Date]]*1</f>
        <v>45661</v>
      </c>
      <c r="O3630" s="185">
        <f>YEAR(All_Opps[[#This Row],[Close_Date]])</f>
        <v>2025</v>
      </c>
      <c r="P3630" s="183">
        <f>MONTH(All_Opps[[#This Row],[Close Date]])</f>
        <v>1</v>
      </c>
      <c r="Q3630" s="181">
        <f>WEEKNUM(All_Opps[[#This Row],[Close Date]],1)</f>
        <v>1</v>
      </c>
      <c r="R363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30" s="4" t="s">
        <v>7573</v>
      </c>
      <c r="T3630" s="4" t="s">
        <v>7574</v>
      </c>
      <c r="U3630" s="68">
        <v>45661</v>
      </c>
      <c r="V3630" s="347" t="s">
        <v>23</v>
      </c>
      <c r="W3630" s="341">
        <v>6233</v>
      </c>
      <c r="X3630" s="4" t="s">
        <v>11</v>
      </c>
      <c r="Y3630" s="4" t="s">
        <v>328</v>
      </c>
      <c r="Z3630" s="68">
        <v>45661</v>
      </c>
    </row>
    <row r="3631" spans="1:26" ht="12.75" x14ac:dyDescent="0.35">
      <c r="A36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3631" s="181" t="str">
        <f>IF(All_Opps[[#This Row],[WeekMod]]&lt;&gt;"",CONCATENATE(All_Opps[[#This Row],[Opp Year]],"-",TEXT(All_Opps[[#This Row],[WeekMod]],"00#")),"")</f>
        <v>2025-054</v>
      </c>
      <c r="C36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3631" s="181" t="str">
        <f>CONCATENATE(All_Opps[[#This Row],[Opp Year]],"-",TEXT(All_Opps[[#This Row],[Week]],"00#"))</f>
        <v>2025-054</v>
      </c>
      <c r="E3631" s="181">
        <f>IFERROR(VALUE(RIGHT(All_Opps[[#This Row],[Opportunity Name]],2)),"")</f>
        <v>2</v>
      </c>
      <c r="F3631" s="181">
        <f>IFERROR(("20"&amp;LEFT(All_Opps[[#This Row],[Opportunity Name]],2))*1,"")</f>
        <v>2025</v>
      </c>
      <c r="G3631" s="181" t="str">
        <f>MID(All_Opps[[#This Row],[Opportunity Name]],3,2)</f>
        <v>08</v>
      </c>
      <c r="H3631" s="181" t="str">
        <f>LEFT(All_Opps[[#This Row],[Opportunity Name]],7)</f>
        <v>2508 Fe</v>
      </c>
      <c r="I3631" s="181" t="str" cm="1">
        <f t="array" ref="I36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31" s="181" t="str">
        <f>YEAR(All_Opps[[#This Row],[Close_Date]])&amp;"-"&amp;TEXT(MONTH(All_Opps[[#This Row],[Close_Date]]),"00")</f>
        <v>2025-01</v>
      </c>
      <c r="K3631" s="182">
        <f>All_Opps[[#This Row],[Created Date2]]*1</f>
        <v>45580</v>
      </c>
      <c r="L3631" s="183">
        <f>YEAR(All_Opps[[#This Row],[Created_Date]])</f>
        <v>2024</v>
      </c>
      <c r="M3631" s="184">
        <f>WEEKNUM(All_Opps[[#This Row],[Created_Date]],16)</f>
        <v>42</v>
      </c>
      <c r="N3631" s="182">
        <f>All_Opps[[#This Row],[Close Date]]*1</f>
        <v>45662</v>
      </c>
      <c r="O3631" s="185">
        <f>YEAR(All_Opps[[#This Row],[Close_Date]])</f>
        <v>2025</v>
      </c>
      <c r="P3631" s="183">
        <f>MONTH(All_Opps[[#This Row],[Close Date]])</f>
        <v>1</v>
      </c>
      <c r="Q3631" s="181">
        <f>WEEKNUM(All_Opps[[#This Row],[Close Date]],1)</f>
        <v>2</v>
      </c>
      <c r="R363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31" s="4" t="s">
        <v>7575</v>
      </c>
      <c r="T3631" s="4" t="s">
        <v>7576</v>
      </c>
      <c r="U3631" s="68">
        <v>45662</v>
      </c>
      <c r="V3631" s="347" t="s">
        <v>18</v>
      </c>
      <c r="W3631" s="341">
        <v>316782</v>
      </c>
      <c r="X3631" s="4" t="s">
        <v>15</v>
      </c>
      <c r="Y3631" s="4" t="s">
        <v>328</v>
      </c>
      <c r="Z3631" s="68">
        <v>45580</v>
      </c>
    </row>
    <row r="3632" spans="1:26" ht="12.75" x14ac:dyDescent="0.35">
      <c r="A36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3632" s="181" t="str">
        <f>IF(All_Opps[[#This Row],[WeekMod]]&lt;&gt;"",CONCATENATE(All_Opps[[#This Row],[Opp Year]],"-",TEXT(All_Opps[[#This Row],[WeekMod]],"00#")),"")</f>
        <v>2025-056</v>
      </c>
      <c r="C36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3632" s="181" t="str">
        <f>CONCATENATE(All_Opps[[#This Row],[Opp Year]],"-",TEXT(All_Opps[[#This Row],[Week]],"00#"))</f>
        <v>2025-056</v>
      </c>
      <c r="E3632" s="181">
        <f>IFERROR(VALUE(RIGHT(All_Opps[[#This Row],[Opportunity Name]],2)),"")</f>
        <v>5</v>
      </c>
      <c r="F3632" s="181">
        <f>IFERROR(("20"&amp;LEFT(All_Opps[[#This Row],[Opportunity Name]],2))*1,"")</f>
        <v>2025</v>
      </c>
      <c r="G3632" s="181" t="str">
        <f>MID(All_Opps[[#This Row],[Opportunity Name]],3,2)</f>
        <v>05</v>
      </c>
      <c r="H3632" s="181" t="str">
        <f>LEFT(All_Opps[[#This Row],[Opportunity Name]],7)</f>
        <v>2505 Be</v>
      </c>
      <c r="I3632" s="181" t="str" cm="1">
        <f t="array" ref="I36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32" s="181" t="str">
        <f>YEAR(All_Opps[[#This Row],[Close_Date]])&amp;"-"&amp;TEXT(MONTH(All_Opps[[#This Row],[Close_Date]]),"00")</f>
        <v>2025-01</v>
      </c>
      <c r="K3632" s="182">
        <f>All_Opps[[#This Row],[Created Date2]]*1</f>
        <v>45635</v>
      </c>
      <c r="L3632" s="183">
        <f>YEAR(All_Opps[[#This Row],[Created_Date]])</f>
        <v>2024</v>
      </c>
      <c r="M3632" s="184">
        <f>WEEKNUM(All_Opps[[#This Row],[Created_Date]],16)</f>
        <v>50</v>
      </c>
      <c r="N3632" s="182">
        <f>All_Opps[[#This Row],[Close Date]]*1</f>
        <v>45676</v>
      </c>
      <c r="O3632" s="185">
        <f>YEAR(All_Opps[[#This Row],[Close_Date]])</f>
        <v>2025</v>
      </c>
      <c r="P3632" s="183">
        <f>MONTH(All_Opps[[#This Row],[Close Date]])</f>
        <v>1</v>
      </c>
      <c r="Q3632" s="181">
        <f>WEEKNUM(All_Opps[[#This Row],[Close Date]],1)</f>
        <v>4</v>
      </c>
      <c r="R36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32" s="4" t="s">
        <v>7577</v>
      </c>
      <c r="T3632" s="4" t="s">
        <v>7578</v>
      </c>
      <c r="U3632" s="68">
        <v>45676</v>
      </c>
      <c r="V3632" s="347" t="s">
        <v>18</v>
      </c>
      <c r="W3632" s="341">
        <v>206377</v>
      </c>
      <c r="X3632" s="4" t="s">
        <v>12</v>
      </c>
      <c r="Y3632" s="4" t="s">
        <v>328</v>
      </c>
      <c r="Z3632" s="68">
        <v>45635</v>
      </c>
    </row>
    <row r="3633" spans="1:26" ht="12.75" x14ac:dyDescent="0.35">
      <c r="A36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3633" s="181" t="str">
        <f>IF(All_Opps[[#This Row],[WeekMod]]&lt;&gt;"",CONCATENATE(All_Opps[[#This Row],[Opp Year]],"-",TEXT(All_Opps[[#This Row],[WeekMod]],"00#")),"")</f>
        <v>2025-054</v>
      </c>
      <c r="C36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3633" s="181" t="str">
        <f>CONCATENATE(All_Opps[[#This Row],[Opp Year]],"-",TEXT(All_Opps[[#This Row],[Week]],"00#"))</f>
        <v>2025-054</v>
      </c>
      <c r="E3633" s="181">
        <f>IFERROR(VALUE(RIGHT(All_Opps[[#This Row],[Opportunity Name]],2)),"")</f>
        <v>2</v>
      </c>
      <c r="F3633" s="181">
        <f>IFERROR(("20"&amp;LEFT(All_Opps[[#This Row],[Opportunity Name]],2))*1,"")</f>
        <v>2025</v>
      </c>
      <c r="G3633" s="181" t="str">
        <f>MID(All_Opps[[#This Row],[Opportunity Name]],3,2)</f>
        <v>05</v>
      </c>
      <c r="H3633" s="181" t="str">
        <f>LEFT(All_Opps[[#This Row],[Opportunity Name]],7)</f>
        <v>2505-12</v>
      </c>
      <c r="I3633" s="181" t="str" cm="1">
        <f t="array" ref="I36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33" s="181" t="str">
        <f>YEAR(All_Opps[[#This Row],[Close_Date]])&amp;"-"&amp;TEXT(MONTH(All_Opps[[#This Row],[Close_Date]]),"00")</f>
        <v>2025-01</v>
      </c>
      <c r="K3633" s="182">
        <f>All_Opps[[#This Row],[Created Date2]]*1</f>
        <v>45665</v>
      </c>
      <c r="L3633" s="183">
        <f>YEAR(All_Opps[[#This Row],[Created_Date]])</f>
        <v>2025</v>
      </c>
      <c r="M3633" s="184">
        <f>WEEKNUM(All_Opps[[#This Row],[Created_Date]],16)</f>
        <v>2</v>
      </c>
      <c r="N3633" s="182">
        <f>All_Opps[[#This Row],[Close Date]]*1</f>
        <v>45666</v>
      </c>
      <c r="O3633" s="185">
        <f>YEAR(All_Opps[[#This Row],[Close_Date]])</f>
        <v>2025</v>
      </c>
      <c r="P3633" s="183">
        <f>MONTH(All_Opps[[#This Row],[Close Date]])</f>
        <v>1</v>
      </c>
      <c r="Q3633" s="181">
        <f>WEEKNUM(All_Opps[[#This Row],[Close Date]],1)</f>
        <v>2</v>
      </c>
      <c r="R363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113</v>
      </c>
      <c r="S3633" s="4" t="s">
        <v>7579</v>
      </c>
      <c r="T3633" s="4" t="s">
        <v>7580</v>
      </c>
      <c r="U3633" s="68">
        <v>45666</v>
      </c>
      <c r="V3633" s="347" t="s">
        <v>19</v>
      </c>
      <c r="W3633" s="341">
        <v>168450</v>
      </c>
      <c r="X3633" s="4" t="s">
        <v>5</v>
      </c>
      <c r="Y3633" s="4" t="s">
        <v>328</v>
      </c>
      <c r="Z3633" s="68">
        <v>45665</v>
      </c>
    </row>
    <row r="3634" spans="1:26" ht="12.75" x14ac:dyDescent="0.35">
      <c r="A36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3634" s="181" t="str">
        <f>IF(All_Opps[[#This Row],[WeekMod]]&lt;&gt;"",CONCATENATE(All_Opps[[#This Row],[Opp Year]],"-",TEXT(All_Opps[[#This Row],[WeekMod]],"00#")),"")</f>
        <v>2025-057</v>
      </c>
      <c r="C36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3634" s="181" t="str">
        <f>CONCATENATE(All_Opps[[#This Row],[Opp Year]],"-",TEXT(All_Opps[[#This Row],[Week]],"00#"))</f>
        <v>2025-057</v>
      </c>
      <c r="E3634" s="181">
        <f>IFERROR(VALUE(RIGHT(All_Opps[[#This Row],[Opportunity Name]],2)),"")</f>
        <v>2</v>
      </c>
      <c r="F3634" s="181">
        <f>IFERROR(("20"&amp;LEFT(All_Opps[[#This Row],[Opportunity Name]],2))*1,"")</f>
        <v>2025</v>
      </c>
      <c r="G3634" s="181" t="str">
        <f>MID(All_Opps[[#This Row],[Opportunity Name]],3,2)</f>
        <v>09</v>
      </c>
      <c r="H3634" s="181" t="str">
        <f>LEFT(All_Opps[[#This Row],[Opportunity Name]],7)</f>
        <v>2509 Ze</v>
      </c>
      <c r="I3634" s="181" t="str" cm="1">
        <f t="array" ref="I36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34" s="181" t="str">
        <f>YEAR(All_Opps[[#This Row],[Close_Date]])&amp;"-"&amp;TEXT(MONTH(All_Opps[[#This Row],[Close_Date]]),"00")</f>
        <v>2025-01</v>
      </c>
      <c r="K3634" s="182">
        <f>All_Opps[[#This Row],[Created Date2]]*1</f>
        <v>45680</v>
      </c>
      <c r="L3634" s="183">
        <f>YEAR(All_Opps[[#This Row],[Created_Date]])</f>
        <v>2025</v>
      </c>
      <c r="M3634" s="184">
        <f>WEEKNUM(All_Opps[[#This Row],[Created_Date]],16)</f>
        <v>4</v>
      </c>
      <c r="N3634" s="182">
        <f>All_Opps[[#This Row],[Close Date]]*1</f>
        <v>45687</v>
      </c>
      <c r="O3634" s="185">
        <f>YEAR(All_Opps[[#This Row],[Close_Date]])</f>
        <v>2025</v>
      </c>
      <c r="P3634" s="183">
        <f>MONTH(All_Opps[[#This Row],[Close Date]])</f>
        <v>1</v>
      </c>
      <c r="Q3634" s="181">
        <f>WEEKNUM(All_Opps[[#This Row],[Close Date]],1)</f>
        <v>5</v>
      </c>
      <c r="R363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34" s="4" t="s">
        <v>7581</v>
      </c>
      <c r="T3634" s="4" t="s">
        <v>7582</v>
      </c>
      <c r="U3634" s="68">
        <v>45687</v>
      </c>
      <c r="V3634" s="347" t="s">
        <v>18</v>
      </c>
      <c r="W3634" s="342">
        <v>75342</v>
      </c>
      <c r="X3634" s="4" t="s">
        <v>13</v>
      </c>
      <c r="Y3634" s="4" t="s">
        <v>7055</v>
      </c>
      <c r="Z3634" s="68">
        <v>45680</v>
      </c>
    </row>
    <row r="3635" spans="1:26" ht="12.75" x14ac:dyDescent="0.35">
      <c r="A36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3635" s="181" t="str">
        <f>IF(All_Opps[[#This Row],[WeekMod]]&lt;&gt;"",CONCATENATE(All_Opps[[#This Row],[Opp Year]],"-",TEXT(All_Opps[[#This Row],[WeekMod]],"00#")),"")</f>
        <v>2025-052</v>
      </c>
      <c r="C36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3635" s="181" t="str">
        <f>CONCATENATE(All_Opps[[#This Row],[Opp Year]],"-",TEXT(All_Opps[[#This Row],[Week]],"00#"))</f>
        <v>2025-052</v>
      </c>
      <c r="E3635" s="181">
        <f>IFERROR(VALUE(RIGHT(All_Opps[[#This Row],[Opportunity Name]],2)),"")</f>
        <v>6</v>
      </c>
      <c r="F3635" s="181">
        <f>IFERROR(("20"&amp;LEFT(All_Opps[[#This Row],[Opportunity Name]],2))*1,"")</f>
        <v>2025</v>
      </c>
      <c r="G3635" s="181" t="str">
        <f>MID(All_Opps[[#This Row],[Opportunity Name]],3,2)</f>
        <v>09</v>
      </c>
      <c r="H3635" s="181" t="str">
        <f>LEFT(All_Opps[[#This Row],[Opportunity Name]],7)</f>
        <v>2509 Ub</v>
      </c>
      <c r="I3635" s="181" t="str" cm="1">
        <f t="array" ref="I36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35" s="181" t="str">
        <f>YEAR(All_Opps[[#This Row],[Close_Date]])&amp;"-"&amp;TEXT(MONTH(All_Opps[[#This Row],[Close_Date]]),"00")</f>
        <v>2024-12</v>
      </c>
      <c r="K3635" s="182">
        <f>All_Opps[[#This Row],[Created Date2]]*1</f>
        <v>45648</v>
      </c>
      <c r="L3635" s="183">
        <f>YEAR(All_Opps[[#This Row],[Created_Date]])</f>
        <v>2024</v>
      </c>
      <c r="M3635" s="184">
        <f>WEEKNUM(All_Opps[[#This Row],[Created_Date]],16)</f>
        <v>52</v>
      </c>
      <c r="N3635" s="182">
        <f>All_Opps[[#This Row],[Close Date]]*1</f>
        <v>45649</v>
      </c>
      <c r="O3635" s="185">
        <f>YEAR(All_Opps[[#This Row],[Close_Date]])</f>
        <v>2024</v>
      </c>
      <c r="P3635" s="183">
        <f>MONTH(All_Opps[[#This Row],[Close Date]])</f>
        <v>12</v>
      </c>
      <c r="Q3635" s="181">
        <f>WEEKNUM(All_Opps[[#This Row],[Close Date]],1)</f>
        <v>52</v>
      </c>
      <c r="R363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35" s="4" t="s">
        <v>7583</v>
      </c>
      <c r="T3635" s="4" t="s">
        <v>7584</v>
      </c>
      <c r="U3635" s="68">
        <v>45649</v>
      </c>
      <c r="V3635" s="347" t="s">
        <v>18</v>
      </c>
      <c r="W3635" s="342">
        <v>63734</v>
      </c>
      <c r="X3635" s="4" t="s">
        <v>176</v>
      </c>
      <c r="Y3635" s="4" t="s">
        <v>1285</v>
      </c>
      <c r="Z3635" s="68">
        <v>45648</v>
      </c>
    </row>
    <row r="3636" spans="1:26" ht="12.75" x14ac:dyDescent="0.35">
      <c r="A36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3636" s="181" t="str">
        <f>IF(All_Opps[[#This Row],[WeekMod]]&lt;&gt;"",CONCATENATE(All_Opps[[#This Row],[Opp Year]],"-",TEXT(All_Opps[[#This Row],[WeekMod]],"00#")),"")</f>
        <v>2025-058</v>
      </c>
      <c r="C36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3636" s="181" t="str">
        <f>CONCATENATE(All_Opps[[#This Row],[Opp Year]],"-",TEXT(All_Opps[[#This Row],[Week]],"00#"))</f>
        <v>2025-058</v>
      </c>
      <c r="E3636" s="181">
        <f>IFERROR(VALUE(RIGHT(All_Opps[[#This Row],[Opportunity Name]],2)),"")</f>
        <v>2</v>
      </c>
      <c r="F3636" s="181">
        <f>IFERROR(("20"&amp;LEFT(All_Opps[[#This Row],[Opportunity Name]],2))*1,"")</f>
        <v>2025</v>
      </c>
      <c r="G3636" s="181" t="str">
        <f>MID(All_Opps[[#This Row],[Opportunity Name]],3,2)</f>
        <v>09</v>
      </c>
      <c r="H3636" s="181" t="str">
        <f>LEFT(All_Opps[[#This Row],[Opportunity Name]],7)</f>
        <v>2509-16</v>
      </c>
      <c r="I3636" s="181" t="str" cm="1">
        <f t="array" ref="I36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36" s="181" t="str">
        <f>YEAR(All_Opps[[#This Row],[Close_Date]])&amp;"-"&amp;TEXT(MONTH(All_Opps[[#This Row],[Close_Date]]),"00")</f>
        <v>2025-02</v>
      </c>
      <c r="K3636" s="182">
        <f>All_Opps[[#This Row],[Created Date2]]*1</f>
        <v>45686</v>
      </c>
      <c r="L3636" s="183">
        <f>YEAR(All_Opps[[#This Row],[Created_Date]])</f>
        <v>2025</v>
      </c>
      <c r="M3636" s="184">
        <f>WEEKNUM(All_Opps[[#This Row],[Created_Date]],16)</f>
        <v>5</v>
      </c>
      <c r="N3636" s="182">
        <f>All_Opps[[#This Row],[Close Date]]*1</f>
        <v>45693</v>
      </c>
      <c r="O3636" s="185">
        <f>YEAR(All_Opps[[#This Row],[Close_Date]])</f>
        <v>2025</v>
      </c>
      <c r="P3636" s="183">
        <f>MONTH(All_Opps[[#This Row],[Close Date]])</f>
        <v>2</v>
      </c>
      <c r="Q3636" s="181">
        <f>WEEKNUM(All_Opps[[#This Row],[Close Date]],1)</f>
        <v>6</v>
      </c>
      <c r="R363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215</v>
      </c>
      <c r="S3636" s="4" t="s">
        <v>7585</v>
      </c>
      <c r="T3636" s="4" t="s">
        <v>7586</v>
      </c>
      <c r="U3636" s="68">
        <v>45693</v>
      </c>
      <c r="V3636" s="347" t="s">
        <v>19</v>
      </c>
      <c r="W3636" s="9">
        <v>97360</v>
      </c>
      <c r="X3636" s="4" t="s">
        <v>13</v>
      </c>
      <c r="Y3636" s="4" t="s">
        <v>1285</v>
      </c>
      <c r="Z3636" s="68">
        <v>45686</v>
      </c>
    </row>
    <row r="3637" spans="1:26" ht="12.75" x14ac:dyDescent="0.35">
      <c r="A36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3637" s="181" t="str">
        <f>IF(All_Opps[[#This Row],[WeekMod]]&lt;&gt;"",CONCATENATE(All_Opps[[#This Row],[Opp Year]],"-",TEXT(All_Opps[[#This Row],[WeekMod]],"00#")),"")</f>
        <v>2025-055</v>
      </c>
      <c r="C36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3637" s="181" t="str">
        <f>CONCATENATE(All_Opps[[#This Row],[Opp Year]],"-",TEXT(All_Opps[[#This Row],[Week]],"00#"))</f>
        <v>2025-055</v>
      </c>
      <c r="E3637" s="181">
        <f>IFERROR(VALUE(RIGHT(All_Opps[[#This Row],[Opportunity Name]],2)),"")</f>
        <v>2</v>
      </c>
      <c r="F3637" s="181">
        <f>IFERROR(("20"&amp;LEFT(All_Opps[[#This Row],[Opportunity Name]],2))*1,"")</f>
        <v>2025</v>
      </c>
      <c r="G3637" s="181" t="str">
        <f>MID(All_Opps[[#This Row],[Opportunity Name]],3,2)</f>
        <v>08</v>
      </c>
      <c r="H3637" s="181" t="str">
        <f>LEFT(All_Opps[[#This Row],[Opportunity Name]],7)</f>
        <v>2508 Br</v>
      </c>
      <c r="I3637" s="181" t="str" cm="1">
        <f t="array" ref="I36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37" s="181" t="str">
        <f>YEAR(All_Opps[[#This Row],[Close_Date]])&amp;"-"&amp;TEXT(MONTH(All_Opps[[#This Row],[Close_Date]]),"00")</f>
        <v>2025-01</v>
      </c>
      <c r="K3637" s="182">
        <f>All_Opps[[#This Row],[Created Date2]]*1</f>
        <v>45644</v>
      </c>
      <c r="L3637" s="183">
        <f>YEAR(All_Opps[[#This Row],[Created_Date]])</f>
        <v>2024</v>
      </c>
      <c r="M3637" s="184">
        <f>WEEKNUM(All_Opps[[#This Row],[Created_Date]],16)</f>
        <v>51</v>
      </c>
      <c r="N3637" s="182">
        <f>All_Opps[[#This Row],[Close Date]]*1</f>
        <v>45675</v>
      </c>
      <c r="O3637" s="185">
        <f>YEAR(All_Opps[[#This Row],[Close_Date]])</f>
        <v>2025</v>
      </c>
      <c r="P3637" s="183">
        <f>MONTH(All_Opps[[#This Row],[Close Date]])</f>
        <v>1</v>
      </c>
      <c r="Q3637" s="181">
        <f>WEEKNUM(All_Opps[[#This Row],[Close Date]],1)</f>
        <v>3</v>
      </c>
      <c r="R363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37" s="4" t="s">
        <v>7587</v>
      </c>
      <c r="T3637" s="4" t="s">
        <v>7588</v>
      </c>
      <c r="U3637" s="68">
        <v>45675</v>
      </c>
      <c r="V3637" s="347" t="s">
        <v>18</v>
      </c>
      <c r="W3637" s="342">
        <v>59524</v>
      </c>
      <c r="X3637" s="4" t="s">
        <v>5</v>
      </c>
      <c r="Y3637" s="4" t="s">
        <v>7055</v>
      </c>
      <c r="Z3637" s="68">
        <v>45644</v>
      </c>
    </row>
    <row r="3638" spans="1:26" ht="12.75" x14ac:dyDescent="0.35">
      <c r="A36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</v>
      </c>
      <c r="B3638" s="181" t="str">
        <f>IF(All_Opps[[#This Row],[WeekMod]]&lt;&gt;"",CONCATENATE(All_Opps[[#This Row],[Opp Year]],"-",TEXT(All_Opps[[#This Row],[WeekMod]],"00#")),"")</f>
        <v>2026-001</v>
      </c>
      <c r="C36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638" s="181" t="str">
        <f>CONCATENATE(All_Opps[[#This Row],[Opp Year]],"-",TEXT(All_Opps[[#This Row],[Week]],"00#"))</f>
        <v>2026-001</v>
      </c>
      <c r="E3638" s="181">
        <f>IFERROR(VALUE(RIGHT(All_Opps[[#This Row],[Opportunity Name]],2)),"")</f>
        <v>5</v>
      </c>
      <c r="F3638" s="181">
        <f>IFERROR(("20"&amp;LEFT(All_Opps[[#This Row],[Opportunity Name]],2))*1,"")</f>
        <v>2026</v>
      </c>
      <c r="G3638" s="181" t="str">
        <f>MID(All_Opps[[#This Row],[Opportunity Name]],3,2)</f>
        <v>09</v>
      </c>
      <c r="H3638" s="181" t="str">
        <f>LEFT(All_Opps[[#This Row],[Opportunity Name]],7)</f>
        <v>2609 Ca</v>
      </c>
      <c r="I3638" s="181" t="str" cm="1">
        <f t="array" ref="I36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38" s="181" t="str">
        <f>YEAR(All_Opps[[#This Row],[Close_Date]])&amp;"-"&amp;TEXT(MONTH(All_Opps[[#This Row],[Close_Date]]),"00")</f>
        <v>2025-01</v>
      </c>
      <c r="K3638" s="182">
        <f>All_Opps[[#This Row],[Created Date2]]*1</f>
        <v>45643</v>
      </c>
      <c r="L3638" s="183">
        <f>YEAR(All_Opps[[#This Row],[Created_Date]])</f>
        <v>2024</v>
      </c>
      <c r="M3638" s="184">
        <f>WEEKNUM(All_Opps[[#This Row],[Created_Date]],16)</f>
        <v>51</v>
      </c>
      <c r="N3638" s="182">
        <f>All_Opps[[#This Row],[Close Date]]*1</f>
        <v>45660</v>
      </c>
      <c r="O3638" s="185">
        <f>YEAR(All_Opps[[#This Row],[Close_Date]])</f>
        <v>2025</v>
      </c>
      <c r="P3638" s="183">
        <f>MONTH(All_Opps[[#This Row],[Close Date]])</f>
        <v>1</v>
      </c>
      <c r="Q3638" s="181">
        <f>WEEKNUM(All_Opps[[#This Row],[Close Date]],1)</f>
        <v>1</v>
      </c>
      <c r="R363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38" s="4" t="s">
        <v>7589</v>
      </c>
      <c r="T3638" s="4" t="s">
        <v>7590</v>
      </c>
      <c r="U3638" s="68">
        <v>45660</v>
      </c>
      <c r="V3638" s="347" t="s">
        <v>21</v>
      </c>
      <c r="W3638" s="342">
        <v>266225</v>
      </c>
      <c r="X3638" s="4" t="s">
        <v>13</v>
      </c>
      <c r="Y3638" s="4" t="s">
        <v>1285</v>
      </c>
      <c r="Z3638" s="68">
        <v>45643</v>
      </c>
    </row>
    <row r="3639" spans="1:26" ht="12.75" x14ac:dyDescent="0.35">
      <c r="A36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3639" s="181" t="str">
        <f>IF(All_Opps[[#This Row],[WeekMod]]&lt;&gt;"",CONCATENATE(All_Opps[[#This Row],[Opp Year]],"-",TEXT(All_Opps[[#This Row],[WeekMod]],"00#")),"")</f>
        <v>2025-053</v>
      </c>
      <c r="C36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3639" s="181" t="str">
        <f>CONCATENATE(All_Opps[[#This Row],[Opp Year]],"-",TEXT(All_Opps[[#This Row],[Week]],"00#"))</f>
        <v>2025-053</v>
      </c>
      <c r="E3639" s="181">
        <f>IFERROR(VALUE(RIGHT(All_Opps[[#This Row],[Opportunity Name]],2)),"")</f>
        <v>10</v>
      </c>
      <c r="F3639" s="181">
        <f>IFERROR(("20"&amp;LEFT(All_Opps[[#This Row],[Opportunity Name]],2))*1,"")</f>
        <v>2025</v>
      </c>
      <c r="G3639" s="181" t="str">
        <f>MID(All_Opps[[#This Row],[Opportunity Name]],3,2)</f>
        <v>03</v>
      </c>
      <c r="H3639" s="181" t="str">
        <f>LEFT(All_Opps[[#This Row],[Opportunity Name]],7)</f>
        <v>2503 Ra</v>
      </c>
      <c r="I3639" s="181" t="str" cm="1">
        <f t="array" ref="I36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39" s="181" t="str">
        <f>YEAR(All_Opps[[#This Row],[Close_Date]])&amp;"-"&amp;TEXT(MONTH(All_Opps[[#This Row],[Close_Date]]),"00")</f>
        <v>2024-12</v>
      </c>
      <c r="K3639" s="182">
        <f>All_Opps[[#This Row],[Created Date2]]*1</f>
        <v>45647</v>
      </c>
      <c r="L3639" s="183">
        <f>YEAR(All_Opps[[#This Row],[Created_Date]])</f>
        <v>2024</v>
      </c>
      <c r="M3639" s="184">
        <f>WEEKNUM(All_Opps[[#This Row],[Created_Date]],16)</f>
        <v>52</v>
      </c>
      <c r="N3639" s="182">
        <f>All_Opps[[#This Row],[Close Date]]*1</f>
        <v>45657</v>
      </c>
      <c r="O3639" s="185">
        <f>YEAR(All_Opps[[#This Row],[Close_Date]])</f>
        <v>2024</v>
      </c>
      <c r="P3639" s="183">
        <f>MONTH(All_Opps[[#This Row],[Close Date]])</f>
        <v>12</v>
      </c>
      <c r="Q3639" s="181">
        <f>WEEKNUM(All_Opps[[#This Row],[Close Date]],1)</f>
        <v>53</v>
      </c>
      <c r="R363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39" s="4" t="s">
        <v>7591</v>
      </c>
      <c r="T3639" s="4" t="s">
        <v>7592</v>
      </c>
      <c r="U3639" s="68">
        <v>45657</v>
      </c>
      <c r="V3639" s="347" t="s">
        <v>18</v>
      </c>
      <c r="W3639" s="342">
        <v>187352</v>
      </c>
      <c r="X3639" s="4" t="s">
        <v>12</v>
      </c>
      <c r="Y3639" s="4" t="s">
        <v>1285</v>
      </c>
      <c r="Z3639" s="68">
        <v>45647</v>
      </c>
    </row>
    <row r="3640" spans="1:26" ht="12.75" x14ac:dyDescent="0.35">
      <c r="A36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</v>
      </c>
      <c r="B3640" s="181" t="str">
        <f>IF(All_Opps[[#This Row],[WeekMod]]&lt;&gt;"",CONCATENATE(All_Opps[[#This Row],[Opp Year]],"-",TEXT(All_Opps[[#This Row],[WeekMod]],"00#")),"")</f>
        <v>2026-004</v>
      </c>
      <c r="C36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</v>
      </c>
      <c r="D3640" s="181" t="str">
        <f>CONCATENATE(All_Opps[[#This Row],[Opp Year]],"-",TEXT(All_Opps[[#This Row],[Week]],"00#"))</f>
        <v>2026-004</v>
      </c>
      <c r="E3640" s="181">
        <f>IFERROR(VALUE(RIGHT(All_Opps[[#This Row],[Opportunity Name]],2)),"")</f>
        <v>2</v>
      </c>
      <c r="F3640" s="181">
        <f>IFERROR(("20"&amp;LEFT(All_Opps[[#This Row],[Opportunity Name]],2))*1,"")</f>
        <v>2026</v>
      </c>
      <c r="G3640" s="181" t="str">
        <f>MID(All_Opps[[#This Row],[Opportunity Name]],3,2)</f>
        <v>08</v>
      </c>
      <c r="H3640" s="181" t="str">
        <f>LEFT(All_Opps[[#This Row],[Opportunity Name]],7)</f>
        <v>2608-01</v>
      </c>
      <c r="I3640" s="181" t="str" cm="1">
        <f t="array" ref="I36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40" s="181" t="str">
        <f>YEAR(All_Opps[[#This Row],[Close_Date]])&amp;"-"&amp;TEXT(MONTH(All_Opps[[#This Row],[Close_Date]]),"00")</f>
        <v>2025-01</v>
      </c>
      <c r="K3640" s="182">
        <f>All_Opps[[#This Row],[Created Date2]]*1</f>
        <v>45645</v>
      </c>
      <c r="L3640" s="183">
        <f>YEAR(All_Opps[[#This Row],[Created_Date]])</f>
        <v>2024</v>
      </c>
      <c r="M3640" s="184">
        <f>WEEKNUM(All_Opps[[#This Row],[Created_Date]],16)</f>
        <v>51</v>
      </c>
      <c r="N3640" s="182">
        <f>All_Opps[[#This Row],[Close Date]]*1</f>
        <v>45677</v>
      </c>
      <c r="O3640" s="185">
        <f>YEAR(All_Opps[[#This Row],[Close_Date]])</f>
        <v>2025</v>
      </c>
      <c r="P3640" s="183">
        <f>MONTH(All_Opps[[#This Row],[Close Date]])</f>
        <v>1</v>
      </c>
      <c r="Q3640" s="181">
        <f>WEEKNUM(All_Opps[[#This Row],[Close Date]],1)</f>
        <v>4</v>
      </c>
      <c r="R364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590</v>
      </c>
      <c r="S3640" s="4" t="s">
        <v>7593</v>
      </c>
      <c r="T3640" s="4" t="s">
        <v>7594</v>
      </c>
      <c r="U3640" s="68">
        <v>45677</v>
      </c>
      <c r="V3640" s="347" t="s">
        <v>19</v>
      </c>
      <c r="W3640" s="341">
        <v>143921</v>
      </c>
      <c r="X3640" s="4" t="s">
        <v>13</v>
      </c>
      <c r="Y3640" s="4" t="s">
        <v>328</v>
      </c>
      <c r="Z3640" s="68">
        <v>45645</v>
      </c>
    </row>
    <row r="3641" spans="1:26" ht="12.75" x14ac:dyDescent="0.35">
      <c r="A36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</v>
      </c>
      <c r="B3641" s="181" t="str">
        <f>IF(All_Opps[[#This Row],[WeekMod]]&lt;&gt;"",CONCATENATE(All_Opps[[#This Row],[Opp Year]],"-",TEXT(All_Opps[[#This Row],[WeekMod]],"00#")),"")</f>
        <v>2026-008</v>
      </c>
      <c r="C36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</v>
      </c>
      <c r="D3641" s="181" t="str">
        <f>CONCATENATE(All_Opps[[#This Row],[Opp Year]],"-",TEXT(All_Opps[[#This Row],[Week]],"00#"))</f>
        <v>2026-008</v>
      </c>
      <c r="E3641" s="181">
        <f>IFERROR(VALUE(RIGHT(All_Opps[[#This Row],[Opportunity Name]],2)),"")</f>
        <v>2</v>
      </c>
      <c r="F3641" s="181">
        <f>IFERROR(("20"&amp;LEFT(All_Opps[[#This Row],[Opportunity Name]],2))*1,"")</f>
        <v>2026</v>
      </c>
      <c r="G3641" s="181" t="str">
        <f>MID(All_Opps[[#This Row],[Opportunity Name]],3,2)</f>
        <v>08</v>
      </c>
      <c r="H3641" s="181" t="str">
        <f>LEFT(All_Opps[[#This Row],[Opportunity Name]],7)</f>
        <v>2608-01</v>
      </c>
      <c r="I3641" s="181" t="str" cm="1">
        <f t="array" ref="I36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41" s="181" t="str">
        <f>YEAR(All_Opps[[#This Row],[Close_Date]])&amp;"-"&amp;TEXT(MONTH(All_Opps[[#This Row],[Close_Date]]),"00")</f>
        <v>2025-02</v>
      </c>
      <c r="K3641" s="182">
        <f>All_Opps[[#This Row],[Created Date2]]*1</f>
        <v>45706</v>
      </c>
      <c r="L3641" s="183">
        <f>YEAR(All_Opps[[#This Row],[Created_Date]])</f>
        <v>2025</v>
      </c>
      <c r="M3641" s="184">
        <f>WEEKNUM(All_Opps[[#This Row],[Created_Date]],16)</f>
        <v>8</v>
      </c>
      <c r="N3641" s="182">
        <f>All_Opps[[#This Row],[Close Date]]*1</f>
        <v>45706</v>
      </c>
      <c r="O3641" s="185">
        <f>YEAR(All_Opps[[#This Row],[Close_Date]])</f>
        <v>2025</v>
      </c>
      <c r="P3641" s="183">
        <f>MONTH(All_Opps[[#This Row],[Close Date]])</f>
        <v>2</v>
      </c>
      <c r="Q3641" s="181">
        <f>WEEKNUM(All_Opps[[#This Row],[Close Date]],1)</f>
        <v>8</v>
      </c>
      <c r="R364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529</v>
      </c>
      <c r="S3641" s="4" t="s">
        <v>7595</v>
      </c>
      <c r="T3641" s="4" t="s">
        <v>7596</v>
      </c>
      <c r="U3641" s="68">
        <v>45706</v>
      </c>
      <c r="V3641" s="347" t="s">
        <v>19</v>
      </c>
      <c r="W3641" s="341">
        <v>152021</v>
      </c>
      <c r="X3641" s="4" t="s">
        <v>15</v>
      </c>
      <c r="Y3641" s="4" t="s">
        <v>328</v>
      </c>
      <c r="Z3641" s="68">
        <v>45706</v>
      </c>
    </row>
    <row r="3642" spans="1:26" ht="12.75" x14ac:dyDescent="0.35">
      <c r="A364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642" s="181" t="str">
        <f>IF(All_Opps[[#This Row],[WeekMod]]&lt;&gt;"",CONCATENATE(All_Opps[[#This Row],[Opp Year]],"-",TEXT(All_Opps[[#This Row],[WeekMod]],"00#")),"")</f>
        <v/>
      </c>
      <c r="C36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642" s="181" t="str">
        <f>CONCATENATE(All_Opps[[#This Row],[Opp Year]],"-",TEXT(All_Opps[[#This Row],[Week]],"00#"))</f>
        <v>2026-001</v>
      </c>
      <c r="E3642" s="181">
        <f>IFERROR(VALUE(RIGHT(All_Opps[[#This Row],[Opportunity Name]],2)),"")</f>
        <v>1</v>
      </c>
      <c r="F3642" s="181">
        <f>IFERROR(("20"&amp;LEFT(All_Opps[[#This Row],[Opportunity Name]],2))*1,"")</f>
        <v>2026</v>
      </c>
      <c r="G3642" s="181" t="str">
        <f>MID(All_Opps[[#This Row],[Opportunity Name]],3,2)</f>
        <v>01</v>
      </c>
      <c r="H3642" s="181" t="str">
        <f>LEFT(All_Opps[[#This Row],[Opportunity Name]],7)</f>
        <v>2601-02</v>
      </c>
      <c r="I3642" s="181" t="str" cm="1">
        <f t="array" ref="I36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42" s="181" t="str">
        <f>YEAR(All_Opps[[#This Row],[Close_Date]])&amp;"-"&amp;TEXT(MONTH(All_Opps[[#This Row],[Close_Date]]),"00")</f>
        <v>2024-12</v>
      </c>
      <c r="K3642" s="182">
        <f>All_Opps[[#This Row],[Created Date2]]*1</f>
        <v>45645</v>
      </c>
      <c r="L3642" s="183">
        <f>YEAR(All_Opps[[#This Row],[Created_Date]])</f>
        <v>2024</v>
      </c>
      <c r="M3642" s="184">
        <f>WEEKNUM(All_Opps[[#This Row],[Created_Date]],16)</f>
        <v>51</v>
      </c>
      <c r="N3642" s="182">
        <f>All_Opps[[#This Row],[Close Date]]*1</f>
        <v>45657</v>
      </c>
      <c r="O3642" s="185">
        <f>YEAR(All_Opps[[#This Row],[Close_Date]])</f>
        <v>2024</v>
      </c>
      <c r="P3642" s="183">
        <f>MONTH(All_Opps[[#This Row],[Close Date]])</f>
        <v>12</v>
      </c>
      <c r="Q3642" s="181">
        <f>WEEKNUM(All_Opps[[#This Row],[Close Date]],1)</f>
        <v>53</v>
      </c>
      <c r="R364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378</v>
      </c>
      <c r="S3642" s="4" t="s">
        <v>7597</v>
      </c>
      <c r="T3642" s="4" t="s">
        <v>7598</v>
      </c>
      <c r="U3642" s="68">
        <v>45657</v>
      </c>
      <c r="V3642" s="347" t="s">
        <v>19</v>
      </c>
      <c r="W3642" s="9">
        <v>28351</v>
      </c>
      <c r="X3642" s="4" t="s">
        <v>13</v>
      </c>
      <c r="Y3642" s="4" t="s">
        <v>1285</v>
      </c>
      <c r="Z3642" s="68">
        <v>45645</v>
      </c>
    </row>
    <row r="3643" spans="1:26" ht="12.75" x14ac:dyDescent="0.35">
      <c r="A364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643" s="181" t="str">
        <f>IF(All_Opps[[#This Row],[WeekMod]]&lt;&gt;"",CONCATENATE(All_Opps[[#This Row],[Opp Year]],"-",TEXT(All_Opps[[#This Row],[WeekMod]],"00#")),"")</f>
        <v/>
      </c>
      <c r="C36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643" s="181" t="str">
        <f>CONCATENATE(All_Opps[[#This Row],[Opp Year]],"-",TEXT(All_Opps[[#This Row],[Week]],"00#"))</f>
        <v>2026-001</v>
      </c>
      <c r="E3643" s="181">
        <f>IFERROR(VALUE(RIGHT(All_Opps[[#This Row],[Opportunity Name]],2)),"")</f>
        <v>1</v>
      </c>
      <c r="F3643" s="181">
        <f>IFERROR(("20"&amp;LEFT(All_Opps[[#This Row],[Opportunity Name]],2))*1,"")</f>
        <v>2026</v>
      </c>
      <c r="G3643" s="181" t="str">
        <f>MID(All_Opps[[#This Row],[Opportunity Name]],3,2)</f>
        <v>01</v>
      </c>
      <c r="H3643" s="181" t="str">
        <f>LEFT(All_Opps[[#This Row],[Opportunity Name]],7)</f>
        <v>2601-02</v>
      </c>
      <c r="I3643" s="181" t="str" cm="1">
        <f t="array" ref="I36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43" s="181" t="str">
        <f>YEAR(All_Opps[[#This Row],[Close_Date]])&amp;"-"&amp;TEXT(MONTH(All_Opps[[#This Row],[Close_Date]]),"00")</f>
        <v>2024-12</v>
      </c>
      <c r="K3643" s="182">
        <f>All_Opps[[#This Row],[Created Date2]]*1</f>
        <v>45644</v>
      </c>
      <c r="L3643" s="183">
        <f>YEAR(All_Opps[[#This Row],[Created_Date]])</f>
        <v>2024</v>
      </c>
      <c r="M3643" s="184">
        <f>WEEKNUM(All_Opps[[#This Row],[Created_Date]],16)</f>
        <v>51</v>
      </c>
      <c r="N3643" s="182">
        <f>All_Opps[[#This Row],[Close Date]]*1</f>
        <v>45656</v>
      </c>
      <c r="O3643" s="185">
        <f>YEAR(All_Opps[[#This Row],[Close_Date]])</f>
        <v>2024</v>
      </c>
      <c r="P3643" s="183">
        <f>MONTH(All_Opps[[#This Row],[Close Date]])</f>
        <v>12</v>
      </c>
      <c r="Q3643" s="181">
        <f>WEEKNUM(All_Opps[[#This Row],[Close Date]],1)</f>
        <v>53</v>
      </c>
      <c r="R364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379</v>
      </c>
      <c r="S3643" s="4" t="s">
        <v>7599</v>
      </c>
      <c r="T3643" s="4" t="s">
        <v>7600</v>
      </c>
      <c r="U3643" s="68">
        <v>45656</v>
      </c>
      <c r="V3643" s="347" t="s">
        <v>19</v>
      </c>
      <c r="W3643" s="9">
        <v>20414</v>
      </c>
      <c r="X3643" s="4" t="s">
        <v>13</v>
      </c>
      <c r="Y3643" s="4" t="s">
        <v>1285</v>
      </c>
      <c r="Z3643" s="68">
        <v>45644</v>
      </c>
    </row>
    <row r="3644" spans="1:26" ht="12.75" x14ac:dyDescent="0.35">
      <c r="A36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</v>
      </c>
      <c r="B3644" s="181" t="str">
        <f>IF(All_Opps[[#This Row],[WeekMod]]&lt;&gt;"",CONCATENATE(All_Opps[[#This Row],[Opp Year]],"-",TEXT(All_Opps[[#This Row],[WeekMod]],"00#")),"")</f>
        <v>2026-005</v>
      </c>
      <c r="C36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</v>
      </c>
      <c r="D3644" s="181" t="str">
        <f>CONCATENATE(All_Opps[[#This Row],[Opp Year]],"-",TEXT(All_Opps[[#This Row],[Week]],"00#"))</f>
        <v>2026-005</v>
      </c>
      <c r="E3644" s="181">
        <f>IFERROR(VALUE(RIGHT(All_Opps[[#This Row],[Opportunity Name]],2)),"")</f>
        <v>2</v>
      </c>
      <c r="F3644" s="181">
        <f>IFERROR(("20"&amp;LEFT(All_Opps[[#This Row],[Opportunity Name]],2))*1,"")</f>
        <v>2026</v>
      </c>
      <c r="G3644" s="181" t="str">
        <f>MID(All_Opps[[#This Row],[Opportunity Name]],3,2)</f>
        <v>01</v>
      </c>
      <c r="H3644" s="181" t="str">
        <f>LEFT(All_Opps[[#This Row],[Opportunity Name]],7)</f>
        <v>2601-02</v>
      </c>
      <c r="I3644" s="181" t="str" cm="1">
        <f t="array" ref="I36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44" s="181" t="str">
        <f>YEAR(All_Opps[[#This Row],[Close_Date]])&amp;"-"&amp;TEXT(MONTH(All_Opps[[#This Row],[Close_Date]]),"00")</f>
        <v>2025-02</v>
      </c>
      <c r="K3644" s="182">
        <f>All_Opps[[#This Row],[Created Date2]]*1</f>
        <v>45688</v>
      </c>
      <c r="L3644" s="183">
        <f>YEAR(All_Opps[[#This Row],[Created_Date]])</f>
        <v>2025</v>
      </c>
      <c r="M3644" s="184">
        <f>WEEKNUM(All_Opps[[#This Row],[Created_Date]],16)</f>
        <v>5</v>
      </c>
      <c r="N3644" s="182">
        <f>All_Opps[[#This Row],[Close Date]]*1</f>
        <v>45689</v>
      </c>
      <c r="O3644" s="185">
        <f>YEAR(All_Opps[[#This Row],[Close_Date]])</f>
        <v>2025</v>
      </c>
      <c r="P3644" s="183">
        <f>MONTH(All_Opps[[#This Row],[Close Date]])</f>
        <v>2</v>
      </c>
      <c r="Q3644" s="181">
        <f>WEEKNUM(All_Opps[[#This Row],[Close Date]],1)</f>
        <v>5</v>
      </c>
      <c r="R364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335</v>
      </c>
      <c r="S3644" s="4" t="s">
        <v>7601</v>
      </c>
      <c r="T3644" s="4" t="s">
        <v>7602</v>
      </c>
      <c r="U3644" s="68">
        <v>45689</v>
      </c>
      <c r="V3644" s="347" t="s">
        <v>19</v>
      </c>
      <c r="W3644" s="9">
        <v>52862</v>
      </c>
      <c r="X3644" s="4" t="s">
        <v>16</v>
      </c>
      <c r="Y3644" s="4" t="s">
        <v>1285</v>
      </c>
      <c r="Z3644" s="68">
        <v>45688</v>
      </c>
    </row>
    <row r="3645" spans="1:26" ht="12.75" x14ac:dyDescent="0.35">
      <c r="A36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3645" s="181" t="str">
        <f>IF(All_Opps[[#This Row],[WeekMod]]&lt;&gt;"",CONCATENATE(All_Opps[[#This Row],[Opp Year]],"-",TEXT(All_Opps[[#This Row],[WeekMod]],"00#")),"")</f>
        <v>2025-053</v>
      </c>
      <c r="C36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3645" s="181" t="str">
        <f>CONCATENATE(All_Opps[[#This Row],[Opp Year]],"-",TEXT(All_Opps[[#This Row],[Week]],"00#"))</f>
        <v>2025-053</v>
      </c>
      <c r="E3645" s="181">
        <f>IFERROR(VALUE(RIGHT(All_Opps[[#This Row],[Opportunity Name]],2)),"")</f>
        <v>5</v>
      </c>
      <c r="F3645" s="181">
        <f>IFERROR(("20"&amp;LEFT(All_Opps[[#This Row],[Opportunity Name]],2))*1,"")</f>
        <v>2025</v>
      </c>
      <c r="G3645" s="181" t="str">
        <f>MID(All_Opps[[#This Row],[Opportunity Name]],3,2)</f>
        <v>07</v>
      </c>
      <c r="H3645" s="181" t="str">
        <f>LEFT(All_Opps[[#This Row],[Opportunity Name]],7)</f>
        <v>2507 Ea</v>
      </c>
      <c r="I3645" s="181" t="str" cm="1">
        <f t="array" ref="I36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45" s="181" t="str">
        <f>YEAR(All_Opps[[#This Row],[Close_Date]])&amp;"-"&amp;TEXT(MONTH(All_Opps[[#This Row],[Close_Date]]),"00")</f>
        <v>2025-01</v>
      </c>
      <c r="K3645" s="182">
        <f>All_Opps[[#This Row],[Created Date2]]*1</f>
        <v>45627</v>
      </c>
      <c r="L3645" s="183">
        <f>YEAR(All_Opps[[#This Row],[Created_Date]])</f>
        <v>2024</v>
      </c>
      <c r="M3645" s="184">
        <f>WEEKNUM(All_Opps[[#This Row],[Created_Date]],16)</f>
        <v>49</v>
      </c>
      <c r="N3645" s="182">
        <f>All_Opps[[#This Row],[Close Date]]*1</f>
        <v>45659</v>
      </c>
      <c r="O3645" s="185">
        <f>YEAR(All_Opps[[#This Row],[Close_Date]])</f>
        <v>2025</v>
      </c>
      <c r="P3645" s="183">
        <f>MONTH(All_Opps[[#This Row],[Close Date]])</f>
        <v>1</v>
      </c>
      <c r="Q3645" s="181">
        <f>WEEKNUM(All_Opps[[#This Row],[Close Date]],1)</f>
        <v>1</v>
      </c>
      <c r="R364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45" s="4" t="s">
        <v>7603</v>
      </c>
      <c r="T3645" s="4" t="s">
        <v>7604</v>
      </c>
      <c r="U3645" s="68">
        <v>45659</v>
      </c>
      <c r="V3645" s="347" t="s">
        <v>21</v>
      </c>
      <c r="W3645" s="341">
        <v>218950</v>
      </c>
      <c r="X3645" s="4" t="s">
        <v>181</v>
      </c>
      <c r="Y3645" s="4" t="s">
        <v>328</v>
      </c>
      <c r="Z3645" s="68">
        <v>45627</v>
      </c>
    </row>
    <row r="3646" spans="1:26" ht="12.75" x14ac:dyDescent="0.35">
      <c r="A36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3646" s="181" t="str">
        <f>IF(All_Opps[[#This Row],[WeekMod]]&lt;&gt;"",CONCATENATE(All_Opps[[#This Row],[Opp Year]],"-",TEXT(All_Opps[[#This Row],[WeekMod]],"00#")),"")</f>
        <v>2025-060</v>
      </c>
      <c r="C36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3646" s="181" t="str">
        <f>CONCATENATE(All_Opps[[#This Row],[Opp Year]],"-",TEXT(All_Opps[[#This Row],[Week]],"00#"))</f>
        <v>2025-060</v>
      </c>
      <c r="E3646" s="181" t="str">
        <f>IFERROR(VALUE(RIGHT(All_Opps[[#This Row],[Opportunity Name]],2)),"")</f>
        <v/>
      </c>
      <c r="F3646" s="181">
        <f>IFERROR(("20"&amp;LEFT(All_Opps[[#This Row],[Opportunity Name]],2))*1,"")</f>
        <v>2025</v>
      </c>
      <c r="G3646" s="181" t="str">
        <f>MID(All_Opps[[#This Row],[Opportunity Name]],3,2)</f>
        <v>10</v>
      </c>
      <c r="H3646" s="181" t="str">
        <f>LEFT(All_Opps[[#This Row],[Opportunity Name]],7)</f>
        <v>2510 Ca</v>
      </c>
      <c r="I3646" s="181" t="str" cm="1">
        <f t="array" ref="I36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46" s="181" t="str">
        <f>YEAR(All_Opps[[#This Row],[Close_Date]])&amp;"-"&amp;TEXT(MONTH(All_Opps[[#This Row],[Close_Date]]),"00")</f>
        <v>2025-02</v>
      </c>
      <c r="K3646" s="182">
        <f>All_Opps[[#This Row],[Created Date2]]*1</f>
        <v>45696</v>
      </c>
      <c r="L3646" s="183">
        <f>YEAR(All_Opps[[#This Row],[Created_Date]])</f>
        <v>2025</v>
      </c>
      <c r="M3646" s="184">
        <f>WEEKNUM(All_Opps[[#This Row],[Created_Date]],16)</f>
        <v>7</v>
      </c>
      <c r="N3646" s="182">
        <f>All_Opps[[#This Row],[Close Date]]*1</f>
        <v>45704</v>
      </c>
      <c r="O3646" s="185">
        <f>YEAR(All_Opps[[#This Row],[Close_Date]])</f>
        <v>2025</v>
      </c>
      <c r="P3646" s="183">
        <f>MONTH(All_Opps[[#This Row],[Close Date]])</f>
        <v>2</v>
      </c>
      <c r="Q3646" s="181">
        <f>WEEKNUM(All_Opps[[#This Row],[Close Date]],1)</f>
        <v>8</v>
      </c>
      <c r="R364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46" s="4" t="s">
        <v>7605</v>
      </c>
      <c r="T3646" s="4" t="s">
        <v>7606</v>
      </c>
      <c r="U3646" s="68">
        <v>45704</v>
      </c>
      <c r="V3646" s="347" t="s">
        <v>18</v>
      </c>
      <c r="W3646" s="341">
        <v>91783</v>
      </c>
      <c r="X3646" s="4" t="s">
        <v>6</v>
      </c>
      <c r="Y3646" s="4" t="s">
        <v>328</v>
      </c>
      <c r="Z3646" s="68">
        <v>45696</v>
      </c>
    </row>
    <row r="3647" spans="1:26" ht="12.75" x14ac:dyDescent="0.35">
      <c r="A36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3647" s="181" t="str">
        <f>IF(All_Opps[[#This Row],[WeekMod]]&lt;&gt;"",CONCATENATE(All_Opps[[#This Row],[Opp Year]],"-",TEXT(All_Opps[[#This Row],[WeekMod]],"00#")),"")</f>
        <v>2025-058</v>
      </c>
      <c r="C36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3647" s="181" t="str">
        <f>CONCATENATE(All_Opps[[#This Row],[Opp Year]],"-",TEXT(All_Opps[[#This Row],[Week]],"00#"))</f>
        <v>2025-058</v>
      </c>
      <c r="E3647" s="181">
        <f>IFERROR(VALUE(RIGHT(All_Opps[[#This Row],[Opportunity Name]],2)),"")</f>
        <v>2</v>
      </c>
      <c r="F3647" s="181">
        <f>IFERROR(("20"&amp;LEFT(All_Opps[[#This Row],[Opportunity Name]],2))*1,"")</f>
        <v>2025</v>
      </c>
      <c r="G3647" s="181" t="str">
        <f>MID(All_Opps[[#This Row],[Opportunity Name]],3,2)</f>
        <v>08</v>
      </c>
      <c r="H3647" s="181" t="str">
        <f>LEFT(All_Opps[[#This Row],[Opportunity Name]],7)</f>
        <v>2508 Ha</v>
      </c>
      <c r="I3647" s="181" t="str" cm="1">
        <f t="array" ref="I36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47" s="181" t="str">
        <f>YEAR(All_Opps[[#This Row],[Close_Date]])&amp;"-"&amp;TEXT(MONTH(All_Opps[[#This Row],[Close_Date]]),"00")</f>
        <v>2025-02</v>
      </c>
      <c r="K3647" s="182">
        <f>All_Opps[[#This Row],[Created Date2]]*1</f>
        <v>45685</v>
      </c>
      <c r="L3647" s="183">
        <f>YEAR(All_Opps[[#This Row],[Created_Date]])</f>
        <v>2025</v>
      </c>
      <c r="M3647" s="184">
        <f>WEEKNUM(All_Opps[[#This Row],[Created_Date]],16)</f>
        <v>5</v>
      </c>
      <c r="N3647" s="182">
        <f>All_Opps[[#This Row],[Close Date]]*1</f>
        <v>45691</v>
      </c>
      <c r="O3647" s="185">
        <f>YEAR(All_Opps[[#This Row],[Close_Date]])</f>
        <v>2025</v>
      </c>
      <c r="P3647" s="183">
        <f>MONTH(All_Opps[[#This Row],[Close Date]])</f>
        <v>2</v>
      </c>
      <c r="Q3647" s="181">
        <f>WEEKNUM(All_Opps[[#This Row],[Close Date]],1)</f>
        <v>6</v>
      </c>
      <c r="R364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47" s="4" t="s">
        <v>7607</v>
      </c>
      <c r="T3647" s="4" t="s">
        <v>7608</v>
      </c>
      <c r="U3647" s="68">
        <v>45691</v>
      </c>
      <c r="V3647" s="347" t="s">
        <v>18</v>
      </c>
      <c r="W3647" s="341">
        <v>291707</v>
      </c>
      <c r="X3647" s="4" t="s">
        <v>13</v>
      </c>
      <c r="Y3647" s="4" t="s">
        <v>328</v>
      </c>
      <c r="Z3647" s="68">
        <v>45685</v>
      </c>
    </row>
    <row r="3648" spans="1:26" ht="12.75" x14ac:dyDescent="0.35">
      <c r="A36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3648" s="181" t="str">
        <f>IF(All_Opps[[#This Row],[WeekMod]]&lt;&gt;"",CONCATENATE(All_Opps[[#This Row],[Opp Year]],"-",TEXT(All_Opps[[#This Row],[WeekMod]],"00#")),"")</f>
        <v>2025-060</v>
      </c>
      <c r="C36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3648" s="181" t="str">
        <f>CONCATENATE(All_Opps[[#This Row],[Opp Year]],"-",TEXT(All_Opps[[#This Row],[Week]],"00#"))</f>
        <v>2025-060</v>
      </c>
      <c r="E3648" s="181">
        <f>IFERROR(VALUE(RIGHT(All_Opps[[#This Row],[Opportunity Name]],2)),"")</f>
        <v>11</v>
      </c>
      <c r="F3648" s="181">
        <f>IFERROR(("20"&amp;LEFT(All_Opps[[#This Row],[Opportunity Name]],2))*1,"")</f>
        <v>2025</v>
      </c>
      <c r="G3648" s="181" t="str">
        <f>MID(All_Opps[[#This Row],[Opportunity Name]],3,2)</f>
        <v>12</v>
      </c>
      <c r="H3648" s="181" t="str">
        <f>LEFT(All_Opps[[#This Row],[Opportunity Name]],7)</f>
        <v>2512-09</v>
      </c>
      <c r="I3648" s="181" t="str" cm="1">
        <f t="array" ref="I36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48" s="181" t="str">
        <f>YEAR(All_Opps[[#This Row],[Close_Date]])&amp;"-"&amp;TEXT(MONTH(All_Opps[[#This Row],[Close_Date]]),"00")</f>
        <v>2025-02</v>
      </c>
      <c r="K3648" s="182">
        <f>All_Opps[[#This Row],[Created Date2]]*1</f>
        <v>45693</v>
      </c>
      <c r="L3648" s="183">
        <f>YEAR(All_Opps[[#This Row],[Created_Date]])</f>
        <v>2025</v>
      </c>
      <c r="M3648" s="184">
        <f>WEEKNUM(All_Opps[[#This Row],[Created_Date]],16)</f>
        <v>6</v>
      </c>
      <c r="N3648" s="182">
        <f>All_Opps[[#This Row],[Close Date]]*1</f>
        <v>45709</v>
      </c>
      <c r="O3648" s="185">
        <f>YEAR(All_Opps[[#This Row],[Close_Date]])</f>
        <v>2025</v>
      </c>
      <c r="P3648" s="183">
        <f>MONTH(All_Opps[[#This Row],[Close Date]])</f>
        <v>2</v>
      </c>
      <c r="Q3648" s="181">
        <f>WEEKNUM(All_Opps[[#This Row],[Close Date]],1)</f>
        <v>8</v>
      </c>
      <c r="R36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299</v>
      </c>
      <c r="S3648" s="4" t="s">
        <v>7609</v>
      </c>
      <c r="T3648" s="4" t="s">
        <v>7610</v>
      </c>
      <c r="U3648" s="68">
        <v>45709</v>
      </c>
      <c r="V3648" s="347" t="s">
        <v>19</v>
      </c>
      <c r="W3648" s="9">
        <v>143689</v>
      </c>
      <c r="X3648" s="4" t="s">
        <v>15</v>
      </c>
      <c r="Y3648" s="4" t="s">
        <v>7055</v>
      </c>
      <c r="Z3648" s="68">
        <v>45693</v>
      </c>
    </row>
    <row r="3649" spans="1:26" ht="12.75" x14ac:dyDescent="0.35">
      <c r="A36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3649" s="181" t="str">
        <f>IF(All_Opps[[#This Row],[WeekMod]]&lt;&gt;"",CONCATENATE(All_Opps[[#This Row],[Opp Year]],"-",TEXT(All_Opps[[#This Row],[WeekMod]],"00#")),"")</f>
        <v>2025-060</v>
      </c>
      <c r="C36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3649" s="181" t="str">
        <f>CONCATENATE(All_Opps[[#This Row],[Opp Year]],"-",TEXT(All_Opps[[#This Row],[Week]],"00#"))</f>
        <v>2025-060</v>
      </c>
      <c r="E3649" s="181">
        <f>IFERROR(VALUE(RIGHT(All_Opps[[#This Row],[Opportunity Name]],2)),"")</f>
        <v>5</v>
      </c>
      <c r="F3649" s="181">
        <f>IFERROR(("20"&amp;LEFT(All_Opps[[#This Row],[Opportunity Name]],2))*1,"")</f>
        <v>2025</v>
      </c>
      <c r="G3649" s="181" t="str">
        <f>MID(All_Opps[[#This Row],[Opportunity Name]],3,2)</f>
        <v>06</v>
      </c>
      <c r="H3649" s="181" t="str">
        <f>LEFT(All_Opps[[#This Row],[Opportunity Name]],7)</f>
        <v>2506 Ra</v>
      </c>
      <c r="I3649" s="181" t="str" cm="1">
        <f t="array" ref="I36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49" s="181" t="str">
        <f>YEAR(All_Opps[[#This Row],[Close_Date]])&amp;"-"&amp;TEXT(MONTH(All_Opps[[#This Row],[Close_Date]]),"00")</f>
        <v>2025-02</v>
      </c>
      <c r="K3649" s="182">
        <f>All_Opps[[#This Row],[Created Date2]]*1</f>
        <v>45703</v>
      </c>
      <c r="L3649" s="183">
        <f>YEAR(All_Opps[[#This Row],[Created_Date]])</f>
        <v>2025</v>
      </c>
      <c r="M3649" s="184">
        <f>WEEKNUM(All_Opps[[#This Row],[Created_Date]],16)</f>
        <v>8</v>
      </c>
      <c r="N3649" s="182">
        <f>All_Opps[[#This Row],[Close Date]]*1</f>
        <v>45710</v>
      </c>
      <c r="O3649" s="185">
        <f>YEAR(All_Opps[[#This Row],[Close_Date]])</f>
        <v>2025</v>
      </c>
      <c r="P3649" s="183">
        <f>MONTH(All_Opps[[#This Row],[Close Date]])</f>
        <v>2</v>
      </c>
      <c r="Q3649" s="181">
        <f>WEEKNUM(All_Opps[[#This Row],[Close Date]],1)</f>
        <v>8</v>
      </c>
      <c r="R364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49" s="4" t="s">
        <v>7611</v>
      </c>
      <c r="T3649" s="4" t="s">
        <v>7612</v>
      </c>
      <c r="U3649" s="68">
        <v>45710</v>
      </c>
      <c r="V3649" s="347" t="s">
        <v>18</v>
      </c>
      <c r="W3649" s="342">
        <v>304605</v>
      </c>
      <c r="X3649" s="4" t="s">
        <v>5</v>
      </c>
      <c r="Y3649" s="4" t="s">
        <v>1285</v>
      </c>
      <c r="Z3649" s="68">
        <v>45703</v>
      </c>
    </row>
    <row r="3650" spans="1:26" ht="12.75" x14ac:dyDescent="0.35">
      <c r="A36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3650" s="181" t="str">
        <f>IF(All_Opps[[#This Row],[WeekMod]]&lt;&gt;"",CONCATENATE(All_Opps[[#This Row],[Opp Year]],"-",TEXT(All_Opps[[#This Row],[WeekMod]],"00#")),"")</f>
        <v>2025-058</v>
      </c>
      <c r="C36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3650" s="181" t="str">
        <f>CONCATENATE(All_Opps[[#This Row],[Opp Year]],"-",TEXT(All_Opps[[#This Row],[Week]],"00#"))</f>
        <v>2025-058</v>
      </c>
      <c r="E3650" s="181">
        <f>IFERROR(VALUE(RIGHT(All_Opps[[#This Row],[Opportunity Name]],2)),"")</f>
        <v>2</v>
      </c>
      <c r="F3650" s="181">
        <f>IFERROR(("20"&amp;LEFT(All_Opps[[#This Row],[Opportunity Name]],2))*1,"")</f>
        <v>2025</v>
      </c>
      <c r="G3650" s="181" t="str">
        <f>MID(All_Opps[[#This Row],[Opportunity Name]],3,2)</f>
        <v>08</v>
      </c>
      <c r="H3650" s="181" t="str">
        <f>LEFT(All_Opps[[#This Row],[Opportunity Name]],7)</f>
        <v>2508-03</v>
      </c>
      <c r="I3650" s="181" t="str" cm="1">
        <f t="array" ref="I36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50" s="181" t="str">
        <f>YEAR(All_Opps[[#This Row],[Close_Date]])&amp;"-"&amp;TEXT(MONTH(All_Opps[[#This Row],[Close_Date]]),"00")</f>
        <v>2025-02</v>
      </c>
      <c r="K3650" s="182">
        <f>All_Opps[[#This Row],[Created Date2]]*1</f>
        <v>45683</v>
      </c>
      <c r="L3650" s="183">
        <f>YEAR(All_Opps[[#This Row],[Created_Date]])</f>
        <v>2025</v>
      </c>
      <c r="M3650" s="184">
        <f>WEEKNUM(All_Opps[[#This Row],[Created_Date]],16)</f>
        <v>5</v>
      </c>
      <c r="N3650" s="182">
        <f>All_Opps[[#This Row],[Close Date]]*1</f>
        <v>45690</v>
      </c>
      <c r="O3650" s="185">
        <f>YEAR(All_Opps[[#This Row],[Close_Date]])</f>
        <v>2025</v>
      </c>
      <c r="P3650" s="183">
        <f>MONTH(All_Opps[[#This Row],[Close Date]])</f>
        <v>2</v>
      </c>
      <c r="Q3650" s="181">
        <f>WEEKNUM(All_Opps[[#This Row],[Close Date]],1)</f>
        <v>6</v>
      </c>
      <c r="R365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187</v>
      </c>
      <c r="S3650" s="4" t="s">
        <v>7613</v>
      </c>
      <c r="T3650" s="4" t="s">
        <v>7614</v>
      </c>
      <c r="U3650" s="68">
        <v>45690</v>
      </c>
      <c r="V3650" s="347" t="s">
        <v>19</v>
      </c>
      <c r="W3650" s="341">
        <v>383219</v>
      </c>
      <c r="X3650" s="4" t="s">
        <v>13</v>
      </c>
      <c r="Y3650" s="4" t="s">
        <v>328</v>
      </c>
      <c r="Z3650" s="68">
        <v>45683</v>
      </c>
    </row>
    <row r="3651" spans="1:26" ht="12.75" x14ac:dyDescent="0.35">
      <c r="A36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3651" s="181" t="str">
        <f>IF(All_Opps[[#This Row],[WeekMod]]&lt;&gt;"",CONCATENATE(All_Opps[[#This Row],[Opp Year]],"-",TEXT(All_Opps[[#This Row],[WeekMod]],"00#")),"")</f>
        <v>2025-054</v>
      </c>
      <c r="C36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3651" s="181" t="str">
        <f>CONCATENATE(All_Opps[[#This Row],[Opp Year]],"-",TEXT(All_Opps[[#This Row],[Week]],"00#"))</f>
        <v>2025-054</v>
      </c>
      <c r="E3651" s="181">
        <f>IFERROR(VALUE(RIGHT(All_Opps[[#This Row],[Opportunity Name]],2)),"")</f>
        <v>2</v>
      </c>
      <c r="F3651" s="181">
        <f>IFERROR(("20"&amp;LEFT(All_Opps[[#This Row],[Opportunity Name]],2))*1,"")</f>
        <v>2025</v>
      </c>
      <c r="G3651" s="181" t="str">
        <f>MID(All_Opps[[#This Row],[Opportunity Name]],3,2)</f>
        <v>06</v>
      </c>
      <c r="H3651" s="181" t="str">
        <f>LEFT(All_Opps[[#This Row],[Opportunity Name]],7)</f>
        <v>2506 Pr</v>
      </c>
      <c r="I3651" s="181" t="str" cm="1">
        <f t="array" ref="I36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51" s="181" t="str">
        <f>YEAR(All_Opps[[#This Row],[Close_Date]])&amp;"-"&amp;TEXT(MONTH(All_Opps[[#This Row],[Close_Date]]),"00")</f>
        <v>2025-01</v>
      </c>
      <c r="K3651" s="182">
        <f>All_Opps[[#This Row],[Created Date2]]*1</f>
        <v>45661</v>
      </c>
      <c r="L3651" s="183">
        <f>YEAR(All_Opps[[#This Row],[Created_Date]])</f>
        <v>2025</v>
      </c>
      <c r="M3651" s="184">
        <f>WEEKNUM(All_Opps[[#This Row],[Created_Date]],16)</f>
        <v>2</v>
      </c>
      <c r="N3651" s="182">
        <f>All_Opps[[#This Row],[Close Date]]*1</f>
        <v>45668</v>
      </c>
      <c r="O3651" s="185">
        <f>YEAR(All_Opps[[#This Row],[Close_Date]])</f>
        <v>2025</v>
      </c>
      <c r="P3651" s="183">
        <f>MONTH(All_Opps[[#This Row],[Close Date]])</f>
        <v>1</v>
      </c>
      <c r="Q3651" s="181">
        <f>WEEKNUM(All_Opps[[#This Row],[Close Date]],1)</f>
        <v>2</v>
      </c>
      <c r="R36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51" s="4" t="s">
        <v>7615</v>
      </c>
      <c r="T3651" s="4" t="s">
        <v>7616</v>
      </c>
      <c r="U3651" s="68">
        <v>45668</v>
      </c>
      <c r="V3651" s="347" t="s">
        <v>18</v>
      </c>
      <c r="W3651" s="342">
        <v>31648</v>
      </c>
      <c r="X3651" s="4" t="s">
        <v>27</v>
      </c>
      <c r="Y3651" s="4" t="s">
        <v>1285</v>
      </c>
      <c r="Z3651" s="68">
        <v>45661</v>
      </c>
    </row>
    <row r="3652" spans="1:26" ht="12.75" x14ac:dyDescent="0.35">
      <c r="A36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3652" s="181" t="str">
        <f>IF(All_Opps[[#This Row],[WeekMod]]&lt;&gt;"",CONCATENATE(All_Opps[[#This Row],[Opp Year]],"-",TEXT(All_Opps[[#This Row],[WeekMod]],"00#")),"")</f>
        <v>2025-059</v>
      </c>
      <c r="C36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3652" s="181" t="str">
        <f>CONCATENATE(All_Opps[[#This Row],[Opp Year]],"-",TEXT(All_Opps[[#This Row],[Week]],"00#"))</f>
        <v>2025-059</v>
      </c>
      <c r="E3652" s="181">
        <f>IFERROR(VALUE(RIGHT(All_Opps[[#This Row],[Opportunity Name]],2)),"")</f>
        <v>2</v>
      </c>
      <c r="F3652" s="181">
        <f>IFERROR(("20"&amp;LEFT(All_Opps[[#This Row],[Opportunity Name]],2))*1,"")</f>
        <v>2025</v>
      </c>
      <c r="G3652" s="181" t="str">
        <f>MID(All_Opps[[#This Row],[Opportunity Name]],3,2)</f>
        <v>12</v>
      </c>
      <c r="H3652" s="181" t="str">
        <f>LEFT(All_Opps[[#This Row],[Opportunity Name]],7)</f>
        <v>2512-10</v>
      </c>
      <c r="I3652" s="181" t="str" cm="1">
        <f t="array" ref="I36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52" s="181" t="str">
        <f>YEAR(All_Opps[[#This Row],[Close_Date]])&amp;"-"&amp;TEXT(MONTH(All_Opps[[#This Row],[Close_Date]]),"00")</f>
        <v>2025-02</v>
      </c>
      <c r="K3652" s="182">
        <f>All_Opps[[#This Row],[Created Date2]]*1</f>
        <v>45696</v>
      </c>
      <c r="L3652" s="183">
        <f>YEAR(All_Opps[[#This Row],[Created_Date]])</f>
        <v>2025</v>
      </c>
      <c r="M3652" s="184">
        <f>WEEKNUM(All_Opps[[#This Row],[Created_Date]],16)</f>
        <v>7</v>
      </c>
      <c r="N3652" s="182">
        <f>All_Opps[[#This Row],[Close Date]]*1</f>
        <v>45702</v>
      </c>
      <c r="O3652" s="185">
        <f>YEAR(All_Opps[[#This Row],[Close_Date]])</f>
        <v>2025</v>
      </c>
      <c r="P3652" s="183">
        <f>MONTH(All_Opps[[#This Row],[Close Date]])</f>
        <v>2</v>
      </c>
      <c r="Q3652" s="181">
        <f>WEEKNUM(All_Opps[[#This Row],[Close Date]],1)</f>
        <v>7</v>
      </c>
      <c r="R365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296</v>
      </c>
      <c r="S3652" s="4" t="s">
        <v>7617</v>
      </c>
      <c r="T3652" s="4" t="s">
        <v>7618</v>
      </c>
      <c r="U3652" s="68">
        <v>45702</v>
      </c>
      <c r="V3652" s="347" t="s">
        <v>19</v>
      </c>
      <c r="W3652" s="9">
        <v>72231</v>
      </c>
      <c r="X3652" s="4" t="s">
        <v>15</v>
      </c>
      <c r="Y3652" s="4" t="s">
        <v>7055</v>
      </c>
      <c r="Z3652" s="68">
        <v>45696</v>
      </c>
    </row>
    <row r="3653" spans="1:26" ht="12.75" x14ac:dyDescent="0.35">
      <c r="A36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3653" s="181" t="str">
        <f>IF(All_Opps[[#This Row],[WeekMod]]&lt;&gt;"",CONCATENATE(All_Opps[[#This Row],[Opp Year]],"-",TEXT(All_Opps[[#This Row],[WeekMod]],"00#")),"")</f>
        <v>2025-059</v>
      </c>
      <c r="C36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3653" s="181" t="str">
        <f>CONCATENATE(All_Opps[[#This Row],[Opp Year]],"-",TEXT(All_Opps[[#This Row],[Week]],"00#"))</f>
        <v>2025-059</v>
      </c>
      <c r="E3653" s="181" t="str">
        <f>IFERROR(VALUE(RIGHT(All_Opps[[#This Row],[Opportunity Name]],2)),"")</f>
        <v/>
      </c>
      <c r="F3653" s="181">
        <f>IFERROR(("20"&amp;LEFT(All_Opps[[#This Row],[Opportunity Name]],2))*1,"")</f>
        <v>2025</v>
      </c>
      <c r="G3653" s="181" t="str">
        <f>MID(All_Opps[[#This Row],[Opportunity Name]],3,2)</f>
        <v>08</v>
      </c>
      <c r="H3653" s="181" t="str">
        <f>LEFT(All_Opps[[#This Row],[Opportunity Name]],7)</f>
        <v>2508 Ya</v>
      </c>
      <c r="I3653" s="181" t="str" cm="1">
        <f t="array" ref="I36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53" s="181" t="str">
        <f>YEAR(All_Opps[[#This Row],[Close_Date]])&amp;"-"&amp;TEXT(MONTH(All_Opps[[#This Row],[Close_Date]]),"00")</f>
        <v>2025-02</v>
      </c>
      <c r="K3653" s="182">
        <f>All_Opps[[#This Row],[Created Date2]]*1</f>
        <v>45701</v>
      </c>
      <c r="L3653" s="183">
        <f>YEAR(All_Opps[[#This Row],[Created_Date]])</f>
        <v>2025</v>
      </c>
      <c r="M3653" s="184">
        <f>WEEKNUM(All_Opps[[#This Row],[Created_Date]],16)</f>
        <v>7</v>
      </c>
      <c r="N3653" s="182">
        <f>All_Opps[[#This Row],[Close Date]]*1</f>
        <v>45701</v>
      </c>
      <c r="O3653" s="185">
        <f>YEAR(All_Opps[[#This Row],[Close_Date]])</f>
        <v>2025</v>
      </c>
      <c r="P3653" s="183">
        <f>MONTH(All_Opps[[#This Row],[Close Date]])</f>
        <v>2</v>
      </c>
      <c r="Q3653" s="181">
        <f>WEEKNUM(All_Opps[[#This Row],[Close Date]],1)</f>
        <v>7</v>
      </c>
      <c r="R365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53" s="4" t="s">
        <v>7619</v>
      </c>
      <c r="T3653" s="4" t="s">
        <v>7620</v>
      </c>
      <c r="U3653" s="68">
        <v>45701</v>
      </c>
      <c r="V3653" s="347" t="s">
        <v>18</v>
      </c>
      <c r="W3653" s="341">
        <v>35192</v>
      </c>
      <c r="X3653" s="4" t="s">
        <v>11</v>
      </c>
      <c r="Y3653" s="4" t="s">
        <v>328</v>
      </c>
      <c r="Z3653" s="68">
        <v>45701</v>
      </c>
    </row>
    <row r="3654" spans="1:26" ht="12.75" x14ac:dyDescent="0.35">
      <c r="A36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3654" s="181" t="str">
        <f>IF(All_Opps[[#This Row],[WeekMod]]&lt;&gt;"",CONCATENATE(All_Opps[[#This Row],[Opp Year]],"-",TEXT(All_Opps[[#This Row],[WeekMod]],"00#")),"")</f>
        <v>2025-061</v>
      </c>
      <c r="C36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3654" s="181" t="str">
        <f>CONCATENATE(All_Opps[[#This Row],[Opp Year]],"-",TEXT(All_Opps[[#This Row],[Week]],"00#"))</f>
        <v>2025-061</v>
      </c>
      <c r="E3654" s="181">
        <f>IFERROR(VALUE(RIGHT(All_Opps[[#This Row],[Opportunity Name]],2)),"")</f>
        <v>1</v>
      </c>
      <c r="F3654" s="181">
        <f>IFERROR(("20"&amp;LEFT(All_Opps[[#This Row],[Opportunity Name]],2))*1,"")</f>
        <v>2025</v>
      </c>
      <c r="G3654" s="181" t="str">
        <f>MID(All_Opps[[#This Row],[Opportunity Name]],3,2)</f>
        <v>05</v>
      </c>
      <c r="H3654" s="181" t="str">
        <f>LEFT(All_Opps[[#This Row],[Opportunity Name]],7)</f>
        <v>2505 Ko</v>
      </c>
      <c r="I3654" s="181" t="str" cm="1">
        <f t="array" ref="I36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54" s="181" t="str">
        <f>YEAR(All_Opps[[#This Row],[Close_Date]])&amp;"-"&amp;TEXT(MONTH(All_Opps[[#This Row],[Close_Date]]),"00")</f>
        <v>2025-02</v>
      </c>
      <c r="K3654" s="182">
        <f>All_Opps[[#This Row],[Created Date2]]*1</f>
        <v>45699</v>
      </c>
      <c r="L3654" s="183">
        <f>YEAR(All_Opps[[#This Row],[Created_Date]])</f>
        <v>2025</v>
      </c>
      <c r="M3654" s="184">
        <f>WEEKNUM(All_Opps[[#This Row],[Created_Date]],16)</f>
        <v>7</v>
      </c>
      <c r="N3654" s="182">
        <f>All_Opps[[#This Row],[Close Date]]*1</f>
        <v>45711</v>
      </c>
      <c r="O3654" s="185">
        <f>YEAR(All_Opps[[#This Row],[Close_Date]])</f>
        <v>2025</v>
      </c>
      <c r="P3654" s="183">
        <f>MONTH(All_Opps[[#This Row],[Close Date]])</f>
        <v>2</v>
      </c>
      <c r="Q3654" s="181">
        <f>WEEKNUM(All_Opps[[#This Row],[Close Date]],1)</f>
        <v>9</v>
      </c>
      <c r="R365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54" s="4" t="s">
        <v>7621</v>
      </c>
      <c r="T3654" s="4" t="s">
        <v>7622</v>
      </c>
      <c r="U3654" s="68">
        <v>45711</v>
      </c>
      <c r="V3654" s="347" t="s">
        <v>18</v>
      </c>
      <c r="W3654" s="341">
        <v>42208</v>
      </c>
      <c r="X3654" s="4" t="s">
        <v>11</v>
      </c>
      <c r="Y3654" s="4" t="s">
        <v>328</v>
      </c>
      <c r="Z3654" s="68">
        <v>45699</v>
      </c>
    </row>
    <row r="3655" spans="1:26" ht="12.75" x14ac:dyDescent="0.35">
      <c r="A36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3655" s="181" t="str">
        <f>IF(All_Opps[[#This Row],[WeekMod]]&lt;&gt;"",CONCATENATE(All_Opps[[#This Row],[Opp Year]],"-",TEXT(All_Opps[[#This Row],[WeekMod]],"00#")),"")</f>
        <v>2025-054</v>
      </c>
      <c r="C36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3655" s="181" t="str">
        <f>CONCATENATE(All_Opps[[#This Row],[Opp Year]],"-",TEXT(All_Opps[[#This Row],[Week]],"00#"))</f>
        <v>2025-054</v>
      </c>
      <c r="E3655" s="181">
        <f>IFERROR(VALUE(RIGHT(All_Opps[[#This Row],[Opportunity Name]],2)),"")</f>
        <v>11</v>
      </c>
      <c r="F3655" s="181">
        <f>IFERROR(("20"&amp;LEFT(All_Opps[[#This Row],[Opportunity Name]],2))*1,"")</f>
        <v>2025</v>
      </c>
      <c r="G3655" s="181" t="str">
        <f>MID(All_Opps[[#This Row],[Opportunity Name]],3,2)</f>
        <v>12</v>
      </c>
      <c r="H3655" s="181" t="str">
        <f>LEFT(All_Opps[[#This Row],[Opportunity Name]],7)</f>
        <v>2512 St</v>
      </c>
      <c r="I3655" s="181" t="str" cm="1">
        <f t="array" ref="I36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55" s="181" t="str">
        <f>YEAR(All_Opps[[#This Row],[Close_Date]])&amp;"-"&amp;TEXT(MONTH(All_Opps[[#This Row],[Close_Date]]),"00")</f>
        <v>2025-01</v>
      </c>
      <c r="K3655" s="182">
        <f>All_Opps[[#This Row],[Created Date2]]*1</f>
        <v>45651</v>
      </c>
      <c r="L3655" s="183">
        <f>YEAR(All_Opps[[#This Row],[Created_Date]])</f>
        <v>2024</v>
      </c>
      <c r="M3655" s="184">
        <f>WEEKNUM(All_Opps[[#This Row],[Created_Date]],16)</f>
        <v>52</v>
      </c>
      <c r="N3655" s="182">
        <f>All_Opps[[#This Row],[Close Date]]*1</f>
        <v>45663</v>
      </c>
      <c r="O3655" s="185">
        <f>YEAR(All_Opps[[#This Row],[Close_Date]])</f>
        <v>2025</v>
      </c>
      <c r="P3655" s="183">
        <f>MONTH(All_Opps[[#This Row],[Close Date]])</f>
        <v>1</v>
      </c>
      <c r="Q3655" s="181">
        <f>WEEKNUM(All_Opps[[#This Row],[Close Date]],1)</f>
        <v>2</v>
      </c>
      <c r="R365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55" s="4" t="s">
        <v>7623</v>
      </c>
      <c r="T3655" s="4" t="s">
        <v>7624</v>
      </c>
      <c r="U3655" s="68">
        <v>45663</v>
      </c>
      <c r="V3655" s="347" t="s">
        <v>18</v>
      </c>
      <c r="W3655" s="341">
        <v>294011</v>
      </c>
      <c r="X3655" s="4" t="s">
        <v>13</v>
      </c>
      <c r="Y3655" s="4" t="s">
        <v>328</v>
      </c>
      <c r="Z3655" s="68">
        <v>45651</v>
      </c>
    </row>
    <row r="3656" spans="1:26" ht="12.75" x14ac:dyDescent="0.35">
      <c r="A36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3656" s="181" t="str">
        <f>IF(All_Opps[[#This Row],[WeekMod]]&lt;&gt;"",CONCATENATE(All_Opps[[#This Row],[Opp Year]],"-",TEXT(All_Opps[[#This Row],[WeekMod]],"00#")),"")</f>
        <v>2025-057</v>
      </c>
      <c r="C36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3656" s="181" t="str">
        <f>CONCATENATE(All_Opps[[#This Row],[Opp Year]],"-",TEXT(All_Opps[[#This Row],[Week]],"00#"))</f>
        <v>2025-057</v>
      </c>
      <c r="E3656" s="181">
        <f>IFERROR(VALUE(RIGHT(All_Opps[[#This Row],[Opportunity Name]],2)),"")</f>
        <v>2</v>
      </c>
      <c r="F3656" s="181">
        <f>IFERROR(("20"&amp;LEFT(All_Opps[[#This Row],[Opportunity Name]],2))*1,"")</f>
        <v>2025</v>
      </c>
      <c r="G3656" s="181" t="str">
        <f>MID(All_Opps[[#This Row],[Opportunity Name]],3,2)</f>
        <v>09</v>
      </c>
      <c r="H3656" s="181" t="str">
        <f>LEFT(All_Opps[[#This Row],[Opportunity Name]],7)</f>
        <v>2509-08</v>
      </c>
      <c r="I3656" s="181" t="str" cm="1">
        <f t="array" ref="I36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56" s="181" t="str">
        <f>YEAR(All_Opps[[#This Row],[Close_Date]])&amp;"-"&amp;TEXT(MONTH(All_Opps[[#This Row],[Close_Date]]),"00")</f>
        <v>2025-01</v>
      </c>
      <c r="K3656" s="182">
        <f>All_Opps[[#This Row],[Created Date2]]*1</f>
        <v>45620</v>
      </c>
      <c r="L3656" s="183">
        <f>YEAR(All_Opps[[#This Row],[Created_Date]])</f>
        <v>2024</v>
      </c>
      <c r="M3656" s="184">
        <f>WEEKNUM(All_Opps[[#This Row],[Created_Date]],16)</f>
        <v>48</v>
      </c>
      <c r="N3656" s="182">
        <f>All_Opps[[#This Row],[Close Date]]*1</f>
        <v>45687</v>
      </c>
      <c r="O3656" s="185">
        <f>YEAR(All_Opps[[#This Row],[Close_Date]])</f>
        <v>2025</v>
      </c>
      <c r="P3656" s="183">
        <f>MONTH(All_Opps[[#This Row],[Close Date]])</f>
        <v>1</v>
      </c>
      <c r="Q3656" s="181">
        <f>WEEKNUM(All_Opps[[#This Row],[Close Date]],1)</f>
        <v>5</v>
      </c>
      <c r="R365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56" s="4" t="s">
        <v>7625</v>
      </c>
      <c r="T3656" s="4" t="s">
        <v>7626</v>
      </c>
      <c r="U3656" s="68">
        <v>45687</v>
      </c>
      <c r="V3656" s="347" t="s">
        <v>18</v>
      </c>
      <c r="W3656" s="341">
        <v>430861</v>
      </c>
      <c r="X3656" s="4" t="s">
        <v>159</v>
      </c>
      <c r="Y3656" s="4" t="s">
        <v>328</v>
      </c>
      <c r="Z3656" s="68">
        <v>45620</v>
      </c>
    </row>
    <row r="3657" spans="1:26" ht="12.75" x14ac:dyDescent="0.35">
      <c r="A36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</v>
      </c>
      <c r="B3657" s="181" t="str">
        <f>IF(All_Opps[[#This Row],[WeekMod]]&lt;&gt;"",CONCATENATE(All_Opps[[#This Row],[Opp Year]],"-",TEXT(All_Opps[[#This Row],[WeekMod]],"00#")),"")</f>
        <v>2026-006</v>
      </c>
      <c r="C36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</v>
      </c>
      <c r="D3657" s="181" t="str">
        <f>CONCATENATE(All_Opps[[#This Row],[Opp Year]],"-",TEXT(All_Opps[[#This Row],[Week]],"00#"))</f>
        <v>2026-006</v>
      </c>
      <c r="E3657" s="181">
        <f>IFERROR(VALUE(RIGHT(All_Opps[[#This Row],[Opportunity Name]],2)),"")</f>
        <v>2</v>
      </c>
      <c r="F3657" s="181">
        <f>IFERROR(("20"&amp;LEFT(All_Opps[[#This Row],[Opportunity Name]],2))*1,"")</f>
        <v>2026</v>
      </c>
      <c r="G3657" s="181" t="str">
        <f>MID(All_Opps[[#This Row],[Opportunity Name]],3,2)</f>
        <v>01</v>
      </c>
      <c r="H3657" s="181" t="str">
        <f>LEFT(All_Opps[[#This Row],[Opportunity Name]],7)</f>
        <v>2601-01</v>
      </c>
      <c r="I3657" s="181" t="str" cm="1">
        <f t="array" ref="I36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57" s="181" t="str">
        <f>YEAR(All_Opps[[#This Row],[Close_Date]])&amp;"-"&amp;TEXT(MONTH(All_Opps[[#This Row],[Close_Date]]),"00")</f>
        <v>2025-02</v>
      </c>
      <c r="K3657" s="182">
        <f>All_Opps[[#This Row],[Created Date2]]*1</f>
        <v>45669</v>
      </c>
      <c r="L3657" s="183">
        <f>YEAR(All_Opps[[#This Row],[Created_Date]])</f>
        <v>2025</v>
      </c>
      <c r="M3657" s="184">
        <f>WEEKNUM(All_Opps[[#This Row],[Created_Date]],16)</f>
        <v>3</v>
      </c>
      <c r="N3657" s="182">
        <f>All_Opps[[#This Row],[Close Date]]*1</f>
        <v>45691</v>
      </c>
      <c r="O3657" s="185">
        <f>YEAR(All_Opps[[#This Row],[Close_Date]])</f>
        <v>2025</v>
      </c>
      <c r="P3657" s="183">
        <f>MONTH(All_Opps[[#This Row],[Close Date]])</f>
        <v>2</v>
      </c>
      <c r="Q3657" s="181">
        <f>WEEKNUM(All_Opps[[#This Row],[Close Date]],1)</f>
        <v>6</v>
      </c>
      <c r="R365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354</v>
      </c>
      <c r="S3657" s="4" t="s">
        <v>7627</v>
      </c>
      <c r="T3657" s="4" t="s">
        <v>7628</v>
      </c>
      <c r="U3657" s="68">
        <v>45691</v>
      </c>
      <c r="V3657" s="347" t="s">
        <v>19</v>
      </c>
      <c r="W3657" s="341">
        <v>36940</v>
      </c>
      <c r="X3657" s="4" t="s">
        <v>13</v>
      </c>
      <c r="Y3657" s="4" t="s">
        <v>328</v>
      </c>
      <c r="Z3657" s="68">
        <v>45669</v>
      </c>
    </row>
    <row r="3658" spans="1:26" ht="12.75" x14ac:dyDescent="0.35">
      <c r="A36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3658" s="181" t="str">
        <f>IF(All_Opps[[#This Row],[WeekMod]]&lt;&gt;"",CONCATENATE(All_Opps[[#This Row],[Opp Year]],"-",TEXT(All_Opps[[#This Row],[WeekMod]],"00#")),"")</f>
        <v>2025-058</v>
      </c>
      <c r="C36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3658" s="181" t="str">
        <f>CONCATENATE(All_Opps[[#This Row],[Opp Year]],"-",TEXT(All_Opps[[#This Row],[Week]],"00#"))</f>
        <v>2025-058</v>
      </c>
      <c r="E3658" s="181">
        <f>IFERROR(VALUE(RIGHT(All_Opps[[#This Row],[Opportunity Name]],2)),"")</f>
        <v>4</v>
      </c>
      <c r="F3658" s="181">
        <f>IFERROR(("20"&amp;LEFT(All_Opps[[#This Row],[Opportunity Name]],2))*1,"")</f>
        <v>2025</v>
      </c>
      <c r="G3658" s="181" t="str">
        <f>MID(All_Opps[[#This Row],[Opportunity Name]],3,2)</f>
        <v>08</v>
      </c>
      <c r="H3658" s="181" t="str">
        <f>LEFT(All_Opps[[#This Row],[Opportunity Name]],7)</f>
        <v>2508 Fe</v>
      </c>
      <c r="I3658" s="181" t="str" cm="1">
        <f t="array" ref="I36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58" s="181" t="str">
        <f>YEAR(All_Opps[[#This Row],[Close_Date]])&amp;"-"&amp;TEXT(MONTH(All_Opps[[#This Row],[Close_Date]]),"00")</f>
        <v>2025-02</v>
      </c>
      <c r="K3658" s="182">
        <f>All_Opps[[#This Row],[Created Date2]]*1</f>
        <v>45622</v>
      </c>
      <c r="L3658" s="183">
        <f>YEAR(All_Opps[[#This Row],[Created_Date]])</f>
        <v>2024</v>
      </c>
      <c r="M3658" s="184">
        <f>WEEKNUM(All_Opps[[#This Row],[Created_Date]],16)</f>
        <v>48</v>
      </c>
      <c r="N3658" s="182">
        <f>All_Opps[[#This Row],[Close Date]]*1</f>
        <v>45694</v>
      </c>
      <c r="O3658" s="185">
        <f>YEAR(All_Opps[[#This Row],[Close_Date]])</f>
        <v>2025</v>
      </c>
      <c r="P3658" s="183">
        <f>MONTH(All_Opps[[#This Row],[Close Date]])</f>
        <v>2</v>
      </c>
      <c r="Q3658" s="181">
        <f>WEEKNUM(All_Opps[[#This Row],[Close Date]],1)</f>
        <v>6</v>
      </c>
      <c r="R36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58" s="4" t="s">
        <v>7629</v>
      </c>
      <c r="T3658" s="4" t="s">
        <v>7630</v>
      </c>
      <c r="U3658" s="68">
        <v>45694</v>
      </c>
      <c r="V3658" s="347" t="s">
        <v>21</v>
      </c>
      <c r="W3658" s="342">
        <v>46832</v>
      </c>
      <c r="X3658" s="4" t="s">
        <v>11</v>
      </c>
      <c r="Y3658" s="4" t="s">
        <v>7108</v>
      </c>
      <c r="Z3658" s="68">
        <v>45622</v>
      </c>
    </row>
    <row r="3659" spans="1:26" ht="12.75" x14ac:dyDescent="0.35">
      <c r="A36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3659" s="181" t="str">
        <f>IF(All_Opps[[#This Row],[WeekMod]]&lt;&gt;"",CONCATENATE(All_Opps[[#This Row],[Opp Year]],"-",TEXT(All_Opps[[#This Row],[WeekMod]],"00#")),"")</f>
        <v>2025-056</v>
      </c>
      <c r="C36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3659" s="181" t="str">
        <f>CONCATENATE(All_Opps[[#This Row],[Opp Year]],"-",TEXT(All_Opps[[#This Row],[Week]],"00#"))</f>
        <v>2025-056</v>
      </c>
      <c r="E3659" s="181">
        <f>IFERROR(VALUE(RIGHT(All_Opps[[#This Row],[Opportunity Name]],2)),"")</f>
        <v>2</v>
      </c>
      <c r="F3659" s="181">
        <f>IFERROR(("20"&amp;LEFT(All_Opps[[#This Row],[Opportunity Name]],2))*1,"")</f>
        <v>2025</v>
      </c>
      <c r="G3659" s="181" t="str">
        <f>MID(All_Opps[[#This Row],[Opportunity Name]],3,2)</f>
        <v>08</v>
      </c>
      <c r="H3659" s="181" t="str">
        <f>LEFT(All_Opps[[#This Row],[Opportunity Name]],7)</f>
        <v>2508 Tr</v>
      </c>
      <c r="I3659" s="181" t="str" cm="1">
        <f t="array" ref="I36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59" s="181" t="str">
        <f>YEAR(All_Opps[[#This Row],[Close_Date]])&amp;"-"&amp;TEXT(MONTH(All_Opps[[#This Row],[Close_Date]]),"00")</f>
        <v>2025-01</v>
      </c>
      <c r="K3659" s="182">
        <f>All_Opps[[#This Row],[Created Date2]]*1</f>
        <v>45649</v>
      </c>
      <c r="L3659" s="183">
        <f>YEAR(All_Opps[[#This Row],[Created_Date]])</f>
        <v>2024</v>
      </c>
      <c r="M3659" s="184">
        <f>WEEKNUM(All_Opps[[#This Row],[Created_Date]],16)</f>
        <v>52</v>
      </c>
      <c r="N3659" s="182">
        <f>All_Opps[[#This Row],[Close Date]]*1</f>
        <v>45680</v>
      </c>
      <c r="O3659" s="185">
        <f>YEAR(All_Opps[[#This Row],[Close_Date]])</f>
        <v>2025</v>
      </c>
      <c r="P3659" s="183">
        <f>MONTH(All_Opps[[#This Row],[Close Date]])</f>
        <v>1</v>
      </c>
      <c r="Q3659" s="181">
        <f>WEEKNUM(All_Opps[[#This Row],[Close Date]],1)</f>
        <v>4</v>
      </c>
      <c r="R36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59" s="4" t="s">
        <v>7631</v>
      </c>
      <c r="T3659" s="4" t="s">
        <v>7632</v>
      </c>
      <c r="U3659" s="68">
        <v>45680</v>
      </c>
      <c r="V3659" s="347" t="s">
        <v>18</v>
      </c>
      <c r="W3659" s="341">
        <v>286358</v>
      </c>
      <c r="X3659" s="4" t="s">
        <v>11</v>
      </c>
      <c r="Y3659" s="4" t="s">
        <v>328</v>
      </c>
      <c r="Z3659" s="68">
        <v>45649</v>
      </c>
    </row>
    <row r="3660" spans="1:26" ht="12.75" x14ac:dyDescent="0.35">
      <c r="A36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3660" s="181" t="str">
        <f>IF(All_Opps[[#This Row],[WeekMod]]&lt;&gt;"",CONCATENATE(All_Opps[[#This Row],[Opp Year]],"-",TEXT(All_Opps[[#This Row],[WeekMod]],"00#")),"")</f>
        <v>2025-054</v>
      </c>
      <c r="C36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3660" s="181" t="str">
        <f>CONCATENATE(All_Opps[[#This Row],[Opp Year]],"-",TEXT(All_Opps[[#This Row],[Week]],"00#"))</f>
        <v>2025-054</v>
      </c>
      <c r="E3660" s="181">
        <f>IFERROR(VALUE(RIGHT(All_Opps[[#This Row],[Opportunity Name]],2)),"")</f>
        <v>2</v>
      </c>
      <c r="F3660" s="181">
        <f>IFERROR(("20"&amp;LEFT(All_Opps[[#This Row],[Opportunity Name]],2))*1,"")</f>
        <v>2025</v>
      </c>
      <c r="G3660" s="181" t="str">
        <f>MID(All_Opps[[#This Row],[Opportunity Name]],3,2)</f>
        <v>08</v>
      </c>
      <c r="H3660" s="181" t="str">
        <f>LEFT(All_Opps[[#This Row],[Opportunity Name]],7)</f>
        <v>2508 Je</v>
      </c>
      <c r="I3660" s="181" t="str" cm="1">
        <f t="array" ref="I36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60" s="181" t="str">
        <f>YEAR(All_Opps[[#This Row],[Close_Date]])&amp;"-"&amp;TEXT(MONTH(All_Opps[[#This Row],[Close_Date]]),"00")</f>
        <v>2025-01</v>
      </c>
      <c r="K3660" s="182">
        <f>All_Opps[[#This Row],[Created Date2]]*1</f>
        <v>45659</v>
      </c>
      <c r="L3660" s="183">
        <f>YEAR(All_Opps[[#This Row],[Created_Date]])</f>
        <v>2025</v>
      </c>
      <c r="M3660" s="184">
        <f>WEEKNUM(All_Opps[[#This Row],[Created_Date]],16)</f>
        <v>1</v>
      </c>
      <c r="N3660" s="182">
        <f>All_Opps[[#This Row],[Close Date]]*1</f>
        <v>45662</v>
      </c>
      <c r="O3660" s="185">
        <f>YEAR(All_Opps[[#This Row],[Close_Date]])</f>
        <v>2025</v>
      </c>
      <c r="P3660" s="183">
        <f>MONTH(All_Opps[[#This Row],[Close Date]])</f>
        <v>1</v>
      </c>
      <c r="Q3660" s="181">
        <f>WEEKNUM(All_Opps[[#This Row],[Close Date]],1)</f>
        <v>2</v>
      </c>
      <c r="R36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60" s="4" t="s">
        <v>7633</v>
      </c>
      <c r="T3660" s="4" t="s">
        <v>7634</v>
      </c>
      <c r="U3660" s="68">
        <v>45662</v>
      </c>
      <c r="V3660" s="347" t="s">
        <v>18</v>
      </c>
      <c r="W3660" s="341">
        <v>27315</v>
      </c>
      <c r="X3660" s="4" t="s">
        <v>15</v>
      </c>
      <c r="Y3660" s="4" t="s">
        <v>328</v>
      </c>
      <c r="Z3660" s="68">
        <v>45659</v>
      </c>
    </row>
    <row r="3661" spans="1:26" ht="12.75" x14ac:dyDescent="0.35">
      <c r="A36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</v>
      </c>
      <c r="B3661" s="181" t="str">
        <f>IF(All_Opps[[#This Row],[WeekMod]]&lt;&gt;"",CONCATENATE(All_Opps[[#This Row],[Opp Year]],"-",TEXT(All_Opps[[#This Row],[WeekMod]],"00#")),"")</f>
        <v>2026-004</v>
      </c>
      <c r="C36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</v>
      </c>
      <c r="D3661" s="181" t="str">
        <f>CONCATENATE(All_Opps[[#This Row],[Opp Year]],"-",TEXT(All_Opps[[#This Row],[Week]],"00#"))</f>
        <v>2026-004</v>
      </c>
      <c r="E3661" s="181">
        <f>IFERROR(VALUE(RIGHT(All_Opps[[#This Row],[Opportunity Name]],2)),"")</f>
        <v>2</v>
      </c>
      <c r="F3661" s="181">
        <f>IFERROR(("20"&amp;LEFT(All_Opps[[#This Row],[Opportunity Name]],2))*1,"")</f>
        <v>2026</v>
      </c>
      <c r="G3661" s="181" t="str">
        <f>MID(All_Opps[[#This Row],[Opportunity Name]],3,2)</f>
        <v>09</v>
      </c>
      <c r="H3661" s="181" t="str">
        <f>LEFT(All_Opps[[#This Row],[Opportunity Name]],7)</f>
        <v>2609-03</v>
      </c>
      <c r="I3661" s="181" t="str" cm="1">
        <f t="array" ref="I36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61" s="181" t="str">
        <f>YEAR(All_Opps[[#This Row],[Close_Date]])&amp;"-"&amp;TEXT(MONTH(All_Opps[[#This Row],[Close_Date]]),"00")</f>
        <v>2025-01</v>
      </c>
      <c r="K3661" s="182">
        <f>All_Opps[[#This Row],[Created Date2]]*1</f>
        <v>45622</v>
      </c>
      <c r="L3661" s="183">
        <f>YEAR(All_Opps[[#This Row],[Created_Date]])</f>
        <v>2024</v>
      </c>
      <c r="M3661" s="184">
        <f>WEEKNUM(All_Opps[[#This Row],[Created_Date]],16)</f>
        <v>48</v>
      </c>
      <c r="N3661" s="182">
        <f>All_Opps[[#This Row],[Close Date]]*1</f>
        <v>45681</v>
      </c>
      <c r="O3661" s="185">
        <f>YEAR(All_Opps[[#This Row],[Close_Date]])</f>
        <v>2025</v>
      </c>
      <c r="P3661" s="183">
        <f>MONTH(All_Opps[[#This Row],[Close Date]])</f>
        <v>1</v>
      </c>
      <c r="Q3661" s="181">
        <f>WEEKNUM(All_Opps[[#This Row],[Close Date]],1)</f>
        <v>4</v>
      </c>
      <c r="R366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644</v>
      </c>
      <c r="S3661" s="4" t="s">
        <v>7635</v>
      </c>
      <c r="T3661" s="4" t="s">
        <v>7636</v>
      </c>
      <c r="U3661" s="68">
        <v>45681</v>
      </c>
      <c r="V3661" s="347" t="s">
        <v>19</v>
      </c>
      <c r="W3661" s="9">
        <v>46225</v>
      </c>
      <c r="X3661" s="4" t="s">
        <v>6</v>
      </c>
      <c r="Y3661" s="4" t="s">
        <v>1285</v>
      </c>
      <c r="Z3661" s="68">
        <v>45622</v>
      </c>
    </row>
    <row r="3662" spans="1:26" ht="12.75" x14ac:dyDescent="0.35">
      <c r="A36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3662" s="181" t="str">
        <f>IF(All_Opps[[#This Row],[WeekMod]]&lt;&gt;"",CONCATENATE(All_Opps[[#This Row],[Opp Year]],"-",TEXT(All_Opps[[#This Row],[WeekMod]],"00#")),"")</f>
        <v>2025-058</v>
      </c>
      <c r="C36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3662" s="181" t="str">
        <f>CONCATENATE(All_Opps[[#This Row],[Opp Year]],"-",TEXT(All_Opps[[#This Row],[Week]],"00#"))</f>
        <v>2025-058</v>
      </c>
      <c r="E3662" s="181">
        <f>IFERROR(VALUE(RIGHT(All_Opps[[#This Row],[Opportunity Name]],2)),"")</f>
        <v>2</v>
      </c>
      <c r="F3662" s="181">
        <f>IFERROR(("20"&amp;LEFT(All_Opps[[#This Row],[Opportunity Name]],2))*1,"")</f>
        <v>2025</v>
      </c>
      <c r="G3662" s="181" t="str">
        <f>MID(All_Opps[[#This Row],[Opportunity Name]],3,2)</f>
        <v>08</v>
      </c>
      <c r="H3662" s="181" t="str">
        <f>LEFT(All_Opps[[#This Row],[Opportunity Name]],7)</f>
        <v>2508 Du</v>
      </c>
      <c r="I3662" s="181" t="str" cm="1">
        <f t="array" ref="I36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62" s="181" t="str">
        <f>YEAR(All_Opps[[#This Row],[Close_Date]])&amp;"-"&amp;TEXT(MONTH(All_Opps[[#This Row],[Close_Date]]),"00")</f>
        <v>2025-02</v>
      </c>
      <c r="K3662" s="182">
        <f>All_Opps[[#This Row],[Created Date2]]*1</f>
        <v>45672</v>
      </c>
      <c r="L3662" s="183">
        <f>YEAR(All_Opps[[#This Row],[Created_Date]])</f>
        <v>2025</v>
      </c>
      <c r="M3662" s="184">
        <f>WEEKNUM(All_Opps[[#This Row],[Created_Date]],16)</f>
        <v>3</v>
      </c>
      <c r="N3662" s="182">
        <f>All_Opps[[#This Row],[Close Date]]*1</f>
        <v>45693</v>
      </c>
      <c r="O3662" s="185">
        <f>YEAR(All_Opps[[#This Row],[Close_Date]])</f>
        <v>2025</v>
      </c>
      <c r="P3662" s="183">
        <f>MONTH(All_Opps[[#This Row],[Close Date]])</f>
        <v>2</v>
      </c>
      <c r="Q3662" s="181">
        <f>WEEKNUM(All_Opps[[#This Row],[Close Date]],1)</f>
        <v>6</v>
      </c>
      <c r="R366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62" s="4" t="s">
        <v>7637</v>
      </c>
      <c r="T3662" s="4" t="s">
        <v>7638</v>
      </c>
      <c r="U3662" s="68">
        <v>45693</v>
      </c>
      <c r="V3662" s="347" t="s">
        <v>21</v>
      </c>
      <c r="W3662" s="342">
        <v>76875</v>
      </c>
      <c r="X3662" s="4" t="s">
        <v>15</v>
      </c>
      <c r="Y3662" s="4" t="s">
        <v>7108</v>
      </c>
      <c r="Z3662" s="68">
        <v>45672</v>
      </c>
    </row>
    <row r="3663" spans="1:26" ht="12.75" x14ac:dyDescent="0.35">
      <c r="A36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3663" s="181" t="str">
        <f>IF(All_Opps[[#This Row],[WeekMod]]&lt;&gt;"",CONCATENATE(All_Opps[[#This Row],[Opp Year]],"-",TEXT(All_Opps[[#This Row],[WeekMod]],"00#")),"")</f>
        <v>2025-055</v>
      </c>
      <c r="C36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3663" s="181" t="str">
        <f>CONCATENATE(All_Opps[[#This Row],[Opp Year]],"-",TEXT(All_Opps[[#This Row],[Week]],"00#"))</f>
        <v>2025-055</v>
      </c>
      <c r="E3663" s="181">
        <f>IFERROR(VALUE(RIGHT(All_Opps[[#This Row],[Opportunity Name]],2)),"")</f>
        <v>2</v>
      </c>
      <c r="F3663" s="181">
        <f>IFERROR(("20"&amp;LEFT(All_Opps[[#This Row],[Opportunity Name]],2))*1,"")</f>
        <v>2025</v>
      </c>
      <c r="G3663" s="181" t="str">
        <f>MID(All_Opps[[#This Row],[Opportunity Name]],3,2)</f>
        <v>02</v>
      </c>
      <c r="H3663" s="181" t="str">
        <f>LEFT(All_Opps[[#This Row],[Opportunity Name]],7)</f>
        <v>2502-14</v>
      </c>
      <c r="I3663" s="181" t="str" cm="1">
        <f t="array" ref="I36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63" s="181" t="str">
        <f>YEAR(All_Opps[[#This Row],[Close_Date]])&amp;"-"&amp;TEXT(MONTH(All_Opps[[#This Row],[Close_Date]]),"00")</f>
        <v>2025-01</v>
      </c>
      <c r="K3663" s="182">
        <f>All_Opps[[#This Row],[Created Date2]]*1</f>
        <v>45672</v>
      </c>
      <c r="L3663" s="183">
        <f>YEAR(All_Opps[[#This Row],[Created_Date]])</f>
        <v>2025</v>
      </c>
      <c r="M3663" s="184">
        <f>WEEKNUM(All_Opps[[#This Row],[Created_Date]],16)</f>
        <v>3</v>
      </c>
      <c r="N3663" s="182">
        <f>All_Opps[[#This Row],[Close Date]]*1</f>
        <v>45675</v>
      </c>
      <c r="O3663" s="185">
        <f>YEAR(All_Opps[[#This Row],[Close_Date]])</f>
        <v>2025</v>
      </c>
      <c r="P3663" s="183">
        <f>MONTH(All_Opps[[#This Row],[Close Date]])</f>
        <v>1</v>
      </c>
      <c r="Q3663" s="181">
        <f>WEEKNUM(All_Opps[[#This Row],[Close Date]],1)</f>
        <v>3</v>
      </c>
      <c r="R366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</v>
      </c>
      <c r="S3663" s="4" t="s">
        <v>7639</v>
      </c>
      <c r="T3663" s="4" t="s">
        <v>7640</v>
      </c>
      <c r="U3663" s="68">
        <v>45675</v>
      </c>
      <c r="V3663" s="347" t="s">
        <v>19</v>
      </c>
      <c r="W3663" s="341">
        <v>119637</v>
      </c>
      <c r="X3663" s="4" t="s">
        <v>15</v>
      </c>
      <c r="Y3663" s="4" t="s">
        <v>328</v>
      </c>
      <c r="Z3663" s="68">
        <v>45672</v>
      </c>
    </row>
    <row r="3664" spans="1:26" ht="12.75" x14ac:dyDescent="0.35">
      <c r="A36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</v>
      </c>
      <c r="B3664" s="181" t="str">
        <f>IF(All_Opps[[#This Row],[WeekMod]]&lt;&gt;"",CONCATENATE(All_Opps[[#This Row],[Opp Year]],"-",TEXT(All_Opps[[#This Row],[WeekMod]],"00#")),"")</f>
        <v>2026-001</v>
      </c>
      <c r="C36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664" s="181" t="str">
        <f>CONCATENATE(All_Opps[[#This Row],[Opp Year]],"-",TEXT(All_Opps[[#This Row],[Week]],"00#"))</f>
        <v>2026-001</v>
      </c>
      <c r="E3664" s="181">
        <f>IFERROR(VALUE(RIGHT(All_Opps[[#This Row],[Opportunity Name]],2)),"")</f>
        <v>2</v>
      </c>
      <c r="F3664" s="181">
        <f>IFERROR(("20"&amp;LEFT(All_Opps[[#This Row],[Opportunity Name]],2))*1,"")</f>
        <v>2026</v>
      </c>
      <c r="G3664" s="181" t="str">
        <f>MID(All_Opps[[#This Row],[Opportunity Name]],3,2)</f>
        <v>09</v>
      </c>
      <c r="H3664" s="181" t="str">
        <f>LEFT(All_Opps[[#This Row],[Opportunity Name]],7)</f>
        <v>2609-03</v>
      </c>
      <c r="I3664" s="181" t="str" cm="1">
        <f t="array" ref="I36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64" s="181" t="str">
        <f>YEAR(All_Opps[[#This Row],[Close_Date]])&amp;"-"&amp;TEXT(MONTH(All_Opps[[#This Row],[Close_Date]]),"00")</f>
        <v>2025-01</v>
      </c>
      <c r="K3664" s="182">
        <f>All_Opps[[#This Row],[Created Date2]]*1</f>
        <v>45628</v>
      </c>
      <c r="L3664" s="183">
        <f>YEAR(All_Opps[[#This Row],[Created_Date]])</f>
        <v>2024</v>
      </c>
      <c r="M3664" s="184">
        <f>WEEKNUM(All_Opps[[#This Row],[Created_Date]],16)</f>
        <v>49</v>
      </c>
      <c r="N3664" s="182">
        <f>All_Opps[[#This Row],[Close Date]]*1</f>
        <v>45660</v>
      </c>
      <c r="O3664" s="185">
        <f>YEAR(All_Opps[[#This Row],[Close_Date]])</f>
        <v>2025</v>
      </c>
      <c r="P3664" s="183">
        <f>MONTH(All_Opps[[#This Row],[Close Date]])</f>
        <v>1</v>
      </c>
      <c r="Q3664" s="181">
        <f>WEEKNUM(All_Opps[[#This Row],[Close Date]],1)</f>
        <v>1</v>
      </c>
      <c r="R366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638</v>
      </c>
      <c r="S3664" s="4" t="s">
        <v>7641</v>
      </c>
      <c r="T3664" s="4" t="s">
        <v>7642</v>
      </c>
      <c r="U3664" s="68">
        <v>45660</v>
      </c>
      <c r="V3664" s="347" t="s">
        <v>19</v>
      </c>
      <c r="W3664" s="9">
        <v>75945</v>
      </c>
      <c r="X3664" s="4" t="s">
        <v>13</v>
      </c>
      <c r="Y3664" s="4" t="s">
        <v>1285</v>
      </c>
      <c r="Z3664" s="68">
        <v>45628</v>
      </c>
    </row>
    <row r="3665" spans="1:26" ht="12.75" x14ac:dyDescent="0.35">
      <c r="A36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3665" s="181" t="str">
        <f>IF(All_Opps[[#This Row],[WeekMod]]&lt;&gt;"",CONCATENATE(All_Opps[[#This Row],[Opp Year]],"-",TEXT(All_Opps[[#This Row],[WeekMod]],"00#")),"")</f>
        <v>2025-056</v>
      </c>
      <c r="C36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3665" s="181" t="str">
        <f>CONCATENATE(All_Opps[[#This Row],[Opp Year]],"-",TEXT(All_Opps[[#This Row],[Week]],"00#"))</f>
        <v>2025-056</v>
      </c>
      <c r="E3665" s="181">
        <f>IFERROR(VALUE(RIGHT(All_Opps[[#This Row],[Opportunity Name]],2)),"")</f>
        <v>2</v>
      </c>
      <c r="F3665" s="181">
        <f>IFERROR(("20"&amp;LEFT(All_Opps[[#This Row],[Opportunity Name]],2))*1,"")</f>
        <v>2025</v>
      </c>
      <c r="G3665" s="181" t="str">
        <f>MID(All_Opps[[#This Row],[Opportunity Name]],3,2)</f>
        <v>08</v>
      </c>
      <c r="H3665" s="181" t="str">
        <f>LEFT(All_Opps[[#This Row],[Opportunity Name]],7)</f>
        <v>2508-03</v>
      </c>
      <c r="I3665" s="181" t="str" cm="1">
        <f t="array" ref="I36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65" s="181" t="str">
        <f>YEAR(All_Opps[[#This Row],[Close_Date]])&amp;"-"&amp;TEXT(MONTH(All_Opps[[#This Row],[Close_Date]]),"00")</f>
        <v>2025-01</v>
      </c>
      <c r="K3665" s="182">
        <f>All_Opps[[#This Row],[Created Date2]]*1</f>
        <v>45576</v>
      </c>
      <c r="L3665" s="183">
        <f>YEAR(All_Opps[[#This Row],[Created_Date]])</f>
        <v>2024</v>
      </c>
      <c r="M3665" s="184">
        <f>WEEKNUM(All_Opps[[#This Row],[Created_Date]],16)</f>
        <v>41</v>
      </c>
      <c r="N3665" s="182">
        <f>All_Opps[[#This Row],[Close Date]]*1</f>
        <v>45678</v>
      </c>
      <c r="O3665" s="185">
        <f>YEAR(All_Opps[[#This Row],[Close_Date]])</f>
        <v>2025</v>
      </c>
      <c r="P3665" s="183">
        <f>MONTH(All_Opps[[#This Row],[Close Date]])</f>
        <v>1</v>
      </c>
      <c r="Q3665" s="181">
        <f>WEEKNUM(All_Opps[[#This Row],[Close Date]],1)</f>
        <v>4</v>
      </c>
      <c r="R366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294</v>
      </c>
      <c r="S3665" s="4" t="s">
        <v>7643</v>
      </c>
      <c r="T3665" s="4" t="s">
        <v>7644</v>
      </c>
      <c r="U3665" s="68">
        <v>45678</v>
      </c>
      <c r="V3665" s="347" t="s">
        <v>19</v>
      </c>
      <c r="W3665" s="341">
        <v>283286</v>
      </c>
      <c r="X3665" s="4" t="s">
        <v>5</v>
      </c>
      <c r="Y3665" s="4" t="s">
        <v>328</v>
      </c>
      <c r="Z3665" s="68">
        <v>45576</v>
      </c>
    </row>
    <row r="3666" spans="1:26" ht="12.75" x14ac:dyDescent="0.35">
      <c r="A36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3666" s="181" t="str">
        <f>IF(All_Opps[[#This Row],[WeekMod]]&lt;&gt;"",CONCATENATE(All_Opps[[#This Row],[Opp Year]],"-",TEXT(All_Opps[[#This Row],[WeekMod]],"00#")),"")</f>
        <v>2025-058</v>
      </c>
      <c r="C36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3666" s="181" t="str">
        <f>CONCATENATE(All_Opps[[#This Row],[Opp Year]],"-",TEXT(All_Opps[[#This Row],[Week]],"00#"))</f>
        <v>2025-058</v>
      </c>
      <c r="E3666" s="181">
        <f>IFERROR(VALUE(RIGHT(All_Opps[[#This Row],[Opportunity Name]],2)),"")</f>
        <v>8</v>
      </c>
      <c r="F3666" s="181">
        <f>IFERROR(("20"&amp;LEFT(All_Opps[[#This Row],[Opportunity Name]],2))*1,"")</f>
        <v>2025</v>
      </c>
      <c r="G3666" s="181" t="str">
        <f>MID(All_Opps[[#This Row],[Opportunity Name]],3,2)</f>
        <v>05</v>
      </c>
      <c r="H3666" s="181" t="str">
        <f>LEFT(All_Opps[[#This Row],[Opportunity Name]],7)</f>
        <v>2505 Ya</v>
      </c>
      <c r="I3666" s="181" t="str" cm="1">
        <f t="array" ref="I36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66" s="181" t="str">
        <f>YEAR(All_Opps[[#This Row],[Close_Date]])&amp;"-"&amp;TEXT(MONTH(All_Opps[[#This Row],[Close_Date]]),"00")</f>
        <v>2025-02</v>
      </c>
      <c r="K3666" s="182">
        <f>All_Opps[[#This Row],[Created Date2]]*1</f>
        <v>45686</v>
      </c>
      <c r="L3666" s="183">
        <f>YEAR(All_Opps[[#This Row],[Created_Date]])</f>
        <v>2025</v>
      </c>
      <c r="M3666" s="184">
        <f>WEEKNUM(All_Opps[[#This Row],[Created_Date]],16)</f>
        <v>5</v>
      </c>
      <c r="N3666" s="182">
        <f>All_Opps[[#This Row],[Close Date]]*1</f>
        <v>45696</v>
      </c>
      <c r="O3666" s="185">
        <f>YEAR(All_Opps[[#This Row],[Close_Date]])</f>
        <v>2025</v>
      </c>
      <c r="P3666" s="183">
        <f>MONTH(All_Opps[[#This Row],[Close Date]])</f>
        <v>2</v>
      </c>
      <c r="Q3666" s="181">
        <f>WEEKNUM(All_Opps[[#This Row],[Close Date]],1)</f>
        <v>6</v>
      </c>
      <c r="R366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66" s="5" t="s">
        <v>7645</v>
      </c>
      <c r="T3666" s="5" t="s">
        <v>7646</v>
      </c>
      <c r="U3666" s="14">
        <v>45696</v>
      </c>
      <c r="V3666" s="360" t="s">
        <v>18</v>
      </c>
      <c r="W3666" s="343">
        <v>143573</v>
      </c>
      <c r="X3666" s="5" t="s">
        <v>159</v>
      </c>
      <c r="Y3666" s="4" t="s">
        <v>328</v>
      </c>
      <c r="Z3666" s="68">
        <v>45686</v>
      </c>
    </row>
    <row r="3667" spans="1:26" ht="12.75" x14ac:dyDescent="0.35">
      <c r="A36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3667" s="181" t="str">
        <f>IF(All_Opps[[#This Row],[WeekMod]]&lt;&gt;"",CONCATENATE(All_Opps[[#This Row],[Opp Year]],"-",TEXT(All_Opps[[#This Row],[WeekMod]],"00#")),"")</f>
        <v>2025-057</v>
      </c>
      <c r="C36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3667" s="181" t="str">
        <f>CONCATENATE(All_Opps[[#This Row],[Opp Year]],"-",TEXT(All_Opps[[#This Row],[Week]],"00#"))</f>
        <v>2025-057</v>
      </c>
      <c r="E3667" s="181">
        <f>IFERROR(VALUE(RIGHT(All_Opps[[#This Row],[Opportunity Name]],2)),"")</f>
        <v>4</v>
      </c>
      <c r="F3667" s="181">
        <f>IFERROR(("20"&amp;LEFT(All_Opps[[#This Row],[Opportunity Name]],2))*1,"")</f>
        <v>2025</v>
      </c>
      <c r="G3667" s="181" t="str">
        <f>MID(All_Opps[[#This Row],[Opportunity Name]],3,2)</f>
        <v>06</v>
      </c>
      <c r="H3667" s="181" t="str">
        <f>LEFT(All_Opps[[#This Row],[Opportunity Name]],7)</f>
        <v>2506-22</v>
      </c>
      <c r="I3667" s="181" t="str" cm="1">
        <f t="array" ref="I36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67" s="181" t="str">
        <f>YEAR(All_Opps[[#This Row],[Close_Date]])&amp;"-"&amp;TEXT(MONTH(All_Opps[[#This Row],[Close_Date]]),"00")</f>
        <v>2025-01</v>
      </c>
      <c r="K3667" s="182">
        <f>All_Opps[[#This Row],[Created Date2]]*1</f>
        <v>45672</v>
      </c>
      <c r="L3667" s="183">
        <f>YEAR(All_Opps[[#This Row],[Created_Date]])</f>
        <v>2025</v>
      </c>
      <c r="M3667" s="184">
        <f>WEEKNUM(All_Opps[[#This Row],[Created_Date]],16)</f>
        <v>3</v>
      </c>
      <c r="N3667" s="182">
        <f>All_Opps[[#This Row],[Close Date]]*1</f>
        <v>45685</v>
      </c>
      <c r="O3667" s="185">
        <f>YEAR(All_Opps[[#This Row],[Close_Date]])</f>
        <v>2025</v>
      </c>
      <c r="P3667" s="183">
        <f>MONTH(All_Opps[[#This Row],[Close Date]])</f>
        <v>1</v>
      </c>
      <c r="Q3667" s="181">
        <f>WEEKNUM(All_Opps[[#This Row],[Close Date]],1)</f>
        <v>5</v>
      </c>
      <c r="R366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137</v>
      </c>
      <c r="S3667" s="4" t="s">
        <v>7647</v>
      </c>
      <c r="T3667" s="4" t="s">
        <v>7648</v>
      </c>
      <c r="U3667" s="68">
        <v>45685</v>
      </c>
      <c r="V3667" s="347" t="s">
        <v>19</v>
      </c>
      <c r="W3667" s="9">
        <v>67538</v>
      </c>
      <c r="X3667" s="4" t="s">
        <v>161</v>
      </c>
      <c r="Y3667" s="4" t="s">
        <v>1285</v>
      </c>
      <c r="Z3667" s="68">
        <v>45672</v>
      </c>
    </row>
    <row r="3668" spans="1:26" ht="12.75" x14ac:dyDescent="0.35">
      <c r="A36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3668" s="181" t="str">
        <f>IF(All_Opps[[#This Row],[WeekMod]]&lt;&gt;"",CONCATENATE(All_Opps[[#This Row],[Opp Year]],"-",TEXT(All_Opps[[#This Row],[WeekMod]],"00#")),"")</f>
        <v>2025-056</v>
      </c>
      <c r="C36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3668" s="181" t="str">
        <f>CONCATENATE(All_Opps[[#This Row],[Opp Year]],"-",TEXT(All_Opps[[#This Row],[Week]],"00#"))</f>
        <v>2025-056</v>
      </c>
      <c r="E3668" s="181">
        <f>IFERROR(VALUE(RIGHT(All_Opps[[#This Row],[Opportunity Name]],2)),"")</f>
        <v>2</v>
      </c>
      <c r="F3668" s="181">
        <f>IFERROR(("20"&amp;LEFT(All_Opps[[#This Row],[Opportunity Name]],2))*1,"")</f>
        <v>2025</v>
      </c>
      <c r="G3668" s="181" t="str">
        <f>MID(All_Opps[[#This Row],[Opportunity Name]],3,2)</f>
        <v>08</v>
      </c>
      <c r="H3668" s="181" t="str">
        <f>LEFT(All_Opps[[#This Row],[Opportunity Name]],7)</f>
        <v>2508 Va</v>
      </c>
      <c r="I3668" s="181" t="str" cm="1">
        <f t="array" ref="I36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68" s="181" t="str">
        <f>YEAR(All_Opps[[#This Row],[Close_Date]])&amp;"-"&amp;TEXT(MONTH(All_Opps[[#This Row],[Close_Date]]),"00")</f>
        <v>2025-01</v>
      </c>
      <c r="K3668" s="182">
        <f>All_Opps[[#This Row],[Created Date2]]*1</f>
        <v>45674</v>
      </c>
      <c r="L3668" s="183">
        <f>YEAR(All_Opps[[#This Row],[Created_Date]])</f>
        <v>2025</v>
      </c>
      <c r="M3668" s="184">
        <f>WEEKNUM(All_Opps[[#This Row],[Created_Date]],16)</f>
        <v>3</v>
      </c>
      <c r="N3668" s="182">
        <f>All_Opps[[#This Row],[Close Date]]*1</f>
        <v>45681</v>
      </c>
      <c r="O3668" s="185">
        <f>YEAR(All_Opps[[#This Row],[Close_Date]])</f>
        <v>2025</v>
      </c>
      <c r="P3668" s="183">
        <f>MONTH(All_Opps[[#This Row],[Close Date]])</f>
        <v>1</v>
      </c>
      <c r="Q3668" s="181">
        <f>WEEKNUM(All_Opps[[#This Row],[Close Date]],1)</f>
        <v>4</v>
      </c>
      <c r="R366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68" s="4" t="s">
        <v>7649</v>
      </c>
      <c r="T3668" s="4" t="s">
        <v>7650</v>
      </c>
      <c r="U3668" s="68">
        <v>45681</v>
      </c>
      <c r="V3668" s="347" t="s">
        <v>18</v>
      </c>
      <c r="W3668" s="342">
        <v>25115</v>
      </c>
      <c r="X3668" s="4" t="s">
        <v>13</v>
      </c>
      <c r="Y3668" s="4" t="s">
        <v>1285</v>
      </c>
      <c r="Z3668" s="68">
        <v>45674</v>
      </c>
    </row>
    <row r="3669" spans="1:26" ht="12.75" x14ac:dyDescent="0.35">
      <c r="A36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3669" s="181" t="str">
        <f>IF(All_Opps[[#This Row],[WeekMod]]&lt;&gt;"",CONCATENATE(All_Opps[[#This Row],[Opp Year]],"-",TEXT(All_Opps[[#This Row],[WeekMod]],"00#")),"")</f>
        <v>2025-055</v>
      </c>
      <c r="C36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3669" s="181" t="str">
        <f>CONCATENATE(All_Opps[[#This Row],[Opp Year]],"-",TEXT(All_Opps[[#This Row],[Week]],"00#"))</f>
        <v>2025-055</v>
      </c>
      <c r="E3669" s="181">
        <f>IFERROR(VALUE(RIGHT(All_Opps[[#This Row],[Opportunity Name]],2)),"")</f>
        <v>2</v>
      </c>
      <c r="F3669" s="181">
        <f>IFERROR(("20"&amp;LEFT(All_Opps[[#This Row],[Opportunity Name]],2))*1,"")</f>
        <v>2025</v>
      </c>
      <c r="G3669" s="181" t="str">
        <f>MID(All_Opps[[#This Row],[Opportunity Name]],3,2)</f>
        <v>12</v>
      </c>
      <c r="H3669" s="181" t="str">
        <f>LEFT(All_Opps[[#This Row],[Opportunity Name]],7)</f>
        <v>2512 Du</v>
      </c>
      <c r="I3669" s="181" t="str" cm="1">
        <f t="array" ref="I36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69" s="181" t="str">
        <f>YEAR(All_Opps[[#This Row],[Close_Date]])&amp;"-"&amp;TEXT(MONTH(All_Opps[[#This Row],[Close_Date]]),"00")</f>
        <v>2025-01</v>
      </c>
      <c r="K3669" s="182">
        <f>All_Opps[[#This Row],[Created Date2]]*1</f>
        <v>45608</v>
      </c>
      <c r="L3669" s="183">
        <f>YEAR(All_Opps[[#This Row],[Created_Date]])</f>
        <v>2024</v>
      </c>
      <c r="M3669" s="184">
        <f>WEEKNUM(All_Opps[[#This Row],[Created_Date]],16)</f>
        <v>46</v>
      </c>
      <c r="N3669" s="182">
        <f>All_Opps[[#This Row],[Close Date]]*1</f>
        <v>45670</v>
      </c>
      <c r="O3669" s="185">
        <f>YEAR(All_Opps[[#This Row],[Close_Date]])</f>
        <v>2025</v>
      </c>
      <c r="P3669" s="183">
        <f>MONTH(All_Opps[[#This Row],[Close Date]])</f>
        <v>1</v>
      </c>
      <c r="Q3669" s="181">
        <f>WEEKNUM(All_Opps[[#This Row],[Close Date]],1)</f>
        <v>3</v>
      </c>
      <c r="R366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69" s="5" t="s">
        <v>7651</v>
      </c>
      <c r="T3669" s="5" t="s">
        <v>7652</v>
      </c>
      <c r="U3669" s="14">
        <v>45670</v>
      </c>
      <c r="V3669" s="360" t="s">
        <v>18</v>
      </c>
      <c r="W3669" s="343">
        <v>328768</v>
      </c>
      <c r="X3669" s="5" t="s">
        <v>161</v>
      </c>
      <c r="Y3669" s="4" t="s">
        <v>328</v>
      </c>
      <c r="Z3669" s="68">
        <v>45608</v>
      </c>
    </row>
    <row r="3670" spans="1:26" ht="12.75" x14ac:dyDescent="0.35">
      <c r="A36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3670" s="181" t="str">
        <f>IF(All_Opps[[#This Row],[WeekMod]]&lt;&gt;"",CONCATENATE(All_Opps[[#This Row],[Opp Year]],"-",TEXT(All_Opps[[#This Row],[WeekMod]],"00#")),"")</f>
        <v>2025-057</v>
      </c>
      <c r="C36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3670" s="181" t="str">
        <f>CONCATENATE(All_Opps[[#This Row],[Opp Year]],"-",TEXT(All_Opps[[#This Row],[Week]],"00#"))</f>
        <v>2025-057</v>
      </c>
      <c r="E3670" s="181">
        <f>IFERROR(VALUE(RIGHT(All_Opps[[#This Row],[Opportunity Name]],2)),"")</f>
        <v>4</v>
      </c>
      <c r="F3670" s="181">
        <f>IFERROR(("20"&amp;LEFT(All_Opps[[#This Row],[Opportunity Name]],2))*1,"")</f>
        <v>2025</v>
      </c>
      <c r="G3670" s="181" t="str">
        <f>MID(All_Opps[[#This Row],[Opportunity Name]],3,2)</f>
        <v>05</v>
      </c>
      <c r="H3670" s="181" t="str">
        <f>LEFT(All_Opps[[#This Row],[Opportunity Name]],7)</f>
        <v>2505 Tr</v>
      </c>
      <c r="I3670" s="181" t="str" cm="1">
        <f t="array" ref="I36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70" s="181" t="str">
        <f>YEAR(All_Opps[[#This Row],[Close_Date]])&amp;"-"&amp;TEXT(MONTH(All_Opps[[#This Row],[Close_Date]]),"00")</f>
        <v>2025-01</v>
      </c>
      <c r="K3670" s="182">
        <f>All_Opps[[#This Row],[Created Date2]]*1</f>
        <v>45682</v>
      </c>
      <c r="L3670" s="183">
        <f>YEAR(All_Opps[[#This Row],[Created_Date]])</f>
        <v>2025</v>
      </c>
      <c r="M3670" s="184">
        <f>WEEKNUM(All_Opps[[#This Row],[Created_Date]],16)</f>
        <v>5</v>
      </c>
      <c r="N3670" s="182">
        <f>All_Opps[[#This Row],[Close Date]]*1</f>
        <v>45685</v>
      </c>
      <c r="O3670" s="185">
        <f>YEAR(All_Opps[[#This Row],[Close_Date]])</f>
        <v>2025</v>
      </c>
      <c r="P3670" s="183">
        <f>MONTH(All_Opps[[#This Row],[Close Date]])</f>
        <v>1</v>
      </c>
      <c r="Q3670" s="181">
        <f>WEEKNUM(All_Opps[[#This Row],[Close Date]],1)</f>
        <v>5</v>
      </c>
      <c r="R367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70" s="5" t="s">
        <v>7653</v>
      </c>
      <c r="T3670" s="5" t="s">
        <v>7654</v>
      </c>
      <c r="U3670" s="14">
        <v>45685</v>
      </c>
      <c r="V3670" s="360" t="s">
        <v>18</v>
      </c>
      <c r="W3670" s="343">
        <v>98920</v>
      </c>
      <c r="X3670" s="5" t="s">
        <v>11</v>
      </c>
      <c r="Y3670" s="4" t="s">
        <v>328</v>
      </c>
      <c r="Z3670" s="68">
        <v>45682</v>
      </c>
    </row>
    <row r="3671" spans="1:26" ht="12.75" x14ac:dyDescent="0.35">
      <c r="A36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3671" s="181" t="str">
        <f>IF(All_Opps[[#This Row],[WeekMod]]&lt;&gt;"",CONCATENATE(All_Opps[[#This Row],[Opp Year]],"-",TEXT(All_Opps[[#This Row],[WeekMod]],"00#")),"")</f>
        <v>2025-056</v>
      </c>
      <c r="C36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3671" s="181" t="str">
        <f>CONCATENATE(All_Opps[[#This Row],[Opp Year]],"-",TEXT(All_Opps[[#This Row],[Week]],"00#"))</f>
        <v>2025-056</v>
      </c>
      <c r="E3671" s="181">
        <f>IFERROR(VALUE(RIGHT(All_Opps[[#This Row],[Opportunity Name]],2)),"")</f>
        <v>2</v>
      </c>
      <c r="F3671" s="181">
        <f>IFERROR(("20"&amp;LEFT(All_Opps[[#This Row],[Opportunity Name]],2))*1,"")</f>
        <v>2025</v>
      </c>
      <c r="G3671" s="181" t="str">
        <f>MID(All_Opps[[#This Row],[Opportunity Name]],3,2)</f>
        <v>08</v>
      </c>
      <c r="H3671" s="181" t="str">
        <f>LEFT(All_Opps[[#This Row],[Opportunity Name]],7)</f>
        <v>2508 Qu</v>
      </c>
      <c r="I3671" s="181" t="str" cm="1">
        <f t="array" ref="I36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71" s="181" t="str">
        <f>YEAR(All_Opps[[#This Row],[Close_Date]])&amp;"-"&amp;TEXT(MONTH(All_Opps[[#This Row],[Close_Date]]),"00")</f>
        <v>2025-01</v>
      </c>
      <c r="K3671" s="182">
        <f>All_Opps[[#This Row],[Created Date2]]*1</f>
        <v>45668</v>
      </c>
      <c r="L3671" s="183">
        <f>YEAR(All_Opps[[#This Row],[Created_Date]])</f>
        <v>2025</v>
      </c>
      <c r="M3671" s="184">
        <f>WEEKNUM(All_Opps[[#This Row],[Created_Date]],16)</f>
        <v>3</v>
      </c>
      <c r="N3671" s="182">
        <f>All_Opps[[#This Row],[Close Date]]*1</f>
        <v>45678</v>
      </c>
      <c r="O3671" s="185">
        <f>YEAR(All_Opps[[#This Row],[Close_Date]])</f>
        <v>2025</v>
      </c>
      <c r="P3671" s="183">
        <f>MONTH(All_Opps[[#This Row],[Close Date]])</f>
        <v>1</v>
      </c>
      <c r="Q3671" s="181">
        <f>WEEKNUM(All_Opps[[#This Row],[Close Date]],1)</f>
        <v>4</v>
      </c>
      <c r="R367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71" s="4" t="s">
        <v>7655</v>
      </c>
      <c r="T3671" s="4" t="s">
        <v>7656</v>
      </c>
      <c r="U3671" s="68">
        <v>45678</v>
      </c>
      <c r="V3671" s="347" t="s">
        <v>18</v>
      </c>
      <c r="W3671" s="342">
        <v>17439</v>
      </c>
      <c r="X3671" s="4" t="s">
        <v>15</v>
      </c>
      <c r="Y3671" s="4" t="s">
        <v>1285</v>
      </c>
      <c r="Z3671" s="68">
        <v>45668</v>
      </c>
    </row>
    <row r="3672" spans="1:26" ht="12.75" x14ac:dyDescent="0.35">
      <c r="A36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3672" s="181" t="str">
        <f>IF(All_Opps[[#This Row],[WeekMod]]&lt;&gt;"",CONCATENATE(All_Opps[[#This Row],[Opp Year]],"-",TEXT(All_Opps[[#This Row],[WeekMod]],"00#")),"")</f>
        <v>2026-010</v>
      </c>
      <c r="C36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3672" s="181" t="str">
        <f>CONCATENATE(All_Opps[[#This Row],[Opp Year]],"-",TEXT(All_Opps[[#This Row],[Week]],"00#"))</f>
        <v>2026-010</v>
      </c>
      <c r="E3672" s="181">
        <f>IFERROR(VALUE(RIGHT(All_Opps[[#This Row],[Opportunity Name]],2)),"")</f>
        <v>2</v>
      </c>
      <c r="F3672" s="181">
        <f>IFERROR(("20"&amp;LEFT(All_Opps[[#This Row],[Opportunity Name]],2))*1,"")</f>
        <v>2026</v>
      </c>
      <c r="G3672" s="181" t="str">
        <f>MID(All_Opps[[#This Row],[Opportunity Name]],3,2)</f>
        <v>01</v>
      </c>
      <c r="H3672" s="181" t="str">
        <f>LEFT(All_Opps[[#This Row],[Opportunity Name]],7)</f>
        <v>2601-03</v>
      </c>
      <c r="I3672" s="181" t="str" cm="1">
        <f t="array" ref="I36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72" s="181" t="str">
        <f>YEAR(All_Opps[[#This Row],[Close_Date]])&amp;"-"&amp;TEXT(MONTH(All_Opps[[#This Row],[Close_Date]]),"00")</f>
        <v>2025-03</v>
      </c>
      <c r="K3672" s="182">
        <f>All_Opps[[#This Row],[Created Date2]]*1</f>
        <v>45714</v>
      </c>
      <c r="L3672" s="183">
        <f>YEAR(All_Opps[[#This Row],[Created_Date]])</f>
        <v>2025</v>
      </c>
      <c r="M3672" s="184">
        <f>WEEKNUM(All_Opps[[#This Row],[Created_Date]],16)</f>
        <v>9</v>
      </c>
      <c r="N3672" s="182">
        <f>All_Opps[[#This Row],[Close Date]]*1</f>
        <v>45718</v>
      </c>
      <c r="O3672" s="185">
        <f>YEAR(All_Opps[[#This Row],[Close_Date]])</f>
        <v>2025</v>
      </c>
      <c r="P3672" s="183">
        <f>MONTH(All_Opps[[#This Row],[Close Date]])</f>
        <v>3</v>
      </c>
      <c r="Q3672" s="181">
        <f>WEEKNUM(All_Opps[[#This Row],[Close Date]],1)</f>
        <v>10</v>
      </c>
      <c r="R367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309</v>
      </c>
      <c r="S3672" s="4" t="s">
        <v>7657</v>
      </c>
      <c r="T3672" s="4" t="s">
        <v>7658</v>
      </c>
      <c r="U3672" s="68">
        <v>45718</v>
      </c>
      <c r="V3672" s="347" t="s">
        <v>19</v>
      </c>
      <c r="W3672" s="9">
        <v>46073</v>
      </c>
      <c r="X3672" s="4" t="s">
        <v>13</v>
      </c>
      <c r="Y3672" s="4" t="s">
        <v>1285</v>
      </c>
      <c r="Z3672" s="68">
        <v>45714</v>
      </c>
    </row>
    <row r="3673" spans="1:26" ht="12.75" x14ac:dyDescent="0.35">
      <c r="A36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3673" s="181" t="str">
        <f>IF(All_Opps[[#This Row],[WeekMod]]&lt;&gt;"",CONCATENATE(All_Opps[[#This Row],[Opp Year]],"-",TEXT(All_Opps[[#This Row],[WeekMod]],"00#")),"")</f>
        <v>2025-054</v>
      </c>
      <c r="C36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3673" s="181" t="str">
        <f>CONCATENATE(All_Opps[[#This Row],[Opp Year]],"-",TEXT(All_Opps[[#This Row],[Week]],"00#"))</f>
        <v>2025-054</v>
      </c>
      <c r="E3673" s="181">
        <f>IFERROR(VALUE(RIGHT(All_Opps[[#This Row],[Opportunity Name]],2)),"")</f>
        <v>6</v>
      </c>
      <c r="F3673" s="181">
        <f>IFERROR(("20"&amp;LEFT(All_Opps[[#This Row],[Opportunity Name]],2))*1,"")</f>
        <v>2025</v>
      </c>
      <c r="G3673" s="181" t="str">
        <f>MID(All_Opps[[#This Row],[Opportunity Name]],3,2)</f>
        <v>06</v>
      </c>
      <c r="H3673" s="181" t="str">
        <f>LEFT(All_Opps[[#This Row],[Opportunity Name]],7)</f>
        <v>2506-23</v>
      </c>
      <c r="I3673" s="181" t="str" cm="1">
        <f t="array" ref="I36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73" s="181" t="str">
        <f>YEAR(All_Opps[[#This Row],[Close_Date]])&amp;"-"&amp;TEXT(MONTH(All_Opps[[#This Row],[Close_Date]]),"00")</f>
        <v>2025-01</v>
      </c>
      <c r="K3673" s="182">
        <f>All_Opps[[#This Row],[Created Date2]]*1</f>
        <v>45657</v>
      </c>
      <c r="L3673" s="183">
        <f>YEAR(All_Opps[[#This Row],[Created_Date]])</f>
        <v>2024</v>
      </c>
      <c r="M3673" s="184">
        <f>WEEKNUM(All_Opps[[#This Row],[Created_Date]],16)</f>
        <v>53</v>
      </c>
      <c r="N3673" s="182">
        <f>All_Opps[[#This Row],[Close Date]]*1</f>
        <v>45667</v>
      </c>
      <c r="O3673" s="185">
        <f>YEAR(All_Opps[[#This Row],[Close_Date]])</f>
        <v>2025</v>
      </c>
      <c r="P3673" s="183">
        <f>MONTH(All_Opps[[#This Row],[Close Date]])</f>
        <v>1</v>
      </c>
      <c r="Q3673" s="181">
        <f>WEEKNUM(All_Opps[[#This Row],[Close Date]],1)</f>
        <v>2</v>
      </c>
      <c r="R367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152</v>
      </c>
      <c r="S3673" s="4" t="s">
        <v>7659</v>
      </c>
      <c r="T3673" s="4" t="s">
        <v>7660</v>
      </c>
      <c r="U3673" s="68">
        <v>45667</v>
      </c>
      <c r="V3673" s="347" t="s">
        <v>19</v>
      </c>
      <c r="W3673" s="342">
        <v>127793</v>
      </c>
      <c r="X3673" s="4" t="s">
        <v>13</v>
      </c>
      <c r="Y3673" s="4" t="s">
        <v>7055</v>
      </c>
      <c r="Z3673" s="68">
        <v>45657</v>
      </c>
    </row>
    <row r="3674" spans="1:26" ht="12.75" x14ac:dyDescent="0.35">
      <c r="A36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3674" s="181" t="str">
        <f>IF(All_Opps[[#This Row],[WeekMod]]&lt;&gt;"",CONCATENATE(All_Opps[[#This Row],[Opp Year]],"-",TEXT(All_Opps[[#This Row],[WeekMod]],"00#")),"")</f>
        <v>2025-058</v>
      </c>
      <c r="C36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3674" s="181" t="str">
        <f>CONCATENATE(All_Opps[[#This Row],[Opp Year]],"-",TEXT(All_Opps[[#This Row],[Week]],"00#"))</f>
        <v>2025-058</v>
      </c>
      <c r="E3674" s="181">
        <f>IFERROR(VALUE(RIGHT(All_Opps[[#This Row],[Opportunity Name]],2)),"")</f>
        <v>2</v>
      </c>
      <c r="F3674" s="181">
        <f>IFERROR(("20"&amp;LEFT(All_Opps[[#This Row],[Opportunity Name]],2))*1,"")</f>
        <v>2025</v>
      </c>
      <c r="G3674" s="181" t="str">
        <f>MID(All_Opps[[#This Row],[Opportunity Name]],3,2)</f>
        <v>07</v>
      </c>
      <c r="H3674" s="181" t="str">
        <f>LEFT(All_Opps[[#This Row],[Opportunity Name]],7)</f>
        <v>2507-19</v>
      </c>
      <c r="I3674" s="181" t="str" cm="1">
        <f t="array" ref="I36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74" s="181" t="str">
        <f>YEAR(All_Opps[[#This Row],[Close_Date]])&amp;"-"&amp;TEXT(MONTH(All_Opps[[#This Row],[Close_Date]]),"00")</f>
        <v>2025-02</v>
      </c>
      <c r="K3674" s="182">
        <f>All_Opps[[#This Row],[Created Date2]]*1</f>
        <v>45685</v>
      </c>
      <c r="L3674" s="183">
        <f>YEAR(All_Opps[[#This Row],[Created_Date]])</f>
        <v>2025</v>
      </c>
      <c r="M3674" s="184">
        <f>WEEKNUM(All_Opps[[#This Row],[Created_Date]],16)</f>
        <v>5</v>
      </c>
      <c r="N3674" s="182">
        <f>All_Opps[[#This Row],[Close Date]]*1</f>
        <v>45691</v>
      </c>
      <c r="O3674" s="185">
        <f>YEAR(All_Opps[[#This Row],[Close_Date]])</f>
        <v>2025</v>
      </c>
      <c r="P3674" s="183">
        <f>MONTH(All_Opps[[#This Row],[Close Date]])</f>
        <v>2</v>
      </c>
      <c r="Q3674" s="181">
        <f>WEEKNUM(All_Opps[[#This Row],[Close Date]],1)</f>
        <v>6</v>
      </c>
      <c r="R367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154</v>
      </c>
      <c r="S3674" s="4" t="s">
        <v>7661</v>
      </c>
      <c r="T3674" s="4" t="s">
        <v>7662</v>
      </c>
      <c r="U3674" s="68">
        <v>45691</v>
      </c>
      <c r="V3674" s="347" t="s">
        <v>19</v>
      </c>
      <c r="W3674" s="9">
        <v>34213</v>
      </c>
      <c r="X3674" s="4" t="s">
        <v>15</v>
      </c>
      <c r="Y3674" s="4" t="s">
        <v>1285</v>
      </c>
      <c r="Z3674" s="68">
        <v>45685</v>
      </c>
    </row>
    <row r="3675" spans="1:26" ht="12.75" x14ac:dyDescent="0.35">
      <c r="A36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3675" s="181" t="str">
        <f>IF(All_Opps[[#This Row],[WeekMod]]&lt;&gt;"",CONCATENATE(All_Opps[[#This Row],[Opp Year]],"-",TEXT(All_Opps[[#This Row],[WeekMod]],"00#")),"")</f>
        <v>2025-061</v>
      </c>
      <c r="C36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3675" s="181" t="str">
        <f>CONCATENATE(All_Opps[[#This Row],[Opp Year]],"-",TEXT(All_Opps[[#This Row],[Week]],"00#"))</f>
        <v>2025-061</v>
      </c>
      <c r="E3675" s="181">
        <f>IFERROR(VALUE(RIGHT(All_Opps[[#This Row],[Opportunity Name]],2)),"")</f>
        <v>2</v>
      </c>
      <c r="F3675" s="181">
        <f>IFERROR(("20"&amp;LEFT(All_Opps[[#This Row],[Opportunity Name]],2))*1,"")</f>
        <v>2025</v>
      </c>
      <c r="G3675" s="181" t="str">
        <f>MID(All_Opps[[#This Row],[Opportunity Name]],3,2)</f>
        <v>08</v>
      </c>
      <c r="H3675" s="181" t="str">
        <f>LEFT(All_Opps[[#This Row],[Opportunity Name]],7)</f>
        <v>2508-16</v>
      </c>
      <c r="I3675" s="181" t="str" cm="1">
        <f t="array" ref="I36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75" s="181" t="str">
        <f>YEAR(All_Opps[[#This Row],[Close_Date]])&amp;"-"&amp;TEXT(MONTH(All_Opps[[#This Row],[Close_Date]]),"00")</f>
        <v>2025-02</v>
      </c>
      <c r="K3675" s="182">
        <f>All_Opps[[#This Row],[Created Date2]]*1</f>
        <v>45711</v>
      </c>
      <c r="L3675" s="183">
        <f>YEAR(All_Opps[[#This Row],[Created_Date]])</f>
        <v>2025</v>
      </c>
      <c r="M3675" s="184">
        <f>WEEKNUM(All_Opps[[#This Row],[Created_Date]],16)</f>
        <v>9</v>
      </c>
      <c r="N3675" s="182">
        <f>All_Opps[[#This Row],[Close Date]]*1</f>
        <v>45716</v>
      </c>
      <c r="O3675" s="185">
        <f>YEAR(All_Opps[[#This Row],[Close_Date]])</f>
        <v>2025</v>
      </c>
      <c r="P3675" s="183">
        <f>MONTH(All_Opps[[#This Row],[Close Date]])</f>
        <v>2</v>
      </c>
      <c r="Q3675" s="181">
        <f>WEEKNUM(All_Opps[[#This Row],[Close Date]],1)</f>
        <v>9</v>
      </c>
      <c r="R367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159</v>
      </c>
      <c r="S3675" s="4" t="s">
        <v>7663</v>
      </c>
      <c r="T3675" s="4" t="s">
        <v>7664</v>
      </c>
      <c r="U3675" s="68">
        <v>45716</v>
      </c>
      <c r="V3675" s="347" t="s">
        <v>19</v>
      </c>
      <c r="W3675" s="342">
        <v>133906</v>
      </c>
      <c r="X3675" s="4" t="s">
        <v>5</v>
      </c>
      <c r="Y3675" s="4" t="s">
        <v>7055</v>
      </c>
      <c r="Z3675" s="68">
        <v>45711</v>
      </c>
    </row>
    <row r="3676" spans="1:26" ht="12.75" x14ac:dyDescent="0.35">
      <c r="A36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3676" s="181" t="str">
        <f>IF(All_Opps[[#This Row],[WeekMod]]&lt;&gt;"",CONCATENATE(All_Opps[[#This Row],[Opp Year]],"-",TEXT(All_Opps[[#This Row],[WeekMod]],"00#")),"")</f>
        <v>2025-060</v>
      </c>
      <c r="C36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3676" s="181" t="str">
        <f>CONCATENATE(All_Opps[[#This Row],[Opp Year]],"-",TEXT(All_Opps[[#This Row],[Week]],"00#"))</f>
        <v>2025-060</v>
      </c>
      <c r="E3676" s="181">
        <f>IFERROR(VALUE(RIGHT(All_Opps[[#This Row],[Opportunity Name]],2)),"")</f>
        <v>4</v>
      </c>
      <c r="F3676" s="181">
        <f>IFERROR(("20"&amp;LEFT(All_Opps[[#This Row],[Opportunity Name]],2))*1,"")</f>
        <v>2025</v>
      </c>
      <c r="G3676" s="181" t="str">
        <f>MID(All_Opps[[#This Row],[Opportunity Name]],3,2)</f>
        <v>02</v>
      </c>
      <c r="H3676" s="181" t="str">
        <f>LEFT(All_Opps[[#This Row],[Opportunity Name]],7)</f>
        <v>2502-15</v>
      </c>
      <c r="I3676" s="181" t="str" cm="1">
        <f t="array" ref="I36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76" s="181" t="str">
        <f>YEAR(All_Opps[[#This Row],[Close_Date]])&amp;"-"&amp;TEXT(MONTH(All_Opps[[#This Row],[Close_Date]]),"00")</f>
        <v>2025-02</v>
      </c>
      <c r="K3676" s="182">
        <f>All_Opps[[#This Row],[Created Date2]]*1</f>
        <v>45701</v>
      </c>
      <c r="L3676" s="183">
        <f>YEAR(All_Opps[[#This Row],[Created_Date]])</f>
        <v>2025</v>
      </c>
      <c r="M3676" s="184">
        <f>WEEKNUM(All_Opps[[#This Row],[Created_Date]],16)</f>
        <v>7</v>
      </c>
      <c r="N3676" s="182">
        <f>All_Opps[[#This Row],[Close Date]]*1</f>
        <v>45707</v>
      </c>
      <c r="O3676" s="185">
        <f>YEAR(All_Opps[[#This Row],[Close_Date]])</f>
        <v>2025</v>
      </c>
      <c r="P3676" s="183">
        <f>MONTH(All_Opps[[#This Row],[Close Date]])</f>
        <v>2</v>
      </c>
      <c r="Q3676" s="181">
        <f>WEEKNUM(All_Opps[[#This Row],[Close Date]],1)</f>
        <v>8</v>
      </c>
      <c r="R36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76" s="5" t="s">
        <v>7665</v>
      </c>
      <c r="T3676" s="5" t="s">
        <v>7666</v>
      </c>
      <c r="U3676" s="14">
        <v>45707</v>
      </c>
      <c r="V3676" s="360" t="s">
        <v>19</v>
      </c>
      <c r="W3676" s="343">
        <v>61294</v>
      </c>
      <c r="X3676" s="5" t="s">
        <v>13</v>
      </c>
      <c r="Y3676" s="4" t="s">
        <v>328</v>
      </c>
      <c r="Z3676" s="68">
        <v>45701</v>
      </c>
    </row>
    <row r="3677" spans="1:26" ht="12.75" x14ac:dyDescent="0.35">
      <c r="A36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3677" s="181" t="str">
        <f>IF(All_Opps[[#This Row],[WeekMod]]&lt;&gt;"",CONCATENATE(All_Opps[[#This Row],[Opp Year]],"-",TEXT(All_Opps[[#This Row],[WeekMod]],"00#")),"")</f>
        <v>2025-061</v>
      </c>
      <c r="C36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3677" s="181" t="str">
        <f>CONCATENATE(All_Opps[[#This Row],[Opp Year]],"-",TEXT(All_Opps[[#This Row],[Week]],"00#"))</f>
        <v>2025-061</v>
      </c>
      <c r="E3677" s="181">
        <f>IFERROR(VALUE(RIGHT(All_Opps[[#This Row],[Opportunity Name]],2)),"")</f>
        <v>2</v>
      </c>
      <c r="F3677" s="181">
        <f>IFERROR(("20"&amp;LEFT(All_Opps[[#This Row],[Opportunity Name]],2))*1,"")</f>
        <v>2025</v>
      </c>
      <c r="G3677" s="181" t="str">
        <f>MID(All_Opps[[#This Row],[Opportunity Name]],3,2)</f>
        <v>06</v>
      </c>
      <c r="H3677" s="181" t="str">
        <f>LEFT(All_Opps[[#This Row],[Opportunity Name]],7)</f>
        <v>2506 An</v>
      </c>
      <c r="I3677" s="181" t="str" cm="1">
        <f t="array" ref="I36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77" s="181" t="str">
        <f>YEAR(All_Opps[[#This Row],[Close_Date]])&amp;"-"&amp;TEXT(MONTH(All_Opps[[#This Row],[Close_Date]]),"00")</f>
        <v>2025-02</v>
      </c>
      <c r="K3677" s="182">
        <f>All_Opps[[#This Row],[Created Date2]]*1</f>
        <v>45709</v>
      </c>
      <c r="L3677" s="183">
        <f>YEAR(All_Opps[[#This Row],[Created_Date]])</f>
        <v>2025</v>
      </c>
      <c r="M3677" s="184">
        <f>WEEKNUM(All_Opps[[#This Row],[Created_Date]],16)</f>
        <v>8</v>
      </c>
      <c r="N3677" s="182">
        <f>All_Opps[[#This Row],[Close Date]]*1</f>
        <v>45714</v>
      </c>
      <c r="O3677" s="185">
        <f>YEAR(All_Opps[[#This Row],[Close_Date]])</f>
        <v>2025</v>
      </c>
      <c r="P3677" s="183">
        <f>MONTH(All_Opps[[#This Row],[Close Date]])</f>
        <v>2</v>
      </c>
      <c r="Q3677" s="181">
        <f>WEEKNUM(All_Opps[[#This Row],[Close Date]],1)</f>
        <v>9</v>
      </c>
      <c r="R367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77" s="5" t="s">
        <v>7667</v>
      </c>
      <c r="T3677" s="5" t="s">
        <v>7668</v>
      </c>
      <c r="U3677" s="14">
        <v>45714</v>
      </c>
      <c r="V3677" s="360" t="s">
        <v>18</v>
      </c>
      <c r="W3677" s="343">
        <v>242196</v>
      </c>
      <c r="X3677" s="5" t="s">
        <v>11</v>
      </c>
      <c r="Y3677" s="4" t="s">
        <v>328</v>
      </c>
      <c r="Z3677" s="68">
        <v>45709</v>
      </c>
    </row>
    <row r="3678" spans="1:26" ht="12.75" x14ac:dyDescent="0.35">
      <c r="A36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3678" s="181" t="str">
        <f>IF(All_Opps[[#This Row],[WeekMod]]&lt;&gt;"",CONCATENATE(All_Opps[[#This Row],[Opp Year]],"-",TEXT(All_Opps[[#This Row],[WeekMod]],"00#")),"")</f>
        <v>2025-060</v>
      </c>
      <c r="C36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3678" s="181" t="str">
        <f>CONCATENATE(All_Opps[[#This Row],[Opp Year]],"-",TEXT(All_Opps[[#This Row],[Week]],"00#"))</f>
        <v>2025-060</v>
      </c>
      <c r="E3678" s="181">
        <f>IFERROR(VALUE(RIGHT(All_Opps[[#This Row],[Opportunity Name]],2)),"")</f>
        <v>5</v>
      </c>
      <c r="F3678" s="181">
        <f>IFERROR(("20"&amp;LEFT(All_Opps[[#This Row],[Opportunity Name]],2))*1,"")</f>
        <v>2025</v>
      </c>
      <c r="G3678" s="181" t="str">
        <f>MID(All_Opps[[#This Row],[Opportunity Name]],3,2)</f>
        <v>08</v>
      </c>
      <c r="H3678" s="181" t="str">
        <f>LEFT(All_Opps[[#This Row],[Opportunity Name]],7)</f>
        <v>2508 As</v>
      </c>
      <c r="I3678" s="181" t="str" cm="1">
        <f t="array" ref="I36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78" s="181" t="str">
        <f>YEAR(All_Opps[[#This Row],[Close_Date]])&amp;"-"&amp;TEXT(MONTH(All_Opps[[#This Row],[Close_Date]]),"00")</f>
        <v>2025-02</v>
      </c>
      <c r="K3678" s="182">
        <f>All_Opps[[#This Row],[Created Date2]]*1</f>
        <v>45702</v>
      </c>
      <c r="L3678" s="183">
        <f>YEAR(All_Opps[[#This Row],[Created_Date]])</f>
        <v>2025</v>
      </c>
      <c r="M3678" s="184">
        <f>WEEKNUM(All_Opps[[#This Row],[Created_Date]],16)</f>
        <v>7</v>
      </c>
      <c r="N3678" s="182">
        <f>All_Opps[[#This Row],[Close Date]]*1</f>
        <v>45709</v>
      </c>
      <c r="O3678" s="185">
        <f>YEAR(All_Opps[[#This Row],[Close_Date]])</f>
        <v>2025</v>
      </c>
      <c r="P3678" s="183">
        <f>MONTH(All_Opps[[#This Row],[Close Date]])</f>
        <v>2</v>
      </c>
      <c r="Q3678" s="181">
        <f>WEEKNUM(All_Opps[[#This Row],[Close Date]],1)</f>
        <v>8</v>
      </c>
      <c r="R367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78" s="5" t="s">
        <v>7669</v>
      </c>
      <c r="T3678" s="5" t="s">
        <v>7670</v>
      </c>
      <c r="U3678" s="14">
        <v>45709</v>
      </c>
      <c r="V3678" s="360" t="s">
        <v>18</v>
      </c>
      <c r="W3678" s="343">
        <v>131218</v>
      </c>
      <c r="X3678" s="5" t="s">
        <v>5</v>
      </c>
      <c r="Y3678" s="4" t="s">
        <v>328</v>
      </c>
      <c r="Z3678" s="68">
        <v>45702</v>
      </c>
    </row>
    <row r="3679" spans="1:26" ht="12.75" x14ac:dyDescent="0.35">
      <c r="A36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3679" s="181" t="str">
        <f>IF(All_Opps[[#This Row],[WeekMod]]&lt;&gt;"",CONCATENATE(All_Opps[[#This Row],[Opp Year]],"-",TEXT(All_Opps[[#This Row],[WeekMod]],"00#")),"")</f>
        <v>2025-055</v>
      </c>
      <c r="C36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3679" s="181" t="str">
        <f>CONCATENATE(All_Opps[[#This Row],[Opp Year]],"-",TEXT(All_Opps[[#This Row],[Week]],"00#"))</f>
        <v>2025-055</v>
      </c>
      <c r="E3679" s="181">
        <f>IFERROR(VALUE(RIGHT(All_Opps[[#This Row],[Opportunity Name]],2)),"")</f>
        <v>2</v>
      </c>
      <c r="F3679" s="181">
        <f>IFERROR(("20"&amp;LEFT(All_Opps[[#This Row],[Opportunity Name]],2))*1,"")</f>
        <v>2025</v>
      </c>
      <c r="G3679" s="181" t="str">
        <f>MID(All_Opps[[#This Row],[Opportunity Name]],3,2)</f>
        <v>06</v>
      </c>
      <c r="H3679" s="181" t="str">
        <f>LEFT(All_Opps[[#This Row],[Opportunity Name]],7)</f>
        <v>2506 Pe</v>
      </c>
      <c r="I3679" s="181" t="str" cm="1">
        <f t="array" ref="I36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79" s="181" t="str">
        <f>YEAR(All_Opps[[#This Row],[Close_Date]])&amp;"-"&amp;TEXT(MONTH(All_Opps[[#This Row],[Close_Date]]),"00")</f>
        <v>2025-01</v>
      </c>
      <c r="K3679" s="182">
        <f>All_Opps[[#This Row],[Created Date2]]*1</f>
        <v>45673</v>
      </c>
      <c r="L3679" s="183">
        <f>YEAR(All_Opps[[#This Row],[Created_Date]])</f>
        <v>2025</v>
      </c>
      <c r="M3679" s="184">
        <f>WEEKNUM(All_Opps[[#This Row],[Created_Date]],16)</f>
        <v>3</v>
      </c>
      <c r="N3679" s="182">
        <f>All_Opps[[#This Row],[Close Date]]*1</f>
        <v>45674</v>
      </c>
      <c r="O3679" s="185">
        <f>YEAR(All_Opps[[#This Row],[Close_Date]])</f>
        <v>2025</v>
      </c>
      <c r="P3679" s="183">
        <f>MONTH(All_Opps[[#This Row],[Close Date]])</f>
        <v>1</v>
      </c>
      <c r="Q3679" s="181">
        <f>WEEKNUM(All_Opps[[#This Row],[Close Date]],1)</f>
        <v>3</v>
      </c>
      <c r="R367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79" s="5" t="s">
        <v>7671</v>
      </c>
      <c r="T3679" s="5" t="s">
        <v>7672</v>
      </c>
      <c r="U3679" s="14">
        <v>45674</v>
      </c>
      <c r="V3679" s="360" t="s">
        <v>18</v>
      </c>
      <c r="W3679" s="343">
        <v>83263</v>
      </c>
      <c r="X3679" s="5" t="s">
        <v>5</v>
      </c>
      <c r="Y3679" s="4" t="s">
        <v>328</v>
      </c>
      <c r="Z3679" s="68">
        <v>45673</v>
      </c>
    </row>
    <row r="3680" spans="1:26" ht="12.75" x14ac:dyDescent="0.35">
      <c r="A36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3680" s="181" t="str">
        <f>IF(All_Opps[[#This Row],[WeekMod]]&lt;&gt;"",CONCATENATE(All_Opps[[#This Row],[Opp Year]],"-",TEXT(All_Opps[[#This Row],[WeekMod]],"00#")),"")</f>
        <v>2025-062</v>
      </c>
      <c r="C36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3680" s="181" t="str">
        <f>CONCATENATE(All_Opps[[#This Row],[Opp Year]],"-",TEXT(All_Opps[[#This Row],[Week]],"00#"))</f>
        <v>2025-062</v>
      </c>
      <c r="E3680" s="181">
        <f>IFERROR(VALUE(RIGHT(All_Opps[[#This Row],[Opportunity Name]],2)),"")</f>
        <v>2</v>
      </c>
      <c r="F3680" s="181">
        <f>IFERROR(("20"&amp;LEFT(All_Opps[[#This Row],[Opportunity Name]],2))*1,"")</f>
        <v>2025</v>
      </c>
      <c r="G3680" s="181" t="str">
        <f>MID(All_Opps[[#This Row],[Opportunity Name]],3,2)</f>
        <v>06</v>
      </c>
      <c r="H3680" s="181" t="str">
        <f>LEFT(All_Opps[[#This Row],[Opportunity Name]],7)</f>
        <v>2506-24</v>
      </c>
      <c r="I3680" s="181" t="str" cm="1">
        <f t="array" ref="I36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80" s="181" t="str">
        <f>YEAR(All_Opps[[#This Row],[Close_Date]])&amp;"-"&amp;TEXT(MONTH(All_Opps[[#This Row],[Close_Date]]),"00")</f>
        <v>2025-03</v>
      </c>
      <c r="K3680" s="182">
        <f>All_Opps[[#This Row],[Created Date2]]*1</f>
        <v>45709</v>
      </c>
      <c r="L3680" s="183">
        <f>YEAR(All_Opps[[#This Row],[Created_Date]])</f>
        <v>2025</v>
      </c>
      <c r="M3680" s="184">
        <f>WEEKNUM(All_Opps[[#This Row],[Created_Date]],16)</f>
        <v>8</v>
      </c>
      <c r="N3680" s="182">
        <f>All_Opps[[#This Row],[Close Date]]*1</f>
        <v>45722</v>
      </c>
      <c r="O3680" s="185">
        <f>YEAR(All_Opps[[#This Row],[Close_Date]])</f>
        <v>2025</v>
      </c>
      <c r="P3680" s="183">
        <f>MONTH(All_Opps[[#This Row],[Close Date]])</f>
        <v>3</v>
      </c>
      <c r="Q3680" s="181">
        <f>WEEKNUM(All_Opps[[#This Row],[Close Date]],1)</f>
        <v>10</v>
      </c>
      <c r="R368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100</v>
      </c>
      <c r="S3680" s="5" t="s">
        <v>7673</v>
      </c>
      <c r="T3680" s="5" t="s">
        <v>7674</v>
      </c>
      <c r="U3680" s="14">
        <v>45722</v>
      </c>
      <c r="V3680" s="360" t="s">
        <v>19</v>
      </c>
      <c r="W3680" s="343">
        <v>65296</v>
      </c>
      <c r="X3680" s="5" t="s">
        <v>5</v>
      </c>
      <c r="Y3680" s="4" t="s">
        <v>328</v>
      </c>
      <c r="Z3680" s="68">
        <v>45709</v>
      </c>
    </row>
    <row r="3681" spans="1:26" ht="12.75" x14ac:dyDescent="0.35">
      <c r="A36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3681" s="181" t="str">
        <f>IF(All_Opps[[#This Row],[WeekMod]]&lt;&gt;"",CONCATENATE(All_Opps[[#This Row],[Opp Year]],"-",TEXT(All_Opps[[#This Row],[WeekMod]],"00#")),"")</f>
        <v>2025-057</v>
      </c>
      <c r="C36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3681" s="181" t="str">
        <f>CONCATENATE(All_Opps[[#This Row],[Opp Year]],"-",TEXT(All_Opps[[#This Row],[Week]],"00#"))</f>
        <v>2025-057</v>
      </c>
      <c r="E3681" s="181">
        <f>IFERROR(VALUE(RIGHT(All_Opps[[#This Row],[Opportunity Name]],2)),"")</f>
        <v>1</v>
      </c>
      <c r="F3681" s="181">
        <f>IFERROR(("20"&amp;LEFT(All_Opps[[#This Row],[Opportunity Name]],2))*1,"")</f>
        <v>2025</v>
      </c>
      <c r="G3681" s="181" t="str">
        <f>MID(All_Opps[[#This Row],[Opportunity Name]],3,2)</f>
        <v>04</v>
      </c>
      <c r="H3681" s="181" t="str">
        <f>LEFT(All_Opps[[#This Row],[Opportunity Name]],7)</f>
        <v>2504-08</v>
      </c>
      <c r="I3681" s="181" t="str" cm="1">
        <f t="array" ref="I36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81" s="181" t="str">
        <f>YEAR(All_Opps[[#This Row],[Close_Date]])&amp;"-"&amp;TEXT(MONTH(All_Opps[[#This Row],[Close_Date]]),"00")</f>
        <v>2025-01</v>
      </c>
      <c r="K3681" s="182">
        <f>All_Opps[[#This Row],[Created Date2]]*1</f>
        <v>45686</v>
      </c>
      <c r="L3681" s="183">
        <f>YEAR(All_Opps[[#This Row],[Created_Date]])</f>
        <v>2025</v>
      </c>
      <c r="M3681" s="184">
        <f>WEEKNUM(All_Opps[[#This Row],[Created_Date]],16)</f>
        <v>5</v>
      </c>
      <c r="N3681" s="182">
        <f>All_Opps[[#This Row],[Close Date]]*1</f>
        <v>45686</v>
      </c>
      <c r="O3681" s="185">
        <f>YEAR(All_Opps[[#This Row],[Close_Date]])</f>
        <v>2025</v>
      </c>
      <c r="P3681" s="183">
        <f>MONTH(All_Opps[[#This Row],[Close Date]])</f>
        <v>1</v>
      </c>
      <c r="Q3681" s="181">
        <f>WEEKNUM(All_Opps[[#This Row],[Close Date]],1)</f>
        <v>5</v>
      </c>
      <c r="R368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81" s="5" t="s">
        <v>7675</v>
      </c>
      <c r="T3681" s="5" t="s">
        <v>7676</v>
      </c>
      <c r="U3681" s="14">
        <v>45686</v>
      </c>
      <c r="V3681" s="360" t="s">
        <v>23</v>
      </c>
      <c r="W3681" s="343">
        <v>0</v>
      </c>
      <c r="X3681" s="5" t="s">
        <v>27</v>
      </c>
      <c r="Y3681" s="4" t="s">
        <v>328</v>
      </c>
      <c r="Z3681" s="68">
        <v>45686</v>
      </c>
    </row>
    <row r="3682" spans="1:26" ht="12.75" x14ac:dyDescent="0.35">
      <c r="A36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</v>
      </c>
      <c r="B3682" s="181" t="str">
        <f>IF(All_Opps[[#This Row],[WeekMod]]&lt;&gt;"",CONCATENATE(All_Opps[[#This Row],[Opp Year]],"-",TEXT(All_Opps[[#This Row],[WeekMod]],"00#")),"")</f>
        <v>2026-006</v>
      </c>
      <c r="C36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</v>
      </c>
      <c r="D3682" s="181" t="str">
        <f>CONCATENATE(All_Opps[[#This Row],[Opp Year]],"-",TEXT(All_Opps[[#This Row],[Week]],"00#"))</f>
        <v>2026-006</v>
      </c>
      <c r="E3682" s="181">
        <f>IFERROR(VALUE(RIGHT(All_Opps[[#This Row],[Opportunity Name]],2)),"")</f>
        <v>4</v>
      </c>
      <c r="F3682" s="181">
        <f>IFERROR(("20"&amp;LEFT(All_Opps[[#This Row],[Opportunity Name]],2))*1,"")</f>
        <v>2026</v>
      </c>
      <c r="G3682" s="181" t="str">
        <f>MID(All_Opps[[#This Row],[Opportunity Name]],3,2)</f>
        <v>06</v>
      </c>
      <c r="H3682" s="181" t="str">
        <f>LEFT(All_Opps[[#This Row],[Opportunity Name]],7)</f>
        <v>2606 Vo</v>
      </c>
      <c r="I3682" s="181" t="str" cm="1">
        <f t="array" ref="I36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82" s="181" t="str">
        <f>YEAR(All_Opps[[#This Row],[Close_Date]])&amp;"-"&amp;TEXT(MONTH(All_Opps[[#This Row],[Close_Date]]),"00")</f>
        <v>2025-02</v>
      </c>
      <c r="K3682" s="182">
        <f>All_Opps[[#This Row],[Created Date2]]*1</f>
        <v>45610</v>
      </c>
      <c r="L3682" s="183">
        <f>YEAR(All_Opps[[#This Row],[Created_Date]])</f>
        <v>2024</v>
      </c>
      <c r="M3682" s="184">
        <f>WEEKNUM(All_Opps[[#This Row],[Created_Date]],16)</f>
        <v>46</v>
      </c>
      <c r="N3682" s="182">
        <f>All_Opps[[#This Row],[Close Date]]*1</f>
        <v>45691</v>
      </c>
      <c r="O3682" s="185">
        <f>YEAR(All_Opps[[#This Row],[Close_Date]])</f>
        <v>2025</v>
      </c>
      <c r="P3682" s="183">
        <f>MONTH(All_Opps[[#This Row],[Close Date]])</f>
        <v>2</v>
      </c>
      <c r="Q3682" s="181">
        <f>WEEKNUM(All_Opps[[#This Row],[Close Date]],1)</f>
        <v>6</v>
      </c>
      <c r="R368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82" s="4" t="s">
        <v>7677</v>
      </c>
      <c r="T3682" s="4" t="s">
        <v>7678</v>
      </c>
      <c r="U3682" s="68">
        <v>45691</v>
      </c>
      <c r="V3682" s="347" t="s">
        <v>21</v>
      </c>
      <c r="W3682" s="342">
        <v>105764</v>
      </c>
      <c r="X3682" s="4" t="s">
        <v>13</v>
      </c>
      <c r="Y3682" s="4" t="s">
        <v>7108</v>
      </c>
      <c r="Z3682" s="68">
        <v>45610</v>
      </c>
    </row>
    <row r="3683" spans="1:26" ht="12.75" x14ac:dyDescent="0.35">
      <c r="A36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3683" s="181" t="str">
        <f>IF(All_Opps[[#This Row],[WeekMod]]&lt;&gt;"",CONCATENATE(All_Opps[[#This Row],[Opp Year]],"-",TEXT(All_Opps[[#This Row],[WeekMod]],"00#")),"")</f>
        <v>2025-056</v>
      </c>
      <c r="C36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3683" s="181" t="str">
        <f>CONCATENATE(All_Opps[[#This Row],[Opp Year]],"-",TEXT(All_Opps[[#This Row],[Week]],"00#"))</f>
        <v>2025-056</v>
      </c>
      <c r="E3683" s="181">
        <f>IFERROR(VALUE(RIGHT(All_Opps[[#This Row],[Opportunity Name]],2)),"")</f>
        <v>2</v>
      </c>
      <c r="F3683" s="181">
        <f>IFERROR(("20"&amp;LEFT(All_Opps[[#This Row],[Opportunity Name]],2))*1,"")</f>
        <v>2025</v>
      </c>
      <c r="G3683" s="181" t="str">
        <f>MID(All_Opps[[#This Row],[Opportunity Name]],3,2)</f>
        <v>03</v>
      </c>
      <c r="H3683" s="181" t="str">
        <f>LEFT(All_Opps[[#This Row],[Opportunity Name]],7)</f>
        <v>2503-03</v>
      </c>
      <c r="I3683" s="181" t="str" cm="1">
        <f t="array" ref="I36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83" s="181" t="str">
        <f>YEAR(All_Opps[[#This Row],[Close_Date]])&amp;"-"&amp;TEXT(MONTH(All_Opps[[#This Row],[Close_Date]]),"00")</f>
        <v>2025-01</v>
      </c>
      <c r="K3683" s="182">
        <f>All_Opps[[#This Row],[Created Date2]]*1</f>
        <v>45678</v>
      </c>
      <c r="L3683" s="183">
        <f>YEAR(All_Opps[[#This Row],[Created_Date]])</f>
        <v>2025</v>
      </c>
      <c r="M3683" s="184">
        <f>WEEKNUM(All_Opps[[#This Row],[Created_Date]],16)</f>
        <v>4</v>
      </c>
      <c r="N3683" s="182">
        <f>All_Opps[[#This Row],[Close Date]]*1</f>
        <v>45678</v>
      </c>
      <c r="O3683" s="185">
        <f>YEAR(All_Opps[[#This Row],[Close_Date]])</f>
        <v>2025</v>
      </c>
      <c r="P3683" s="183">
        <f>MONTH(All_Opps[[#This Row],[Close Date]])</f>
        <v>1</v>
      </c>
      <c r="Q3683" s="181">
        <f>WEEKNUM(All_Opps[[#This Row],[Close Date]],1)</f>
        <v>4</v>
      </c>
      <c r="R368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83" s="5" t="s">
        <v>7679</v>
      </c>
      <c r="T3683" s="5" t="s">
        <v>7680</v>
      </c>
      <c r="U3683" s="14">
        <v>45678</v>
      </c>
      <c r="V3683" s="360" t="s">
        <v>23</v>
      </c>
      <c r="W3683" s="343">
        <v>0</v>
      </c>
      <c r="X3683" s="5" t="s">
        <v>13</v>
      </c>
      <c r="Y3683" s="4" t="s">
        <v>328</v>
      </c>
      <c r="Z3683" s="68">
        <v>45678</v>
      </c>
    </row>
    <row r="3684" spans="1:26" ht="12.75" x14ac:dyDescent="0.35">
      <c r="A36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3684" s="181" t="str">
        <f>IF(All_Opps[[#This Row],[WeekMod]]&lt;&gt;"",CONCATENATE(All_Opps[[#This Row],[Opp Year]],"-",TEXT(All_Opps[[#This Row],[WeekMod]],"00#")),"")</f>
        <v>2025-060</v>
      </c>
      <c r="C36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3684" s="181" t="str">
        <f>CONCATENATE(All_Opps[[#This Row],[Opp Year]],"-",TEXT(All_Opps[[#This Row],[Week]],"00#"))</f>
        <v>2025-060</v>
      </c>
      <c r="E3684" s="181">
        <f>IFERROR(VALUE(RIGHT(All_Opps[[#This Row],[Opportunity Name]],2)),"")</f>
        <v>6</v>
      </c>
      <c r="F3684" s="181">
        <f>IFERROR(("20"&amp;LEFT(All_Opps[[#This Row],[Opportunity Name]],2))*1,"")</f>
        <v>2025</v>
      </c>
      <c r="G3684" s="181" t="str">
        <f>MID(All_Opps[[#This Row],[Opportunity Name]],3,2)</f>
        <v>09</v>
      </c>
      <c r="H3684" s="181" t="str">
        <f>LEFT(All_Opps[[#This Row],[Opportunity Name]],7)</f>
        <v>2509 Ha</v>
      </c>
      <c r="I3684" s="181" t="str" cm="1">
        <f t="array" ref="I36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84" s="181" t="str">
        <f>YEAR(All_Opps[[#This Row],[Close_Date]])&amp;"-"&amp;TEXT(MONTH(All_Opps[[#This Row],[Close_Date]]),"00")</f>
        <v>2025-02</v>
      </c>
      <c r="K3684" s="182">
        <f>All_Opps[[#This Row],[Created Date2]]*1</f>
        <v>45674</v>
      </c>
      <c r="L3684" s="183">
        <f>YEAR(All_Opps[[#This Row],[Created_Date]])</f>
        <v>2025</v>
      </c>
      <c r="M3684" s="184">
        <f>WEEKNUM(All_Opps[[#This Row],[Created_Date]],16)</f>
        <v>3</v>
      </c>
      <c r="N3684" s="182">
        <f>All_Opps[[#This Row],[Close Date]]*1</f>
        <v>45705</v>
      </c>
      <c r="O3684" s="185">
        <f>YEAR(All_Opps[[#This Row],[Close_Date]])</f>
        <v>2025</v>
      </c>
      <c r="P3684" s="183">
        <f>MONTH(All_Opps[[#This Row],[Close Date]])</f>
        <v>2</v>
      </c>
      <c r="Q3684" s="181">
        <f>WEEKNUM(All_Opps[[#This Row],[Close Date]],1)</f>
        <v>8</v>
      </c>
      <c r="R368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84" s="4" t="s">
        <v>7681</v>
      </c>
      <c r="T3684" s="4" t="s">
        <v>7682</v>
      </c>
      <c r="U3684" s="68">
        <v>45705</v>
      </c>
      <c r="V3684" s="347" t="s">
        <v>18</v>
      </c>
      <c r="W3684" s="342">
        <v>73313</v>
      </c>
      <c r="X3684" s="4" t="s">
        <v>12</v>
      </c>
      <c r="Y3684" s="4" t="s">
        <v>1285</v>
      </c>
      <c r="Z3684" s="68">
        <v>45674</v>
      </c>
    </row>
    <row r="3685" spans="1:26" ht="12.75" x14ac:dyDescent="0.35">
      <c r="A36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3685" s="181" t="str">
        <f>IF(All_Opps[[#This Row],[WeekMod]]&lt;&gt;"",CONCATENATE(All_Opps[[#This Row],[Opp Year]],"-",TEXT(All_Opps[[#This Row],[WeekMod]],"00#")),"")</f>
        <v>2025-062</v>
      </c>
      <c r="C36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3685" s="181" t="str">
        <f>CONCATENATE(All_Opps[[#This Row],[Opp Year]],"-",TEXT(All_Opps[[#This Row],[Week]],"00#"))</f>
        <v>2025-062</v>
      </c>
      <c r="E3685" s="181">
        <f>IFERROR(VALUE(RIGHT(All_Opps[[#This Row],[Opportunity Name]],2)),"")</f>
        <v>4</v>
      </c>
      <c r="F3685" s="181">
        <f>IFERROR(("20"&amp;LEFT(All_Opps[[#This Row],[Opportunity Name]],2))*1,"")</f>
        <v>2025</v>
      </c>
      <c r="G3685" s="181" t="str">
        <f>MID(All_Opps[[#This Row],[Opportunity Name]],3,2)</f>
        <v>09</v>
      </c>
      <c r="H3685" s="181" t="str">
        <f>LEFT(All_Opps[[#This Row],[Opportunity Name]],7)</f>
        <v>2509 Za</v>
      </c>
      <c r="I3685" s="181" t="str" cm="1">
        <f t="array" ref="I36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85" s="181" t="str">
        <f>YEAR(All_Opps[[#This Row],[Close_Date]])&amp;"-"&amp;TEXT(MONTH(All_Opps[[#This Row],[Close_Date]]),"00")</f>
        <v>2025-03</v>
      </c>
      <c r="K3685" s="182">
        <f>All_Opps[[#This Row],[Created Date2]]*1</f>
        <v>45701</v>
      </c>
      <c r="L3685" s="183">
        <f>YEAR(All_Opps[[#This Row],[Created_Date]])</f>
        <v>2025</v>
      </c>
      <c r="M3685" s="184">
        <f>WEEKNUM(All_Opps[[#This Row],[Created_Date]],16)</f>
        <v>7</v>
      </c>
      <c r="N3685" s="182">
        <f>All_Opps[[#This Row],[Close Date]]*1</f>
        <v>45721</v>
      </c>
      <c r="O3685" s="185">
        <f>YEAR(All_Opps[[#This Row],[Close_Date]])</f>
        <v>2025</v>
      </c>
      <c r="P3685" s="183">
        <f>MONTH(All_Opps[[#This Row],[Close Date]])</f>
        <v>3</v>
      </c>
      <c r="Q3685" s="181">
        <f>WEEKNUM(All_Opps[[#This Row],[Close Date]],1)</f>
        <v>10</v>
      </c>
      <c r="R368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85" s="4" t="s">
        <v>7683</v>
      </c>
      <c r="T3685" s="4" t="s">
        <v>7684</v>
      </c>
      <c r="U3685" s="68">
        <v>45721</v>
      </c>
      <c r="V3685" s="347" t="s">
        <v>18</v>
      </c>
      <c r="W3685" s="342">
        <v>79871</v>
      </c>
      <c r="X3685" s="4" t="s">
        <v>186</v>
      </c>
      <c r="Y3685" s="4" t="s">
        <v>1285</v>
      </c>
      <c r="Z3685" s="68">
        <v>45701</v>
      </c>
    </row>
    <row r="3686" spans="1:26" ht="12.75" x14ac:dyDescent="0.35">
      <c r="A36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3686" s="181" t="str">
        <f>IF(All_Opps[[#This Row],[WeekMod]]&lt;&gt;"",CONCATENATE(All_Opps[[#This Row],[Opp Year]],"-",TEXT(All_Opps[[#This Row],[WeekMod]],"00#")),"")</f>
        <v>2025-063</v>
      </c>
      <c r="C36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3686" s="181" t="str">
        <f>CONCATENATE(All_Opps[[#This Row],[Opp Year]],"-",TEXT(All_Opps[[#This Row],[Week]],"00#"))</f>
        <v>2025-063</v>
      </c>
      <c r="E3686" s="181">
        <f>IFERROR(VALUE(RIGHT(All_Opps[[#This Row],[Opportunity Name]],2)),"")</f>
        <v>10</v>
      </c>
      <c r="F3686" s="181">
        <f>IFERROR(("20"&amp;LEFT(All_Opps[[#This Row],[Opportunity Name]],2))*1,"")</f>
        <v>2025</v>
      </c>
      <c r="G3686" s="181" t="str">
        <f>MID(All_Opps[[#This Row],[Opportunity Name]],3,2)</f>
        <v>03</v>
      </c>
      <c r="H3686" s="181" t="str">
        <f>LEFT(All_Opps[[#This Row],[Opportunity Name]],7)</f>
        <v>2503-02</v>
      </c>
      <c r="I3686" s="181" t="str" cm="1">
        <f t="array" ref="I36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86" s="181" t="str">
        <f>YEAR(All_Opps[[#This Row],[Close_Date]])&amp;"-"&amp;TEXT(MONTH(All_Opps[[#This Row],[Close_Date]]),"00")</f>
        <v>2025-03</v>
      </c>
      <c r="K3686" s="182">
        <f>All_Opps[[#This Row],[Created Date2]]*1</f>
        <v>45711</v>
      </c>
      <c r="L3686" s="183">
        <f>YEAR(All_Opps[[#This Row],[Created_Date]])</f>
        <v>2025</v>
      </c>
      <c r="M3686" s="184">
        <f>WEEKNUM(All_Opps[[#This Row],[Created_Date]],16)</f>
        <v>9</v>
      </c>
      <c r="N3686" s="182">
        <f>All_Opps[[#This Row],[Close Date]]*1</f>
        <v>45731</v>
      </c>
      <c r="O3686" s="185">
        <f>YEAR(All_Opps[[#This Row],[Close_Date]])</f>
        <v>2025</v>
      </c>
      <c r="P3686" s="183">
        <f>MONTH(All_Opps[[#This Row],[Close Date]])</f>
        <v>3</v>
      </c>
      <c r="Q3686" s="181">
        <f>WEEKNUM(All_Opps[[#This Row],[Close Date]],1)</f>
        <v>11</v>
      </c>
      <c r="R368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</v>
      </c>
      <c r="S3686" s="4" t="s">
        <v>7685</v>
      </c>
      <c r="T3686" s="4" t="s">
        <v>7686</v>
      </c>
      <c r="U3686" s="68">
        <v>45731</v>
      </c>
      <c r="V3686" s="347" t="s">
        <v>19</v>
      </c>
      <c r="W3686" s="342">
        <v>300809</v>
      </c>
      <c r="X3686" s="4" t="s">
        <v>13</v>
      </c>
      <c r="Y3686" s="4" t="s">
        <v>7055</v>
      </c>
      <c r="Z3686" s="68">
        <v>45711</v>
      </c>
    </row>
    <row r="3687" spans="1:26" ht="12.75" x14ac:dyDescent="0.35">
      <c r="A36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3687" s="181" t="str">
        <f>IF(All_Opps[[#This Row],[WeekMod]]&lt;&gt;"",CONCATENATE(All_Opps[[#This Row],[Opp Year]],"-",TEXT(All_Opps[[#This Row],[WeekMod]],"00#")),"")</f>
        <v>2025-059</v>
      </c>
      <c r="C36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3687" s="181" t="str">
        <f>CONCATENATE(All_Opps[[#This Row],[Opp Year]],"-",TEXT(All_Opps[[#This Row],[Week]],"00#"))</f>
        <v>2025-059</v>
      </c>
      <c r="E3687" s="181">
        <f>IFERROR(VALUE(RIGHT(All_Opps[[#This Row],[Opportunity Name]],2)),"")</f>
        <v>2</v>
      </c>
      <c r="F3687" s="181">
        <f>IFERROR(("20"&amp;LEFT(All_Opps[[#This Row],[Opportunity Name]],2))*1,"")</f>
        <v>2025</v>
      </c>
      <c r="G3687" s="181" t="str">
        <f>MID(All_Opps[[#This Row],[Opportunity Name]],3,2)</f>
        <v>08</v>
      </c>
      <c r="H3687" s="181" t="str">
        <f>LEFT(All_Opps[[#This Row],[Opportunity Name]],7)</f>
        <v>2508 Ki</v>
      </c>
      <c r="I3687" s="181" t="str" cm="1">
        <f t="array" ref="I36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87" s="181" t="str">
        <f>YEAR(All_Opps[[#This Row],[Close_Date]])&amp;"-"&amp;TEXT(MONTH(All_Opps[[#This Row],[Close_Date]]),"00")</f>
        <v>2025-02</v>
      </c>
      <c r="K3687" s="182">
        <f>All_Opps[[#This Row],[Created Date2]]*1</f>
        <v>45681</v>
      </c>
      <c r="L3687" s="183">
        <f>YEAR(All_Opps[[#This Row],[Created_Date]])</f>
        <v>2025</v>
      </c>
      <c r="M3687" s="184">
        <f>WEEKNUM(All_Opps[[#This Row],[Created_Date]],16)</f>
        <v>4</v>
      </c>
      <c r="N3687" s="182">
        <f>All_Opps[[#This Row],[Close Date]]*1</f>
        <v>45700</v>
      </c>
      <c r="O3687" s="185">
        <f>YEAR(All_Opps[[#This Row],[Close_Date]])</f>
        <v>2025</v>
      </c>
      <c r="P3687" s="183">
        <f>MONTH(All_Opps[[#This Row],[Close Date]])</f>
        <v>2</v>
      </c>
      <c r="Q3687" s="181">
        <f>WEEKNUM(All_Opps[[#This Row],[Close Date]],1)</f>
        <v>7</v>
      </c>
      <c r="R368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87" s="4" t="s">
        <v>7687</v>
      </c>
      <c r="T3687" s="4" t="s">
        <v>7688</v>
      </c>
      <c r="U3687" s="68">
        <v>45700</v>
      </c>
      <c r="V3687" s="347" t="s">
        <v>18</v>
      </c>
      <c r="W3687" s="342">
        <v>53502</v>
      </c>
      <c r="X3687" s="4" t="s">
        <v>5</v>
      </c>
      <c r="Y3687" s="4" t="s">
        <v>7055</v>
      </c>
      <c r="Z3687" s="68">
        <v>45681</v>
      </c>
    </row>
    <row r="3688" spans="1:26" ht="12.75" x14ac:dyDescent="0.35">
      <c r="A36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3688" s="181" t="str">
        <f>IF(All_Opps[[#This Row],[WeekMod]]&lt;&gt;"",CONCATENATE(All_Opps[[#This Row],[Opp Year]],"-",TEXT(All_Opps[[#This Row],[WeekMod]],"00#")),"")</f>
        <v>2025-057</v>
      </c>
      <c r="C36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3688" s="181" t="str">
        <f>CONCATENATE(All_Opps[[#This Row],[Opp Year]],"-",TEXT(All_Opps[[#This Row],[Week]],"00#"))</f>
        <v>2025-057</v>
      </c>
      <c r="E3688" s="181">
        <f>IFERROR(VALUE(RIGHT(All_Opps[[#This Row],[Opportunity Name]],2)),"")</f>
        <v>4</v>
      </c>
      <c r="F3688" s="181">
        <f>IFERROR(("20"&amp;LEFT(All_Opps[[#This Row],[Opportunity Name]],2))*1,"")</f>
        <v>2025</v>
      </c>
      <c r="G3688" s="181" t="str">
        <f>MID(All_Opps[[#This Row],[Opportunity Name]],3,2)</f>
        <v>08</v>
      </c>
      <c r="H3688" s="181" t="str">
        <f>LEFT(All_Opps[[#This Row],[Opportunity Name]],7)</f>
        <v>2508-18</v>
      </c>
      <c r="I3688" s="181" t="str" cm="1">
        <f t="array" ref="I36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88" s="181" t="str">
        <f>YEAR(All_Opps[[#This Row],[Close_Date]])&amp;"-"&amp;TEXT(MONTH(All_Opps[[#This Row],[Close_Date]]),"00")</f>
        <v>2025-01</v>
      </c>
      <c r="K3688" s="182">
        <f>All_Opps[[#This Row],[Created Date2]]*1</f>
        <v>45670</v>
      </c>
      <c r="L3688" s="183">
        <f>YEAR(All_Opps[[#This Row],[Created_Date]])</f>
        <v>2025</v>
      </c>
      <c r="M3688" s="184">
        <f>WEEKNUM(All_Opps[[#This Row],[Created_Date]],16)</f>
        <v>3</v>
      </c>
      <c r="N3688" s="182">
        <f>All_Opps[[#This Row],[Close Date]]*1</f>
        <v>45685</v>
      </c>
      <c r="O3688" s="185">
        <f>YEAR(All_Opps[[#This Row],[Close_Date]])</f>
        <v>2025</v>
      </c>
      <c r="P3688" s="183">
        <f>MONTH(All_Opps[[#This Row],[Close Date]])</f>
        <v>1</v>
      </c>
      <c r="Q3688" s="181">
        <f>WEEKNUM(All_Opps[[#This Row],[Close Date]],1)</f>
        <v>5</v>
      </c>
      <c r="R368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200</v>
      </c>
      <c r="S3688" s="4" t="s">
        <v>7689</v>
      </c>
      <c r="T3688" s="4" t="s">
        <v>7690</v>
      </c>
      <c r="U3688" s="68">
        <v>45685</v>
      </c>
      <c r="V3688" s="347" t="s">
        <v>19</v>
      </c>
      <c r="W3688" s="9">
        <v>161054</v>
      </c>
      <c r="X3688" s="4" t="s">
        <v>5</v>
      </c>
      <c r="Y3688" s="4" t="s">
        <v>1285</v>
      </c>
      <c r="Z3688" s="68">
        <v>45670</v>
      </c>
    </row>
    <row r="3689" spans="1:26" ht="12.75" x14ac:dyDescent="0.35">
      <c r="A36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12</v>
      </c>
      <c r="B3689" s="181" t="str">
        <f>IF(All_Opps[[#This Row],[WeekMod]]&lt;&gt;"",CONCATENATE(All_Opps[[#This Row],[Opp Year]],"-",TEXT(All_Opps[[#This Row],[WeekMod]],"00#")),"")</f>
        <v>2026-012</v>
      </c>
      <c r="C36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12</v>
      </c>
      <c r="D3689" s="181" t="str">
        <f>CONCATENATE(All_Opps[[#This Row],[Opp Year]],"-",TEXT(All_Opps[[#This Row],[Week]],"00#"))</f>
        <v>2026-012</v>
      </c>
      <c r="E3689" s="181">
        <f>IFERROR(VALUE(RIGHT(All_Opps[[#This Row],[Opportunity Name]],2)),"")</f>
        <v>12</v>
      </c>
      <c r="F3689" s="181">
        <f>IFERROR(("20"&amp;LEFT(All_Opps[[#This Row],[Opportunity Name]],2))*1,"")</f>
        <v>2026</v>
      </c>
      <c r="G3689" s="181" t="str">
        <f>MID(All_Opps[[#This Row],[Opportunity Name]],3,2)</f>
        <v>12</v>
      </c>
      <c r="H3689" s="181" t="str">
        <f>LEFT(All_Opps[[#This Row],[Opportunity Name]],7)</f>
        <v>2612-01</v>
      </c>
      <c r="I3689" s="181" t="str" cm="1">
        <f t="array" ref="I36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89" s="181" t="str">
        <f>YEAR(All_Opps[[#This Row],[Close_Date]])&amp;"-"&amp;TEXT(MONTH(All_Opps[[#This Row],[Close_Date]]),"00")</f>
        <v>2025-03</v>
      </c>
      <c r="K3689" s="182">
        <f>All_Opps[[#This Row],[Created Date2]]*1</f>
        <v>45721</v>
      </c>
      <c r="L3689" s="183">
        <f>YEAR(All_Opps[[#This Row],[Created_Date]])</f>
        <v>2025</v>
      </c>
      <c r="M3689" s="184">
        <f>WEEKNUM(All_Opps[[#This Row],[Created_Date]],16)</f>
        <v>10</v>
      </c>
      <c r="N3689" s="182">
        <f>All_Opps[[#This Row],[Close Date]]*1</f>
        <v>45735</v>
      </c>
      <c r="O3689" s="185">
        <f>YEAR(All_Opps[[#This Row],[Close_Date]])</f>
        <v>2025</v>
      </c>
      <c r="P3689" s="183">
        <f>MONTH(All_Opps[[#This Row],[Close Date]])</f>
        <v>3</v>
      </c>
      <c r="Q3689" s="181">
        <f>WEEKNUM(All_Opps[[#This Row],[Close Date]],1)</f>
        <v>12</v>
      </c>
      <c r="R368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636</v>
      </c>
      <c r="S3689" s="5" t="s">
        <v>7691</v>
      </c>
      <c r="T3689" s="5" t="s">
        <v>7692</v>
      </c>
      <c r="U3689" s="14">
        <v>45735</v>
      </c>
      <c r="V3689" s="360" t="s">
        <v>19</v>
      </c>
      <c r="W3689" s="343">
        <v>536162</v>
      </c>
      <c r="X3689" s="5" t="s">
        <v>5</v>
      </c>
      <c r="Y3689" s="4" t="s">
        <v>328</v>
      </c>
      <c r="Z3689" s="68">
        <v>45721</v>
      </c>
    </row>
    <row r="3690" spans="1:26" ht="12.75" x14ac:dyDescent="0.35">
      <c r="A36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3690" s="181" t="str">
        <f>IF(All_Opps[[#This Row],[WeekMod]]&lt;&gt;"",CONCATENATE(All_Opps[[#This Row],[Opp Year]],"-",TEXT(All_Opps[[#This Row],[WeekMod]],"00#")),"")</f>
        <v>2025-057</v>
      </c>
      <c r="C36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3690" s="181" t="str">
        <f>CONCATENATE(All_Opps[[#This Row],[Opp Year]],"-",TEXT(All_Opps[[#This Row],[Week]],"00#"))</f>
        <v>2025-057</v>
      </c>
      <c r="E3690" s="181">
        <f>IFERROR(VALUE(RIGHT(All_Opps[[#This Row],[Opportunity Name]],2)),"")</f>
        <v>4</v>
      </c>
      <c r="F3690" s="181">
        <f>IFERROR(("20"&amp;LEFT(All_Opps[[#This Row],[Opportunity Name]],2))*1,"")</f>
        <v>2025</v>
      </c>
      <c r="G3690" s="181" t="str">
        <f>MID(All_Opps[[#This Row],[Opportunity Name]],3,2)</f>
        <v>05</v>
      </c>
      <c r="H3690" s="181" t="str">
        <f>LEFT(All_Opps[[#This Row],[Opportunity Name]],7)</f>
        <v>2505 An</v>
      </c>
      <c r="I3690" s="181" t="str" cm="1">
        <f t="array" ref="I36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90" s="181" t="str">
        <f>YEAR(All_Opps[[#This Row],[Close_Date]])&amp;"-"&amp;TEXT(MONTH(All_Opps[[#This Row],[Close_Date]]),"00")</f>
        <v>2025-01</v>
      </c>
      <c r="K3690" s="182">
        <f>All_Opps[[#This Row],[Created Date2]]*1</f>
        <v>45683</v>
      </c>
      <c r="L3690" s="183">
        <f>YEAR(All_Opps[[#This Row],[Created_Date]])</f>
        <v>2025</v>
      </c>
      <c r="M3690" s="184">
        <f>WEEKNUM(All_Opps[[#This Row],[Created_Date]],16)</f>
        <v>5</v>
      </c>
      <c r="N3690" s="182">
        <f>All_Opps[[#This Row],[Close Date]]*1</f>
        <v>45688</v>
      </c>
      <c r="O3690" s="185">
        <f>YEAR(All_Opps[[#This Row],[Close_Date]])</f>
        <v>2025</v>
      </c>
      <c r="P3690" s="183">
        <f>MONTH(All_Opps[[#This Row],[Close Date]])</f>
        <v>1</v>
      </c>
      <c r="Q3690" s="181">
        <f>WEEKNUM(All_Opps[[#This Row],[Close Date]],1)</f>
        <v>5</v>
      </c>
      <c r="R36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90" s="4" t="s">
        <v>7693</v>
      </c>
      <c r="T3690" s="4" t="s">
        <v>7694</v>
      </c>
      <c r="U3690" s="68">
        <v>45688</v>
      </c>
      <c r="V3690" s="347" t="s">
        <v>18</v>
      </c>
      <c r="W3690" s="342">
        <v>21511</v>
      </c>
      <c r="X3690" s="4" t="s">
        <v>29</v>
      </c>
      <c r="Y3690" s="4" t="s">
        <v>1285</v>
      </c>
      <c r="Z3690" s="68">
        <v>45683</v>
      </c>
    </row>
    <row r="3691" spans="1:26" ht="12.75" x14ac:dyDescent="0.35">
      <c r="A36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3691" s="181" t="str">
        <f>IF(All_Opps[[#This Row],[WeekMod]]&lt;&gt;"",CONCATENATE(All_Opps[[#This Row],[Opp Year]],"-",TEXT(All_Opps[[#This Row],[WeekMod]],"00#")),"")</f>
        <v>2025-056</v>
      </c>
      <c r="C36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3691" s="181" t="str">
        <f>CONCATENATE(All_Opps[[#This Row],[Opp Year]],"-",TEXT(All_Opps[[#This Row],[Week]],"00#"))</f>
        <v>2025-056</v>
      </c>
      <c r="E3691" s="181">
        <f>IFERROR(VALUE(RIGHT(All_Opps[[#This Row],[Opportunity Name]],2)),"")</f>
        <v>4</v>
      </c>
      <c r="F3691" s="181">
        <f>IFERROR(("20"&amp;LEFT(All_Opps[[#This Row],[Opportunity Name]],2))*1,"")</f>
        <v>2025</v>
      </c>
      <c r="G3691" s="181" t="str">
        <f>MID(All_Opps[[#This Row],[Opportunity Name]],3,2)</f>
        <v>07</v>
      </c>
      <c r="H3691" s="181" t="str">
        <f>LEFT(All_Opps[[#This Row],[Opportunity Name]],7)</f>
        <v>2507 Gr</v>
      </c>
      <c r="I3691" s="181" t="str" cm="1">
        <f t="array" ref="I36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91" s="181" t="str">
        <f>YEAR(All_Opps[[#This Row],[Close_Date]])&amp;"-"&amp;TEXT(MONTH(All_Opps[[#This Row],[Close_Date]]),"00")</f>
        <v>2025-01</v>
      </c>
      <c r="K3691" s="182">
        <f>All_Opps[[#This Row],[Created Date2]]*1</f>
        <v>45679</v>
      </c>
      <c r="L3691" s="183">
        <f>YEAR(All_Opps[[#This Row],[Created_Date]])</f>
        <v>2025</v>
      </c>
      <c r="M3691" s="184">
        <f>WEEKNUM(All_Opps[[#This Row],[Created_Date]],16)</f>
        <v>4</v>
      </c>
      <c r="N3691" s="182">
        <f>All_Opps[[#This Row],[Close Date]]*1</f>
        <v>45681</v>
      </c>
      <c r="O3691" s="185">
        <f>YEAR(All_Opps[[#This Row],[Close_Date]])</f>
        <v>2025</v>
      </c>
      <c r="P3691" s="183">
        <f>MONTH(All_Opps[[#This Row],[Close Date]])</f>
        <v>1</v>
      </c>
      <c r="Q3691" s="181">
        <f>WEEKNUM(All_Opps[[#This Row],[Close Date]],1)</f>
        <v>4</v>
      </c>
      <c r="R369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91" s="4" t="s">
        <v>7695</v>
      </c>
      <c r="T3691" s="4" t="s">
        <v>7696</v>
      </c>
      <c r="U3691" s="68">
        <v>45681</v>
      </c>
      <c r="V3691" s="347" t="s">
        <v>18</v>
      </c>
      <c r="W3691" s="342">
        <v>69802</v>
      </c>
      <c r="X3691" s="4" t="s">
        <v>11</v>
      </c>
      <c r="Y3691" s="4" t="s">
        <v>1285</v>
      </c>
      <c r="Z3691" s="68">
        <v>45679</v>
      </c>
    </row>
    <row r="3692" spans="1:26" ht="12.75" x14ac:dyDescent="0.35">
      <c r="A36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3692" s="181" t="str">
        <f>IF(All_Opps[[#This Row],[WeekMod]]&lt;&gt;"",CONCATENATE(All_Opps[[#This Row],[Opp Year]],"-",TEXT(All_Opps[[#This Row],[WeekMod]],"00#")),"")</f>
        <v>2025-064</v>
      </c>
      <c r="C36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3692" s="181" t="str">
        <f>CONCATENATE(All_Opps[[#This Row],[Opp Year]],"-",TEXT(All_Opps[[#This Row],[Week]],"00#"))</f>
        <v>2025-064</v>
      </c>
      <c r="E3692" s="181">
        <f>IFERROR(VALUE(RIGHT(All_Opps[[#This Row],[Opportunity Name]],2)),"")</f>
        <v>2</v>
      </c>
      <c r="F3692" s="181">
        <f>IFERROR(("20"&amp;LEFT(All_Opps[[#This Row],[Opportunity Name]],2))*1,"")</f>
        <v>2025</v>
      </c>
      <c r="G3692" s="181" t="str">
        <f>MID(All_Opps[[#This Row],[Opportunity Name]],3,2)</f>
        <v>09</v>
      </c>
      <c r="H3692" s="181" t="str">
        <f>LEFT(All_Opps[[#This Row],[Opportunity Name]],7)</f>
        <v>2509-17</v>
      </c>
      <c r="I3692" s="181" t="str" cm="1">
        <f t="array" ref="I36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92" s="181" t="str">
        <f>YEAR(All_Opps[[#This Row],[Close_Date]])&amp;"-"&amp;TEXT(MONTH(All_Opps[[#This Row],[Close_Date]]),"00")</f>
        <v>2025-03</v>
      </c>
      <c r="K3692" s="182">
        <f>All_Opps[[#This Row],[Created Date2]]*1</f>
        <v>45718</v>
      </c>
      <c r="L3692" s="183">
        <f>YEAR(All_Opps[[#This Row],[Created_Date]])</f>
        <v>2025</v>
      </c>
      <c r="M3692" s="184">
        <f>WEEKNUM(All_Opps[[#This Row],[Created_Date]],16)</f>
        <v>10</v>
      </c>
      <c r="N3692" s="182">
        <f>All_Opps[[#This Row],[Close Date]]*1</f>
        <v>45733</v>
      </c>
      <c r="O3692" s="185">
        <f>YEAR(All_Opps[[#This Row],[Close_Date]])</f>
        <v>2025</v>
      </c>
      <c r="P3692" s="183">
        <f>MONTH(All_Opps[[#This Row],[Close Date]])</f>
        <v>3</v>
      </c>
      <c r="Q3692" s="181">
        <f>WEEKNUM(All_Opps[[#This Row],[Close Date]],1)</f>
        <v>12</v>
      </c>
      <c r="R369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183</v>
      </c>
      <c r="S3692" s="5" t="s">
        <v>7697</v>
      </c>
      <c r="T3692" s="5" t="s">
        <v>7698</v>
      </c>
      <c r="U3692" s="14">
        <v>45733</v>
      </c>
      <c r="V3692" s="360" t="s">
        <v>19</v>
      </c>
      <c r="W3692" s="343">
        <v>122169</v>
      </c>
      <c r="X3692" s="5" t="s">
        <v>5</v>
      </c>
      <c r="Y3692" s="4" t="s">
        <v>328</v>
      </c>
      <c r="Z3692" s="68">
        <v>45718</v>
      </c>
    </row>
    <row r="3693" spans="1:26" ht="12.75" x14ac:dyDescent="0.35">
      <c r="A36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3693" s="181" t="str">
        <f>IF(All_Opps[[#This Row],[WeekMod]]&lt;&gt;"",CONCATENATE(All_Opps[[#This Row],[Opp Year]],"-",TEXT(All_Opps[[#This Row],[WeekMod]],"00#")),"")</f>
        <v>2025-057</v>
      </c>
      <c r="C36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3693" s="181" t="str">
        <f>CONCATENATE(All_Opps[[#This Row],[Opp Year]],"-",TEXT(All_Opps[[#This Row],[Week]],"00#"))</f>
        <v>2025-057</v>
      </c>
      <c r="E3693" s="181">
        <f>IFERROR(VALUE(RIGHT(All_Opps[[#This Row],[Opportunity Name]],2)),"")</f>
        <v>7</v>
      </c>
      <c r="F3693" s="181">
        <f>IFERROR(("20"&amp;LEFT(All_Opps[[#This Row],[Opportunity Name]],2))*1,"")</f>
        <v>2025</v>
      </c>
      <c r="G3693" s="181" t="str">
        <f>MID(All_Opps[[#This Row],[Opportunity Name]],3,2)</f>
        <v>10</v>
      </c>
      <c r="H3693" s="181" t="str">
        <f>LEFT(All_Opps[[#This Row],[Opportunity Name]],7)</f>
        <v>2510 Ra</v>
      </c>
      <c r="I3693" s="181" t="str" cm="1">
        <f t="array" ref="I36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93" s="181" t="str">
        <f>YEAR(All_Opps[[#This Row],[Close_Date]])&amp;"-"&amp;TEXT(MONTH(All_Opps[[#This Row],[Close_Date]]),"00")</f>
        <v>2025-01</v>
      </c>
      <c r="K3693" s="182">
        <f>All_Opps[[#This Row],[Created Date2]]*1</f>
        <v>45661</v>
      </c>
      <c r="L3693" s="183">
        <f>YEAR(All_Opps[[#This Row],[Created_Date]])</f>
        <v>2025</v>
      </c>
      <c r="M3693" s="184">
        <f>WEEKNUM(All_Opps[[#This Row],[Created_Date]],16)</f>
        <v>2</v>
      </c>
      <c r="N3693" s="182">
        <f>All_Opps[[#This Row],[Close Date]]*1</f>
        <v>45683</v>
      </c>
      <c r="O3693" s="185">
        <f>YEAR(All_Opps[[#This Row],[Close_Date]])</f>
        <v>2025</v>
      </c>
      <c r="P3693" s="183">
        <f>MONTH(All_Opps[[#This Row],[Close Date]])</f>
        <v>1</v>
      </c>
      <c r="Q3693" s="181">
        <f>WEEKNUM(All_Opps[[#This Row],[Close Date]],1)</f>
        <v>5</v>
      </c>
      <c r="R36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93" s="4" t="s">
        <v>7699</v>
      </c>
      <c r="T3693" s="4" t="s">
        <v>7700</v>
      </c>
      <c r="U3693" s="68">
        <v>45683</v>
      </c>
      <c r="V3693" s="347" t="s">
        <v>21</v>
      </c>
      <c r="W3693" s="342">
        <v>165790</v>
      </c>
      <c r="X3693" s="4" t="s">
        <v>13</v>
      </c>
      <c r="Y3693" s="4" t="s">
        <v>7108</v>
      </c>
      <c r="Z3693" s="68">
        <v>45661</v>
      </c>
    </row>
    <row r="3694" spans="1:26" ht="12.75" x14ac:dyDescent="0.35">
      <c r="A36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</v>
      </c>
      <c r="B3694" s="181" t="str">
        <f>IF(All_Opps[[#This Row],[WeekMod]]&lt;&gt;"",CONCATENATE(All_Opps[[#This Row],[Opp Year]],"-",TEXT(All_Opps[[#This Row],[WeekMod]],"00#")),"")</f>
        <v>2026-009</v>
      </c>
      <c r="C36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</v>
      </c>
      <c r="D3694" s="181" t="str">
        <f>CONCATENATE(All_Opps[[#This Row],[Opp Year]],"-",TEXT(All_Opps[[#This Row],[Week]],"00#"))</f>
        <v>2026-009</v>
      </c>
      <c r="E3694" s="181">
        <f>IFERROR(VALUE(RIGHT(All_Opps[[#This Row],[Opportunity Name]],2)),"")</f>
        <v>2</v>
      </c>
      <c r="F3694" s="181">
        <f>IFERROR(("20"&amp;LEFT(All_Opps[[#This Row],[Opportunity Name]],2))*1,"")</f>
        <v>2026</v>
      </c>
      <c r="G3694" s="181" t="str">
        <f>MID(All_Opps[[#This Row],[Opportunity Name]],3,2)</f>
        <v>09</v>
      </c>
      <c r="H3694" s="181" t="str">
        <f>LEFT(All_Opps[[#This Row],[Opportunity Name]],7)</f>
        <v>2609-04</v>
      </c>
      <c r="I3694" s="181" t="str" cm="1">
        <f t="array" ref="I36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94" s="181" t="str">
        <f>YEAR(All_Opps[[#This Row],[Close_Date]])&amp;"-"&amp;TEXT(MONTH(All_Opps[[#This Row],[Close_Date]]),"00")</f>
        <v>2025-02</v>
      </c>
      <c r="K3694" s="182">
        <f>All_Opps[[#This Row],[Created Date2]]*1</f>
        <v>45690</v>
      </c>
      <c r="L3694" s="183">
        <f>YEAR(All_Opps[[#This Row],[Created_Date]])</f>
        <v>2025</v>
      </c>
      <c r="M3694" s="184">
        <f>WEEKNUM(All_Opps[[#This Row],[Created_Date]],16)</f>
        <v>6</v>
      </c>
      <c r="N3694" s="182">
        <f>All_Opps[[#This Row],[Close Date]]*1</f>
        <v>45712</v>
      </c>
      <c r="O3694" s="185">
        <f>YEAR(All_Opps[[#This Row],[Close_Date]])</f>
        <v>2025</v>
      </c>
      <c r="P3694" s="183">
        <f>MONTH(All_Opps[[#This Row],[Close Date]])</f>
        <v>2</v>
      </c>
      <c r="Q3694" s="181">
        <f>WEEKNUM(All_Opps[[#This Row],[Close Date]],1)</f>
        <v>9</v>
      </c>
      <c r="R369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94" s="5" t="s">
        <v>7701</v>
      </c>
      <c r="T3694" s="5" t="s">
        <v>7702</v>
      </c>
      <c r="U3694" s="14">
        <v>45712</v>
      </c>
      <c r="V3694" s="360" t="s">
        <v>18</v>
      </c>
      <c r="W3694" s="343">
        <v>49791</v>
      </c>
      <c r="X3694" s="5" t="s">
        <v>11</v>
      </c>
      <c r="Y3694" s="4" t="s">
        <v>328</v>
      </c>
      <c r="Z3694" s="68">
        <v>45690</v>
      </c>
    </row>
    <row r="3695" spans="1:26" ht="12.75" x14ac:dyDescent="0.35">
      <c r="A36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3695" s="181" t="str">
        <f>IF(All_Opps[[#This Row],[WeekMod]]&lt;&gt;"",CONCATENATE(All_Opps[[#This Row],[Opp Year]],"-",TEXT(All_Opps[[#This Row],[WeekMod]],"00#")),"")</f>
        <v>2025-058</v>
      </c>
      <c r="C36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3695" s="181" t="str">
        <f>CONCATENATE(All_Opps[[#This Row],[Opp Year]],"-",TEXT(All_Opps[[#This Row],[Week]],"00#"))</f>
        <v>2025-058</v>
      </c>
      <c r="E3695" s="181">
        <f>IFERROR(VALUE(RIGHT(All_Opps[[#This Row],[Opportunity Name]],2)),"")</f>
        <v>7</v>
      </c>
      <c r="F3695" s="181">
        <f>IFERROR(("20"&amp;LEFT(All_Opps[[#This Row],[Opportunity Name]],2))*1,"")</f>
        <v>2025</v>
      </c>
      <c r="G3695" s="181" t="str">
        <f>MID(All_Opps[[#This Row],[Opportunity Name]],3,2)</f>
        <v>08</v>
      </c>
      <c r="H3695" s="181" t="str">
        <f>LEFT(All_Opps[[#This Row],[Opportunity Name]],7)</f>
        <v>2508 Ko</v>
      </c>
      <c r="I3695" s="181" t="str" cm="1">
        <f t="array" ref="I36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95" s="181" t="str">
        <f>YEAR(All_Opps[[#This Row],[Close_Date]])&amp;"-"&amp;TEXT(MONTH(All_Opps[[#This Row],[Close_Date]]),"00")</f>
        <v>2025-02</v>
      </c>
      <c r="K3695" s="182">
        <f>All_Opps[[#This Row],[Created Date2]]*1</f>
        <v>45686</v>
      </c>
      <c r="L3695" s="183">
        <f>YEAR(All_Opps[[#This Row],[Created_Date]])</f>
        <v>2025</v>
      </c>
      <c r="M3695" s="184">
        <f>WEEKNUM(All_Opps[[#This Row],[Created_Date]],16)</f>
        <v>5</v>
      </c>
      <c r="N3695" s="182">
        <f>All_Opps[[#This Row],[Close Date]]*1</f>
        <v>45696</v>
      </c>
      <c r="O3695" s="185">
        <f>YEAR(All_Opps[[#This Row],[Close_Date]])</f>
        <v>2025</v>
      </c>
      <c r="P3695" s="183">
        <f>MONTH(All_Opps[[#This Row],[Close Date]])</f>
        <v>2</v>
      </c>
      <c r="Q3695" s="181">
        <f>WEEKNUM(All_Opps[[#This Row],[Close Date]],1)</f>
        <v>6</v>
      </c>
      <c r="R369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95" s="4" t="s">
        <v>7703</v>
      </c>
      <c r="T3695" s="4" t="s">
        <v>7704</v>
      </c>
      <c r="U3695" s="68">
        <v>45696</v>
      </c>
      <c r="V3695" s="347" t="s">
        <v>18</v>
      </c>
      <c r="W3695" s="342">
        <v>194726</v>
      </c>
      <c r="X3695" s="4" t="s">
        <v>6</v>
      </c>
      <c r="Y3695" s="4" t="s">
        <v>1285</v>
      </c>
      <c r="Z3695" s="68">
        <v>45686</v>
      </c>
    </row>
    <row r="3696" spans="1:26" ht="12.75" x14ac:dyDescent="0.35">
      <c r="A36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3696" s="181" t="str">
        <f>IF(All_Opps[[#This Row],[WeekMod]]&lt;&gt;"",CONCATENATE(All_Opps[[#This Row],[Opp Year]],"-",TEXT(All_Opps[[#This Row],[WeekMod]],"00#")),"")</f>
        <v>2025-058</v>
      </c>
      <c r="C36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3696" s="181" t="str">
        <f>CONCATENATE(All_Opps[[#This Row],[Opp Year]],"-",TEXT(All_Opps[[#This Row],[Week]],"00#"))</f>
        <v>2025-058</v>
      </c>
      <c r="E3696" s="181">
        <f>IFERROR(VALUE(RIGHT(All_Opps[[#This Row],[Opportunity Name]],2)),"")</f>
        <v>4</v>
      </c>
      <c r="F3696" s="181">
        <f>IFERROR(("20"&amp;LEFT(All_Opps[[#This Row],[Opportunity Name]],2))*1,"")</f>
        <v>2025</v>
      </c>
      <c r="G3696" s="181" t="str">
        <f>MID(All_Opps[[#This Row],[Opportunity Name]],3,2)</f>
        <v>08</v>
      </c>
      <c r="H3696" s="181" t="str">
        <f>LEFT(All_Opps[[#This Row],[Opportunity Name]],7)</f>
        <v>2508-17</v>
      </c>
      <c r="I3696" s="181" t="str" cm="1">
        <f t="array" ref="I36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96" s="181" t="str">
        <f>YEAR(All_Opps[[#This Row],[Close_Date]])&amp;"-"&amp;TEXT(MONTH(All_Opps[[#This Row],[Close_Date]]),"00")</f>
        <v>2025-02</v>
      </c>
      <c r="K3696" s="182">
        <f>All_Opps[[#This Row],[Created Date2]]*1</f>
        <v>45680</v>
      </c>
      <c r="L3696" s="183">
        <f>YEAR(All_Opps[[#This Row],[Created_Date]])</f>
        <v>2025</v>
      </c>
      <c r="M3696" s="184">
        <f>WEEKNUM(All_Opps[[#This Row],[Created_Date]],16)</f>
        <v>4</v>
      </c>
      <c r="N3696" s="182">
        <f>All_Opps[[#This Row],[Close Date]]*1</f>
        <v>45693</v>
      </c>
      <c r="O3696" s="185">
        <f>YEAR(All_Opps[[#This Row],[Close_Date]])</f>
        <v>2025</v>
      </c>
      <c r="P3696" s="183">
        <f>MONTH(All_Opps[[#This Row],[Close Date]])</f>
        <v>2</v>
      </c>
      <c r="Q3696" s="181">
        <f>WEEKNUM(All_Opps[[#This Row],[Close Date]],1)</f>
        <v>6</v>
      </c>
      <c r="R369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190</v>
      </c>
      <c r="S3696" s="4" t="s">
        <v>7705</v>
      </c>
      <c r="T3696" s="4" t="s">
        <v>7706</v>
      </c>
      <c r="U3696" s="68">
        <v>45693</v>
      </c>
      <c r="V3696" s="347" t="s">
        <v>19</v>
      </c>
      <c r="W3696" s="9">
        <v>252100</v>
      </c>
      <c r="X3696" s="4" t="s">
        <v>5</v>
      </c>
      <c r="Y3696" s="4" t="s">
        <v>1285</v>
      </c>
      <c r="Z3696" s="68">
        <v>45680</v>
      </c>
    </row>
    <row r="3697" spans="1:26" ht="12.75" x14ac:dyDescent="0.35">
      <c r="A36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3697" s="181" t="str">
        <f>IF(All_Opps[[#This Row],[WeekMod]]&lt;&gt;"",CONCATENATE(All_Opps[[#This Row],[Opp Year]],"-",TEXT(All_Opps[[#This Row],[WeekMod]],"00#")),"")</f>
        <v>2026-010</v>
      </c>
      <c r="C36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3697" s="181" t="str">
        <f>CONCATENATE(All_Opps[[#This Row],[Opp Year]],"-",TEXT(All_Opps[[#This Row],[Week]],"00#"))</f>
        <v>2026-010</v>
      </c>
      <c r="E3697" s="181">
        <f>IFERROR(VALUE(RIGHT(All_Opps[[#This Row],[Opportunity Name]],2)),"")</f>
        <v>1</v>
      </c>
      <c r="F3697" s="181">
        <f>IFERROR(("20"&amp;LEFT(All_Opps[[#This Row],[Opportunity Name]],2))*1,"")</f>
        <v>2026</v>
      </c>
      <c r="G3697" s="181" t="str">
        <f>MID(All_Opps[[#This Row],[Opportunity Name]],3,2)</f>
        <v>12</v>
      </c>
      <c r="H3697" s="181" t="str">
        <f>LEFT(All_Opps[[#This Row],[Opportunity Name]],7)</f>
        <v>2612-02</v>
      </c>
      <c r="I3697" s="181" t="str" cm="1">
        <f t="array" ref="I36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97" s="181" t="str">
        <f>YEAR(All_Opps[[#This Row],[Close_Date]])&amp;"-"&amp;TEXT(MONTH(All_Opps[[#This Row],[Close_Date]]),"00")</f>
        <v>2025-03</v>
      </c>
      <c r="K3697" s="182">
        <f>All_Opps[[#This Row],[Created Date2]]*1</f>
        <v>45711</v>
      </c>
      <c r="L3697" s="183">
        <f>YEAR(All_Opps[[#This Row],[Created_Date]])</f>
        <v>2025</v>
      </c>
      <c r="M3697" s="184">
        <f>WEEKNUM(All_Opps[[#This Row],[Created_Date]],16)</f>
        <v>9</v>
      </c>
      <c r="N3697" s="182">
        <f>All_Opps[[#This Row],[Close Date]]*1</f>
        <v>45722</v>
      </c>
      <c r="O3697" s="185">
        <f>YEAR(All_Opps[[#This Row],[Close_Date]])</f>
        <v>2025</v>
      </c>
      <c r="P3697" s="183">
        <f>MONTH(All_Opps[[#This Row],[Close Date]])</f>
        <v>3</v>
      </c>
      <c r="Q3697" s="181">
        <f>WEEKNUM(All_Opps[[#This Row],[Close Date]],1)</f>
        <v>10</v>
      </c>
      <c r="R369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646</v>
      </c>
      <c r="S3697" s="4" t="s">
        <v>7707</v>
      </c>
      <c r="T3697" s="4" t="s">
        <v>7708</v>
      </c>
      <c r="U3697" s="68">
        <v>45722</v>
      </c>
      <c r="V3697" s="347" t="s">
        <v>19</v>
      </c>
      <c r="W3697" s="341">
        <v>30664</v>
      </c>
      <c r="X3697" s="4" t="s">
        <v>181</v>
      </c>
      <c r="Y3697" s="4" t="s">
        <v>1285</v>
      </c>
      <c r="Z3697" s="68">
        <v>45711</v>
      </c>
    </row>
    <row r="3698" spans="1:26" ht="12.75" x14ac:dyDescent="0.35">
      <c r="A36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12</v>
      </c>
      <c r="B3698" s="181" t="str">
        <f>IF(All_Opps[[#This Row],[WeekMod]]&lt;&gt;"",CONCATENATE(All_Opps[[#This Row],[Opp Year]],"-",TEXT(All_Opps[[#This Row],[WeekMod]],"00#")),"")</f>
        <v>2026-012</v>
      </c>
      <c r="C36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12</v>
      </c>
      <c r="D3698" s="181" t="str">
        <f>CONCATENATE(All_Opps[[#This Row],[Opp Year]],"-",TEXT(All_Opps[[#This Row],[Week]],"00#"))</f>
        <v>2026-012</v>
      </c>
      <c r="E3698" s="181">
        <f>IFERROR(VALUE(RIGHT(All_Opps[[#This Row],[Opportunity Name]],2)),"")</f>
        <v>4</v>
      </c>
      <c r="F3698" s="181">
        <f>IFERROR(("20"&amp;LEFT(All_Opps[[#This Row],[Opportunity Name]],2))*1,"")</f>
        <v>2026</v>
      </c>
      <c r="G3698" s="181" t="str">
        <f>MID(All_Opps[[#This Row],[Opportunity Name]],3,2)</f>
        <v>01</v>
      </c>
      <c r="H3698" s="181" t="str">
        <f>LEFT(All_Opps[[#This Row],[Opportunity Name]],7)</f>
        <v>2601 Ga</v>
      </c>
      <c r="I3698" s="181" t="str" cm="1">
        <f t="array" ref="I36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698" s="181" t="str">
        <f>YEAR(All_Opps[[#This Row],[Close_Date]])&amp;"-"&amp;TEXT(MONTH(All_Opps[[#This Row],[Close_Date]]),"00")</f>
        <v>2025-03</v>
      </c>
      <c r="K3698" s="182">
        <f>All_Opps[[#This Row],[Created Date2]]*1</f>
        <v>45705</v>
      </c>
      <c r="L3698" s="183">
        <f>YEAR(All_Opps[[#This Row],[Created_Date]])</f>
        <v>2025</v>
      </c>
      <c r="M3698" s="184">
        <f>WEEKNUM(All_Opps[[#This Row],[Created_Date]],16)</f>
        <v>8</v>
      </c>
      <c r="N3698" s="182">
        <f>All_Opps[[#This Row],[Close Date]]*1</f>
        <v>45733</v>
      </c>
      <c r="O3698" s="185">
        <f>YEAR(All_Opps[[#This Row],[Close_Date]])</f>
        <v>2025</v>
      </c>
      <c r="P3698" s="183">
        <f>MONTH(All_Opps[[#This Row],[Close Date]])</f>
        <v>3</v>
      </c>
      <c r="Q3698" s="181">
        <f>WEEKNUM(All_Opps[[#This Row],[Close Date]],1)</f>
        <v>12</v>
      </c>
      <c r="R36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698" s="5" t="s">
        <v>7709</v>
      </c>
      <c r="T3698" s="5" t="s">
        <v>7710</v>
      </c>
      <c r="U3698" s="14">
        <v>45733</v>
      </c>
      <c r="V3698" s="360" t="s">
        <v>18</v>
      </c>
      <c r="W3698" s="343">
        <v>20893</v>
      </c>
      <c r="X3698" s="5" t="s">
        <v>13</v>
      </c>
      <c r="Y3698" s="4" t="s">
        <v>328</v>
      </c>
      <c r="Z3698" s="68">
        <v>45705</v>
      </c>
    </row>
    <row r="3699" spans="1:26" ht="12.75" x14ac:dyDescent="0.35">
      <c r="A36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3699" s="181" t="str">
        <f>IF(All_Opps[[#This Row],[WeekMod]]&lt;&gt;"",CONCATENATE(All_Opps[[#This Row],[Opp Year]],"-",TEXT(All_Opps[[#This Row],[WeekMod]],"00#")),"")</f>
        <v>2025-065</v>
      </c>
      <c r="C36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3699" s="181" t="str">
        <f>CONCATENATE(All_Opps[[#This Row],[Opp Year]],"-",TEXT(All_Opps[[#This Row],[Week]],"00#"))</f>
        <v>2025-065</v>
      </c>
      <c r="E3699" s="181">
        <f>IFERROR(VALUE(RIGHT(All_Opps[[#This Row],[Opportunity Name]],2)),"")</f>
        <v>2</v>
      </c>
      <c r="F3699" s="181">
        <f>IFERROR(("20"&amp;LEFT(All_Opps[[#This Row],[Opportunity Name]],2))*1,"")</f>
        <v>2025</v>
      </c>
      <c r="G3699" s="181" t="str">
        <f>MID(All_Opps[[#This Row],[Opportunity Name]],3,2)</f>
        <v>09</v>
      </c>
      <c r="H3699" s="181" t="str">
        <f>LEFT(All_Opps[[#This Row],[Opportunity Name]],7)</f>
        <v>2509-18</v>
      </c>
      <c r="I3699" s="181" t="str" cm="1">
        <f t="array" ref="I36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699" s="181" t="str">
        <f>YEAR(All_Opps[[#This Row],[Close_Date]])&amp;"-"&amp;TEXT(MONTH(All_Opps[[#This Row],[Close_Date]]),"00")</f>
        <v>2025-03</v>
      </c>
      <c r="K3699" s="182">
        <f>All_Opps[[#This Row],[Created Date2]]*1</f>
        <v>45734</v>
      </c>
      <c r="L3699" s="183">
        <f>YEAR(All_Opps[[#This Row],[Created_Date]])</f>
        <v>2025</v>
      </c>
      <c r="M3699" s="184">
        <f>WEEKNUM(All_Opps[[#This Row],[Created_Date]],16)</f>
        <v>12</v>
      </c>
      <c r="N3699" s="182">
        <f>All_Opps[[#This Row],[Close Date]]*1</f>
        <v>45743</v>
      </c>
      <c r="O3699" s="185">
        <f>YEAR(All_Opps[[#This Row],[Close_Date]])</f>
        <v>2025</v>
      </c>
      <c r="P3699" s="183">
        <f>MONTH(All_Opps[[#This Row],[Close Date]])</f>
        <v>3</v>
      </c>
      <c r="Q3699" s="181">
        <f>WEEKNUM(All_Opps[[#This Row],[Close Date]],1)</f>
        <v>13</v>
      </c>
      <c r="R369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167</v>
      </c>
      <c r="S3699" s="4" t="s">
        <v>7711</v>
      </c>
      <c r="T3699" s="4" t="s">
        <v>7712</v>
      </c>
      <c r="U3699" s="68">
        <v>45743</v>
      </c>
      <c r="V3699" s="347" t="s">
        <v>19</v>
      </c>
      <c r="W3699" s="342">
        <v>48461</v>
      </c>
      <c r="X3699" s="4" t="s">
        <v>5</v>
      </c>
      <c r="Y3699" s="4" t="s">
        <v>7055</v>
      </c>
      <c r="Z3699" s="68">
        <v>45734</v>
      </c>
    </row>
    <row r="3700" spans="1:26" ht="12.75" x14ac:dyDescent="0.35">
      <c r="A37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3700" s="181" t="str">
        <f>IF(All_Opps[[#This Row],[WeekMod]]&lt;&gt;"",CONCATENATE(All_Opps[[#This Row],[Opp Year]],"-",TEXT(All_Opps[[#This Row],[WeekMod]],"00#")),"")</f>
        <v>2025-059</v>
      </c>
      <c r="C37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3700" s="181" t="str">
        <f>CONCATENATE(All_Opps[[#This Row],[Opp Year]],"-",TEXT(All_Opps[[#This Row],[Week]],"00#"))</f>
        <v>2025-059</v>
      </c>
      <c r="E3700" s="181" t="str">
        <f>IFERROR(VALUE(RIGHT(All_Opps[[#This Row],[Opportunity Name]],2)),"")</f>
        <v/>
      </c>
      <c r="F3700" s="181">
        <f>IFERROR(("20"&amp;LEFT(All_Opps[[#This Row],[Opportunity Name]],2))*1,"")</f>
        <v>2025</v>
      </c>
      <c r="G3700" s="181" t="str">
        <f>MID(All_Opps[[#This Row],[Opportunity Name]],3,2)</f>
        <v>09</v>
      </c>
      <c r="H3700" s="181" t="str">
        <f>LEFT(All_Opps[[#This Row],[Opportunity Name]],7)</f>
        <v>2509 Ub</v>
      </c>
      <c r="I3700" s="181" t="str" cm="1">
        <f t="array" ref="I37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00" s="181" t="str">
        <f>YEAR(All_Opps[[#This Row],[Close_Date]])&amp;"-"&amp;TEXT(MONTH(All_Opps[[#This Row],[Close_Date]]),"00")</f>
        <v>2025-02</v>
      </c>
      <c r="K3700" s="182">
        <f>All_Opps[[#This Row],[Created Date2]]*1</f>
        <v>45686</v>
      </c>
      <c r="L3700" s="183">
        <f>YEAR(All_Opps[[#This Row],[Created_Date]])</f>
        <v>2025</v>
      </c>
      <c r="M3700" s="184">
        <f>WEEKNUM(All_Opps[[#This Row],[Created_Date]],16)</f>
        <v>5</v>
      </c>
      <c r="N3700" s="182">
        <f>All_Opps[[#This Row],[Close Date]]*1</f>
        <v>45697</v>
      </c>
      <c r="O3700" s="185">
        <f>YEAR(All_Opps[[#This Row],[Close_Date]])</f>
        <v>2025</v>
      </c>
      <c r="P3700" s="183">
        <f>MONTH(All_Opps[[#This Row],[Close Date]])</f>
        <v>2</v>
      </c>
      <c r="Q3700" s="181">
        <f>WEEKNUM(All_Opps[[#This Row],[Close Date]],1)</f>
        <v>7</v>
      </c>
      <c r="R370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00" s="4" t="s">
        <v>7713</v>
      </c>
      <c r="T3700" s="4" t="s">
        <v>7714</v>
      </c>
      <c r="U3700" s="68">
        <v>45697</v>
      </c>
      <c r="V3700" s="347" t="s">
        <v>18</v>
      </c>
      <c r="W3700" s="342">
        <v>9293</v>
      </c>
      <c r="X3700" s="4" t="s">
        <v>13</v>
      </c>
      <c r="Y3700" s="4" t="s">
        <v>7055</v>
      </c>
      <c r="Z3700" s="68">
        <v>45686</v>
      </c>
    </row>
    <row r="3701" spans="1:26" ht="12.75" x14ac:dyDescent="0.35">
      <c r="A37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3701" s="181" t="str">
        <f>IF(All_Opps[[#This Row],[WeekMod]]&lt;&gt;"",CONCATENATE(All_Opps[[#This Row],[Opp Year]],"-",TEXT(All_Opps[[#This Row],[WeekMod]],"00#")),"")</f>
        <v>2025-058</v>
      </c>
      <c r="C37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3701" s="181" t="str">
        <f>CONCATENATE(All_Opps[[#This Row],[Opp Year]],"-",TEXT(All_Opps[[#This Row],[Week]],"00#"))</f>
        <v>2025-058</v>
      </c>
      <c r="E3701" s="181">
        <f>IFERROR(VALUE(RIGHT(All_Opps[[#This Row],[Opportunity Name]],2)),"")</f>
        <v>6</v>
      </c>
      <c r="F3701" s="181">
        <f>IFERROR(("20"&amp;LEFT(All_Opps[[#This Row],[Opportunity Name]],2))*1,"")</f>
        <v>2025</v>
      </c>
      <c r="G3701" s="181" t="str">
        <f>MID(All_Opps[[#This Row],[Opportunity Name]],3,2)</f>
        <v>08</v>
      </c>
      <c r="H3701" s="181" t="str">
        <f>LEFT(All_Opps[[#This Row],[Opportunity Name]],7)</f>
        <v>2508 Du</v>
      </c>
      <c r="I3701" s="181" t="str" cm="1">
        <f t="array" ref="I37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01" s="181" t="str">
        <f>YEAR(All_Opps[[#This Row],[Close_Date]])&amp;"-"&amp;TEXT(MONTH(All_Opps[[#This Row],[Close_Date]]),"00")</f>
        <v>2025-02</v>
      </c>
      <c r="K3701" s="182">
        <f>All_Opps[[#This Row],[Created Date2]]*1</f>
        <v>45683</v>
      </c>
      <c r="L3701" s="183">
        <f>YEAR(All_Opps[[#This Row],[Created_Date]])</f>
        <v>2025</v>
      </c>
      <c r="M3701" s="184">
        <f>WEEKNUM(All_Opps[[#This Row],[Created_Date]],16)</f>
        <v>5</v>
      </c>
      <c r="N3701" s="182">
        <f>All_Opps[[#This Row],[Close Date]]*1</f>
        <v>45692</v>
      </c>
      <c r="O3701" s="185">
        <f>YEAR(All_Opps[[#This Row],[Close_Date]])</f>
        <v>2025</v>
      </c>
      <c r="P3701" s="183">
        <f>MONTH(All_Opps[[#This Row],[Close Date]])</f>
        <v>2</v>
      </c>
      <c r="Q3701" s="181">
        <f>WEEKNUM(All_Opps[[#This Row],[Close Date]],1)</f>
        <v>6</v>
      </c>
      <c r="R37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01" s="5" t="s">
        <v>7715</v>
      </c>
      <c r="T3701" s="5" t="s">
        <v>7716</v>
      </c>
      <c r="U3701" s="14">
        <v>45692</v>
      </c>
      <c r="V3701" s="360" t="s">
        <v>18</v>
      </c>
      <c r="W3701" s="343">
        <v>81655</v>
      </c>
      <c r="X3701" s="5" t="s">
        <v>15</v>
      </c>
      <c r="Y3701" s="4" t="s">
        <v>328</v>
      </c>
      <c r="Z3701" s="68">
        <v>45683</v>
      </c>
    </row>
    <row r="3702" spans="1:26" ht="12.75" x14ac:dyDescent="0.35">
      <c r="A37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3702" s="181" t="str">
        <f>IF(All_Opps[[#This Row],[WeekMod]]&lt;&gt;"",CONCATENATE(All_Opps[[#This Row],[Opp Year]],"-",TEXT(All_Opps[[#This Row],[WeekMod]],"00#")),"")</f>
        <v>2025-065</v>
      </c>
      <c r="C37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3702" s="181" t="str">
        <f>CONCATENATE(All_Opps[[#This Row],[Opp Year]],"-",TEXT(All_Opps[[#This Row],[Week]],"00#"))</f>
        <v>2025-065</v>
      </c>
      <c r="E3702" s="181">
        <f>IFERROR(VALUE(RIGHT(All_Opps[[#This Row],[Opportunity Name]],2)),"")</f>
        <v>2</v>
      </c>
      <c r="F3702" s="181">
        <f>IFERROR(("20"&amp;LEFT(All_Opps[[#This Row],[Opportunity Name]],2))*1,"")</f>
        <v>2025</v>
      </c>
      <c r="G3702" s="181" t="str">
        <f>MID(All_Opps[[#This Row],[Opportunity Name]],3,2)</f>
        <v>09</v>
      </c>
      <c r="H3702" s="181" t="str">
        <f>LEFT(All_Opps[[#This Row],[Opportunity Name]],7)</f>
        <v>2509-20</v>
      </c>
      <c r="I3702" s="181" t="str" cm="1">
        <f t="array" ref="I37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02" s="181" t="str">
        <f>YEAR(All_Opps[[#This Row],[Close_Date]])&amp;"-"&amp;TEXT(MONTH(All_Opps[[#This Row],[Close_Date]]),"00")</f>
        <v>2025-03</v>
      </c>
      <c r="K3702" s="182">
        <f>All_Opps[[#This Row],[Created Date2]]*1</f>
        <v>45722</v>
      </c>
      <c r="L3702" s="183">
        <f>YEAR(All_Opps[[#This Row],[Created_Date]])</f>
        <v>2025</v>
      </c>
      <c r="M3702" s="184">
        <f>WEEKNUM(All_Opps[[#This Row],[Created_Date]],16)</f>
        <v>10</v>
      </c>
      <c r="N3702" s="182">
        <f>All_Opps[[#This Row],[Close Date]]*1</f>
        <v>45741</v>
      </c>
      <c r="O3702" s="185">
        <f>YEAR(All_Opps[[#This Row],[Close_Date]])</f>
        <v>2025</v>
      </c>
      <c r="P3702" s="183">
        <f>MONTH(All_Opps[[#This Row],[Close Date]])</f>
        <v>3</v>
      </c>
      <c r="Q3702" s="181">
        <f>WEEKNUM(All_Opps[[#This Row],[Close Date]],1)</f>
        <v>13</v>
      </c>
      <c r="R370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179</v>
      </c>
      <c r="S3702" s="4" t="s">
        <v>7717</v>
      </c>
      <c r="T3702" s="4" t="s">
        <v>7718</v>
      </c>
      <c r="U3702" s="68">
        <v>45741</v>
      </c>
      <c r="V3702" s="347" t="s">
        <v>19</v>
      </c>
      <c r="W3702" s="342">
        <v>50152</v>
      </c>
      <c r="X3702" s="4" t="s">
        <v>11</v>
      </c>
      <c r="Y3702" s="4" t="s">
        <v>7055</v>
      </c>
      <c r="Z3702" s="68">
        <v>45722</v>
      </c>
    </row>
    <row r="3703" spans="1:26" ht="12.75" x14ac:dyDescent="0.35">
      <c r="A37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3703" s="181" t="str">
        <f>IF(All_Opps[[#This Row],[WeekMod]]&lt;&gt;"",CONCATENATE(All_Opps[[#This Row],[Opp Year]],"-",TEXT(All_Opps[[#This Row],[WeekMod]],"00#")),"")</f>
        <v>2025-058</v>
      </c>
      <c r="C37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3703" s="181" t="str">
        <f>CONCATENATE(All_Opps[[#This Row],[Opp Year]],"-",TEXT(All_Opps[[#This Row],[Week]],"00#"))</f>
        <v>2025-058</v>
      </c>
      <c r="E3703" s="181">
        <f>IFERROR(VALUE(RIGHT(All_Opps[[#This Row],[Opportunity Name]],2)),"")</f>
        <v>3</v>
      </c>
      <c r="F3703" s="181">
        <f>IFERROR(("20"&amp;LEFT(All_Opps[[#This Row],[Opportunity Name]],2))*1,"")</f>
        <v>2025</v>
      </c>
      <c r="G3703" s="181" t="str">
        <f>MID(All_Opps[[#This Row],[Opportunity Name]],3,2)</f>
        <v>07</v>
      </c>
      <c r="H3703" s="181" t="str">
        <f>LEFT(All_Opps[[#This Row],[Opportunity Name]],7)</f>
        <v>2507 Ta</v>
      </c>
      <c r="I3703" s="181" t="str" cm="1">
        <f t="array" ref="I37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03" s="181" t="str">
        <f>YEAR(All_Opps[[#This Row],[Close_Date]])&amp;"-"&amp;TEXT(MONTH(All_Opps[[#This Row],[Close_Date]]),"00")</f>
        <v>2025-02</v>
      </c>
      <c r="K3703" s="182">
        <f>All_Opps[[#This Row],[Created Date2]]*1</f>
        <v>45676</v>
      </c>
      <c r="L3703" s="183">
        <f>YEAR(All_Opps[[#This Row],[Created_Date]])</f>
        <v>2025</v>
      </c>
      <c r="M3703" s="184">
        <f>WEEKNUM(All_Opps[[#This Row],[Created_Date]],16)</f>
        <v>4</v>
      </c>
      <c r="N3703" s="182">
        <f>All_Opps[[#This Row],[Close Date]]*1</f>
        <v>45694</v>
      </c>
      <c r="O3703" s="185">
        <f>YEAR(All_Opps[[#This Row],[Close_Date]])</f>
        <v>2025</v>
      </c>
      <c r="P3703" s="183">
        <f>MONTH(All_Opps[[#This Row],[Close Date]])</f>
        <v>2</v>
      </c>
      <c r="Q3703" s="181">
        <f>WEEKNUM(All_Opps[[#This Row],[Close Date]],1)</f>
        <v>6</v>
      </c>
      <c r="R37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03" s="4" t="s">
        <v>7719</v>
      </c>
      <c r="T3703" s="4" t="s">
        <v>7720</v>
      </c>
      <c r="U3703" s="68">
        <v>45694</v>
      </c>
      <c r="V3703" s="347" t="s">
        <v>18</v>
      </c>
      <c r="W3703" s="342">
        <v>40764</v>
      </c>
      <c r="X3703" s="4" t="s">
        <v>24</v>
      </c>
      <c r="Y3703" s="4" t="s">
        <v>1285</v>
      </c>
      <c r="Z3703" s="68">
        <v>45676</v>
      </c>
    </row>
    <row r="3704" spans="1:26" ht="12.75" x14ac:dyDescent="0.35">
      <c r="A37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3704" s="181" t="str">
        <f>IF(All_Opps[[#This Row],[WeekMod]]&lt;&gt;"",CONCATENATE(All_Opps[[#This Row],[Opp Year]],"-",TEXT(All_Opps[[#This Row],[WeekMod]],"00#")),"")</f>
        <v>2025-063</v>
      </c>
      <c r="C37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3704" s="181" t="str">
        <f>CONCATENATE(All_Opps[[#This Row],[Opp Year]],"-",TEXT(All_Opps[[#This Row],[Week]],"00#"))</f>
        <v>2025-063</v>
      </c>
      <c r="E3704" s="181">
        <f>IFERROR(VALUE(RIGHT(All_Opps[[#This Row],[Opportunity Name]],2)),"")</f>
        <v>2</v>
      </c>
      <c r="F3704" s="181">
        <f>IFERROR(("20"&amp;LEFT(All_Opps[[#This Row],[Opportunity Name]],2))*1,"")</f>
        <v>2025</v>
      </c>
      <c r="G3704" s="181" t="str">
        <f>MID(All_Opps[[#This Row],[Opportunity Name]],3,2)</f>
        <v>09</v>
      </c>
      <c r="H3704" s="181" t="str">
        <f>LEFT(All_Opps[[#This Row],[Opportunity Name]],7)</f>
        <v>2509-19</v>
      </c>
      <c r="I3704" s="181" t="str" cm="1">
        <f t="array" ref="I37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04" s="181" t="str">
        <f>YEAR(All_Opps[[#This Row],[Close_Date]])&amp;"-"&amp;TEXT(MONTH(All_Opps[[#This Row],[Close_Date]]),"00")</f>
        <v>2025-03</v>
      </c>
      <c r="K3704" s="182">
        <f>All_Opps[[#This Row],[Created Date2]]*1</f>
        <v>45717</v>
      </c>
      <c r="L3704" s="183">
        <f>YEAR(All_Opps[[#This Row],[Created_Date]])</f>
        <v>2025</v>
      </c>
      <c r="M3704" s="184">
        <f>WEEKNUM(All_Opps[[#This Row],[Created_Date]],16)</f>
        <v>10</v>
      </c>
      <c r="N3704" s="182">
        <f>All_Opps[[#This Row],[Close Date]]*1</f>
        <v>45731</v>
      </c>
      <c r="O3704" s="185">
        <f>YEAR(All_Opps[[#This Row],[Close_Date]])</f>
        <v>2025</v>
      </c>
      <c r="P3704" s="183">
        <f>MONTH(All_Opps[[#This Row],[Close Date]])</f>
        <v>3</v>
      </c>
      <c r="Q3704" s="181">
        <f>WEEKNUM(All_Opps[[#This Row],[Close Date]],1)</f>
        <v>11</v>
      </c>
      <c r="R370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184</v>
      </c>
      <c r="S3704" s="5" t="s">
        <v>7721</v>
      </c>
      <c r="T3704" s="5" t="s">
        <v>7722</v>
      </c>
      <c r="U3704" s="14">
        <v>45731</v>
      </c>
      <c r="V3704" s="360" t="s">
        <v>19</v>
      </c>
      <c r="W3704" s="343">
        <v>369580</v>
      </c>
      <c r="X3704" s="5" t="s">
        <v>15</v>
      </c>
      <c r="Y3704" s="4" t="s">
        <v>328</v>
      </c>
      <c r="Z3704" s="68">
        <v>45717</v>
      </c>
    </row>
    <row r="3705" spans="1:26" ht="12.75" x14ac:dyDescent="0.35">
      <c r="A37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3705" s="181" t="str">
        <f>IF(All_Opps[[#This Row],[WeekMod]]&lt;&gt;"",CONCATENATE(All_Opps[[#This Row],[Opp Year]],"-",TEXT(All_Opps[[#This Row],[WeekMod]],"00#")),"")</f>
        <v>2025-060</v>
      </c>
      <c r="C37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3705" s="181" t="str">
        <f>CONCATENATE(All_Opps[[#This Row],[Opp Year]],"-",TEXT(All_Opps[[#This Row],[Week]],"00#"))</f>
        <v>2025-060</v>
      </c>
      <c r="E3705" s="181">
        <f>IFERROR(VALUE(RIGHT(All_Opps[[#This Row],[Opportunity Name]],2)),"")</f>
        <v>2</v>
      </c>
      <c r="F3705" s="181">
        <f>IFERROR(("20"&amp;LEFT(All_Opps[[#This Row],[Opportunity Name]],2))*1,"")</f>
        <v>2025</v>
      </c>
      <c r="G3705" s="181" t="str">
        <f>MID(All_Opps[[#This Row],[Opportunity Name]],3,2)</f>
        <v>09</v>
      </c>
      <c r="H3705" s="181" t="str">
        <f>LEFT(All_Opps[[#This Row],[Opportunity Name]],7)</f>
        <v>2509 Tr</v>
      </c>
      <c r="I3705" s="181" t="str" cm="1">
        <f t="array" ref="I37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05" s="181" t="str">
        <f>YEAR(All_Opps[[#This Row],[Close_Date]])&amp;"-"&amp;TEXT(MONTH(All_Opps[[#This Row],[Close_Date]]),"00")</f>
        <v>2025-02</v>
      </c>
      <c r="K3705" s="182">
        <f>All_Opps[[#This Row],[Created Date2]]*1</f>
        <v>45700</v>
      </c>
      <c r="L3705" s="183">
        <f>YEAR(All_Opps[[#This Row],[Created_Date]])</f>
        <v>2025</v>
      </c>
      <c r="M3705" s="184">
        <f>WEEKNUM(All_Opps[[#This Row],[Created_Date]],16)</f>
        <v>7</v>
      </c>
      <c r="N3705" s="182">
        <f>All_Opps[[#This Row],[Close Date]]*1</f>
        <v>45706</v>
      </c>
      <c r="O3705" s="185">
        <f>YEAR(All_Opps[[#This Row],[Close_Date]])</f>
        <v>2025</v>
      </c>
      <c r="P3705" s="183">
        <f>MONTH(All_Opps[[#This Row],[Close Date]])</f>
        <v>2</v>
      </c>
      <c r="Q3705" s="181">
        <f>WEEKNUM(All_Opps[[#This Row],[Close Date]],1)</f>
        <v>8</v>
      </c>
      <c r="R370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05" s="4" t="s">
        <v>7723</v>
      </c>
      <c r="T3705" s="4" t="s">
        <v>7724</v>
      </c>
      <c r="U3705" s="68">
        <v>45706</v>
      </c>
      <c r="V3705" s="347" t="s">
        <v>18</v>
      </c>
      <c r="W3705" s="342">
        <v>78932</v>
      </c>
      <c r="X3705" s="4" t="s">
        <v>5</v>
      </c>
      <c r="Y3705" s="4" t="s">
        <v>1285</v>
      </c>
      <c r="Z3705" s="68">
        <v>45700</v>
      </c>
    </row>
    <row r="3706" spans="1:26" ht="12.75" x14ac:dyDescent="0.35">
      <c r="A37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3706" s="181" t="str">
        <f>IF(All_Opps[[#This Row],[WeekMod]]&lt;&gt;"",CONCATENATE(All_Opps[[#This Row],[Opp Year]],"-",TEXT(All_Opps[[#This Row],[WeekMod]],"00#")),"")</f>
        <v>2025-062</v>
      </c>
      <c r="C37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3706" s="181" t="str">
        <f>CONCATENATE(All_Opps[[#This Row],[Opp Year]],"-",TEXT(All_Opps[[#This Row],[Week]],"00#"))</f>
        <v>2025-062</v>
      </c>
      <c r="E3706" s="181">
        <f>IFERROR(VALUE(RIGHT(All_Opps[[#This Row],[Opportunity Name]],2)),"")</f>
        <v>2</v>
      </c>
      <c r="F3706" s="181">
        <f>IFERROR(("20"&amp;LEFT(All_Opps[[#This Row],[Opportunity Name]],2))*1,"")</f>
        <v>2025</v>
      </c>
      <c r="G3706" s="181" t="str">
        <f>MID(All_Opps[[#This Row],[Opportunity Name]],3,2)</f>
        <v>09</v>
      </c>
      <c r="H3706" s="181" t="str">
        <f>LEFT(All_Opps[[#This Row],[Opportunity Name]],7)</f>
        <v>2509-20</v>
      </c>
      <c r="I3706" s="181" t="str" cm="1">
        <f t="array" ref="I37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706" s="181" t="str">
        <f>YEAR(All_Opps[[#This Row],[Close_Date]])&amp;"-"&amp;TEXT(MONTH(All_Opps[[#This Row],[Close_Date]]),"00")</f>
        <v>2025-03</v>
      </c>
      <c r="K3706" s="182">
        <f>All_Opps[[#This Row],[Created Date2]]*1</f>
        <v>45722</v>
      </c>
      <c r="L3706" s="183">
        <f>YEAR(All_Opps[[#This Row],[Created_Date]])</f>
        <v>2025</v>
      </c>
      <c r="M3706" s="184">
        <f>WEEKNUM(All_Opps[[#This Row],[Created_Date]],16)</f>
        <v>10</v>
      </c>
      <c r="N3706" s="182">
        <f>All_Opps[[#This Row],[Close Date]]*1</f>
        <v>45723</v>
      </c>
      <c r="O3706" s="185">
        <f>YEAR(All_Opps[[#This Row],[Close_Date]])</f>
        <v>2025</v>
      </c>
      <c r="P3706" s="183">
        <f>MONTH(All_Opps[[#This Row],[Close Date]])</f>
        <v>3</v>
      </c>
      <c r="Q3706" s="181">
        <f>WEEKNUM(All_Opps[[#This Row],[Close Date]],1)</f>
        <v>10</v>
      </c>
      <c r="R37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06" s="4" t="s">
        <v>7725</v>
      </c>
      <c r="T3706" s="4" t="s">
        <v>7726</v>
      </c>
      <c r="U3706" s="68">
        <v>45723</v>
      </c>
      <c r="V3706" s="347" t="s">
        <v>20</v>
      </c>
      <c r="W3706" s="342">
        <v>0</v>
      </c>
      <c r="X3706" s="4" t="s">
        <v>11</v>
      </c>
      <c r="Y3706" s="4" t="s">
        <v>7055</v>
      </c>
      <c r="Z3706" s="68">
        <v>45722</v>
      </c>
    </row>
    <row r="3707" spans="1:26" ht="12.75" x14ac:dyDescent="0.35">
      <c r="A37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3707" s="181" t="str">
        <f>IF(All_Opps[[#This Row],[WeekMod]]&lt;&gt;"",CONCATENATE(All_Opps[[#This Row],[Opp Year]],"-",TEXT(All_Opps[[#This Row],[WeekMod]],"00#")),"")</f>
        <v>2025-061</v>
      </c>
      <c r="C37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3707" s="181" t="str">
        <f>CONCATENATE(All_Opps[[#This Row],[Opp Year]],"-",TEXT(All_Opps[[#This Row],[Week]],"00#"))</f>
        <v>2025-061</v>
      </c>
      <c r="E3707" s="181">
        <f>IFERROR(VALUE(RIGHT(All_Opps[[#This Row],[Opportunity Name]],2)),"")</f>
        <v>2</v>
      </c>
      <c r="F3707" s="181">
        <f>IFERROR(("20"&amp;LEFT(All_Opps[[#This Row],[Opportunity Name]],2))*1,"")</f>
        <v>2025</v>
      </c>
      <c r="G3707" s="181" t="str">
        <f>MID(All_Opps[[#This Row],[Opportunity Name]],3,2)</f>
        <v>09</v>
      </c>
      <c r="H3707" s="181" t="str">
        <f>LEFT(All_Opps[[#This Row],[Opportunity Name]],7)</f>
        <v>2509 Ur</v>
      </c>
      <c r="I3707" s="181" t="str" cm="1">
        <f t="array" ref="I37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07" s="181" t="str">
        <f>YEAR(All_Opps[[#This Row],[Close_Date]])&amp;"-"&amp;TEXT(MONTH(All_Opps[[#This Row],[Close_Date]]),"00")</f>
        <v>2025-02</v>
      </c>
      <c r="K3707" s="182">
        <f>All_Opps[[#This Row],[Created Date2]]*1</f>
        <v>45702</v>
      </c>
      <c r="L3707" s="183">
        <f>YEAR(All_Opps[[#This Row],[Created_Date]])</f>
        <v>2025</v>
      </c>
      <c r="M3707" s="184">
        <f>WEEKNUM(All_Opps[[#This Row],[Created_Date]],16)</f>
        <v>7</v>
      </c>
      <c r="N3707" s="182">
        <f>All_Opps[[#This Row],[Close Date]]*1</f>
        <v>45715</v>
      </c>
      <c r="O3707" s="185">
        <f>YEAR(All_Opps[[#This Row],[Close_Date]])</f>
        <v>2025</v>
      </c>
      <c r="P3707" s="183">
        <f>MONTH(All_Opps[[#This Row],[Close Date]])</f>
        <v>2</v>
      </c>
      <c r="Q3707" s="181">
        <f>WEEKNUM(All_Opps[[#This Row],[Close Date]],1)</f>
        <v>9</v>
      </c>
      <c r="R37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07" s="4" t="s">
        <v>7727</v>
      </c>
      <c r="T3707" s="4" t="s">
        <v>7728</v>
      </c>
      <c r="U3707" s="68">
        <v>45715</v>
      </c>
      <c r="V3707" s="347" t="s">
        <v>18</v>
      </c>
      <c r="W3707" s="342">
        <v>32704</v>
      </c>
      <c r="X3707" s="4" t="s">
        <v>11</v>
      </c>
      <c r="Y3707" s="4" t="s">
        <v>1285</v>
      </c>
      <c r="Z3707" s="68">
        <v>45702</v>
      </c>
    </row>
    <row r="3708" spans="1:26" ht="12.75" x14ac:dyDescent="0.35">
      <c r="A37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3708" s="181" t="str">
        <f>IF(All_Opps[[#This Row],[WeekMod]]&lt;&gt;"",CONCATENATE(All_Opps[[#This Row],[Opp Year]],"-",TEXT(All_Opps[[#This Row],[WeekMod]],"00#")),"")</f>
        <v>2025-065</v>
      </c>
      <c r="C37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3708" s="181" t="str">
        <f>CONCATENATE(All_Opps[[#This Row],[Opp Year]],"-",TEXT(All_Opps[[#This Row],[Week]],"00#"))</f>
        <v>2025-065</v>
      </c>
      <c r="E3708" s="181">
        <f>IFERROR(VALUE(RIGHT(All_Opps[[#This Row],[Opportunity Name]],2)),"")</f>
        <v>4</v>
      </c>
      <c r="F3708" s="181">
        <f>IFERROR(("20"&amp;LEFT(All_Opps[[#This Row],[Opportunity Name]],2))*1,"")</f>
        <v>2025</v>
      </c>
      <c r="G3708" s="181" t="str">
        <f>MID(All_Opps[[#This Row],[Opportunity Name]],3,2)</f>
        <v>12</v>
      </c>
      <c r="H3708" s="181" t="str">
        <f>LEFT(All_Opps[[#This Row],[Opportunity Name]],7)</f>
        <v>2512-11</v>
      </c>
      <c r="I3708" s="181" t="str" cm="1">
        <f t="array" ref="I37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08" s="181" t="str">
        <f>YEAR(All_Opps[[#This Row],[Close_Date]])&amp;"-"&amp;TEXT(MONTH(All_Opps[[#This Row],[Close_Date]]),"00")</f>
        <v>2025-03</v>
      </c>
      <c r="K3708" s="182">
        <f>All_Opps[[#This Row],[Created Date2]]*1</f>
        <v>45730</v>
      </c>
      <c r="L3708" s="183">
        <f>YEAR(All_Opps[[#This Row],[Created_Date]])</f>
        <v>2025</v>
      </c>
      <c r="M3708" s="184">
        <f>WEEKNUM(All_Opps[[#This Row],[Created_Date]],16)</f>
        <v>11</v>
      </c>
      <c r="N3708" s="182">
        <f>All_Opps[[#This Row],[Close Date]]*1</f>
        <v>45743</v>
      </c>
      <c r="O3708" s="185">
        <f>YEAR(All_Opps[[#This Row],[Close_Date]])</f>
        <v>2025</v>
      </c>
      <c r="P3708" s="183">
        <f>MONTH(All_Opps[[#This Row],[Close Date]])</f>
        <v>3</v>
      </c>
      <c r="Q3708" s="181">
        <f>WEEKNUM(All_Opps[[#This Row],[Close Date]],1)</f>
        <v>13</v>
      </c>
      <c r="R370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262</v>
      </c>
      <c r="S3708" s="5" t="s">
        <v>7729</v>
      </c>
      <c r="T3708" s="5" t="s">
        <v>7730</v>
      </c>
      <c r="U3708" s="14">
        <v>45743</v>
      </c>
      <c r="V3708" s="360" t="s">
        <v>19</v>
      </c>
      <c r="W3708" s="343">
        <v>252573</v>
      </c>
      <c r="X3708" s="5" t="s">
        <v>6</v>
      </c>
      <c r="Y3708" s="4" t="s">
        <v>328</v>
      </c>
      <c r="Z3708" s="68">
        <v>45730</v>
      </c>
    </row>
    <row r="3709" spans="1:26" ht="12.75" x14ac:dyDescent="0.35">
      <c r="A37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3709" s="181" t="str">
        <f>IF(All_Opps[[#This Row],[WeekMod]]&lt;&gt;"",CONCATENATE(All_Opps[[#This Row],[Opp Year]],"-",TEXT(All_Opps[[#This Row],[WeekMod]],"00#")),"")</f>
        <v>2025-058</v>
      </c>
      <c r="C37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3709" s="181" t="str">
        <f>CONCATENATE(All_Opps[[#This Row],[Opp Year]],"-",TEXT(All_Opps[[#This Row],[Week]],"00#"))</f>
        <v>2025-058</v>
      </c>
      <c r="E3709" s="181">
        <f>IFERROR(VALUE(RIGHT(All_Opps[[#This Row],[Opportunity Name]],2)),"")</f>
        <v>5</v>
      </c>
      <c r="F3709" s="181">
        <f>IFERROR(("20"&amp;LEFT(All_Opps[[#This Row],[Opportunity Name]],2))*1,"")</f>
        <v>2025</v>
      </c>
      <c r="G3709" s="181" t="str">
        <f>MID(All_Opps[[#This Row],[Opportunity Name]],3,2)</f>
        <v>11</v>
      </c>
      <c r="H3709" s="181" t="str">
        <f>LEFT(All_Opps[[#This Row],[Opportunity Name]],7)</f>
        <v>2511-02</v>
      </c>
      <c r="I3709" s="181" t="str" cm="1">
        <f t="array" ref="I37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09" s="181" t="str">
        <f>YEAR(All_Opps[[#This Row],[Close_Date]])&amp;"-"&amp;TEXT(MONTH(All_Opps[[#This Row],[Close_Date]]),"00")</f>
        <v>2025-02</v>
      </c>
      <c r="K3709" s="182">
        <f>All_Opps[[#This Row],[Created Date2]]*1</f>
        <v>45679</v>
      </c>
      <c r="L3709" s="183">
        <f>YEAR(All_Opps[[#This Row],[Created_Date]])</f>
        <v>2025</v>
      </c>
      <c r="M3709" s="184">
        <f>WEEKNUM(All_Opps[[#This Row],[Created_Date]],16)</f>
        <v>4</v>
      </c>
      <c r="N3709" s="182">
        <f>All_Opps[[#This Row],[Close Date]]*1</f>
        <v>45692</v>
      </c>
      <c r="O3709" s="185">
        <f>YEAR(All_Opps[[#This Row],[Close_Date]])</f>
        <v>2025</v>
      </c>
      <c r="P3709" s="183">
        <f>MONTH(All_Opps[[#This Row],[Close Date]])</f>
        <v>2</v>
      </c>
      <c r="Q3709" s="181">
        <f>WEEKNUM(All_Opps[[#This Row],[Close Date]],1)</f>
        <v>6</v>
      </c>
      <c r="R370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283</v>
      </c>
      <c r="S3709" s="4" t="s">
        <v>7731</v>
      </c>
      <c r="T3709" s="4" t="s">
        <v>7732</v>
      </c>
      <c r="U3709" s="68">
        <v>45692</v>
      </c>
      <c r="V3709" s="347" t="s">
        <v>19</v>
      </c>
      <c r="W3709" s="341">
        <v>139966</v>
      </c>
      <c r="X3709" s="4" t="s">
        <v>13</v>
      </c>
      <c r="Y3709" s="4" t="s">
        <v>1285</v>
      </c>
      <c r="Z3709" s="68">
        <v>45679</v>
      </c>
    </row>
    <row r="3710" spans="1:26" ht="12.75" x14ac:dyDescent="0.35">
      <c r="A37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3710" s="181" t="str">
        <f>IF(All_Opps[[#This Row],[WeekMod]]&lt;&gt;"",CONCATENATE(All_Opps[[#This Row],[Opp Year]],"-",TEXT(All_Opps[[#This Row],[WeekMod]],"00#")),"")</f>
        <v>2025-061</v>
      </c>
      <c r="C37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3710" s="181" t="str">
        <f>CONCATENATE(All_Opps[[#This Row],[Opp Year]],"-",TEXT(All_Opps[[#This Row],[Week]],"00#"))</f>
        <v>2025-061</v>
      </c>
      <c r="E3710" s="181">
        <f>IFERROR(VALUE(RIGHT(All_Opps[[#This Row],[Opportunity Name]],2)),"")</f>
        <v>2</v>
      </c>
      <c r="F3710" s="181">
        <f>IFERROR(("20"&amp;LEFT(All_Opps[[#This Row],[Opportunity Name]],2))*1,"")</f>
        <v>2025</v>
      </c>
      <c r="G3710" s="181" t="str">
        <f>MID(All_Opps[[#This Row],[Opportunity Name]],3,2)</f>
        <v>06</v>
      </c>
      <c r="H3710" s="181" t="str">
        <f>LEFT(All_Opps[[#This Row],[Opportunity Name]],7)</f>
        <v>2506 Be</v>
      </c>
      <c r="I3710" s="181" t="str" cm="1">
        <f t="array" ref="I37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10" s="181" t="str">
        <f>YEAR(All_Opps[[#This Row],[Close_Date]])&amp;"-"&amp;TEXT(MONTH(All_Opps[[#This Row],[Close_Date]]),"00")</f>
        <v>2025-02</v>
      </c>
      <c r="K3710" s="182">
        <f>All_Opps[[#This Row],[Created Date2]]*1</f>
        <v>45710</v>
      </c>
      <c r="L3710" s="183">
        <f>YEAR(All_Opps[[#This Row],[Created_Date]])</f>
        <v>2025</v>
      </c>
      <c r="M3710" s="184">
        <f>WEEKNUM(All_Opps[[#This Row],[Created_Date]],16)</f>
        <v>9</v>
      </c>
      <c r="N3710" s="182">
        <f>All_Opps[[#This Row],[Close Date]]*1</f>
        <v>45715</v>
      </c>
      <c r="O3710" s="185">
        <f>YEAR(All_Opps[[#This Row],[Close_Date]])</f>
        <v>2025</v>
      </c>
      <c r="P3710" s="183">
        <f>MONTH(All_Opps[[#This Row],[Close Date]])</f>
        <v>2</v>
      </c>
      <c r="Q3710" s="181">
        <f>WEEKNUM(All_Opps[[#This Row],[Close Date]],1)</f>
        <v>9</v>
      </c>
      <c r="R371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10" s="4" t="s">
        <v>7733</v>
      </c>
      <c r="T3710" s="4" t="s">
        <v>7734</v>
      </c>
      <c r="U3710" s="68">
        <v>45715</v>
      </c>
      <c r="V3710" s="347" t="s">
        <v>18</v>
      </c>
      <c r="W3710" s="342"/>
      <c r="X3710" s="4" t="s">
        <v>154</v>
      </c>
      <c r="Y3710" s="4" t="s">
        <v>7055</v>
      </c>
      <c r="Z3710" s="68">
        <v>45710</v>
      </c>
    </row>
    <row r="3711" spans="1:26" ht="12.75" x14ac:dyDescent="0.35">
      <c r="A37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3711" s="181" t="str">
        <f>IF(All_Opps[[#This Row],[WeekMod]]&lt;&gt;"",CONCATENATE(All_Opps[[#This Row],[Opp Year]],"-",TEXT(All_Opps[[#This Row],[WeekMod]],"00#")),"")</f>
        <v>2025-061</v>
      </c>
      <c r="C37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3711" s="181" t="str">
        <f>CONCATENATE(All_Opps[[#This Row],[Opp Year]],"-",TEXT(All_Opps[[#This Row],[Week]],"00#"))</f>
        <v>2025-061</v>
      </c>
      <c r="E3711" s="181">
        <f>IFERROR(VALUE(RIGHT(All_Opps[[#This Row],[Opportunity Name]],2)),"")</f>
        <v>3</v>
      </c>
      <c r="F3711" s="181">
        <f>IFERROR(("20"&amp;LEFT(All_Opps[[#This Row],[Opportunity Name]],2))*1,"")</f>
        <v>2025</v>
      </c>
      <c r="G3711" s="181" t="str">
        <f>MID(All_Opps[[#This Row],[Opportunity Name]],3,2)</f>
        <v>12</v>
      </c>
      <c r="H3711" s="181" t="str">
        <f>LEFT(All_Opps[[#This Row],[Opportunity Name]],7)</f>
        <v>2512-12</v>
      </c>
      <c r="I3711" s="181" t="str" cm="1">
        <f t="array" ref="I37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11" s="181" t="str">
        <f>YEAR(All_Opps[[#This Row],[Close_Date]])&amp;"-"&amp;TEXT(MONTH(All_Opps[[#This Row],[Close_Date]]),"00")</f>
        <v>2025-02</v>
      </c>
      <c r="K3711" s="182">
        <f>All_Opps[[#This Row],[Created Date2]]*1</f>
        <v>45711</v>
      </c>
      <c r="L3711" s="183">
        <f>YEAR(All_Opps[[#This Row],[Created_Date]])</f>
        <v>2025</v>
      </c>
      <c r="M3711" s="184">
        <f>WEEKNUM(All_Opps[[#This Row],[Created_Date]],16)</f>
        <v>9</v>
      </c>
      <c r="N3711" s="182">
        <f>All_Opps[[#This Row],[Close Date]]*1</f>
        <v>45714</v>
      </c>
      <c r="O3711" s="185">
        <f>YEAR(All_Opps[[#This Row],[Close_Date]])</f>
        <v>2025</v>
      </c>
      <c r="P3711" s="183">
        <f>MONTH(All_Opps[[#This Row],[Close Date]])</f>
        <v>2</v>
      </c>
      <c r="Q3711" s="181">
        <f>WEEKNUM(All_Opps[[#This Row],[Close Date]],1)</f>
        <v>9</v>
      </c>
      <c r="R371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281</v>
      </c>
      <c r="S3711" s="5" t="s">
        <v>7735</v>
      </c>
      <c r="T3711" s="5" t="s">
        <v>7736</v>
      </c>
      <c r="U3711" s="14">
        <v>45714</v>
      </c>
      <c r="V3711" s="360" t="s">
        <v>19</v>
      </c>
      <c r="W3711" s="343">
        <v>443570</v>
      </c>
      <c r="X3711" s="5" t="s">
        <v>13</v>
      </c>
      <c r="Y3711" s="4" t="s">
        <v>328</v>
      </c>
      <c r="Z3711" s="68">
        <v>45711</v>
      </c>
    </row>
    <row r="3712" spans="1:26" ht="12.75" x14ac:dyDescent="0.35">
      <c r="A37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3712" s="181" t="str">
        <f>IF(All_Opps[[#This Row],[WeekMod]]&lt;&gt;"",CONCATENATE(All_Opps[[#This Row],[Opp Year]],"-",TEXT(All_Opps[[#This Row],[WeekMod]],"00#")),"")</f>
        <v>2025-065</v>
      </c>
      <c r="C37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3712" s="181" t="str">
        <f>CONCATENATE(All_Opps[[#This Row],[Opp Year]],"-",TEXT(All_Opps[[#This Row],[Week]],"00#"))</f>
        <v>2025-065</v>
      </c>
      <c r="E3712" s="181">
        <f>IFERROR(VALUE(RIGHT(All_Opps[[#This Row],[Opportunity Name]],2)),"")</f>
        <v>4</v>
      </c>
      <c r="F3712" s="181">
        <f>IFERROR(("20"&amp;LEFT(All_Opps[[#This Row],[Opportunity Name]],2))*1,"")</f>
        <v>2025</v>
      </c>
      <c r="G3712" s="181" t="str">
        <f>MID(All_Opps[[#This Row],[Opportunity Name]],3,2)</f>
        <v>12</v>
      </c>
      <c r="H3712" s="181" t="str">
        <f>LEFT(All_Opps[[#This Row],[Opportunity Name]],7)</f>
        <v>2512-13</v>
      </c>
      <c r="I3712" s="181" t="str" cm="1">
        <f t="array" ref="I37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12" s="181" t="str">
        <f>YEAR(All_Opps[[#This Row],[Close_Date]])&amp;"-"&amp;TEXT(MONTH(All_Opps[[#This Row],[Close_Date]]),"00")</f>
        <v>2025-03</v>
      </c>
      <c r="K3712" s="182">
        <f>All_Opps[[#This Row],[Created Date2]]*1</f>
        <v>45744</v>
      </c>
      <c r="L3712" s="183">
        <f>YEAR(All_Opps[[#This Row],[Created_Date]])</f>
        <v>2025</v>
      </c>
      <c r="M3712" s="184">
        <f>WEEKNUM(All_Opps[[#This Row],[Created_Date]],16)</f>
        <v>13</v>
      </c>
      <c r="N3712" s="182">
        <f>All_Opps[[#This Row],[Close Date]]*1</f>
        <v>45745</v>
      </c>
      <c r="O3712" s="185">
        <f>YEAR(All_Opps[[#This Row],[Close_Date]])</f>
        <v>2025</v>
      </c>
      <c r="P3712" s="183">
        <f>MONTH(All_Opps[[#This Row],[Close Date]])</f>
        <v>3</v>
      </c>
      <c r="Q3712" s="181">
        <f>WEEKNUM(All_Opps[[#This Row],[Close Date]],1)</f>
        <v>13</v>
      </c>
      <c r="R371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248</v>
      </c>
      <c r="S3712" s="4" t="s">
        <v>7737</v>
      </c>
      <c r="T3712" s="4" t="s">
        <v>7738</v>
      </c>
      <c r="U3712" s="68">
        <v>45745</v>
      </c>
      <c r="V3712" s="347" t="s">
        <v>19</v>
      </c>
      <c r="W3712" s="341">
        <v>103962</v>
      </c>
      <c r="X3712" s="4" t="s">
        <v>13</v>
      </c>
      <c r="Y3712" s="4" t="s">
        <v>1285</v>
      </c>
      <c r="Z3712" s="68">
        <v>45744</v>
      </c>
    </row>
    <row r="3713" spans="1:26" ht="12.75" x14ac:dyDescent="0.35">
      <c r="A37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3713" s="181" t="str">
        <f>IF(All_Opps[[#This Row],[WeekMod]]&lt;&gt;"",CONCATENATE(All_Opps[[#This Row],[Opp Year]],"-",TEXT(All_Opps[[#This Row],[WeekMod]],"00#")),"")</f>
        <v>2025-063</v>
      </c>
      <c r="C37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3713" s="181" t="str">
        <f>CONCATENATE(All_Opps[[#This Row],[Opp Year]],"-",TEXT(All_Opps[[#This Row],[Week]],"00#"))</f>
        <v>2025-063</v>
      </c>
      <c r="E3713" s="181">
        <f>IFERROR(VALUE(RIGHT(All_Opps[[#This Row],[Opportunity Name]],2)),"")</f>
        <v>1</v>
      </c>
      <c r="F3713" s="181">
        <f>IFERROR(("20"&amp;LEFT(All_Opps[[#This Row],[Opportunity Name]],2))*1,"")</f>
        <v>2025</v>
      </c>
      <c r="G3713" s="181" t="str">
        <f>MID(All_Opps[[#This Row],[Opportunity Name]],3,2)</f>
        <v>10</v>
      </c>
      <c r="H3713" s="181" t="str">
        <f>LEFT(All_Opps[[#This Row],[Opportunity Name]],7)</f>
        <v>2510-03</v>
      </c>
      <c r="I3713" s="181" t="str" cm="1">
        <f t="array" ref="I37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13" s="181" t="str">
        <f>YEAR(All_Opps[[#This Row],[Close_Date]])&amp;"-"&amp;TEXT(MONTH(All_Opps[[#This Row],[Close_Date]]),"00")</f>
        <v>2025-03</v>
      </c>
      <c r="K3713" s="182">
        <f>All_Opps[[#This Row],[Created Date2]]*1</f>
        <v>45723</v>
      </c>
      <c r="L3713" s="183">
        <f>YEAR(All_Opps[[#This Row],[Created_Date]])</f>
        <v>2025</v>
      </c>
      <c r="M3713" s="184">
        <f>WEEKNUM(All_Opps[[#This Row],[Created_Date]],16)</f>
        <v>10</v>
      </c>
      <c r="N3713" s="182">
        <f>All_Opps[[#This Row],[Close Date]]*1</f>
        <v>45727</v>
      </c>
      <c r="O3713" s="185">
        <f>YEAR(All_Opps[[#This Row],[Close_Date]])</f>
        <v>2025</v>
      </c>
      <c r="P3713" s="183">
        <f>MONTH(All_Opps[[#This Row],[Close Date]])</f>
        <v>3</v>
      </c>
      <c r="Q3713" s="181">
        <f>WEEKNUM(All_Opps[[#This Row],[Close Date]],1)</f>
        <v>11</v>
      </c>
      <c r="R371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208</v>
      </c>
      <c r="S3713" s="5" t="s">
        <v>7739</v>
      </c>
      <c r="T3713" s="5" t="s">
        <v>7740</v>
      </c>
      <c r="U3713" s="14">
        <v>45727</v>
      </c>
      <c r="V3713" s="360" t="s">
        <v>19</v>
      </c>
      <c r="W3713" s="343">
        <v>951</v>
      </c>
      <c r="X3713" s="5" t="s">
        <v>161</v>
      </c>
      <c r="Y3713" s="4" t="s">
        <v>328</v>
      </c>
      <c r="Z3713" s="68">
        <v>45723</v>
      </c>
    </row>
    <row r="3714" spans="1:26" ht="12.75" x14ac:dyDescent="0.35">
      <c r="A37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3714" s="181" t="str">
        <f>IF(All_Opps[[#This Row],[WeekMod]]&lt;&gt;"",CONCATENATE(All_Opps[[#This Row],[Opp Year]],"-",TEXT(All_Opps[[#This Row],[WeekMod]],"00#")),"")</f>
        <v>2025-066</v>
      </c>
      <c r="C37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3714" s="181" t="str">
        <f>CONCATENATE(All_Opps[[#This Row],[Opp Year]],"-",TEXT(All_Opps[[#This Row],[Week]],"00#"))</f>
        <v>2025-066</v>
      </c>
      <c r="E3714" s="181">
        <f>IFERROR(VALUE(RIGHT(All_Opps[[#This Row],[Opportunity Name]],2)),"")</f>
        <v>7</v>
      </c>
      <c r="F3714" s="181">
        <f>IFERROR(("20"&amp;LEFT(All_Opps[[#This Row],[Opportunity Name]],2))*1,"")</f>
        <v>2025</v>
      </c>
      <c r="G3714" s="181" t="str">
        <f>MID(All_Opps[[#This Row],[Opportunity Name]],3,2)</f>
        <v>12</v>
      </c>
      <c r="H3714" s="181" t="str">
        <f>LEFT(All_Opps[[#This Row],[Opportunity Name]],7)</f>
        <v>2512 Ev</v>
      </c>
      <c r="I3714" s="181" t="str" cm="1">
        <f t="array" ref="I37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14" s="181" t="str">
        <f>YEAR(All_Opps[[#This Row],[Close_Date]])&amp;"-"&amp;TEXT(MONTH(All_Opps[[#This Row],[Close_Date]]),"00")</f>
        <v>2025-04</v>
      </c>
      <c r="K3714" s="182">
        <f>All_Opps[[#This Row],[Created Date2]]*1</f>
        <v>45744</v>
      </c>
      <c r="L3714" s="183">
        <f>YEAR(All_Opps[[#This Row],[Created_Date]])</f>
        <v>2025</v>
      </c>
      <c r="M3714" s="184">
        <f>WEEKNUM(All_Opps[[#This Row],[Created_Date]],16)</f>
        <v>13</v>
      </c>
      <c r="N3714" s="182">
        <f>All_Opps[[#This Row],[Close Date]]*1</f>
        <v>45748</v>
      </c>
      <c r="O3714" s="185">
        <f>YEAR(All_Opps[[#This Row],[Close_Date]])</f>
        <v>2025</v>
      </c>
      <c r="P3714" s="183">
        <f>MONTH(All_Opps[[#This Row],[Close Date]])</f>
        <v>4</v>
      </c>
      <c r="Q3714" s="181">
        <f>WEEKNUM(All_Opps[[#This Row],[Close Date]],1)</f>
        <v>14</v>
      </c>
      <c r="R37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14" s="5" t="s">
        <v>7741</v>
      </c>
      <c r="T3714" s="5" t="s">
        <v>7742</v>
      </c>
      <c r="U3714" s="14">
        <v>45748</v>
      </c>
      <c r="V3714" s="360" t="s">
        <v>18</v>
      </c>
      <c r="W3714" s="343">
        <v>155863</v>
      </c>
      <c r="X3714" s="5" t="s">
        <v>6</v>
      </c>
      <c r="Y3714" s="4" t="s">
        <v>328</v>
      </c>
      <c r="Z3714" s="68">
        <v>45744</v>
      </c>
    </row>
    <row r="3715" spans="1:26" ht="12.75" x14ac:dyDescent="0.35">
      <c r="A37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3715" s="181" t="str">
        <f>IF(All_Opps[[#This Row],[WeekMod]]&lt;&gt;"",CONCATENATE(All_Opps[[#This Row],[Opp Year]],"-",TEXT(All_Opps[[#This Row],[WeekMod]],"00#")),"")</f>
        <v>2025-060</v>
      </c>
      <c r="C37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3715" s="181" t="str">
        <f>CONCATENATE(All_Opps[[#This Row],[Opp Year]],"-",TEXT(All_Opps[[#This Row],[Week]],"00#"))</f>
        <v>2025-060</v>
      </c>
      <c r="E3715" s="181">
        <f>IFERROR(VALUE(RIGHT(All_Opps[[#This Row],[Opportunity Name]],2)),"")</f>
        <v>6</v>
      </c>
      <c r="F3715" s="181">
        <f>IFERROR(("20"&amp;LEFT(All_Opps[[#This Row],[Opportunity Name]],2))*1,"")</f>
        <v>2025</v>
      </c>
      <c r="G3715" s="181" t="str">
        <f>MID(All_Opps[[#This Row],[Opportunity Name]],3,2)</f>
        <v>08</v>
      </c>
      <c r="H3715" s="181" t="str">
        <f>LEFT(All_Opps[[#This Row],[Opportunity Name]],7)</f>
        <v>2508-19</v>
      </c>
      <c r="I3715" s="181" t="str" cm="1">
        <f t="array" ref="I37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15" s="181" t="str">
        <f>YEAR(All_Opps[[#This Row],[Close_Date]])&amp;"-"&amp;TEXT(MONTH(All_Opps[[#This Row],[Close_Date]]),"00")</f>
        <v>2025-02</v>
      </c>
      <c r="K3715" s="182">
        <f>All_Opps[[#This Row],[Created Date2]]*1</f>
        <v>45698</v>
      </c>
      <c r="L3715" s="183">
        <f>YEAR(All_Opps[[#This Row],[Created_Date]])</f>
        <v>2025</v>
      </c>
      <c r="M3715" s="184">
        <f>WEEKNUM(All_Opps[[#This Row],[Created_Date]],16)</f>
        <v>7</v>
      </c>
      <c r="N3715" s="182">
        <f>All_Opps[[#This Row],[Close Date]]*1</f>
        <v>45709</v>
      </c>
      <c r="O3715" s="185">
        <f>YEAR(All_Opps[[#This Row],[Close_Date]])</f>
        <v>2025</v>
      </c>
      <c r="P3715" s="183">
        <f>MONTH(All_Opps[[#This Row],[Close Date]])</f>
        <v>2</v>
      </c>
      <c r="Q3715" s="181">
        <f>WEEKNUM(All_Opps[[#This Row],[Close Date]],1)</f>
        <v>8</v>
      </c>
      <c r="R371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172</v>
      </c>
      <c r="S3715" s="4" t="s">
        <v>7743</v>
      </c>
      <c r="T3715" s="4" t="s">
        <v>7744</v>
      </c>
      <c r="U3715" s="68">
        <v>45709</v>
      </c>
      <c r="V3715" s="347" t="s">
        <v>19</v>
      </c>
      <c r="W3715" s="342">
        <v>89604</v>
      </c>
      <c r="X3715" s="4" t="s">
        <v>5</v>
      </c>
      <c r="Y3715" s="4" t="s">
        <v>7055</v>
      </c>
      <c r="Z3715" s="68">
        <v>45698</v>
      </c>
    </row>
    <row r="3716" spans="1:26" ht="12.75" x14ac:dyDescent="0.35">
      <c r="A37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3716" s="181" t="str">
        <f>IF(All_Opps[[#This Row],[WeekMod]]&lt;&gt;"",CONCATENATE(All_Opps[[#This Row],[Opp Year]],"-",TEXT(All_Opps[[#This Row],[WeekMod]],"00#")),"")</f>
        <v>2025-064</v>
      </c>
      <c r="C37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3716" s="181" t="str">
        <f>CONCATENATE(All_Opps[[#This Row],[Opp Year]],"-",TEXT(All_Opps[[#This Row],[Week]],"00#"))</f>
        <v>2025-064</v>
      </c>
      <c r="E3716" s="181" t="str">
        <f>IFERROR(VALUE(RIGHT(All_Opps[[#This Row],[Opportunity Name]],2)),"")</f>
        <v/>
      </c>
      <c r="F3716" s="181">
        <f>IFERROR(("20"&amp;LEFT(All_Opps[[#This Row],[Opportunity Name]],2))*1,"")</f>
        <v>2025</v>
      </c>
      <c r="G3716" s="181" t="str">
        <f>MID(All_Opps[[#This Row],[Opportunity Name]],3,2)</f>
        <v>09</v>
      </c>
      <c r="H3716" s="181" t="str">
        <f>LEFT(All_Opps[[#This Row],[Opportunity Name]],7)</f>
        <v>2509 La</v>
      </c>
      <c r="I3716" s="181" t="str" cm="1">
        <f t="array" ref="I37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16" s="181" t="str">
        <f>YEAR(All_Opps[[#This Row],[Close_Date]])&amp;"-"&amp;TEXT(MONTH(All_Opps[[#This Row],[Close_Date]]),"00")</f>
        <v>2025-03</v>
      </c>
      <c r="K3716" s="182">
        <f>All_Opps[[#This Row],[Created Date2]]*1</f>
        <v>45729</v>
      </c>
      <c r="L3716" s="183">
        <f>YEAR(All_Opps[[#This Row],[Created_Date]])</f>
        <v>2025</v>
      </c>
      <c r="M3716" s="184">
        <f>WEEKNUM(All_Opps[[#This Row],[Created_Date]],16)</f>
        <v>11</v>
      </c>
      <c r="N3716" s="182">
        <f>All_Opps[[#This Row],[Close Date]]*1</f>
        <v>45735</v>
      </c>
      <c r="O3716" s="185">
        <f>YEAR(All_Opps[[#This Row],[Close_Date]])</f>
        <v>2025</v>
      </c>
      <c r="P3716" s="183">
        <f>MONTH(All_Opps[[#This Row],[Close Date]])</f>
        <v>3</v>
      </c>
      <c r="Q3716" s="181">
        <f>WEEKNUM(All_Opps[[#This Row],[Close Date]],1)</f>
        <v>12</v>
      </c>
      <c r="R37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16" s="4" t="s">
        <v>7745</v>
      </c>
      <c r="T3716" s="4" t="s">
        <v>7746</v>
      </c>
      <c r="U3716" s="68">
        <v>45735</v>
      </c>
      <c r="V3716" s="347" t="s">
        <v>18</v>
      </c>
      <c r="W3716" s="342">
        <v>54460</v>
      </c>
      <c r="X3716" s="4" t="s">
        <v>15</v>
      </c>
      <c r="Y3716" s="4" t="s">
        <v>1285</v>
      </c>
      <c r="Z3716" s="68">
        <v>45729</v>
      </c>
    </row>
    <row r="3717" spans="1:26" ht="12.75" x14ac:dyDescent="0.35">
      <c r="A37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12</v>
      </c>
      <c r="B3717" s="181" t="str">
        <f>IF(All_Opps[[#This Row],[WeekMod]]&lt;&gt;"",CONCATENATE(All_Opps[[#This Row],[Opp Year]],"-",TEXT(All_Opps[[#This Row],[WeekMod]],"00#")),"")</f>
        <v>2026-012</v>
      </c>
      <c r="C37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12</v>
      </c>
      <c r="D3717" s="181" t="str">
        <f>CONCATENATE(All_Opps[[#This Row],[Opp Year]],"-",TEXT(All_Opps[[#This Row],[Week]],"00#"))</f>
        <v>2026-012</v>
      </c>
      <c r="E3717" s="181" t="str">
        <f>IFERROR(VALUE(RIGHT(All_Opps[[#This Row],[Opportunity Name]],2)),"")</f>
        <v/>
      </c>
      <c r="F3717" s="181">
        <f>IFERROR(("20"&amp;LEFT(All_Opps[[#This Row],[Opportunity Name]],2))*1,"")</f>
        <v>2026</v>
      </c>
      <c r="G3717" s="181" t="str">
        <f>MID(All_Opps[[#This Row],[Opportunity Name]],3,2)</f>
        <v>09</v>
      </c>
      <c r="H3717" s="181" t="str">
        <f>LEFT(All_Opps[[#This Row],[Opportunity Name]],7)</f>
        <v>2609 Ko</v>
      </c>
      <c r="I3717" s="181" t="str" cm="1">
        <f t="array" ref="I37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17" s="181" t="str">
        <f>YEAR(All_Opps[[#This Row],[Close_Date]])&amp;"-"&amp;TEXT(MONTH(All_Opps[[#This Row],[Close_Date]]),"00")</f>
        <v>2025-03</v>
      </c>
      <c r="K3717" s="182">
        <f>All_Opps[[#This Row],[Created Date2]]*1</f>
        <v>45735</v>
      </c>
      <c r="L3717" s="183">
        <f>YEAR(All_Opps[[#This Row],[Created_Date]])</f>
        <v>2025</v>
      </c>
      <c r="M3717" s="184">
        <f>WEEKNUM(All_Opps[[#This Row],[Created_Date]],16)</f>
        <v>12</v>
      </c>
      <c r="N3717" s="182">
        <f>All_Opps[[#This Row],[Close Date]]*1</f>
        <v>45736</v>
      </c>
      <c r="O3717" s="185">
        <f>YEAR(All_Opps[[#This Row],[Close_Date]])</f>
        <v>2025</v>
      </c>
      <c r="P3717" s="183">
        <f>MONTH(All_Opps[[#This Row],[Close Date]])</f>
        <v>3</v>
      </c>
      <c r="Q3717" s="181">
        <f>WEEKNUM(All_Opps[[#This Row],[Close Date]],1)</f>
        <v>12</v>
      </c>
      <c r="R37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17" s="4" t="s">
        <v>7747</v>
      </c>
      <c r="T3717" s="4" t="s">
        <v>7748</v>
      </c>
      <c r="U3717" s="68">
        <v>45736</v>
      </c>
      <c r="V3717" s="347" t="s">
        <v>18</v>
      </c>
      <c r="W3717" s="342">
        <v>88776</v>
      </c>
      <c r="X3717" s="4" t="s">
        <v>13</v>
      </c>
      <c r="Y3717" s="4" t="s">
        <v>1285</v>
      </c>
      <c r="Z3717" s="68">
        <v>45735</v>
      </c>
    </row>
    <row r="3718" spans="1:26" ht="12.75" x14ac:dyDescent="0.35">
      <c r="A37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3718" s="181" t="str">
        <f>IF(All_Opps[[#This Row],[WeekMod]]&lt;&gt;"",CONCATENATE(All_Opps[[#This Row],[Opp Year]],"-",TEXT(All_Opps[[#This Row],[WeekMod]],"00#")),"")</f>
        <v>2025-063</v>
      </c>
      <c r="C37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3718" s="181" t="str">
        <f>CONCATENATE(All_Opps[[#This Row],[Opp Year]],"-",TEXT(All_Opps[[#This Row],[Week]],"00#"))</f>
        <v>2025-063</v>
      </c>
      <c r="E3718" s="181">
        <f>IFERROR(VALUE(RIGHT(All_Opps[[#This Row],[Opportunity Name]],2)),"")</f>
        <v>1</v>
      </c>
      <c r="F3718" s="181">
        <f>IFERROR(("20"&amp;LEFT(All_Opps[[#This Row],[Opportunity Name]],2))*1,"")</f>
        <v>2025</v>
      </c>
      <c r="G3718" s="181" t="str">
        <f>MID(All_Opps[[#This Row],[Opportunity Name]],3,2)</f>
        <v>05</v>
      </c>
      <c r="H3718" s="181" t="str">
        <f>LEFT(All_Opps[[#This Row],[Opportunity Name]],7)</f>
        <v>2505-15</v>
      </c>
      <c r="I3718" s="181" t="str" cm="1">
        <f t="array" ref="I37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18" s="181" t="str">
        <f>YEAR(All_Opps[[#This Row],[Close_Date]])&amp;"-"&amp;TEXT(MONTH(All_Opps[[#This Row],[Close_Date]]),"00")</f>
        <v>2025-03</v>
      </c>
      <c r="K3718" s="182">
        <f>All_Opps[[#This Row],[Created Date2]]*1</f>
        <v>45719</v>
      </c>
      <c r="L3718" s="183">
        <f>YEAR(All_Opps[[#This Row],[Created_Date]])</f>
        <v>2025</v>
      </c>
      <c r="M3718" s="184">
        <f>WEEKNUM(All_Opps[[#This Row],[Created_Date]],16)</f>
        <v>10</v>
      </c>
      <c r="N3718" s="182">
        <f>All_Opps[[#This Row],[Close Date]]*1</f>
        <v>45728</v>
      </c>
      <c r="O3718" s="185">
        <f>YEAR(All_Opps[[#This Row],[Close_Date]])</f>
        <v>2025</v>
      </c>
      <c r="P3718" s="183">
        <f>MONTH(All_Opps[[#This Row],[Close Date]])</f>
        <v>3</v>
      </c>
      <c r="Q3718" s="181">
        <f>WEEKNUM(All_Opps[[#This Row],[Close Date]],1)</f>
        <v>11</v>
      </c>
      <c r="R371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59</v>
      </c>
      <c r="S3718" s="5" t="s">
        <v>7749</v>
      </c>
      <c r="T3718" s="5" t="s">
        <v>7750</v>
      </c>
      <c r="U3718" s="14">
        <v>45728</v>
      </c>
      <c r="V3718" s="360" t="s">
        <v>19</v>
      </c>
      <c r="W3718" s="343">
        <v>65630</v>
      </c>
      <c r="X3718" s="5" t="s">
        <v>15</v>
      </c>
      <c r="Y3718" s="4" t="s">
        <v>328</v>
      </c>
      <c r="Z3718" s="68">
        <v>45719</v>
      </c>
    </row>
    <row r="3719" spans="1:26" ht="12.75" x14ac:dyDescent="0.35">
      <c r="A37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3719" s="181" t="str">
        <f>IF(All_Opps[[#This Row],[WeekMod]]&lt;&gt;"",CONCATENATE(All_Opps[[#This Row],[Opp Year]],"-",TEXT(All_Opps[[#This Row],[WeekMod]],"00#")),"")</f>
        <v>2025-061</v>
      </c>
      <c r="C37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3719" s="181" t="str">
        <f>CONCATENATE(All_Opps[[#This Row],[Opp Year]],"-",TEXT(All_Opps[[#This Row],[Week]],"00#"))</f>
        <v>2025-061</v>
      </c>
      <c r="E3719" s="181">
        <f>IFERROR(VALUE(RIGHT(All_Opps[[#This Row],[Opportunity Name]],2)),"")</f>
        <v>2</v>
      </c>
      <c r="F3719" s="181">
        <f>IFERROR(("20"&amp;LEFT(All_Opps[[#This Row],[Opportunity Name]],2))*1,"")</f>
        <v>2025</v>
      </c>
      <c r="G3719" s="181" t="str">
        <f>MID(All_Opps[[#This Row],[Opportunity Name]],3,2)</f>
        <v>07</v>
      </c>
      <c r="H3719" s="181" t="str">
        <f>LEFT(All_Opps[[#This Row],[Opportunity Name]],7)</f>
        <v>2507 We</v>
      </c>
      <c r="I3719" s="181" t="str" cm="1">
        <f t="array" ref="I37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19" s="181" t="str">
        <f>YEAR(All_Opps[[#This Row],[Close_Date]])&amp;"-"&amp;TEXT(MONTH(All_Opps[[#This Row],[Close_Date]]),"00")</f>
        <v>2025-02</v>
      </c>
      <c r="K3719" s="182">
        <f>All_Opps[[#This Row],[Created Date2]]*1</f>
        <v>45712</v>
      </c>
      <c r="L3719" s="183">
        <f>YEAR(All_Opps[[#This Row],[Created_Date]])</f>
        <v>2025</v>
      </c>
      <c r="M3719" s="184">
        <f>WEEKNUM(All_Opps[[#This Row],[Created_Date]],16)</f>
        <v>9</v>
      </c>
      <c r="N3719" s="182">
        <f>All_Opps[[#This Row],[Close Date]]*1</f>
        <v>45714</v>
      </c>
      <c r="O3719" s="185">
        <f>YEAR(All_Opps[[#This Row],[Close_Date]])</f>
        <v>2025</v>
      </c>
      <c r="P3719" s="183">
        <f>MONTH(All_Opps[[#This Row],[Close Date]])</f>
        <v>2</v>
      </c>
      <c r="Q3719" s="181">
        <f>WEEKNUM(All_Opps[[#This Row],[Close Date]],1)</f>
        <v>9</v>
      </c>
      <c r="R37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19" s="4" t="s">
        <v>7751</v>
      </c>
      <c r="T3719" s="4" t="s">
        <v>7752</v>
      </c>
      <c r="U3719" s="68">
        <v>45714</v>
      </c>
      <c r="V3719" s="347" t="s">
        <v>18</v>
      </c>
      <c r="W3719" s="342">
        <v>49902</v>
      </c>
      <c r="X3719" s="4" t="s">
        <v>10</v>
      </c>
      <c r="Y3719" s="4" t="s">
        <v>1285</v>
      </c>
      <c r="Z3719" s="68">
        <v>45712</v>
      </c>
    </row>
    <row r="3720" spans="1:26" ht="12.75" x14ac:dyDescent="0.35">
      <c r="A37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3720" s="181" t="str">
        <f>IF(All_Opps[[#This Row],[WeekMod]]&lt;&gt;"",CONCATENATE(All_Opps[[#This Row],[Opp Year]],"-",TEXT(All_Opps[[#This Row],[WeekMod]],"00#")),"")</f>
        <v>2025-059</v>
      </c>
      <c r="C37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3720" s="181" t="str">
        <f>CONCATENATE(All_Opps[[#This Row],[Opp Year]],"-",TEXT(All_Opps[[#This Row],[Week]],"00#"))</f>
        <v>2025-059</v>
      </c>
      <c r="E3720" s="181">
        <f>IFERROR(VALUE(RIGHT(All_Opps[[#This Row],[Opportunity Name]],2)),"")</f>
        <v>2</v>
      </c>
      <c r="F3720" s="181">
        <f>IFERROR(("20"&amp;LEFT(All_Opps[[#This Row],[Opportunity Name]],2))*1,"")</f>
        <v>2025</v>
      </c>
      <c r="G3720" s="181" t="str">
        <f>MID(All_Opps[[#This Row],[Opportunity Name]],3,2)</f>
        <v>08</v>
      </c>
      <c r="H3720" s="181" t="str">
        <f>LEFT(All_Opps[[#This Row],[Opportunity Name]],7)</f>
        <v>2508-02</v>
      </c>
      <c r="I3720" s="181" t="str" cm="1">
        <f t="array" ref="I37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20" s="181" t="str">
        <f>YEAR(All_Opps[[#This Row],[Close_Date]])&amp;"-"&amp;TEXT(MONTH(All_Opps[[#This Row],[Close_Date]]),"00")</f>
        <v>2025-02</v>
      </c>
      <c r="K3720" s="182">
        <f>All_Opps[[#This Row],[Created Date2]]*1</f>
        <v>45701</v>
      </c>
      <c r="L3720" s="183">
        <f>YEAR(All_Opps[[#This Row],[Created_Date]])</f>
        <v>2025</v>
      </c>
      <c r="M3720" s="184">
        <f>WEEKNUM(All_Opps[[#This Row],[Created_Date]],16)</f>
        <v>7</v>
      </c>
      <c r="N3720" s="182">
        <f>All_Opps[[#This Row],[Close Date]]*1</f>
        <v>45702</v>
      </c>
      <c r="O3720" s="185">
        <f>YEAR(All_Opps[[#This Row],[Close_Date]])</f>
        <v>2025</v>
      </c>
      <c r="P3720" s="183">
        <f>MONTH(All_Opps[[#This Row],[Close Date]])</f>
        <v>2</v>
      </c>
      <c r="Q3720" s="181">
        <f>WEEKNUM(All_Opps[[#This Row],[Close Date]],1)</f>
        <v>7</v>
      </c>
      <c r="R372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169</v>
      </c>
      <c r="S3720" s="4" t="s">
        <v>7753</v>
      </c>
      <c r="T3720" s="4" t="s">
        <v>7754</v>
      </c>
      <c r="U3720" s="68">
        <v>45702</v>
      </c>
      <c r="V3720" s="347" t="s">
        <v>19</v>
      </c>
      <c r="W3720" s="341">
        <v>287466</v>
      </c>
      <c r="X3720" s="4" t="s">
        <v>11</v>
      </c>
      <c r="Y3720" s="4" t="s">
        <v>1285</v>
      </c>
      <c r="Z3720" s="68">
        <v>45701</v>
      </c>
    </row>
    <row r="3721" spans="1:26" ht="12.75" x14ac:dyDescent="0.35">
      <c r="A37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3721" s="181" t="str">
        <f>IF(All_Opps[[#This Row],[WeekMod]]&lt;&gt;"",CONCATENATE(All_Opps[[#This Row],[Opp Year]],"-",TEXT(All_Opps[[#This Row],[WeekMod]],"00#")),"")</f>
        <v>2025-063</v>
      </c>
      <c r="C37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3721" s="181" t="str">
        <f>CONCATENATE(All_Opps[[#This Row],[Opp Year]],"-",TEXT(All_Opps[[#This Row],[Week]],"00#"))</f>
        <v>2025-063</v>
      </c>
      <c r="E3721" s="181">
        <f>IFERROR(VALUE(RIGHT(All_Opps[[#This Row],[Opportunity Name]],2)),"")</f>
        <v>5</v>
      </c>
      <c r="F3721" s="181">
        <f>IFERROR(("20"&amp;LEFT(All_Opps[[#This Row],[Opportunity Name]],2))*1,"")</f>
        <v>2025</v>
      </c>
      <c r="G3721" s="181" t="str">
        <f>MID(All_Opps[[#This Row],[Opportunity Name]],3,2)</f>
        <v>12</v>
      </c>
      <c r="H3721" s="181" t="str">
        <f>LEFT(All_Opps[[#This Row],[Opportunity Name]],7)</f>
        <v>2512 No</v>
      </c>
      <c r="I3721" s="181" t="str" cm="1">
        <f t="array" ref="I37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21" s="181" t="str">
        <f>YEAR(All_Opps[[#This Row],[Close_Date]])&amp;"-"&amp;TEXT(MONTH(All_Opps[[#This Row],[Close_Date]]),"00")</f>
        <v>2025-03</v>
      </c>
      <c r="K3721" s="182">
        <f>All_Opps[[#This Row],[Created Date2]]*1</f>
        <v>45716</v>
      </c>
      <c r="L3721" s="183">
        <f>YEAR(All_Opps[[#This Row],[Created_Date]])</f>
        <v>2025</v>
      </c>
      <c r="M3721" s="184">
        <f>WEEKNUM(All_Opps[[#This Row],[Created_Date]],16)</f>
        <v>9</v>
      </c>
      <c r="N3721" s="182">
        <f>All_Opps[[#This Row],[Close Date]]*1</f>
        <v>45731</v>
      </c>
      <c r="O3721" s="185">
        <f>YEAR(All_Opps[[#This Row],[Close_Date]])</f>
        <v>2025</v>
      </c>
      <c r="P3721" s="183">
        <f>MONTH(All_Opps[[#This Row],[Close Date]])</f>
        <v>3</v>
      </c>
      <c r="Q3721" s="181">
        <f>WEEKNUM(All_Opps[[#This Row],[Close Date]],1)</f>
        <v>11</v>
      </c>
      <c r="R37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21" s="4" t="s">
        <v>7755</v>
      </c>
      <c r="T3721" s="4" t="s">
        <v>7756</v>
      </c>
      <c r="U3721" s="68">
        <v>45731</v>
      </c>
      <c r="V3721" s="347" t="s">
        <v>21</v>
      </c>
      <c r="W3721" s="342">
        <v>84657</v>
      </c>
      <c r="X3721" s="4" t="s">
        <v>13</v>
      </c>
      <c r="Y3721" s="4" t="s">
        <v>7108</v>
      </c>
      <c r="Z3721" s="68">
        <v>45716</v>
      </c>
    </row>
    <row r="3722" spans="1:26" ht="12.75" x14ac:dyDescent="0.35">
      <c r="A37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3722" s="181" t="str">
        <f>IF(All_Opps[[#This Row],[WeekMod]]&lt;&gt;"",CONCATENATE(All_Opps[[#This Row],[Opp Year]],"-",TEXT(All_Opps[[#This Row],[WeekMod]],"00#")),"")</f>
        <v>2025-068</v>
      </c>
      <c r="C37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3722" s="181" t="str">
        <f>CONCATENATE(All_Opps[[#This Row],[Opp Year]],"-",TEXT(All_Opps[[#This Row],[Week]],"00#"))</f>
        <v>2025-068</v>
      </c>
      <c r="E3722" s="181">
        <f>IFERROR(VALUE(RIGHT(All_Opps[[#This Row],[Opportunity Name]],2)),"")</f>
        <v>4</v>
      </c>
      <c r="F3722" s="181">
        <f>IFERROR(("20"&amp;LEFT(All_Opps[[#This Row],[Opportunity Name]],2))*1,"")</f>
        <v>2025</v>
      </c>
      <c r="G3722" s="181" t="str">
        <f>MID(All_Opps[[#This Row],[Opportunity Name]],3,2)</f>
        <v>08</v>
      </c>
      <c r="H3722" s="181" t="str">
        <f>LEFT(All_Opps[[#This Row],[Opportunity Name]],7)</f>
        <v>2508 Ko</v>
      </c>
      <c r="I3722" s="181" t="str" cm="1">
        <f t="array" ref="I37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22" s="181" t="str">
        <f>YEAR(All_Opps[[#This Row],[Close_Date]])&amp;"-"&amp;TEXT(MONTH(All_Opps[[#This Row],[Close_Date]]),"00")</f>
        <v>2025-04</v>
      </c>
      <c r="K3722" s="182">
        <f>All_Opps[[#This Row],[Created Date2]]*1</f>
        <v>45754</v>
      </c>
      <c r="L3722" s="183">
        <f>YEAR(All_Opps[[#This Row],[Created_Date]])</f>
        <v>2025</v>
      </c>
      <c r="M3722" s="184">
        <f>WEEKNUM(All_Opps[[#This Row],[Created_Date]],16)</f>
        <v>15</v>
      </c>
      <c r="N3722" s="182">
        <f>All_Opps[[#This Row],[Close Date]]*1</f>
        <v>45760</v>
      </c>
      <c r="O3722" s="185">
        <f>YEAR(All_Opps[[#This Row],[Close_Date]])</f>
        <v>2025</v>
      </c>
      <c r="P3722" s="183">
        <f>MONTH(All_Opps[[#This Row],[Close Date]])</f>
        <v>4</v>
      </c>
      <c r="Q3722" s="181">
        <f>WEEKNUM(All_Opps[[#This Row],[Close Date]],1)</f>
        <v>16</v>
      </c>
      <c r="R37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22" s="5" t="s">
        <v>7757</v>
      </c>
      <c r="T3722" s="5" t="s">
        <v>7758</v>
      </c>
      <c r="U3722" s="14">
        <v>45760</v>
      </c>
      <c r="V3722" s="360" t="s">
        <v>18</v>
      </c>
      <c r="W3722" s="343">
        <v>194398</v>
      </c>
      <c r="X3722" s="5" t="s">
        <v>5</v>
      </c>
      <c r="Y3722" s="4" t="s">
        <v>328</v>
      </c>
      <c r="Z3722" s="68">
        <v>45754</v>
      </c>
    </row>
    <row r="3723" spans="1:26" ht="12.75" x14ac:dyDescent="0.35">
      <c r="A37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3723" s="181" t="str">
        <f>IF(All_Opps[[#This Row],[WeekMod]]&lt;&gt;"",CONCATENATE(All_Opps[[#This Row],[Opp Year]],"-",TEXT(All_Opps[[#This Row],[WeekMod]],"00#")),"")</f>
        <v>2026-010</v>
      </c>
      <c r="C37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3723" s="181" t="str">
        <f>CONCATENATE(All_Opps[[#This Row],[Opp Year]],"-",TEXT(All_Opps[[#This Row],[Week]],"00#"))</f>
        <v>2026-010</v>
      </c>
      <c r="E3723" s="181">
        <f>IFERROR(VALUE(RIGHT(All_Opps[[#This Row],[Opportunity Name]],2)),"")</f>
        <v>2</v>
      </c>
      <c r="F3723" s="181">
        <f>IFERROR(("20"&amp;LEFT(All_Opps[[#This Row],[Opportunity Name]],2))*1,"")</f>
        <v>2026</v>
      </c>
      <c r="G3723" s="181" t="str">
        <f>MID(All_Opps[[#This Row],[Opportunity Name]],3,2)</f>
        <v>01</v>
      </c>
      <c r="H3723" s="181" t="str">
        <f>LEFT(All_Opps[[#This Row],[Opportunity Name]],7)</f>
        <v>2601 Fe</v>
      </c>
      <c r="I3723" s="181" t="str" cm="1">
        <f t="array" ref="I37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23" s="181" t="str">
        <f>YEAR(All_Opps[[#This Row],[Close_Date]])&amp;"-"&amp;TEXT(MONTH(All_Opps[[#This Row],[Close_Date]]),"00")</f>
        <v>2025-03</v>
      </c>
      <c r="K3723" s="182">
        <f>All_Opps[[#This Row],[Created Date2]]*1</f>
        <v>45696</v>
      </c>
      <c r="L3723" s="183">
        <f>YEAR(All_Opps[[#This Row],[Created_Date]])</f>
        <v>2025</v>
      </c>
      <c r="M3723" s="184">
        <f>WEEKNUM(All_Opps[[#This Row],[Created_Date]],16)</f>
        <v>7</v>
      </c>
      <c r="N3723" s="182">
        <f>All_Opps[[#This Row],[Close Date]]*1</f>
        <v>45723</v>
      </c>
      <c r="O3723" s="185">
        <f>YEAR(All_Opps[[#This Row],[Close_Date]])</f>
        <v>2025</v>
      </c>
      <c r="P3723" s="183">
        <f>MONTH(All_Opps[[#This Row],[Close Date]])</f>
        <v>3</v>
      </c>
      <c r="Q3723" s="181">
        <f>WEEKNUM(All_Opps[[#This Row],[Close Date]],1)</f>
        <v>10</v>
      </c>
      <c r="R372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23" s="4" t="s">
        <v>7759</v>
      </c>
      <c r="T3723" s="4" t="s">
        <v>7760</v>
      </c>
      <c r="U3723" s="68">
        <v>45723</v>
      </c>
      <c r="V3723" s="347" t="s">
        <v>18</v>
      </c>
      <c r="W3723" s="342">
        <v>53084</v>
      </c>
      <c r="X3723" s="4" t="s">
        <v>161</v>
      </c>
      <c r="Y3723" s="4" t="s">
        <v>7055</v>
      </c>
      <c r="Z3723" s="68">
        <v>45696</v>
      </c>
    </row>
    <row r="3724" spans="1:26" ht="12.75" x14ac:dyDescent="0.35">
      <c r="A37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3724" s="181" t="str">
        <f>IF(All_Opps[[#This Row],[WeekMod]]&lt;&gt;"",CONCATENATE(All_Opps[[#This Row],[Opp Year]],"-",TEXT(All_Opps[[#This Row],[WeekMod]],"00#")),"")</f>
        <v>2025-062</v>
      </c>
      <c r="C37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3724" s="181" t="str">
        <f>CONCATENATE(All_Opps[[#This Row],[Opp Year]],"-",TEXT(All_Opps[[#This Row],[Week]],"00#"))</f>
        <v>2025-062</v>
      </c>
      <c r="E3724" s="181">
        <f>IFERROR(VALUE(RIGHT(All_Opps[[#This Row],[Opportunity Name]],2)),"")</f>
        <v>2</v>
      </c>
      <c r="F3724" s="181">
        <f>IFERROR(("20"&amp;LEFT(All_Opps[[#This Row],[Opportunity Name]],2))*1,"")</f>
        <v>2025</v>
      </c>
      <c r="G3724" s="181" t="str">
        <f>MID(All_Opps[[#This Row],[Opportunity Name]],3,2)</f>
        <v>09</v>
      </c>
      <c r="H3724" s="181" t="str">
        <f>LEFT(All_Opps[[#This Row],[Opportunity Name]],7)</f>
        <v>2509 Ra</v>
      </c>
      <c r="I3724" s="181" t="str" cm="1">
        <f t="array" ref="I37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24" s="181" t="str">
        <f>YEAR(All_Opps[[#This Row],[Close_Date]])&amp;"-"&amp;TEXT(MONTH(All_Opps[[#This Row],[Close_Date]]),"00")</f>
        <v>2025-03</v>
      </c>
      <c r="K3724" s="182">
        <f>All_Opps[[#This Row],[Created Date2]]*1</f>
        <v>45706</v>
      </c>
      <c r="L3724" s="183">
        <f>YEAR(All_Opps[[#This Row],[Created_Date]])</f>
        <v>2025</v>
      </c>
      <c r="M3724" s="184">
        <f>WEEKNUM(All_Opps[[#This Row],[Created_Date]],16)</f>
        <v>8</v>
      </c>
      <c r="N3724" s="182">
        <f>All_Opps[[#This Row],[Close Date]]*1</f>
        <v>45720</v>
      </c>
      <c r="O3724" s="185">
        <f>YEAR(All_Opps[[#This Row],[Close_Date]])</f>
        <v>2025</v>
      </c>
      <c r="P3724" s="183">
        <f>MONTH(All_Opps[[#This Row],[Close Date]])</f>
        <v>3</v>
      </c>
      <c r="Q3724" s="181">
        <f>WEEKNUM(All_Opps[[#This Row],[Close Date]],1)</f>
        <v>10</v>
      </c>
      <c r="R372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24" s="4" t="s">
        <v>7761</v>
      </c>
      <c r="T3724" s="4" t="s">
        <v>7762</v>
      </c>
      <c r="U3724" s="68">
        <v>45720</v>
      </c>
      <c r="V3724" s="347" t="s">
        <v>18</v>
      </c>
      <c r="W3724" s="342">
        <v>53377</v>
      </c>
      <c r="X3724" s="4" t="s">
        <v>5</v>
      </c>
      <c r="Y3724" s="4" t="s">
        <v>1285</v>
      </c>
      <c r="Z3724" s="68">
        <v>45706</v>
      </c>
    </row>
    <row r="3725" spans="1:26" ht="12.75" x14ac:dyDescent="0.35">
      <c r="A37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3725" s="181" t="str">
        <f>IF(All_Opps[[#This Row],[WeekMod]]&lt;&gt;"",CONCATENATE(All_Opps[[#This Row],[Opp Year]],"-",TEXT(All_Opps[[#This Row],[WeekMod]],"00#")),"")</f>
        <v>2025-064</v>
      </c>
      <c r="C37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3725" s="181" t="str">
        <f>CONCATENATE(All_Opps[[#This Row],[Opp Year]],"-",TEXT(All_Opps[[#This Row],[Week]],"00#"))</f>
        <v>2025-064</v>
      </c>
      <c r="E3725" s="181">
        <f>IFERROR(VALUE(RIGHT(All_Opps[[#This Row],[Opportunity Name]],2)),"")</f>
        <v>1</v>
      </c>
      <c r="F3725" s="181">
        <f>IFERROR(("20"&amp;LEFT(All_Opps[[#This Row],[Opportunity Name]],2))*1,"")</f>
        <v>2025</v>
      </c>
      <c r="G3725" s="181" t="str">
        <f>MID(All_Opps[[#This Row],[Opportunity Name]],3,2)</f>
        <v>08</v>
      </c>
      <c r="H3725" s="181" t="str">
        <f>LEFT(All_Opps[[#This Row],[Opportunity Name]],7)</f>
        <v>2508-20</v>
      </c>
      <c r="I3725" s="181" t="str" cm="1">
        <f t="array" ref="I37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25" s="181" t="str">
        <f>YEAR(All_Opps[[#This Row],[Close_Date]])&amp;"-"&amp;TEXT(MONTH(All_Opps[[#This Row],[Close_Date]]),"00")</f>
        <v>2025-03</v>
      </c>
      <c r="K3725" s="182">
        <f>All_Opps[[#This Row],[Created Date2]]*1</f>
        <v>45723</v>
      </c>
      <c r="L3725" s="183">
        <f>YEAR(All_Opps[[#This Row],[Created_Date]])</f>
        <v>2025</v>
      </c>
      <c r="M3725" s="184">
        <f>WEEKNUM(All_Opps[[#This Row],[Created_Date]],16)</f>
        <v>10</v>
      </c>
      <c r="N3725" s="182">
        <f>All_Opps[[#This Row],[Close Date]]*1</f>
        <v>45737</v>
      </c>
      <c r="O3725" s="185">
        <f>YEAR(All_Opps[[#This Row],[Close_Date]])</f>
        <v>2025</v>
      </c>
      <c r="P3725" s="183">
        <f>MONTH(All_Opps[[#This Row],[Close Date]])</f>
        <v>3</v>
      </c>
      <c r="Q3725" s="181">
        <f>WEEKNUM(All_Opps[[#This Row],[Close Date]],1)</f>
        <v>12</v>
      </c>
      <c r="R372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147</v>
      </c>
      <c r="S3725" s="5" t="s">
        <v>7763</v>
      </c>
      <c r="T3725" s="5" t="s">
        <v>7764</v>
      </c>
      <c r="U3725" s="14">
        <v>45737</v>
      </c>
      <c r="V3725" s="360" t="s">
        <v>19</v>
      </c>
      <c r="W3725" s="343">
        <v>32612</v>
      </c>
      <c r="X3725" s="5" t="s">
        <v>13</v>
      </c>
      <c r="Y3725" s="4" t="s">
        <v>328</v>
      </c>
      <c r="Z3725" s="68">
        <v>45723</v>
      </c>
    </row>
    <row r="3726" spans="1:26" ht="12.75" x14ac:dyDescent="0.35">
      <c r="A37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3726" s="181" t="str">
        <f>IF(All_Opps[[#This Row],[WeekMod]]&lt;&gt;"",CONCATENATE(All_Opps[[#This Row],[Opp Year]],"-",TEXT(All_Opps[[#This Row],[WeekMod]],"00#")),"")</f>
        <v>2025-062</v>
      </c>
      <c r="C37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3726" s="181" t="str">
        <f>CONCATENATE(All_Opps[[#This Row],[Opp Year]],"-",TEXT(All_Opps[[#This Row],[Week]],"00#"))</f>
        <v>2025-062</v>
      </c>
      <c r="E3726" s="181">
        <f>IFERROR(VALUE(RIGHT(All_Opps[[#This Row],[Opportunity Name]],2)),"")</f>
        <v>2</v>
      </c>
      <c r="F3726" s="181">
        <f>IFERROR(("20"&amp;LEFT(All_Opps[[#This Row],[Opportunity Name]],2))*1,"")</f>
        <v>2025</v>
      </c>
      <c r="G3726" s="181" t="str">
        <f>MID(All_Opps[[#This Row],[Opportunity Name]],3,2)</f>
        <v>09</v>
      </c>
      <c r="H3726" s="181" t="str">
        <f>LEFT(All_Opps[[#This Row],[Opportunity Name]],7)</f>
        <v>2509-21</v>
      </c>
      <c r="I3726" s="181" t="str" cm="1">
        <f t="array" ref="I37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26" s="181" t="str">
        <f>YEAR(All_Opps[[#This Row],[Close_Date]])&amp;"-"&amp;TEXT(MONTH(All_Opps[[#This Row],[Close_Date]]),"00")</f>
        <v>2025-03</v>
      </c>
      <c r="K3726" s="182">
        <f>All_Opps[[#This Row],[Created Date2]]*1</f>
        <v>45700</v>
      </c>
      <c r="L3726" s="183">
        <f>YEAR(All_Opps[[#This Row],[Created_Date]])</f>
        <v>2025</v>
      </c>
      <c r="M3726" s="184">
        <f>WEEKNUM(All_Opps[[#This Row],[Created_Date]],16)</f>
        <v>7</v>
      </c>
      <c r="N3726" s="182">
        <f>All_Opps[[#This Row],[Close Date]]*1</f>
        <v>45723</v>
      </c>
      <c r="O3726" s="185">
        <f>YEAR(All_Opps[[#This Row],[Close_Date]])</f>
        <v>2025</v>
      </c>
      <c r="P3726" s="183">
        <f>MONTH(All_Opps[[#This Row],[Close Date]])</f>
        <v>3</v>
      </c>
      <c r="Q3726" s="181">
        <f>WEEKNUM(All_Opps[[#This Row],[Close Date]],1)</f>
        <v>10</v>
      </c>
      <c r="R372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201</v>
      </c>
      <c r="S3726" s="4" t="s">
        <v>7765</v>
      </c>
      <c r="T3726" s="4" t="s">
        <v>7766</v>
      </c>
      <c r="U3726" s="68">
        <v>45723</v>
      </c>
      <c r="V3726" s="347" t="s">
        <v>19</v>
      </c>
      <c r="W3726" s="341">
        <v>67149</v>
      </c>
      <c r="X3726" s="4" t="s">
        <v>5</v>
      </c>
      <c r="Y3726" s="4" t="s">
        <v>1285</v>
      </c>
      <c r="Z3726" s="68">
        <v>45700</v>
      </c>
    </row>
    <row r="3727" spans="1:26" ht="12.75" x14ac:dyDescent="0.35">
      <c r="A37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3727" s="181" t="str">
        <f>IF(All_Opps[[#This Row],[WeekMod]]&lt;&gt;"",CONCATENATE(All_Opps[[#This Row],[Opp Year]],"-",TEXT(All_Opps[[#This Row],[WeekMod]],"00#")),"")</f>
        <v>2025-067</v>
      </c>
      <c r="C37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3727" s="181" t="str">
        <f>CONCATENATE(All_Opps[[#This Row],[Opp Year]],"-",TEXT(All_Opps[[#This Row],[Week]],"00#"))</f>
        <v>2025-067</v>
      </c>
      <c r="E3727" s="181">
        <f>IFERROR(VALUE(RIGHT(All_Opps[[#This Row],[Opportunity Name]],2)),"")</f>
        <v>1</v>
      </c>
      <c r="F3727" s="181">
        <f>IFERROR(("20"&amp;LEFT(All_Opps[[#This Row],[Opportunity Name]],2))*1,"")</f>
        <v>2025</v>
      </c>
      <c r="G3727" s="181" t="str">
        <f>MID(All_Opps[[#This Row],[Opportunity Name]],3,2)</f>
        <v>08</v>
      </c>
      <c r="H3727" s="181" t="str">
        <f>LEFT(All_Opps[[#This Row],[Opportunity Name]],7)</f>
        <v>2508-20</v>
      </c>
      <c r="I3727" s="181" t="str" cm="1">
        <f t="array" ref="I37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27" s="181" t="str">
        <f>YEAR(All_Opps[[#This Row],[Close_Date]])&amp;"-"&amp;TEXT(MONTH(All_Opps[[#This Row],[Close_Date]]),"00")</f>
        <v>2025-04</v>
      </c>
      <c r="K3727" s="182">
        <f>All_Opps[[#This Row],[Created Date2]]*1</f>
        <v>45761</v>
      </c>
      <c r="L3727" s="183">
        <f>YEAR(All_Opps[[#This Row],[Created_Date]])</f>
        <v>2025</v>
      </c>
      <c r="M3727" s="184">
        <f>WEEKNUM(All_Opps[[#This Row],[Created_Date]],16)</f>
        <v>16</v>
      </c>
      <c r="N3727" s="182">
        <f>All_Opps[[#This Row],[Close Date]]*1</f>
        <v>45758</v>
      </c>
      <c r="O3727" s="185">
        <f>YEAR(All_Opps[[#This Row],[Close_Date]])</f>
        <v>2025</v>
      </c>
      <c r="P3727" s="183">
        <f>MONTH(All_Opps[[#This Row],[Close Date]])</f>
        <v>4</v>
      </c>
      <c r="Q3727" s="181">
        <f>WEEKNUM(All_Opps[[#This Row],[Close Date]],1)</f>
        <v>15</v>
      </c>
      <c r="R372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109</v>
      </c>
      <c r="S3727" s="5" t="s">
        <v>7767</v>
      </c>
      <c r="T3727" s="5" t="s">
        <v>7768</v>
      </c>
      <c r="U3727" s="14">
        <v>45758</v>
      </c>
      <c r="V3727" s="360" t="s">
        <v>19</v>
      </c>
      <c r="W3727" s="343">
        <v>24565</v>
      </c>
      <c r="X3727" s="5" t="s">
        <v>15</v>
      </c>
      <c r="Y3727" s="4" t="s">
        <v>328</v>
      </c>
      <c r="Z3727" s="68">
        <v>45761</v>
      </c>
    </row>
    <row r="3728" spans="1:26" ht="12.75" x14ac:dyDescent="0.35">
      <c r="A37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3728" s="181" t="str">
        <f>IF(All_Opps[[#This Row],[WeekMod]]&lt;&gt;"",CONCATENATE(All_Opps[[#This Row],[Opp Year]],"-",TEXT(All_Opps[[#This Row],[WeekMod]],"00#")),"")</f>
        <v>2025-061</v>
      </c>
      <c r="C37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3728" s="181" t="str">
        <f>CONCATENATE(All_Opps[[#This Row],[Opp Year]],"-",TEXT(All_Opps[[#This Row],[Week]],"00#"))</f>
        <v>2025-061</v>
      </c>
      <c r="E3728" s="181">
        <f>IFERROR(VALUE(RIGHT(All_Opps[[#This Row],[Opportunity Name]],2)),"")</f>
        <v>4</v>
      </c>
      <c r="F3728" s="181">
        <f>IFERROR(("20"&amp;LEFT(All_Opps[[#This Row],[Opportunity Name]],2))*1,"")</f>
        <v>2025</v>
      </c>
      <c r="G3728" s="181" t="str">
        <f>MID(All_Opps[[#This Row],[Opportunity Name]],3,2)</f>
        <v>06</v>
      </c>
      <c r="H3728" s="181" t="str">
        <f>LEFT(All_Opps[[#This Row],[Opportunity Name]],7)</f>
        <v>2506 Ya</v>
      </c>
      <c r="I3728" s="181" t="str" cm="1">
        <f t="array" ref="I37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28" s="181" t="str">
        <f>YEAR(All_Opps[[#This Row],[Close_Date]])&amp;"-"&amp;TEXT(MONTH(All_Opps[[#This Row],[Close_Date]]),"00")</f>
        <v>2025-03</v>
      </c>
      <c r="K3728" s="182">
        <f>All_Opps[[#This Row],[Created Date2]]*1</f>
        <v>45464</v>
      </c>
      <c r="L3728" s="183">
        <f>YEAR(All_Opps[[#This Row],[Created_Date]])</f>
        <v>2024</v>
      </c>
      <c r="M3728" s="184">
        <f>WEEKNUM(All_Opps[[#This Row],[Created_Date]],16)</f>
        <v>25</v>
      </c>
      <c r="N3728" s="182">
        <f>All_Opps[[#This Row],[Close Date]]*1</f>
        <v>45717</v>
      </c>
      <c r="O3728" s="185">
        <f>YEAR(All_Opps[[#This Row],[Close_Date]])</f>
        <v>2025</v>
      </c>
      <c r="P3728" s="183">
        <f>MONTH(All_Opps[[#This Row],[Close Date]])</f>
        <v>3</v>
      </c>
      <c r="Q3728" s="181">
        <f>WEEKNUM(All_Opps[[#This Row],[Close Date]],1)</f>
        <v>9</v>
      </c>
      <c r="R372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28" s="4" t="s">
        <v>7769</v>
      </c>
      <c r="T3728" s="4" t="s">
        <v>7770</v>
      </c>
      <c r="U3728" s="68">
        <v>45717</v>
      </c>
      <c r="V3728" s="347" t="s">
        <v>18</v>
      </c>
      <c r="W3728" s="342">
        <v>166611</v>
      </c>
      <c r="X3728" s="4" t="s">
        <v>181</v>
      </c>
      <c r="Y3728" s="4" t="s">
        <v>7055</v>
      </c>
      <c r="Z3728" s="68">
        <v>45464</v>
      </c>
    </row>
    <row r="3729" spans="1:26" ht="12.75" x14ac:dyDescent="0.35">
      <c r="A37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3729" s="181" t="str">
        <f>IF(All_Opps[[#This Row],[WeekMod]]&lt;&gt;"",CONCATENATE(All_Opps[[#This Row],[Opp Year]],"-",TEXT(All_Opps[[#This Row],[WeekMod]],"00#")),"")</f>
        <v>2025-069</v>
      </c>
      <c r="C37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3729" s="181" t="str">
        <f>CONCATENATE(All_Opps[[#This Row],[Opp Year]],"-",TEXT(All_Opps[[#This Row],[Week]],"00#"))</f>
        <v>2025-069</v>
      </c>
      <c r="E3729" s="181">
        <f>IFERROR(VALUE(RIGHT(All_Opps[[#This Row],[Opportunity Name]],2)),"")</f>
        <v>8</v>
      </c>
      <c r="F3729" s="181">
        <f>IFERROR(("20"&amp;LEFT(All_Opps[[#This Row],[Opportunity Name]],2))*1,"")</f>
        <v>2025</v>
      </c>
      <c r="G3729" s="181" t="str">
        <f>MID(All_Opps[[#This Row],[Opportunity Name]],3,2)</f>
        <v>12</v>
      </c>
      <c r="H3729" s="181" t="str">
        <f>LEFT(All_Opps[[#This Row],[Opportunity Name]],7)</f>
        <v>2512 Ub</v>
      </c>
      <c r="I3729" s="181" t="str" cm="1">
        <f t="array" ref="I37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29" s="181" t="str">
        <f>YEAR(All_Opps[[#This Row],[Close_Date]])&amp;"-"&amp;TEXT(MONTH(All_Opps[[#This Row],[Close_Date]]),"00")</f>
        <v>2025-04</v>
      </c>
      <c r="K3729" s="182">
        <f>All_Opps[[#This Row],[Created Date2]]*1</f>
        <v>45521</v>
      </c>
      <c r="L3729" s="183">
        <f>YEAR(All_Opps[[#This Row],[Created_Date]])</f>
        <v>2024</v>
      </c>
      <c r="M3729" s="184">
        <f>WEEKNUM(All_Opps[[#This Row],[Created_Date]],16)</f>
        <v>34</v>
      </c>
      <c r="N3729" s="182">
        <f>All_Opps[[#This Row],[Close Date]]*1</f>
        <v>45769</v>
      </c>
      <c r="O3729" s="185">
        <f>YEAR(All_Opps[[#This Row],[Close_Date]])</f>
        <v>2025</v>
      </c>
      <c r="P3729" s="183">
        <f>MONTH(All_Opps[[#This Row],[Close Date]])</f>
        <v>4</v>
      </c>
      <c r="Q3729" s="181">
        <f>WEEKNUM(All_Opps[[#This Row],[Close Date]],1)</f>
        <v>17</v>
      </c>
      <c r="R372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29" s="4" t="s">
        <v>7771</v>
      </c>
      <c r="T3729" s="4" t="s">
        <v>7772</v>
      </c>
      <c r="U3729" s="68">
        <v>45769</v>
      </c>
      <c r="V3729" s="347" t="s">
        <v>18</v>
      </c>
      <c r="W3729" s="342">
        <v>232649</v>
      </c>
      <c r="X3729" s="4" t="s">
        <v>13</v>
      </c>
      <c r="Y3729" s="4" t="s">
        <v>7055</v>
      </c>
      <c r="Z3729" s="68">
        <v>45521</v>
      </c>
    </row>
    <row r="3730" spans="1:26" ht="12.75" x14ac:dyDescent="0.35">
      <c r="A37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3730" s="181" t="str">
        <f>IF(All_Opps[[#This Row],[WeekMod]]&lt;&gt;"",CONCATENATE(All_Opps[[#This Row],[Opp Year]],"-",TEXT(All_Opps[[#This Row],[WeekMod]],"00#")),"")</f>
        <v>2024-061</v>
      </c>
      <c r="C37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3730" s="181" t="str">
        <f>CONCATENATE(All_Opps[[#This Row],[Opp Year]],"-",TEXT(All_Opps[[#This Row],[Week]],"00#"))</f>
        <v>2024-061</v>
      </c>
      <c r="E3730" s="181">
        <f>IFERROR(VALUE(RIGHT(All_Opps[[#This Row],[Opportunity Name]],2)),"")</f>
        <v>2</v>
      </c>
      <c r="F3730" s="181">
        <f>IFERROR(("20"&amp;LEFT(All_Opps[[#This Row],[Opportunity Name]],2))*1,"")</f>
        <v>2024</v>
      </c>
      <c r="G3730" s="181" t="str">
        <f>MID(All_Opps[[#This Row],[Opportunity Name]],3,2)</f>
        <v>10</v>
      </c>
      <c r="H3730" s="181" t="str">
        <f>LEFT(All_Opps[[#This Row],[Opportunity Name]],7)</f>
        <v>2410 Ya</v>
      </c>
      <c r="I3730" s="181" t="str" cm="1">
        <f t="array" ref="I37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30" s="181" t="str">
        <f>YEAR(All_Opps[[#This Row],[Close_Date]])&amp;"-"&amp;TEXT(MONTH(All_Opps[[#This Row],[Close_Date]]),"00")</f>
        <v>2025-02</v>
      </c>
      <c r="K3730" s="182">
        <f>All_Opps[[#This Row],[Created Date2]]*1</f>
        <v>45493</v>
      </c>
      <c r="L3730" s="183">
        <f>YEAR(All_Opps[[#This Row],[Created_Date]])</f>
        <v>2024</v>
      </c>
      <c r="M3730" s="184">
        <f>WEEKNUM(All_Opps[[#This Row],[Created_Date]],16)</f>
        <v>30</v>
      </c>
      <c r="N3730" s="182">
        <f>All_Opps[[#This Row],[Close Date]]*1</f>
        <v>45713</v>
      </c>
      <c r="O3730" s="185">
        <f>YEAR(All_Opps[[#This Row],[Close_Date]])</f>
        <v>2025</v>
      </c>
      <c r="P3730" s="183">
        <f>MONTH(All_Opps[[#This Row],[Close Date]])</f>
        <v>2</v>
      </c>
      <c r="Q3730" s="181">
        <f>WEEKNUM(All_Opps[[#This Row],[Close Date]],1)</f>
        <v>9</v>
      </c>
      <c r="R373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30" s="4" t="s">
        <v>7773</v>
      </c>
      <c r="T3730" s="4" t="s">
        <v>7774</v>
      </c>
      <c r="U3730" s="68">
        <v>45713</v>
      </c>
      <c r="V3730" s="347" t="s">
        <v>18</v>
      </c>
      <c r="W3730" s="342">
        <v>20198</v>
      </c>
      <c r="X3730" s="4" t="s">
        <v>12</v>
      </c>
      <c r="Y3730" s="4" t="s">
        <v>7055</v>
      </c>
      <c r="Z3730" s="68">
        <v>45493</v>
      </c>
    </row>
    <row r="3731" spans="1:26" ht="12.75" x14ac:dyDescent="0.35">
      <c r="A37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3731" s="181" t="str">
        <f>IF(All_Opps[[#This Row],[WeekMod]]&lt;&gt;"",CONCATENATE(All_Opps[[#This Row],[Opp Year]],"-",TEXT(All_Opps[[#This Row],[WeekMod]],"00#")),"")</f>
        <v>2024-067</v>
      </c>
      <c r="C37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3731" s="181" t="str">
        <f>CONCATENATE(All_Opps[[#This Row],[Opp Year]],"-",TEXT(All_Opps[[#This Row],[Week]],"00#"))</f>
        <v>2024-067</v>
      </c>
      <c r="E3731" s="181">
        <f>IFERROR(VALUE(RIGHT(All_Opps[[#This Row],[Opportunity Name]],2)),"")</f>
        <v>2</v>
      </c>
      <c r="F3731" s="181">
        <f>IFERROR(("20"&amp;LEFT(All_Opps[[#This Row],[Opportunity Name]],2))*1,"")</f>
        <v>2024</v>
      </c>
      <c r="G3731" s="181" t="str">
        <f>MID(All_Opps[[#This Row],[Opportunity Name]],3,2)</f>
        <v>11</v>
      </c>
      <c r="H3731" s="181" t="str">
        <f>LEFT(All_Opps[[#This Row],[Opportunity Name]],7)</f>
        <v>2411 Ea</v>
      </c>
      <c r="I3731" s="181" t="str" cm="1">
        <f t="array" ref="I37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31" s="181" t="str">
        <f>YEAR(All_Opps[[#This Row],[Close_Date]])&amp;"-"&amp;TEXT(MONTH(All_Opps[[#This Row],[Close_Date]]),"00")</f>
        <v>2025-04</v>
      </c>
      <c r="K3731" s="182">
        <f>All_Opps[[#This Row],[Created Date2]]*1</f>
        <v>45558</v>
      </c>
      <c r="L3731" s="183">
        <f>YEAR(All_Opps[[#This Row],[Created_Date]])</f>
        <v>2024</v>
      </c>
      <c r="M3731" s="184">
        <f>WEEKNUM(All_Opps[[#This Row],[Created_Date]],16)</f>
        <v>39</v>
      </c>
      <c r="N3731" s="182">
        <f>All_Opps[[#This Row],[Close Date]]*1</f>
        <v>45758</v>
      </c>
      <c r="O3731" s="185">
        <f>YEAR(All_Opps[[#This Row],[Close_Date]])</f>
        <v>2025</v>
      </c>
      <c r="P3731" s="183">
        <f>MONTH(All_Opps[[#This Row],[Close Date]])</f>
        <v>4</v>
      </c>
      <c r="Q3731" s="181">
        <f>WEEKNUM(All_Opps[[#This Row],[Close Date]],1)</f>
        <v>15</v>
      </c>
      <c r="R373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31" s="4" t="s">
        <v>7775</v>
      </c>
      <c r="T3731" s="4" t="s">
        <v>7776</v>
      </c>
      <c r="U3731" s="68">
        <v>45758</v>
      </c>
      <c r="V3731" s="347" t="s">
        <v>18</v>
      </c>
      <c r="W3731" s="342">
        <v>18892</v>
      </c>
      <c r="X3731" s="4" t="s">
        <v>5</v>
      </c>
      <c r="Y3731" s="4" t="s">
        <v>7055</v>
      </c>
      <c r="Z3731" s="68">
        <v>45558</v>
      </c>
    </row>
    <row r="3732" spans="1:26" ht="12.75" x14ac:dyDescent="0.35">
      <c r="A37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3732" s="181" t="str">
        <f>IF(All_Opps[[#This Row],[WeekMod]]&lt;&gt;"",CONCATENATE(All_Opps[[#This Row],[Opp Year]],"-",TEXT(All_Opps[[#This Row],[WeekMod]],"00#")),"")</f>
        <v>2025-062</v>
      </c>
      <c r="C37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3732" s="181" t="str">
        <f>CONCATENATE(All_Opps[[#This Row],[Opp Year]],"-",TEXT(All_Opps[[#This Row],[Week]],"00#"))</f>
        <v>2025-062</v>
      </c>
      <c r="E3732" s="181">
        <f>IFERROR(VALUE(RIGHT(All_Opps[[#This Row],[Opportunity Name]],2)),"")</f>
        <v>2</v>
      </c>
      <c r="F3732" s="181">
        <f>IFERROR(("20"&amp;LEFT(All_Opps[[#This Row],[Opportunity Name]],2))*1,"")</f>
        <v>2025</v>
      </c>
      <c r="G3732" s="181" t="str">
        <f>MID(All_Opps[[#This Row],[Opportunity Name]],3,2)</f>
        <v>12</v>
      </c>
      <c r="H3732" s="181" t="str">
        <f>LEFT(All_Opps[[#This Row],[Opportunity Name]],7)</f>
        <v>2512 Va</v>
      </c>
      <c r="I3732" s="181" t="str" cm="1">
        <f t="array" ref="I37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32" s="181" t="str">
        <f>YEAR(All_Opps[[#This Row],[Close_Date]])&amp;"-"&amp;TEXT(MONTH(All_Opps[[#This Row],[Close_Date]]),"00")</f>
        <v>2025-03</v>
      </c>
      <c r="K3732" s="182">
        <f>All_Opps[[#This Row],[Created Date2]]*1</f>
        <v>45547</v>
      </c>
      <c r="L3732" s="183">
        <f>YEAR(All_Opps[[#This Row],[Created_Date]])</f>
        <v>2024</v>
      </c>
      <c r="M3732" s="184">
        <f>WEEKNUM(All_Opps[[#This Row],[Created_Date]],16)</f>
        <v>37</v>
      </c>
      <c r="N3732" s="182">
        <f>All_Opps[[#This Row],[Close Date]]*1</f>
        <v>45721</v>
      </c>
      <c r="O3732" s="185">
        <f>YEAR(All_Opps[[#This Row],[Close_Date]])</f>
        <v>2025</v>
      </c>
      <c r="P3732" s="183">
        <f>MONTH(All_Opps[[#This Row],[Close Date]])</f>
        <v>3</v>
      </c>
      <c r="Q3732" s="181">
        <f>WEEKNUM(All_Opps[[#This Row],[Close Date]],1)</f>
        <v>10</v>
      </c>
      <c r="R37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32" s="4" t="s">
        <v>7777</v>
      </c>
      <c r="T3732" s="4" t="s">
        <v>7778</v>
      </c>
      <c r="U3732" s="68">
        <v>45721</v>
      </c>
      <c r="V3732" s="347" t="s">
        <v>18</v>
      </c>
      <c r="W3732" s="342">
        <v>27238</v>
      </c>
      <c r="X3732" s="4" t="s">
        <v>5</v>
      </c>
      <c r="Y3732" s="4" t="s">
        <v>7055</v>
      </c>
      <c r="Z3732" s="68">
        <v>45547</v>
      </c>
    </row>
    <row r="3733" spans="1:26" ht="12.75" x14ac:dyDescent="0.35">
      <c r="A37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3733" s="181" t="str">
        <f>IF(All_Opps[[#This Row],[WeekMod]]&lt;&gt;"",CONCATENATE(All_Opps[[#This Row],[Opp Year]],"-",TEXT(All_Opps[[#This Row],[WeekMod]],"00#")),"")</f>
        <v>2025-068</v>
      </c>
      <c r="C37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3733" s="181" t="str">
        <f>CONCATENATE(All_Opps[[#This Row],[Opp Year]],"-",TEXT(All_Opps[[#This Row],[Week]],"00#"))</f>
        <v>2025-068</v>
      </c>
      <c r="E3733" s="181">
        <f>IFERROR(VALUE(RIGHT(All_Opps[[#This Row],[Opportunity Name]],2)),"")</f>
        <v>2</v>
      </c>
      <c r="F3733" s="181">
        <f>IFERROR(("20"&amp;LEFT(All_Opps[[#This Row],[Opportunity Name]],2))*1,"")</f>
        <v>2025</v>
      </c>
      <c r="G3733" s="181" t="str">
        <f>MID(All_Opps[[#This Row],[Opportunity Name]],3,2)</f>
        <v>08</v>
      </c>
      <c r="H3733" s="181" t="str">
        <f>LEFT(All_Opps[[#This Row],[Opportunity Name]],7)</f>
        <v>2508 Mo</v>
      </c>
      <c r="I3733" s="181" t="str" cm="1">
        <f t="array" ref="I37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33" s="181" t="str">
        <f>YEAR(All_Opps[[#This Row],[Close_Date]])&amp;"-"&amp;TEXT(MONTH(All_Opps[[#This Row],[Close_Date]]),"00")</f>
        <v>2025-04</v>
      </c>
      <c r="K3733" s="182">
        <f>All_Opps[[#This Row],[Created Date2]]*1</f>
        <v>45600</v>
      </c>
      <c r="L3733" s="183">
        <f>YEAR(All_Opps[[#This Row],[Created_Date]])</f>
        <v>2024</v>
      </c>
      <c r="M3733" s="184">
        <f>WEEKNUM(All_Opps[[#This Row],[Created_Date]],16)</f>
        <v>45</v>
      </c>
      <c r="N3733" s="182">
        <f>All_Opps[[#This Row],[Close Date]]*1</f>
        <v>45764</v>
      </c>
      <c r="O3733" s="185">
        <f>YEAR(All_Opps[[#This Row],[Close_Date]])</f>
        <v>2025</v>
      </c>
      <c r="P3733" s="183">
        <f>MONTH(All_Opps[[#This Row],[Close Date]])</f>
        <v>4</v>
      </c>
      <c r="Q3733" s="181">
        <f>WEEKNUM(All_Opps[[#This Row],[Close Date]],1)</f>
        <v>16</v>
      </c>
      <c r="R37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33" s="4" t="s">
        <v>7779</v>
      </c>
      <c r="T3733" s="4" t="s">
        <v>7780</v>
      </c>
      <c r="U3733" s="68">
        <v>45764</v>
      </c>
      <c r="V3733" s="347" t="s">
        <v>18</v>
      </c>
      <c r="W3733" s="342">
        <v>83882</v>
      </c>
      <c r="X3733" s="4" t="s">
        <v>11</v>
      </c>
      <c r="Y3733" s="4" t="s">
        <v>7055</v>
      </c>
      <c r="Z3733" s="68">
        <v>45600</v>
      </c>
    </row>
    <row r="3734" spans="1:26" ht="12.75" x14ac:dyDescent="0.35">
      <c r="A37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3734" s="181" t="str">
        <f>IF(All_Opps[[#This Row],[WeekMod]]&lt;&gt;"",CONCATENATE(All_Opps[[#This Row],[Opp Year]],"-",TEXT(All_Opps[[#This Row],[WeekMod]],"00#")),"")</f>
        <v>2025-062</v>
      </c>
      <c r="C37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3734" s="181" t="str">
        <f>CONCATENATE(All_Opps[[#This Row],[Opp Year]],"-",TEXT(All_Opps[[#This Row],[Week]],"00#"))</f>
        <v>2025-062</v>
      </c>
      <c r="E3734" s="181">
        <f>IFERROR(VALUE(RIGHT(All_Opps[[#This Row],[Opportunity Name]],2)),"")</f>
        <v>2</v>
      </c>
      <c r="F3734" s="181">
        <f>IFERROR(("20"&amp;LEFT(All_Opps[[#This Row],[Opportunity Name]],2))*1,"")</f>
        <v>2025</v>
      </c>
      <c r="G3734" s="181" t="str">
        <f>MID(All_Opps[[#This Row],[Opportunity Name]],3,2)</f>
        <v>01</v>
      </c>
      <c r="H3734" s="181" t="str">
        <f>LEFT(All_Opps[[#This Row],[Opportunity Name]],7)</f>
        <v>2501 Ki</v>
      </c>
      <c r="I3734" s="181" t="str" cm="1">
        <f t="array" ref="I37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34" s="181" t="str">
        <f>YEAR(All_Opps[[#This Row],[Close_Date]])&amp;"-"&amp;TEXT(MONTH(All_Opps[[#This Row],[Close_Date]]),"00")</f>
        <v>2025-03</v>
      </c>
      <c r="K3734" s="182">
        <f>All_Opps[[#This Row],[Created Date2]]*1</f>
        <v>45557</v>
      </c>
      <c r="L3734" s="183">
        <f>YEAR(All_Opps[[#This Row],[Created_Date]])</f>
        <v>2024</v>
      </c>
      <c r="M3734" s="184">
        <f>WEEKNUM(All_Opps[[#This Row],[Created_Date]],16)</f>
        <v>39</v>
      </c>
      <c r="N3734" s="182">
        <f>All_Opps[[#This Row],[Close Date]]*1</f>
        <v>45718</v>
      </c>
      <c r="O3734" s="185">
        <f>YEAR(All_Opps[[#This Row],[Close_Date]])</f>
        <v>2025</v>
      </c>
      <c r="P3734" s="183">
        <f>MONTH(All_Opps[[#This Row],[Close Date]])</f>
        <v>3</v>
      </c>
      <c r="Q3734" s="181">
        <f>WEEKNUM(All_Opps[[#This Row],[Close Date]],1)</f>
        <v>10</v>
      </c>
      <c r="R373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34" s="4" t="s">
        <v>7781</v>
      </c>
      <c r="T3734" s="4" t="s">
        <v>7782</v>
      </c>
      <c r="U3734" s="68">
        <v>45718</v>
      </c>
      <c r="V3734" s="347" t="s">
        <v>18</v>
      </c>
      <c r="W3734" s="342">
        <v>0</v>
      </c>
      <c r="X3734" s="4" t="s">
        <v>13</v>
      </c>
      <c r="Y3734" s="4" t="s">
        <v>7055</v>
      </c>
      <c r="Z3734" s="68">
        <v>45557</v>
      </c>
    </row>
    <row r="3735" spans="1:26" ht="12.75" x14ac:dyDescent="0.35">
      <c r="A37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3735" s="181" t="str">
        <f>IF(All_Opps[[#This Row],[WeekMod]]&lt;&gt;"",CONCATENATE(All_Opps[[#This Row],[Opp Year]],"-",TEXT(All_Opps[[#This Row],[WeekMod]],"00#")),"")</f>
        <v>2026-015</v>
      </c>
      <c r="C37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3735" s="181" t="str">
        <f>CONCATENATE(All_Opps[[#This Row],[Opp Year]],"-",TEXT(All_Opps[[#This Row],[Week]],"00#"))</f>
        <v>2026-015</v>
      </c>
      <c r="E3735" s="181">
        <f>IFERROR(VALUE(RIGHT(All_Opps[[#This Row],[Opportunity Name]],2)),"")</f>
        <v>4</v>
      </c>
      <c r="F3735" s="181">
        <f>IFERROR(("20"&amp;LEFT(All_Opps[[#This Row],[Opportunity Name]],2))*1,"")</f>
        <v>2026</v>
      </c>
      <c r="G3735" s="181" t="str">
        <f>MID(All_Opps[[#This Row],[Opportunity Name]],3,2)</f>
        <v>06</v>
      </c>
      <c r="H3735" s="181" t="str">
        <f>LEFT(All_Opps[[#This Row],[Opportunity Name]],7)</f>
        <v>2606 Ko</v>
      </c>
      <c r="I3735" s="181" t="str" cm="1">
        <f t="array" ref="I37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35" s="181" t="str">
        <f>YEAR(All_Opps[[#This Row],[Close_Date]])&amp;"-"&amp;TEXT(MONTH(All_Opps[[#This Row],[Close_Date]]),"00")</f>
        <v>2025-04</v>
      </c>
      <c r="K3735" s="182">
        <f>All_Opps[[#This Row],[Created Date2]]*1</f>
        <v>45724</v>
      </c>
      <c r="L3735" s="183">
        <f>YEAR(All_Opps[[#This Row],[Created_Date]])</f>
        <v>2025</v>
      </c>
      <c r="M3735" s="184">
        <f>WEEKNUM(All_Opps[[#This Row],[Created_Date]],16)</f>
        <v>11</v>
      </c>
      <c r="N3735" s="182">
        <f>All_Opps[[#This Row],[Close Date]]*1</f>
        <v>45756</v>
      </c>
      <c r="O3735" s="185">
        <f>YEAR(All_Opps[[#This Row],[Close_Date]])</f>
        <v>2025</v>
      </c>
      <c r="P3735" s="183">
        <f>MONTH(All_Opps[[#This Row],[Close Date]])</f>
        <v>4</v>
      </c>
      <c r="Q3735" s="181">
        <f>WEEKNUM(All_Opps[[#This Row],[Close Date]],1)</f>
        <v>15</v>
      </c>
      <c r="R373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35" s="4" t="s">
        <v>7783</v>
      </c>
      <c r="T3735" s="4" t="s">
        <v>7784</v>
      </c>
      <c r="U3735" s="68">
        <v>45756</v>
      </c>
      <c r="V3735" s="347" t="s">
        <v>18</v>
      </c>
      <c r="W3735" s="342">
        <v>98792</v>
      </c>
      <c r="X3735" s="4" t="s">
        <v>5</v>
      </c>
      <c r="Y3735" s="4" t="s">
        <v>7055</v>
      </c>
      <c r="Z3735" s="68">
        <v>45724</v>
      </c>
    </row>
    <row r="3736" spans="1:26" ht="12.75" x14ac:dyDescent="0.35">
      <c r="A37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3736" s="181" t="str">
        <f>IF(All_Opps[[#This Row],[WeekMod]]&lt;&gt;"",CONCATENATE(All_Opps[[#This Row],[Opp Year]],"-",TEXT(All_Opps[[#This Row],[WeekMod]],"00#")),"")</f>
        <v>2025-069</v>
      </c>
      <c r="C37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3736" s="181" t="str">
        <f>CONCATENATE(All_Opps[[#This Row],[Opp Year]],"-",TEXT(All_Opps[[#This Row],[Week]],"00#"))</f>
        <v>2025-069</v>
      </c>
      <c r="E3736" s="181">
        <f>IFERROR(VALUE(RIGHT(All_Opps[[#This Row],[Opportunity Name]],2)),"")</f>
        <v>6</v>
      </c>
      <c r="F3736" s="181">
        <f>IFERROR(("20"&amp;LEFT(All_Opps[[#This Row],[Opportunity Name]],2))*1,"")</f>
        <v>2025</v>
      </c>
      <c r="G3736" s="181" t="str">
        <f>MID(All_Opps[[#This Row],[Opportunity Name]],3,2)</f>
        <v>06</v>
      </c>
      <c r="H3736" s="181" t="str">
        <f>LEFT(All_Opps[[#This Row],[Opportunity Name]],7)</f>
        <v>2506-25</v>
      </c>
      <c r="I3736" s="181" t="str" cm="1">
        <f t="array" ref="I37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36" s="181" t="str">
        <f>YEAR(All_Opps[[#This Row],[Close_Date]])&amp;"-"&amp;TEXT(MONTH(All_Opps[[#This Row],[Close_Date]]),"00")</f>
        <v>2025-04</v>
      </c>
      <c r="K3736" s="182">
        <f>All_Opps[[#This Row],[Created Date2]]*1</f>
        <v>45760</v>
      </c>
      <c r="L3736" s="183">
        <f>YEAR(All_Opps[[#This Row],[Created_Date]])</f>
        <v>2025</v>
      </c>
      <c r="M3736" s="184">
        <f>WEEKNUM(All_Opps[[#This Row],[Created_Date]],16)</f>
        <v>16</v>
      </c>
      <c r="N3736" s="182">
        <f>All_Opps[[#This Row],[Close Date]]*1</f>
        <v>45770</v>
      </c>
      <c r="O3736" s="185">
        <f>YEAR(All_Opps[[#This Row],[Close_Date]])</f>
        <v>2025</v>
      </c>
      <c r="P3736" s="183">
        <f>MONTH(All_Opps[[#This Row],[Close Date]])</f>
        <v>4</v>
      </c>
      <c r="Q3736" s="181">
        <f>WEEKNUM(All_Opps[[#This Row],[Close Date]],1)</f>
        <v>17</v>
      </c>
      <c r="R373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49</v>
      </c>
      <c r="S3736" s="5" t="s">
        <v>7785</v>
      </c>
      <c r="T3736" s="5" t="s">
        <v>7786</v>
      </c>
      <c r="U3736" s="14">
        <v>45770</v>
      </c>
      <c r="V3736" s="360" t="s">
        <v>19</v>
      </c>
      <c r="W3736" s="343">
        <v>29662</v>
      </c>
      <c r="X3736" s="5" t="s">
        <v>159</v>
      </c>
      <c r="Y3736" s="4" t="s">
        <v>328</v>
      </c>
      <c r="Z3736" s="68">
        <v>45760</v>
      </c>
    </row>
    <row r="3737" spans="1:26" ht="12.75" x14ac:dyDescent="0.35">
      <c r="A37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3737" s="181" t="str">
        <f>IF(All_Opps[[#This Row],[WeekMod]]&lt;&gt;"",CONCATENATE(All_Opps[[#This Row],[Opp Year]],"-",TEXT(All_Opps[[#This Row],[WeekMod]],"00#")),"")</f>
        <v>2025-061</v>
      </c>
      <c r="C37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3737" s="181" t="str">
        <f>CONCATENATE(All_Opps[[#This Row],[Opp Year]],"-",TEXT(All_Opps[[#This Row],[Week]],"00#"))</f>
        <v>2025-061</v>
      </c>
      <c r="E3737" s="181">
        <f>IFERROR(VALUE(RIGHT(All_Opps[[#This Row],[Opportunity Name]],2)),"")</f>
        <v>2</v>
      </c>
      <c r="F3737" s="181">
        <f>IFERROR(("20"&amp;LEFT(All_Opps[[#This Row],[Opportunity Name]],2))*1,"")</f>
        <v>2025</v>
      </c>
      <c r="G3737" s="181" t="str">
        <f>MID(All_Opps[[#This Row],[Opportunity Name]],3,2)</f>
        <v>05</v>
      </c>
      <c r="H3737" s="181" t="str">
        <f>LEFT(All_Opps[[#This Row],[Opportunity Name]],7)</f>
        <v>2505 We</v>
      </c>
      <c r="I3737" s="181" t="str" cm="1">
        <f t="array" ref="I37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37" s="181" t="str">
        <f>YEAR(All_Opps[[#This Row],[Close_Date]])&amp;"-"&amp;TEXT(MONTH(All_Opps[[#This Row],[Close_Date]]),"00")</f>
        <v>2025-02</v>
      </c>
      <c r="K3737" s="182">
        <f>All_Opps[[#This Row],[Created Date2]]*1</f>
        <v>45704</v>
      </c>
      <c r="L3737" s="183">
        <f>YEAR(All_Opps[[#This Row],[Created_Date]])</f>
        <v>2025</v>
      </c>
      <c r="M3737" s="184">
        <f>WEEKNUM(All_Opps[[#This Row],[Created_Date]],16)</f>
        <v>8</v>
      </c>
      <c r="N3737" s="182">
        <f>All_Opps[[#This Row],[Close Date]]*1</f>
        <v>45714</v>
      </c>
      <c r="O3737" s="185">
        <f>YEAR(All_Opps[[#This Row],[Close_Date]])</f>
        <v>2025</v>
      </c>
      <c r="P3737" s="183">
        <f>MONTH(All_Opps[[#This Row],[Close Date]])</f>
        <v>2</v>
      </c>
      <c r="Q3737" s="181">
        <f>WEEKNUM(All_Opps[[#This Row],[Close Date]],1)</f>
        <v>9</v>
      </c>
      <c r="R373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37" s="4" t="s">
        <v>7787</v>
      </c>
      <c r="T3737" s="4" t="s">
        <v>7788</v>
      </c>
      <c r="U3737" s="68">
        <v>45714</v>
      </c>
      <c r="V3737" s="347" t="s">
        <v>18</v>
      </c>
      <c r="W3737" s="342">
        <v>19581</v>
      </c>
      <c r="X3737" s="4" t="s">
        <v>15</v>
      </c>
      <c r="Y3737" s="4" t="s">
        <v>1285</v>
      </c>
      <c r="Z3737" s="68">
        <v>45704</v>
      </c>
    </row>
    <row r="3738" spans="1:26" ht="12.75" x14ac:dyDescent="0.35">
      <c r="A37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3738" s="181" t="str">
        <f>IF(All_Opps[[#This Row],[WeekMod]]&lt;&gt;"",CONCATENATE(All_Opps[[#This Row],[Opp Year]],"-",TEXT(All_Opps[[#This Row],[WeekMod]],"00#")),"")</f>
        <v>2025-061</v>
      </c>
      <c r="C37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3738" s="181" t="str">
        <f>CONCATENATE(All_Opps[[#This Row],[Opp Year]],"-",TEXT(All_Opps[[#This Row],[Week]],"00#"))</f>
        <v>2025-061</v>
      </c>
      <c r="E3738" s="181">
        <f>IFERROR(VALUE(RIGHT(All_Opps[[#This Row],[Opportunity Name]],2)),"")</f>
        <v>2</v>
      </c>
      <c r="F3738" s="181">
        <f>IFERROR(("20"&amp;LEFT(All_Opps[[#This Row],[Opportunity Name]],2))*1,"")</f>
        <v>2025</v>
      </c>
      <c r="G3738" s="181" t="str">
        <f>MID(All_Opps[[#This Row],[Opportunity Name]],3,2)</f>
        <v>06</v>
      </c>
      <c r="H3738" s="181" t="str">
        <f>LEFT(All_Opps[[#This Row],[Opportunity Name]],7)</f>
        <v>2506-26</v>
      </c>
      <c r="I3738" s="181" t="str" cm="1">
        <f t="array" ref="I37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38" s="181" t="str">
        <f>YEAR(All_Opps[[#This Row],[Close_Date]])&amp;"-"&amp;TEXT(MONTH(All_Opps[[#This Row],[Close_Date]]),"00")</f>
        <v>2025-02</v>
      </c>
      <c r="K3738" s="182">
        <f>All_Opps[[#This Row],[Created Date2]]*1</f>
        <v>45710</v>
      </c>
      <c r="L3738" s="183">
        <f>YEAR(All_Opps[[#This Row],[Created_Date]])</f>
        <v>2025</v>
      </c>
      <c r="M3738" s="184">
        <f>WEEKNUM(All_Opps[[#This Row],[Created_Date]],16)</f>
        <v>9</v>
      </c>
      <c r="N3738" s="182">
        <f>All_Opps[[#This Row],[Close Date]]*1</f>
        <v>45716</v>
      </c>
      <c r="O3738" s="185">
        <f>YEAR(All_Opps[[#This Row],[Close_Date]])</f>
        <v>2025</v>
      </c>
      <c r="P3738" s="183">
        <f>MONTH(All_Opps[[#This Row],[Close Date]])</f>
        <v>2</v>
      </c>
      <c r="Q3738" s="181">
        <f>WEEKNUM(All_Opps[[#This Row],[Close Date]],1)</f>
        <v>9</v>
      </c>
      <c r="R373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99</v>
      </c>
      <c r="S3738" s="4" t="s">
        <v>7789</v>
      </c>
      <c r="T3738" s="4" t="s">
        <v>7790</v>
      </c>
      <c r="U3738" s="68">
        <v>45716</v>
      </c>
      <c r="V3738" s="347" t="s">
        <v>19</v>
      </c>
      <c r="W3738" s="341">
        <v>28179</v>
      </c>
      <c r="X3738" s="4" t="s">
        <v>13</v>
      </c>
      <c r="Y3738" s="4" t="s">
        <v>1285</v>
      </c>
      <c r="Z3738" s="68">
        <v>45710</v>
      </c>
    </row>
    <row r="3739" spans="1:26" ht="12.75" x14ac:dyDescent="0.35">
      <c r="A37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3739" s="181" t="str">
        <f>IF(All_Opps[[#This Row],[WeekMod]]&lt;&gt;"",CONCATENATE(All_Opps[[#This Row],[Opp Year]],"-",TEXT(All_Opps[[#This Row],[WeekMod]],"00#")),"")</f>
        <v>2025-067</v>
      </c>
      <c r="C37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3739" s="181" t="str">
        <f>CONCATENATE(All_Opps[[#This Row],[Opp Year]],"-",TEXT(All_Opps[[#This Row],[Week]],"00#"))</f>
        <v>2025-067</v>
      </c>
      <c r="E3739" s="181">
        <f>IFERROR(VALUE(RIGHT(All_Opps[[#This Row],[Opportunity Name]],2)),"")</f>
        <v>2</v>
      </c>
      <c r="F3739" s="181">
        <f>IFERROR(("20"&amp;LEFT(All_Opps[[#This Row],[Opportunity Name]],2))*1,"")</f>
        <v>2025</v>
      </c>
      <c r="G3739" s="181" t="str">
        <f>MID(All_Opps[[#This Row],[Opportunity Name]],3,2)</f>
        <v>04</v>
      </c>
      <c r="H3739" s="181" t="str">
        <f>LEFT(All_Opps[[#This Row],[Opportunity Name]],7)</f>
        <v>2504-10</v>
      </c>
      <c r="I3739" s="181" t="str" cm="1">
        <f t="array" ref="I37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39" s="181" t="str">
        <f>YEAR(All_Opps[[#This Row],[Close_Date]])&amp;"-"&amp;TEXT(MONTH(All_Opps[[#This Row],[Close_Date]]),"00")</f>
        <v>2025-04</v>
      </c>
      <c r="K3739" s="182">
        <f>All_Opps[[#This Row],[Created Date2]]*1</f>
        <v>45756</v>
      </c>
      <c r="L3739" s="183">
        <f>YEAR(All_Opps[[#This Row],[Created_Date]])</f>
        <v>2025</v>
      </c>
      <c r="M3739" s="184">
        <f>WEEKNUM(All_Opps[[#This Row],[Created_Date]],16)</f>
        <v>15</v>
      </c>
      <c r="N3739" s="182">
        <f>All_Opps[[#This Row],[Close Date]]*1</f>
        <v>45757</v>
      </c>
      <c r="O3739" s="185">
        <f>YEAR(All_Opps[[#This Row],[Close_Date]])</f>
        <v>2025</v>
      </c>
      <c r="P3739" s="183">
        <f>MONTH(All_Opps[[#This Row],[Close Date]])</f>
        <v>4</v>
      </c>
      <c r="Q3739" s="181">
        <f>WEEKNUM(All_Opps[[#This Row],[Close Date]],1)</f>
        <v>15</v>
      </c>
      <c r="R373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39" s="5" t="s">
        <v>7791</v>
      </c>
      <c r="T3739" s="5" t="s">
        <v>7792</v>
      </c>
      <c r="U3739" s="14">
        <v>45757</v>
      </c>
      <c r="V3739" s="360" t="s">
        <v>19</v>
      </c>
      <c r="W3739" s="343">
        <v>2760</v>
      </c>
      <c r="X3739" s="5" t="s">
        <v>13</v>
      </c>
      <c r="Y3739" s="4" t="s">
        <v>328</v>
      </c>
      <c r="Z3739" s="68">
        <v>45756</v>
      </c>
    </row>
    <row r="3740" spans="1:26" ht="12.75" x14ac:dyDescent="0.35">
      <c r="A37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3740" s="181" t="str">
        <f>IF(All_Opps[[#This Row],[WeekMod]]&lt;&gt;"",CONCATENATE(All_Opps[[#This Row],[Opp Year]],"-",TEXT(All_Opps[[#This Row],[WeekMod]],"00#")),"")</f>
        <v>2025-061</v>
      </c>
      <c r="C37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3740" s="181" t="str">
        <f>CONCATENATE(All_Opps[[#This Row],[Opp Year]],"-",TEXT(All_Opps[[#This Row],[Week]],"00#"))</f>
        <v>2025-061</v>
      </c>
      <c r="E3740" s="181">
        <f>IFERROR(VALUE(RIGHT(All_Opps[[#This Row],[Opportunity Name]],2)),"")</f>
        <v>2</v>
      </c>
      <c r="F3740" s="181">
        <f>IFERROR(("20"&amp;LEFT(All_Opps[[#This Row],[Opportunity Name]],2))*1,"")</f>
        <v>2025</v>
      </c>
      <c r="G3740" s="181" t="str">
        <f>MID(All_Opps[[#This Row],[Opportunity Name]],3,2)</f>
        <v>08</v>
      </c>
      <c r="H3740" s="181" t="str">
        <f>LEFT(All_Opps[[#This Row],[Opportunity Name]],7)</f>
        <v>2508 Os</v>
      </c>
      <c r="I3740" s="181" t="str" cm="1">
        <f t="array" ref="I37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40" s="181" t="str">
        <f>YEAR(All_Opps[[#This Row],[Close_Date]])&amp;"-"&amp;TEXT(MONTH(All_Opps[[#This Row],[Close_Date]]),"00")</f>
        <v>2025-02</v>
      </c>
      <c r="K3740" s="182">
        <f>All_Opps[[#This Row],[Created Date2]]*1</f>
        <v>45695</v>
      </c>
      <c r="L3740" s="183">
        <f>YEAR(All_Opps[[#This Row],[Created_Date]])</f>
        <v>2025</v>
      </c>
      <c r="M3740" s="184">
        <f>WEEKNUM(All_Opps[[#This Row],[Created_Date]],16)</f>
        <v>6</v>
      </c>
      <c r="N3740" s="182">
        <f>All_Opps[[#This Row],[Close Date]]*1</f>
        <v>45714</v>
      </c>
      <c r="O3740" s="185">
        <f>YEAR(All_Opps[[#This Row],[Close_Date]])</f>
        <v>2025</v>
      </c>
      <c r="P3740" s="183">
        <f>MONTH(All_Opps[[#This Row],[Close Date]])</f>
        <v>2</v>
      </c>
      <c r="Q3740" s="181">
        <f>WEEKNUM(All_Opps[[#This Row],[Close Date]],1)</f>
        <v>9</v>
      </c>
      <c r="R374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40" s="4" t="s">
        <v>7793</v>
      </c>
      <c r="T3740" s="4" t="s">
        <v>7794</v>
      </c>
      <c r="U3740" s="68">
        <v>45714</v>
      </c>
      <c r="V3740" s="347" t="s">
        <v>18</v>
      </c>
      <c r="W3740" s="342">
        <v>19407</v>
      </c>
      <c r="X3740" s="4" t="s">
        <v>7</v>
      </c>
      <c r="Y3740" s="4" t="s">
        <v>7055</v>
      </c>
      <c r="Z3740" s="68">
        <v>45695</v>
      </c>
    </row>
    <row r="3741" spans="1:26" ht="12.75" x14ac:dyDescent="0.35">
      <c r="A37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3741" s="181" t="str">
        <f>IF(All_Opps[[#This Row],[WeekMod]]&lt;&gt;"",CONCATENATE(All_Opps[[#This Row],[Opp Year]],"-",TEXT(All_Opps[[#This Row],[WeekMod]],"00#")),"")</f>
        <v>2025-068</v>
      </c>
      <c r="C37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3741" s="181" t="str">
        <f>CONCATENATE(All_Opps[[#This Row],[Opp Year]],"-",TEXT(All_Opps[[#This Row],[Week]],"00#"))</f>
        <v>2025-068</v>
      </c>
      <c r="E3741" s="181">
        <f>IFERROR(VALUE(RIGHT(All_Opps[[#This Row],[Opportunity Name]],2)),"")</f>
        <v>4</v>
      </c>
      <c r="F3741" s="181">
        <f>IFERROR(("20"&amp;LEFT(All_Opps[[#This Row],[Opportunity Name]],2))*1,"")</f>
        <v>2025</v>
      </c>
      <c r="G3741" s="181" t="str">
        <f>MID(All_Opps[[#This Row],[Opportunity Name]],3,2)</f>
        <v>06</v>
      </c>
      <c r="H3741" s="181" t="str">
        <f>LEFT(All_Opps[[#This Row],[Opportunity Name]],7)</f>
        <v>2506-27</v>
      </c>
      <c r="I3741" s="181" t="str" cm="1">
        <f t="array" ref="I37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41" s="181" t="str">
        <f>YEAR(All_Opps[[#This Row],[Close_Date]])&amp;"-"&amp;TEXT(MONTH(All_Opps[[#This Row],[Close_Date]]),"00")</f>
        <v>2025-04</v>
      </c>
      <c r="K3741" s="182">
        <f>All_Opps[[#This Row],[Created Date2]]*1</f>
        <v>45758</v>
      </c>
      <c r="L3741" s="183">
        <f>YEAR(All_Opps[[#This Row],[Created_Date]])</f>
        <v>2025</v>
      </c>
      <c r="M3741" s="184">
        <f>WEEKNUM(All_Opps[[#This Row],[Created_Date]],16)</f>
        <v>15</v>
      </c>
      <c r="N3741" s="182">
        <f>All_Opps[[#This Row],[Close Date]]*1</f>
        <v>45766</v>
      </c>
      <c r="O3741" s="185">
        <f>YEAR(All_Opps[[#This Row],[Close_Date]])</f>
        <v>2025</v>
      </c>
      <c r="P3741" s="183">
        <f>MONTH(All_Opps[[#This Row],[Close Date]])</f>
        <v>4</v>
      </c>
      <c r="Q3741" s="181">
        <f>WEEKNUM(All_Opps[[#This Row],[Close Date]],1)</f>
        <v>16</v>
      </c>
      <c r="R374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51</v>
      </c>
      <c r="S3741" s="4" t="s">
        <v>7795</v>
      </c>
      <c r="T3741" s="4" t="s">
        <v>7796</v>
      </c>
      <c r="U3741" s="68">
        <v>45766</v>
      </c>
      <c r="V3741" s="347" t="s">
        <v>19</v>
      </c>
      <c r="W3741" s="342">
        <v>260572</v>
      </c>
      <c r="X3741" s="4" t="s">
        <v>175</v>
      </c>
      <c r="Y3741" s="4" t="s">
        <v>7055</v>
      </c>
      <c r="Z3741" s="68">
        <v>45758</v>
      </c>
    </row>
    <row r="3742" spans="1:26" ht="12.75" x14ac:dyDescent="0.35">
      <c r="A374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742" s="181" t="str">
        <f>IF(All_Opps[[#This Row],[WeekMod]]&lt;&gt;"",CONCATENATE(All_Opps[[#This Row],[Opp Year]],"-",TEXT(All_Opps[[#This Row],[WeekMod]],"00#")),"")</f>
        <v/>
      </c>
      <c r="C37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742" s="181" t="str">
        <f>CONCATENATE(All_Opps[[#This Row],[Opp Year]],"-",TEXT(All_Opps[[#This Row],[Week]],"00#"))</f>
        <v>2027-001</v>
      </c>
      <c r="E3742" s="181">
        <f>IFERROR(VALUE(RIGHT(All_Opps[[#This Row],[Opportunity Name]],2)),"")</f>
        <v>14</v>
      </c>
      <c r="F3742" s="181">
        <f>IFERROR(("20"&amp;LEFT(All_Opps[[#This Row],[Opportunity Name]],2))*1,"")</f>
        <v>2027</v>
      </c>
      <c r="G3742" s="181" t="str">
        <f>MID(All_Opps[[#This Row],[Opportunity Name]],3,2)</f>
        <v>06</v>
      </c>
      <c r="H3742" s="181" t="str">
        <f>LEFT(All_Opps[[#This Row],[Opportunity Name]],7)</f>
        <v>2706-01</v>
      </c>
      <c r="I3742" s="181" t="str" cm="1">
        <f t="array" ref="I37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42" s="181" t="str">
        <f>YEAR(All_Opps[[#This Row],[Close_Date]])&amp;"-"&amp;TEXT(MONTH(All_Opps[[#This Row],[Close_Date]]),"00")</f>
        <v>2025-03</v>
      </c>
      <c r="K3742" s="182">
        <f>All_Opps[[#This Row],[Created Date2]]*1</f>
        <v>45686</v>
      </c>
      <c r="L3742" s="183">
        <f>YEAR(All_Opps[[#This Row],[Created_Date]])</f>
        <v>2025</v>
      </c>
      <c r="M3742" s="184">
        <f>WEEKNUM(All_Opps[[#This Row],[Created_Date]],16)</f>
        <v>5</v>
      </c>
      <c r="N3742" s="182">
        <f>All_Opps[[#This Row],[Close Date]]*1</f>
        <v>45730</v>
      </c>
      <c r="O3742" s="185">
        <f>YEAR(All_Opps[[#This Row],[Close_Date]])</f>
        <v>2025</v>
      </c>
      <c r="P3742" s="183">
        <f>MONTH(All_Opps[[#This Row],[Close Date]])</f>
        <v>3</v>
      </c>
      <c r="Q3742" s="181">
        <f>WEEKNUM(All_Opps[[#This Row],[Close Date]],1)</f>
        <v>11</v>
      </c>
      <c r="R374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853</v>
      </c>
      <c r="S3742" s="5" t="s">
        <v>7797</v>
      </c>
      <c r="T3742" s="5" t="s">
        <v>7798</v>
      </c>
      <c r="U3742" s="14">
        <v>45730</v>
      </c>
      <c r="V3742" s="360" t="s">
        <v>19</v>
      </c>
      <c r="W3742" s="343">
        <v>703095</v>
      </c>
      <c r="X3742" s="5" t="s">
        <v>15</v>
      </c>
      <c r="Y3742" s="4" t="s">
        <v>328</v>
      </c>
      <c r="Z3742" s="68">
        <v>45686</v>
      </c>
    </row>
    <row r="3743" spans="1:26" ht="12.75" x14ac:dyDescent="0.35">
      <c r="A37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3743" s="181" t="str">
        <f>IF(All_Opps[[#This Row],[WeekMod]]&lt;&gt;"",CONCATENATE(All_Opps[[#This Row],[Opp Year]],"-",TEXT(All_Opps[[#This Row],[WeekMod]],"00#")),"")</f>
        <v>2025-069</v>
      </c>
      <c r="C37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3743" s="181" t="str">
        <f>CONCATENATE(All_Opps[[#This Row],[Opp Year]],"-",TEXT(All_Opps[[#This Row],[Week]],"00#"))</f>
        <v>2025-069</v>
      </c>
      <c r="E3743" s="181">
        <f>IFERROR(VALUE(RIGHT(All_Opps[[#This Row],[Opportunity Name]],2)),"")</f>
        <v>2</v>
      </c>
      <c r="F3743" s="181">
        <f>IFERROR(("20"&amp;LEFT(All_Opps[[#This Row],[Opportunity Name]],2))*1,"")</f>
        <v>2025</v>
      </c>
      <c r="G3743" s="181" t="str">
        <f>MID(All_Opps[[#This Row],[Opportunity Name]],3,2)</f>
        <v>10</v>
      </c>
      <c r="H3743" s="181" t="str">
        <f>LEFT(All_Opps[[#This Row],[Opportunity Name]],7)</f>
        <v>2510 Mo</v>
      </c>
      <c r="I3743" s="181" t="str" cm="1">
        <f t="array" ref="I37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43" s="181" t="str">
        <f>YEAR(All_Opps[[#This Row],[Close_Date]])&amp;"-"&amp;TEXT(MONTH(All_Opps[[#This Row],[Close_Date]]),"00")</f>
        <v>2025-04</v>
      </c>
      <c r="K3743" s="182">
        <f>All_Opps[[#This Row],[Created Date2]]*1</f>
        <v>45740</v>
      </c>
      <c r="L3743" s="183">
        <f>YEAR(All_Opps[[#This Row],[Created_Date]])</f>
        <v>2025</v>
      </c>
      <c r="M3743" s="184">
        <f>WEEKNUM(All_Opps[[#This Row],[Created_Date]],16)</f>
        <v>13</v>
      </c>
      <c r="N3743" s="182">
        <f>All_Opps[[#This Row],[Close Date]]*1</f>
        <v>45768</v>
      </c>
      <c r="O3743" s="185">
        <f>YEAR(All_Opps[[#This Row],[Close_Date]])</f>
        <v>2025</v>
      </c>
      <c r="P3743" s="183">
        <f>MONTH(All_Opps[[#This Row],[Close Date]])</f>
        <v>4</v>
      </c>
      <c r="Q3743" s="181">
        <f>WEEKNUM(All_Opps[[#This Row],[Close Date]],1)</f>
        <v>17</v>
      </c>
      <c r="R374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43" s="5" t="s">
        <v>7799</v>
      </c>
      <c r="T3743" s="5" t="s">
        <v>7800</v>
      </c>
      <c r="U3743" s="14">
        <v>45768</v>
      </c>
      <c r="V3743" s="360" t="s">
        <v>21</v>
      </c>
      <c r="W3743" s="343">
        <v>58074</v>
      </c>
      <c r="X3743" s="5" t="s">
        <v>13</v>
      </c>
      <c r="Y3743" s="4" t="s">
        <v>328</v>
      </c>
      <c r="Z3743" s="68">
        <v>45740</v>
      </c>
    </row>
    <row r="3744" spans="1:26" ht="12.75" x14ac:dyDescent="0.35">
      <c r="A37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3744" s="181" t="str">
        <f>IF(All_Opps[[#This Row],[WeekMod]]&lt;&gt;"",CONCATENATE(All_Opps[[#This Row],[Opp Year]],"-",TEXT(All_Opps[[#This Row],[WeekMod]],"00#")),"")</f>
        <v>2025-062</v>
      </c>
      <c r="C37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3744" s="181" t="str">
        <f>CONCATENATE(All_Opps[[#This Row],[Opp Year]],"-",TEXT(All_Opps[[#This Row],[Week]],"00#"))</f>
        <v>2025-062</v>
      </c>
      <c r="E3744" s="181">
        <f>IFERROR(VALUE(RIGHT(All_Opps[[#This Row],[Opportunity Name]],2)),"")</f>
        <v>5</v>
      </c>
      <c r="F3744" s="181">
        <f>IFERROR(("20"&amp;LEFT(All_Opps[[#This Row],[Opportunity Name]],2))*1,"")</f>
        <v>2025</v>
      </c>
      <c r="G3744" s="181" t="str">
        <f>MID(All_Opps[[#This Row],[Opportunity Name]],3,2)</f>
        <v>06</v>
      </c>
      <c r="H3744" s="181" t="str">
        <f>LEFT(All_Opps[[#This Row],[Opportunity Name]],7)</f>
        <v>2506 Du</v>
      </c>
      <c r="I3744" s="181" t="str" cm="1">
        <f t="array" ref="I37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44" s="181" t="str">
        <f>YEAR(All_Opps[[#This Row],[Close_Date]])&amp;"-"&amp;TEXT(MONTH(All_Opps[[#This Row],[Close_Date]]),"00")</f>
        <v>2025-03</v>
      </c>
      <c r="K3744" s="182">
        <f>All_Opps[[#This Row],[Created Date2]]*1</f>
        <v>45713</v>
      </c>
      <c r="L3744" s="183">
        <f>YEAR(All_Opps[[#This Row],[Created_Date]])</f>
        <v>2025</v>
      </c>
      <c r="M3744" s="184">
        <f>WEEKNUM(All_Opps[[#This Row],[Created_Date]],16)</f>
        <v>9</v>
      </c>
      <c r="N3744" s="182">
        <f>All_Opps[[#This Row],[Close Date]]*1</f>
        <v>45723</v>
      </c>
      <c r="O3744" s="185">
        <f>YEAR(All_Opps[[#This Row],[Close_Date]])</f>
        <v>2025</v>
      </c>
      <c r="P3744" s="183">
        <f>MONTH(All_Opps[[#This Row],[Close Date]])</f>
        <v>3</v>
      </c>
      <c r="Q3744" s="181">
        <f>WEEKNUM(All_Opps[[#This Row],[Close Date]],1)</f>
        <v>10</v>
      </c>
      <c r="R374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44" s="4" t="s">
        <v>7801</v>
      </c>
      <c r="T3744" s="4" t="s">
        <v>7802</v>
      </c>
      <c r="U3744" s="68">
        <v>45723</v>
      </c>
      <c r="V3744" s="347" t="s">
        <v>18</v>
      </c>
      <c r="W3744" s="341">
        <v>261728</v>
      </c>
      <c r="X3744" s="4" t="s">
        <v>13</v>
      </c>
      <c r="Y3744" s="4" t="s">
        <v>7055</v>
      </c>
      <c r="Z3744" s="68">
        <v>45713</v>
      </c>
    </row>
    <row r="3745" spans="1:26" ht="12.75" x14ac:dyDescent="0.35">
      <c r="A37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3745" s="181" t="str">
        <f>IF(All_Opps[[#This Row],[WeekMod]]&lt;&gt;"",CONCATENATE(All_Opps[[#This Row],[Opp Year]],"-",TEXT(All_Opps[[#This Row],[WeekMod]],"00#")),"")</f>
        <v>2025-066</v>
      </c>
      <c r="C37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3745" s="181" t="str">
        <f>CONCATENATE(All_Opps[[#This Row],[Opp Year]],"-",TEXT(All_Opps[[#This Row],[Week]],"00#"))</f>
        <v>2025-066</v>
      </c>
      <c r="E3745" s="181">
        <f>IFERROR(VALUE(RIGHT(All_Opps[[#This Row],[Opportunity Name]],2)),"")</f>
        <v>1</v>
      </c>
      <c r="F3745" s="181">
        <f>IFERROR(("20"&amp;LEFT(All_Opps[[#This Row],[Opportunity Name]],2))*1,"")</f>
        <v>2025</v>
      </c>
      <c r="G3745" s="181" t="str">
        <f>MID(All_Opps[[#This Row],[Opportunity Name]],3,2)</f>
        <v>05</v>
      </c>
      <c r="H3745" s="181" t="str">
        <f>LEFT(All_Opps[[#This Row],[Opportunity Name]],7)</f>
        <v>2505 Du</v>
      </c>
      <c r="I3745" s="181" t="str" cm="1">
        <f t="array" ref="I37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45" s="181" t="str">
        <f>YEAR(All_Opps[[#This Row],[Close_Date]])&amp;"-"&amp;TEXT(MONTH(All_Opps[[#This Row],[Close_Date]]),"00")</f>
        <v>2025-04</v>
      </c>
      <c r="K3745" s="182">
        <f>All_Opps[[#This Row],[Created Date2]]*1</f>
        <v>45742</v>
      </c>
      <c r="L3745" s="183">
        <f>YEAR(All_Opps[[#This Row],[Created_Date]])</f>
        <v>2025</v>
      </c>
      <c r="M3745" s="184">
        <f>WEEKNUM(All_Opps[[#This Row],[Created_Date]],16)</f>
        <v>13</v>
      </c>
      <c r="N3745" s="182">
        <f>All_Opps[[#This Row],[Close Date]]*1</f>
        <v>45748</v>
      </c>
      <c r="O3745" s="185">
        <f>YEAR(All_Opps[[#This Row],[Close_Date]])</f>
        <v>2025</v>
      </c>
      <c r="P3745" s="183">
        <f>MONTH(All_Opps[[#This Row],[Close Date]])</f>
        <v>4</v>
      </c>
      <c r="Q3745" s="181">
        <f>WEEKNUM(All_Opps[[#This Row],[Close Date]],1)</f>
        <v>14</v>
      </c>
      <c r="R374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</v>
      </c>
      <c r="S3745" s="5" t="s">
        <v>7803</v>
      </c>
      <c r="T3745" s="5" t="s">
        <v>7804</v>
      </c>
      <c r="U3745" s="14">
        <v>45748</v>
      </c>
      <c r="V3745" s="360" t="s">
        <v>19</v>
      </c>
      <c r="W3745" s="343">
        <v>2466</v>
      </c>
      <c r="X3745" s="5" t="s">
        <v>15</v>
      </c>
      <c r="Y3745" s="4" t="s">
        <v>328</v>
      </c>
      <c r="Z3745" s="68">
        <v>45742</v>
      </c>
    </row>
    <row r="3746" spans="1:26" ht="12.75" x14ac:dyDescent="0.35">
      <c r="A37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3746" s="181" t="str">
        <f>IF(All_Opps[[#This Row],[WeekMod]]&lt;&gt;"",CONCATENATE(All_Opps[[#This Row],[Opp Year]],"-",TEXT(All_Opps[[#This Row],[WeekMod]],"00#")),"")</f>
        <v>2025-066</v>
      </c>
      <c r="C37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3746" s="181" t="str">
        <f>CONCATENATE(All_Opps[[#This Row],[Opp Year]],"-",TEXT(All_Opps[[#This Row],[Week]],"00#"))</f>
        <v>2025-066</v>
      </c>
      <c r="E3746" s="181">
        <f>IFERROR(VALUE(RIGHT(All_Opps[[#This Row],[Opportunity Name]],2)),"")</f>
        <v>2</v>
      </c>
      <c r="F3746" s="181">
        <f>IFERROR(("20"&amp;LEFT(All_Opps[[#This Row],[Opportunity Name]],2))*1,"")</f>
        <v>2025</v>
      </c>
      <c r="G3746" s="181" t="str">
        <f>MID(All_Opps[[#This Row],[Opportunity Name]],3,2)</f>
        <v>05</v>
      </c>
      <c r="H3746" s="181" t="str">
        <f>LEFT(All_Opps[[#This Row],[Opportunity Name]],7)</f>
        <v>2505-16</v>
      </c>
      <c r="I3746" s="181" t="str" cm="1">
        <f t="array" ref="I37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46" s="181" t="str">
        <f>YEAR(All_Opps[[#This Row],[Close_Date]])&amp;"-"&amp;TEXT(MONTH(All_Opps[[#This Row],[Close_Date]]),"00")</f>
        <v>2025-03</v>
      </c>
      <c r="K3746" s="182">
        <f>All_Opps[[#This Row],[Created Date2]]*1</f>
        <v>45747</v>
      </c>
      <c r="L3746" s="183">
        <f>YEAR(All_Opps[[#This Row],[Created_Date]])</f>
        <v>2025</v>
      </c>
      <c r="M3746" s="184">
        <f>WEEKNUM(All_Opps[[#This Row],[Created_Date]],16)</f>
        <v>14</v>
      </c>
      <c r="N3746" s="182">
        <f>All_Opps[[#This Row],[Close Date]]*1</f>
        <v>45746</v>
      </c>
      <c r="O3746" s="185">
        <f>YEAR(All_Opps[[#This Row],[Close_Date]])</f>
        <v>2025</v>
      </c>
      <c r="P3746" s="183">
        <f>MONTH(All_Opps[[#This Row],[Close Date]])</f>
        <v>3</v>
      </c>
      <c r="Q3746" s="181">
        <f>WEEKNUM(All_Opps[[#This Row],[Close Date]],1)</f>
        <v>14</v>
      </c>
      <c r="R374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46" s="5" t="s">
        <v>7805</v>
      </c>
      <c r="T3746" s="5" t="s">
        <v>7806</v>
      </c>
      <c r="U3746" s="14">
        <v>45746</v>
      </c>
      <c r="V3746" s="360" t="s">
        <v>23</v>
      </c>
      <c r="W3746" s="343">
        <v>0</v>
      </c>
      <c r="X3746" s="5" t="s">
        <v>13</v>
      </c>
      <c r="Y3746" s="4" t="s">
        <v>328</v>
      </c>
      <c r="Z3746" s="68">
        <v>45747</v>
      </c>
    </row>
    <row r="3747" spans="1:26" ht="12.75" x14ac:dyDescent="0.35">
      <c r="A37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3747" s="181" t="str">
        <f>IF(All_Opps[[#This Row],[WeekMod]]&lt;&gt;"",CONCATENATE(All_Opps[[#This Row],[Opp Year]],"-",TEXT(All_Opps[[#This Row],[WeekMod]],"00#")),"")</f>
        <v>2025-062</v>
      </c>
      <c r="C37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3747" s="181" t="str">
        <f>CONCATENATE(All_Opps[[#This Row],[Opp Year]],"-",TEXT(All_Opps[[#This Row],[Week]],"00#"))</f>
        <v>2025-062</v>
      </c>
      <c r="E3747" s="181">
        <f>IFERROR(VALUE(RIGHT(All_Opps[[#This Row],[Opportunity Name]],2)),"")</f>
        <v>2</v>
      </c>
      <c r="F3747" s="181">
        <f>IFERROR(("20"&amp;LEFT(All_Opps[[#This Row],[Opportunity Name]],2))*1,"")</f>
        <v>2025</v>
      </c>
      <c r="G3747" s="181" t="str">
        <f>MID(All_Opps[[#This Row],[Opportunity Name]],3,2)</f>
        <v>06</v>
      </c>
      <c r="H3747" s="181" t="str">
        <f>LEFT(All_Opps[[#This Row],[Opportunity Name]],7)</f>
        <v>2506 Vo</v>
      </c>
      <c r="I3747" s="181" t="str" cm="1">
        <f t="array" ref="I37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47" s="181" t="str">
        <f>YEAR(All_Opps[[#This Row],[Close_Date]])&amp;"-"&amp;TEXT(MONTH(All_Opps[[#This Row],[Close_Date]]),"00")</f>
        <v>2025-03</v>
      </c>
      <c r="K3747" s="182">
        <f>All_Opps[[#This Row],[Created Date2]]*1</f>
        <v>45699</v>
      </c>
      <c r="L3747" s="183">
        <f>YEAR(All_Opps[[#This Row],[Created_Date]])</f>
        <v>2025</v>
      </c>
      <c r="M3747" s="184">
        <f>WEEKNUM(All_Opps[[#This Row],[Created_Date]],16)</f>
        <v>7</v>
      </c>
      <c r="N3747" s="182">
        <f>All_Opps[[#This Row],[Close Date]]*1</f>
        <v>45720</v>
      </c>
      <c r="O3747" s="185">
        <f>YEAR(All_Opps[[#This Row],[Close_Date]])</f>
        <v>2025</v>
      </c>
      <c r="P3747" s="183">
        <f>MONTH(All_Opps[[#This Row],[Close Date]])</f>
        <v>3</v>
      </c>
      <c r="Q3747" s="181">
        <f>WEEKNUM(All_Opps[[#This Row],[Close Date]],1)</f>
        <v>10</v>
      </c>
      <c r="R374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47" s="5" t="s">
        <v>7807</v>
      </c>
      <c r="T3747" s="5" t="s">
        <v>7808</v>
      </c>
      <c r="U3747" s="14">
        <v>45720</v>
      </c>
      <c r="V3747" s="360" t="s">
        <v>18</v>
      </c>
      <c r="W3747" s="343">
        <v>86194</v>
      </c>
      <c r="X3747" s="5" t="s">
        <v>13</v>
      </c>
      <c r="Y3747" s="4" t="s">
        <v>328</v>
      </c>
      <c r="Z3747" s="68">
        <v>45699</v>
      </c>
    </row>
    <row r="3748" spans="1:26" ht="12.75" x14ac:dyDescent="0.35">
      <c r="A37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3748" s="181" t="str">
        <f>IF(All_Opps[[#This Row],[WeekMod]]&lt;&gt;"",CONCATENATE(All_Opps[[#This Row],[Opp Year]],"-",TEXT(All_Opps[[#This Row],[WeekMod]],"00#")),"")</f>
        <v>2026-017</v>
      </c>
      <c r="C37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3748" s="181" t="str">
        <f>CONCATENATE(All_Opps[[#This Row],[Opp Year]],"-",TEXT(All_Opps[[#This Row],[Week]],"00#"))</f>
        <v>2026-017</v>
      </c>
      <c r="E3748" s="181">
        <f>IFERROR(VALUE(RIGHT(All_Opps[[#This Row],[Opportunity Name]],2)),"")</f>
        <v>2</v>
      </c>
      <c r="F3748" s="181">
        <f>IFERROR(("20"&amp;LEFT(All_Opps[[#This Row],[Opportunity Name]],2))*1,"")</f>
        <v>2026</v>
      </c>
      <c r="G3748" s="181" t="str">
        <f>MID(All_Opps[[#This Row],[Opportunity Name]],3,2)</f>
        <v>08</v>
      </c>
      <c r="H3748" s="181" t="str">
        <f>LEFT(All_Opps[[#This Row],[Opportunity Name]],7)</f>
        <v>2608 Gr</v>
      </c>
      <c r="I3748" s="181" t="str" cm="1">
        <f t="array" ref="I37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48" s="181" t="str">
        <f>YEAR(All_Opps[[#This Row],[Close_Date]])&amp;"-"&amp;TEXT(MONTH(All_Opps[[#This Row],[Close_Date]]),"00")</f>
        <v>2025-04</v>
      </c>
      <c r="K3748" s="182">
        <f>All_Opps[[#This Row],[Created Date2]]*1</f>
        <v>45699</v>
      </c>
      <c r="L3748" s="183">
        <f>YEAR(All_Opps[[#This Row],[Created_Date]])</f>
        <v>2025</v>
      </c>
      <c r="M3748" s="184">
        <f>WEEKNUM(All_Opps[[#This Row],[Created_Date]],16)</f>
        <v>7</v>
      </c>
      <c r="N3748" s="182">
        <f>All_Opps[[#This Row],[Close Date]]*1</f>
        <v>45773</v>
      </c>
      <c r="O3748" s="185">
        <f>YEAR(All_Opps[[#This Row],[Close_Date]])</f>
        <v>2025</v>
      </c>
      <c r="P3748" s="183">
        <f>MONTH(All_Opps[[#This Row],[Close Date]])</f>
        <v>4</v>
      </c>
      <c r="Q3748" s="181">
        <f>WEEKNUM(All_Opps[[#This Row],[Close Date]],1)</f>
        <v>17</v>
      </c>
      <c r="R374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48" s="4" t="s">
        <v>7809</v>
      </c>
      <c r="T3748" s="4" t="s">
        <v>7810</v>
      </c>
      <c r="U3748" s="68">
        <v>45773</v>
      </c>
      <c r="V3748" s="347" t="s">
        <v>21</v>
      </c>
      <c r="W3748" s="342">
        <v>61417</v>
      </c>
      <c r="X3748" s="4" t="s">
        <v>15</v>
      </c>
      <c r="Y3748" s="4" t="s">
        <v>7108</v>
      </c>
      <c r="Z3748" s="68">
        <v>45699</v>
      </c>
    </row>
    <row r="3749" spans="1:26" ht="12.75" x14ac:dyDescent="0.35">
      <c r="A37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3749" s="181" t="str">
        <f>IF(All_Opps[[#This Row],[WeekMod]]&lt;&gt;"",CONCATENATE(All_Opps[[#This Row],[Opp Year]],"-",TEXT(All_Opps[[#This Row],[WeekMod]],"00#")),"")</f>
        <v>2026-015</v>
      </c>
      <c r="C37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3749" s="181" t="str">
        <f>CONCATENATE(All_Opps[[#This Row],[Opp Year]],"-",TEXT(All_Opps[[#This Row],[Week]],"00#"))</f>
        <v>2026-015</v>
      </c>
      <c r="E3749" s="181">
        <f>IFERROR(VALUE(RIGHT(All_Opps[[#This Row],[Opportunity Name]],2)),"")</f>
        <v>6</v>
      </c>
      <c r="F3749" s="181">
        <f>IFERROR(("20"&amp;LEFT(All_Opps[[#This Row],[Opportunity Name]],2))*1,"")</f>
        <v>2026</v>
      </c>
      <c r="G3749" s="181" t="str">
        <f>MID(All_Opps[[#This Row],[Opportunity Name]],3,2)</f>
        <v>06</v>
      </c>
      <c r="H3749" s="181" t="str">
        <f>LEFT(All_Opps[[#This Row],[Opportunity Name]],7)</f>
        <v>2606 Oa</v>
      </c>
      <c r="I3749" s="181" t="str" cm="1">
        <f t="array" ref="I37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49" s="181" t="str">
        <f>YEAR(All_Opps[[#This Row],[Close_Date]])&amp;"-"&amp;TEXT(MONTH(All_Opps[[#This Row],[Close_Date]]),"00")</f>
        <v>2025-04</v>
      </c>
      <c r="K3749" s="182">
        <f>All_Opps[[#This Row],[Created Date2]]*1</f>
        <v>45748</v>
      </c>
      <c r="L3749" s="183">
        <f>YEAR(All_Opps[[#This Row],[Created_Date]])</f>
        <v>2025</v>
      </c>
      <c r="M3749" s="184">
        <f>WEEKNUM(All_Opps[[#This Row],[Created_Date]],16)</f>
        <v>14</v>
      </c>
      <c r="N3749" s="182">
        <f>All_Opps[[#This Row],[Close Date]]*1</f>
        <v>45755</v>
      </c>
      <c r="O3749" s="185">
        <f>YEAR(All_Opps[[#This Row],[Close_Date]])</f>
        <v>2025</v>
      </c>
      <c r="P3749" s="183">
        <f>MONTH(All_Opps[[#This Row],[Close Date]])</f>
        <v>4</v>
      </c>
      <c r="Q3749" s="181">
        <f>WEEKNUM(All_Opps[[#This Row],[Close Date]],1)</f>
        <v>15</v>
      </c>
      <c r="R374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49" s="5" t="s">
        <v>7811</v>
      </c>
      <c r="T3749" s="5" t="s">
        <v>7812</v>
      </c>
      <c r="U3749" s="14">
        <v>45755</v>
      </c>
      <c r="V3749" s="360" t="s">
        <v>18</v>
      </c>
      <c r="W3749" s="343">
        <v>233996</v>
      </c>
      <c r="X3749" s="5" t="s">
        <v>175</v>
      </c>
      <c r="Y3749" s="4" t="s">
        <v>328</v>
      </c>
      <c r="Z3749" s="68">
        <v>45748</v>
      </c>
    </row>
    <row r="3750" spans="1:26" ht="12.75" x14ac:dyDescent="0.35">
      <c r="A37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3750" s="181" t="str">
        <f>IF(All_Opps[[#This Row],[WeekMod]]&lt;&gt;"",CONCATENATE(All_Opps[[#This Row],[Opp Year]],"-",TEXT(All_Opps[[#This Row],[WeekMod]],"00#")),"")</f>
        <v>2025-064</v>
      </c>
      <c r="C37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3750" s="181" t="str">
        <f>CONCATENATE(All_Opps[[#This Row],[Opp Year]],"-",TEXT(All_Opps[[#This Row],[Week]],"00#"))</f>
        <v>2025-064</v>
      </c>
      <c r="E3750" s="181">
        <f>IFERROR(VALUE(RIGHT(All_Opps[[#This Row],[Opportunity Name]],2)),"")</f>
        <v>2</v>
      </c>
      <c r="F3750" s="181">
        <f>IFERROR(("20"&amp;LEFT(All_Opps[[#This Row],[Opportunity Name]],2))*1,"")</f>
        <v>2025</v>
      </c>
      <c r="G3750" s="181" t="str">
        <f>MID(All_Opps[[#This Row],[Opportunity Name]],3,2)</f>
        <v>08</v>
      </c>
      <c r="H3750" s="181" t="str">
        <f>LEFT(All_Opps[[#This Row],[Opportunity Name]],7)</f>
        <v>2508 Du</v>
      </c>
      <c r="I3750" s="181" t="str" cm="1">
        <f t="array" ref="I37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50" s="181" t="str">
        <f>YEAR(All_Opps[[#This Row],[Close_Date]])&amp;"-"&amp;TEXT(MONTH(All_Opps[[#This Row],[Close_Date]]),"00")</f>
        <v>2025-03</v>
      </c>
      <c r="K3750" s="182">
        <f>All_Opps[[#This Row],[Created Date2]]*1</f>
        <v>45720</v>
      </c>
      <c r="L3750" s="183">
        <f>YEAR(All_Opps[[#This Row],[Created_Date]])</f>
        <v>2025</v>
      </c>
      <c r="M3750" s="184">
        <f>WEEKNUM(All_Opps[[#This Row],[Created_Date]],16)</f>
        <v>10</v>
      </c>
      <c r="N3750" s="182">
        <f>All_Opps[[#This Row],[Close Date]]*1</f>
        <v>45733</v>
      </c>
      <c r="O3750" s="185">
        <f>YEAR(All_Opps[[#This Row],[Close_Date]])</f>
        <v>2025</v>
      </c>
      <c r="P3750" s="183">
        <f>MONTH(All_Opps[[#This Row],[Close Date]])</f>
        <v>3</v>
      </c>
      <c r="Q3750" s="181">
        <f>WEEKNUM(All_Opps[[#This Row],[Close Date]],1)</f>
        <v>12</v>
      </c>
      <c r="R375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50" s="4" t="s">
        <v>7813</v>
      </c>
      <c r="T3750" s="4" t="s">
        <v>7814</v>
      </c>
      <c r="U3750" s="68">
        <v>45733</v>
      </c>
      <c r="V3750" s="347" t="s">
        <v>18</v>
      </c>
      <c r="W3750" s="342">
        <v>135777</v>
      </c>
      <c r="X3750" s="4" t="s">
        <v>13</v>
      </c>
      <c r="Y3750" s="4" t="s">
        <v>1285</v>
      </c>
      <c r="Z3750" s="68">
        <v>45720</v>
      </c>
    </row>
    <row r="3751" spans="1:26" ht="12.75" x14ac:dyDescent="0.35">
      <c r="A37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3751" s="181" t="str">
        <f>IF(All_Opps[[#This Row],[WeekMod]]&lt;&gt;"",CONCATENATE(All_Opps[[#This Row],[Opp Year]],"-",TEXT(All_Opps[[#This Row],[WeekMod]],"00#")),"")</f>
        <v>2025-065</v>
      </c>
      <c r="C37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3751" s="181" t="str">
        <f>CONCATENATE(All_Opps[[#This Row],[Opp Year]],"-",TEXT(All_Opps[[#This Row],[Week]],"00#"))</f>
        <v>2025-065</v>
      </c>
      <c r="E3751" s="181">
        <f>IFERROR(VALUE(RIGHT(All_Opps[[#This Row],[Opportunity Name]],2)),"")</f>
        <v>1</v>
      </c>
      <c r="F3751" s="181">
        <f>IFERROR(("20"&amp;LEFT(All_Opps[[#This Row],[Opportunity Name]],2))*1,"")</f>
        <v>2025</v>
      </c>
      <c r="G3751" s="181" t="str">
        <f>MID(All_Opps[[#This Row],[Opportunity Name]],3,2)</f>
        <v>06</v>
      </c>
      <c r="H3751" s="181" t="str">
        <f>LEFT(All_Opps[[#This Row],[Opportunity Name]],7)</f>
        <v>2506 Fe</v>
      </c>
      <c r="I3751" s="181" t="str" cm="1">
        <f t="array" ref="I37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51" s="181" t="str">
        <f>YEAR(All_Opps[[#This Row],[Close_Date]])&amp;"-"&amp;TEXT(MONTH(All_Opps[[#This Row],[Close_Date]]),"00")</f>
        <v>2025-03</v>
      </c>
      <c r="K3751" s="182">
        <f>All_Opps[[#This Row],[Created Date2]]*1</f>
        <v>45728</v>
      </c>
      <c r="L3751" s="183">
        <f>YEAR(All_Opps[[#This Row],[Created_Date]])</f>
        <v>2025</v>
      </c>
      <c r="M3751" s="184">
        <f>WEEKNUM(All_Opps[[#This Row],[Created_Date]],16)</f>
        <v>11</v>
      </c>
      <c r="N3751" s="182">
        <f>All_Opps[[#This Row],[Close Date]]*1</f>
        <v>45740</v>
      </c>
      <c r="O3751" s="185">
        <f>YEAR(All_Opps[[#This Row],[Close_Date]])</f>
        <v>2025</v>
      </c>
      <c r="P3751" s="183">
        <f>MONTH(All_Opps[[#This Row],[Close Date]])</f>
        <v>3</v>
      </c>
      <c r="Q3751" s="181">
        <f>WEEKNUM(All_Opps[[#This Row],[Close Date]],1)</f>
        <v>13</v>
      </c>
      <c r="R37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51" s="4" t="s">
        <v>7815</v>
      </c>
      <c r="T3751" s="4" t="s">
        <v>7816</v>
      </c>
      <c r="U3751" s="68">
        <v>45740</v>
      </c>
      <c r="V3751" s="347" t="s">
        <v>18</v>
      </c>
      <c r="W3751" s="342">
        <v>35522</v>
      </c>
      <c r="X3751" s="4" t="s">
        <v>24</v>
      </c>
      <c r="Y3751" s="4" t="s">
        <v>1285</v>
      </c>
      <c r="Z3751" s="68">
        <v>45728</v>
      </c>
    </row>
    <row r="3752" spans="1:26" ht="12.75" x14ac:dyDescent="0.35">
      <c r="A37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12</v>
      </c>
      <c r="B3752" s="181" t="str">
        <f>IF(All_Opps[[#This Row],[WeekMod]]&lt;&gt;"",CONCATENATE(All_Opps[[#This Row],[Opp Year]],"-",TEXT(All_Opps[[#This Row],[WeekMod]],"00#")),"")</f>
        <v>2026-012</v>
      </c>
      <c r="C37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12</v>
      </c>
      <c r="D3752" s="181" t="str">
        <f>CONCATENATE(All_Opps[[#This Row],[Opp Year]],"-",TEXT(All_Opps[[#This Row],[Week]],"00#"))</f>
        <v>2026-012</v>
      </c>
      <c r="E3752" s="181">
        <f>IFERROR(VALUE(RIGHT(All_Opps[[#This Row],[Opportunity Name]],2)),"")</f>
        <v>2</v>
      </c>
      <c r="F3752" s="181">
        <f>IFERROR(("20"&amp;LEFT(All_Opps[[#This Row],[Opportunity Name]],2))*1,"")</f>
        <v>2026</v>
      </c>
      <c r="G3752" s="181" t="str">
        <f>MID(All_Opps[[#This Row],[Opportunity Name]],3,2)</f>
        <v>08</v>
      </c>
      <c r="H3752" s="181" t="str">
        <f>LEFT(All_Opps[[#This Row],[Opportunity Name]],7)</f>
        <v>2608-02</v>
      </c>
      <c r="I3752" s="181" t="str" cm="1">
        <f t="array" ref="I37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52" s="181" t="str">
        <f>YEAR(All_Opps[[#This Row],[Close_Date]])&amp;"-"&amp;TEXT(MONTH(All_Opps[[#This Row],[Close_Date]]),"00")</f>
        <v>2025-03</v>
      </c>
      <c r="K3752" s="182">
        <f>All_Opps[[#This Row],[Created Date2]]*1</f>
        <v>45728</v>
      </c>
      <c r="L3752" s="183">
        <f>YEAR(All_Opps[[#This Row],[Created_Date]])</f>
        <v>2025</v>
      </c>
      <c r="M3752" s="184">
        <f>WEEKNUM(All_Opps[[#This Row],[Created_Date]],16)</f>
        <v>11</v>
      </c>
      <c r="N3752" s="182">
        <f>All_Opps[[#This Row],[Close Date]]*1</f>
        <v>45733</v>
      </c>
      <c r="O3752" s="185">
        <f>YEAR(All_Opps[[#This Row],[Close_Date]])</f>
        <v>2025</v>
      </c>
      <c r="P3752" s="183">
        <f>MONTH(All_Opps[[#This Row],[Close Date]])</f>
        <v>3</v>
      </c>
      <c r="Q3752" s="181">
        <f>WEEKNUM(All_Opps[[#This Row],[Close Date]],1)</f>
        <v>12</v>
      </c>
      <c r="R375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507</v>
      </c>
      <c r="S3752" s="5" t="s">
        <v>7817</v>
      </c>
      <c r="T3752" s="5" t="s">
        <v>7818</v>
      </c>
      <c r="U3752" s="14">
        <v>45733</v>
      </c>
      <c r="V3752" s="360" t="s">
        <v>19</v>
      </c>
      <c r="W3752" s="343">
        <v>132723</v>
      </c>
      <c r="X3752" s="5" t="s">
        <v>159</v>
      </c>
      <c r="Y3752" s="4" t="s">
        <v>328</v>
      </c>
      <c r="Z3752" s="68">
        <v>45728</v>
      </c>
    </row>
    <row r="3753" spans="1:26" ht="12.75" x14ac:dyDescent="0.35">
      <c r="A37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3753" s="181" t="str">
        <f>IF(All_Opps[[#This Row],[WeekMod]]&lt;&gt;"",CONCATENATE(All_Opps[[#This Row],[Opp Year]],"-",TEXT(All_Opps[[#This Row],[WeekMod]],"00#")),"")</f>
        <v>2026-010</v>
      </c>
      <c r="C37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3753" s="181" t="str">
        <f>CONCATENATE(All_Opps[[#This Row],[Opp Year]],"-",TEXT(All_Opps[[#This Row],[Week]],"00#"))</f>
        <v>2026-010</v>
      </c>
      <c r="E3753" s="181">
        <f>IFERROR(VALUE(RIGHT(All_Opps[[#This Row],[Opportunity Name]],2)),"")</f>
        <v>12</v>
      </c>
      <c r="F3753" s="181">
        <f>IFERROR(("20"&amp;LEFT(All_Opps[[#This Row],[Opportunity Name]],2))*1,"")</f>
        <v>2026</v>
      </c>
      <c r="G3753" s="181" t="str">
        <f>MID(All_Opps[[#This Row],[Opportunity Name]],3,2)</f>
        <v>02</v>
      </c>
      <c r="H3753" s="181" t="str">
        <f>LEFT(All_Opps[[#This Row],[Opportunity Name]],7)</f>
        <v>2602 Ga</v>
      </c>
      <c r="I3753" s="181" t="str" cm="1">
        <f t="array" ref="I37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53" s="181" t="str">
        <f>YEAR(All_Opps[[#This Row],[Close_Date]])&amp;"-"&amp;TEXT(MONTH(All_Opps[[#This Row],[Close_Date]]),"00")</f>
        <v>2025-03</v>
      </c>
      <c r="K3753" s="182">
        <f>All_Opps[[#This Row],[Created Date2]]*1</f>
        <v>45725</v>
      </c>
      <c r="L3753" s="183">
        <f>YEAR(All_Opps[[#This Row],[Created_Date]])</f>
        <v>2025</v>
      </c>
      <c r="M3753" s="184">
        <f>WEEKNUM(All_Opps[[#This Row],[Created_Date]],16)</f>
        <v>11</v>
      </c>
      <c r="N3753" s="182">
        <f>All_Opps[[#This Row],[Close Date]]*1</f>
        <v>45724</v>
      </c>
      <c r="O3753" s="185">
        <f>YEAR(All_Opps[[#This Row],[Close_Date]])</f>
        <v>2025</v>
      </c>
      <c r="P3753" s="183">
        <f>MONTH(All_Opps[[#This Row],[Close Date]])</f>
        <v>3</v>
      </c>
      <c r="Q3753" s="181">
        <f>WEEKNUM(All_Opps[[#This Row],[Close Date]],1)</f>
        <v>10</v>
      </c>
      <c r="R375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53" s="4" t="s">
        <v>7819</v>
      </c>
      <c r="T3753" s="4" t="s">
        <v>7820</v>
      </c>
      <c r="U3753" s="68">
        <v>45724</v>
      </c>
      <c r="V3753" s="347" t="s">
        <v>18</v>
      </c>
      <c r="W3753" s="342">
        <v>67763</v>
      </c>
      <c r="X3753" s="4" t="s">
        <v>11</v>
      </c>
      <c r="Y3753" s="4" t="s">
        <v>1285</v>
      </c>
      <c r="Z3753" s="68">
        <v>45725</v>
      </c>
    </row>
    <row r="3754" spans="1:26" ht="12.75" x14ac:dyDescent="0.35">
      <c r="A37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3754" s="181" t="str">
        <f>IF(All_Opps[[#This Row],[WeekMod]]&lt;&gt;"",CONCATENATE(All_Opps[[#This Row],[Opp Year]],"-",TEXT(All_Opps[[#This Row],[WeekMod]],"00#")),"")</f>
        <v>2025-064</v>
      </c>
      <c r="C37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3754" s="181" t="str">
        <f>CONCATENATE(All_Opps[[#This Row],[Opp Year]],"-",TEXT(All_Opps[[#This Row],[Week]],"00#"))</f>
        <v>2025-064</v>
      </c>
      <c r="E3754" s="181">
        <f>IFERROR(VALUE(RIGHT(All_Opps[[#This Row],[Opportunity Name]],2)),"")</f>
        <v>2</v>
      </c>
      <c r="F3754" s="181">
        <f>IFERROR(("20"&amp;LEFT(All_Opps[[#This Row],[Opportunity Name]],2))*1,"")</f>
        <v>2025</v>
      </c>
      <c r="G3754" s="181" t="str">
        <f>MID(All_Opps[[#This Row],[Opportunity Name]],3,2)</f>
        <v>12</v>
      </c>
      <c r="H3754" s="181" t="str">
        <f>LEFT(All_Opps[[#This Row],[Opportunity Name]],7)</f>
        <v>2512 Ta</v>
      </c>
      <c r="I3754" s="181" t="str" cm="1">
        <f t="array" ref="I37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54" s="181" t="str">
        <f>YEAR(All_Opps[[#This Row],[Close_Date]])&amp;"-"&amp;TEXT(MONTH(All_Opps[[#This Row],[Close_Date]]),"00")</f>
        <v>2025-03</v>
      </c>
      <c r="K3754" s="182">
        <f>All_Opps[[#This Row],[Created Date2]]*1</f>
        <v>45726</v>
      </c>
      <c r="L3754" s="183">
        <f>YEAR(All_Opps[[#This Row],[Created_Date]])</f>
        <v>2025</v>
      </c>
      <c r="M3754" s="184">
        <f>WEEKNUM(All_Opps[[#This Row],[Created_Date]],16)</f>
        <v>11</v>
      </c>
      <c r="N3754" s="182">
        <f>All_Opps[[#This Row],[Close Date]]*1</f>
        <v>45736</v>
      </c>
      <c r="O3754" s="185">
        <f>YEAR(All_Opps[[#This Row],[Close_Date]])</f>
        <v>2025</v>
      </c>
      <c r="P3754" s="183">
        <f>MONTH(All_Opps[[#This Row],[Close Date]])</f>
        <v>3</v>
      </c>
      <c r="Q3754" s="181">
        <f>WEEKNUM(All_Opps[[#This Row],[Close Date]],1)</f>
        <v>12</v>
      </c>
      <c r="R375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54" s="4" t="s">
        <v>7821</v>
      </c>
      <c r="T3754" s="4" t="s">
        <v>7822</v>
      </c>
      <c r="U3754" s="68">
        <v>45736</v>
      </c>
      <c r="V3754" s="347" t="s">
        <v>18</v>
      </c>
      <c r="W3754" s="342">
        <v>53082</v>
      </c>
      <c r="X3754" s="4" t="s">
        <v>11</v>
      </c>
      <c r="Y3754" s="4" t="s">
        <v>7055</v>
      </c>
      <c r="Z3754" s="68">
        <v>45726</v>
      </c>
    </row>
    <row r="3755" spans="1:26" ht="12.75" x14ac:dyDescent="0.35">
      <c r="A37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14</v>
      </c>
      <c r="B3755" s="181" t="str">
        <f>IF(All_Opps[[#This Row],[WeekMod]]&lt;&gt;"",CONCATENATE(All_Opps[[#This Row],[Opp Year]],"-",TEXT(All_Opps[[#This Row],[WeekMod]],"00#")),"")</f>
        <v>2026-014</v>
      </c>
      <c r="C37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14</v>
      </c>
      <c r="D3755" s="181" t="str">
        <f>CONCATENATE(All_Opps[[#This Row],[Opp Year]],"-",TEXT(All_Opps[[#This Row],[Week]],"00#"))</f>
        <v>2026-014</v>
      </c>
      <c r="E3755" s="181">
        <f>IFERROR(VALUE(RIGHT(All_Opps[[#This Row],[Opportunity Name]],2)),"")</f>
        <v>6</v>
      </c>
      <c r="F3755" s="181">
        <f>IFERROR(("20"&amp;LEFT(All_Opps[[#This Row],[Opportunity Name]],2))*1,"")</f>
        <v>2026</v>
      </c>
      <c r="G3755" s="181" t="str">
        <f>MID(All_Opps[[#This Row],[Opportunity Name]],3,2)</f>
        <v>05</v>
      </c>
      <c r="H3755" s="181" t="str">
        <f>LEFT(All_Opps[[#This Row],[Opportunity Name]],7)</f>
        <v>2605-03</v>
      </c>
      <c r="I3755" s="181" t="str" cm="1">
        <f t="array" ref="I37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55" s="181" t="str">
        <f>YEAR(All_Opps[[#This Row],[Close_Date]])&amp;"-"&amp;TEXT(MONTH(All_Opps[[#This Row],[Close_Date]]),"00")</f>
        <v>2025-03</v>
      </c>
      <c r="K3755" s="182">
        <f>All_Opps[[#This Row],[Created Date2]]*1</f>
        <v>45737</v>
      </c>
      <c r="L3755" s="183">
        <f>YEAR(All_Opps[[#This Row],[Created_Date]])</f>
        <v>2025</v>
      </c>
      <c r="M3755" s="184">
        <f>WEEKNUM(All_Opps[[#This Row],[Created_Date]],16)</f>
        <v>12</v>
      </c>
      <c r="N3755" s="182">
        <f>All_Opps[[#This Row],[Close Date]]*1</f>
        <v>45746</v>
      </c>
      <c r="O3755" s="185">
        <f>YEAR(All_Opps[[#This Row],[Close_Date]])</f>
        <v>2025</v>
      </c>
      <c r="P3755" s="183">
        <f>MONTH(All_Opps[[#This Row],[Close Date]])</f>
        <v>3</v>
      </c>
      <c r="Q3755" s="181">
        <f>WEEKNUM(All_Opps[[#This Row],[Close Date]],1)</f>
        <v>14</v>
      </c>
      <c r="R375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406</v>
      </c>
      <c r="S3755" s="5" t="s">
        <v>7823</v>
      </c>
      <c r="T3755" s="5" t="s">
        <v>7824</v>
      </c>
      <c r="U3755" s="14">
        <v>45746</v>
      </c>
      <c r="V3755" s="360" t="s">
        <v>19</v>
      </c>
      <c r="W3755" s="343">
        <v>113146</v>
      </c>
      <c r="X3755" s="5" t="s">
        <v>13</v>
      </c>
      <c r="Y3755" s="4" t="s">
        <v>328</v>
      </c>
      <c r="Z3755" s="68">
        <v>45737</v>
      </c>
    </row>
    <row r="3756" spans="1:26" ht="12.75" x14ac:dyDescent="0.35">
      <c r="A37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3756" s="181" t="str">
        <f>IF(All_Opps[[#This Row],[WeekMod]]&lt;&gt;"",CONCATENATE(All_Opps[[#This Row],[Opp Year]],"-",TEXT(All_Opps[[#This Row],[WeekMod]],"00#")),"")</f>
        <v>2025-066</v>
      </c>
      <c r="C37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3756" s="181" t="str">
        <f>CONCATENATE(All_Opps[[#This Row],[Opp Year]],"-",TEXT(All_Opps[[#This Row],[Week]],"00#"))</f>
        <v>2025-066</v>
      </c>
      <c r="E3756" s="181">
        <f>IFERROR(VALUE(RIGHT(All_Opps[[#This Row],[Opportunity Name]],2)),"")</f>
        <v>4</v>
      </c>
      <c r="F3756" s="181">
        <f>IFERROR(("20"&amp;LEFT(All_Opps[[#This Row],[Opportunity Name]],2))*1,"")</f>
        <v>2025</v>
      </c>
      <c r="G3756" s="181" t="str">
        <f>MID(All_Opps[[#This Row],[Opportunity Name]],3,2)</f>
        <v>08</v>
      </c>
      <c r="H3756" s="181" t="str">
        <f>LEFT(All_Opps[[#This Row],[Opportunity Name]],7)</f>
        <v>2508-21</v>
      </c>
      <c r="I3756" s="181" t="str" cm="1">
        <f t="array" ref="I37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56" s="181" t="str">
        <f>YEAR(All_Opps[[#This Row],[Close_Date]])&amp;"-"&amp;TEXT(MONTH(All_Opps[[#This Row],[Close_Date]]),"00")</f>
        <v>2025-03</v>
      </c>
      <c r="K3756" s="182">
        <f>All_Opps[[#This Row],[Created Date2]]*1</f>
        <v>45652</v>
      </c>
      <c r="L3756" s="183">
        <f>YEAR(All_Opps[[#This Row],[Created_Date]])</f>
        <v>2024</v>
      </c>
      <c r="M3756" s="184">
        <f>WEEKNUM(All_Opps[[#This Row],[Created_Date]],16)</f>
        <v>52</v>
      </c>
      <c r="N3756" s="182">
        <f>All_Opps[[#This Row],[Close Date]]*1</f>
        <v>45746</v>
      </c>
      <c r="O3756" s="185">
        <f>YEAR(All_Opps[[#This Row],[Close_Date]])</f>
        <v>2025</v>
      </c>
      <c r="P3756" s="183">
        <f>MONTH(All_Opps[[#This Row],[Close Date]])</f>
        <v>3</v>
      </c>
      <c r="Q3756" s="181">
        <f>WEEKNUM(All_Opps[[#This Row],[Close Date]],1)</f>
        <v>14</v>
      </c>
      <c r="R375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218</v>
      </c>
      <c r="S3756" s="4" t="s">
        <v>7825</v>
      </c>
      <c r="T3756" s="4" t="s">
        <v>7826</v>
      </c>
      <c r="U3756" s="68">
        <v>45746</v>
      </c>
      <c r="V3756" s="347" t="s">
        <v>19</v>
      </c>
      <c r="W3756" s="342">
        <v>80604</v>
      </c>
      <c r="X3756" s="4" t="s">
        <v>175</v>
      </c>
      <c r="Y3756" s="4" t="s">
        <v>7055</v>
      </c>
      <c r="Z3756" s="68">
        <v>45652</v>
      </c>
    </row>
    <row r="3757" spans="1:26" ht="12.75" x14ac:dyDescent="0.35">
      <c r="A37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3757" s="181" t="str">
        <f>IF(All_Opps[[#This Row],[WeekMod]]&lt;&gt;"",CONCATENATE(All_Opps[[#This Row],[Opp Year]],"-",TEXT(All_Opps[[#This Row],[WeekMod]],"00#")),"")</f>
        <v>2026-017</v>
      </c>
      <c r="C37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3757" s="181" t="str">
        <f>CONCATENATE(All_Opps[[#This Row],[Opp Year]],"-",TEXT(All_Opps[[#This Row],[Week]],"00#"))</f>
        <v>2026-017</v>
      </c>
      <c r="E3757" s="181">
        <f>IFERROR(VALUE(RIGHT(All_Opps[[#This Row],[Opportunity Name]],2)),"")</f>
        <v>2</v>
      </c>
      <c r="F3757" s="181">
        <f>IFERROR(("20"&amp;LEFT(All_Opps[[#This Row],[Opportunity Name]],2))*1,"")</f>
        <v>2026</v>
      </c>
      <c r="G3757" s="181" t="str">
        <f>MID(All_Opps[[#This Row],[Opportunity Name]],3,2)</f>
        <v>07</v>
      </c>
      <c r="H3757" s="181" t="str">
        <f>LEFT(All_Opps[[#This Row],[Opportunity Name]],7)</f>
        <v>2607-01</v>
      </c>
      <c r="I3757" s="181" t="str" cm="1">
        <f t="array" ref="I37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57" s="181" t="str">
        <f>YEAR(All_Opps[[#This Row],[Close_Date]])&amp;"-"&amp;TEXT(MONTH(All_Opps[[#This Row],[Close_Date]]),"00")</f>
        <v>2025-04</v>
      </c>
      <c r="K3757" s="182">
        <f>All_Opps[[#This Row],[Created Date2]]*1</f>
        <v>45735</v>
      </c>
      <c r="L3757" s="183">
        <f>YEAR(All_Opps[[#This Row],[Created_Date]])</f>
        <v>2025</v>
      </c>
      <c r="M3757" s="184">
        <f>WEEKNUM(All_Opps[[#This Row],[Created_Date]],16)</f>
        <v>12</v>
      </c>
      <c r="N3757" s="182">
        <f>All_Opps[[#This Row],[Close Date]]*1</f>
        <v>45772</v>
      </c>
      <c r="O3757" s="185">
        <f>YEAR(All_Opps[[#This Row],[Close_Date]])</f>
        <v>2025</v>
      </c>
      <c r="P3757" s="183">
        <f>MONTH(All_Opps[[#This Row],[Close Date]])</f>
        <v>4</v>
      </c>
      <c r="Q3757" s="181">
        <f>WEEKNUM(All_Opps[[#This Row],[Close Date]],1)</f>
        <v>17</v>
      </c>
      <c r="R375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469</v>
      </c>
      <c r="S3757" s="5" t="s">
        <v>7827</v>
      </c>
      <c r="T3757" s="5" t="s">
        <v>7828</v>
      </c>
      <c r="U3757" s="14">
        <v>45772</v>
      </c>
      <c r="V3757" s="360" t="s">
        <v>19</v>
      </c>
      <c r="W3757" s="343">
        <v>93343</v>
      </c>
      <c r="X3757" s="5" t="s">
        <v>6</v>
      </c>
      <c r="Y3757" s="4" t="s">
        <v>328</v>
      </c>
      <c r="Z3757" s="68">
        <v>45735</v>
      </c>
    </row>
    <row r="3758" spans="1:26" ht="12.75" x14ac:dyDescent="0.35">
      <c r="A375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758" s="181" t="str">
        <f>IF(All_Opps[[#This Row],[WeekMod]]&lt;&gt;"",CONCATENATE(All_Opps[[#This Row],[Opp Year]],"-",TEXT(All_Opps[[#This Row],[WeekMod]],"00#")),"")</f>
        <v/>
      </c>
      <c r="C37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758" s="181" t="str">
        <f>CONCATENATE(All_Opps[[#This Row],[Opp Year]],"-",TEXT(All_Opps[[#This Row],[Week]],"00#"))</f>
        <v>2027-001</v>
      </c>
      <c r="E3758" s="181">
        <f>IFERROR(VALUE(RIGHT(All_Opps[[#This Row],[Opportunity Name]],2)),"")</f>
        <v>13</v>
      </c>
      <c r="F3758" s="181">
        <f>IFERROR(("20"&amp;LEFT(All_Opps[[#This Row],[Opportunity Name]],2))*1,"")</f>
        <v>2027</v>
      </c>
      <c r="G3758" s="181" t="str">
        <f>MID(All_Opps[[#This Row],[Opportunity Name]],3,2)</f>
        <v>03</v>
      </c>
      <c r="H3758" s="181" t="str">
        <f>LEFT(All_Opps[[#This Row],[Opportunity Name]],7)</f>
        <v>2703 Wh</v>
      </c>
      <c r="I3758" s="181" t="str" cm="1">
        <f t="array" ref="I37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58" s="181" t="str">
        <f>YEAR(All_Opps[[#This Row],[Close_Date]])&amp;"-"&amp;TEXT(MONTH(All_Opps[[#This Row],[Close_Date]]),"00")</f>
        <v>2025-04</v>
      </c>
      <c r="K3758" s="182">
        <f>All_Opps[[#This Row],[Created Date2]]*1</f>
        <v>45724</v>
      </c>
      <c r="L3758" s="183">
        <f>YEAR(All_Opps[[#This Row],[Created_Date]])</f>
        <v>2025</v>
      </c>
      <c r="M3758" s="184">
        <f>WEEKNUM(All_Opps[[#This Row],[Created_Date]],16)</f>
        <v>11</v>
      </c>
      <c r="N3758" s="182">
        <f>All_Opps[[#This Row],[Close Date]]*1</f>
        <v>45749</v>
      </c>
      <c r="O3758" s="185">
        <f>YEAR(All_Opps[[#This Row],[Close_Date]])</f>
        <v>2025</v>
      </c>
      <c r="P3758" s="183">
        <f>MONTH(All_Opps[[#This Row],[Close Date]])</f>
        <v>4</v>
      </c>
      <c r="Q3758" s="181">
        <f>WEEKNUM(All_Opps[[#This Row],[Close Date]],1)</f>
        <v>14</v>
      </c>
      <c r="R37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58" s="5" t="s">
        <v>7829</v>
      </c>
      <c r="T3758" s="5" t="s">
        <v>7830</v>
      </c>
      <c r="U3758" s="14">
        <v>45749</v>
      </c>
      <c r="V3758" s="360" t="s">
        <v>21</v>
      </c>
      <c r="W3758" s="343">
        <v>261772</v>
      </c>
      <c r="X3758" s="5" t="s">
        <v>13</v>
      </c>
      <c r="Y3758" s="4" t="s">
        <v>328</v>
      </c>
      <c r="Z3758" s="68">
        <v>45724</v>
      </c>
    </row>
    <row r="3759" spans="1:26" ht="12.75" x14ac:dyDescent="0.35">
      <c r="A37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3759" s="181" t="str">
        <f>IF(All_Opps[[#This Row],[WeekMod]]&lt;&gt;"",CONCATENATE(All_Opps[[#This Row],[Opp Year]],"-",TEXT(All_Opps[[#This Row],[WeekMod]],"00#")),"")</f>
        <v>2025-067</v>
      </c>
      <c r="C37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3759" s="181" t="str">
        <f>CONCATENATE(All_Opps[[#This Row],[Opp Year]],"-",TEXT(All_Opps[[#This Row],[Week]],"00#"))</f>
        <v>2025-067</v>
      </c>
      <c r="E3759" s="181">
        <f>IFERROR(VALUE(RIGHT(All_Opps[[#This Row],[Opportunity Name]],2)),"")</f>
        <v>10</v>
      </c>
      <c r="F3759" s="181">
        <f>IFERROR(("20"&amp;LEFT(All_Opps[[#This Row],[Opportunity Name]],2))*1,"")</f>
        <v>2025</v>
      </c>
      <c r="G3759" s="181" t="str">
        <f>MID(All_Opps[[#This Row],[Opportunity Name]],3,2)</f>
        <v>12</v>
      </c>
      <c r="H3759" s="181" t="str">
        <f>LEFT(All_Opps[[#This Row],[Opportunity Name]],7)</f>
        <v>2512 Ze</v>
      </c>
      <c r="I3759" s="181" t="str" cm="1">
        <f t="array" ref="I37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59" s="181" t="str">
        <f>YEAR(All_Opps[[#This Row],[Close_Date]])&amp;"-"&amp;TEXT(MONTH(All_Opps[[#This Row],[Close_Date]]),"00")</f>
        <v>2025-04</v>
      </c>
      <c r="K3759" s="182">
        <f>All_Opps[[#This Row],[Created Date2]]*1</f>
        <v>45754</v>
      </c>
      <c r="L3759" s="183">
        <f>YEAR(All_Opps[[#This Row],[Created_Date]])</f>
        <v>2025</v>
      </c>
      <c r="M3759" s="184">
        <f>WEEKNUM(All_Opps[[#This Row],[Created_Date]],16)</f>
        <v>15</v>
      </c>
      <c r="N3759" s="182">
        <f>All_Opps[[#This Row],[Close Date]]*1</f>
        <v>45759</v>
      </c>
      <c r="O3759" s="185">
        <f>YEAR(All_Opps[[#This Row],[Close_Date]])</f>
        <v>2025</v>
      </c>
      <c r="P3759" s="183">
        <f>MONTH(All_Opps[[#This Row],[Close Date]])</f>
        <v>4</v>
      </c>
      <c r="Q3759" s="181">
        <f>WEEKNUM(All_Opps[[#This Row],[Close Date]],1)</f>
        <v>15</v>
      </c>
      <c r="R37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59" s="5" t="s">
        <v>7831</v>
      </c>
      <c r="T3759" s="5" t="s">
        <v>7832</v>
      </c>
      <c r="U3759" s="14">
        <v>45759</v>
      </c>
      <c r="V3759" s="360" t="s">
        <v>18</v>
      </c>
      <c r="W3759" s="343">
        <v>504294</v>
      </c>
      <c r="X3759" s="5" t="s">
        <v>15</v>
      </c>
      <c r="Y3759" s="4" t="s">
        <v>328</v>
      </c>
      <c r="Z3759" s="68">
        <v>45754</v>
      </c>
    </row>
    <row r="3760" spans="1:26" ht="12.75" x14ac:dyDescent="0.35">
      <c r="A37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3760" s="181" t="str">
        <f>IF(All_Opps[[#This Row],[WeekMod]]&lt;&gt;"",CONCATENATE(All_Opps[[#This Row],[Opp Year]],"-",TEXT(All_Opps[[#This Row],[WeekMod]],"00#")),"")</f>
        <v>2025-065</v>
      </c>
      <c r="C37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3760" s="181" t="str">
        <f>CONCATENATE(All_Opps[[#This Row],[Opp Year]],"-",TEXT(All_Opps[[#This Row],[Week]],"00#"))</f>
        <v>2025-065</v>
      </c>
      <c r="E3760" s="181">
        <f>IFERROR(VALUE(RIGHT(All_Opps[[#This Row],[Opportunity Name]],2)),"")</f>
        <v>2</v>
      </c>
      <c r="F3760" s="181">
        <f>IFERROR(("20"&amp;LEFT(All_Opps[[#This Row],[Opportunity Name]],2))*1,"")</f>
        <v>2025</v>
      </c>
      <c r="G3760" s="181" t="str">
        <f>MID(All_Opps[[#This Row],[Opportunity Name]],3,2)</f>
        <v>08</v>
      </c>
      <c r="H3760" s="181" t="str">
        <f>LEFT(All_Opps[[#This Row],[Opportunity Name]],7)</f>
        <v>2508 Ro</v>
      </c>
      <c r="I3760" s="181" t="str" cm="1">
        <f t="array" ref="I37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60" s="181" t="str">
        <f>YEAR(All_Opps[[#This Row],[Close_Date]])&amp;"-"&amp;TEXT(MONTH(All_Opps[[#This Row],[Close_Date]]),"00")</f>
        <v>2025-03</v>
      </c>
      <c r="K3760" s="182">
        <f>All_Opps[[#This Row],[Created Date2]]*1</f>
        <v>45742</v>
      </c>
      <c r="L3760" s="183">
        <f>YEAR(All_Opps[[#This Row],[Created_Date]])</f>
        <v>2025</v>
      </c>
      <c r="M3760" s="184">
        <f>WEEKNUM(All_Opps[[#This Row],[Created_Date]],16)</f>
        <v>13</v>
      </c>
      <c r="N3760" s="182">
        <f>All_Opps[[#This Row],[Close Date]]*1</f>
        <v>45744</v>
      </c>
      <c r="O3760" s="185">
        <f>YEAR(All_Opps[[#This Row],[Close_Date]])</f>
        <v>2025</v>
      </c>
      <c r="P3760" s="183">
        <f>MONTH(All_Opps[[#This Row],[Close Date]])</f>
        <v>3</v>
      </c>
      <c r="Q3760" s="181">
        <f>WEEKNUM(All_Opps[[#This Row],[Close Date]],1)</f>
        <v>13</v>
      </c>
      <c r="R37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60" s="5" t="s">
        <v>7833</v>
      </c>
      <c r="T3760" s="5" t="s">
        <v>7834</v>
      </c>
      <c r="U3760" s="14">
        <v>45744</v>
      </c>
      <c r="V3760" s="360" t="s">
        <v>18</v>
      </c>
      <c r="W3760" s="343">
        <v>156941</v>
      </c>
      <c r="X3760" s="5" t="s">
        <v>6</v>
      </c>
      <c r="Y3760" s="4" t="s">
        <v>328</v>
      </c>
      <c r="Z3760" s="68">
        <v>45742</v>
      </c>
    </row>
    <row r="3761" spans="1:26" ht="12.75" x14ac:dyDescent="0.35">
      <c r="A37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3761" s="181" t="str">
        <f>IF(All_Opps[[#This Row],[WeekMod]]&lt;&gt;"",CONCATENATE(All_Opps[[#This Row],[Opp Year]],"-",TEXT(All_Opps[[#This Row],[WeekMod]],"00#")),"")</f>
        <v>2025-066</v>
      </c>
      <c r="C37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3761" s="181" t="str">
        <f>CONCATENATE(All_Opps[[#This Row],[Opp Year]],"-",TEXT(All_Opps[[#This Row],[Week]],"00#"))</f>
        <v>2025-066</v>
      </c>
      <c r="E3761" s="181">
        <f>IFERROR(VALUE(RIGHT(All_Opps[[#This Row],[Opportunity Name]],2)),"")</f>
        <v>4</v>
      </c>
      <c r="F3761" s="181">
        <f>IFERROR(("20"&amp;LEFT(All_Opps[[#This Row],[Opportunity Name]],2))*1,"")</f>
        <v>2025</v>
      </c>
      <c r="G3761" s="181" t="str">
        <f>MID(All_Opps[[#This Row],[Opportunity Name]],3,2)</f>
        <v>09</v>
      </c>
      <c r="H3761" s="181" t="str">
        <f>LEFT(All_Opps[[#This Row],[Opportunity Name]],7)</f>
        <v>2509-22</v>
      </c>
      <c r="I3761" s="181" t="str" cm="1">
        <f t="array" ref="I37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61" s="181" t="str">
        <f>YEAR(All_Opps[[#This Row],[Close_Date]])&amp;"-"&amp;TEXT(MONTH(All_Opps[[#This Row],[Close_Date]]),"00")</f>
        <v>2025-03</v>
      </c>
      <c r="K3761" s="182">
        <f>All_Opps[[#This Row],[Created Date2]]*1</f>
        <v>45738</v>
      </c>
      <c r="L3761" s="183">
        <f>YEAR(All_Opps[[#This Row],[Created_Date]])</f>
        <v>2025</v>
      </c>
      <c r="M3761" s="184">
        <f>WEEKNUM(All_Opps[[#This Row],[Created_Date]],16)</f>
        <v>13</v>
      </c>
      <c r="N3761" s="182">
        <f>All_Opps[[#This Row],[Close Date]]*1</f>
        <v>45746</v>
      </c>
      <c r="O3761" s="185">
        <f>YEAR(All_Opps[[#This Row],[Close_Date]])</f>
        <v>2025</v>
      </c>
      <c r="P3761" s="183">
        <f>MONTH(All_Opps[[#This Row],[Close Date]])</f>
        <v>3</v>
      </c>
      <c r="Q3761" s="181">
        <f>WEEKNUM(All_Opps[[#This Row],[Close Date]],1)</f>
        <v>14</v>
      </c>
      <c r="R376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163</v>
      </c>
      <c r="S3761" s="4" t="s">
        <v>7835</v>
      </c>
      <c r="T3761" s="4" t="s">
        <v>7836</v>
      </c>
      <c r="U3761" s="68">
        <v>45746</v>
      </c>
      <c r="V3761" s="347" t="s">
        <v>19</v>
      </c>
      <c r="W3761" s="341">
        <v>156661</v>
      </c>
      <c r="X3761" s="4" t="s">
        <v>13</v>
      </c>
      <c r="Y3761" s="4" t="s">
        <v>1285</v>
      </c>
      <c r="Z3761" s="68">
        <v>45738</v>
      </c>
    </row>
    <row r="3762" spans="1:26" ht="12.75" x14ac:dyDescent="0.35">
      <c r="A37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11</v>
      </c>
      <c r="B3762" s="181" t="str">
        <f>IF(All_Opps[[#This Row],[WeekMod]]&lt;&gt;"",CONCATENATE(All_Opps[[#This Row],[Opp Year]],"-",TEXT(All_Opps[[#This Row],[WeekMod]],"00#")),"")</f>
        <v>2026-011</v>
      </c>
      <c r="C37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11</v>
      </c>
      <c r="D3762" s="181" t="str">
        <f>CONCATENATE(All_Opps[[#This Row],[Opp Year]],"-",TEXT(All_Opps[[#This Row],[Week]],"00#"))</f>
        <v>2026-011</v>
      </c>
      <c r="E3762" s="181">
        <f>IFERROR(VALUE(RIGHT(All_Opps[[#This Row],[Opportunity Name]],2)),"")</f>
        <v>2</v>
      </c>
      <c r="F3762" s="181">
        <f>IFERROR(("20"&amp;LEFT(All_Opps[[#This Row],[Opportunity Name]],2))*1,"")</f>
        <v>2026</v>
      </c>
      <c r="G3762" s="181" t="str">
        <f>MID(All_Opps[[#This Row],[Opportunity Name]],3,2)</f>
        <v>04</v>
      </c>
      <c r="H3762" s="181" t="str">
        <f>LEFT(All_Opps[[#This Row],[Opportunity Name]],7)</f>
        <v>2604-01</v>
      </c>
      <c r="I3762" s="181" t="str" cm="1">
        <f t="array" ref="I37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62" s="181" t="str">
        <f>YEAR(All_Opps[[#This Row],[Close_Date]])&amp;"-"&amp;TEXT(MONTH(All_Opps[[#This Row],[Close_Date]]),"00")</f>
        <v>2025-03</v>
      </c>
      <c r="K3762" s="182">
        <f>All_Opps[[#This Row],[Created Date2]]*1</f>
        <v>45688</v>
      </c>
      <c r="L3762" s="183">
        <f>YEAR(All_Opps[[#This Row],[Created_Date]])</f>
        <v>2025</v>
      </c>
      <c r="M3762" s="184">
        <f>WEEKNUM(All_Opps[[#This Row],[Created_Date]],16)</f>
        <v>5</v>
      </c>
      <c r="N3762" s="182">
        <f>All_Opps[[#This Row],[Close Date]]*1</f>
        <v>45730</v>
      </c>
      <c r="O3762" s="185">
        <f>YEAR(All_Opps[[#This Row],[Close_Date]])</f>
        <v>2025</v>
      </c>
      <c r="P3762" s="183">
        <f>MONTH(All_Opps[[#This Row],[Close Date]])</f>
        <v>3</v>
      </c>
      <c r="Q3762" s="181">
        <f>WEEKNUM(All_Opps[[#This Row],[Close Date]],1)</f>
        <v>11</v>
      </c>
      <c r="R376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425</v>
      </c>
      <c r="S3762" s="4" t="s">
        <v>7837</v>
      </c>
      <c r="T3762" s="4" t="s">
        <v>7838</v>
      </c>
      <c r="U3762" s="68">
        <v>45730</v>
      </c>
      <c r="V3762" s="347" t="s">
        <v>19</v>
      </c>
      <c r="W3762" s="341">
        <v>48792</v>
      </c>
      <c r="X3762" s="4" t="s">
        <v>5</v>
      </c>
      <c r="Y3762" s="4" t="s">
        <v>1285</v>
      </c>
      <c r="Z3762" s="68">
        <v>45688</v>
      </c>
    </row>
    <row r="3763" spans="1:26" ht="12.75" x14ac:dyDescent="0.35">
      <c r="A37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3763" s="181" t="str">
        <f>IF(All_Opps[[#This Row],[WeekMod]]&lt;&gt;"",CONCATENATE(All_Opps[[#This Row],[Opp Year]],"-",TEXT(All_Opps[[#This Row],[WeekMod]],"00#")),"")</f>
        <v>2025-068</v>
      </c>
      <c r="C37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3763" s="181" t="str">
        <f>CONCATENATE(All_Opps[[#This Row],[Opp Year]],"-",TEXT(All_Opps[[#This Row],[Week]],"00#"))</f>
        <v>2025-068</v>
      </c>
      <c r="E3763" s="181">
        <f>IFERROR(VALUE(RIGHT(All_Opps[[#This Row],[Opportunity Name]],2)),"")</f>
        <v>2</v>
      </c>
      <c r="F3763" s="181">
        <f>IFERROR(("20"&amp;LEFT(All_Opps[[#This Row],[Opportunity Name]],2))*1,"")</f>
        <v>2025</v>
      </c>
      <c r="G3763" s="181" t="str">
        <f>MID(All_Opps[[#This Row],[Opportunity Name]],3,2)</f>
        <v>09</v>
      </c>
      <c r="H3763" s="181" t="str">
        <f>LEFT(All_Opps[[#This Row],[Opportunity Name]],7)</f>
        <v>2509-23</v>
      </c>
      <c r="I3763" s="181" t="str" cm="1">
        <f t="array" ref="I37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63" s="181" t="str">
        <f>YEAR(All_Opps[[#This Row],[Close_Date]])&amp;"-"&amp;TEXT(MONTH(All_Opps[[#This Row],[Close_Date]]),"00")</f>
        <v>2025-04</v>
      </c>
      <c r="K3763" s="182">
        <f>All_Opps[[#This Row],[Created Date2]]*1</f>
        <v>45765</v>
      </c>
      <c r="L3763" s="183">
        <f>YEAR(All_Opps[[#This Row],[Created_Date]])</f>
        <v>2025</v>
      </c>
      <c r="M3763" s="184">
        <f>WEEKNUM(All_Opps[[#This Row],[Created_Date]],16)</f>
        <v>16</v>
      </c>
      <c r="N3763" s="182">
        <f>All_Opps[[#This Row],[Close Date]]*1</f>
        <v>45766</v>
      </c>
      <c r="O3763" s="185">
        <f>YEAR(All_Opps[[#This Row],[Close_Date]])</f>
        <v>2025</v>
      </c>
      <c r="P3763" s="183">
        <f>MONTH(All_Opps[[#This Row],[Close Date]])</f>
        <v>4</v>
      </c>
      <c r="Q3763" s="181">
        <f>WEEKNUM(All_Opps[[#This Row],[Close Date]],1)</f>
        <v>16</v>
      </c>
      <c r="R376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136</v>
      </c>
      <c r="S3763" s="5" t="s">
        <v>7839</v>
      </c>
      <c r="T3763" s="5" t="s">
        <v>7840</v>
      </c>
      <c r="U3763" s="14">
        <v>45766</v>
      </c>
      <c r="V3763" s="360" t="s">
        <v>19</v>
      </c>
      <c r="W3763" s="343">
        <v>130075</v>
      </c>
      <c r="X3763" s="5" t="s">
        <v>161</v>
      </c>
      <c r="Y3763" s="4" t="s">
        <v>328</v>
      </c>
      <c r="Z3763" s="68">
        <v>45765</v>
      </c>
    </row>
    <row r="3764" spans="1:26" ht="12.75" x14ac:dyDescent="0.35">
      <c r="A37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3764" s="181" t="str">
        <f>IF(All_Opps[[#This Row],[WeekMod]]&lt;&gt;"",CONCATENATE(All_Opps[[#This Row],[Opp Year]],"-",TEXT(All_Opps[[#This Row],[WeekMod]],"00#")),"")</f>
        <v>2025-065</v>
      </c>
      <c r="C37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3764" s="181" t="str">
        <f>CONCATENATE(All_Opps[[#This Row],[Opp Year]],"-",TEXT(All_Opps[[#This Row],[Week]],"00#"))</f>
        <v>2025-065</v>
      </c>
      <c r="E3764" s="181">
        <f>IFERROR(VALUE(RIGHT(All_Opps[[#This Row],[Opportunity Name]],2)),"")</f>
        <v>9</v>
      </c>
      <c r="F3764" s="181">
        <f>IFERROR(("20"&amp;LEFT(All_Opps[[#This Row],[Opportunity Name]],2))*1,"")</f>
        <v>2025</v>
      </c>
      <c r="G3764" s="181" t="str">
        <f>MID(All_Opps[[#This Row],[Opportunity Name]],3,2)</f>
        <v>08</v>
      </c>
      <c r="H3764" s="181" t="str">
        <f>LEFT(All_Opps[[#This Row],[Opportunity Name]],7)</f>
        <v>2508-22</v>
      </c>
      <c r="I3764" s="181" t="str" cm="1">
        <f t="array" ref="I37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64" s="181" t="str">
        <f>YEAR(All_Opps[[#This Row],[Close_Date]])&amp;"-"&amp;TEXT(MONTH(All_Opps[[#This Row],[Close_Date]]),"00")</f>
        <v>2025-03</v>
      </c>
      <c r="K3764" s="182">
        <f>All_Opps[[#This Row],[Created Date2]]*1</f>
        <v>45718</v>
      </c>
      <c r="L3764" s="183">
        <f>YEAR(All_Opps[[#This Row],[Created_Date]])</f>
        <v>2025</v>
      </c>
      <c r="M3764" s="184">
        <f>WEEKNUM(All_Opps[[#This Row],[Created_Date]],16)</f>
        <v>10</v>
      </c>
      <c r="N3764" s="182">
        <f>All_Opps[[#This Row],[Close Date]]*1</f>
        <v>45741</v>
      </c>
      <c r="O3764" s="185">
        <f>YEAR(All_Opps[[#This Row],[Close_Date]])</f>
        <v>2025</v>
      </c>
      <c r="P3764" s="183">
        <f>MONTH(All_Opps[[#This Row],[Close Date]])</f>
        <v>3</v>
      </c>
      <c r="Q3764" s="181">
        <f>WEEKNUM(All_Opps[[#This Row],[Close Date]],1)</f>
        <v>13</v>
      </c>
      <c r="R376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152</v>
      </c>
      <c r="S3764" s="4" t="s">
        <v>7841</v>
      </c>
      <c r="T3764" s="4" t="s">
        <v>7842</v>
      </c>
      <c r="U3764" s="68">
        <v>45741</v>
      </c>
      <c r="V3764" s="347" t="s">
        <v>19</v>
      </c>
      <c r="W3764" s="341">
        <v>106305</v>
      </c>
      <c r="X3764" s="4" t="s">
        <v>159</v>
      </c>
      <c r="Y3764" s="4" t="s">
        <v>7055</v>
      </c>
      <c r="Z3764" s="68">
        <v>45718</v>
      </c>
    </row>
    <row r="3765" spans="1:26" ht="12.75" x14ac:dyDescent="0.35">
      <c r="A37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3765" s="181" t="str">
        <f>IF(All_Opps[[#This Row],[WeekMod]]&lt;&gt;"",CONCATENATE(All_Opps[[#This Row],[Opp Year]],"-",TEXT(All_Opps[[#This Row],[WeekMod]],"00#")),"")</f>
        <v>2025-064</v>
      </c>
      <c r="C37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3765" s="181" t="str">
        <f>CONCATENATE(All_Opps[[#This Row],[Opp Year]],"-",TEXT(All_Opps[[#This Row],[Week]],"00#"))</f>
        <v>2025-064</v>
      </c>
      <c r="E3765" s="181">
        <f>IFERROR(VALUE(RIGHT(All_Opps[[#This Row],[Opportunity Name]],2)),"")</f>
        <v>2</v>
      </c>
      <c r="F3765" s="181">
        <f>IFERROR(("20"&amp;LEFT(All_Opps[[#This Row],[Opportunity Name]],2))*1,"")</f>
        <v>2025</v>
      </c>
      <c r="G3765" s="181" t="str">
        <f>MID(All_Opps[[#This Row],[Opportunity Name]],3,2)</f>
        <v>05</v>
      </c>
      <c r="H3765" s="181" t="str">
        <f>LEFT(All_Opps[[#This Row],[Opportunity Name]],7)</f>
        <v>2505-17</v>
      </c>
      <c r="I3765" s="181" t="str" cm="1">
        <f t="array" ref="I37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65" s="181" t="str">
        <f>YEAR(All_Opps[[#This Row],[Close_Date]])&amp;"-"&amp;TEXT(MONTH(All_Opps[[#This Row],[Close_Date]]),"00")</f>
        <v>2025-03</v>
      </c>
      <c r="K3765" s="182">
        <f>All_Opps[[#This Row],[Created Date2]]*1</f>
        <v>45731</v>
      </c>
      <c r="L3765" s="183">
        <f>YEAR(All_Opps[[#This Row],[Created_Date]])</f>
        <v>2025</v>
      </c>
      <c r="M3765" s="184">
        <f>WEEKNUM(All_Opps[[#This Row],[Created_Date]],16)</f>
        <v>12</v>
      </c>
      <c r="N3765" s="182">
        <f>All_Opps[[#This Row],[Close Date]]*1</f>
        <v>45736</v>
      </c>
      <c r="O3765" s="185">
        <f>YEAR(All_Opps[[#This Row],[Close_Date]])</f>
        <v>2025</v>
      </c>
      <c r="P3765" s="183">
        <f>MONTH(All_Opps[[#This Row],[Close Date]])</f>
        <v>3</v>
      </c>
      <c r="Q3765" s="181">
        <f>WEEKNUM(All_Opps[[#This Row],[Close Date]],1)</f>
        <v>12</v>
      </c>
      <c r="R376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47</v>
      </c>
      <c r="S3765" s="4" t="s">
        <v>7843</v>
      </c>
      <c r="T3765" s="4" t="s">
        <v>7844</v>
      </c>
      <c r="U3765" s="68">
        <v>45736</v>
      </c>
      <c r="V3765" s="347" t="s">
        <v>19</v>
      </c>
      <c r="W3765" s="341">
        <v>77496</v>
      </c>
      <c r="X3765" s="4" t="s">
        <v>13</v>
      </c>
      <c r="Y3765" s="4" t="s">
        <v>7055</v>
      </c>
      <c r="Z3765" s="68">
        <v>45731</v>
      </c>
    </row>
    <row r="3766" spans="1:26" ht="12.75" x14ac:dyDescent="0.35">
      <c r="A37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3766" s="181" t="str">
        <f>IF(All_Opps[[#This Row],[WeekMod]]&lt;&gt;"",CONCATENATE(All_Opps[[#This Row],[Opp Year]],"-",TEXT(All_Opps[[#This Row],[WeekMod]],"00#")),"")</f>
        <v>2025-065</v>
      </c>
      <c r="C37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3766" s="181" t="str">
        <f>CONCATENATE(All_Opps[[#This Row],[Opp Year]],"-",TEXT(All_Opps[[#This Row],[Week]],"00#"))</f>
        <v>2025-065</v>
      </c>
      <c r="E3766" s="181">
        <f>IFERROR(VALUE(RIGHT(All_Opps[[#This Row],[Opportunity Name]],2)),"")</f>
        <v>2</v>
      </c>
      <c r="F3766" s="181">
        <f>IFERROR(("20"&amp;LEFT(All_Opps[[#This Row],[Opportunity Name]],2))*1,"")</f>
        <v>2025</v>
      </c>
      <c r="G3766" s="181" t="str">
        <f>MID(All_Opps[[#This Row],[Opportunity Name]],3,2)</f>
        <v>07</v>
      </c>
      <c r="H3766" s="181" t="str">
        <f>LEFT(All_Opps[[#This Row],[Opportunity Name]],7)</f>
        <v>2507 Va</v>
      </c>
      <c r="I3766" s="181" t="str" cm="1">
        <f t="array" ref="I37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66" s="181" t="str">
        <f>YEAR(All_Opps[[#This Row],[Close_Date]])&amp;"-"&amp;TEXT(MONTH(All_Opps[[#This Row],[Close_Date]]),"00")</f>
        <v>2025-03</v>
      </c>
      <c r="K3766" s="182">
        <f>All_Opps[[#This Row],[Created Date2]]*1</f>
        <v>45731</v>
      </c>
      <c r="L3766" s="183">
        <f>YEAR(All_Opps[[#This Row],[Created_Date]])</f>
        <v>2025</v>
      </c>
      <c r="M3766" s="184">
        <f>WEEKNUM(All_Opps[[#This Row],[Created_Date]],16)</f>
        <v>12</v>
      </c>
      <c r="N3766" s="182">
        <f>All_Opps[[#This Row],[Close Date]]*1</f>
        <v>45744</v>
      </c>
      <c r="O3766" s="185">
        <f>YEAR(All_Opps[[#This Row],[Close_Date]])</f>
        <v>2025</v>
      </c>
      <c r="P3766" s="183">
        <f>MONTH(All_Opps[[#This Row],[Close Date]])</f>
        <v>3</v>
      </c>
      <c r="Q3766" s="181">
        <f>WEEKNUM(All_Opps[[#This Row],[Close Date]],1)</f>
        <v>13</v>
      </c>
      <c r="R376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66" s="4" t="s">
        <v>7845</v>
      </c>
      <c r="T3766" s="4" t="s">
        <v>7846</v>
      </c>
      <c r="U3766" s="68">
        <v>45744</v>
      </c>
      <c r="V3766" s="347" t="s">
        <v>18</v>
      </c>
      <c r="W3766" s="342">
        <v>54317</v>
      </c>
      <c r="X3766" s="4" t="s">
        <v>5</v>
      </c>
      <c r="Y3766" s="4" t="s">
        <v>7055</v>
      </c>
      <c r="Z3766" s="68">
        <v>45731</v>
      </c>
    </row>
    <row r="3767" spans="1:26" ht="12.75" x14ac:dyDescent="0.35">
      <c r="A37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3767" s="181" t="str">
        <f>IF(All_Opps[[#This Row],[WeekMod]]&lt;&gt;"",CONCATENATE(All_Opps[[#This Row],[Opp Year]],"-",TEXT(All_Opps[[#This Row],[WeekMod]],"00#")),"")</f>
        <v>2025-065</v>
      </c>
      <c r="C37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3767" s="181" t="str">
        <f>CONCATENATE(All_Opps[[#This Row],[Opp Year]],"-",TEXT(All_Opps[[#This Row],[Week]],"00#"))</f>
        <v>2025-065</v>
      </c>
      <c r="E3767" s="181">
        <f>IFERROR(VALUE(RIGHT(All_Opps[[#This Row],[Opportunity Name]],2)),"")</f>
        <v>1</v>
      </c>
      <c r="F3767" s="181">
        <f>IFERROR(("20"&amp;LEFT(All_Opps[[#This Row],[Opportunity Name]],2))*1,"")</f>
        <v>2025</v>
      </c>
      <c r="G3767" s="181" t="str">
        <f>MID(All_Opps[[#This Row],[Opportunity Name]],3,2)</f>
        <v>08</v>
      </c>
      <c r="H3767" s="181" t="str">
        <f>LEFT(All_Opps[[#This Row],[Opportunity Name]],7)</f>
        <v>2508-02</v>
      </c>
      <c r="I3767" s="181" t="str" cm="1">
        <f t="array" ref="I37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67" s="181" t="str">
        <f>YEAR(All_Opps[[#This Row],[Close_Date]])&amp;"-"&amp;TEXT(MONTH(All_Opps[[#This Row],[Close_Date]]),"00")</f>
        <v>2025-03</v>
      </c>
      <c r="K3767" s="182">
        <f>All_Opps[[#This Row],[Created Date2]]*1</f>
        <v>45741</v>
      </c>
      <c r="L3767" s="183">
        <f>YEAR(All_Opps[[#This Row],[Created_Date]])</f>
        <v>2025</v>
      </c>
      <c r="M3767" s="184">
        <f>WEEKNUM(All_Opps[[#This Row],[Created_Date]],16)</f>
        <v>13</v>
      </c>
      <c r="N3767" s="182">
        <f>All_Opps[[#This Row],[Close Date]]*1</f>
        <v>45742</v>
      </c>
      <c r="O3767" s="185">
        <f>YEAR(All_Opps[[#This Row],[Close_Date]])</f>
        <v>2025</v>
      </c>
      <c r="P3767" s="183">
        <f>MONTH(All_Opps[[#This Row],[Close Date]])</f>
        <v>3</v>
      </c>
      <c r="Q3767" s="181">
        <f>WEEKNUM(All_Opps[[#This Row],[Close Date]],1)</f>
        <v>13</v>
      </c>
      <c r="R376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129</v>
      </c>
      <c r="S3767" s="5" t="s">
        <v>7847</v>
      </c>
      <c r="T3767" s="5" t="s">
        <v>7848</v>
      </c>
      <c r="U3767" s="14">
        <v>45742</v>
      </c>
      <c r="V3767" s="360" t="s">
        <v>19</v>
      </c>
      <c r="W3767" s="343">
        <v>149189</v>
      </c>
      <c r="X3767" s="5" t="s">
        <v>15</v>
      </c>
      <c r="Y3767" s="4" t="s">
        <v>328</v>
      </c>
      <c r="Z3767" s="68">
        <v>45741</v>
      </c>
    </row>
    <row r="3768" spans="1:26" ht="12.75" x14ac:dyDescent="0.35">
      <c r="A37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3768" s="181" t="str">
        <f>IF(All_Opps[[#This Row],[WeekMod]]&lt;&gt;"",CONCATENATE(All_Opps[[#This Row],[Opp Year]],"-",TEXT(All_Opps[[#This Row],[WeekMod]],"00#")),"")</f>
        <v>2026-017</v>
      </c>
      <c r="C37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3768" s="181" t="str">
        <f>CONCATENATE(All_Opps[[#This Row],[Opp Year]],"-",TEXT(All_Opps[[#This Row],[Week]],"00#"))</f>
        <v>2026-017</v>
      </c>
      <c r="E3768" s="181">
        <f>IFERROR(VALUE(RIGHT(All_Opps[[#This Row],[Opportunity Name]],2)),"")</f>
        <v>2</v>
      </c>
      <c r="F3768" s="181">
        <f>IFERROR(("20"&amp;LEFT(All_Opps[[#This Row],[Opportunity Name]],2))*1,"")</f>
        <v>2026</v>
      </c>
      <c r="G3768" s="181" t="str">
        <f>MID(All_Opps[[#This Row],[Opportunity Name]],3,2)</f>
        <v>04</v>
      </c>
      <c r="H3768" s="181" t="str">
        <f>LEFT(All_Opps[[#This Row],[Opportunity Name]],7)</f>
        <v>2604-01</v>
      </c>
      <c r="I3768" s="181" t="str" cm="1">
        <f t="array" ref="I37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68" s="181" t="str">
        <f>YEAR(All_Opps[[#This Row],[Close_Date]])&amp;"-"&amp;TEXT(MONTH(All_Opps[[#This Row],[Close_Date]]),"00")</f>
        <v>2025-04</v>
      </c>
      <c r="K3768" s="182">
        <f>All_Opps[[#This Row],[Created Date2]]*1</f>
        <v>45760</v>
      </c>
      <c r="L3768" s="183">
        <f>YEAR(All_Opps[[#This Row],[Created_Date]])</f>
        <v>2025</v>
      </c>
      <c r="M3768" s="184">
        <f>WEEKNUM(All_Opps[[#This Row],[Created_Date]],16)</f>
        <v>16</v>
      </c>
      <c r="N3768" s="182">
        <f>All_Opps[[#This Row],[Close Date]]*1</f>
        <v>45767</v>
      </c>
      <c r="O3768" s="185">
        <f>YEAR(All_Opps[[#This Row],[Close_Date]])</f>
        <v>2025</v>
      </c>
      <c r="P3768" s="183">
        <f>MONTH(All_Opps[[#This Row],[Close Date]])</f>
        <v>4</v>
      </c>
      <c r="Q3768" s="181">
        <f>WEEKNUM(All_Opps[[#This Row],[Close Date]],1)</f>
        <v>17</v>
      </c>
      <c r="R376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353</v>
      </c>
      <c r="S3768" s="4" t="s">
        <v>7849</v>
      </c>
      <c r="T3768" s="4" t="s">
        <v>7850</v>
      </c>
      <c r="U3768" s="68">
        <v>45767</v>
      </c>
      <c r="V3768" s="347" t="s">
        <v>19</v>
      </c>
      <c r="W3768" s="341">
        <v>36963</v>
      </c>
      <c r="X3768" s="4" t="s">
        <v>11</v>
      </c>
      <c r="Y3768" s="4" t="s">
        <v>1285</v>
      </c>
      <c r="Z3768" s="68">
        <v>45760</v>
      </c>
    </row>
    <row r="3769" spans="1:26" ht="12.75" x14ac:dyDescent="0.35">
      <c r="A37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3769" s="181" t="str">
        <f>IF(All_Opps[[#This Row],[WeekMod]]&lt;&gt;"",CONCATENATE(All_Opps[[#This Row],[Opp Year]],"-",TEXT(All_Opps[[#This Row],[WeekMod]],"00#")),"")</f>
        <v>2025-071</v>
      </c>
      <c r="C37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3769" s="181" t="str">
        <f>CONCATENATE(All_Opps[[#This Row],[Opp Year]],"-",TEXT(All_Opps[[#This Row],[Week]],"00#"))</f>
        <v>2025-071</v>
      </c>
      <c r="E3769" s="181">
        <f>IFERROR(VALUE(RIGHT(All_Opps[[#This Row],[Opportunity Name]],2)),"")</f>
        <v>17</v>
      </c>
      <c r="F3769" s="181">
        <f>IFERROR(("20"&amp;LEFT(All_Opps[[#This Row],[Opportunity Name]],2))*1,"")</f>
        <v>2025</v>
      </c>
      <c r="G3769" s="181" t="str">
        <f>MID(All_Opps[[#This Row],[Opportunity Name]],3,2)</f>
        <v>12</v>
      </c>
      <c r="H3769" s="181" t="str">
        <f>LEFT(All_Opps[[#This Row],[Opportunity Name]],7)</f>
        <v>2512 St</v>
      </c>
      <c r="I3769" s="181" t="str" cm="1">
        <f t="array" ref="I37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69" s="181" t="str">
        <f>YEAR(All_Opps[[#This Row],[Close_Date]])&amp;"-"&amp;TEXT(MONTH(All_Opps[[#This Row],[Close_Date]]),"00")</f>
        <v>2025-05</v>
      </c>
      <c r="K3769" s="182">
        <f>All_Opps[[#This Row],[Created Date2]]*1</f>
        <v>45782</v>
      </c>
      <c r="L3769" s="183">
        <f>YEAR(All_Opps[[#This Row],[Created_Date]])</f>
        <v>2025</v>
      </c>
      <c r="M3769" s="184">
        <f>WEEKNUM(All_Opps[[#This Row],[Created_Date]],16)</f>
        <v>19</v>
      </c>
      <c r="N3769" s="182">
        <f>All_Opps[[#This Row],[Close Date]]*1</f>
        <v>45784</v>
      </c>
      <c r="O3769" s="185">
        <f>YEAR(All_Opps[[#This Row],[Close_Date]])</f>
        <v>2025</v>
      </c>
      <c r="P3769" s="183">
        <f>MONTH(All_Opps[[#This Row],[Close Date]])</f>
        <v>5</v>
      </c>
      <c r="Q3769" s="181">
        <f>WEEKNUM(All_Opps[[#This Row],[Close Date]],1)</f>
        <v>19</v>
      </c>
      <c r="R376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69" s="5" t="s">
        <v>7851</v>
      </c>
      <c r="T3769" s="5" t="s">
        <v>7852</v>
      </c>
      <c r="U3769" s="14">
        <v>45784</v>
      </c>
      <c r="V3769" s="360" t="s">
        <v>18</v>
      </c>
      <c r="W3769" s="343">
        <v>392853</v>
      </c>
      <c r="X3769" s="5" t="s">
        <v>161</v>
      </c>
      <c r="Y3769" s="4" t="s">
        <v>328</v>
      </c>
      <c r="Z3769" s="68">
        <v>45782</v>
      </c>
    </row>
    <row r="3770" spans="1:26" ht="12.75" x14ac:dyDescent="0.35">
      <c r="A37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3770" s="181" t="str">
        <f>IF(All_Opps[[#This Row],[WeekMod]]&lt;&gt;"",CONCATENATE(All_Opps[[#This Row],[Opp Year]],"-",TEXT(All_Opps[[#This Row],[WeekMod]],"00#")),"")</f>
        <v>2025-068</v>
      </c>
      <c r="C37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3770" s="181" t="str">
        <f>CONCATENATE(All_Opps[[#This Row],[Opp Year]],"-",TEXT(All_Opps[[#This Row],[Week]],"00#"))</f>
        <v>2025-068</v>
      </c>
      <c r="E3770" s="181">
        <f>IFERROR(VALUE(RIGHT(All_Opps[[#This Row],[Opportunity Name]],2)),"")</f>
        <v>2</v>
      </c>
      <c r="F3770" s="181">
        <f>IFERROR(("20"&amp;LEFT(All_Opps[[#This Row],[Opportunity Name]],2))*1,"")</f>
        <v>2025</v>
      </c>
      <c r="G3770" s="181" t="str">
        <f>MID(All_Opps[[#This Row],[Opportunity Name]],3,2)</f>
        <v>05</v>
      </c>
      <c r="H3770" s="181" t="str">
        <f>LEFT(All_Opps[[#This Row],[Opportunity Name]],7)</f>
        <v>2505-07</v>
      </c>
      <c r="I3770" s="181" t="str" cm="1">
        <f t="array" ref="I37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70" s="181" t="str">
        <f>YEAR(All_Opps[[#This Row],[Close_Date]])&amp;"-"&amp;TEXT(MONTH(All_Opps[[#This Row],[Close_Date]]),"00")</f>
        <v>2025-04</v>
      </c>
      <c r="K3770" s="182">
        <f>All_Opps[[#This Row],[Created Date2]]*1</f>
        <v>45764</v>
      </c>
      <c r="L3770" s="183">
        <f>YEAR(All_Opps[[#This Row],[Created_Date]])</f>
        <v>2025</v>
      </c>
      <c r="M3770" s="184">
        <f>WEEKNUM(All_Opps[[#This Row],[Created_Date]],16)</f>
        <v>16</v>
      </c>
      <c r="N3770" s="182">
        <f>All_Opps[[#This Row],[Close Date]]*1</f>
        <v>45764</v>
      </c>
      <c r="O3770" s="185">
        <f>YEAR(All_Opps[[#This Row],[Close_Date]])</f>
        <v>2025</v>
      </c>
      <c r="P3770" s="183">
        <f>MONTH(All_Opps[[#This Row],[Close Date]])</f>
        <v>4</v>
      </c>
      <c r="Q3770" s="181">
        <f>WEEKNUM(All_Opps[[#This Row],[Close Date]],1)</f>
        <v>16</v>
      </c>
      <c r="R377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</v>
      </c>
      <c r="S3770" s="5" t="s">
        <v>7853</v>
      </c>
      <c r="T3770" s="5" t="s">
        <v>7854</v>
      </c>
      <c r="U3770" s="14">
        <v>45764</v>
      </c>
      <c r="V3770" s="360" t="s">
        <v>19</v>
      </c>
      <c r="W3770" s="343">
        <v>17718</v>
      </c>
      <c r="X3770" s="5" t="s">
        <v>12</v>
      </c>
      <c r="Y3770" s="4" t="s">
        <v>328</v>
      </c>
      <c r="Z3770" s="68">
        <v>45764</v>
      </c>
    </row>
    <row r="3771" spans="1:26" ht="12.75" x14ac:dyDescent="0.35">
      <c r="A37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3771" s="181" t="str">
        <f>IF(All_Opps[[#This Row],[WeekMod]]&lt;&gt;"",CONCATENATE(All_Opps[[#This Row],[Opp Year]],"-",TEXT(All_Opps[[#This Row],[WeekMod]],"00#")),"")</f>
        <v>2025-071</v>
      </c>
      <c r="C37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3771" s="181" t="str">
        <f>CONCATENATE(All_Opps[[#This Row],[Opp Year]],"-",TEXT(All_Opps[[#This Row],[Week]],"00#"))</f>
        <v>2025-071</v>
      </c>
      <c r="E3771" s="181">
        <f>IFERROR(VALUE(RIGHT(All_Opps[[#This Row],[Opportunity Name]],2)),"")</f>
        <v>2</v>
      </c>
      <c r="F3771" s="181">
        <f>IFERROR(("20"&amp;LEFT(All_Opps[[#This Row],[Opportunity Name]],2))*1,"")</f>
        <v>2025</v>
      </c>
      <c r="G3771" s="181" t="str">
        <f>MID(All_Opps[[#This Row],[Opportunity Name]],3,2)</f>
        <v>05</v>
      </c>
      <c r="H3771" s="181" t="str">
        <f>LEFT(All_Opps[[#This Row],[Opportunity Name]],7)</f>
        <v>2505-14</v>
      </c>
      <c r="I3771" s="181" t="str" cm="1">
        <f t="array" ref="I37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71" s="181" t="str">
        <f>YEAR(All_Opps[[#This Row],[Close_Date]])&amp;"-"&amp;TEXT(MONTH(All_Opps[[#This Row],[Close_Date]]),"00")</f>
        <v>2025-05</v>
      </c>
      <c r="K3771" s="182">
        <f>All_Opps[[#This Row],[Created Date2]]*1</f>
        <v>45702</v>
      </c>
      <c r="L3771" s="183">
        <f>YEAR(All_Opps[[#This Row],[Created_Date]])</f>
        <v>2025</v>
      </c>
      <c r="M3771" s="184">
        <f>WEEKNUM(All_Opps[[#This Row],[Created_Date]],16)</f>
        <v>7</v>
      </c>
      <c r="N3771" s="182">
        <f>All_Opps[[#This Row],[Close Date]]*1</f>
        <v>45786</v>
      </c>
      <c r="O3771" s="185">
        <f>YEAR(All_Opps[[#This Row],[Close_Date]])</f>
        <v>2025</v>
      </c>
      <c r="P3771" s="183">
        <f>MONTH(All_Opps[[#This Row],[Close Date]])</f>
        <v>5</v>
      </c>
      <c r="Q3771" s="181">
        <f>WEEKNUM(All_Opps[[#This Row],[Close Date]],1)</f>
        <v>19</v>
      </c>
      <c r="R377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76</v>
      </c>
      <c r="S3771" s="4" t="s">
        <v>7855</v>
      </c>
      <c r="T3771" s="4" t="s">
        <v>7856</v>
      </c>
      <c r="U3771" s="68">
        <v>45786</v>
      </c>
      <c r="V3771" s="347" t="s">
        <v>19</v>
      </c>
      <c r="W3771" s="341">
        <v>191234</v>
      </c>
      <c r="X3771" s="4" t="s">
        <v>161</v>
      </c>
      <c r="Y3771" s="4" t="s">
        <v>1285</v>
      </c>
      <c r="Z3771" s="68">
        <v>45702</v>
      </c>
    </row>
    <row r="3772" spans="1:26" ht="12.75" x14ac:dyDescent="0.35">
      <c r="A37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3772" s="181" t="str">
        <f>IF(All_Opps[[#This Row],[WeekMod]]&lt;&gt;"",CONCATENATE(All_Opps[[#This Row],[Opp Year]],"-",TEXT(All_Opps[[#This Row],[WeekMod]],"00#")),"")</f>
        <v>2025-071</v>
      </c>
      <c r="C37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3772" s="181" t="str">
        <f>CONCATENATE(All_Opps[[#This Row],[Opp Year]],"-",TEXT(All_Opps[[#This Row],[Week]],"00#"))</f>
        <v>2025-071</v>
      </c>
      <c r="E3772" s="181">
        <f>IFERROR(VALUE(RIGHT(All_Opps[[#This Row],[Opportunity Name]],2)),"")</f>
        <v>2</v>
      </c>
      <c r="F3772" s="181">
        <f>IFERROR(("20"&amp;LEFT(All_Opps[[#This Row],[Opportunity Name]],2))*1,"")</f>
        <v>2025</v>
      </c>
      <c r="G3772" s="181" t="str">
        <f>MID(All_Opps[[#This Row],[Opportunity Name]],3,2)</f>
        <v>08</v>
      </c>
      <c r="H3772" s="181" t="str">
        <f>LEFT(All_Opps[[#This Row],[Opportunity Name]],7)</f>
        <v>2508 Ca</v>
      </c>
      <c r="I3772" s="181" t="str" cm="1">
        <f t="array" ref="I37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72" s="181" t="str">
        <f>YEAR(All_Opps[[#This Row],[Close_Date]])&amp;"-"&amp;TEXT(MONTH(All_Opps[[#This Row],[Close_Date]]),"00")</f>
        <v>2025-05</v>
      </c>
      <c r="K3772" s="182">
        <f>All_Opps[[#This Row],[Created Date2]]*1</f>
        <v>45768</v>
      </c>
      <c r="L3772" s="183">
        <f>YEAR(All_Opps[[#This Row],[Created_Date]])</f>
        <v>2025</v>
      </c>
      <c r="M3772" s="184">
        <f>WEEKNUM(All_Opps[[#This Row],[Created_Date]],16)</f>
        <v>17</v>
      </c>
      <c r="N3772" s="182">
        <f>All_Opps[[#This Row],[Close Date]]*1</f>
        <v>45786</v>
      </c>
      <c r="O3772" s="185">
        <f>YEAR(All_Opps[[#This Row],[Close_Date]])</f>
        <v>2025</v>
      </c>
      <c r="P3772" s="183">
        <f>MONTH(All_Opps[[#This Row],[Close Date]])</f>
        <v>5</v>
      </c>
      <c r="Q3772" s="181">
        <f>WEEKNUM(All_Opps[[#This Row],[Close Date]],1)</f>
        <v>19</v>
      </c>
      <c r="R377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72" s="4" t="s">
        <v>7857</v>
      </c>
      <c r="T3772" s="4" t="s">
        <v>7858</v>
      </c>
      <c r="U3772" s="68">
        <v>45786</v>
      </c>
      <c r="V3772" s="347" t="s">
        <v>21</v>
      </c>
      <c r="W3772" s="342">
        <v>50012</v>
      </c>
      <c r="X3772" s="4" t="s">
        <v>6</v>
      </c>
      <c r="Y3772" s="4" t="s">
        <v>7108</v>
      </c>
      <c r="Z3772" s="68">
        <v>45768</v>
      </c>
    </row>
    <row r="3773" spans="1:26" ht="12.75" x14ac:dyDescent="0.35">
      <c r="A37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3773" s="181" t="str">
        <f>IF(All_Opps[[#This Row],[WeekMod]]&lt;&gt;"",CONCATENATE(All_Opps[[#This Row],[Opp Year]],"-",TEXT(All_Opps[[#This Row],[WeekMod]],"00#")),"")</f>
        <v>2026-015</v>
      </c>
      <c r="C37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3773" s="181" t="str">
        <f>CONCATENATE(All_Opps[[#This Row],[Opp Year]],"-",TEXT(All_Opps[[#This Row],[Week]],"00#"))</f>
        <v>2026-015</v>
      </c>
      <c r="E3773" s="181">
        <f>IFERROR(VALUE(RIGHT(All_Opps[[#This Row],[Opportunity Name]],2)),"")</f>
        <v>2</v>
      </c>
      <c r="F3773" s="181">
        <f>IFERROR(("20"&amp;LEFT(All_Opps[[#This Row],[Opportunity Name]],2))*1,"")</f>
        <v>2026</v>
      </c>
      <c r="G3773" s="181" t="str">
        <f>MID(All_Opps[[#This Row],[Opportunity Name]],3,2)</f>
        <v>09</v>
      </c>
      <c r="H3773" s="181" t="str">
        <f>LEFT(All_Opps[[#This Row],[Opportunity Name]],7)</f>
        <v>2609 Ki</v>
      </c>
      <c r="I3773" s="181" t="str" cm="1">
        <f t="array" ref="I37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73" s="181" t="str">
        <f>YEAR(All_Opps[[#This Row],[Close_Date]])&amp;"-"&amp;TEXT(MONTH(All_Opps[[#This Row],[Close_Date]]),"00")</f>
        <v>2025-04</v>
      </c>
      <c r="K3773" s="182">
        <f>All_Opps[[#This Row],[Created Date2]]*1</f>
        <v>45739</v>
      </c>
      <c r="L3773" s="183">
        <f>YEAR(All_Opps[[#This Row],[Created_Date]])</f>
        <v>2025</v>
      </c>
      <c r="M3773" s="184">
        <f>WEEKNUM(All_Opps[[#This Row],[Created_Date]],16)</f>
        <v>13</v>
      </c>
      <c r="N3773" s="182">
        <f>All_Opps[[#This Row],[Close Date]]*1</f>
        <v>45756</v>
      </c>
      <c r="O3773" s="185">
        <f>YEAR(All_Opps[[#This Row],[Close_Date]])</f>
        <v>2025</v>
      </c>
      <c r="P3773" s="183">
        <f>MONTH(All_Opps[[#This Row],[Close Date]])</f>
        <v>4</v>
      </c>
      <c r="Q3773" s="181">
        <f>WEEKNUM(All_Opps[[#This Row],[Close Date]],1)</f>
        <v>15</v>
      </c>
      <c r="R377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73" s="4" t="s">
        <v>7859</v>
      </c>
      <c r="T3773" s="4" t="s">
        <v>7860</v>
      </c>
      <c r="U3773" s="68">
        <v>45756</v>
      </c>
      <c r="V3773" s="347" t="s">
        <v>21</v>
      </c>
      <c r="W3773" s="342">
        <v>32037</v>
      </c>
      <c r="X3773" s="4" t="s">
        <v>181</v>
      </c>
      <c r="Y3773" s="4" t="s">
        <v>1285</v>
      </c>
      <c r="Z3773" s="68">
        <v>45739</v>
      </c>
    </row>
    <row r="3774" spans="1:26" ht="12.75" x14ac:dyDescent="0.35">
      <c r="A37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774" s="181" t="str">
        <f>IF(All_Opps[[#This Row],[WeekMod]]&lt;&gt;"",CONCATENATE(All_Opps[[#This Row],[Opp Year]],"-",TEXT(All_Opps[[#This Row],[WeekMod]],"00#")),"")</f>
        <v>2025-073</v>
      </c>
      <c r="C37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774" s="181" t="str">
        <f>CONCATENATE(All_Opps[[#This Row],[Opp Year]],"-",TEXT(All_Opps[[#This Row],[Week]],"00#"))</f>
        <v>2025-073</v>
      </c>
      <c r="E3774" s="181">
        <f>IFERROR(VALUE(RIGHT(All_Opps[[#This Row],[Opportunity Name]],2)),"")</f>
        <v>2</v>
      </c>
      <c r="F3774" s="181">
        <f>IFERROR(("20"&amp;LEFT(All_Opps[[#This Row],[Opportunity Name]],2))*1,"")</f>
        <v>2025</v>
      </c>
      <c r="G3774" s="181" t="str">
        <f>MID(All_Opps[[#This Row],[Opportunity Name]],3,2)</f>
        <v>06</v>
      </c>
      <c r="H3774" s="181" t="str">
        <f>LEFT(All_Opps[[#This Row],[Opportunity Name]],7)</f>
        <v>2506 Ca</v>
      </c>
      <c r="I3774" s="181" t="str" cm="1">
        <f t="array" ref="I37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74" s="181" t="str">
        <f>YEAR(All_Opps[[#This Row],[Close_Date]])&amp;"-"&amp;TEXT(MONTH(All_Opps[[#This Row],[Close_Date]]),"00")</f>
        <v>2025-05</v>
      </c>
      <c r="K3774" s="182">
        <f>All_Opps[[#This Row],[Created Date2]]*1</f>
        <v>45781</v>
      </c>
      <c r="L3774" s="183">
        <f>YEAR(All_Opps[[#This Row],[Created_Date]])</f>
        <v>2025</v>
      </c>
      <c r="M3774" s="184">
        <f>WEEKNUM(All_Opps[[#This Row],[Created_Date]],16)</f>
        <v>19</v>
      </c>
      <c r="N3774" s="182">
        <f>All_Opps[[#This Row],[Close Date]]*1</f>
        <v>45795</v>
      </c>
      <c r="O3774" s="185">
        <f>YEAR(All_Opps[[#This Row],[Close_Date]])</f>
        <v>2025</v>
      </c>
      <c r="P3774" s="183">
        <f>MONTH(All_Opps[[#This Row],[Close Date]])</f>
        <v>5</v>
      </c>
      <c r="Q3774" s="181">
        <f>WEEKNUM(All_Opps[[#This Row],[Close Date]],1)</f>
        <v>21</v>
      </c>
      <c r="R377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74" s="4" t="s">
        <v>7861</v>
      </c>
      <c r="T3774" s="4" t="s">
        <v>7862</v>
      </c>
      <c r="U3774" s="68">
        <v>45795</v>
      </c>
      <c r="V3774" s="347" t="s">
        <v>18</v>
      </c>
      <c r="W3774" s="342">
        <v>34204</v>
      </c>
      <c r="X3774" s="4" t="s">
        <v>5</v>
      </c>
      <c r="Y3774" s="4" t="s">
        <v>1285</v>
      </c>
      <c r="Z3774" s="68">
        <v>45781</v>
      </c>
    </row>
    <row r="3775" spans="1:26" ht="12.75" x14ac:dyDescent="0.35">
      <c r="A37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3775" s="181" t="str">
        <f>IF(All_Opps[[#This Row],[WeekMod]]&lt;&gt;"",CONCATENATE(All_Opps[[#This Row],[Opp Year]],"-",TEXT(All_Opps[[#This Row],[WeekMod]],"00#")),"")</f>
        <v>2026-019</v>
      </c>
      <c r="C37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3775" s="181" t="str">
        <f>CONCATENATE(All_Opps[[#This Row],[Opp Year]],"-",TEXT(All_Opps[[#This Row],[Week]],"00#"))</f>
        <v>2026-019</v>
      </c>
      <c r="E3775" s="181" t="str">
        <f>IFERROR(VALUE(RIGHT(All_Opps[[#This Row],[Opportunity Name]],2)),"")</f>
        <v/>
      </c>
      <c r="F3775" s="181">
        <f>IFERROR(("20"&amp;LEFT(All_Opps[[#This Row],[Opportunity Name]],2))*1,"")</f>
        <v>2026</v>
      </c>
      <c r="G3775" s="181" t="str">
        <f>MID(All_Opps[[#This Row],[Opportunity Name]],3,2)</f>
        <v>04</v>
      </c>
      <c r="H3775" s="181" t="str">
        <f>LEFT(All_Opps[[#This Row],[Opportunity Name]],7)</f>
        <v>2604 Vi</v>
      </c>
      <c r="I3775" s="181" t="str" cm="1">
        <f t="array" ref="I37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75" s="181" t="str">
        <f>YEAR(All_Opps[[#This Row],[Close_Date]])&amp;"-"&amp;TEXT(MONTH(All_Opps[[#This Row],[Close_Date]]),"00")</f>
        <v>2025-05</v>
      </c>
      <c r="K3775" s="182">
        <f>All_Opps[[#This Row],[Created Date2]]*1</f>
        <v>45772</v>
      </c>
      <c r="L3775" s="183">
        <f>YEAR(All_Opps[[#This Row],[Created_Date]])</f>
        <v>2025</v>
      </c>
      <c r="M3775" s="184">
        <f>WEEKNUM(All_Opps[[#This Row],[Created_Date]],16)</f>
        <v>17</v>
      </c>
      <c r="N3775" s="182">
        <f>All_Opps[[#This Row],[Close Date]]*1</f>
        <v>45785</v>
      </c>
      <c r="O3775" s="185">
        <f>YEAR(All_Opps[[#This Row],[Close_Date]])</f>
        <v>2025</v>
      </c>
      <c r="P3775" s="183">
        <f>MONTH(All_Opps[[#This Row],[Close Date]])</f>
        <v>5</v>
      </c>
      <c r="Q3775" s="181">
        <f>WEEKNUM(All_Opps[[#This Row],[Close Date]],1)</f>
        <v>19</v>
      </c>
      <c r="R377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75" s="4" t="s">
        <v>7863</v>
      </c>
      <c r="T3775" s="4" t="s">
        <v>7864</v>
      </c>
      <c r="U3775" s="68">
        <v>45785</v>
      </c>
      <c r="V3775" s="347" t="s">
        <v>18</v>
      </c>
      <c r="W3775" s="342">
        <v>35300</v>
      </c>
      <c r="X3775" s="4" t="s">
        <v>15</v>
      </c>
      <c r="Y3775" s="4" t="s">
        <v>1285</v>
      </c>
      <c r="Z3775" s="68">
        <v>45772</v>
      </c>
    </row>
    <row r="3776" spans="1:26" ht="12.75" x14ac:dyDescent="0.35">
      <c r="A37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3776" s="181" t="str">
        <f>IF(All_Opps[[#This Row],[WeekMod]]&lt;&gt;"",CONCATENATE(All_Opps[[#This Row],[Opp Year]],"-",TEXT(All_Opps[[#This Row],[WeekMod]],"00#")),"")</f>
        <v>2026-015</v>
      </c>
      <c r="C37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3776" s="181" t="str">
        <f>CONCATENATE(All_Opps[[#This Row],[Opp Year]],"-",TEXT(All_Opps[[#This Row],[Week]],"00#"))</f>
        <v>2026-015</v>
      </c>
      <c r="E3776" s="181" t="str">
        <f>IFERROR(VALUE(RIGHT(All_Opps[[#This Row],[Opportunity Name]],2)),"")</f>
        <v/>
      </c>
      <c r="F3776" s="181">
        <f>IFERROR(("20"&amp;LEFT(All_Opps[[#This Row],[Opportunity Name]],2))*1,"")</f>
        <v>2026</v>
      </c>
      <c r="G3776" s="181" t="str">
        <f>MID(All_Opps[[#This Row],[Opportunity Name]],3,2)</f>
        <v>12</v>
      </c>
      <c r="H3776" s="181" t="str">
        <f>LEFT(All_Opps[[#This Row],[Opportunity Name]],7)</f>
        <v>2612 Ro</v>
      </c>
      <c r="I3776" s="181" t="str" cm="1">
        <f t="array" ref="I37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76" s="181" t="str">
        <f>YEAR(All_Opps[[#This Row],[Close_Date]])&amp;"-"&amp;TEXT(MONTH(All_Opps[[#This Row],[Close_Date]]),"00")</f>
        <v>2025-04</v>
      </c>
      <c r="K3776" s="182">
        <f>All_Opps[[#This Row],[Created Date2]]*1</f>
        <v>45717</v>
      </c>
      <c r="L3776" s="183">
        <f>YEAR(All_Opps[[#This Row],[Created_Date]])</f>
        <v>2025</v>
      </c>
      <c r="M3776" s="184">
        <f>WEEKNUM(All_Opps[[#This Row],[Created_Date]],16)</f>
        <v>10</v>
      </c>
      <c r="N3776" s="182">
        <f>All_Opps[[#This Row],[Close Date]]*1</f>
        <v>45758</v>
      </c>
      <c r="O3776" s="185">
        <f>YEAR(All_Opps[[#This Row],[Close_Date]])</f>
        <v>2025</v>
      </c>
      <c r="P3776" s="183">
        <f>MONTH(All_Opps[[#This Row],[Close Date]])</f>
        <v>4</v>
      </c>
      <c r="Q3776" s="181">
        <f>WEEKNUM(All_Opps[[#This Row],[Close Date]],1)</f>
        <v>15</v>
      </c>
      <c r="R37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76" s="5" t="s">
        <v>7865</v>
      </c>
      <c r="T3776" s="5" t="s">
        <v>7866</v>
      </c>
      <c r="U3776" s="14">
        <v>45758</v>
      </c>
      <c r="V3776" s="360" t="s">
        <v>21</v>
      </c>
      <c r="W3776" s="343">
        <v>361930</v>
      </c>
      <c r="X3776" s="5" t="s">
        <v>5</v>
      </c>
      <c r="Y3776" s="4" t="s">
        <v>328</v>
      </c>
      <c r="Z3776" s="68">
        <v>45717</v>
      </c>
    </row>
    <row r="3777" spans="1:26" ht="12.75" x14ac:dyDescent="0.35">
      <c r="A37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3777" s="181" t="str">
        <f>IF(All_Opps[[#This Row],[WeekMod]]&lt;&gt;"",CONCATENATE(All_Opps[[#This Row],[Opp Year]],"-",TEXT(All_Opps[[#This Row],[WeekMod]],"00#")),"")</f>
        <v>2025-071</v>
      </c>
      <c r="C37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3777" s="181" t="str">
        <f>CONCATENATE(All_Opps[[#This Row],[Opp Year]],"-",TEXT(All_Opps[[#This Row],[Week]],"00#"))</f>
        <v>2025-071</v>
      </c>
      <c r="E3777" s="181">
        <f>IFERROR(VALUE(RIGHT(All_Opps[[#This Row],[Opportunity Name]],2)),"")</f>
        <v>4</v>
      </c>
      <c r="F3777" s="181">
        <f>IFERROR(("20"&amp;LEFT(All_Opps[[#This Row],[Opportunity Name]],2))*1,"")</f>
        <v>2025</v>
      </c>
      <c r="G3777" s="181" t="str">
        <f>MID(All_Opps[[#This Row],[Opportunity Name]],3,2)</f>
        <v>08</v>
      </c>
      <c r="H3777" s="181" t="str">
        <f>LEFT(All_Opps[[#This Row],[Opportunity Name]],7)</f>
        <v>2508 Je</v>
      </c>
      <c r="I3777" s="181" t="str" cm="1">
        <f t="array" ref="I37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77" s="181" t="str">
        <f>YEAR(All_Opps[[#This Row],[Close_Date]])&amp;"-"&amp;TEXT(MONTH(All_Opps[[#This Row],[Close_Date]]),"00")</f>
        <v>2025-05</v>
      </c>
      <c r="K3777" s="182">
        <f>All_Opps[[#This Row],[Created Date2]]*1</f>
        <v>45773</v>
      </c>
      <c r="L3777" s="183">
        <f>YEAR(All_Opps[[#This Row],[Created_Date]])</f>
        <v>2025</v>
      </c>
      <c r="M3777" s="184">
        <f>WEEKNUM(All_Opps[[#This Row],[Created_Date]],16)</f>
        <v>18</v>
      </c>
      <c r="N3777" s="182">
        <f>All_Opps[[#This Row],[Close Date]]*1</f>
        <v>45782</v>
      </c>
      <c r="O3777" s="185">
        <f>YEAR(All_Opps[[#This Row],[Close_Date]])</f>
        <v>2025</v>
      </c>
      <c r="P3777" s="183">
        <f>MONTH(All_Opps[[#This Row],[Close Date]])</f>
        <v>5</v>
      </c>
      <c r="Q3777" s="181">
        <f>WEEKNUM(All_Opps[[#This Row],[Close Date]],1)</f>
        <v>19</v>
      </c>
      <c r="R377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77" s="4" t="s">
        <v>7867</v>
      </c>
      <c r="T3777" s="4" t="s">
        <v>7868</v>
      </c>
      <c r="U3777" s="68">
        <v>45782</v>
      </c>
      <c r="V3777" s="347" t="s">
        <v>18</v>
      </c>
      <c r="W3777" s="342">
        <v>71323</v>
      </c>
      <c r="X3777" s="4" t="s">
        <v>15</v>
      </c>
      <c r="Y3777" s="4" t="s">
        <v>7055</v>
      </c>
      <c r="Z3777" s="68">
        <v>45773</v>
      </c>
    </row>
    <row r="3778" spans="1:26" ht="12.75" x14ac:dyDescent="0.35">
      <c r="A37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3778" s="181" t="str">
        <f>IF(All_Opps[[#This Row],[WeekMod]]&lt;&gt;"",CONCATENATE(All_Opps[[#This Row],[Opp Year]],"-",TEXT(All_Opps[[#This Row],[WeekMod]],"00#")),"")</f>
        <v>2026-021</v>
      </c>
      <c r="C37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3778" s="181" t="str">
        <f>CONCATENATE(All_Opps[[#This Row],[Opp Year]],"-",TEXT(All_Opps[[#This Row],[Week]],"00#"))</f>
        <v>2026-021</v>
      </c>
      <c r="E3778" s="181">
        <f>IFERROR(VALUE(RIGHT(All_Opps[[#This Row],[Opportunity Name]],2)),"")</f>
        <v>2</v>
      </c>
      <c r="F3778" s="181">
        <f>IFERROR(("20"&amp;LEFT(All_Opps[[#This Row],[Opportunity Name]],2))*1,"")</f>
        <v>2026</v>
      </c>
      <c r="G3778" s="181" t="str">
        <f>MID(All_Opps[[#This Row],[Opportunity Name]],3,2)</f>
        <v>04</v>
      </c>
      <c r="H3778" s="181" t="str">
        <f>LEFT(All_Opps[[#This Row],[Opportunity Name]],7)</f>
        <v>2604-01</v>
      </c>
      <c r="I3778" s="181" t="str" cm="1">
        <f t="array" ref="I37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78" s="181" t="str">
        <f>YEAR(All_Opps[[#This Row],[Close_Date]])&amp;"-"&amp;TEXT(MONTH(All_Opps[[#This Row],[Close_Date]]),"00")</f>
        <v>2025-05</v>
      </c>
      <c r="K3778" s="182">
        <f>All_Opps[[#This Row],[Created Date2]]*1</f>
        <v>45799</v>
      </c>
      <c r="L3778" s="183">
        <f>YEAR(All_Opps[[#This Row],[Created_Date]])</f>
        <v>2025</v>
      </c>
      <c r="M3778" s="184">
        <f>WEEKNUM(All_Opps[[#This Row],[Created_Date]],16)</f>
        <v>21</v>
      </c>
      <c r="N3778" s="182">
        <f>All_Opps[[#This Row],[Close Date]]*1</f>
        <v>45800</v>
      </c>
      <c r="O3778" s="185">
        <f>YEAR(All_Opps[[#This Row],[Close_Date]])</f>
        <v>2025</v>
      </c>
      <c r="P3778" s="183">
        <f>MONTH(All_Opps[[#This Row],[Close Date]])</f>
        <v>5</v>
      </c>
      <c r="Q3778" s="181">
        <f>WEEKNUM(All_Opps[[#This Row],[Close Date]],1)</f>
        <v>21</v>
      </c>
      <c r="R377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314</v>
      </c>
      <c r="S3778" s="4" t="s">
        <v>7869</v>
      </c>
      <c r="T3778" s="4" t="s">
        <v>7870</v>
      </c>
      <c r="U3778" s="68">
        <v>45800</v>
      </c>
      <c r="V3778" s="347" t="s">
        <v>19</v>
      </c>
      <c r="W3778" s="341">
        <v>39038</v>
      </c>
      <c r="X3778" s="4" t="s">
        <v>6</v>
      </c>
      <c r="Y3778" s="4" t="s">
        <v>1285</v>
      </c>
      <c r="Z3778" s="68">
        <v>45799</v>
      </c>
    </row>
    <row r="3779" spans="1:26" ht="12.75" x14ac:dyDescent="0.35">
      <c r="A37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779" s="181" t="str">
        <f>IF(All_Opps[[#This Row],[WeekMod]]&lt;&gt;"",CONCATENATE(All_Opps[[#This Row],[Opp Year]],"-",TEXT(All_Opps[[#This Row],[WeekMod]],"00#")),"")</f>
        <v>2025-073</v>
      </c>
      <c r="C37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779" s="181" t="str">
        <f>CONCATENATE(All_Opps[[#This Row],[Opp Year]],"-",TEXT(All_Opps[[#This Row],[Week]],"00#"))</f>
        <v>2025-073</v>
      </c>
      <c r="E3779" s="181">
        <f>IFERROR(VALUE(RIGHT(All_Opps[[#This Row],[Opportunity Name]],2)),"")</f>
        <v>6</v>
      </c>
      <c r="F3779" s="181">
        <f>IFERROR(("20"&amp;LEFT(All_Opps[[#This Row],[Opportunity Name]],2))*1,"")</f>
        <v>2025</v>
      </c>
      <c r="G3779" s="181" t="str">
        <f>MID(All_Opps[[#This Row],[Opportunity Name]],3,2)</f>
        <v>12</v>
      </c>
      <c r="H3779" s="181" t="str">
        <f>LEFT(All_Opps[[#This Row],[Opportunity Name]],7)</f>
        <v>2512-14</v>
      </c>
      <c r="I3779" s="181" t="str" cm="1">
        <f t="array" ref="I37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79" s="181" t="str">
        <f>YEAR(All_Opps[[#This Row],[Close_Date]])&amp;"-"&amp;TEXT(MONTH(All_Opps[[#This Row],[Close_Date]]),"00")</f>
        <v>2025-05</v>
      </c>
      <c r="K3779" s="182">
        <f>All_Opps[[#This Row],[Created Date2]]*1</f>
        <v>45780</v>
      </c>
      <c r="L3779" s="183">
        <f>YEAR(All_Opps[[#This Row],[Created_Date]])</f>
        <v>2025</v>
      </c>
      <c r="M3779" s="184">
        <f>WEEKNUM(All_Opps[[#This Row],[Created_Date]],16)</f>
        <v>19</v>
      </c>
      <c r="N3779" s="182">
        <f>All_Opps[[#This Row],[Close Date]]*1</f>
        <v>45799</v>
      </c>
      <c r="O3779" s="185">
        <f>YEAR(All_Opps[[#This Row],[Close_Date]])</f>
        <v>2025</v>
      </c>
      <c r="P3779" s="183">
        <f>MONTH(All_Opps[[#This Row],[Close Date]])</f>
        <v>5</v>
      </c>
      <c r="Q3779" s="181">
        <f>WEEKNUM(All_Opps[[#This Row],[Close Date]],1)</f>
        <v>21</v>
      </c>
      <c r="R377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212</v>
      </c>
      <c r="S3779" s="5" t="s">
        <v>7871</v>
      </c>
      <c r="T3779" s="5" t="s">
        <v>7872</v>
      </c>
      <c r="U3779" s="14">
        <v>45799</v>
      </c>
      <c r="V3779" s="360" t="s">
        <v>19</v>
      </c>
      <c r="W3779" s="343">
        <v>61590</v>
      </c>
      <c r="X3779" s="5" t="s">
        <v>161</v>
      </c>
      <c r="Y3779" s="4" t="s">
        <v>328</v>
      </c>
      <c r="Z3779" s="68">
        <v>45780</v>
      </c>
    </row>
    <row r="3780" spans="1:26" ht="12.75" x14ac:dyDescent="0.35">
      <c r="A37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3780" s="181" t="str">
        <f>IF(All_Opps[[#This Row],[WeekMod]]&lt;&gt;"",CONCATENATE(All_Opps[[#This Row],[Opp Year]],"-",TEXT(All_Opps[[#This Row],[WeekMod]],"00#")),"")</f>
        <v>2025-068</v>
      </c>
      <c r="C37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3780" s="181" t="str">
        <f>CONCATENATE(All_Opps[[#This Row],[Opp Year]],"-",TEXT(All_Opps[[#This Row],[Week]],"00#"))</f>
        <v>2025-068</v>
      </c>
      <c r="E3780" s="181">
        <f>IFERROR(VALUE(RIGHT(All_Opps[[#This Row],[Opportunity Name]],2)),"")</f>
        <v>2</v>
      </c>
      <c r="F3780" s="181">
        <f>IFERROR(("20"&amp;LEFT(All_Opps[[#This Row],[Opportunity Name]],2))*1,"")</f>
        <v>2025</v>
      </c>
      <c r="G3780" s="181" t="str">
        <f>MID(All_Opps[[#This Row],[Opportunity Name]],3,2)</f>
        <v>09</v>
      </c>
      <c r="H3780" s="181" t="str">
        <f>LEFT(All_Opps[[#This Row],[Opportunity Name]],7)</f>
        <v>2509 Ga</v>
      </c>
      <c r="I3780" s="181" t="str" cm="1">
        <f t="array" ref="I37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80" s="181" t="str">
        <f>YEAR(All_Opps[[#This Row],[Close_Date]])&amp;"-"&amp;TEXT(MONTH(All_Opps[[#This Row],[Close_Date]]),"00")</f>
        <v>2025-04</v>
      </c>
      <c r="K3780" s="182">
        <f>All_Opps[[#This Row],[Created Date2]]*1</f>
        <v>45758</v>
      </c>
      <c r="L3780" s="183">
        <f>YEAR(All_Opps[[#This Row],[Created_Date]])</f>
        <v>2025</v>
      </c>
      <c r="M3780" s="184">
        <f>WEEKNUM(All_Opps[[#This Row],[Created_Date]],16)</f>
        <v>15</v>
      </c>
      <c r="N3780" s="182">
        <f>All_Opps[[#This Row],[Close Date]]*1</f>
        <v>45763</v>
      </c>
      <c r="O3780" s="185">
        <f>YEAR(All_Opps[[#This Row],[Close_Date]])</f>
        <v>2025</v>
      </c>
      <c r="P3780" s="183">
        <f>MONTH(All_Opps[[#This Row],[Close Date]])</f>
        <v>4</v>
      </c>
      <c r="Q3780" s="181">
        <f>WEEKNUM(All_Opps[[#This Row],[Close Date]],1)</f>
        <v>16</v>
      </c>
      <c r="R378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80" s="4" t="s">
        <v>7873</v>
      </c>
      <c r="T3780" s="4" t="s">
        <v>7874</v>
      </c>
      <c r="U3780" s="68">
        <v>45763</v>
      </c>
      <c r="V3780" s="347" t="s">
        <v>18</v>
      </c>
      <c r="W3780" s="342">
        <v>28793</v>
      </c>
      <c r="X3780" s="4" t="s">
        <v>15</v>
      </c>
      <c r="Y3780" s="4" t="s">
        <v>7055</v>
      </c>
      <c r="Z3780" s="68">
        <v>45758</v>
      </c>
    </row>
    <row r="3781" spans="1:26" ht="12.75" x14ac:dyDescent="0.35">
      <c r="A37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3781" s="181" t="str">
        <f>IF(All_Opps[[#This Row],[WeekMod]]&lt;&gt;"",CONCATENATE(All_Opps[[#This Row],[Opp Year]],"-",TEXT(All_Opps[[#This Row],[WeekMod]],"00#")),"")</f>
        <v>2025-067</v>
      </c>
      <c r="C37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3781" s="181" t="str">
        <f>CONCATENATE(All_Opps[[#This Row],[Opp Year]],"-",TEXT(All_Opps[[#This Row],[Week]],"00#"))</f>
        <v>2025-067</v>
      </c>
      <c r="E3781" s="181">
        <f>IFERROR(VALUE(RIGHT(All_Opps[[#This Row],[Opportunity Name]],2)),"")</f>
        <v>2</v>
      </c>
      <c r="F3781" s="181">
        <f>IFERROR(("20"&amp;LEFT(All_Opps[[#This Row],[Opportunity Name]],2))*1,"")</f>
        <v>2025</v>
      </c>
      <c r="G3781" s="181" t="str">
        <f>MID(All_Opps[[#This Row],[Opportunity Name]],3,2)</f>
        <v>12</v>
      </c>
      <c r="H3781" s="181" t="str">
        <f>LEFT(All_Opps[[#This Row],[Opportunity Name]],7)</f>
        <v>2512-15</v>
      </c>
      <c r="I3781" s="181" t="str" cm="1">
        <f t="array" ref="I37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781" s="181" t="str">
        <f>YEAR(All_Opps[[#This Row],[Close_Date]])&amp;"-"&amp;TEXT(MONTH(All_Opps[[#This Row],[Close_Date]]),"00")</f>
        <v>2025-04</v>
      </c>
      <c r="K3781" s="182">
        <f>All_Opps[[#This Row],[Created Date2]]*1</f>
        <v>45753</v>
      </c>
      <c r="L3781" s="183">
        <f>YEAR(All_Opps[[#This Row],[Created_Date]])</f>
        <v>2025</v>
      </c>
      <c r="M3781" s="184">
        <f>WEEKNUM(All_Opps[[#This Row],[Created_Date]],16)</f>
        <v>15</v>
      </c>
      <c r="N3781" s="182">
        <f>All_Opps[[#This Row],[Close Date]]*1</f>
        <v>45759</v>
      </c>
      <c r="O3781" s="185">
        <f>YEAR(All_Opps[[#This Row],[Close_Date]])</f>
        <v>2025</v>
      </c>
      <c r="P3781" s="183">
        <f>MONTH(All_Opps[[#This Row],[Close Date]])</f>
        <v>4</v>
      </c>
      <c r="Q3781" s="181">
        <f>WEEKNUM(All_Opps[[#This Row],[Close Date]],1)</f>
        <v>15</v>
      </c>
      <c r="R378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239</v>
      </c>
      <c r="S3781" s="5" t="s">
        <v>7875</v>
      </c>
      <c r="T3781" s="5" t="s">
        <v>7876</v>
      </c>
      <c r="U3781" s="14">
        <v>45759</v>
      </c>
      <c r="V3781" s="360" t="s">
        <v>19</v>
      </c>
      <c r="W3781" s="343">
        <v>77742</v>
      </c>
      <c r="X3781" s="5" t="s">
        <v>6</v>
      </c>
      <c r="Y3781" s="4" t="s">
        <v>328</v>
      </c>
      <c r="Z3781" s="68">
        <v>45753</v>
      </c>
    </row>
    <row r="3782" spans="1:26" ht="12.75" x14ac:dyDescent="0.35">
      <c r="A37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782" s="181" t="str">
        <f>IF(All_Opps[[#This Row],[WeekMod]]&lt;&gt;"",CONCATENATE(All_Opps[[#This Row],[Opp Year]],"-",TEXT(All_Opps[[#This Row],[WeekMod]],"00#")),"")</f>
        <v>2025-073</v>
      </c>
      <c r="C37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782" s="181" t="str">
        <f>CONCATENATE(All_Opps[[#This Row],[Opp Year]],"-",TEXT(All_Opps[[#This Row],[Week]],"00#"))</f>
        <v>2025-073</v>
      </c>
      <c r="E3782" s="181">
        <f>IFERROR(VALUE(RIGHT(All_Opps[[#This Row],[Opportunity Name]],2)),"")</f>
        <v>2</v>
      </c>
      <c r="F3782" s="181">
        <f>IFERROR(("20"&amp;LEFT(All_Opps[[#This Row],[Opportunity Name]],2))*1,"")</f>
        <v>2025</v>
      </c>
      <c r="G3782" s="181" t="str">
        <f>MID(All_Opps[[#This Row],[Opportunity Name]],3,2)</f>
        <v>06</v>
      </c>
      <c r="H3782" s="181" t="str">
        <f>LEFT(All_Opps[[#This Row],[Opportunity Name]],7)</f>
        <v>2506 Ca</v>
      </c>
      <c r="I3782" s="181" t="str" cm="1">
        <f t="array" ref="I37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82" s="181" t="str">
        <f>YEAR(All_Opps[[#This Row],[Close_Date]])&amp;"-"&amp;TEXT(MONTH(All_Opps[[#This Row],[Close_Date]]),"00")</f>
        <v>2025-05</v>
      </c>
      <c r="K3782" s="182">
        <f>All_Opps[[#This Row],[Created Date2]]*1</f>
        <v>45790</v>
      </c>
      <c r="L3782" s="183">
        <f>YEAR(All_Opps[[#This Row],[Created_Date]])</f>
        <v>2025</v>
      </c>
      <c r="M3782" s="184">
        <f>WEEKNUM(All_Opps[[#This Row],[Created_Date]],16)</f>
        <v>20</v>
      </c>
      <c r="N3782" s="182">
        <f>All_Opps[[#This Row],[Close Date]]*1</f>
        <v>45795</v>
      </c>
      <c r="O3782" s="185">
        <f>YEAR(All_Opps[[#This Row],[Close_Date]])</f>
        <v>2025</v>
      </c>
      <c r="P3782" s="183">
        <f>MONTH(All_Opps[[#This Row],[Close Date]])</f>
        <v>5</v>
      </c>
      <c r="Q3782" s="181">
        <f>WEEKNUM(All_Opps[[#This Row],[Close Date]],1)</f>
        <v>21</v>
      </c>
      <c r="R378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82" s="5" t="s">
        <v>7877</v>
      </c>
      <c r="T3782" s="5" t="s">
        <v>7878</v>
      </c>
      <c r="U3782" s="14">
        <v>45795</v>
      </c>
      <c r="V3782" s="360" t="s">
        <v>18</v>
      </c>
      <c r="W3782" s="343">
        <v>20741</v>
      </c>
      <c r="X3782" s="5" t="s">
        <v>13</v>
      </c>
      <c r="Y3782" s="4" t="s">
        <v>328</v>
      </c>
      <c r="Z3782" s="68">
        <v>45790</v>
      </c>
    </row>
    <row r="3783" spans="1:26" ht="12.75" x14ac:dyDescent="0.35">
      <c r="A37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3783" s="181" t="str">
        <f>IF(All_Opps[[#This Row],[WeekMod]]&lt;&gt;"",CONCATENATE(All_Opps[[#This Row],[Opp Year]],"-",TEXT(All_Opps[[#This Row],[WeekMod]],"00#")),"")</f>
        <v>2020-069</v>
      </c>
      <c r="C37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3783" s="181" t="str">
        <f>CONCATENATE(All_Opps[[#This Row],[Opp Year]],"-",TEXT(All_Opps[[#This Row],[Week]],"00#"))</f>
        <v>2020-069</v>
      </c>
      <c r="E3783" s="181">
        <f>IFERROR(VALUE(RIGHT(All_Opps[[#This Row],[Opportunity Name]],2)),"")</f>
        <v>2</v>
      </c>
      <c r="F3783" s="181">
        <f>IFERROR(("20"&amp;LEFT(All_Opps[[#This Row],[Opportunity Name]],2))*1,"")</f>
        <v>2020</v>
      </c>
      <c r="G3783" s="181" t="str">
        <f>MID(All_Opps[[#This Row],[Opportunity Name]],3,2)</f>
        <v>08</v>
      </c>
      <c r="H3783" s="181" t="str">
        <f>LEFT(All_Opps[[#This Row],[Opportunity Name]],7)</f>
        <v>2008 Pe</v>
      </c>
      <c r="I3783" s="181" t="str" cm="1">
        <f t="array" ref="I37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83" s="181" t="str">
        <f>YEAR(All_Opps[[#This Row],[Close_Date]])&amp;"-"&amp;TEXT(MONTH(All_Opps[[#This Row],[Close_Date]]),"00")</f>
        <v>2025-04</v>
      </c>
      <c r="K3783" s="182">
        <f>All_Opps[[#This Row],[Created Date2]]*1</f>
        <v>43716</v>
      </c>
      <c r="L3783" s="183">
        <f>YEAR(All_Opps[[#This Row],[Created_Date]])</f>
        <v>2019</v>
      </c>
      <c r="M3783" s="184">
        <f>WEEKNUM(All_Opps[[#This Row],[Created_Date]],16)</f>
        <v>37</v>
      </c>
      <c r="N3783" s="182">
        <f>All_Opps[[#This Row],[Close Date]]*1</f>
        <v>45773</v>
      </c>
      <c r="O3783" s="185">
        <f>YEAR(All_Opps[[#This Row],[Close_Date]])</f>
        <v>2025</v>
      </c>
      <c r="P3783" s="183">
        <f>MONTH(All_Opps[[#This Row],[Close Date]])</f>
        <v>4</v>
      </c>
      <c r="Q3783" s="181">
        <f>WEEKNUM(All_Opps[[#This Row],[Close Date]],1)</f>
        <v>17</v>
      </c>
      <c r="R378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83" s="4" t="s">
        <v>7879</v>
      </c>
      <c r="T3783" s="4" t="s">
        <v>7880</v>
      </c>
      <c r="U3783" s="68">
        <v>45773</v>
      </c>
      <c r="V3783" s="347" t="s">
        <v>21</v>
      </c>
      <c r="W3783" s="341">
        <v>55434</v>
      </c>
      <c r="X3783" s="4" t="s">
        <v>11</v>
      </c>
      <c r="Y3783" s="4" t="s">
        <v>1285</v>
      </c>
      <c r="Z3783" s="68">
        <v>43716</v>
      </c>
    </row>
    <row r="3784" spans="1:26" ht="12.75" x14ac:dyDescent="0.35">
      <c r="A37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3784" s="181" t="str">
        <f>IF(All_Opps[[#This Row],[WeekMod]]&lt;&gt;"",CONCATENATE(All_Opps[[#This Row],[Opp Year]],"-",TEXT(All_Opps[[#This Row],[WeekMod]],"00#")),"")</f>
        <v>2020-068</v>
      </c>
      <c r="C37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3784" s="181" t="str">
        <f>CONCATENATE(All_Opps[[#This Row],[Opp Year]],"-",TEXT(All_Opps[[#This Row],[Week]],"00#"))</f>
        <v>2020-068</v>
      </c>
      <c r="E3784" s="181">
        <f>IFERROR(VALUE(RIGHT(All_Opps[[#This Row],[Opportunity Name]],2)),"")</f>
        <v>6</v>
      </c>
      <c r="F3784" s="181">
        <f>IFERROR(("20"&amp;LEFT(All_Opps[[#This Row],[Opportunity Name]],2))*1,"")</f>
        <v>2020</v>
      </c>
      <c r="G3784" s="181" t="str">
        <f>MID(All_Opps[[#This Row],[Opportunity Name]],3,2)</f>
        <v>02</v>
      </c>
      <c r="H3784" s="181" t="str">
        <f>LEFT(All_Opps[[#This Row],[Opportunity Name]],7)</f>
        <v>2002 La</v>
      </c>
      <c r="I3784" s="181" t="str" cm="1">
        <f t="array" ref="I37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84" s="181" t="str">
        <f>YEAR(All_Opps[[#This Row],[Close_Date]])&amp;"-"&amp;TEXT(MONTH(All_Opps[[#This Row],[Close_Date]]),"00")</f>
        <v>2025-04</v>
      </c>
      <c r="K3784" s="182">
        <f>All_Opps[[#This Row],[Created Date2]]*1</f>
        <v>43708</v>
      </c>
      <c r="L3784" s="183">
        <f>YEAR(All_Opps[[#This Row],[Created_Date]])</f>
        <v>2019</v>
      </c>
      <c r="M3784" s="184">
        <f>WEEKNUM(All_Opps[[#This Row],[Created_Date]],16)</f>
        <v>36</v>
      </c>
      <c r="N3784" s="182">
        <f>All_Opps[[#This Row],[Close Date]]*1</f>
        <v>45761</v>
      </c>
      <c r="O3784" s="185">
        <f>YEAR(All_Opps[[#This Row],[Close_Date]])</f>
        <v>2025</v>
      </c>
      <c r="P3784" s="183">
        <f>MONTH(All_Opps[[#This Row],[Close Date]])</f>
        <v>4</v>
      </c>
      <c r="Q3784" s="181">
        <f>WEEKNUM(All_Opps[[#This Row],[Close Date]],1)</f>
        <v>16</v>
      </c>
      <c r="R378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84" s="4" t="s">
        <v>7881</v>
      </c>
      <c r="T3784" s="4" t="s">
        <v>7882</v>
      </c>
      <c r="U3784" s="68">
        <v>45761</v>
      </c>
      <c r="V3784" s="347" t="s">
        <v>21</v>
      </c>
      <c r="W3784" s="342">
        <v>47076</v>
      </c>
      <c r="X3784" s="4" t="s">
        <v>6</v>
      </c>
      <c r="Y3784" s="4" t="s">
        <v>7108</v>
      </c>
      <c r="Z3784" s="68">
        <v>43708</v>
      </c>
    </row>
    <row r="3785" spans="1:26" ht="12.75" x14ac:dyDescent="0.35">
      <c r="A37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785" s="181" t="str">
        <f>IF(All_Opps[[#This Row],[WeekMod]]&lt;&gt;"",CONCATENATE(All_Opps[[#This Row],[Opp Year]],"-",TEXT(All_Opps[[#This Row],[WeekMod]],"00#")),"")</f>
        <v>2020-073</v>
      </c>
      <c r="C37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785" s="181" t="str">
        <f>CONCATENATE(All_Opps[[#This Row],[Opp Year]],"-",TEXT(All_Opps[[#This Row],[Week]],"00#"))</f>
        <v>2020-073</v>
      </c>
      <c r="E3785" s="181">
        <f>IFERROR(VALUE(RIGHT(All_Opps[[#This Row],[Opportunity Name]],2)),"")</f>
        <v>3</v>
      </c>
      <c r="F3785" s="181">
        <f>IFERROR(("20"&amp;LEFT(All_Opps[[#This Row],[Opportunity Name]],2))*1,"")</f>
        <v>2020</v>
      </c>
      <c r="G3785" s="181" t="str">
        <f>MID(All_Opps[[#This Row],[Opportunity Name]],3,2)</f>
        <v>07</v>
      </c>
      <c r="H3785" s="181" t="str">
        <f>LEFT(All_Opps[[#This Row],[Opportunity Name]],7)</f>
        <v>2007 We</v>
      </c>
      <c r="I3785" s="181" t="str" cm="1">
        <f t="array" ref="I37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85" s="181" t="str">
        <f>YEAR(All_Opps[[#This Row],[Close_Date]])&amp;"-"&amp;TEXT(MONTH(All_Opps[[#This Row],[Close_Date]]),"00")</f>
        <v>2025-05</v>
      </c>
      <c r="K3785" s="182">
        <f>All_Opps[[#This Row],[Created Date2]]*1</f>
        <v>43768</v>
      </c>
      <c r="L3785" s="183">
        <f>YEAR(All_Opps[[#This Row],[Created_Date]])</f>
        <v>2019</v>
      </c>
      <c r="M3785" s="184">
        <f>WEEKNUM(All_Opps[[#This Row],[Created_Date]],16)</f>
        <v>44</v>
      </c>
      <c r="N3785" s="182">
        <f>All_Opps[[#This Row],[Close Date]]*1</f>
        <v>45797</v>
      </c>
      <c r="O3785" s="185">
        <f>YEAR(All_Opps[[#This Row],[Close_Date]])</f>
        <v>2025</v>
      </c>
      <c r="P3785" s="183">
        <f>MONTH(All_Opps[[#This Row],[Close Date]])</f>
        <v>5</v>
      </c>
      <c r="Q3785" s="181">
        <f>WEEKNUM(All_Opps[[#This Row],[Close Date]],1)</f>
        <v>21</v>
      </c>
      <c r="R378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85" s="4" t="s">
        <v>7883</v>
      </c>
      <c r="T3785" s="4" t="s">
        <v>7884</v>
      </c>
      <c r="U3785" s="68">
        <v>45797</v>
      </c>
      <c r="V3785" s="347" t="s">
        <v>21</v>
      </c>
      <c r="W3785" s="342">
        <v>58740</v>
      </c>
      <c r="X3785" s="4" t="s">
        <v>13</v>
      </c>
      <c r="Y3785" s="4" t="s">
        <v>7108</v>
      </c>
      <c r="Z3785" s="68">
        <v>43768</v>
      </c>
    </row>
    <row r="3786" spans="1:26" ht="12.75" x14ac:dyDescent="0.35">
      <c r="A37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3786" s="181" t="str">
        <f>IF(All_Opps[[#This Row],[WeekMod]]&lt;&gt;"",CONCATENATE(All_Opps[[#This Row],[Opp Year]],"-",TEXT(All_Opps[[#This Row],[WeekMod]],"00#")),"")</f>
        <v>2019-070</v>
      </c>
      <c r="C37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3786" s="181" t="str">
        <f>CONCATENATE(All_Opps[[#This Row],[Opp Year]],"-",TEXT(All_Opps[[#This Row],[Week]],"00#"))</f>
        <v>2019-070</v>
      </c>
      <c r="E3786" s="181">
        <f>IFERROR(VALUE(RIGHT(All_Opps[[#This Row],[Opportunity Name]],2)),"")</f>
        <v>4</v>
      </c>
      <c r="F3786" s="181">
        <f>IFERROR(("20"&amp;LEFT(All_Opps[[#This Row],[Opportunity Name]],2))*1,"")</f>
        <v>2019</v>
      </c>
      <c r="G3786" s="181" t="str">
        <f>MID(All_Opps[[#This Row],[Opportunity Name]],3,2)</f>
        <v>12</v>
      </c>
      <c r="H3786" s="181" t="str">
        <f>LEFT(All_Opps[[#This Row],[Opportunity Name]],7)</f>
        <v>1912 Sa</v>
      </c>
      <c r="I3786" s="181" t="str" cm="1">
        <f t="array" ref="I37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86" s="181" t="str">
        <f>YEAR(All_Opps[[#This Row],[Close_Date]])&amp;"-"&amp;TEXT(MONTH(All_Opps[[#This Row],[Close_Date]]),"00")</f>
        <v>2025-04</v>
      </c>
      <c r="K3786" s="182">
        <f>All_Opps[[#This Row],[Created Date2]]*1</f>
        <v>43749</v>
      </c>
      <c r="L3786" s="183">
        <f>YEAR(All_Opps[[#This Row],[Created_Date]])</f>
        <v>2019</v>
      </c>
      <c r="M3786" s="184">
        <f>WEEKNUM(All_Opps[[#This Row],[Created_Date]],16)</f>
        <v>41</v>
      </c>
      <c r="N3786" s="182">
        <f>All_Opps[[#This Row],[Close Date]]*1</f>
        <v>45774</v>
      </c>
      <c r="O3786" s="185">
        <f>YEAR(All_Opps[[#This Row],[Close_Date]])</f>
        <v>2025</v>
      </c>
      <c r="P3786" s="183">
        <f>MONTH(All_Opps[[#This Row],[Close Date]])</f>
        <v>4</v>
      </c>
      <c r="Q3786" s="181">
        <f>WEEKNUM(All_Opps[[#This Row],[Close Date]],1)</f>
        <v>18</v>
      </c>
      <c r="R378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86" s="4" t="s">
        <v>7885</v>
      </c>
      <c r="T3786" s="4" t="s">
        <v>7886</v>
      </c>
      <c r="U3786" s="68">
        <v>45774</v>
      </c>
      <c r="V3786" s="347" t="s">
        <v>21</v>
      </c>
      <c r="W3786" s="341">
        <v>93786</v>
      </c>
      <c r="X3786" s="4" t="s">
        <v>29</v>
      </c>
      <c r="Y3786" s="4" t="s">
        <v>1285</v>
      </c>
      <c r="Z3786" s="68">
        <v>43749</v>
      </c>
    </row>
    <row r="3787" spans="1:26" ht="12.75" x14ac:dyDescent="0.35">
      <c r="A37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3787" s="181" t="str">
        <f>IF(All_Opps[[#This Row],[WeekMod]]&lt;&gt;"",CONCATENATE(All_Opps[[#This Row],[Opp Year]],"-",TEXT(All_Opps[[#This Row],[WeekMod]],"00#")),"")</f>
        <v>2020-066</v>
      </c>
      <c r="C37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3787" s="181" t="str">
        <f>CONCATENATE(All_Opps[[#This Row],[Opp Year]],"-",TEXT(All_Opps[[#This Row],[Week]],"00#"))</f>
        <v>2020-066</v>
      </c>
      <c r="E3787" s="181">
        <f>IFERROR(VALUE(RIGHT(All_Opps[[#This Row],[Opportunity Name]],2)),"")</f>
        <v>2</v>
      </c>
      <c r="F3787" s="181">
        <f>IFERROR(("20"&amp;LEFT(All_Opps[[#This Row],[Opportunity Name]],2))*1,"")</f>
        <v>2020</v>
      </c>
      <c r="G3787" s="181" t="str">
        <f>MID(All_Opps[[#This Row],[Opportunity Name]],3,2)</f>
        <v>09</v>
      </c>
      <c r="H3787" s="181" t="str">
        <f>LEFT(All_Opps[[#This Row],[Opportunity Name]],7)</f>
        <v>2009 No</v>
      </c>
      <c r="I3787" s="181" t="str" cm="1">
        <f t="array" ref="I37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87" s="181" t="str">
        <f>YEAR(All_Opps[[#This Row],[Close_Date]])&amp;"-"&amp;TEXT(MONTH(All_Opps[[#This Row],[Close_Date]]),"00")</f>
        <v>2025-04</v>
      </c>
      <c r="K3787" s="182">
        <f>All_Opps[[#This Row],[Created Date2]]*1</f>
        <v>43730</v>
      </c>
      <c r="L3787" s="183">
        <f>YEAR(All_Opps[[#This Row],[Created_Date]])</f>
        <v>2019</v>
      </c>
      <c r="M3787" s="184">
        <f>WEEKNUM(All_Opps[[#This Row],[Created_Date]],16)</f>
        <v>39</v>
      </c>
      <c r="N3787" s="182">
        <f>All_Opps[[#This Row],[Close Date]]*1</f>
        <v>45752</v>
      </c>
      <c r="O3787" s="185">
        <f>YEAR(All_Opps[[#This Row],[Close_Date]])</f>
        <v>2025</v>
      </c>
      <c r="P3787" s="183">
        <f>MONTH(All_Opps[[#This Row],[Close Date]])</f>
        <v>4</v>
      </c>
      <c r="Q3787" s="181">
        <f>WEEKNUM(All_Opps[[#This Row],[Close Date]],1)</f>
        <v>14</v>
      </c>
      <c r="R378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87" s="4" t="s">
        <v>7887</v>
      </c>
      <c r="T3787" s="4" t="s">
        <v>7888</v>
      </c>
      <c r="U3787" s="68">
        <v>45752</v>
      </c>
      <c r="V3787" s="347" t="s">
        <v>21</v>
      </c>
      <c r="W3787" s="342">
        <v>58877</v>
      </c>
      <c r="X3787" s="4" t="s">
        <v>159</v>
      </c>
      <c r="Y3787" s="4" t="s">
        <v>7108</v>
      </c>
      <c r="Z3787" s="68">
        <v>43730</v>
      </c>
    </row>
    <row r="3788" spans="1:26" ht="12.75" x14ac:dyDescent="0.35">
      <c r="A37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788" s="181" t="str">
        <f>IF(All_Opps[[#This Row],[WeekMod]]&lt;&gt;"",CONCATENATE(All_Opps[[#This Row],[Opp Year]],"-",TEXT(All_Opps[[#This Row],[WeekMod]],"00#")),"")</f>
        <v>2020-073</v>
      </c>
      <c r="C37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788" s="181" t="str">
        <f>CONCATENATE(All_Opps[[#This Row],[Opp Year]],"-",TEXT(All_Opps[[#This Row],[Week]],"00#"))</f>
        <v>2020-073</v>
      </c>
      <c r="E3788" s="181">
        <f>IFERROR(VALUE(RIGHT(All_Opps[[#This Row],[Opportunity Name]],2)),"")</f>
        <v>5</v>
      </c>
      <c r="F3788" s="181">
        <f>IFERROR(("20"&amp;LEFT(All_Opps[[#This Row],[Opportunity Name]],2))*1,"")</f>
        <v>2020</v>
      </c>
      <c r="G3788" s="181" t="str">
        <f>MID(All_Opps[[#This Row],[Opportunity Name]],3,2)</f>
        <v>06</v>
      </c>
      <c r="H3788" s="181" t="str">
        <f>LEFT(All_Opps[[#This Row],[Opportunity Name]],7)</f>
        <v>2006 Ub</v>
      </c>
      <c r="I3788" s="181" t="str" cm="1">
        <f t="array" ref="I37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88" s="181" t="str">
        <f>YEAR(All_Opps[[#This Row],[Close_Date]])&amp;"-"&amp;TEXT(MONTH(All_Opps[[#This Row],[Close_Date]]),"00")</f>
        <v>2025-05</v>
      </c>
      <c r="K3788" s="182">
        <f>All_Opps[[#This Row],[Created Date2]]*1</f>
        <v>43795</v>
      </c>
      <c r="L3788" s="183">
        <f>YEAR(All_Opps[[#This Row],[Created_Date]])</f>
        <v>2019</v>
      </c>
      <c r="M3788" s="184">
        <f>WEEKNUM(All_Opps[[#This Row],[Created_Date]],16)</f>
        <v>48</v>
      </c>
      <c r="N3788" s="182">
        <f>All_Opps[[#This Row],[Close Date]]*1</f>
        <v>45799</v>
      </c>
      <c r="O3788" s="185">
        <f>YEAR(All_Opps[[#This Row],[Close_Date]])</f>
        <v>2025</v>
      </c>
      <c r="P3788" s="183">
        <f>MONTH(All_Opps[[#This Row],[Close Date]])</f>
        <v>5</v>
      </c>
      <c r="Q3788" s="181">
        <f>WEEKNUM(All_Opps[[#This Row],[Close Date]],1)</f>
        <v>21</v>
      </c>
      <c r="R378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88" s="4" t="s">
        <v>7889</v>
      </c>
      <c r="T3788" s="4" t="s">
        <v>7890</v>
      </c>
      <c r="U3788" s="68">
        <v>45799</v>
      </c>
      <c r="V3788" s="347" t="s">
        <v>21</v>
      </c>
      <c r="W3788" s="342">
        <v>134950</v>
      </c>
      <c r="X3788" s="4" t="s">
        <v>13</v>
      </c>
      <c r="Y3788" s="4" t="s">
        <v>1285</v>
      </c>
      <c r="Z3788" s="68">
        <v>43795</v>
      </c>
    </row>
    <row r="3789" spans="1:26" ht="12.75" x14ac:dyDescent="0.35">
      <c r="A37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3789" s="181" t="str">
        <f>IF(All_Opps[[#This Row],[WeekMod]]&lt;&gt;"",CONCATENATE(All_Opps[[#This Row],[Opp Year]],"-",TEXT(All_Opps[[#This Row],[WeekMod]],"00#")),"")</f>
        <v>2020-068</v>
      </c>
      <c r="C37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3789" s="181" t="str">
        <f>CONCATENATE(All_Opps[[#This Row],[Opp Year]],"-",TEXT(All_Opps[[#This Row],[Week]],"00#"))</f>
        <v>2020-068</v>
      </c>
      <c r="E3789" s="181">
        <f>IFERROR(VALUE(RIGHT(All_Opps[[#This Row],[Opportunity Name]],2)),"")</f>
        <v>1</v>
      </c>
      <c r="F3789" s="181">
        <f>IFERROR(("20"&amp;LEFT(All_Opps[[#This Row],[Opportunity Name]],2))*1,"")</f>
        <v>2020</v>
      </c>
      <c r="G3789" s="181" t="str">
        <f>MID(All_Opps[[#This Row],[Opportunity Name]],3,2)</f>
        <v>05</v>
      </c>
      <c r="H3789" s="181" t="str">
        <f>LEFT(All_Opps[[#This Row],[Opportunity Name]],7)</f>
        <v>2005 Ur</v>
      </c>
      <c r="I3789" s="181" t="str" cm="1">
        <f t="array" ref="I37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89" s="181" t="str">
        <f>YEAR(All_Opps[[#This Row],[Close_Date]])&amp;"-"&amp;TEXT(MONTH(All_Opps[[#This Row],[Close_Date]]),"00")</f>
        <v>2025-04</v>
      </c>
      <c r="K3789" s="182">
        <f>All_Opps[[#This Row],[Created Date2]]*1</f>
        <v>43840</v>
      </c>
      <c r="L3789" s="183">
        <f>YEAR(All_Opps[[#This Row],[Created_Date]])</f>
        <v>2020</v>
      </c>
      <c r="M3789" s="184">
        <f>WEEKNUM(All_Opps[[#This Row],[Created_Date]],16)</f>
        <v>2</v>
      </c>
      <c r="N3789" s="182">
        <f>All_Opps[[#This Row],[Close Date]]*1</f>
        <v>45760</v>
      </c>
      <c r="O3789" s="185">
        <f>YEAR(All_Opps[[#This Row],[Close_Date]])</f>
        <v>2025</v>
      </c>
      <c r="P3789" s="183">
        <f>MONTH(All_Opps[[#This Row],[Close Date]])</f>
        <v>4</v>
      </c>
      <c r="Q3789" s="181">
        <f>WEEKNUM(All_Opps[[#This Row],[Close Date]],1)</f>
        <v>16</v>
      </c>
      <c r="R378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89" s="4" t="s">
        <v>7891</v>
      </c>
      <c r="T3789" s="4" t="s">
        <v>7892</v>
      </c>
      <c r="U3789" s="68">
        <v>45760</v>
      </c>
      <c r="V3789" s="347" t="s">
        <v>21</v>
      </c>
      <c r="W3789" s="342">
        <v>21986</v>
      </c>
      <c r="X3789" s="4" t="s">
        <v>13</v>
      </c>
      <c r="Y3789" s="4" t="s">
        <v>7108</v>
      </c>
      <c r="Z3789" s="68">
        <v>43840</v>
      </c>
    </row>
    <row r="3790" spans="1:26" ht="12.75" x14ac:dyDescent="0.35">
      <c r="A37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790" s="181" t="str">
        <f>IF(All_Opps[[#This Row],[WeekMod]]&lt;&gt;"",CONCATENATE(All_Opps[[#This Row],[Opp Year]],"-",TEXT(All_Opps[[#This Row],[WeekMod]],"00#")),"")</f>
        <v>2022-073</v>
      </c>
      <c r="C37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790" s="181" t="str">
        <f>CONCATENATE(All_Opps[[#This Row],[Opp Year]],"-",TEXT(All_Opps[[#This Row],[Week]],"00#"))</f>
        <v>2022-073</v>
      </c>
      <c r="E3790" s="181">
        <f>IFERROR(VALUE(RIGHT(All_Opps[[#This Row],[Opportunity Name]],2)),"")</f>
        <v>4</v>
      </c>
      <c r="F3790" s="181">
        <f>IFERROR(("20"&amp;LEFT(All_Opps[[#This Row],[Opportunity Name]],2))*1,"")</f>
        <v>2022</v>
      </c>
      <c r="G3790" s="181" t="str">
        <f>MID(All_Opps[[#This Row],[Opportunity Name]],3,2)</f>
        <v>08</v>
      </c>
      <c r="H3790" s="181" t="str">
        <f>LEFT(All_Opps[[#This Row],[Opportunity Name]],7)</f>
        <v>2208 Je</v>
      </c>
      <c r="I3790" s="181" t="str" cm="1">
        <f t="array" ref="I37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90" s="181" t="str">
        <f>YEAR(All_Opps[[#This Row],[Close_Date]])&amp;"-"&amp;TEXT(MONTH(All_Opps[[#This Row],[Close_Date]]),"00")</f>
        <v>2025-05</v>
      </c>
      <c r="K3790" s="182">
        <f>All_Opps[[#This Row],[Created Date2]]*1</f>
        <v>44083</v>
      </c>
      <c r="L3790" s="183">
        <f>YEAR(All_Opps[[#This Row],[Created_Date]])</f>
        <v>2020</v>
      </c>
      <c r="M3790" s="184">
        <f>WEEKNUM(All_Opps[[#This Row],[Created_Date]],16)</f>
        <v>37</v>
      </c>
      <c r="N3790" s="182">
        <f>All_Opps[[#This Row],[Close Date]]*1</f>
        <v>45801</v>
      </c>
      <c r="O3790" s="185">
        <f>YEAR(All_Opps[[#This Row],[Close_Date]])</f>
        <v>2025</v>
      </c>
      <c r="P3790" s="183">
        <f>MONTH(All_Opps[[#This Row],[Close Date]])</f>
        <v>5</v>
      </c>
      <c r="Q3790" s="181">
        <f>WEEKNUM(All_Opps[[#This Row],[Close Date]],1)</f>
        <v>21</v>
      </c>
      <c r="R379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90" s="4" t="s">
        <v>7893</v>
      </c>
      <c r="T3790" s="4" t="s">
        <v>7894</v>
      </c>
      <c r="U3790" s="68">
        <v>45801</v>
      </c>
      <c r="V3790" s="347" t="s">
        <v>21</v>
      </c>
      <c r="W3790" s="342">
        <v>122632</v>
      </c>
      <c r="X3790" s="4" t="s">
        <v>11</v>
      </c>
      <c r="Y3790" s="4" t="s">
        <v>1285</v>
      </c>
      <c r="Z3790" s="68">
        <v>44083</v>
      </c>
    </row>
    <row r="3791" spans="1:26" ht="12.75" x14ac:dyDescent="0.35">
      <c r="A37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3791" s="181" t="str">
        <f>IF(All_Opps[[#This Row],[WeekMod]]&lt;&gt;"",CONCATENATE(All_Opps[[#This Row],[Opp Year]],"-",TEXT(All_Opps[[#This Row],[WeekMod]],"00#")),"")</f>
        <v>2021-072</v>
      </c>
      <c r="C37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3791" s="181" t="str">
        <f>CONCATENATE(All_Opps[[#This Row],[Opp Year]],"-",TEXT(All_Opps[[#This Row],[Week]],"00#"))</f>
        <v>2021-072</v>
      </c>
      <c r="E3791" s="181">
        <f>IFERROR(VALUE(RIGHT(All_Opps[[#This Row],[Opportunity Name]],2)),"")</f>
        <v>2</v>
      </c>
      <c r="F3791" s="181">
        <f>IFERROR(("20"&amp;LEFT(All_Opps[[#This Row],[Opportunity Name]],2))*1,"")</f>
        <v>2021</v>
      </c>
      <c r="G3791" s="181" t="str">
        <f>MID(All_Opps[[#This Row],[Opportunity Name]],3,2)</f>
        <v>09</v>
      </c>
      <c r="H3791" s="181" t="str">
        <f>LEFT(All_Opps[[#This Row],[Opportunity Name]],7)</f>
        <v>2109 Sa</v>
      </c>
      <c r="I3791" s="181" t="str" cm="1">
        <f t="array" ref="I37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91" s="181" t="str">
        <f>YEAR(All_Opps[[#This Row],[Close_Date]])&amp;"-"&amp;TEXT(MONTH(All_Opps[[#This Row],[Close_Date]]),"00")</f>
        <v>2025-05</v>
      </c>
      <c r="K3791" s="182">
        <f>All_Opps[[#This Row],[Created Date2]]*1</f>
        <v>44011</v>
      </c>
      <c r="L3791" s="183">
        <f>YEAR(All_Opps[[#This Row],[Created_Date]])</f>
        <v>2020</v>
      </c>
      <c r="M3791" s="184">
        <f>WEEKNUM(All_Opps[[#This Row],[Created_Date]],16)</f>
        <v>27</v>
      </c>
      <c r="N3791" s="182">
        <f>All_Opps[[#This Row],[Close Date]]*1</f>
        <v>45790</v>
      </c>
      <c r="O3791" s="185">
        <f>YEAR(All_Opps[[#This Row],[Close_Date]])</f>
        <v>2025</v>
      </c>
      <c r="P3791" s="183">
        <f>MONTH(All_Opps[[#This Row],[Close Date]])</f>
        <v>5</v>
      </c>
      <c r="Q3791" s="181">
        <f>WEEKNUM(All_Opps[[#This Row],[Close Date]],1)</f>
        <v>20</v>
      </c>
      <c r="R379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91" s="4" t="s">
        <v>7895</v>
      </c>
      <c r="T3791" s="4" t="s">
        <v>7896</v>
      </c>
      <c r="U3791" s="68">
        <v>45790</v>
      </c>
      <c r="V3791" s="347" t="s">
        <v>21</v>
      </c>
      <c r="W3791" s="342">
        <v>47773</v>
      </c>
      <c r="X3791" s="4" t="s">
        <v>11</v>
      </c>
      <c r="Y3791" s="4" t="s">
        <v>1285</v>
      </c>
      <c r="Z3791" s="68">
        <v>44011</v>
      </c>
    </row>
    <row r="3792" spans="1:26" ht="12.75" x14ac:dyDescent="0.35">
      <c r="A37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3792" s="181" t="str">
        <f>IF(All_Opps[[#This Row],[WeekMod]]&lt;&gt;"",CONCATENATE(All_Opps[[#This Row],[Opp Year]],"-",TEXT(All_Opps[[#This Row],[WeekMod]],"00#")),"")</f>
        <v>2021-070</v>
      </c>
      <c r="C37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3792" s="181" t="str">
        <f>CONCATENATE(All_Opps[[#This Row],[Opp Year]],"-",TEXT(All_Opps[[#This Row],[Week]],"00#"))</f>
        <v>2021-070</v>
      </c>
      <c r="E3792" s="181">
        <f>IFERROR(VALUE(RIGHT(All_Opps[[#This Row],[Opportunity Name]],2)),"")</f>
        <v>2</v>
      </c>
      <c r="F3792" s="181">
        <f>IFERROR(("20"&amp;LEFT(All_Opps[[#This Row],[Opportunity Name]],2))*1,"")</f>
        <v>2021</v>
      </c>
      <c r="G3792" s="181" t="str">
        <f>MID(All_Opps[[#This Row],[Opportunity Name]],3,2)</f>
        <v>04</v>
      </c>
      <c r="H3792" s="181" t="str">
        <f>LEFT(All_Opps[[#This Row],[Opportunity Name]],7)</f>
        <v>2104 An</v>
      </c>
      <c r="I3792" s="181" t="str" cm="1">
        <f t="array" ref="I37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92" s="181" t="str">
        <f>YEAR(All_Opps[[#This Row],[Close_Date]])&amp;"-"&amp;TEXT(MONTH(All_Opps[[#This Row],[Close_Date]]),"00")</f>
        <v>2025-04</v>
      </c>
      <c r="K3792" s="182">
        <f>All_Opps[[#This Row],[Created Date2]]*1</f>
        <v>43997</v>
      </c>
      <c r="L3792" s="183">
        <f>YEAR(All_Opps[[#This Row],[Created_Date]])</f>
        <v>2020</v>
      </c>
      <c r="M3792" s="184">
        <f>WEEKNUM(All_Opps[[#This Row],[Created_Date]],16)</f>
        <v>25</v>
      </c>
      <c r="N3792" s="182">
        <f>All_Opps[[#This Row],[Close Date]]*1</f>
        <v>45776</v>
      </c>
      <c r="O3792" s="185">
        <f>YEAR(All_Opps[[#This Row],[Close_Date]])</f>
        <v>2025</v>
      </c>
      <c r="P3792" s="183">
        <f>MONTH(All_Opps[[#This Row],[Close Date]])</f>
        <v>4</v>
      </c>
      <c r="Q3792" s="181">
        <f>WEEKNUM(All_Opps[[#This Row],[Close Date]],1)</f>
        <v>18</v>
      </c>
      <c r="R379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92" s="4" t="s">
        <v>7897</v>
      </c>
      <c r="T3792" s="4" t="s">
        <v>7898</v>
      </c>
      <c r="U3792" s="68">
        <v>45776</v>
      </c>
      <c r="V3792" s="347" t="s">
        <v>21</v>
      </c>
      <c r="W3792" s="342">
        <v>20828</v>
      </c>
      <c r="X3792" s="4" t="s">
        <v>13</v>
      </c>
      <c r="Y3792" s="4" t="s">
        <v>7108</v>
      </c>
      <c r="Z3792" s="68">
        <v>43997</v>
      </c>
    </row>
    <row r="3793" spans="1:26" ht="12.75" x14ac:dyDescent="0.35">
      <c r="A37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3793" s="181" t="str">
        <f>IF(All_Opps[[#This Row],[WeekMod]]&lt;&gt;"",CONCATENATE(All_Opps[[#This Row],[Opp Year]],"-",TEXT(All_Opps[[#This Row],[WeekMod]],"00#")),"")</f>
        <v>2021-069</v>
      </c>
      <c r="C37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3793" s="181" t="str">
        <f>CONCATENATE(All_Opps[[#This Row],[Opp Year]],"-",TEXT(All_Opps[[#This Row],[Week]],"00#"))</f>
        <v>2021-069</v>
      </c>
      <c r="E3793" s="181">
        <f>IFERROR(VALUE(RIGHT(All_Opps[[#This Row],[Opportunity Name]],2)),"")</f>
        <v>2</v>
      </c>
      <c r="F3793" s="181">
        <f>IFERROR(("20"&amp;LEFT(All_Opps[[#This Row],[Opportunity Name]],2))*1,"")</f>
        <v>2021</v>
      </c>
      <c r="G3793" s="181" t="str">
        <f>MID(All_Opps[[#This Row],[Opportunity Name]],3,2)</f>
        <v>04</v>
      </c>
      <c r="H3793" s="181" t="str">
        <f>LEFT(All_Opps[[#This Row],[Opportunity Name]],7)</f>
        <v>2104 Tr</v>
      </c>
      <c r="I3793" s="181" t="str" cm="1">
        <f t="array" ref="I37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93" s="181" t="str">
        <f>YEAR(All_Opps[[#This Row],[Close_Date]])&amp;"-"&amp;TEXT(MONTH(All_Opps[[#This Row],[Close_Date]]),"00")</f>
        <v>2025-04</v>
      </c>
      <c r="K3793" s="182">
        <f>All_Opps[[#This Row],[Created Date2]]*1</f>
        <v>44036</v>
      </c>
      <c r="L3793" s="183">
        <f>YEAR(All_Opps[[#This Row],[Created_Date]])</f>
        <v>2020</v>
      </c>
      <c r="M3793" s="184">
        <f>WEEKNUM(All_Opps[[#This Row],[Created_Date]],16)</f>
        <v>30</v>
      </c>
      <c r="N3793" s="182">
        <f>All_Opps[[#This Row],[Close Date]]*1</f>
        <v>45767</v>
      </c>
      <c r="O3793" s="185">
        <f>YEAR(All_Opps[[#This Row],[Close_Date]])</f>
        <v>2025</v>
      </c>
      <c r="P3793" s="183">
        <f>MONTH(All_Opps[[#This Row],[Close Date]])</f>
        <v>4</v>
      </c>
      <c r="Q3793" s="181">
        <f>WEEKNUM(All_Opps[[#This Row],[Close Date]],1)</f>
        <v>17</v>
      </c>
      <c r="R37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93" s="4" t="s">
        <v>7899</v>
      </c>
      <c r="T3793" s="4" t="s">
        <v>7900</v>
      </c>
      <c r="U3793" s="68">
        <v>45767</v>
      </c>
      <c r="V3793" s="347" t="s">
        <v>21</v>
      </c>
      <c r="W3793" s="342">
        <v>15217</v>
      </c>
      <c r="X3793" s="4" t="s">
        <v>12</v>
      </c>
      <c r="Y3793" s="4" t="s">
        <v>7108</v>
      </c>
      <c r="Z3793" s="68">
        <v>44036</v>
      </c>
    </row>
    <row r="3794" spans="1:26" ht="12.75" x14ac:dyDescent="0.35">
      <c r="A37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794" s="181" t="str">
        <f>IF(All_Opps[[#This Row],[WeekMod]]&lt;&gt;"",CONCATENATE(All_Opps[[#This Row],[Opp Year]],"-",TEXT(All_Opps[[#This Row],[WeekMod]],"00#")),"")</f>
        <v>2021-073</v>
      </c>
      <c r="C37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794" s="181" t="str">
        <f>CONCATENATE(All_Opps[[#This Row],[Opp Year]],"-",TEXT(All_Opps[[#This Row],[Week]],"00#"))</f>
        <v>2021-073</v>
      </c>
      <c r="E3794" s="181">
        <f>IFERROR(VALUE(RIGHT(All_Opps[[#This Row],[Opportunity Name]],2)),"")</f>
        <v>2</v>
      </c>
      <c r="F3794" s="181">
        <f>IFERROR(("20"&amp;LEFT(All_Opps[[#This Row],[Opportunity Name]],2))*1,"")</f>
        <v>2021</v>
      </c>
      <c r="G3794" s="181" t="str">
        <f>MID(All_Opps[[#This Row],[Opportunity Name]],3,2)</f>
        <v>08</v>
      </c>
      <c r="H3794" s="181" t="str">
        <f>LEFT(All_Opps[[#This Row],[Opportunity Name]],7)</f>
        <v>2108 Ma</v>
      </c>
      <c r="I3794" s="181" t="str" cm="1">
        <f t="array" ref="I37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94" s="181" t="str">
        <f>YEAR(All_Opps[[#This Row],[Close_Date]])&amp;"-"&amp;TEXT(MONTH(All_Opps[[#This Row],[Close_Date]]),"00")</f>
        <v>2025-05</v>
      </c>
      <c r="K3794" s="182">
        <f>All_Opps[[#This Row],[Created Date2]]*1</f>
        <v>44083</v>
      </c>
      <c r="L3794" s="183">
        <f>YEAR(All_Opps[[#This Row],[Created_Date]])</f>
        <v>2020</v>
      </c>
      <c r="M3794" s="184">
        <f>WEEKNUM(All_Opps[[#This Row],[Created_Date]],16)</f>
        <v>37</v>
      </c>
      <c r="N3794" s="182">
        <f>All_Opps[[#This Row],[Close Date]]*1</f>
        <v>45799</v>
      </c>
      <c r="O3794" s="185">
        <f>YEAR(All_Opps[[#This Row],[Close_Date]])</f>
        <v>2025</v>
      </c>
      <c r="P3794" s="183">
        <f>MONTH(All_Opps[[#This Row],[Close Date]])</f>
        <v>5</v>
      </c>
      <c r="Q3794" s="181">
        <f>WEEKNUM(All_Opps[[#This Row],[Close Date]],1)</f>
        <v>21</v>
      </c>
      <c r="R379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94" s="4" t="s">
        <v>7901</v>
      </c>
      <c r="T3794" s="4" t="s">
        <v>7902</v>
      </c>
      <c r="U3794" s="68">
        <v>45799</v>
      </c>
      <c r="V3794" s="347" t="s">
        <v>21</v>
      </c>
      <c r="W3794" s="342">
        <v>74611</v>
      </c>
      <c r="X3794" s="4" t="s">
        <v>24</v>
      </c>
      <c r="Y3794" s="4" t="s">
        <v>1285</v>
      </c>
      <c r="Z3794" s="68">
        <v>44083</v>
      </c>
    </row>
    <row r="3795" spans="1:26" ht="12.75" x14ac:dyDescent="0.35">
      <c r="A37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3795" s="181" t="str">
        <f>IF(All_Opps[[#This Row],[WeekMod]]&lt;&gt;"",CONCATENATE(All_Opps[[#This Row],[Opp Year]],"-",TEXT(All_Opps[[#This Row],[WeekMod]],"00#")),"")</f>
        <v>2021-069</v>
      </c>
      <c r="C37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3795" s="181" t="str">
        <f>CONCATENATE(All_Opps[[#This Row],[Opp Year]],"-",TEXT(All_Opps[[#This Row],[Week]],"00#"))</f>
        <v>2021-069</v>
      </c>
      <c r="E3795" s="181">
        <f>IFERROR(VALUE(RIGHT(All_Opps[[#This Row],[Opportunity Name]],2)),"")</f>
        <v>2</v>
      </c>
      <c r="F3795" s="181">
        <f>IFERROR(("20"&amp;LEFT(All_Opps[[#This Row],[Opportunity Name]],2))*1,"")</f>
        <v>2021</v>
      </c>
      <c r="G3795" s="181" t="str">
        <f>MID(All_Opps[[#This Row],[Opportunity Name]],3,2)</f>
        <v>07</v>
      </c>
      <c r="H3795" s="181" t="str">
        <f>LEFT(All_Opps[[#This Row],[Opportunity Name]],7)</f>
        <v>2107 Ze</v>
      </c>
      <c r="I3795" s="181" t="str" cm="1">
        <f t="array" ref="I37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95" s="181" t="str">
        <f>YEAR(All_Opps[[#This Row],[Close_Date]])&amp;"-"&amp;TEXT(MONTH(All_Opps[[#This Row],[Close_Date]]),"00")</f>
        <v>2025-04</v>
      </c>
      <c r="K3795" s="182">
        <f>All_Opps[[#This Row],[Created Date2]]*1</f>
        <v>44075</v>
      </c>
      <c r="L3795" s="183">
        <f>YEAR(All_Opps[[#This Row],[Created_Date]])</f>
        <v>2020</v>
      </c>
      <c r="M3795" s="184">
        <f>WEEKNUM(All_Opps[[#This Row],[Created_Date]],16)</f>
        <v>36</v>
      </c>
      <c r="N3795" s="182">
        <f>All_Opps[[#This Row],[Close Date]]*1</f>
        <v>45771</v>
      </c>
      <c r="O3795" s="185">
        <f>YEAR(All_Opps[[#This Row],[Close_Date]])</f>
        <v>2025</v>
      </c>
      <c r="P3795" s="183">
        <f>MONTH(All_Opps[[#This Row],[Close Date]])</f>
        <v>4</v>
      </c>
      <c r="Q3795" s="181">
        <f>WEEKNUM(All_Opps[[#This Row],[Close Date]],1)</f>
        <v>17</v>
      </c>
      <c r="R379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95" s="4" t="s">
        <v>7903</v>
      </c>
      <c r="T3795" s="4" t="s">
        <v>7904</v>
      </c>
      <c r="U3795" s="68">
        <v>45771</v>
      </c>
      <c r="V3795" s="347" t="s">
        <v>21</v>
      </c>
      <c r="W3795" s="341">
        <v>51032</v>
      </c>
      <c r="X3795" s="4" t="s">
        <v>13</v>
      </c>
      <c r="Y3795" s="4" t="s">
        <v>7108</v>
      </c>
      <c r="Z3795" s="68">
        <v>44075</v>
      </c>
    </row>
    <row r="3796" spans="1:26" ht="12.75" x14ac:dyDescent="0.35">
      <c r="A37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3796" s="181" t="str">
        <f>IF(All_Opps[[#This Row],[WeekMod]]&lt;&gt;"",CONCATENATE(All_Opps[[#This Row],[Opp Year]],"-",TEXT(All_Opps[[#This Row],[WeekMod]],"00#")),"")</f>
        <v>2021-074</v>
      </c>
      <c r="C37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3796" s="181" t="str">
        <f>CONCATENATE(All_Opps[[#This Row],[Opp Year]],"-",TEXT(All_Opps[[#This Row],[Week]],"00#"))</f>
        <v>2021-074</v>
      </c>
      <c r="E3796" s="181">
        <f>IFERROR(VALUE(RIGHT(All_Opps[[#This Row],[Opportunity Name]],2)),"")</f>
        <v>2</v>
      </c>
      <c r="F3796" s="181">
        <f>IFERROR(("20"&amp;LEFT(All_Opps[[#This Row],[Opportunity Name]],2))*1,"")</f>
        <v>2021</v>
      </c>
      <c r="G3796" s="181" t="str">
        <f>MID(All_Opps[[#This Row],[Opportunity Name]],3,2)</f>
        <v>07</v>
      </c>
      <c r="H3796" s="181" t="str">
        <f>LEFT(All_Opps[[#This Row],[Opportunity Name]],7)</f>
        <v>2107 Ev</v>
      </c>
      <c r="I3796" s="181" t="str" cm="1">
        <f t="array" ref="I37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96" s="181" t="str">
        <f>YEAR(All_Opps[[#This Row],[Close_Date]])&amp;"-"&amp;TEXT(MONTH(All_Opps[[#This Row],[Close_Date]]),"00")</f>
        <v>2025-05</v>
      </c>
      <c r="K3796" s="182">
        <f>All_Opps[[#This Row],[Created Date2]]*1</f>
        <v>44138</v>
      </c>
      <c r="L3796" s="183">
        <f>YEAR(All_Opps[[#This Row],[Created_Date]])</f>
        <v>2020</v>
      </c>
      <c r="M3796" s="184">
        <f>WEEKNUM(All_Opps[[#This Row],[Created_Date]],16)</f>
        <v>45</v>
      </c>
      <c r="N3796" s="182">
        <f>All_Opps[[#This Row],[Close Date]]*1</f>
        <v>45806</v>
      </c>
      <c r="O3796" s="185">
        <f>YEAR(All_Opps[[#This Row],[Close_Date]])</f>
        <v>2025</v>
      </c>
      <c r="P3796" s="183">
        <f>MONTH(All_Opps[[#This Row],[Close Date]])</f>
        <v>5</v>
      </c>
      <c r="Q3796" s="181">
        <f>WEEKNUM(All_Opps[[#This Row],[Close Date]],1)</f>
        <v>22</v>
      </c>
      <c r="R379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96" s="4" t="s">
        <v>7905</v>
      </c>
      <c r="T3796" s="4" t="s">
        <v>7906</v>
      </c>
      <c r="U3796" s="68">
        <v>45806</v>
      </c>
      <c r="V3796" s="347" t="s">
        <v>21</v>
      </c>
      <c r="W3796" s="342">
        <v>43715</v>
      </c>
      <c r="X3796" s="4" t="s">
        <v>12</v>
      </c>
      <c r="Y3796" s="4" t="s">
        <v>1285</v>
      </c>
      <c r="Z3796" s="68">
        <v>44138</v>
      </c>
    </row>
    <row r="3797" spans="1:26" ht="12.75" x14ac:dyDescent="0.35">
      <c r="A37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3797" s="181" t="str">
        <f>IF(All_Opps[[#This Row],[WeekMod]]&lt;&gt;"",CONCATENATE(All_Opps[[#This Row],[Opp Year]],"-",TEXT(All_Opps[[#This Row],[WeekMod]],"00#")),"")</f>
        <v>2022-072</v>
      </c>
      <c r="C37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3797" s="181" t="str">
        <f>CONCATENATE(All_Opps[[#This Row],[Opp Year]],"-",TEXT(All_Opps[[#This Row],[Week]],"00#"))</f>
        <v>2022-072</v>
      </c>
      <c r="E3797" s="181">
        <f>IFERROR(VALUE(RIGHT(All_Opps[[#This Row],[Opportunity Name]],2)),"")</f>
        <v>3</v>
      </c>
      <c r="F3797" s="181">
        <f>IFERROR(("20"&amp;LEFT(All_Opps[[#This Row],[Opportunity Name]],2))*1,"")</f>
        <v>2022</v>
      </c>
      <c r="G3797" s="181" t="str">
        <f>MID(All_Opps[[#This Row],[Opportunity Name]],3,2)</f>
        <v>08</v>
      </c>
      <c r="H3797" s="181" t="str">
        <f>LEFT(All_Opps[[#This Row],[Opportunity Name]],7)</f>
        <v>2208 Be</v>
      </c>
      <c r="I3797" s="181" t="str" cm="1">
        <f t="array" ref="I37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97" s="181" t="str">
        <f>YEAR(All_Opps[[#This Row],[Close_Date]])&amp;"-"&amp;TEXT(MONTH(All_Opps[[#This Row],[Close_Date]]),"00")</f>
        <v>2025-05</v>
      </c>
      <c r="K3797" s="182">
        <f>All_Opps[[#This Row],[Created Date2]]*1</f>
        <v>44123</v>
      </c>
      <c r="L3797" s="183">
        <f>YEAR(All_Opps[[#This Row],[Created_Date]])</f>
        <v>2020</v>
      </c>
      <c r="M3797" s="184">
        <f>WEEKNUM(All_Opps[[#This Row],[Created_Date]],16)</f>
        <v>43</v>
      </c>
      <c r="N3797" s="182">
        <f>All_Opps[[#This Row],[Close Date]]*1</f>
        <v>45790</v>
      </c>
      <c r="O3797" s="185">
        <f>YEAR(All_Opps[[#This Row],[Close_Date]])</f>
        <v>2025</v>
      </c>
      <c r="P3797" s="183">
        <f>MONTH(All_Opps[[#This Row],[Close Date]])</f>
        <v>5</v>
      </c>
      <c r="Q3797" s="181">
        <f>WEEKNUM(All_Opps[[#This Row],[Close Date]],1)</f>
        <v>20</v>
      </c>
      <c r="R379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97" s="4" t="s">
        <v>7907</v>
      </c>
      <c r="T3797" s="4" t="s">
        <v>7908</v>
      </c>
      <c r="U3797" s="68">
        <v>45790</v>
      </c>
      <c r="V3797" s="347" t="s">
        <v>21</v>
      </c>
      <c r="W3797" s="342">
        <v>73357</v>
      </c>
      <c r="X3797" s="4" t="s">
        <v>15</v>
      </c>
      <c r="Y3797" s="4" t="s">
        <v>7108</v>
      </c>
      <c r="Z3797" s="68">
        <v>44123</v>
      </c>
    </row>
    <row r="3798" spans="1:26" ht="12.75" x14ac:dyDescent="0.35">
      <c r="A37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3798" s="181" t="str">
        <f>IF(All_Opps[[#This Row],[WeekMod]]&lt;&gt;"",CONCATENATE(All_Opps[[#This Row],[Opp Year]],"-",TEXT(All_Opps[[#This Row],[WeekMod]],"00#")),"")</f>
        <v>2021-067</v>
      </c>
      <c r="C37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3798" s="181" t="str">
        <f>CONCATENATE(All_Opps[[#This Row],[Opp Year]],"-",TEXT(All_Opps[[#This Row],[Week]],"00#"))</f>
        <v>2021-067</v>
      </c>
      <c r="E3798" s="181">
        <f>IFERROR(VALUE(RIGHT(All_Opps[[#This Row],[Opportunity Name]],2)),"")</f>
        <v>4</v>
      </c>
      <c r="F3798" s="181">
        <f>IFERROR(("20"&amp;LEFT(All_Opps[[#This Row],[Opportunity Name]],2))*1,"")</f>
        <v>2021</v>
      </c>
      <c r="G3798" s="181" t="str">
        <f>MID(All_Opps[[#This Row],[Opportunity Name]],3,2)</f>
        <v>07</v>
      </c>
      <c r="H3798" s="181" t="str">
        <f>LEFT(All_Opps[[#This Row],[Opportunity Name]],7)</f>
        <v>2107 Ya</v>
      </c>
      <c r="I3798" s="181" t="str" cm="1">
        <f t="array" ref="I37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98" s="181" t="str">
        <f>YEAR(All_Opps[[#This Row],[Close_Date]])&amp;"-"&amp;TEXT(MONTH(All_Opps[[#This Row],[Close_Date]]),"00")</f>
        <v>2025-04</v>
      </c>
      <c r="K3798" s="182">
        <f>All_Opps[[#This Row],[Created Date2]]*1</f>
        <v>44100</v>
      </c>
      <c r="L3798" s="183">
        <f>YEAR(All_Opps[[#This Row],[Created_Date]])</f>
        <v>2020</v>
      </c>
      <c r="M3798" s="184">
        <f>WEEKNUM(All_Opps[[#This Row],[Created_Date]],16)</f>
        <v>40</v>
      </c>
      <c r="N3798" s="182">
        <f>All_Opps[[#This Row],[Close Date]]*1</f>
        <v>45758</v>
      </c>
      <c r="O3798" s="185">
        <f>YEAR(All_Opps[[#This Row],[Close_Date]])</f>
        <v>2025</v>
      </c>
      <c r="P3798" s="183">
        <f>MONTH(All_Opps[[#This Row],[Close Date]])</f>
        <v>4</v>
      </c>
      <c r="Q3798" s="181">
        <f>WEEKNUM(All_Opps[[#This Row],[Close Date]],1)</f>
        <v>15</v>
      </c>
      <c r="R37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98" s="4" t="s">
        <v>7909</v>
      </c>
      <c r="T3798" s="4" t="s">
        <v>7910</v>
      </c>
      <c r="U3798" s="68">
        <v>45758</v>
      </c>
      <c r="V3798" s="347" t="s">
        <v>21</v>
      </c>
      <c r="W3798" s="342">
        <v>43390</v>
      </c>
      <c r="X3798" s="4" t="s">
        <v>27</v>
      </c>
      <c r="Y3798" s="4" t="s">
        <v>1285</v>
      </c>
      <c r="Z3798" s="68">
        <v>44100</v>
      </c>
    </row>
    <row r="3799" spans="1:26" ht="12.75" x14ac:dyDescent="0.35">
      <c r="A37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799" s="181" t="str">
        <f>IF(All_Opps[[#This Row],[WeekMod]]&lt;&gt;"",CONCATENATE(All_Opps[[#This Row],[Opp Year]],"-",TEXT(All_Opps[[#This Row],[WeekMod]],"00#")),"")</f>
        <v>2020-073</v>
      </c>
      <c r="C37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799" s="181" t="str">
        <f>CONCATENATE(All_Opps[[#This Row],[Opp Year]],"-",TEXT(All_Opps[[#This Row],[Week]],"00#"))</f>
        <v>2020-073</v>
      </c>
      <c r="E3799" s="181">
        <f>IFERROR(VALUE(RIGHT(All_Opps[[#This Row],[Opportunity Name]],2)),"")</f>
        <v>6</v>
      </c>
      <c r="F3799" s="181">
        <f>IFERROR(("20"&amp;LEFT(All_Opps[[#This Row],[Opportunity Name]],2))*1,"")</f>
        <v>2020</v>
      </c>
      <c r="G3799" s="181" t="str">
        <f>MID(All_Opps[[#This Row],[Opportunity Name]],3,2)</f>
        <v>12</v>
      </c>
      <c r="H3799" s="181" t="str">
        <f>LEFT(All_Opps[[#This Row],[Opportunity Name]],7)</f>
        <v>2012 Ro</v>
      </c>
      <c r="I3799" s="181" t="str" cm="1">
        <f t="array" ref="I37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799" s="181" t="str">
        <f>YEAR(All_Opps[[#This Row],[Close_Date]])&amp;"-"&amp;TEXT(MONTH(All_Opps[[#This Row],[Close_Date]]),"00")</f>
        <v>2025-05</v>
      </c>
      <c r="K3799" s="182">
        <f>All_Opps[[#This Row],[Created Date2]]*1</f>
        <v>44172</v>
      </c>
      <c r="L3799" s="183">
        <f>YEAR(All_Opps[[#This Row],[Created_Date]])</f>
        <v>2020</v>
      </c>
      <c r="M3799" s="184">
        <f>WEEKNUM(All_Opps[[#This Row],[Created_Date]],16)</f>
        <v>50</v>
      </c>
      <c r="N3799" s="182">
        <f>All_Opps[[#This Row],[Close Date]]*1</f>
        <v>45797</v>
      </c>
      <c r="O3799" s="185">
        <f>YEAR(All_Opps[[#This Row],[Close_Date]])</f>
        <v>2025</v>
      </c>
      <c r="P3799" s="183">
        <f>MONTH(All_Opps[[#This Row],[Close Date]])</f>
        <v>5</v>
      </c>
      <c r="Q3799" s="181">
        <f>WEEKNUM(All_Opps[[#This Row],[Close Date]],1)</f>
        <v>21</v>
      </c>
      <c r="R379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799" s="4" t="s">
        <v>7911</v>
      </c>
      <c r="T3799" s="4" t="s">
        <v>7912</v>
      </c>
      <c r="U3799" s="68">
        <v>45797</v>
      </c>
      <c r="V3799" s="347" t="s">
        <v>21</v>
      </c>
      <c r="W3799" s="342">
        <v>76346</v>
      </c>
      <c r="X3799" s="4" t="s">
        <v>15</v>
      </c>
      <c r="Y3799" s="4" t="s">
        <v>7108</v>
      </c>
      <c r="Z3799" s="68">
        <v>44172</v>
      </c>
    </row>
    <row r="3800" spans="1:26" ht="12.75" x14ac:dyDescent="0.35">
      <c r="A38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3800" s="181" t="str">
        <f>IF(All_Opps[[#This Row],[WeekMod]]&lt;&gt;"",CONCATENATE(All_Opps[[#This Row],[Opp Year]],"-",TEXT(All_Opps[[#This Row],[WeekMod]],"00#")),"")</f>
        <v>2021-070</v>
      </c>
      <c r="C38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3800" s="181" t="str">
        <f>CONCATENATE(All_Opps[[#This Row],[Opp Year]],"-",TEXT(All_Opps[[#This Row],[Week]],"00#"))</f>
        <v>2021-070</v>
      </c>
      <c r="E3800" s="181">
        <f>IFERROR(VALUE(RIGHT(All_Opps[[#This Row],[Opportunity Name]],2)),"")</f>
        <v>4</v>
      </c>
      <c r="F3800" s="181">
        <f>IFERROR(("20"&amp;LEFT(All_Opps[[#This Row],[Opportunity Name]],2))*1,"")</f>
        <v>2021</v>
      </c>
      <c r="G3800" s="181" t="str">
        <f>MID(All_Opps[[#This Row],[Opportunity Name]],3,2)</f>
        <v>05</v>
      </c>
      <c r="H3800" s="181" t="str">
        <f>LEFT(All_Opps[[#This Row],[Opportunity Name]],7)</f>
        <v>2105 Oa</v>
      </c>
      <c r="I3800" s="181" t="str" cm="1">
        <f t="array" ref="I38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00" s="181" t="str">
        <f>YEAR(All_Opps[[#This Row],[Close_Date]])&amp;"-"&amp;TEXT(MONTH(All_Opps[[#This Row],[Close_Date]]),"00")</f>
        <v>2025-04</v>
      </c>
      <c r="K3800" s="182">
        <f>All_Opps[[#This Row],[Created Date2]]*1</f>
        <v>44223</v>
      </c>
      <c r="L3800" s="183">
        <f>YEAR(All_Opps[[#This Row],[Created_Date]])</f>
        <v>2021</v>
      </c>
      <c r="M3800" s="184">
        <f>WEEKNUM(All_Opps[[#This Row],[Created_Date]],16)</f>
        <v>5</v>
      </c>
      <c r="N3800" s="182">
        <f>All_Opps[[#This Row],[Close Date]]*1</f>
        <v>45776</v>
      </c>
      <c r="O3800" s="185">
        <f>YEAR(All_Opps[[#This Row],[Close_Date]])</f>
        <v>2025</v>
      </c>
      <c r="P3800" s="183">
        <f>MONTH(All_Opps[[#This Row],[Close Date]])</f>
        <v>4</v>
      </c>
      <c r="Q3800" s="181">
        <f>WEEKNUM(All_Opps[[#This Row],[Close Date]],1)</f>
        <v>18</v>
      </c>
      <c r="R380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00" s="4" t="s">
        <v>7913</v>
      </c>
      <c r="T3800" s="4" t="s">
        <v>7914</v>
      </c>
      <c r="U3800" s="68">
        <v>45776</v>
      </c>
      <c r="V3800" s="347" t="s">
        <v>21</v>
      </c>
      <c r="W3800" s="342">
        <v>73082</v>
      </c>
      <c r="X3800" s="4" t="s">
        <v>16</v>
      </c>
      <c r="Y3800" s="4" t="s">
        <v>1285</v>
      </c>
      <c r="Z3800" s="68">
        <v>44223</v>
      </c>
    </row>
    <row r="3801" spans="1:26" ht="12.75" x14ac:dyDescent="0.35">
      <c r="A38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3801" s="181" t="str">
        <f>IF(All_Opps[[#This Row],[WeekMod]]&lt;&gt;"",CONCATENATE(All_Opps[[#This Row],[Opp Year]],"-",TEXT(All_Opps[[#This Row],[WeekMod]],"00#")),"")</f>
        <v>2022-074</v>
      </c>
      <c r="C38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3801" s="181" t="str">
        <f>CONCATENATE(All_Opps[[#This Row],[Opp Year]],"-",TEXT(All_Opps[[#This Row],[Week]],"00#"))</f>
        <v>2022-074</v>
      </c>
      <c r="E3801" s="181">
        <f>IFERROR(VALUE(RIGHT(All_Opps[[#This Row],[Opportunity Name]],2)),"")</f>
        <v>4</v>
      </c>
      <c r="F3801" s="181">
        <f>IFERROR(("20"&amp;LEFT(All_Opps[[#This Row],[Opportunity Name]],2))*1,"")</f>
        <v>2022</v>
      </c>
      <c r="G3801" s="181" t="str">
        <f>MID(All_Opps[[#This Row],[Opportunity Name]],3,2)</f>
        <v>09</v>
      </c>
      <c r="H3801" s="181" t="str">
        <f>LEFT(All_Opps[[#This Row],[Opportunity Name]],7)</f>
        <v>2209 Mo</v>
      </c>
      <c r="I3801" s="181" t="str" cm="1">
        <f t="array" ref="I38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01" s="181" t="str">
        <f>YEAR(All_Opps[[#This Row],[Close_Date]])&amp;"-"&amp;TEXT(MONTH(All_Opps[[#This Row],[Close_Date]]),"00")</f>
        <v>2025-05</v>
      </c>
      <c r="K3801" s="182">
        <f>All_Opps[[#This Row],[Created Date2]]*1</f>
        <v>44277</v>
      </c>
      <c r="L3801" s="183">
        <f>YEAR(All_Opps[[#This Row],[Created_Date]])</f>
        <v>2021</v>
      </c>
      <c r="M3801" s="184">
        <f>WEEKNUM(All_Opps[[#This Row],[Created_Date]],16)</f>
        <v>13</v>
      </c>
      <c r="N3801" s="182">
        <f>All_Opps[[#This Row],[Close Date]]*1</f>
        <v>45802</v>
      </c>
      <c r="O3801" s="185">
        <f>YEAR(All_Opps[[#This Row],[Close_Date]])</f>
        <v>2025</v>
      </c>
      <c r="P3801" s="183">
        <f>MONTH(All_Opps[[#This Row],[Close Date]])</f>
        <v>5</v>
      </c>
      <c r="Q3801" s="181">
        <f>WEEKNUM(All_Opps[[#This Row],[Close Date]],1)</f>
        <v>22</v>
      </c>
      <c r="R38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01" s="4" t="s">
        <v>7915</v>
      </c>
      <c r="T3801" s="4" t="s">
        <v>7916</v>
      </c>
      <c r="U3801" s="68">
        <v>45802</v>
      </c>
      <c r="V3801" s="347" t="s">
        <v>21</v>
      </c>
      <c r="W3801" s="342">
        <v>50497</v>
      </c>
      <c r="X3801" s="4" t="s">
        <v>6</v>
      </c>
      <c r="Y3801" s="4" t="s">
        <v>7108</v>
      </c>
      <c r="Z3801" s="68">
        <v>44277</v>
      </c>
    </row>
    <row r="3802" spans="1:26" ht="12.75" x14ac:dyDescent="0.35">
      <c r="A38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3802" s="181" t="str">
        <f>IF(All_Opps[[#This Row],[WeekMod]]&lt;&gt;"",CONCATENATE(All_Opps[[#This Row],[Opp Year]],"-",TEXT(All_Opps[[#This Row],[WeekMod]],"00#")),"")</f>
        <v>2021-074</v>
      </c>
      <c r="C38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3802" s="181" t="str">
        <f>CONCATENATE(All_Opps[[#This Row],[Opp Year]],"-",TEXT(All_Opps[[#This Row],[Week]],"00#"))</f>
        <v>2021-074</v>
      </c>
      <c r="E3802" s="181">
        <f>IFERROR(VALUE(RIGHT(All_Opps[[#This Row],[Opportunity Name]],2)),"")</f>
        <v>2</v>
      </c>
      <c r="F3802" s="181">
        <f>IFERROR(("20"&amp;LEFT(All_Opps[[#This Row],[Opportunity Name]],2))*1,"")</f>
        <v>2021</v>
      </c>
      <c r="G3802" s="181" t="str">
        <f>MID(All_Opps[[#This Row],[Opportunity Name]],3,2)</f>
        <v>09</v>
      </c>
      <c r="H3802" s="181" t="str">
        <f>LEFT(All_Opps[[#This Row],[Opportunity Name]],7)</f>
        <v>2109 Ho</v>
      </c>
      <c r="I3802" s="181" t="str" cm="1">
        <f t="array" ref="I38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02" s="181" t="str">
        <f>YEAR(All_Opps[[#This Row],[Close_Date]])&amp;"-"&amp;TEXT(MONTH(All_Opps[[#This Row],[Close_Date]]),"00")</f>
        <v>2025-05</v>
      </c>
      <c r="K3802" s="182">
        <f>All_Opps[[#This Row],[Created Date2]]*1</f>
        <v>44298</v>
      </c>
      <c r="L3802" s="183">
        <f>YEAR(All_Opps[[#This Row],[Created_Date]])</f>
        <v>2021</v>
      </c>
      <c r="M3802" s="184">
        <f>WEEKNUM(All_Opps[[#This Row],[Created_Date]],16)</f>
        <v>16</v>
      </c>
      <c r="N3802" s="182">
        <f>All_Opps[[#This Row],[Close Date]]*1</f>
        <v>45803</v>
      </c>
      <c r="O3802" s="185">
        <f>YEAR(All_Opps[[#This Row],[Close_Date]])</f>
        <v>2025</v>
      </c>
      <c r="P3802" s="183">
        <f>MONTH(All_Opps[[#This Row],[Close Date]])</f>
        <v>5</v>
      </c>
      <c r="Q3802" s="181">
        <f>WEEKNUM(All_Opps[[#This Row],[Close Date]],1)</f>
        <v>22</v>
      </c>
      <c r="R380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02" s="4" t="s">
        <v>7917</v>
      </c>
      <c r="T3802" s="4" t="s">
        <v>7918</v>
      </c>
      <c r="U3802" s="68">
        <v>45803</v>
      </c>
      <c r="V3802" s="347" t="s">
        <v>21</v>
      </c>
      <c r="W3802" s="342">
        <v>50881</v>
      </c>
      <c r="X3802" s="4" t="s">
        <v>13</v>
      </c>
      <c r="Y3802" s="4" t="s">
        <v>1285</v>
      </c>
      <c r="Z3802" s="68">
        <v>44298</v>
      </c>
    </row>
    <row r="3803" spans="1:26" ht="12.75" x14ac:dyDescent="0.35">
      <c r="A38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3803" s="181" t="str">
        <f>IF(All_Opps[[#This Row],[WeekMod]]&lt;&gt;"",CONCATENATE(All_Opps[[#This Row],[Opp Year]],"-",TEXT(All_Opps[[#This Row],[WeekMod]],"00#")),"")</f>
        <v>2021-069</v>
      </c>
      <c r="C38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3803" s="181" t="str">
        <f>CONCATENATE(All_Opps[[#This Row],[Opp Year]],"-",TEXT(All_Opps[[#This Row],[Week]],"00#"))</f>
        <v>2021-069</v>
      </c>
      <c r="E3803" s="181">
        <f>IFERROR(VALUE(RIGHT(All_Opps[[#This Row],[Opportunity Name]],2)),"")</f>
        <v>4</v>
      </c>
      <c r="F3803" s="181">
        <f>IFERROR(("20"&amp;LEFT(All_Opps[[#This Row],[Opportunity Name]],2))*1,"")</f>
        <v>2021</v>
      </c>
      <c r="G3803" s="181" t="str">
        <f>MID(All_Opps[[#This Row],[Opportunity Name]],3,2)</f>
        <v>07</v>
      </c>
      <c r="H3803" s="181" t="str">
        <f>LEFT(All_Opps[[#This Row],[Opportunity Name]],7)</f>
        <v>2107 Tr</v>
      </c>
      <c r="I3803" s="181" t="str" cm="1">
        <f t="array" ref="I38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03" s="181" t="str">
        <f>YEAR(All_Opps[[#This Row],[Close_Date]])&amp;"-"&amp;TEXT(MONTH(All_Opps[[#This Row],[Close_Date]]),"00")</f>
        <v>2025-04</v>
      </c>
      <c r="K3803" s="182">
        <f>All_Opps[[#This Row],[Created Date2]]*1</f>
        <v>44284</v>
      </c>
      <c r="L3803" s="183">
        <f>YEAR(All_Opps[[#This Row],[Created_Date]])</f>
        <v>2021</v>
      </c>
      <c r="M3803" s="184">
        <f>WEEKNUM(All_Opps[[#This Row],[Created_Date]],16)</f>
        <v>14</v>
      </c>
      <c r="N3803" s="182">
        <f>All_Opps[[#This Row],[Close Date]]*1</f>
        <v>45770</v>
      </c>
      <c r="O3803" s="185">
        <f>YEAR(All_Opps[[#This Row],[Close_Date]])</f>
        <v>2025</v>
      </c>
      <c r="P3803" s="183">
        <f>MONTH(All_Opps[[#This Row],[Close Date]])</f>
        <v>4</v>
      </c>
      <c r="Q3803" s="181">
        <f>WEEKNUM(All_Opps[[#This Row],[Close Date]],1)</f>
        <v>17</v>
      </c>
      <c r="R38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03" s="4" t="s">
        <v>7919</v>
      </c>
      <c r="T3803" s="4" t="s">
        <v>7920</v>
      </c>
      <c r="U3803" s="68">
        <v>45770</v>
      </c>
      <c r="V3803" s="347" t="s">
        <v>21</v>
      </c>
      <c r="W3803" s="342">
        <v>69921</v>
      </c>
      <c r="X3803" s="4" t="s">
        <v>6</v>
      </c>
      <c r="Y3803" s="4" t="s">
        <v>7108</v>
      </c>
      <c r="Z3803" s="68">
        <v>44284</v>
      </c>
    </row>
    <row r="3804" spans="1:26" ht="12.75" x14ac:dyDescent="0.35">
      <c r="A38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3804" s="181" t="str">
        <f>IF(All_Opps[[#This Row],[WeekMod]]&lt;&gt;"",CONCATENATE(All_Opps[[#This Row],[Opp Year]],"-",TEXT(All_Opps[[#This Row],[WeekMod]],"00#")),"")</f>
        <v>2022-068</v>
      </c>
      <c r="C38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3804" s="181" t="str">
        <f>CONCATENATE(All_Opps[[#This Row],[Opp Year]],"-",TEXT(All_Opps[[#This Row],[Week]],"00#"))</f>
        <v>2022-068</v>
      </c>
      <c r="E3804" s="181">
        <f>IFERROR(VALUE(RIGHT(All_Opps[[#This Row],[Opportunity Name]],2)),"")</f>
        <v>6</v>
      </c>
      <c r="F3804" s="181">
        <f>IFERROR(("20"&amp;LEFT(All_Opps[[#This Row],[Opportunity Name]],2))*1,"")</f>
        <v>2022</v>
      </c>
      <c r="G3804" s="181" t="str">
        <f>MID(All_Opps[[#This Row],[Opportunity Name]],3,2)</f>
        <v>05</v>
      </c>
      <c r="H3804" s="181" t="str">
        <f>LEFT(All_Opps[[#This Row],[Opportunity Name]],7)</f>
        <v>2205 Wi</v>
      </c>
      <c r="I3804" s="181" t="str" cm="1">
        <f t="array" ref="I38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04" s="181" t="str">
        <f>YEAR(All_Opps[[#This Row],[Close_Date]])&amp;"-"&amp;TEXT(MONTH(All_Opps[[#This Row],[Close_Date]]),"00")</f>
        <v>2025-04</v>
      </c>
      <c r="K3804" s="182">
        <f>All_Opps[[#This Row],[Created Date2]]*1</f>
        <v>44293</v>
      </c>
      <c r="L3804" s="183">
        <f>YEAR(All_Opps[[#This Row],[Created_Date]])</f>
        <v>2021</v>
      </c>
      <c r="M3804" s="184">
        <f>WEEKNUM(All_Opps[[#This Row],[Created_Date]],16)</f>
        <v>15</v>
      </c>
      <c r="N3804" s="182">
        <f>All_Opps[[#This Row],[Close Date]]*1</f>
        <v>45763</v>
      </c>
      <c r="O3804" s="185">
        <f>YEAR(All_Opps[[#This Row],[Close_Date]])</f>
        <v>2025</v>
      </c>
      <c r="P3804" s="183">
        <f>MONTH(All_Opps[[#This Row],[Close Date]])</f>
        <v>4</v>
      </c>
      <c r="Q3804" s="181">
        <f>WEEKNUM(All_Opps[[#This Row],[Close Date]],1)</f>
        <v>16</v>
      </c>
      <c r="R380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04" s="4" t="s">
        <v>7921</v>
      </c>
      <c r="T3804" s="4" t="s">
        <v>7922</v>
      </c>
      <c r="U3804" s="68">
        <v>45763</v>
      </c>
      <c r="V3804" s="347" t="s">
        <v>21</v>
      </c>
      <c r="W3804" s="342">
        <v>50397</v>
      </c>
      <c r="X3804" s="4" t="s">
        <v>11</v>
      </c>
      <c r="Y3804" s="4" t="s">
        <v>1285</v>
      </c>
      <c r="Z3804" s="68">
        <v>44293</v>
      </c>
    </row>
    <row r="3805" spans="1:26" ht="12.75" x14ac:dyDescent="0.35">
      <c r="A38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3805" s="181" t="str">
        <f>IF(All_Opps[[#This Row],[WeekMod]]&lt;&gt;"",CONCATENATE(All_Opps[[#This Row],[Opp Year]],"-",TEXT(All_Opps[[#This Row],[WeekMod]],"00#")),"")</f>
        <v>2022-071</v>
      </c>
      <c r="C38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3805" s="181" t="str">
        <f>CONCATENATE(All_Opps[[#This Row],[Opp Year]],"-",TEXT(All_Opps[[#This Row],[Week]],"00#"))</f>
        <v>2022-071</v>
      </c>
      <c r="E3805" s="181">
        <f>IFERROR(VALUE(RIGHT(All_Opps[[#This Row],[Opportunity Name]],2)),"")</f>
        <v>7</v>
      </c>
      <c r="F3805" s="181">
        <f>IFERROR(("20"&amp;LEFT(All_Opps[[#This Row],[Opportunity Name]],2))*1,"")</f>
        <v>2022</v>
      </c>
      <c r="G3805" s="181" t="str">
        <f>MID(All_Opps[[#This Row],[Opportunity Name]],3,2)</f>
        <v>07</v>
      </c>
      <c r="H3805" s="181" t="str">
        <f>LEFT(All_Opps[[#This Row],[Opportunity Name]],7)</f>
        <v>2207 Ha</v>
      </c>
      <c r="I3805" s="181" t="str" cm="1">
        <f t="array" ref="I38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05" s="181" t="str">
        <f>YEAR(All_Opps[[#This Row],[Close_Date]])&amp;"-"&amp;TEXT(MONTH(All_Opps[[#This Row],[Close_Date]]),"00")</f>
        <v>2025-05</v>
      </c>
      <c r="K3805" s="182">
        <f>All_Opps[[#This Row],[Created Date2]]*1</f>
        <v>44408</v>
      </c>
      <c r="L3805" s="183">
        <f>YEAR(All_Opps[[#This Row],[Created_Date]])</f>
        <v>2021</v>
      </c>
      <c r="M3805" s="184">
        <f>WEEKNUM(All_Opps[[#This Row],[Created_Date]],16)</f>
        <v>32</v>
      </c>
      <c r="N3805" s="182">
        <f>All_Opps[[#This Row],[Close Date]]*1</f>
        <v>45783</v>
      </c>
      <c r="O3805" s="185">
        <f>YEAR(All_Opps[[#This Row],[Close_Date]])</f>
        <v>2025</v>
      </c>
      <c r="P3805" s="183">
        <f>MONTH(All_Opps[[#This Row],[Close Date]])</f>
        <v>5</v>
      </c>
      <c r="Q3805" s="181">
        <f>WEEKNUM(All_Opps[[#This Row],[Close Date]],1)</f>
        <v>19</v>
      </c>
      <c r="R380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05" s="4" t="s">
        <v>7923</v>
      </c>
      <c r="T3805" s="4" t="s">
        <v>7924</v>
      </c>
      <c r="U3805" s="68">
        <v>45783</v>
      </c>
      <c r="V3805" s="347" t="s">
        <v>21</v>
      </c>
      <c r="W3805" s="342">
        <v>353542</v>
      </c>
      <c r="X3805" s="4" t="s">
        <v>11</v>
      </c>
      <c r="Y3805" s="4" t="s">
        <v>7108</v>
      </c>
      <c r="Z3805" s="68">
        <v>44408</v>
      </c>
    </row>
    <row r="3806" spans="1:26" ht="12.75" x14ac:dyDescent="0.35">
      <c r="A38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3806" s="181" t="str">
        <f>IF(All_Opps[[#This Row],[WeekMod]]&lt;&gt;"",CONCATENATE(All_Opps[[#This Row],[Opp Year]],"-",TEXT(All_Opps[[#This Row],[WeekMod]],"00#")),"")</f>
        <v>2021-070</v>
      </c>
      <c r="C38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3806" s="181" t="str">
        <f>CONCATENATE(All_Opps[[#This Row],[Opp Year]],"-",TEXT(All_Opps[[#This Row],[Week]],"00#"))</f>
        <v>2021-070</v>
      </c>
      <c r="E3806" s="181">
        <f>IFERROR(VALUE(RIGHT(All_Opps[[#This Row],[Opportunity Name]],2)),"")</f>
        <v>2</v>
      </c>
      <c r="F3806" s="181">
        <f>IFERROR(("20"&amp;LEFT(All_Opps[[#This Row],[Opportunity Name]],2))*1,"")</f>
        <v>2021</v>
      </c>
      <c r="G3806" s="181" t="str">
        <f>MID(All_Opps[[#This Row],[Opportunity Name]],3,2)</f>
        <v>11</v>
      </c>
      <c r="H3806" s="181" t="str">
        <f>LEFT(All_Opps[[#This Row],[Opportunity Name]],7)</f>
        <v>2111 Th</v>
      </c>
      <c r="I3806" s="181" t="str" cm="1">
        <f t="array" ref="I38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06" s="181" t="str">
        <f>YEAR(All_Opps[[#This Row],[Close_Date]])&amp;"-"&amp;TEXT(MONTH(All_Opps[[#This Row],[Close_Date]]),"00")</f>
        <v>2025-04</v>
      </c>
      <c r="K3806" s="182">
        <f>All_Opps[[#This Row],[Created Date2]]*1</f>
        <v>44424</v>
      </c>
      <c r="L3806" s="183">
        <f>YEAR(All_Opps[[#This Row],[Created_Date]])</f>
        <v>2021</v>
      </c>
      <c r="M3806" s="184">
        <f>WEEKNUM(All_Opps[[#This Row],[Created_Date]],16)</f>
        <v>34</v>
      </c>
      <c r="N3806" s="182">
        <f>All_Opps[[#This Row],[Close Date]]*1</f>
        <v>45777</v>
      </c>
      <c r="O3806" s="185">
        <f>YEAR(All_Opps[[#This Row],[Close_Date]])</f>
        <v>2025</v>
      </c>
      <c r="P3806" s="183">
        <f>MONTH(All_Opps[[#This Row],[Close Date]])</f>
        <v>4</v>
      </c>
      <c r="Q3806" s="181">
        <f>WEEKNUM(All_Opps[[#This Row],[Close Date]],1)</f>
        <v>18</v>
      </c>
      <c r="R38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06" s="4" t="s">
        <v>7925</v>
      </c>
      <c r="T3806" s="4" t="s">
        <v>7926</v>
      </c>
      <c r="U3806" s="68">
        <v>45777</v>
      </c>
      <c r="V3806" s="347" t="s">
        <v>21</v>
      </c>
      <c r="W3806" s="342">
        <v>24873</v>
      </c>
      <c r="X3806" s="4" t="s">
        <v>11</v>
      </c>
      <c r="Y3806" s="4" t="s">
        <v>1285</v>
      </c>
      <c r="Z3806" s="68">
        <v>44424</v>
      </c>
    </row>
    <row r="3807" spans="1:26" ht="12.75" x14ac:dyDescent="0.35">
      <c r="A38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807" s="181" t="str">
        <f>IF(All_Opps[[#This Row],[WeekMod]]&lt;&gt;"",CONCATENATE(All_Opps[[#This Row],[Opp Year]],"-",TEXT(All_Opps[[#This Row],[WeekMod]],"00#")),"")</f>
        <v>2023-073</v>
      </c>
      <c r="C38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807" s="181" t="str">
        <f>CONCATENATE(All_Opps[[#This Row],[Opp Year]],"-",TEXT(All_Opps[[#This Row],[Week]],"00#"))</f>
        <v>2023-073</v>
      </c>
      <c r="E3807" s="181">
        <f>IFERROR(VALUE(RIGHT(All_Opps[[#This Row],[Opportunity Name]],2)),"")</f>
        <v>12</v>
      </c>
      <c r="F3807" s="181">
        <f>IFERROR(("20"&amp;LEFT(All_Opps[[#This Row],[Opportunity Name]],2))*1,"")</f>
        <v>2023</v>
      </c>
      <c r="G3807" s="181" t="str">
        <f>MID(All_Opps[[#This Row],[Opportunity Name]],3,2)</f>
        <v>12</v>
      </c>
      <c r="H3807" s="181" t="str">
        <f>LEFT(All_Opps[[#This Row],[Opportunity Name]],7)</f>
        <v>2312 Za</v>
      </c>
      <c r="I3807" s="181" t="str" cm="1">
        <f t="array" ref="I38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07" s="181" t="str">
        <f>YEAR(All_Opps[[#This Row],[Close_Date]])&amp;"-"&amp;TEXT(MONTH(All_Opps[[#This Row],[Close_Date]]),"00")</f>
        <v>2025-05</v>
      </c>
      <c r="K3807" s="182">
        <f>All_Opps[[#This Row],[Created Date2]]*1</f>
        <v>44460</v>
      </c>
      <c r="L3807" s="183">
        <f>YEAR(All_Opps[[#This Row],[Created_Date]])</f>
        <v>2021</v>
      </c>
      <c r="M3807" s="184">
        <f>WEEKNUM(All_Opps[[#This Row],[Created_Date]],16)</f>
        <v>39</v>
      </c>
      <c r="N3807" s="182">
        <f>All_Opps[[#This Row],[Close Date]]*1</f>
        <v>45799</v>
      </c>
      <c r="O3807" s="185">
        <f>YEAR(All_Opps[[#This Row],[Close_Date]])</f>
        <v>2025</v>
      </c>
      <c r="P3807" s="183">
        <f>MONTH(All_Opps[[#This Row],[Close Date]])</f>
        <v>5</v>
      </c>
      <c r="Q3807" s="181">
        <f>WEEKNUM(All_Opps[[#This Row],[Close Date]],1)</f>
        <v>21</v>
      </c>
      <c r="R38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07" s="4" t="s">
        <v>7927</v>
      </c>
      <c r="T3807" s="4" t="s">
        <v>7928</v>
      </c>
      <c r="U3807" s="68">
        <v>45799</v>
      </c>
      <c r="V3807" s="347" t="s">
        <v>21</v>
      </c>
      <c r="W3807" s="342">
        <v>323966</v>
      </c>
      <c r="X3807" s="4" t="s">
        <v>11</v>
      </c>
      <c r="Y3807" s="4" t="s">
        <v>7108</v>
      </c>
      <c r="Z3807" s="68">
        <v>44460</v>
      </c>
    </row>
    <row r="3808" spans="1:26" ht="12.75" x14ac:dyDescent="0.35">
      <c r="A38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3808" s="181" t="str">
        <f>IF(All_Opps[[#This Row],[WeekMod]]&lt;&gt;"",CONCATENATE(All_Opps[[#This Row],[Opp Year]],"-",TEXT(All_Opps[[#This Row],[WeekMod]],"00#")),"")</f>
        <v>2022-070</v>
      </c>
      <c r="C38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3808" s="181" t="str">
        <f>CONCATENATE(All_Opps[[#This Row],[Opp Year]],"-",TEXT(All_Opps[[#This Row],[Week]],"00#"))</f>
        <v>2022-070</v>
      </c>
      <c r="E3808" s="181">
        <f>IFERROR(VALUE(RIGHT(All_Opps[[#This Row],[Opportunity Name]],2)),"")</f>
        <v>2</v>
      </c>
      <c r="F3808" s="181">
        <f>IFERROR(("20"&amp;LEFT(All_Opps[[#This Row],[Opportunity Name]],2))*1,"")</f>
        <v>2022</v>
      </c>
      <c r="G3808" s="181" t="str">
        <f>MID(All_Opps[[#This Row],[Opportunity Name]],3,2)</f>
        <v>09</v>
      </c>
      <c r="H3808" s="181" t="str">
        <f>LEFT(All_Opps[[#This Row],[Opportunity Name]],7)</f>
        <v>2209 Vi</v>
      </c>
      <c r="I3808" s="181" t="str" cm="1">
        <f t="array" ref="I38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08" s="181" t="str">
        <f>YEAR(All_Opps[[#This Row],[Close_Date]])&amp;"-"&amp;TEXT(MONTH(All_Opps[[#This Row],[Close_Date]]),"00")</f>
        <v>2025-04</v>
      </c>
      <c r="K3808" s="182">
        <f>All_Opps[[#This Row],[Created Date2]]*1</f>
        <v>44438</v>
      </c>
      <c r="L3808" s="183">
        <f>YEAR(All_Opps[[#This Row],[Created_Date]])</f>
        <v>2021</v>
      </c>
      <c r="M3808" s="184">
        <f>WEEKNUM(All_Opps[[#This Row],[Created_Date]],16)</f>
        <v>36</v>
      </c>
      <c r="N3808" s="182">
        <f>All_Opps[[#This Row],[Close Date]]*1</f>
        <v>45774</v>
      </c>
      <c r="O3808" s="185">
        <f>YEAR(All_Opps[[#This Row],[Close_Date]])</f>
        <v>2025</v>
      </c>
      <c r="P3808" s="183">
        <f>MONTH(All_Opps[[#This Row],[Close Date]])</f>
        <v>4</v>
      </c>
      <c r="Q3808" s="181">
        <f>WEEKNUM(All_Opps[[#This Row],[Close Date]],1)</f>
        <v>18</v>
      </c>
      <c r="R380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08" s="4" t="s">
        <v>7929</v>
      </c>
      <c r="T3808" s="4" t="s">
        <v>7930</v>
      </c>
      <c r="U3808" s="68">
        <v>45774</v>
      </c>
      <c r="V3808" s="347" t="s">
        <v>21</v>
      </c>
      <c r="W3808" s="342">
        <v>81192</v>
      </c>
      <c r="X3808" s="4" t="s">
        <v>13</v>
      </c>
      <c r="Y3808" s="4" t="s">
        <v>1285</v>
      </c>
      <c r="Z3808" s="68">
        <v>44438</v>
      </c>
    </row>
    <row r="3809" spans="1:26" ht="12.75" x14ac:dyDescent="0.35">
      <c r="A38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3809" s="181" t="str">
        <f>IF(All_Opps[[#This Row],[WeekMod]]&lt;&gt;"",CONCATENATE(All_Opps[[#This Row],[Opp Year]],"-",TEXT(All_Opps[[#This Row],[WeekMod]],"00#")),"")</f>
        <v>2021-067</v>
      </c>
      <c r="C38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3809" s="181" t="str">
        <f>CONCATENATE(All_Opps[[#This Row],[Opp Year]],"-",TEXT(All_Opps[[#This Row],[Week]],"00#"))</f>
        <v>2021-067</v>
      </c>
      <c r="E3809" s="181">
        <f>IFERROR(VALUE(RIGHT(All_Opps[[#This Row],[Opportunity Name]],2)),"")</f>
        <v>6</v>
      </c>
      <c r="F3809" s="181">
        <f>IFERROR(("20"&amp;LEFT(All_Opps[[#This Row],[Opportunity Name]],2))*1,"")</f>
        <v>2021</v>
      </c>
      <c r="G3809" s="181" t="str">
        <f>MID(All_Opps[[#This Row],[Opportunity Name]],3,2)</f>
        <v>10</v>
      </c>
      <c r="H3809" s="181" t="str">
        <f>LEFT(All_Opps[[#This Row],[Opportunity Name]],7)</f>
        <v>2110 Ub</v>
      </c>
      <c r="I3809" s="181" t="str" cm="1">
        <f t="array" ref="I38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09" s="181" t="str">
        <f>YEAR(All_Opps[[#This Row],[Close_Date]])&amp;"-"&amp;TEXT(MONTH(All_Opps[[#This Row],[Close_Date]]),"00")</f>
        <v>2025-04</v>
      </c>
      <c r="K3809" s="182">
        <f>All_Opps[[#This Row],[Created Date2]]*1</f>
        <v>44436</v>
      </c>
      <c r="L3809" s="183">
        <f>YEAR(All_Opps[[#This Row],[Created_Date]])</f>
        <v>2021</v>
      </c>
      <c r="M3809" s="184">
        <f>WEEKNUM(All_Opps[[#This Row],[Created_Date]],16)</f>
        <v>36</v>
      </c>
      <c r="N3809" s="182">
        <f>All_Opps[[#This Row],[Close Date]]*1</f>
        <v>45753</v>
      </c>
      <c r="O3809" s="185">
        <f>YEAR(All_Opps[[#This Row],[Close_Date]])</f>
        <v>2025</v>
      </c>
      <c r="P3809" s="183">
        <f>MONTH(All_Opps[[#This Row],[Close Date]])</f>
        <v>4</v>
      </c>
      <c r="Q3809" s="181">
        <f>WEEKNUM(All_Opps[[#This Row],[Close Date]],1)</f>
        <v>15</v>
      </c>
      <c r="R380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09" s="4" t="s">
        <v>7931</v>
      </c>
      <c r="T3809" s="4" t="s">
        <v>7932</v>
      </c>
      <c r="U3809" s="68">
        <v>45753</v>
      </c>
      <c r="V3809" s="347" t="s">
        <v>21</v>
      </c>
      <c r="W3809" s="342">
        <v>71950</v>
      </c>
      <c r="X3809" s="4" t="s">
        <v>13</v>
      </c>
      <c r="Y3809" s="4" t="s">
        <v>7108</v>
      </c>
      <c r="Z3809" s="68">
        <v>44436</v>
      </c>
    </row>
    <row r="3810" spans="1:26" ht="12.75" x14ac:dyDescent="0.35">
      <c r="A38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3810" s="181" t="str">
        <f>IF(All_Opps[[#This Row],[WeekMod]]&lt;&gt;"",CONCATENATE(All_Opps[[#This Row],[Opp Year]],"-",TEXT(All_Opps[[#This Row],[WeekMod]],"00#")),"")</f>
        <v>2021-068</v>
      </c>
      <c r="C38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3810" s="181" t="str">
        <f>CONCATENATE(All_Opps[[#This Row],[Opp Year]],"-",TEXT(All_Opps[[#This Row],[Week]],"00#"))</f>
        <v>2021-068</v>
      </c>
      <c r="E3810" s="181">
        <f>IFERROR(VALUE(RIGHT(All_Opps[[#This Row],[Opportunity Name]],2)),"")</f>
        <v>8</v>
      </c>
      <c r="F3810" s="181">
        <f>IFERROR(("20"&amp;LEFT(All_Opps[[#This Row],[Opportunity Name]],2))*1,"")</f>
        <v>2021</v>
      </c>
      <c r="G3810" s="181" t="str">
        <f>MID(All_Opps[[#This Row],[Opportunity Name]],3,2)</f>
        <v>10</v>
      </c>
      <c r="H3810" s="181" t="str">
        <f>LEFT(All_Opps[[#This Row],[Opportunity Name]],7)</f>
        <v>2110 An</v>
      </c>
      <c r="I3810" s="181" t="str" cm="1">
        <f t="array" ref="I38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10" s="181" t="str">
        <f>YEAR(All_Opps[[#This Row],[Close_Date]])&amp;"-"&amp;TEXT(MONTH(All_Opps[[#This Row],[Close_Date]]),"00")</f>
        <v>2025-04</v>
      </c>
      <c r="K3810" s="182">
        <f>All_Opps[[#This Row],[Created Date2]]*1</f>
        <v>44478</v>
      </c>
      <c r="L3810" s="183">
        <f>YEAR(All_Opps[[#This Row],[Created_Date]])</f>
        <v>2021</v>
      </c>
      <c r="M3810" s="184">
        <f>WEEKNUM(All_Opps[[#This Row],[Created_Date]],16)</f>
        <v>42</v>
      </c>
      <c r="N3810" s="182">
        <f>All_Opps[[#This Row],[Close Date]]*1</f>
        <v>45766</v>
      </c>
      <c r="O3810" s="185">
        <f>YEAR(All_Opps[[#This Row],[Close_Date]])</f>
        <v>2025</v>
      </c>
      <c r="P3810" s="183">
        <f>MONTH(All_Opps[[#This Row],[Close Date]])</f>
        <v>4</v>
      </c>
      <c r="Q3810" s="181">
        <f>WEEKNUM(All_Opps[[#This Row],[Close Date]],1)</f>
        <v>16</v>
      </c>
      <c r="R381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10" s="4" t="s">
        <v>7933</v>
      </c>
      <c r="T3810" s="4" t="s">
        <v>7934</v>
      </c>
      <c r="U3810" s="68">
        <v>45766</v>
      </c>
      <c r="V3810" s="347" t="s">
        <v>21</v>
      </c>
      <c r="W3810" s="342">
        <v>146620</v>
      </c>
      <c r="X3810" s="4" t="s">
        <v>15</v>
      </c>
      <c r="Y3810" s="4" t="s">
        <v>1285</v>
      </c>
      <c r="Z3810" s="68">
        <v>44478</v>
      </c>
    </row>
    <row r="3811" spans="1:26" ht="12.75" x14ac:dyDescent="0.35">
      <c r="A38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811" s="181" t="str">
        <f>IF(All_Opps[[#This Row],[WeekMod]]&lt;&gt;"",CONCATENATE(All_Opps[[#This Row],[Opp Year]],"-",TEXT(All_Opps[[#This Row],[WeekMod]],"00#")),"")</f>
        <v>2022-073</v>
      </c>
      <c r="C38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811" s="181" t="str">
        <f>CONCATENATE(All_Opps[[#This Row],[Opp Year]],"-",TEXT(All_Opps[[#This Row],[Week]],"00#"))</f>
        <v>2022-073</v>
      </c>
      <c r="E3811" s="181">
        <f>IFERROR(VALUE(RIGHT(All_Opps[[#This Row],[Opportunity Name]],2)),"")</f>
        <v>1</v>
      </c>
      <c r="F3811" s="181">
        <f>IFERROR(("20"&amp;LEFT(All_Opps[[#This Row],[Opportunity Name]],2))*1,"")</f>
        <v>2022</v>
      </c>
      <c r="G3811" s="181" t="str">
        <f>MID(All_Opps[[#This Row],[Opportunity Name]],3,2)</f>
        <v>09</v>
      </c>
      <c r="H3811" s="181" t="str">
        <f>LEFT(All_Opps[[#This Row],[Opportunity Name]],7)</f>
        <v>2209 No</v>
      </c>
      <c r="I3811" s="181" t="str" cm="1">
        <f t="array" ref="I38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11" s="181" t="str">
        <f>YEAR(All_Opps[[#This Row],[Close_Date]])&amp;"-"&amp;TEXT(MONTH(All_Opps[[#This Row],[Close_Date]]),"00")</f>
        <v>2025-05</v>
      </c>
      <c r="K3811" s="182">
        <f>All_Opps[[#This Row],[Created Date2]]*1</f>
        <v>44510</v>
      </c>
      <c r="L3811" s="183">
        <f>YEAR(All_Opps[[#This Row],[Created_Date]])</f>
        <v>2021</v>
      </c>
      <c r="M3811" s="184">
        <f>WEEKNUM(All_Opps[[#This Row],[Created_Date]],16)</f>
        <v>46</v>
      </c>
      <c r="N3811" s="182">
        <f>All_Opps[[#This Row],[Close Date]]*1</f>
        <v>45797</v>
      </c>
      <c r="O3811" s="185">
        <f>YEAR(All_Opps[[#This Row],[Close_Date]])</f>
        <v>2025</v>
      </c>
      <c r="P3811" s="183">
        <f>MONTH(All_Opps[[#This Row],[Close Date]])</f>
        <v>5</v>
      </c>
      <c r="Q3811" s="181">
        <f>WEEKNUM(All_Opps[[#This Row],[Close Date]],1)</f>
        <v>21</v>
      </c>
      <c r="R381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11" s="4" t="s">
        <v>7935</v>
      </c>
      <c r="T3811" s="4" t="s">
        <v>7936</v>
      </c>
      <c r="U3811" s="68">
        <v>45797</v>
      </c>
      <c r="V3811" s="347" t="s">
        <v>21</v>
      </c>
      <c r="W3811" s="342">
        <v>21114</v>
      </c>
      <c r="X3811" s="4" t="s">
        <v>13</v>
      </c>
      <c r="Y3811" s="4" t="s">
        <v>7108</v>
      </c>
      <c r="Z3811" s="68">
        <v>44510</v>
      </c>
    </row>
    <row r="3812" spans="1:26" ht="12.75" x14ac:dyDescent="0.35">
      <c r="A38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3812" s="181" t="str">
        <f>IF(All_Opps[[#This Row],[WeekMod]]&lt;&gt;"",CONCATENATE(All_Opps[[#This Row],[Opp Year]],"-",TEXT(All_Opps[[#This Row],[WeekMod]],"00#")),"")</f>
        <v>2022-074</v>
      </c>
      <c r="C38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3812" s="181" t="str">
        <f>CONCATENATE(All_Opps[[#This Row],[Opp Year]],"-",TEXT(All_Opps[[#This Row],[Week]],"00#"))</f>
        <v>2022-074</v>
      </c>
      <c r="E3812" s="181">
        <f>IFERROR(VALUE(RIGHT(All_Opps[[#This Row],[Opportunity Name]],2)),"")</f>
        <v>2</v>
      </c>
      <c r="F3812" s="181">
        <f>IFERROR(("20"&amp;LEFT(All_Opps[[#This Row],[Opportunity Name]],2))*1,"")</f>
        <v>2022</v>
      </c>
      <c r="G3812" s="181" t="str">
        <f>MID(All_Opps[[#This Row],[Opportunity Name]],3,2)</f>
        <v>04</v>
      </c>
      <c r="H3812" s="181" t="str">
        <f>LEFT(All_Opps[[#This Row],[Opportunity Name]],7)</f>
        <v>2204 Ga</v>
      </c>
      <c r="I3812" s="181" t="str" cm="1">
        <f t="array" ref="I38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12" s="181" t="str">
        <f>YEAR(All_Opps[[#This Row],[Close_Date]])&amp;"-"&amp;TEXT(MONTH(All_Opps[[#This Row],[Close_Date]]),"00")</f>
        <v>2025-05</v>
      </c>
      <c r="K3812" s="182">
        <f>All_Opps[[#This Row],[Created Date2]]*1</f>
        <v>44523</v>
      </c>
      <c r="L3812" s="183">
        <f>YEAR(All_Opps[[#This Row],[Created_Date]])</f>
        <v>2021</v>
      </c>
      <c r="M3812" s="184">
        <f>WEEKNUM(All_Opps[[#This Row],[Created_Date]],16)</f>
        <v>48</v>
      </c>
      <c r="N3812" s="182">
        <f>All_Opps[[#This Row],[Close Date]]*1</f>
        <v>45805</v>
      </c>
      <c r="O3812" s="185">
        <f>YEAR(All_Opps[[#This Row],[Close_Date]])</f>
        <v>2025</v>
      </c>
      <c r="P3812" s="183">
        <f>MONTH(All_Opps[[#This Row],[Close Date]])</f>
        <v>5</v>
      </c>
      <c r="Q3812" s="181">
        <f>WEEKNUM(All_Opps[[#This Row],[Close Date]],1)</f>
        <v>22</v>
      </c>
      <c r="R38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12" s="4" t="s">
        <v>7937</v>
      </c>
      <c r="T3812" s="4" t="s">
        <v>7938</v>
      </c>
      <c r="U3812" s="68">
        <v>45805</v>
      </c>
      <c r="V3812" s="347" t="s">
        <v>21</v>
      </c>
      <c r="W3812" s="341">
        <v>38630</v>
      </c>
      <c r="X3812" s="4" t="s">
        <v>6</v>
      </c>
      <c r="Y3812" s="4" t="s">
        <v>1285</v>
      </c>
      <c r="Z3812" s="68">
        <v>44523</v>
      </c>
    </row>
    <row r="3813" spans="1:26" ht="12.75" x14ac:dyDescent="0.35">
      <c r="A38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3813" s="181" t="str">
        <f>IF(All_Opps[[#This Row],[WeekMod]]&lt;&gt;"",CONCATENATE(All_Opps[[#This Row],[Opp Year]],"-",TEXT(All_Opps[[#This Row],[WeekMod]],"00#")),"")</f>
        <v>2022-067</v>
      </c>
      <c r="C38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3813" s="181" t="str">
        <f>CONCATENATE(All_Opps[[#This Row],[Opp Year]],"-",TEXT(All_Opps[[#This Row],[Week]],"00#"))</f>
        <v>2022-067</v>
      </c>
      <c r="E3813" s="181">
        <f>IFERROR(VALUE(RIGHT(All_Opps[[#This Row],[Opportunity Name]],2)),"")</f>
        <v>7</v>
      </c>
      <c r="F3813" s="181">
        <f>IFERROR(("20"&amp;LEFT(All_Opps[[#This Row],[Opportunity Name]],2))*1,"")</f>
        <v>2022</v>
      </c>
      <c r="G3813" s="181" t="str">
        <f>MID(All_Opps[[#This Row],[Opportunity Name]],3,2)</f>
        <v>04</v>
      </c>
      <c r="H3813" s="181" t="str">
        <f>LEFT(All_Opps[[#This Row],[Opportunity Name]],7)</f>
        <v>2204 Ca</v>
      </c>
      <c r="I3813" s="181" t="str" cm="1">
        <f t="array" ref="I38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13" s="181" t="str">
        <f>YEAR(All_Opps[[#This Row],[Close_Date]])&amp;"-"&amp;TEXT(MONTH(All_Opps[[#This Row],[Close_Date]]),"00")</f>
        <v>2025-04</v>
      </c>
      <c r="K3813" s="182">
        <f>All_Opps[[#This Row],[Created Date2]]*1</f>
        <v>44495</v>
      </c>
      <c r="L3813" s="183">
        <f>YEAR(All_Opps[[#This Row],[Created_Date]])</f>
        <v>2021</v>
      </c>
      <c r="M3813" s="184">
        <f>WEEKNUM(All_Opps[[#This Row],[Created_Date]],16)</f>
        <v>44</v>
      </c>
      <c r="N3813" s="182">
        <f>All_Opps[[#This Row],[Close Date]]*1</f>
        <v>45754</v>
      </c>
      <c r="O3813" s="185">
        <f>YEAR(All_Opps[[#This Row],[Close_Date]])</f>
        <v>2025</v>
      </c>
      <c r="P3813" s="183">
        <f>MONTH(All_Opps[[#This Row],[Close Date]])</f>
        <v>4</v>
      </c>
      <c r="Q3813" s="181">
        <f>WEEKNUM(All_Opps[[#This Row],[Close Date]],1)</f>
        <v>15</v>
      </c>
      <c r="R381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13" s="4" t="s">
        <v>7939</v>
      </c>
      <c r="T3813" s="4" t="s">
        <v>7940</v>
      </c>
      <c r="U3813" s="68">
        <v>45754</v>
      </c>
      <c r="V3813" s="347" t="s">
        <v>21</v>
      </c>
      <c r="W3813" s="342">
        <v>902679</v>
      </c>
      <c r="X3813" s="4" t="s">
        <v>13</v>
      </c>
      <c r="Y3813" s="4" t="s">
        <v>7108</v>
      </c>
      <c r="Z3813" s="68">
        <v>44495</v>
      </c>
    </row>
    <row r="3814" spans="1:26" ht="12.75" x14ac:dyDescent="0.35">
      <c r="A38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3814" s="181" t="str">
        <f>IF(All_Opps[[#This Row],[WeekMod]]&lt;&gt;"",CONCATENATE(All_Opps[[#This Row],[Opp Year]],"-",TEXT(All_Opps[[#This Row],[WeekMod]],"00#")),"")</f>
        <v>2022-071</v>
      </c>
      <c r="C38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3814" s="181" t="str">
        <f>CONCATENATE(All_Opps[[#This Row],[Opp Year]],"-",TEXT(All_Opps[[#This Row],[Week]],"00#"))</f>
        <v>2022-071</v>
      </c>
      <c r="E3814" s="181">
        <f>IFERROR(VALUE(RIGHT(All_Opps[[#This Row],[Opportunity Name]],2)),"")</f>
        <v>2</v>
      </c>
      <c r="F3814" s="181">
        <f>IFERROR(("20"&amp;LEFT(All_Opps[[#This Row],[Opportunity Name]],2))*1,"")</f>
        <v>2022</v>
      </c>
      <c r="G3814" s="181" t="str">
        <f>MID(All_Opps[[#This Row],[Opportunity Name]],3,2)</f>
        <v>07</v>
      </c>
      <c r="H3814" s="181" t="str">
        <f>LEFT(All_Opps[[#This Row],[Opportunity Name]],7)</f>
        <v>2207 Mo</v>
      </c>
      <c r="I3814" s="181" t="str" cm="1">
        <f t="array" ref="I38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14" s="181" t="str">
        <f>YEAR(All_Opps[[#This Row],[Close_Date]])&amp;"-"&amp;TEXT(MONTH(All_Opps[[#This Row],[Close_Date]]),"00")</f>
        <v>2025-05</v>
      </c>
      <c r="K3814" s="182">
        <f>All_Opps[[#This Row],[Created Date2]]*1</f>
        <v>44653</v>
      </c>
      <c r="L3814" s="183">
        <f>YEAR(All_Opps[[#This Row],[Created_Date]])</f>
        <v>2022</v>
      </c>
      <c r="M3814" s="184">
        <f>WEEKNUM(All_Opps[[#This Row],[Created_Date]],16)</f>
        <v>14</v>
      </c>
      <c r="N3814" s="182">
        <f>All_Opps[[#This Row],[Close Date]]*1</f>
        <v>45783</v>
      </c>
      <c r="O3814" s="185">
        <f>YEAR(All_Opps[[#This Row],[Close_Date]])</f>
        <v>2025</v>
      </c>
      <c r="P3814" s="183">
        <f>MONTH(All_Opps[[#This Row],[Close Date]])</f>
        <v>5</v>
      </c>
      <c r="Q3814" s="181">
        <f>WEEKNUM(All_Opps[[#This Row],[Close Date]],1)</f>
        <v>19</v>
      </c>
      <c r="R381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14" s="4" t="s">
        <v>7941</v>
      </c>
      <c r="T3814" s="4" t="s">
        <v>7942</v>
      </c>
      <c r="U3814" s="68">
        <v>45783</v>
      </c>
      <c r="V3814" s="347" t="s">
        <v>21</v>
      </c>
      <c r="W3814" s="342">
        <v>96882</v>
      </c>
      <c r="X3814" s="4" t="s">
        <v>175</v>
      </c>
      <c r="Y3814" s="4" t="s">
        <v>7108</v>
      </c>
      <c r="Z3814" s="68">
        <v>44653</v>
      </c>
    </row>
    <row r="3815" spans="1:26" ht="12.75" x14ac:dyDescent="0.35">
      <c r="A38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3815" s="181" t="str">
        <f>IF(All_Opps[[#This Row],[WeekMod]]&lt;&gt;"",CONCATENATE(All_Opps[[#This Row],[Opp Year]],"-",TEXT(All_Opps[[#This Row],[WeekMod]],"00#")),"")</f>
        <v>2022-071</v>
      </c>
      <c r="C38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3815" s="181" t="str">
        <f>CONCATENATE(All_Opps[[#This Row],[Opp Year]],"-",TEXT(All_Opps[[#This Row],[Week]],"00#"))</f>
        <v>2022-071</v>
      </c>
      <c r="E3815" s="181">
        <f>IFERROR(VALUE(RIGHT(All_Opps[[#This Row],[Opportunity Name]],2)),"")</f>
        <v>3</v>
      </c>
      <c r="F3815" s="181">
        <f>IFERROR(("20"&amp;LEFT(All_Opps[[#This Row],[Opportunity Name]],2))*1,"")</f>
        <v>2022</v>
      </c>
      <c r="G3815" s="181" t="str">
        <f>MID(All_Opps[[#This Row],[Opportunity Name]],3,2)</f>
        <v>09</v>
      </c>
      <c r="H3815" s="181" t="str">
        <f>LEFT(All_Opps[[#This Row],[Opportunity Name]],7)</f>
        <v>2209 Ev</v>
      </c>
      <c r="I3815" s="181" t="str" cm="1">
        <f t="array" ref="I38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15" s="181" t="str">
        <f>YEAR(All_Opps[[#This Row],[Close_Date]])&amp;"-"&amp;TEXT(MONTH(All_Opps[[#This Row],[Close_Date]]),"00")</f>
        <v>2025-05</v>
      </c>
      <c r="K3815" s="182">
        <f>All_Opps[[#This Row],[Created Date2]]*1</f>
        <v>44679</v>
      </c>
      <c r="L3815" s="183">
        <f>YEAR(All_Opps[[#This Row],[Created_Date]])</f>
        <v>2022</v>
      </c>
      <c r="M3815" s="184">
        <f>WEEKNUM(All_Opps[[#This Row],[Created_Date]],16)</f>
        <v>17</v>
      </c>
      <c r="N3815" s="182">
        <f>All_Opps[[#This Row],[Close Date]]*1</f>
        <v>45785</v>
      </c>
      <c r="O3815" s="185">
        <f>YEAR(All_Opps[[#This Row],[Close_Date]])</f>
        <v>2025</v>
      </c>
      <c r="P3815" s="183">
        <f>MONTH(All_Opps[[#This Row],[Close Date]])</f>
        <v>5</v>
      </c>
      <c r="Q3815" s="181">
        <f>WEEKNUM(All_Opps[[#This Row],[Close Date]],1)</f>
        <v>19</v>
      </c>
      <c r="R381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15" s="4" t="s">
        <v>7943</v>
      </c>
      <c r="T3815" s="4" t="s">
        <v>7944</v>
      </c>
      <c r="U3815" s="68">
        <v>45785</v>
      </c>
      <c r="V3815" s="347" t="s">
        <v>21</v>
      </c>
      <c r="W3815" s="342">
        <v>110846</v>
      </c>
      <c r="X3815" s="4" t="s">
        <v>11</v>
      </c>
      <c r="Y3815" s="4" t="s">
        <v>7108</v>
      </c>
      <c r="Z3815" s="68">
        <v>44679</v>
      </c>
    </row>
    <row r="3816" spans="1:26" ht="12.75" x14ac:dyDescent="0.35">
      <c r="A38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3816" s="181" t="str">
        <f>IF(All_Opps[[#This Row],[WeekMod]]&lt;&gt;"",CONCATENATE(All_Opps[[#This Row],[Opp Year]],"-",TEXT(All_Opps[[#This Row],[WeekMod]],"00#")),"")</f>
        <v>2023-068</v>
      </c>
      <c r="C38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3816" s="181" t="str">
        <f>CONCATENATE(All_Opps[[#This Row],[Opp Year]],"-",TEXT(All_Opps[[#This Row],[Week]],"00#"))</f>
        <v>2023-068</v>
      </c>
      <c r="E3816" s="181">
        <f>IFERROR(VALUE(RIGHT(All_Opps[[#This Row],[Opportunity Name]],2)),"")</f>
        <v>2</v>
      </c>
      <c r="F3816" s="181">
        <f>IFERROR(("20"&amp;LEFT(All_Opps[[#This Row],[Opportunity Name]],2))*1,"")</f>
        <v>2023</v>
      </c>
      <c r="G3816" s="181" t="str">
        <f>MID(All_Opps[[#This Row],[Opportunity Name]],3,2)</f>
        <v>06</v>
      </c>
      <c r="H3816" s="181" t="str">
        <f>LEFT(All_Opps[[#This Row],[Opportunity Name]],7)</f>
        <v>2306 No</v>
      </c>
      <c r="I3816" s="181" t="str" cm="1">
        <f t="array" ref="I38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16" s="181" t="str">
        <f>YEAR(All_Opps[[#This Row],[Close_Date]])&amp;"-"&amp;TEXT(MONTH(All_Opps[[#This Row],[Close_Date]]),"00")</f>
        <v>2025-04</v>
      </c>
      <c r="K3816" s="182">
        <f>All_Opps[[#This Row],[Created Date2]]*1</f>
        <v>44660</v>
      </c>
      <c r="L3816" s="183">
        <f>YEAR(All_Opps[[#This Row],[Created_Date]])</f>
        <v>2022</v>
      </c>
      <c r="M3816" s="184">
        <f>WEEKNUM(All_Opps[[#This Row],[Created_Date]],16)</f>
        <v>15</v>
      </c>
      <c r="N3816" s="182">
        <f>All_Opps[[#This Row],[Close Date]]*1</f>
        <v>45765</v>
      </c>
      <c r="O3816" s="185">
        <f>YEAR(All_Opps[[#This Row],[Close_Date]])</f>
        <v>2025</v>
      </c>
      <c r="P3816" s="183">
        <f>MONTH(All_Opps[[#This Row],[Close Date]])</f>
        <v>4</v>
      </c>
      <c r="Q3816" s="181">
        <f>WEEKNUM(All_Opps[[#This Row],[Close Date]],1)</f>
        <v>16</v>
      </c>
      <c r="R38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16" s="4" t="s">
        <v>7945</v>
      </c>
      <c r="T3816" s="4" t="s">
        <v>7946</v>
      </c>
      <c r="U3816" s="68">
        <v>45765</v>
      </c>
      <c r="V3816" s="347" t="s">
        <v>21</v>
      </c>
      <c r="W3816" s="342">
        <v>77665</v>
      </c>
      <c r="X3816" s="4" t="s">
        <v>5</v>
      </c>
      <c r="Y3816" s="4" t="s">
        <v>1285</v>
      </c>
      <c r="Z3816" s="68">
        <v>44660</v>
      </c>
    </row>
    <row r="3817" spans="1:26" ht="12.75" x14ac:dyDescent="0.35">
      <c r="A38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3817" s="181" t="str">
        <f>IF(All_Opps[[#This Row],[WeekMod]]&lt;&gt;"",CONCATENATE(All_Opps[[#This Row],[Opp Year]],"-",TEXT(All_Opps[[#This Row],[WeekMod]],"00#")),"")</f>
        <v>2024-072</v>
      </c>
      <c r="C38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3817" s="181" t="str">
        <f>CONCATENATE(All_Opps[[#This Row],[Opp Year]],"-",TEXT(All_Opps[[#This Row],[Week]],"00#"))</f>
        <v>2024-072</v>
      </c>
      <c r="E3817" s="181">
        <f>IFERROR(VALUE(RIGHT(All_Opps[[#This Row],[Opportunity Name]],2)),"")</f>
        <v>4</v>
      </c>
      <c r="F3817" s="181">
        <f>IFERROR(("20"&amp;LEFT(All_Opps[[#This Row],[Opportunity Name]],2))*1,"")</f>
        <v>2024</v>
      </c>
      <c r="G3817" s="181" t="str">
        <f>MID(All_Opps[[#This Row],[Opportunity Name]],3,2)</f>
        <v>03</v>
      </c>
      <c r="H3817" s="181" t="str">
        <f>LEFT(All_Opps[[#This Row],[Opportunity Name]],7)</f>
        <v>2403 Ra</v>
      </c>
      <c r="I3817" s="181" t="str" cm="1">
        <f t="array" ref="I38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17" s="181" t="str">
        <f>YEAR(All_Opps[[#This Row],[Close_Date]])&amp;"-"&amp;TEXT(MONTH(All_Opps[[#This Row],[Close_Date]]),"00")</f>
        <v>2025-05</v>
      </c>
      <c r="K3817" s="182">
        <f>All_Opps[[#This Row],[Created Date2]]*1</f>
        <v>44717</v>
      </c>
      <c r="L3817" s="183">
        <f>YEAR(All_Opps[[#This Row],[Created_Date]])</f>
        <v>2022</v>
      </c>
      <c r="M3817" s="184">
        <f>WEEKNUM(All_Opps[[#This Row],[Created_Date]],16)</f>
        <v>23</v>
      </c>
      <c r="N3817" s="182">
        <f>All_Opps[[#This Row],[Close Date]]*1</f>
        <v>45788</v>
      </c>
      <c r="O3817" s="185">
        <f>YEAR(All_Opps[[#This Row],[Close_Date]])</f>
        <v>2025</v>
      </c>
      <c r="P3817" s="183">
        <f>MONTH(All_Opps[[#This Row],[Close Date]])</f>
        <v>5</v>
      </c>
      <c r="Q3817" s="181">
        <f>WEEKNUM(All_Opps[[#This Row],[Close Date]],1)</f>
        <v>20</v>
      </c>
      <c r="R38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17" s="4" t="s">
        <v>7947</v>
      </c>
      <c r="T3817" s="4" t="s">
        <v>7948</v>
      </c>
      <c r="U3817" s="68">
        <v>45788</v>
      </c>
      <c r="V3817" s="347" t="s">
        <v>21</v>
      </c>
      <c r="W3817" s="342">
        <v>74419</v>
      </c>
      <c r="X3817" s="4" t="s">
        <v>5</v>
      </c>
      <c r="Y3817" s="4" t="s">
        <v>1285</v>
      </c>
      <c r="Z3817" s="68">
        <v>44717</v>
      </c>
    </row>
    <row r="3818" spans="1:26" ht="12.75" x14ac:dyDescent="0.35">
      <c r="A38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3818" s="181" t="str">
        <f>IF(All_Opps[[#This Row],[WeekMod]]&lt;&gt;"",CONCATENATE(All_Opps[[#This Row],[Opp Year]],"-",TEXT(All_Opps[[#This Row],[WeekMod]],"00#")),"")</f>
        <v>2023-066</v>
      </c>
      <c r="C38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3818" s="181" t="str">
        <f>CONCATENATE(All_Opps[[#This Row],[Opp Year]],"-",TEXT(All_Opps[[#This Row],[Week]],"00#"))</f>
        <v>2023-066</v>
      </c>
      <c r="E3818" s="181">
        <f>IFERROR(VALUE(RIGHT(All_Opps[[#This Row],[Opportunity Name]],2)),"")</f>
        <v>2</v>
      </c>
      <c r="F3818" s="181">
        <f>IFERROR(("20"&amp;LEFT(All_Opps[[#This Row],[Opportunity Name]],2))*1,"")</f>
        <v>2023</v>
      </c>
      <c r="G3818" s="181" t="str">
        <f>MID(All_Opps[[#This Row],[Opportunity Name]],3,2)</f>
        <v>08</v>
      </c>
      <c r="H3818" s="181" t="str">
        <f>LEFT(All_Opps[[#This Row],[Opportunity Name]],7)</f>
        <v>2308 Ze</v>
      </c>
      <c r="I3818" s="181" t="str" cm="1">
        <f t="array" ref="I38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18" s="181" t="str">
        <f>YEAR(All_Opps[[#This Row],[Close_Date]])&amp;"-"&amp;TEXT(MONTH(All_Opps[[#This Row],[Close_Date]]),"00")</f>
        <v>2025-04</v>
      </c>
      <c r="K3818" s="182">
        <f>All_Opps[[#This Row],[Created Date2]]*1</f>
        <v>44759</v>
      </c>
      <c r="L3818" s="183">
        <f>YEAR(All_Opps[[#This Row],[Created_Date]])</f>
        <v>2022</v>
      </c>
      <c r="M3818" s="184">
        <f>WEEKNUM(All_Opps[[#This Row],[Created_Date]],16)</f>
        <v>29</v>
      </c>
      <c r="N3818" s="182">
        <f>All_Opps[[#This Row],[Close Date]]*1</f>
        <v>45752</v>
      </c>
      <c r="O3818" s="185">
        <f>YEAR(All_Opps[[#This Row],[Close_Date]])</f>
        <v>2025</v>
      </c>
      <c r="P3818" s="183">
        <f>MONTH(All_Opps[[#This Row],[Close Date]])</f>
        <v>4</v>
      </c>
      <c r="Q3818" s="181">
        <f>WEEKNUM(All_Opps[[#This Row],[Close Date]],1)</f>
        <v>14</v>
      </c>
      <c r="R381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18" s="4" t="s">
        <v>7949</v>
      </c>
      <c r="T3818" s="4" t="s">
        <v>7950</v>
      </c>
      <c r="U3818" s="68">
        <v>45752</v>
      </c>
      <c r="V3818" s="347" t="s">
        <v>21</v>
      </c>
      <c r="W3818" s="342">
        <v>126482</v>
      </c>
      <c r="X3818" s="4" t="s">
        <v>27</v>
      </c>
      <c r="Y3818" s="4" t="s">
        <v>7108</v>
      </c>
      <c r="Z3818" s="68">
        <v>44759</v>
      </c>
    </row>
    <row r="3819" spans="1:26" ht="12.75" x14ac:dyDescent="0.35">
      <c r="A38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3819" s="181" t="str">
        <f>IF(All_Opps[[#This Row],[WeekMod]]&lt;&gt;"",CONCATENATE(All_Opps[[#This Row],[Opp Year]],"-",TEXT(All_Opps[[#This Row],[WeekMod]],"00#")),"")</f>
        <v>2023-069</v>
      </c>
      <c r="C38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3819" s="181" t="str">
        <f>CONCATENATE(All_Opps[[#This Row],[Opp Year]],"-",TEXT(All_Opps[[#This Row],[Week]],"00#"))</f>
        <v>2023-069</v>
      </c>
      <c r="E3819" s="181">
        <f>IFERROR(VALUE(RIGHT(All_Opps[[#This Row],[Opportunity Name]],2)),"")</f>
        <v>5</v>
      </c>
      <c r="F3819" s="181">
        <f>IFERROR(("20"&amp;LEFT(All_Opps[[#This Row],[Opportunity Name]],2))*1,"")</f>
        <v>2023</v>
      </c>
      <c r="G3819" s="181" t="str">
        <f>MID(All_Opps[[#This Row],[Opportunity Name]],3,2)</f>
        <v>08</v>
      </c>
      <c r="H3819" s="181" t="str">
        <f>LEFT(All_Opps[[#This Row],[Opportunity Name]],7)</f>
        <v>2308 Ta</v>
      </c>
      <c r="I3819" s="181" t="str" cm="1">
        <f t="array" ref="I38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19" s="181" t="str">
        <f>YEAR(All_Opps[[#This Row],[Close_Date]])&amp;"-"&amp;TEXT(MONTH(All_Opps[[#This Row],[Close_Date]]),"00")</f>
        <v>2025-04</v>
      </c>
      <c r="K3819" s="182">
        <f>All_Opps[[#This Row],[Created Date2]]*1</f>
        <v>44828</v>
      </c>
      <c r="L3819" s="183">
        <f>YEAR(All_Opps[[#This Row],[Created_Date]])</f>
        <v>2022</v>
      </c>
      <c r="M3819" s="184">
        <f>WEEKNUM(All_Opps[[#This Row],[Created_Date]],16)</f>
        <v>39</v>
      </c>
      <c r="N3819" s="182">
        <f>All_Opps[[#This Row],[Close Date]]*1</f>
        <v>45769</v>
      </c>
      <c r="O3819" s="185">
        <f>YEAR(All_Opps[[#This Row],[Close_Date]])</f>
        <v>2025</v>
      </c>
      <c r="P3819" s="183">
        <f>MONTH(All_Opps[[#This Row],[Close Date]])</f>
        <v>4</v>
      </c>
      <c r="Q3819" s="181">
        <f>WEEKNUM(All_Opps[[#This Row],[Close Date]],1)</f>
        <v>17</v>
      </c>
      <c r="R38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19" s="4" t="s">
        <v>7951</v>
      </c>
      <c r="T3819" s="4" t="s">
        <v>7952</v>
      </c>
      <c r="U3819" s="68">
        <v>45769</v>
      </c>
      <c r="V3819" s="347" t="s">
        <v>21</v>
      </c>
      <c r="W3819" s="342">
        <v>103197</v>
      </c>
      <c r="X3819" s="4" t="s">
        <v>13</v>
      </c>
      <c r="Y3819" s="4" t="s">
        <v>1285</v>
      </c>
      <c r="Z3819" s="68">
        <v>44828</v>
      </c>
    </row>
    <row r="3820" spans="1:26" ht="12.75" x14ac:dyDescent="0.35">
      <c r="A38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820" s="181" t="str">
        <f>IF(All_Opps[[#This Row],[WeekMod]]&lt;&gt;"",CONCATENATE(All_Opps[[#This Row],[Opp Year]],"-",TEXT(All_Opps[[#This Row],[WeekMod]],"00#")),"")</f>
        <v>2024-073</v>
      </c>
      <c r="C38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820" s="181" t="str">
        <f>CONCATENATE(All_Opps[[#This Row],[Opp Year]],"-",TEXT(All_Opps[[#This Row],[Week]],"00#"))</f>
        <v>2024-073</v>
      </c>
      <c r="E3820" s="181">
        <f>IFERROR(VALUE(RIGHT(All_Opps[[#This Row],[Opportunity Name]],2)),"")</f>
        <v>2</v>
      </c>
      <c r="F3820" s="181">
        <f>IFERROR(("20"&amp;LEFT(All_Opps[[#This Row],[Opportunity Name]],2))*1,"")</f>
        <v>2024</v>
      </c>
      <c r="G3820" s="181" t="str">
        <f>MID(All_Opps[[#This Row],[Opportunity Name]],3,2)</f>
        <v>06</v>
      </c>
      <c r="H3820" s="181" t="str">
        <f>LEFT(All_Opps[[#This Row],[Opportunity Name]],7)</f>
        <v>2406 Gr</v>
      </c>
      <c r="I3820" s="181" t="str" cm="1">
        <f t="array" ref="I38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20" s="181" t="str">
        <f>YEAR(All_Opps[[#This Row],[Close_Date]])&amp;"-"&amp;TEXT(MONTH(All_Opps[[#This Row],[Close_Date]]),"00")</f>
        <v>2025-05</v>
      </c>
      <c r="K3820" s="182">
        <f>All_Opps[[#This Row],[Created Date2]]*1</f>
        <v>45040</v>
      </c>
      <c r="L3820" s="183">
        <f>YEAR(All_Opps[[#This Row],[Created_Date]])</f>
        <v>2023</v>
      </c>
      <c r="M3820" s="184">
        <f>WEEKNUM(All_Opps[[#This Row],[Created_Date]],16)</f>
        <v>17</v>
      </c>
      <c r="N3820" s="182">
        <f>All_Opps[[#This Row],[Close Date]]*1</f>
        <v>45797</v>
      </c>
      <c r="O3820" s="185">
        <f>YEAR(All_Opps[[#This Row],[Close_Date]])</f>
        <v>2025</v>
      </c>
      <c r="P3820" s="183">
        <f>MONTH(All_Opps[[#This Row],[Close Date]])</f>
        <v>5</v>
      </c>
      <c r="Q3820" s="181">
        <f>WEEKNUM(All_Opps[[#This Row],[Close Date]],1)</f>
        <v>21</v>
      </c>
      <c r="R382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20" s="4" t="s">
        <v>7953</v>
      </c>
      <c r="T3820" s="4" t="s">
        <v>7954</v>
      </c>
      <c r="U3820" s="68">
        <v>45797</v>
      </c>
      <c r="V3820" s="347" t="s">
        <v>21</v>
      </c>
      <c r="W3820" s="341">
        <v>70043</v>
      </c>
      <c r="X3820" s="4" t="s">
        <v>15</v>
      </c>
      <c r="Y3820" s="4" t="s">
        <v>1285</v>
      </c>
      <c r="Z3820" s="68">
        <v>45040</v>
      </c>
    </row>
    <row r="3821" spans="1:26" ht="12.75" x14ac:dyDescent="0.35">
      <c r="A38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821" s="181" t="str">
        <f>IF(All_Opps[[#This Row],[WeekMod]]&lt;&gt;"",CONCATENATE(All_Opps[[#This Row],[Opp Year]],"-",TEXT(All_Opps[[#This Row],[WeekMod]],"00#")),"")</f>
        <v>2024-073</v>
      </c>
      <c r="C38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821" s="181" t="str">
        <f>CONCATENATE(All_Opps[[#This Row],[Opp Year]],"-",TEXT(All_Opps[[#This Row],[Week]],"00#"))</f>
        <v>2024-073</v>
      </c>
      <c r="E3821" s="181">
        <f>IFERROR(VALUE(RIGHT(All_Opps[[#This Row],[Opportunity Name]],2)),"")</f>
        <v>2</v>
      </c>
      <c r="F3821" s="181">
        <f>IFERROR(("20"&amp;LEFT(All_Opps[[#This Row],[Opportunity Name]],2))*1,"")</f>
        <v>2024</v>
      </c>
      <c r="G3821" s="181" t="str">
        <f>MID(All_Opps[[#This Row],[Opportunity Name]],3,2)</f>
        <v>09</v>
      </c>
      <c r="H3821" s="181" t="str">
        <f>LEFT(All_Opps[[#This Row],[Opportunity Name]],7)</f>
        <v>2409 Mo</v>
      </c>
      <c r="I3821" s="181" t="str" cm="1">
        <f t="array" ref="I38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21" s="181" t="str">
        <f>YEAR(All_Opps[[#This Row],[Close_Date]])&amp;"-"&amp;TEXT(MONTH(All_Opps[[#This Row],[Close_Date]]),"00")</f>
        <v>2025-05</v>
      </c>
      <c r="K3821" s="182">
        <f>All_Opps[[#This Row],[Created Date2]]*1</f>
        <v>45031</v>
      </c>
      <c r="L3821" s="183">
        <f>YEAR(All_Opps[[#This Row],[Created_Date]])</f>
        <v>2023</v>
      </c>
      <c r="M3821" s="184">
        <f>WEEKNUM(All_Opps[[#This Row],[Created_Date]],16)</f>
        <v>16</v>
      </c>
      <c r="N3821" s="182">
        <f>All_Opps[[#This Row],[Close Date]]*1</f>
        <v>45797</v>
      </c>
      <c r="O3821" s="185">
        <f>YEAR(All_Opps[[#This Row],[Close_Date]])</f>
        <v>2025</v>
      </c>
      <c r="P3821" s="183">
        <f>MONTH(All_Opps[[#This Row],[Close Date]])</f>
        <v>5</v>
      </c>
      <c r="Q3821" s="181">
        <f>WEEKNUM(All_Opps[[#This Row],[Close Date]],1)</f>
        <v>21</v>
      </c>
      <c r="R38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21" s="4" t="s">
        <v>7955</v>
      </c>
      <c r="T3821" s="4" t="s">
        <v>7956</v>
      </c>
      <c r="U3821" s="68">
        <v>45797</v>
      </c>
      <c r="V3821" s="347" t="s">
        <v>21</v>
      </c>
      <c r="W3821" s="342">
        <v>238538</v>
      </c>
      <c r="X3821" s="4" t="s">
        <v>15</v>
      </c>
      <c r="Y3821" s="4" t="s">
        <v>7108</v>
      </c>
      <c r="Z3821" s="68">
        <v>45031</v>
      </c>
    </row>
    <row r="3822" spans="1:26" ht="12.75" x14ac:dyDescent="0.35">
      <c r="A38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3822" s="181" t="str">
        <f>IF(All_Opps[[#This Row],[WeekMod]]&lt;&gt;"",CONCATENATE(All_Opps[[#This Row],[Opp Year]],"-",TEXT(All_Opps[[#This Row],[WeekMod]],"00#")),"")</f>
        <v>2024-068</v>
      </c>
      <c r="C38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3822" s="181" t="str">
        <f>CONCATENATE(All_Opps[[#This Row],[Opp Year]],"-",TEXT(All_Opps[[#This Row],[Week]],"00#"))</f>
        <v>2024-068</v>
      </c>
      <c r="E3822" s="181">
        <f>IFERROR(VALUE(RIGHT(All_Opps[[#This Row],[Opportunity Name]],2)),"")</f>
        <v>2</v>
      </c>
      <c r="F3822" s="181">
        <f>IFERROR(("20"&amp;LEFT(All_Opps[[#This Row],[Opportunity Name]],2))*1,"")</f>
        <v>2024</v>
      </c>
      <c r="G3822" s="181" t="str">
        <f>MID(All_Opps[[#This Row],[Opportunity Name]],3,2)</f>
        <v>09</v>
      </c>
      <c r="H3822" s="181" t="str">
        <f>LEFT(All_Opps[[#This Row],[Opportunity Name]],7)</f>
        <v>2409 Va</v>
      </c>
      <c r="I3822" s="181" t="str" cm="1">
        <f t="array" ref="I38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22" s="181" t="str">
        <f>YEAR(All_Opps[[#This Row],[Close_Date]])&amp;"-"&amp;TEXT(MONTH(All_Opps[[#This Row],[Close_Date]]),"00")</f>
        <v>2025-04</v>
      </c>
      <c r="K3822" s="182">
        <f>All_Opps[[#This Row],[Created Date2]]*1</f>
        <v>45116</v>
      </c>
      <c r="L3822" s="183">
        <f>YEAR(All_Opps[[#This Row],[Created_Date]])</f>
        <v>2023</v>
      </c>
      <c r="M3822" s="184">
        <f>WEEKNUM(All_Opps[[#This Row],[Created_Date]],16)</f>
        <v>28</v>
      </c>
      <c r="N3822" s="182">
        <f>All_Opps[[#This Row],[Close Date]]*1</f>
        <v>45760</v>
      </c>
      <c r="O3822" s="185">
        <f>YEAR(All_Opps[[#This Row],[Close_Date]])</f>
        <v>2025</v>
      </c>
      <c r="P3822" s="183">
        <f>MONTH(All_Opps[[#This Row],[Close Date]])</f>
        <v>4</v>
      </c>
      <c r="Q3822" s="181">
        <f>WEEKNUM(All_Opps[[#This Row],[Close Date]],1)</f>
        <v>16</v>
      </c>
      <c r="R38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22" s="4" t="s">
        <v>7957</v>
      </c>
      <c r="T3822" s="4" t="s">
        <v>7958</v>
      </c>
      <c r="U3822" s="68">
        <v>45760</v>
      </c>
      <c r="V3822" s="347" t="s">
        <v>21</v>
      </c>
      <c r="W3822" s="342">
        <v>110802</v>
      </c>
      <c r="X3822" s="4" t="s">
        <v>11</v>
      </c>
      <c r="Y3822" s="4" t="s">
        <v>7108</v>
      </c>
      <c r="Z3822" s="68">
        <v>45116</v>
      </c>
    </row>
    <row r="3823" spans="1:26" ht="12.75" x14ac:dyDescent="0.35">
      <c r="A38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3823" s="181" t="str">
        <f>IF(All_Opps[[#This Row],[WeekMod]]&lt;&gt;"",CONCATENATE(All_Opps[[#This Row],[Opp Year]],"-",TEXT(All_Opps[[#This Row],[WeekMod]],"00#")),"")</f>
        <v>2024-074</v>
      </c>
      <c r="C38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3823" s="181" t="str">
        <f>CONCATENATE(All_Opps[[#This Row],[Opp Year]],"-",TEXT(All_Opps[[#This Row],[Week]],"00#"))</f>
        <v>2024-074</v>
      </c>
      <c r="E3823" s="181">
        <f>IFERROR(VALUE(RIGHT(All_Opps[[#This Row],[Opportunity Name]],2)),"")</f>
        <v>6</v>
      </c>
      <c r="F3823" s="181">
        <f>IFERROR(("20"&amp;LEFT(All_Opps[[#This Row],[Opportunity Name]],2))*1,"")</f>
        <v>2024</v>
      </c>
      <c r="G3823" s="181" t="str">
        <f>MID(All_Opps[[#This Row],[Opportunity Name]],3,2)</f>
        <v>12</v>
      </c>
      <c r="H3823" s="181" t="str">
        <f>LEFT(All_Opps[[#This Row],[Opportunity Name]],7)</f>
        <v>2412 So</v>
      </c>
      <c r="I3823" s="181" t="str" cm="1">
        <f t="array" ref="I38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23" s="181" t="str">
        <f>YEAR(All_Opps[[#This Row],[Close_Date]])&amp;"-"&amp;TEXT(MONTH(All_Opps[[#This Row],[Close_Date]]),"00")</f>
        <v>2025-05</v>
      </c>
      <c r="K3823" s="182">
        <f>All_Opps[[#This Row],[Created Date2]]*1</f>
        <v>45195</v>
      </c>
      <c r="L3823" s="183">
        <f>YEAR(All_Opps[[#This Row],[Created_Date]])</f>
        <v>2023</v>
      </c>
      <c r="M3823" s="184">
        <f>WEEKNUM(All_Opps[[#This Row],[Created_Date]],16)</f>
        <v>39</v>
      </c>
      <c r="N3823" s="182">
        <f>All_Opps[[#This Row],[Close Date]]*1</f>
        <v>45807</v>
      </c>
      <c r="O3823" s="185">
        <f>YEAR(All_Opps[[#This Row],[Close_Date]])</f>
        <v>2025</v>
      </c>
      <c r="P3823" s="183">
        <f>MONTH(All_Opps[[#This Row],[Close Date]])</f>
        <v>5</v>
      </c>
      <c r="Q3823" s="181">
        <f>WEEKNUM(All_Opps[[#This Row],[Close Date]],1)</f>
        <v>22</v>
      </c>
      <c r="R382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23" s="4" t="s">
        <v>7959</v>
      </c>
      <c r="T3823" s="4" t="s">
        <v>7960</v>
      </c>
      <c r="U3823" s="68">
        <v>45807</v>
      </c>
      <c r="V3823" s="347" t="s">
        <v>21</v>
      </c>
      <c r="W3823" s="342">
        <v>183321</v>
      </c>
      <c r="X3823" s="4" t="s">
        <v>161</v>
      </c>
      <c r="Y3823" s="4" t="s">
        <v>1285</v>
      </c>
      <c r="Z3823" s="68">
        <v>45195</v>
      </c>
    </row>
    <row r="3824" spans="1:26" ht="12.75" x14ac:dyDescent="0.35">
      <c r="A38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3824" s="181" t="str">
        <f>IF(All_Opps[[#This Row],[WeekMod]]&lt;&gt;"",CONCATENATE(All_Opps[[#This Row],[Opp Year]],"-",TEXT(All_Opps[[#This Row],[WeekMod]],"00#")),"")</f>
        <v>2024-072</v>
      </c>
      <c r="C38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3824" s="181" t="str">
        <f>CONCATENATE(All_Opps[[#This Row],[Opp Year]],"-",TEXT(All_Opps[[#This Row],[Week]],"00#"))</f>
        <v>2024-072</v>
      </c>
      <c r="E3824" s="181">
        <f>IFERROR(VALUE(RIGHT(All_Opps[[#This Row],[Opportunity Name]],2)),"")</f>
        <v>4</v>
      </c>
      <c r="F3824" s="181">
        <f>IFERROR(("20"&amp;LEFT(All_Opps[[#This Row],[Opportunity Name]],2))*1,"")</f>
        <v>2024</v>
      </c>
      <c r="G3824" s="181" t="str">
        <f>MID(All_Opps[[#This Row],[Opportunity Name]],3,2)</f>
        <v>07</v>
      </c>
      <c r="H3824" s="181" t="str">
        <f>LEFT(All_Opps[[#This Row],[Opportunity Name]],7)</f>
        <v>2407 Ya</v>
      </c>
      <c r="I3824" s="181" t="str" cm="1">
        <f t="array" ref="I38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24" s="181" t="str">
        <f>YEAR(All_Opps[[#This Row],[Close_Date]])&amp;"-"&amp;TEXT(MONTH(All_Opps[[#This Row],[Close_Date]]),"00")</f>
        <v>2025-05</v>
      </c>
      <c r="K3824" s="182">
        <f>All_Opps[[#This Row],[Created Date2]]*1</f>
        <v>45185</v>
      </c>
      <c r="L3824" s="183">
        <f>YEAR(All_Opps[[#This Row],[Created_Date]])</f>
        <v>2023</v>
      </c>
      <c r="M3824" s="184">
        <f>WEEKNUM(All_Opps[[#This Row],[Created_Date]],16)</f>
        <v>38</v>
      </c>
      <c r="N3824" s="182">
        <f>All_Opps[[#This Row],[Close Date]]*1</f>
        <v>45793</v>
      </c>
      <c r="O3824" s="185">
        <f>YEAR(All_Opps[[#This Row],[Close_Date]])</f>
        <v>2025</v>
      </c>
      <c r="P3824" s="183">
        <f>MONTH(All_Opps[[#This Row],[Close Date]])</f>
        <v>5</v>
      </c>
      <c r="Q3824" s="181">
        <f>WEEKNUM(All_Opps[[#This Row],[Close Date]],1)</f>
        <v>20</v>
      </c>
      <c r="R382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24" s="4" t="s">
        <v>7961</v>
      </c>
      <c r="T3824" s="4" t="s">
        <v>7962</v>
      </c>
      <c r="U3824" s="68">
        <v>45793</v>
      </c>
      <c r="V3824" s="347" t="s">
        <v>21</v>
      </c>
      <c r="W3824" s="342">
        <v>51762</v>
      </c>
      <c r="X3824" s="4" t="s">
        <v>12</v>
      </c>
      <c r="Y3824" s="4" t="s">
        <v>7108</v>
      </c>
      <c r="Z3824" s="68">
        <v>45185</v>
      </c>
    </row>
    <row r="3825" spans="1:26" ht="12.75" x14ac:dyDescent="0.35">
      <c r="A38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3825" s="181" t="str">
        <f>IF(All_Opps[[#This Row],[WeekMod]]&lt;&gt;"",CONCATENATE(All_Opps[[#This Row],[Opp Year]],"-",TEXT(All_Opps[[#This Row],[WeekMod]],"00#")),"")</f>
        <v>2024-068</v>
      </c>
      <c r="C38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3825" s="181" t="str">
        <f>CONCATENATE(All_Opps[[#This Row],[Opp Year]],"-",TEXT(All_Opps[[#This Row],[Week]],"00#"))</f>
        <v>2024-068</v>
      </c>
      <c r="E3825" s="181">
        <f>IFERROR(VALUE(RIGHT(All_Opps[[#This Row],[Opportunity Name]],2)),"")</f>
        <v>2</v>
      </c>
      <c r="F3825" s="181">
        <f>IFERROR(("20"&amp;LEFT(All_Opps[[#This Row],[Opportunity Name]],2))*1,"")</f>
        <v>2024</v>
      </c>
      <c r="G3825" s="181" t="str">
        <f>MID(All_Opps[[#This Row],[Opportunity Name]],3,2)</f>
        <v>09</v>
      </c>
      <c r="H3825" s="181" t="str">
        <f>LEFT(All_Opps[[#This Row],[Opportunity Name]],7)</f>
        <v>2409 Os</v>
      </c>
      <c r="I3825" s="181" t="str" cm="1">
        <f t="array" ref="I38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25" s="181" t="str">
        <f>YEAR(All_Opps[[#This Row],[Close_Date]])&amp;"-"&amp;TEXT(MONTH(All_Opps[[#This Row],[Close_Date]]),"00")</f>
        <v>2025-04</v>
      </c>
      <c r="K3825" s="182">
        <f>All_Opps[[#This Row],[Created Date2]]*1</f>
        <v>45216</v>
      </c>
      <c r="L3825" s="183">
        <f>YEAR(All_Opps[[#This Row],[Created_Date]])</f>
        <v>2023</v>
      </c>
      <c r="M3825" s="184">
        <f>WEEKNUM(All_Opps[[#This Row],[Created_Date]],16)</f>
        <v>42</v>
      </c>
      <c r="N3825" s="182">
        <f>All_Opps[[#This Row],[Close Date]]*1</f>
        <v>45763</v>
      </c>
      <c r="O3825" s="185">
        <f>YEAR(All_Opps[[#This Row],[Close_Date]])</f>
        <v>2025</v>
      </c>
      <c r="P3825" s="183">
        <f>MONTH(All_Opps[[#This Row],[Close Date]])</f>
        <v>4</v>
      </c>
      <c r="Q3825" s="181">
        <f>WEEKNUM(All_Opps[[#This Row],[Close Date]],1)</f>
        <v>16</v>
      </c>
      <c r="R382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25" s="4" t="s">
        <v>7963</v>
      </c>
      <c r="T3825" s="4" t="s">
        <v>7964</v>
      </c>
      <c r="U3825" s="68">
        <v>45763</v>
      </c>
      <c r="V3825" s="347" t="s">
        <v>21</v>
      </c>
      <c r="W3825" s="342">
        <v>96560</v>
      </c>
      <c r="X3825" s="4" t="s">
        <v>5</v>
      </c>
      <c r="Y3825" s="4" t="s">
        <v>1285</v>
      </c>
      <c r="Z3825" s="68">
        <v>45216</v>
      </c>
    </row>
    <row r="3826" spans="1:26" ht="12.75" x14ac:dyDescent="0.35">
      <c r="A38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3826" s="181" t="str">
        <f>IF(All_Opps[[#This Row],[WeekMod]]&lt;&gt;"",CONCATENATE(All_Opps[[#This Row],[Opp Year]],"-",TEXT(All_Opps[[#This Row],[WeekMod]],"00#")),"")</f>
        <v>2023-074</v>
      </c>
      <c r="C38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3826" s="181" t="str">
        <f>CONCATENATE(All_Opps[[#This Row],[Opp Year]],"-",TEXT(All_Opps[[#This Row],[Week]],"00#"))</f>
        <v>2023-074</v>
      </c>
      <c r="E3826" s="181">
        <f>IFERROR(VALUE(RIGHT(All_Opps[[#This Row],[Opportunity Name]],2)),"")</f>
        <v>4</v>
      </c>
      <c r="F3826" s="181">
        <f>IFERROR(("20"&amp;LEFT(All_Opps[[#This Row],[Opportunity Name]],2))*1,"")</f>
        <v>2023</v>
      </c>
      <c r="G3826" s="181" t="str">
        <f>MID(All_Opps[[#This Row],[Opportunity Name]],3,2)</f>
        <v>07</v>
      </c>
      <c r="H3826" s="181" t="str">
        <f>LEFT(All_Opps[[#This Row],[Opportunity Name]],7)</f>
        <v>2307 So</v>
      </c>
      <c r="I3826" s="181" t="str" cm="1">
        <f t="array" ref="I38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26" s="181" t="str">
        <f>YEAR(All_Opps[[#This Row],[Close_Date]])&amp;"-"&amp;TEXT(MONTH(All_Opps[[#This Row],[Close_Date]]),"00")</f>
        <v>2025-05</v>
      </c>
      <c r="K3826" s="182">
        <f>All_Opps[[#This Row],[Created Date2]]*1</f>
        <v>45095</v>
      </c>
      <c r="L3826" s="183">
        <f>YEAR(All_Opps[[#This Row],[Created_Date]])</f>
        <v>2023</v>
      </c>
      <c r="M3826" s="184">
        <f>WEEKNUM(All_Opps[[#This Row],[Created_Date]],16)</f>
        <v>25</v>
      </c>
      <c r="N3826" s="182">
        <f>All_Opps[[#This Row],[Close Date]]*1</f>
        <v>45803</v>
      </c>
      <c r="O3826" s="185">
        <f>YEAR(All_Opps[[#This Row],[Close_Date]])</f>
        <v>2025</v>
      </c>
      <c r="P3826" s="183">
        <f>MONTH(All_Opps[[#This Row],[Close Date]])</f>
        <v>5</v>
      </c>
      <c r="Q3826" s="181">
        <f>WEEKNUM(All_Opps[[#This Row],[Close Date]],1)</f>
        <v>22</v>
      </c>
      <c r="R382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26" s="4" t="s">
        <v>7965</v>
      </c>
      <c r="T3826" s="4" t="s">
        <v>7966</v>
      </c>
      <c r="U3826" s="68">
        <v>45803</v>
      </c>
      <c r="V3826" s="347" t="s">
        <v>21</v>
      </c>
      <c r="W3826" s="342">
        <v>77373</v>
      </c>
      <c r="X3826" s="4" t="s">
        <v>13</v>
      </c>
      <c r="Y3826" s="4" t="s">
        <v>1285</v>
      </c>
      <c r="Z3826" s="68">
        <v>45095</v>
      </c>
    </row>
    <row r="3827" spans="1:26" ht="12.75" x14ac:dyDescent="0.35">
      <c r="A38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3827" s="181" t="str">
        <f>IF(All_Opps[[#This Row],[WeekMod]]&lt;&gt;"",CONCATENATE(All_Opps[[#This Row],[Opp Year]],"-",TEXT(All_Opps[[#This Row],[WeekMod]],"00#")),"")</f>
        <v>2025-070</v>
      </c>
      <c r="C38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3827" s="181" t="str">
        <f>CONCATENATE(All_Opps[[#This Row],[Opp Year]],"-",TEXT(All_Opps[[#This Row],[Week]],"00#"))</f>
        <v>2025-070</v>
      </c>
      <c r="E3827" s="181">
        <f>IFERROR(VALUE(RIGHT(All_Opps[[#This Row],[Opportunity Name]],2)),"")</f>
        <v>5</v>
      </c>
      <c r="F3827" s="181">
        <f>IFERROR(("20"&amp;LEFT(All_Opps[[#This Row],[Opportunity Name]],2))*1,"")</f>
        <v>2025</v>
      </c>
      <c r="G3827" s="181" t="str">
        <f>MID(All_Opps[[#This Row],[Opportunity Name]],3,2)</f>
        <v>07</v>
      </c>
      <c r="H3827" s="181" t="str">
        <f>LEFT(All_Opps[[#This Row],[Opportunity Name]],7)</f>
        <v>2507 Wi</v>
      </c>
      <c r="I3827" s="181" t="str" cm="1">
        <f t="array" ref="I38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27" s="181" t="str">
        <f>YEAR(All_Opps[[#This Row],[Close_Date]])&amp;"-"&amp;TEXT(MONTH(All_Opps[[#This Row],[Close_Date]]),"00")</f>
        <v>2025-05</v>
      </c>
      <c r="K3827" s="182">
        <f>All_Opps[[#This Row],[Created Date2]]*1</f>
        <v>45087</v>
      </c>
      <c r="L3827" s="183">
        <f>YEAR(All_Opps[[#This Row],[Created_Date]])</f>
        <v>2023</v>
      </c>
      <c r="M3827" s="184">
        <f>WEEKNUM(All_Opps[[#This Row],[Created_Date]],16)</f>
        <v>24</v>
      </c>
      <c r="N3827" s="182">
        <f>All_Opps[[#This Row],[Close Date]]*1</f>
        <v>45779</v>
      </c>
      <c r="O3827" s="185">
        <f>YEAR(All_Opps[[#This Row],[Close_Date]])</f>
        <v>2025</v>
      </c>
      <c r="P3827" s="183">
        <f>MONTH(All_Opps[[#This Row],[Close Date]])</f>
        <v>5</v>
      </c>
      <c r="Q3827" s="181">
        <f>WEEKNUM(All_Opps[[#This Row],[Close Date]],1)</f>
        <v>18</v>
      </c>
      <c r="R382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27" s="4" t="s">
        <v>7967</v>
      </c>
      <c r="T3827" s="4" t="s">
        <v>7968</v>
      </c>
      <c r="U3827" s="68">
        <v>45779</v>
      </c>
      <c r="V3827" s="347" t="s">
        <v>21</v>
      </c>
      <c r="W3827" s="342">
        <v>171843</v>
      </c>
      <c r="X3827" s="4" t="s">
        <v>15</v>
      </c>
      <c r="Y3827" s="4" t="s">
        <v>7108</v>
      </c>
      <c r="Z3827" s="68">
        <v>45087</v>
      </c>
    </row>
    <row r="3828" spans="1:26" ht="12.75" x14ac:dyDescent="0.35">
      <c r="A38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3828" s="181" t="str">
        <f>IF(All_Opps[[#This Row],[WeekMod]]&lt;&gt;"",CONCATENATE(All_Opps[[#This Row],[Opp Year]],"-",TEXT(All_Opps[[#This Row],[WeekMod]],"00#")),"")</f>
        <v>2024-069</v>
      </c>
      <c r="C38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3828" s="181" t="str">
        <f>CONCATENATE(All_Opps[[#This Row],[Opp Year]],"-",TEXT(All_Opps[[#This Row],[Week]],"00#"))</f>
        <v>2024-069</v>
      </c>
      <c r="E3828" s="181">
        <f>IFERROR(VALUE(RIGHT(All_Opps[[#This Row],[Opportunity Name]],2)),"")</f>
        <v>2</v>
      </c>
      <c r="F3828" s="181">
        <f>IFERROR(("20"&amp;LEFT(All_Opps[[#This Row],[Opportunity Name]],2))*1,"")</f>
        <v>2024</v>
      </c>
      <c r="G3828" s="181" t="str">
        <f>MID(All_Opps[[#This Row],[Opportunity Name]],3,2)</f>
        <v>11</v>
      </c>
      <c r="H3828" s="181" t="str">
        <f>LEFT(All_Opps[[#This Row],[Opportunity Name]],7)</f>
        <v>2411 Vo</v>
      </c>
      <c r="I3828" s="181" t="str" cm="1">
        <f t="array" ref="I38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28" s="181" t="str">
        <f>YEAR(All_Opps[[#This Row],[Close_Date]])&amp;"-"&amp;TEXT(MONTH(All_Opps[[#This Row],[Close_Date]]),"00")</f>
        <v>2025-04</v>
      </c>
      <c r="K3828" s="182">
        <f>All_Opps[[#This Row],[Created Date2]]*1</f>
        <v>45251</v>
      </c>
      <c r="L3828" s="183">
        <f>YEAR(All_Opps[[#This Row],[Created_Date]])</f>
        <v>2023</v>
      </c>
      <c r="M3828" s="184">
        <f>WEEKNUM(All_Opps[[#This Row],[Created_Date]],16)</f>
        <v>47</v>
      </c>
      <c r="N3828" s="182">
        <f>All_Opps[[#This Row],[Close Date]]*1</f>
        <v>45772</v>
      </c>
      <c r="O3828" s="185">
        <f>YEAR(All_Opps[[#This Row],[Close_Date]])</f>
        <v>2025</v>
      </c>
      <c r="P3828" s="183">
        <f>MONTH(All_Opps[[#This Row],[Close Date]])</f>
        <v>4</v>
      </c>
      <c r="Q3828" s="181">
        <f>WEEKNUM(All_Opps[[#This Row],[Close Date]],1)</f>
        <v>17</v>
      </c>
      <c r="R382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28" s="4" t="s">
        <v>7969</v>
      </c>
      <c r="T3828" s="4" t="s">
        <v>7970</v>
      </c>
      <c r="U3828" s="68">
        <v>45772</v>
      </c>
      <c r="V3828" s="347" t="s">
        <v>21</v>
      </c>
      <c r="W3828" s="342">
        <v>57828</v>
      </c>
      <c r="X3828" s="4" t="s">
        <v>11</v>
      </c>
      <c r="Y3828" s="4" t="s">
        <v>7108</v>
      </c>
      <c r="Z3828" s="68">
        <v>45251</v>
      </c>
    </row>
    <row r="3829" spans="1:26" ht="12.75" x14ac:dyDescent="0.35">
      <c r="A38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3829" s="181" t="str">
        <f>IF(All_Opps[[#This Row],[WeekMod]]&lt;&gt;"",CONCATENATE(All_Opps[[#This Row],[Opp Year]],"-",TEXT(All_Opps[[#This Row],[WeekMod]],"00#")),"")</f>
        <v>2025-067</v>
      </c>
      <c r="C38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3829" s="181" t="str">
        <f>CONCATENATE(All_Opps[[#This Row],[Opp Year]],"-",TEXT(All_Opps[[#This Row],[Week]],"00#"))</f>
        <v>2025-067</v>
      </c>
      <c r="E3829" s="181">
        <f>IFERROR(VALUE(RIGHT(All_Opps[[#This Row],[Opportunity Name]],2)),"")</f>
        <v>3</v>
      </c>
      <c r="F3829" s="181">
        <f>IFERROR(("20"&amp;LEFT(All_Opps[[#This Row],[Opportunity Name]],2))*1,"")</f>
        <v>2025</v>
      </c>
      <c r="G3829" s="181" t="str">
        <f>MID(All_Opps[[#This Row],[Opportunity Name]],3,2)</f>
        <v>07</v>
      </c>
      <c r="H3829" s="181" t="str">
        <f>LEFT(All_Opps[[#This Row],[Opportunity Name]],7)</f>
        <v>2507 Wh</v>
      </c>
      <c r="I3829" s="181" t="str" cm="1">
        <f t="array" ref="I38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29" s="181" t="str">
        <f>YEAR(All_Opps[[#This Row],[Close_Date]])&amp;"-"&amp;TEXT(MONTH(All_Opps[[#This Row],[Close_Date]]),"00")</f>
        <v>2025-04</v>
      </c>
      <c r="K3829" s="182">
        <f>All_Opps[[#This Row],[Created Date2]]*1</f>
        <v>45289</v>
      </c>
      <c r="L3829" s="183">
        <f>YEAR(All_Opps[[#This Row],[Created_Date]])</f>
        <v>2023</v>
      </c>
      <c r="M3829" s="184">
        <f>WEEKNUM(All_Opps[[#This Row],[Created_Date]],16)</f>
        <v>52</v>
      </c>
      <c r="N3829" s="182">
        <f>All_Opps[[#This Row],[Close Date]]*1</f>
        <v>45754</v>
      </c>
      <c r="O3829" s="185">
        <f>YEAR(All_Opps[[#This Row],[Close_Date]])</f>
        <v>2025</v>
      </c>
      <c r="P3829" s="183">
        <f>MONTH(All_Opps[[#This Row],[Close Date]])</f>
        <v>4</v>
      </c>
      <c r="Q3829" s="181">
        <f>WEEKNUM(All_Opps[[#This Row],[Close Date]],1)</f>
        <v>15</v>
      </c>
      <c r="R382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29" s="4" t="s">
        <v>7971</v>
      </c>
      <c r="T3829" s="4" t="s">
        <v>7972</v>
      </c>
      <c r="U3829" s="68">
        <v>45754</v>
      </c>
      <c r="V3829" s="347" t="s">
        <v>21</v>
      </c>
      <c r="W3829" s="342">
        <v>90063</v>
      </c>
      <c r="X3829" s="4" t="s">
        <v>5</v>
      </c>
      <c r="Y3829" s="4" t="s">
        <v>1285</v>
      </c>
      <c r="Z3829" s="68">
        <v>45289</v>
      </c>
    </row>
    <row r="3830" spans="1:26" ht="12.75" x14ac:dyDescent="0.35">
      <c r="A38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3830" s="181" t="str">
        <f>IF(All_Opps[[#This Row],[WeekMod]]&lt;&gt;"",CONCATENATE(All_Opps[[#This Row],[Opp Year]],"-",TEXT(All_Opps[[#This Row],[WeekMod]],"00#")),"")</f>
        <v>2024-067</v>
      </c>
      <c r="C38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3830" s="181" t="str">
        <f>CONCATENATE(All_Opps[[#This Row],[Opp Year]],"-",TEXT(All_Opps[[#This Row],[Week]],"00#"))</f>
        <v>2024-067</v>
      </c>
      <c r="E3830" s="181">
        <f>IFERROR(VALUE(RIGHT(All_Opps[[#This Row],[Opportunity Name]],2)),"")</f>
        <v>4</v>
      </c>
      <c r="F3830" s="181">
        <f>IFERROR(("20"&amp;LEFT(All_Opps[[#This Row],[Opportunity Name]],2))*1,"")</f>
        <v>2024</v>
      </c>
      <c r="G3830" s="181" t="str">
        <f>MID(All_Opps[[#This Row],[Opportunity Name]],3,2)</f>
        <v>05</v>
      </c>
      <c r="H3830" s="181" t="str">
        <f>LEFT(All_Opps[[#This Row],[Opportunity Name]],7)</f>
        <v>2405 Ca</v>
      </c>
      <c r="I3830" s="181" t="str" cm="1">
        <f t="array" ref="I38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30" s="181" t="str">
        <f>YEAR(All_Opps[[#This Row],[Close_Date]])&amp;"-"&amp;TEXT(MONTH(All_Opps[[#This Row],[Close_Date]]),"00")</f>
        <v>2025-04</v>
      </c>
      <c r="K3830" s="182">
        <f>All_Opps[[#This Row],[Created Date2]]*1</f>
        <v>45302</v>
      </c>
      <c r="L3830" s="183">
        <f>YEAR(All_Opps[[#This Row],[Created_Date]])</f>
        <v>2024</v>
      </c>
      <c r="M3830" s="184">
        <f>WEEKNUM(All_Opps[[#This Row],[Created_Date]],16)</f>
        <v>2</v>
      </c>
      <c r="N3830" s="182">
        <f>All_Opps[[#This Row],[Close Date]]*1</f>
        <v>45754</v>
      </c>
      <c r="O3830" s="185">
        <f>YEAR(All_Opps[[#This Row],[Close_Date]])</f>
        <v>2025</v>
      </c>
      <c r="P3830" s="183">
        <f>MONTH(All_Opps[[#This Row],[Close Date]])</f>
        <v>4</v>
      </c>
      <c r="Q3830" s="181">
        <f>WEEKNUM(All_Opps[[#This Row],[Close Date]],1)</f>
        <v>15</v>
      </c>
      <c r="R383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30" s="4" t="s">
        <v>7973</v>
      </c>
      <c r="T3830" s="4" t="s">
        <v>7974</v>
      </c>
      <c r="U3830" s="68">
        <v>45754</v>
      </c>
      <c r="V3830" s="347" t="s">
        <v>21</v>
      </c>
      <c r="W3830" s="342">
        <v>67385</v>
      </c>
      <c r="X3830" s="4" t="s">
        <v>159</v>
      </c>
      <c r="Y3830" s="4" t="s">
        <v>7108</v>
      </c>
      <c r="Z3830" s="68">
        <v>45302</v>
      </c>
    </row>
    <row r="3831" spans="1:26" ht="12.75" x14ac:dyDescent="0.35">
      <c r="A38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3831" s="181" t="str">
        <f>IF(All_Opps[[#This Row],[WeekMod]]&lt;&gt;"",CONCATENATE(All_Opps[[#This Row],[Opp Year]],"-",TEXT(All_Opps[[#This Row],[WeekMod]],"00#")),"")</f>
        <v>2025-066</v>
      </c>
      <c r="C38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3831" s="181" t="str">
        <f>CONCATENATE(All_Opps[[#This Row],[Opp Year]],"-",TEXT(All_Opps[[#This Row],[Week]],"00#"))</f>
        <v>2025-066</v>
      </c>
      <c r="E3831" s="181">
        <f>IFERROR(VALUE(RIGHT(All_Opps[[#This Row],[Opportunity Name]],2)),"")</f>
        <v>2</v>
      </c>
      <c r="F3831" s="181">
        <f>IFERROR(("20"&amp;LEFT(All_Opps[[#This Row],[Opportunity Name]],2))*1,"")</f>
        <v>2025</v>
      </c>
      <c r="G3831" s="181" t="str">
        <f>MID(All_Opps[[#This Row],[Opportunity Name]],3,2)</f>
        <v>05</v>
      </c>
      <c r="H3831" s="181" t="str">
        <f>LEFT(All_Opps[[#This Row],[Opportunity Name]],7)</f>
        <v>2505 Ze</v>
      </c>
      <c r="I3831" s="181" t="str" cm="1">
        <f t="array" ref="I38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31" s="181" t="str">
        <f>YEAR(All_Opps[[#This Row],[Close_Date]])&amp;"-"&amp;TEXT(MONTH(All_Opps[[#This Row],[Close_Date]]),"00")</f>
        <v>2025-04</v>
      </c>
      <c r="K3831" s="182">
        <f>All_Opps[[#This Row],[Created Date2]]*1</f>
        <v>45335</v>
      </c>
      <c r="L3831" s="183">
        <f>YEAR(All_Opps[[#This Row],[Created_Date]])</f>
        <v>2024</v>
      </c>
      <c r="M3831" s="184">
        <f>WEEKNUM(All_Opps[[#This Row],[Created_Date]],16)</f>
        <v>7</v>
      </c>
      <c r="N3831" s="182">
        <f>All_Opps[[#This Row],[Close Date]]*1</f>
        <v>45750</v>
      </c>
      <c r="O3831" s="185">
        <f>YEAR(All_Opps[[#This Row],[Close_Date]])</f>
        <v>2025</v>
      </c>
      <c r="P3831" s="183">
        <f>MONTH(All_Opps[[#This Row],[Close Date]])</f>
        <v>4</v>
      </c>
      <c r="Q3831" s="181">
        <f>WEEKNUM(All_Opps[[#This Row],[Close Date]],1)</f>
        <v>14</v>
      </c>
      <c r="R383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31" s="4" t="s">
        <v>7975</v>
      </c>
      <c r="T3831" s="4" t="s">
        <v>7976</v>
      </c>
      <c r="U3831" s="68">
        <v>45750</v>
      </c>
      <c r="V3831" s="347" t="s">
        <v>21</v>
      </c>
      <c r="W3831" s="342">
        <v>81686</v>
      </c>
      <c r="X3831" s="4" t="s">
        <v>159</v>
      </c>
      <c r="Y3831" s="4" t="s">
        <v>1285</v>
      </c>
      <c r="Z3831" s="68">
        <v>45335</v>
      </c>
    </row>
    <row r="3832" spans="1:26" ht="12.75" x14ac:dyDescent="0.35">
      <c r="A38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3832" s="181" t="str">
        <f>IF(All_Opps[[#This Row],[WeekMod]]&lt;&gt;"",CONCATENATE(All_Opps[[#This Row],[Opp Year]],"-",TEXT(All_Opps[[#This Row],[WeekMod]],"00#")),"")</f>
        <v>2019-070</v>
      </c>
      <c r="C38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3832" s="181" t="str">
        <f>CONCATENATE(All_Opps[[#This Row],[Opp Year]],"-",TEXT(All_Opps[[#This Row],[Week]],"00#"))</f>
        <v>2019-070</v>
      </c>
      <c r="E3832" s="181">
        <f>IFERROR(VALUE(RIGHT(All_Opps[[#This Row],[Opportunity Name]],2)),"")</f>
        <v>2</v>
      </c>
      <c r="F3832" s="181">
        <f>IFERROR(("20"&amp;LEFT(All_Opps[[#This Row],[Opportunity Name]],2))*1,"")</f>
        <v>2019</v>
      </c>
      <c r="G3832" s="181" t="str">
        <f>MID(All_Opps[[#This Row],[Opportunity Name]],3,2)</f>
        <v>09</v>
      </c>
      <c r="H3832" s="181" t="str">
        <f>LEFT(All_Opps[[#This Row],[Opportunity Name]],7)</f>
        <v>1909 Pe</v>
      </c>
      <c r="I3832" s="181" t="str" cm="1">
        <f t="array" ref="I38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32" s="181" t="str">
        <f>YEAR(All_Opps[[#This Row],[Close_Date]])&amp;"-"&amp;TEXT(MONTH(All_Opps[[#This Row],[Close_Date]]),"00")</f>
        <v>2025-04</v>
      </c>
      <c r="K3832" s="182">
        <f>All_Opps[[#This Row],[Created Date2]]*1</f>
        <v>43401</v>
      </c>
      <c r="L3832" s="183">
        <f>YEAR(All_Opps[[#This Row],[Created_Date]])</f>
        <v>2018</v>
      </c>
      <c r="M3832" s="184">
        <f>WEEKNUM(All_Opps[[#This Row],[Created_Date]],16)</f>
        <v>44</v>
      </c>
      <c r="N3832" s="182">
        <f>All_Opps[[#This Row],[Close Date]]*1</f>
        <v>45775</v>
      </c>
      <c r="O3832" s="185">
        <f>YEAR(All_Opps[[#This Row],[Close_Date]])</f>
        <v>2025</v>
      </c>
      <c r="P3832" s="183">
        <f>MONTH(All_Opps[[#This Row],[Close Date]])</f>
        <v>4</v>
      </c>
      <c r="Q3832" s="181">
        <f>WEEKNUM(All_Opps[[#This Row],[Close Date]],1)</f>
        <v>18</v>
      </c>
      <c r="R383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32" s="4" t="s">
        <v>7977</v>
      </c>
      <c r="T3832" s="4" t="s">
        <v>7978</v>
      </c>
      <c r="U3832" s="68">
        <v>45775</v>
      </c>
      <c r="V3832" s="347" t="s">
        <v>21</v>
      </c>
      <c r="W3832" s="342">
        <v>55656</v>
      </c>
      <c r="X3832" s="4" t="s">
        <v>10</v>
      </c>
      <c r="Y3832" s="4" t="s">
        <v>7108</v>
      </c>
      <c r="Z3832" s="68">
        <v>43401</v>
      </c>
    </row>
    <row r="3833" spans="1:26" ht="12.75" x14ac:dyDescent="0.35">
      <c r="A38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3833" s="181" t="str">
        <f>IF(All_Opps[[#This Row],[WeekMod]]&lt;&gt;"",CONCATENATE(All_Opps[[#This Row],[Opp Year]],"-",TEXT(All_Opps[[#This Row],[WeekMod]],"00#")),"")</f>
        <v>2019-070</v>
      </c>
      <c r="C38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3833" s="181" t="str">
        <f>CONCATENATE(All_Opps[[#This Row],[Opp Year]],"-",TEXT(All_Opps[[#This Row],[Week]],"00#"))</f>
        <v>2019-070</v>
      </c>
      <c r="E3833" s="181">
        <f>IFERROR(VALUE(RIGHT(All_Opps[[#This Row],[Opportunity Name]],2)),"")</f>
        <v>2</v>
      </c>
      <c r="F3833" s="181">
        <f>IFERROR(("20"&amp;LEFT(All_Opps[[#This Row],[Opportunity Name]],2))*1,"")</f>
        <v>2019</v>
      </c>
      <c r="G3833" s="181" t="str">
        <f>MID(All_Opps[[#This Row],[Opportunity Name]],3,2)</f>
        <v>07</v>
      </c>
      <c r="H3833" s="181" t="str">
        <f>LEFT(All_Opps[[#This Row],[Opportunity Name]],7)</f>
        <v>1907 Tr</v>
      </c>
      <c r="I3833" s="181" t="str" cm="1">
        <f t="array" ref="I38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33" s="181" t="str">
        <f>YEAR(All_Opps[[#This Row],[Close_Date]])&amp;"-"&amp;TEXT(MONTH(All_Opps[[#This Row],[Close_Date]]),"00")</f>
        <v>2025-04</v>
      </c>
      <c r="K3833" s="182">
        <f>All_Opps[[#This Row],[Created Date2]]*1</f>
        <v>43407</v>
      </c>
      <c r="L3833" s="183">
        <f>YEAR(All_Opps[[#This Row],[Created_Date]])</f>
        <v>2018</v>
      </c>
      <c r="M3833" s="184">
        <f>WEEKNUM(All_Opps[[#This Row],[Created_Date]],16)</f>
        <v>45</v>
      </c>
      <c r="N3833" s="182">
        <f>All_Opps[[#This Row],[Close Date]]*1</f>
        <v>45775</v>
      </c>
      <c r="O3833" s="185">
        <f>YEAR(All_Opps[[#This Row],[Close_Date]])</f>
        <v>2025</v>
      </c>
      <c r="P3833" s="183">
        <f>MONTH(All_Opps[[#This Row],[Close Date]])</f>
        <v>4</v>
      </c>
      <c r="Q3833" s="181">
        <f>WEEKNUM(All_Opps[[#This Row],[Close Date]],1)</f>
        <v>18</v>
      </c>
      <c r="R38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33" s="4" t="s">
        <v>7979</v>
      </c>
      <c r="T3833" s="4" t="s">
        <v>7980</v>
      </c>
      <c r="U3833" s="68">
        <v>45775</v>
      </c>
      <c r="V3833" s="347" t="s">
        <v>21</v>
      </c>
      <c r="W3833" s="342">
        <v>35385</v>
      </c>
      <c r="X3833" s="4" t="s">
        <v>13</v>
      </c>
      <c r="Y3833" s="4" t="s">
        <v>1285</v>
      </c>
      <c r="Z3833" s="68">
        <v>43407</v>
      </c>
    </row>
    <row r="3834" spans="1:26" ht="12.75" x14ac:dyDescent="0.35">
      <c r="A38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3834" s="181" t="str">
        <f>IF(All_Opps[[#This Row],[WeekMod]]&lt;&gt;"",CONCATENATE(All_Opps[[#This Row],[Opp Year]],"-",TEXT(All_Opps[[#This Row],[WeekMod]],"00#")),"")</f>
        <v>2019-074</v>
      </c>
      <c r="C38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3834" s="181" t="str">
        <f>CONCATENATE(All_Opps[[#This Row],[Opp Year]],"-",TEXT(All_Opps[[#This Row],[Week]],"00#"))</f>
        <v>2019-074</v>
      </c>
      <c r="E3834" s="181">
        <f>IFERROR(VALUE(RIGHT(All_Opps[[#This Row],[Opportunity Name]],2)),"")</f>
        <v>3</v>
      </c>
      <c r="F3834" s="181">
        <f>IFERROR(("20"&amp;LEFT(All_Opps[[#This Row],[Opportunity Name]],2))*1,"")</f>
        <v>2019</v>
      </c>
      <c r="G3834" s="181" t="str">
        <f>MID(All_Opps[[#This Row],[Opportunity Name]],3,2)</f>
        <v>06</v>
      </c>
      <c r="H3834" s="181" t="str">
        <f>LEFT(All_Opps[[#This Row],[Opportunity Name]],7)</f>
        <v>1906 Fe</v>
      </c>
      <c r="I3834" s="181" t="str" cm="1">
        <f t="array" ref="I38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34" s="181" t="str">
        <f>YEAR(All_Opps[[#This Row],[Close_Date]])&amp;"-"&amp;TEXT(MONTH(All_Opps[[#This Row],[Close_Date]]),"00")</f>
        <v>2025-05</v>
      </c>
      <c r="K3834" s="182">
        <f>All_Opps[[#This Row],[Created Date2]]*1</f>
        <v>43462</v>
      </c>
      <c r="L3834" s="183">
        <f>YEAR(All_Opps[[#This Row],[Created_Date]])</f>
        <v>2018</v>
      </c>
      <c r="M3834" s="184">
        <f>WEEKNUM(All_Opps[[#This Row],[Created_Date]],16)</f>
        <v>52</v>
      </c>
      <c r="N3834" s="182">
        <f>All_Opps[[#This Row],[Close Date]]*1</f>
        <v>45802</v>
      </c>
      <c r="O3834" s="185">
        <f>YEAR(All_Opps[[#This Row],[Close_Date]])</f>
        <v>2025</v>
      </c>
      <c r="P3834" s="183">
        <f>MONTH(All_Opps[[#This Row],[Close Date]])</f>
        <v>5</v>
      </c>
      <c r="Q3834" s="181">
        <f>WEEKNUM(All_Opps[[#This Row],[Close Date]],1)</f>
        <v>22</v>
      </c>
      <c r="R383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34" s="4" t="s">
        <v>7981</v>
      </c>
      <c r="T3834" s="4" t="s">
        <v>7982</v>
      </c>
      <c r="U3834" s="68">
        <v>45802</v>
      </c>
      <c r="V3834" s="347" t="s">
        <v>21</v>
      </c>
      <c r="W3834" s="342">
        <v>17029</v>
      </c>
      <c r="X3834" s="4" t="s">
        <v>159</v>
      </c>
      <c r="Y3834" s="4" t="s">
        <v>7108</v>
      </c>
      <c r="Z3834" s="68">
        <v>43462</v>
      </c>
    </row>
    <row r="3835" spans="1:26" ht="12.75" x14ac:dyDescent="0.35">
      <c r="A38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3835" s="181" t="str">
        <f>IF(All_Opps[[#This Row],[WeekMod]]&lt;&gt;"",CONCATENATE(All_Opps[[#This Row],[Opp Year]],"-",TEXT(All_Opps[[#This Row],[WeekMod]],"00#")),"")</f>
        <v>2018-069</v>
      </c>
      <c r="C38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3835" s="181" t="str">
        <f>CONCATENATE(All_Opps[[#This Row],[Opp Year]],"-",TEXT(All_Opps[[#This Row],[Week]],"00#"))</f>
        <v>2018-069</v>
      </c>
      <c r="E3835" s="181">
        <f>IFERROR(VALUE(RIGHT(All_Opps[[#This Row],[Opportunity Name]],2)),"")</f>
        <v>1</v>
      </c>
      <c r="F3835" s="181">
        <f>IFERROR(("20"&amp;LEFT(All_Opps[[#This Row],[Opportunity Name]],2))*1,"")</f>
        <v>2018</v>
      </c>
      <c r="G3835" s="181" t="str">
        <f>MID(All_Opps[[#This Row],[Opportunity Name]],3,2)</f>
        <v>12</v>
      </c>
      <c r="H3835" s="181" t="str">
        <f>LEFT(All_Opps[[#This Row],[Opportunity Name]],7)</f>
        <v>1812 An</v>
      </c>
      <c r="I3835" s="181" t="str" cm="1">
        <f t="array" ref="I38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35" s="181" t="str">
        <f>YEAR(All_Opps[[#This Row],[Close_Date]])&amp;"-"&amp;TEXT(MONTH(All_Opps[[#This Row],[Close_Date]]),"00")</f>
        <v>2025-04</v>
      </c>
      <c r="K3835" s="182">
        <f>All_Opps[[#This Row],[Created Date2]]*1</f>
        <v>43429</v>
      </c>
      <c r="L3835" s="183">
        <f>YEAR(All_Opps[[#This Row],[Created_Date]])</f>
        <v>2018</v>
      </c>
      <c r="M3835" s="184">
        <f>WEEKNUM(All_Opps[[#This Row],[Created_Date]],16)</f>
        <v>48</v>
      </c>
      <c r="N3835" s="182">
        <f>All_Opps[[#This Row],[Close Date]]*1</f>
        <v>45769</v>
      </c>
      <c r="O3835" s="185">
        <f>YEAR(All_Opps[[#This Row],[Close_Date]])</f>
        <v>2025</v>
      </c>
      <c r="P3835" s="183">
        <f>MONTH(All_Opps[[#This Row],[Close Date]])</f>
        <v>4</v>
      </c>
      <c r="Q3835" s="181">
        <f>WEEKNUM(All_Opps[[#This Row],[Close Date]],1)</f>
        <v>17</v>
      </c>
      <c r="R383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35" s="4" t="s">
        <v>7983</v>
      </c>
      <c r="T3835" s="4" t="s">
        <v>7984</v>
      </c>
      <c r="U3835" s="68">
        <v>45769</v>
      </c>
      <c r="V3835" s="347" t="s">
        <v>21</v>
      </c>
      <c r="W3835" s="342">
        <v>11539</v>
      </c>
      <c r="X3835" s="4" t="s">
        <v>11</v>
      </c>
      <c r="Y3835" s="4" t="s">
        <v>1285</v>
      </c>
      <c r="Z3835" s="68">
        <v>43429</v>
      </c>
    </row>
    <row r="3836" spans="1:26" ht="12.75" x14ac:dyDescent="0.35">
      <c r="A38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3836" s="181" t="str">
        <f>IF(All_Opps[[#This Row],[WeekMod]]&lt;&gt;"",CONCATENATE(All_Opps[[#This Row],[Opp Year]],"-",TEXT(All_Opps[[#This Row],[WeekMod]],"00#")),"")</f>
        <v>2019-067</v>
      </c>
      <c r="C38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3836" s="181" t="str">
        <f>CONCATENATE(All_Opps[[#This Row],[Opp Year]],"-",TEXT(All_Opps[[#This Row],[Week]],"00#"))</f>
        <v>2019-067</v>
      </c>
      <c r="E3836" s="181">
        <f>IFERROR(VALUE(RIGHT(All_Opps[[#This Row],[Opportunity Name]],2)),"")</f>
        <v>2</v>
      </c>
      <c r="F3836" s="181">
        <f>IFERROR(("20"&amp;LEFT(All_Opps[[#This Row],[Opportunity Name]],2))*1,"")</f>
        <v>2019</v>
      </c>
      <c r="G3836" s="181" t="str">
        <f>MID(All_Opps[[#This Row],[Opportunity Name]],3,2)</f>
        <v>08</v>
      </c>
      <c r="H3836" s="181" t="str">
        <f>LEFT(All_Opps[[#This Row],[Opportunity Name]],7)</f>
        <v>1908 An</v>
      </c>
      <c r="I3836" s="181" t="str" cm="1">
        <f t="array" ref="I38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36" s="181" t="str">
        <f>YEAR(All_Opps[[#This Row],[Close_Date]])&amp;"-"&amp;TEXT(MONTH(All_Opps[[#This Row],[Close_Date]]),"00")</f>
        <v>2025-04</v>
      </c>
      <c r="K3836" s="182">
        <f>All_Opps[[#This Row],[Created Date2]]*1</f>
        <v>43419</v>
      </c>
      <c r="L3836" s="183">
        <f>YEAR(All_Opps[[#This Row],[Created_Date]])</f>
        <v>2018</v>
      </c>
      <c r="M3836" s="184">
        <f>WEEKNUM(All_Opps[[#This Row],[Created_Date]],16)</f>
        <v>46</v>
      </c>
      <c r="N3836" s="182">
        <f>All_Opps[[#This Row],[Close Date]]*1</f>
        <v>45758</v>
      </c>
      <c r="O3836" s="185">
        <f>YEAR(All_Opps[[#This Row],[Close_Date]])</f>
        <v>2025</v>
      </c>
      <c r="P3836" s="183">
        <f>MONTH(All_Opps[[#This Row],[Close Date]])</f>
        <v>4</v>
      </c>
      <c r="Q3836" s="181">
        <f>WEEKNUM(All_Opps[[#This Row],[Close Date]],1)</f>
        <v>15</v>
      </c>
      <c r="R383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36" s="4" t="s">
        <v>7985</v>
      </c>
      <c r="T3836" s="4" t="s">
        <v>7986</v>
      </c>
      <c r="U3836" s="68">
        <v>45758</v>
      </c>
      <c r="V3836" s="347" t="s">
        <v>21</v>
      </c>
      <c r="W3836" s="342">
        <v>34687</v>
      </c>
      <c r="X3836" s="4" t="s">
        <v>11</v>
      </c>
      <c r="Y3836" s="4" t="s">
        <v>7108</v>
      </c>
      <c r="Z3836" s="68">
        <v>43419</v>
      </c>
    </row>
    <row r="3837" spans="1:26" ht="12.75" x14ac:dyDescent="0.35">
      <c r="A38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3837" s="181" t="str">
        <f>IF(All_Opps[[#This Row],[WeekMod]]&lt;&gt;"",CONCATENATE(All_Opps[[#This Row],[Opp Year]],"-",TEXT(All_Opps[[#This Row],[WeekMod]],"00#")),"")</f>
        <v>2020-069</v>
      </c>
      <c r="C38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3837" s="181" t="str">
        <f>CONCATENATE(All_Opps[[#This Row],[Opp Year]],"-",TEXT(All_Opps[[#This Row],[Week]],"00#"))</f>
        <v>2020-069</v>
      </c>
      <c r="E3837" s="181">
        <f>IFERROR(VALUE(RIGHT(All_Opps[[#This Row],[Opportunity Name]],2)),"")</f>
        <v>1</v>
      </c>
      <c r="F3837" s="181">
        <f>IFERROR(("20"&amp;LEFT(All_Opps[[#This Row],[Opportunity Name]],2))*1,"")</f>
        <v>2020</v>
      </c>
      <c r="G3837" s="181" t="str">
        <f>MID(All_Opps[[#This Row],[Opportunity Name]],3,2)</f>
        <v>08</v>
      </c>
      <c r="H3837" s="181" t="str">
        <f>LEFT(All_Opps[[#This Row],[Opportunity Name]],7)</f>
        <v>2008 Os</v>
      </c>
      <c r="I3837" s="181" t="str" cm="1">
        <f t="array" ref="I38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37" s="181" t="str">
        <f>YEAR(All_Opps[[#This Row],[Close_Date]])&amp;"-"&amp;TEXT(MONTH(All_Opps[[#This Row],[Close_Date]]),"00")</f>
        <v>2025-04</v>
      </c>
      <c r="K3837" s="182">
        <f>All_Opps[[#This Row],[Created Date2]]*1</f>
        <v>43429</v>
      </c>
      <c r="L3837" s="183">
        <f>YEAR(All_Opps[[#This Row],[Created_Date]])</f>
        <v>2018</v>
      </c>
      <c r="M3837" s="184">
        <f>WEEKNUM(All_Opps[[#This Row],[Created_Date]],16)</f>
        <v>48</v>
      </c>
      <c r="N3837" s="182">
        <f>All_Opps[[#This Row],[Close Date]]*1</f>
        <v>45767</v>
      </c>
      <c r="O3837" s="185">
        <f>YEAR(All_Opps[[#This Row],[Close_Date]])</f>
        <v>2025</v>
      </c>
      <c r="P3837" s="183">
        <f>MONTH(All_Opps[[#This Row],[Close Date]])</f>
        <v>4</v>
      </c>
      <c r="Q3837" s="181">
        <f>WEEKNUM(All_Opps[[#This Row],[Close Date]],1)</f>
        <v>17</v>
      </c>
      <c r="R383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37" s="4" t="s">
        <v>7987</v>
      </c>
      <c r="T3837" s="4" t="s">
        <v>7988</v>
      </c>
      <c r="U3837" s="68">
        <v>45767</v>
      </c>
      <c r="V3837" s="347" t="s">
        <v>21</v>
      </c>
      <c r="W3837" s="342">
        <v>21948</v>
      </c>
      <c r="X3837" s="4" t="s">
        <v>5</v>
      </c>
      <c r="Y3837" s="4" t="s">
        <v>1285</v>
      </c>
      <c r="Z3837" s="68">
        <v>43429</v>
      </c>
    </row>
    <row r="3838" spans="1:26" ht="12.75" x14ac:dyDescent="0.35">
      <c r="A38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3838" s="181" t="str">
        <f>IF(All_Opps[[#This Row],[WeekMod]]&lt;&gt;"",CONCATENATE(All_Opps[[#This Row],[Opp Year]],"-",TEXT(All_Opps[[#This Row],[WeekMod]],"00#")),"")</f>
        <v>2019-069</v>
      </c>
      <c r="C38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3838" s="181" t="str">
        <f>CONCATENATE(All_Opps[[#This Row],[Opp Year]],"-",TEXT(All_Opps[[#This Row],[Week]],"00#"))</f>
        <v>2019-069</v>
      </c>
      <c r="E3838" s="181">
        <f>IFERROR(VALUE(RIGHT(All_Opps[[#This Row],[Opportunity Name]],2)),"")</f>
        <v>4</v>
      </c>
      <c r="F3838" s="181">
        <f>IFERROR(("20"&amp;LEFT(All_Opps[[#This Row],[Opportunity Name]],2))*1,"")</f>
        <v>2019</v>
      </c>
      <c r="G3838" s="181" t="str">
        <f>MID(All_Opps[[#This Row],[Opportunity Name]],3,2)</f>
        <v>10</v>
      </c>
      <c r="H3838" s="181" t="str">
        <f>LEFT(All_Opps[[#This Row],[Opportunity Name]],7)</f>
        <v>1910 St</v>
      </c>
      <c r="I3838" s="181" t="str" cm="1">
        <f t="array" ref="I38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38" s="181" t="str">
        <f>YEAR(All_Opps[[#This Row],[Close_Date]])&amp;"-"&amp;TEXT(MONTH(All_Opps[[#This Row],[Close_Date]]),"00")</f>
        <v>2025-04</v>
      </c>
      <c r="K3838" s="182">
        <f>All_Opps[[#This Row],[Created Date2]]*1</f>
        <v>43468</v>
      </c>
      <c r="L3838" s="183">
        <f>YEAR(All_Opps[[#This Row],[Created_Date]])</f>
        <v>2019</v>
      </c>
      <c r="M3838" s="184">
        <f>WEEKNUM(All_Opps[[#This Row],[Created_Date]],16)</f>
        <v>1</v>
      </c>
      <c r="N3838" s="182">
        <f>All_Opps[[#This Row],[Close Date]]*1</f>
        <v>45769</v>
      </c>
      <c r="O3838" s="185">
        <f>YEAR(All_Opps[[#This Row],[Close_Date]])</f>
        <v>2025</v>
      </c>
      <c r="P3838" s="183">
        <f>MONTH(All_Opps[[#This Row],[Close Date]])</f>
        <v>4</v>
      </c>
      <c r="Q3838" s="181">
        <f>WEEKNUM(All_Opps[[#This Row],[Close Date]],1)</f>
        <v>17</v>
      </c>
      <c r="R383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38" s="4" t="s">
        <v>7989</v>
      </c>
      <c r="T3838" s="4" t="s">
        <v>7990</v>
      </c>
      <c r="U3838" s="68">
        <v>45769</v>
      </c>
      <c r="V3838" s="347" t="s">
        <v>21</v>
      </c>
      <c r="W3838" s="342">
        <v>84676</v>
      </c>
      <c r="X3838" s="4" t="s">
        <v>6</v>
      </c>
      <c r="Y3838" s="4" t="s">
        <v>7108</v>
      </c>
      <c r="Z3838" s="68">
        <v>43468</v>
      </c>
    </row>
    <row r="3839" spans="1:26" ht="12.75" x14ac:dyDescent="0.35">
      <c r="A38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3839" s="181" t="str">
        <f>IF(All_Opps[[#This Row],[WeekMod]]&lt;&gt;"",CONCATENATE(All_Opps[[#This Row],[Opp Year]],"-",TEXT(All_Opps[[#This Row],[WeekMod]],"00#")),"")</f>
        <v>2019-069</v>
      </c>
      <c r="C38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3839" s="181" t="str">
        <f>CONCATENATE(All_Opps[[#This Row],[Opp Year]],"-",TEXT(All_Opps[[#This Row],[Week]],"00#"))</f>
        <v>2019-069</v>
      </c>
      <c r="E3839" s="181" t="str">
        <f>IFERROR(VALUE(RIGHT(All_Opps[[#This Row],[Opportunity Name]],2)),"")</f>
        <v/>
      </c>
      <c r="F3839" s="181">
        <f>IFERROR(("20"&amp;LEFT(All_Opps[[#This Row],[Opportunity Name]],2))*1,"")</f>
        <v>2019</v>
      </c>
      <c r="G3839" s="181" t="str">
        <f>MID(All_Opps[[#This Row],[Opportunity Name]],3,2)</f>
        <v>05</v>
      </c>
      <c r="H3839" s="181" t="str">
        <f>LEFT(All_Opps[[#This Row],[Opportunity Name]],7)</f>
        <v>1905 Ga</v>
      </c>
      <c r="I3839" s="181" t="str" cm="1">
        <f t="array" ref="I38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39" s="181" t="str">
        <f>YEAR(All_Opps[[#This Row],[Close_Date]])&amp;"-"&amp;TEXT(MONTH(All_Opps[[#This Row],[Close_Date]]),"00")</f>
        <v>2025-04</v>
      </c>
      <c r="K3839" s="182">
        <f>All_Opps[[#This Row],[Created Date2]]*1</f>
        <v>43481</v>
      </c>
      <c r="L3839" s="183">
        <f>YEAR(All_Opps[[#This Row],[Created_Date]])</f>
        <v>2019</v>
      </c>
      <c r="M3839" s="184">
        <f>WEEKNUM(All_Opps[[#This Row],[Created_Date]],16)</f>
        <v>3</v>
      </c>
      <c r="N3839" s="182">
        <f>All_Opps[[#This Row],[Close Date]]*1</f>
        <v>45772</v>
      </c>
      <c r="O3839" s="185">
        <f>YEAR(All_Opps[[#This Row],[Close_Date]])</f>
        <v>2025</v>
      </c>
      <c r="P3839" s="183">
        <f>MONTH(All_Opps[[#This Row],[Close Date]])</f>
        <v>4</v>
      </c>
      <c r="Q3839" s="181">
        <f>WEEKNUM(All_Opps[[#This Row],[Close Date]],1)</f>
        <v>17</v>
      </c>
      <c r="R383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39" s="4" t="s">
        <v>7991</v>
      </c>
      <c r="T3839" s="4" t="s">
        <v>7992</v>
      </c>
      <c r="U3839" s="68">
        <v>45772</v>
      </c>
      <c r="V3839" s="347" t="s">
        <v>21</v>
      </c>
      <c r="W3839" s="342">
        <v>12272</v>
      </c>
      <c r="X3839" s="4" t="s">
        <v>13</v>
      </c>
      <c r="Y3839" s="4" t="s">
        <v>1285</v>
      </c>
      <c r="Z3839" s="68">
        <v>43481</v>
      </c>
    </row>
    <row r="3840" spans="1:26" ht="12.75" x14ac:dyDescent="0.35">
      <c r="A38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3840" s="181" t="str">
        <f>IF(All_Opps[[#This Row],[WeekMod]]&lt;&gt;"",CONCATENATE(All_Opps[[#This Row],[Opp Year]],"-",TEXT(All_Opps[[#This Row],[WeekMod]],"00#")),"")</f>
        <v>2019-067</v>
      </c>
      <c r="C38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3840" s="181" t="str">
        <f>CONCATENATE(All_Opps[[#This Row],[Opp Year]],"-",TEXT(All_Opps[[#This Row],[Week]],"00#"))</f>
        <v>2019-067</v>
      </c>
      <c r="E3840" s="181">
        <f>IFERROR(VALUE(RIGHT(All_Opps[[#This Row],[Opportunity Name]],2)),"")</f>
        <v>2</v>
      </c>
      <c r="F3840" s="181">
        <f>IFERROR(("20"&amp;LEFT(All_Opps[[#This Row],[Opportunity Name]],2))*1,"")</f>
        <v>2019</v>
      </c>
      <c r="G3840" s="181" t="str">
        <f>MID(All_Opps[[#This Row],[Opportunity Name]],3,2)</f>
        <v>02</v>
      </c>
      <c r="H3840" s="181" t="str">
        <f>LEFT(All_Opps[[#This Row],[Opportunity Name]],7)</f>
        <v>1902 Wi</v>
      </c>
      <c r="I3840" s="181" t="str" cm="1">
        <f t="array" ref="I38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40" s="181" t="str">
        <f>YEAR(All_Opps[[#This Row],[Close_Date]])&amp;"-"&amp;TEXT(MONTH(All_Opps[[#This Row],[Close_Date]]),"00")</f>
        <v>2025-04</v>
      </c>
      <c r="K3840" s="182">
        <f>All_Opps[[#This Row],[Created Date2]]*1</f>
        <v>43465</v>
      </c>
      <c r="L3840" s="183">
        <f>YEAR(All_Opps[[#This Row],[Created_Date]])</f>
        <v>2018</v>
      </c>
      <c r="M3840" s="184">
        <f>WEEKNUM(All_Opps[[#This Row],[Created_Date]],16)</f>
        <v>53</v>
      </c>
      <c r="N3840" s="182">
        <f>All_Opps[[#This Row],[Close Date]]*1</f>
        <v>45753</v>
      </c>
      <c r="O3840" s="185">
        <f>YEAR(All_Opps[[#This Row],[Close_Date]])</f>
        <v>2025</v>
      </c>
      <c r="P3840" s="183">
        <f>MONTH(All_Opps[[#This Row],[Close Date]])</f>
        <v>4</v>
      </c>
      <c r="Q3840" s="181">
        <f>WEEKNUM(All_Opps[[#This Row],[Close Date]],1)</f>
        <v>15</v>
      </c>
      <c r="R384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40" s="4" t="s">
        <v>7993</v>
      </c>
      <c r="T3840" s="4" t="s">
        <v>7994</v>
      </c>
      <c r="U3840" s="68">
        <v>45753</v>
      </c>
      <c r="V3840" s="347" t="s">
        <v>21</v>
      </c>
      <c r="W3840" s="342">
        <v>30162</v>
      </c>
      <c r="X3840" s="4" t="s">
        <v>15</v>
      </c>
      <c r="Y3840" s="4" t="s">
        <v>7108</v>
      </c>
      <c r="Z3840" s="68">
        <v>43465</v>
      </c>
    </row>
    <row r="3841" spans="1:26" ht="12.75" x14ac:dyDescent="0.35">
      <c r="A38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3841" s="181" t="str">
        <f>IF(All_Opps[[#This Row],[WeekMod]]&lt;&gt;"",CONCATENATE(All_Opps[[#This Row],[Opp Year]],"-",TEXT(All_Opps[[#This Row],[WeekMod]],"00#")),"")</f>
        <v>2019-067</v>
      </c>
      <c r="C38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3841" s="181" t="str">
        <f>CONCATENATE(All_Opps[[#This Row],[Opp Year]],"-",TEXT(All_Opps[[#This Row],[Week]],"00#"))</f>
        <v>2019-067</v>
      </c>
      <c r="E3841" s="181">
        <f>IFERROR(VALUE(RIGHT(All_Opps[[#This Row],[Opportunity Name]],2)),"")</f>
        <v>2</v>
      </c>
      <c r="F3841" s="181">
        <f>IFERROR(("20"&amp;LEFT(All_Opps[[#This Row],[Opportunity Name]],2))*1,"")</f>
        <v>2019</v>
      </c>
      <c r="G3841" s="181" t="str">
        <f>MID(All_Opps[[#This Row],[Opportunity Name]],3,2)</f>
        <v>07</v>
      </c>
      <c r="H3841" s="181" t="str">
        <f>LEFT(All_Opps[[#This Row],[Opportunity Name]],7)</f>
        <v>1907 Ca</v>
      </c>
      <c r="I3841" s="181" t="str" cm="1">
        <f t="array" ref="I38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41" s="181" t="str">
        <f>YEAR(All_Opps[[#This Row],[Close_Date]])&amp;"-"&amp;TEXT(MONTH(All_Opps[[#This Row],[Close_Date]]),"00")</f>
        <v>2025-04</v>
      </c>
      <c r="K3841" s="182">
        <f>All_Opps[[#This Row],[Created Date2]]*1</f>
        <v>43472</v>
      </c>
      <c r="L3841" s="183">
        <f>YEAR(All_Opps[[#This Row],[Created_Date]])</f>
        <v>2019</v>
      </c>
      <c r="M3841" s="184">
        <f>WEEKNUM(All_Opps[[#This Row],[Created_Date]],16)</f>
        <v>2</v>
      </c>
      <c r="N3841" s="182">
        <f>All_Opps[[#This Row],[Close Date]]*1</f>
        <v>45753</v>
      </c>
      <c r="O3841" s="185">
        <f>YEAR(All_Opps[[#This Row],[Close_Date]])</f>
        <v>2025</v>
      </c>
      <c r="P3841" s="183">
        <f>MONTH(All_Opps[[#This Row],[Close Date]])</f>
        <v>4</v>
      </c>
      <c r="Q3841" s="181">
        <f>WEEKNUM(All_Opps[[#This Row],[Close Date]],1)</f>
        <v>15</v>
      </c>
      <c r="R384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41" s="4" t="s">
        <v>7995</v>
      </c>
      <c r="T3841" s="4" t="s">
        <v>7996</v>
      </c>
      <c r="U3841" s="68">
        <v>45753</v>
      </c>
      <c r="V3841" s="347" t="s">
        <v>21</v>
      </c>
      <c r="W3841" s="342">
        <v>16905</v>
      </c>
      <c r="X3841" s="4" t="s">
        <v>6</v>
      </c>
      <c r="Y3841" s="4" t="s">
        <v>1285</v>
      </c>
      <c r="Z3841" s="68">
        <v>43472</v>
      </c>
    </row>
    <row r="3842" spans="1:26" ht="12.75" x14ac:dyDescent="0.35">
      <c r="A38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3842" s="181" t="str">
        <f>IF(All_Opps[[#This Row],[WeekMod]]&lt;&gt;"",CONCATENATE(All_Opps[[#This Row],[Opp Year]],"-",TEXT(All_Opps[[#This Row],[WeekMod]],"00#")),"")</f>
        <v>2019-070</v>
      </c>
      <c r="C38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3842" s="181" t="str">
        <f>CONCATENATE(All_Opps[[#This Row],[Opp Year]],"-",TEXT(All_Opps[[#This Row],[Week]],"00#"))</f>
        <v>2019-070</v>
      </c>
      <c r="E3842" s="181">
        <f>IFERROR(VALUE(RIGHT(All_Opps[[#This Row],[Opportunity Name]],2)),"")</f>
        <v>1</v>
      </c>
      <c r="F3842" s="181">
        <f>IFERROR(("20"&amp;LEFT(All_Opps[[#This Row],[Opportunity Name]],2))*1,"")</f>
        <v>2019</v>
      </c>
      <c r="G3842" s="181" t="str">
        <f>MID(All_Opps[[#This Row],[Opportunity Name]],3,2)</f>
        <v>09</v>
      </c>
      <c r="H3842" s="181" t="str">
        <f>LEFT(All_Opps[[#This Row],[Opportunity Name]],7)</f>
        <v>1909 We</v>
      </c>
      <c r="I3842" s="181" t="str" cm="1">
        <f t="array" ref="I38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42" s="181" t="str">
        <f>YEAR(All_Opps[[#This Row],[Close_Date]])&amp;"-"&amp;TEXT(MONTH(All_Opps[[#This Row],[Close_Date]]),"00")</f>
        <v>2025-05</v>
      </c>
      <c r="K3842" s="182">
        <f>All_Opps[[#This Row],[Created Date2]]*1</f>
        <v>43515</v>
      </c>
      <c r="L3842" s="183">
        <f>YEAR(All_Opps[[#This Row],[Created_Date]])</f>
        <v>2019</v>
      </c>
      <c r="M3842" s="184">
        <f>WEEKNUM(All_Opps[[#This Row],[Created_Date]],16)</f>
        <v>8</v>
      </c>
      <c r="N3842" s="182">
        <f>All_Opps[[#This Row],[Close Date]]*1</f>
        <v>45778</v>
      </c>
      <c r="O3842" s="185">
        <f>YEAR(All_Opps[[#This Row],[Close_Date]])</f>
        <v>2025</v>
      </c>
      <c r="P3842" s="183">
        <f>MONTH(All_Opps[[#This Row],[Close Date]])</f>
        <v>5</v>
      </c>
      <c r="Q3842" s="181">
        <f>WEEKNUM(All_Opps[[#This Row],[Close Date]],1)</f>
        <v>18</v>
      </c>
      <c r="R384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42" s="4" t="s">
        <v>7997</v>
      </c>
      <c r="T3842" s="4" t="s">
        <v>7998</v>
      </c>
      <c r="U3842" s="68">
        <v>45778</v>
      </c>
      <c r="V3842" s="347" t="s">
        <v>21</v>
      </c>
      <c r="W3842" s="342">
        <v>25458</v>
      </c>
      <c r="X3842" s="4" t="s">
        <v>15</v>
      </c>
      <c r="Y3842" s="4" t="s">
        <v>7108</v>
      </c>
      <c r="Z3842" s="68">
        <v>43515</v>
      </c>
    </row>
    <row r="3843" spans="1:26" ht="12.75" x14ac:dyDescent="0.35">
      <c r="A38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3843" s="181" t="str">
        <f>IF(All_Opps[[#This Row],[WeekMod]]&lt;&gt;"",CONCATENATE(All_Opps[[#This Row],[Opp Year]],"-",TEXT(All_Opps[[#This Row],[WeekMod]],"00#")),"")</f>
        <v>2019-071</v>
      </c>
      <c r="C38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3843" s="181" t="str">
        <f>CONCATENATE(All_Opps[[#This Row],[Opp Year]],"-",TEXT(All_Opps[[#This Row],[Week]],"00#"))</f>
        <v>2019-071</v>
      </c>
      <c r="E3843" s="181">
        <f>IFERROR(VALUE(RIGHT(All_Opps[[#This Row],[Opportunity Name]],2)),"")</f>
        <v>2</v>
      </c>
      <c r="F3843" s="181">
        <f>IFERROR(("20"&amp;LEFT(All_Opps[[#This Row],[Opportunity Name]],2))*1,"")</f>
        <v>2019</v>
      </c>
      <c r="G3843" s="181" t="str">
        <f>MID(All_Opps[[#This Row],[Opportunity Name]],3,2)</f>
        <v>09</v>
      </c>
      <c r="H3843" s="181" t="str">
        <f>LEFT(All_Opps[[#This Row],[Opportunity Name]],7)</f>
        <v>1909 Ub</v>
      </c>
      <c r="I3843" s="181" t="str" cm="1">
        <f t="array" ref="I38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43" s="181" t="str">
        <f>YEAR(All_Opps[[#This Row],[Close_Date]])&amp;"-"&amp;TEXT(MONTH(All_Opps[[#This Row],[Close_Date]]),"00")</f>
        <v>2025-05</v>
      </c>
      <c r="K3843" s="182">
        <f>All_Opps[[#This Row],[Created Date2]]*1</f>
        <v>43528</v>
      </c>
      <c r="L3843" s="183">
        <f>YEAR(All_Opps[[#This Row],[Created_Date]])</f>
        <v>2019</v>
      </c>
      <c r="M3843" s="184">
        <f>WEEKNUM(All_Opps[[#This Row],[Created_Date]],16)</f>
        <v>10</v>
      </c>
      <c r="N3843" s="182">
        <f>All_Opps[[#This Row],[Close Date]]*1</f>
        <v>45785</v>
      </c>
      <c r="O3843" s="185">
        <f>YEAR(All_Opps[[#This Row],[Close_Date]])</f>
        <v>2025</v>
      </c>
      <c r="P3843" s="183">
        <f>MONTH(All_Opps[[#This Row],[Close Date]])</f>
        <v>5</v>
      </c>
      <c r="Q3843" s="181">
        <f>WEEKNUM(All_Opps[[#This Row],[Close Date]],1)</f>
        <v>19</v>
      </c>
      <c r="R384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43" s="4" t="s">
        <v>7999</v>
      </c>
      <c r="T3843" s="4" t="s">
        <v>8000</v>
      </c>
      <c r="U3843" s="68">
        <v>45785</v>
      </c>
      <c r="V3843" s="347" t="s">
        <v>21</v>
      </c>
      <c r="W3843" s="342">
        <v>26032</v>
      </c>
      <c r="X3843" s="4" t="s">
        <v>6</v>
      </c>
      <c r="Y3843" s="4" t="s">
        <v>1285</v>
      </c>
      <c r="Z3843" s="68">
        <v>43528</v>
      </c>
    </row>
    <row r="3844" spans="1:26" ht="12.75" x14ac:dyDescent="0.35">
      <c r="A38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3844" s="181" t="str">
        <f>IF(All_Opps[[#This Row],[WeekMod]]&lt;&gt;"",CONCATENATE(All_Opps[[#This Row],[Opp Year]],"-",TEXT(All_Opps[[#This Row],[WeekMod]],"00#")),"")</f>
        <v>2019-067</v>
      </c>
      <c r="C38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3844" s="181" t="str">
        <f>CONCATENATE(All_Opps[[#This Row],[Opp Year]],"-",TEXT(All_Opps[[#This Row],[Week]],"00#"))</f>
        <v>2019-067</v>
      </c>
      <c r="E3844" s="181">
        <f>IFERROR(VALUE(RIGHT(All_Opps[[#This Row],[Opportunity Name]],2)),"")</f>
        <v>2</v>
      </c>
      <c r="F3844" s="181">
        <f>IFERROR(("20"&amp;LEFT(All_Opps[[#This Row],[Opportunity Name]],2))*1,"")</f>
        <v>2019</v>
      </c>
      <c r="G3844" s="181" t="str">
        <f>MID(All_Opps[[#This Row],[Opportunity Name]],3,2)</f>
        <v>05</v>
      </c>
      <c r="H3844" s="181" t="str">
        <f>LEFT(All_Opps[[#This Row],[Opportunity Name]],7)</f>
        <v>1905 Th</v>
      </c>
      <c r="I3844" s="181" t="str" cm="1">
        <f t="array" ref="I38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44" s="181" t="str">
        <f>YEAR(All_Opps[[#This Row],[Close_Date]])&amp;"-"&amp;TEXT(MONTH(All_Opps[[#This Row],[Close_Date]]),"00")</f>
        <v>2025-04</v>
      </c>
      <c r="K3844" s="182">
        <f>All_Opps[[#This Row],[Created Date2]]*1</f>
        <v>43511</v>
      </c>
      <c r="L3844" s="183">
        <f>YEAR(All_Opps[[#This Row],[Created_Date]])</f>
        <v>2019</v>
      </c>
      <c r="M3844" s="184">
        <f>WEEKNUM(All_Opps[[#This Row],[Created_Date]],16)</f>
        <v>7</v>
      </c>
      <c r="N3844" s="182">
        <f>All_Opps[[#This Row],[Close Date]]*1</f>
        <v>45759</v>
      </c>
      <c r="O3844" s="185">
        <f>YEAR(All_Opps[[#This Row],[Close_Date]])</f>
        <v>2025</v>
      </c>
      <c r="P3844" s="183">
        <f>MONTH(All_Opps[[#This Row],[Close Date]])</f>
        <v>4</v>
      </c>
      <c r="Q3844" s="181">
        <f>WEEKNUM(All_Opps[[#This Row],[Close Date]],1)</f>
        <v>15</v>
      </c>
      <c r="R384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44" s="4" t="s">
        <v>8001</v>
      </c>
      <c r="T3844" s="4" t="s">
        <v>8002</v>
      </c>
      <c r="U3844" s="68">
        <v>45759</v>
      </c>
      <c r="V3844" s="347" t="s">
        <v>21</v>
      </c>
      <c r="W3844" s="342">
        <v>17901</v>
      </c>
      <c r="X3844" s="4" t="s">
        <v>11</v>
      </c>
      <c r="Y3844" s="4" t="s">
        <v>7108</v>
      </c>
      <c r="Z3844" s="68">
        <v>43511</v>
      </c>
    </row>
    <row r="3845" spans="1:26" ht="12.75" x14ac:dyDescent="0.35">
      <c r="A38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3845" s="181" t="str">
        <f>IF(All_Opps[[#This Row],[WeekMod]]&lt;&gt;"",CONCATENATE(All_Opps[[#This Row],[Opp Year]],"-",TEXT(All_Opps[[#This Row],[WeekMod]],"00#")),"")</f>
        <v>2020-066</v>
      </c>
      <c r="C38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3845" s="181" t="str">
        <f>CONCATENATE(All_Opps[[#This Row],[Opp Year]],"-",TEXT(All_Opps[[#This Row],[Week]],"00#"))</f>
        <v>2020-066</v>
      </c>
      <c r="E3845" s="181">
        <f>IFERROR(VALUE(RIGHT(All_Opps[[#This Row],[Opportunity Name]],2)),"")</f>
        <v>2</v>
      </c>
      <c r="F3845" s="181">
        <f>IFERROR(("20"&amp;LEFT(All_Opps[[#This Row],[Opportunity Name]],2))*1,"")</f>
        <v>2020</v>
      </c>
      <c r="G3845" s="181" t="str">
        <f>MID(All_Opps[[#This Row],[Opportunity Name]],3,2)</f>
        <v>09</v>
      </c>
      <c r="H3845" s="181" t="str">
        <f>LEFT(All_Opps[[#This Row],[Opportunity Name]],7)</f>
        <v>2009 Oa</v>
      </c>
      <c r="I3845" s="181" t="str" cm="1">
        <f t="array" ref="I38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45" s="181" t="str">
        <f>YEAR(All_Opps[[#This Row],[Close_Date]])&amp;"-"&amp;TEXT(MONTH(All_Opps[[#This Row],[Close_Date]]),"00")</f>
        <v>2025-04</v>
      </c>
      <c r="K3845" s="182">
        <f>All_Opps[[#This Row],[Created Date2]]*1</f>
        <v>43551</v>
      </c>
      <c r="L3845" s="183">
        <f>YEAR(All_Opps[[#This Row],[Created_Date]])</f>
        <v>2019</v>
      </c>
      <c r="M3845" s="184">
        <f>WEEKNUM(All_Opps[[#This Row],[Created_Date]],16)</f>
        <v>13</v>
      </c>
      <c r="N3845" s="182">
        <f>All_Opps[[#This Row],[Close Date]]*1</f>
        <v>45748</v>
      </c>
      <c r="O3845" s="185">
        <f>YEAR(All_Opps[[#This Row],[Close_Date]])</f>
        <v>2025</v>
      </c>
      <c r="P3845" s="183">
        <f>MONTH(All_Opps[[#This Row],[Close Date]])</f>
        <v>4</v>
      </c>
      <c r="Q3845" s="181">
        <f>WEEKNUM(All_Opps[[#This Row],[Close Date]],1)</f>
        <v>14</v>
      </c>
      <c r="R384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45" s="4" t="s">
        <v>8003</v>
      </c>
      <c r="T3845" s="4" t="s">
        <v>8004</v>
      </c>
      <c r="U3845" s="68">
        <v>45748</v>
      </c>
      <c r="V3845" s="347" t="s">
        <v>21</v>
      </c>
      <c r="W3845" s="342">
        <v>60409</v>
      </c>
      <c r="X3845" s="4" t="s">
        <v>181</v>
      </c>
      <c r="Y3845" s="4" t="s">
        <v>1285</v>
      </c>
      <c r="Z3845" s="68">
        <v>43551</v>
      </c>
    </row>
    <row r="3846" spans="1:26" ht="12.75" x14ac:dyDescent="0.35">
      <c r="A38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3846" s="181" t="str">
        <f>IF(All_Opps[[#This Row],[WeekMod]]&lt;&gt;"",CONCATENATE(All_Opps[[#This Row],[Opp Year]],"-",TEXT(All_Opps[[#This Row],[WeekMod]],"00#")),"")</f>
        <v>2019-074</v>
      </c>
      <c r="C38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3846" s="181" t="str">
        <f>CONCATENATE(All_Opps[[#This Row],[Opp Year]],"-",TEXT(All_Opps[[#This Row],[Week]],"00#"))</f>
        <v>2019-074</v>
      </c>
      <c r="E3846" s="181">
        <f>IFERROR(VALUE(RIGHT(All_Opps[[#This Row],[Opportunity Name]],2)),"")</f>
        <v>3</v>
      </c>
      <c r="F3846" s="181">
        <f>IFERROR(("20"&amp;LEFT(All_Opps[[#This Row],[Opportunity Name]],2))*1,"")</f>
        <v>2019</v>
      </c>
      <c r="G3846" s="181" t="str">
        <f>MID(All_Opps[[#This Row],[Opportunity Name]],3,2)</f>
        <v>07</v>
      </c>
      <c r="H3846" s="181" t="str">
        <f>LEFT(All_Opps[[#This Row],[Opportunity Name]],7)</f>
        <v>1907 Sa</v>
      </c>
      <c r="I3846" s="181" t="str" cm="1">
        <f t="array" ref="I38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46" s="181" t="str">
        <f>YEAR(All_Opps[[#This Row],[Close_Date]])&amp;"-"&amp;TEXT(MONTH(All_Opps[[#This Row],[Close_Date]]),"00")</f>
        <v>2025-05</v>
      </c>
      <c r="K3846" s="182">
        <f>All_Opps[[#This Row],[Created Date2]]*1</f>
        <v>43652</v>
      </c>
      <c r="L3846" s="183">
        <f>YEAR(All_Opps[[#This Row],[Created_Date]])</f>
        <v>2019</v>
      </c>
      <c r="M3846" s="184">
        <f>WEEKNUM(All_Opps[[#This Row],[Created_Date]],16)</f>
        <v>28</v>
      </c>
      <c r="N3846" s="182">
        <f>All_Opps[[#This Row],[Close Date]]*1</f>
        <v>45804</v>
      </c>
      <c r="O3846" s="185">
        <f>YEAR(All_Opps[[#This Row],[Close_Date]])</f>
        <v>2025</v>
      </c>
      <c r="P3846" s="183">
        <f>MONTH(All_Opps[[#This Row],[Close Date]])</f>
        <v>5</v>
      </c>
      <c r="Q3846" s="181">
        <f>WEEKNUM(All_Opps[[#This Row],[Close Date]],1)</f>
        <v>22</v>
      </c>
      <c r="R384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46" s="4" t="s">
        <v>8005</v>
      </c>
      <c r="T3846" s="4" t="s">
        <v>8006</v>
      </c>
      <c r="U3846" s="68">
        <v>45804</v>
      </c>
      <c r="V3846" s="347" t="s">
        <v>21</v>
      </c>
      <c r="W3846" s="342">
        <v>22642</v>
      </c>
      <c r="X3846" s="4" t="s">
        <v>13</v>
      </c>
      <c r="Y3846" s="4" t="s">
        <v>7108</v>
      </c>
      <c r="Z3846" s="68">
        <v>43652</v>
      </c>
    </row>
    <row r="3847" spans="1:26" ht="12.75" x14ac:dyDescent="0.35">
      <c r="A38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3847" s="181" t="str">
        <f>IF(All_Opps[[#This Row],[WeekMod]]&lt;&gt;"",CONCATENATE(All_Opps[[#This Row],[Opp Year]],"-",TEXT(All_Opps[[#This Row],[WeekMod]],"00#")),"")</f>
        <v>2020-072</v>
      </c>
      <c r="C38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3847" s="181" t="str">
        <f>CONCATENATE(All_Opps[[#This Row],[Opp Year]],"-",TEXT(All_Opps[[#This Row],[Week]],"00#"))</f>
        <v>2020-072</v>
      </c>
      <c r="E3847" s="181">
        <f>IFERROR(VALUE(RIGHT(All_Opps[[#This Row],[Opportunity Name]],2)),"")</f>
        <v>2</v>
      </c>
      <c r="F3847" s="181">
        <f>IFERROR(("20"&amp;LEFT(All_Opps[[#This Row],[Opportunity Name]],2))*1,"")</f>
        <v>2020</v>
      </c>
      <c r="G3847" s="181" t="str">
        <f>MID(All_Opps[[#This Row],[Opportunity Name]],3,2)</f>
        <v>03</v>
      </c>
      <c r="H3847" s="181" t="str">
        <f>LEFT(All_Opps[[#This Row],[Opportunity Name]],7)</f>
        <v>2003 Pe</v>
      </c>
      <c r="I3847" s="181" t="str" cm="1">
        <f t="array" ref="I38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47" s="181" t="str">
        <f>YEAR(All_Opps[[#This Row],[Close_Date]])&amp;"-"&amp;TEXT(MONTH(All_Opps[[#This Row],[Close_Date]]),"00")</f>
        <v>2025-05</v>
      </c>
      <c r="K3847" s="182">
        <f>All_Opps[[#This Row],[Created Date2]]*1</f>
        <v>43650</v>
      </c>
      <c r="L3847" s="183">
        <f>YEAR(All_Opps[[#This Row],[Created_Date]])</f>
        <v>2019</v>
      </c>
      <c r="M3847" s="184">
        <f>WEEKNUM(All_Opps[[#This Row],[Created_Date]],16)</f>
        <v>27</v>
      </c>
      <c r="N3847" s="182">
        <f>All_Opps[[#This Row],[Close Date]]*1</f>
        <v>45791</v>
      </c>
      <c r="O3847" s="185">
        <f>YEAR(All_Opps[[#This Row],[Close_Date]])</f>
        <v>2025</v>
      </c>
      <c r="P3847" s="183">
        <f>MONTH(All_Opps[[#This Row],[Close Date]])</f>
        <v>5</v>
      </c>
      <c r="Q3847" s="181">
        <f>WEEKNUM(All_Opps[[#This Row],[Close Date]],1)</f>
        <v>20</v>
      </c>
      <c r="R384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47" s="4" t="s">
        <v>8007</v>
      </c>
      <c r="T3847" s="4" t="s">
        <v>8008</v>
      </c>
      <c r="U3847" s="71">
        <v>45791</v>
      </c>
      <c r="V3847" s="347" t="s">
        <v>21</v>
      </c>
      <c r="W3847" s="342">
        <v>44219</v>
      </c>
      <c r="X3847" s="4" t="s">
        <v>13</v>
      </c>
      <c r="Y3847" s="4" t="s">
        <v>1285</v>
      </c>
      <c r="Z3847" s="68">
        <v>43650</v>
      </c>
    </row>
    <row r="3848" spans="1:26" ht="12.75" x14ac:dyDescent="0.35">
      <c r="A38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3848" s="181" t="str">
        <f>IF(All_Opps[[#This Row],[WeekMod]]&lt;&gt;"",CONCATENATE(All_Opps[[#This Row],[Opp Year]],"-",TEXT(All_Opps[[#This Row],[WeekMod]],"00#")),"")</f>
        <v>2020-068</v>
      </c>
      <c r="C38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3848" s="181" t="str">
        <f>CONCATENATE(All_Opps[[#This Row],[Opp Year]],"-",TEXT(All_Opps[[#This Row],[Week]],"00#"))</f>
        <v>2020-068</v>
      </c>
      <c r="E3848" s="181">
        <f>IFERROR(VALUE(RIGHT(All_Opps[[#This Row],[Opportunity Name]],2)),"")</f>
        <v>1</v>
      </c>
      <c r="F3848" s="181">
        <f>IFERROR(("20"&amp;LEFT(All_Opps[[#This Row],[Opportunity Name]],2))*1,"")</f>
        <v>2020</v>
      </c>
      <c r="G3848" s="181" t="str">
        <f>MID(All_Opps[[#This Row],[Opportunity Name]],3,2)</f>
        <v>02</v>
      </c>
      <c r="H3848" s="181" t="str">
        <f>LEFT(All_Opps[[#This Row],[Opportunity Name]],7)</f>
        <v>2002 So</v>
      </c>
      <c r="I3848" s="181" t="str" cm="1">
        <f t="array" ref="I38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48" s="181" t="str">
        <f>YEAR(All_Opps[[#This Row],[Close_Date]])&amp;"-"&amp;TEXT(MONTH(All_Opps[[#This Row],[Close_Date]]),"00")</f>
        <v>2025-04</v>
      </c>
      <c r="K3848" s="182">
        <f>All_Opps[[#This Row],[Created Date2]]*1</f>
        <v>43627</v>
      </c>
      <c r="L3848" s="183">
        <f>YEAR(All_Opps[[#This Row],[Created_Date]])</f>
        <v>2019</v>
      </c>
      <c r="M3848" s="184">
        <f>WEEKNUM(All_Opps[[#This Row],[Created_Date]],16)</f>
        <v>24</v>
      </c>
      <c r="N3848" s="182">
        <f>All_Opps[[#This Row],[Close Date]]*1</f>
        <v>45763</v>
      </c>
      <c r="O3848" s="185">
        <f>YEAR(All_Opps[[#This Row],[Close_Date]])</f>
        <v>2025</v>
      </c>
      <c r="P3848" s="183">
        <f>MONTH(All_Opps[[#This Row],[Close Date]])</f>
        <v>4</v>
      </c>
      <c r="Q3848" s="181">
        <f>WEEKNUM(All_Opps[[#This Row],[Close Date]],1)</f>
        <v>16</v>
      </c>
      <c r="R384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48" s="4" t="s">
        <v>8009</v>
      </c>
      <c r="T3848" s="4" t="s">
        <v>8010</v>
      </c>
      <c r="U3848" s="68">
        <v>45763</v>
      </c>
      <c r="V3848" s="347" t="s">
        <v>21</v>
      </c>
      <c r="W3848" s="342">
        <v>17100</v>
      </c>
      <c r="X3848" s="4" t="s">
        <v>13</v>
      </c>
      <c r="Y3848" s="4" t="s">
        <v>7108</v>
      </c>
      <c r="Z3848" s="68">
        <v>43627</v>
      </c>
    </row>
    <row r="3849" spans="1:26" ht="12.75" x14ac:dyDescent="0.35">
      <c r="A384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3849" s="181" t="str">
        <f>IF(All_Opps[[#This Row],[WeekMod]]&lt;&gt;"",CONCATENATE(All_Opps[[#This Row],[Opp Year]],"-",TEXT(All_Opps[[#This Row],[WeekMod]],"00#")),"")</f>
        <v>2019-068</v>
      </c>
      <c r="C38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3849" s="181" t="str">
        <f>CONCATENATE(All_Opps[[#This Row],[Opp Year]],"-",TEXT(All_Opps[[#This Row],[Week]],"00#"))</f>
        <v>2019-068</v>
      </c>
      <c r="E3849" s="181">
        <f>IFERROR(VALUE(RIGHT(All_Opps[[#This Row],[Opportunity Name]],2)),"")</f>
        <v>2</v>
      </c>
      <c r="F3849" s="181">
        <f>IFERROR(("20"&amp;LEFT(All_Opps[[#This Row],[Opportunity Name]],2))*1,"")</f>
        <v>2019</v>
      </c>
      <c r="G3849" s="181" t="str">
        <f>MID(All_Opps[[#This Row],[Opportunity Name]],3,2)</f>
        <v>09</v>
      </c>
      <c r="H3849" s="181" t="str">
        <f>LEFT(All_Opps[[#This Row],[Opportunity Name]],7)</f>
        <v>1909 Li</v>
      </c>
      <c r="I3849" s="181" t="str" cm="1">
        <f t="array" ref="I38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49" s="181" t="str">
        <f>YEAR(All_Opps[[#This Row],[Close_Date]])&amp;"-"&amp;TEXT(MONTH(All_Opps[[#This Row],[Close_Date]]),"00")</f>
        <v>2025-04</v>
      </c>
      <c r="K3849" s="182">
        <f>All_Opps[[#This Row],[Created Date2]]*1</f>
        <v>43612</v>
      </c>
      <c r="L3849" s="183">
        <f>YEAR(All_Opps[[#This Row],[Created_Date]])</f>
        <v>2019</v>
      </c>
      <c r="M3849" s="184">
        <f>WEEKNUM(All_Opps[[#This Row],[Created_Date]],16)</f>
        <v>22</v>
      </c>
      <c r="N3849" s="182">
        <f>All_Opps[[#This Row],[Close Date]]*1</f>
        <v>45762</v>
      </c>
      <c r="O3849" s="185">
        <f>YEAR(All_Opps[[#This Row],[Close_Date]])</f>
        <v>2025</v>
      </c>
      <c r="P3849" s="183">
        <f>MONTH(All_Opps[[#This Row],[Close Date]])</f>
        <v>4</v>
      </c>
      <c r="Q3849" s="181">
        <f>WEEKNUM(All_Opps[[#This Row],[Close Date]],1)</f>
        <v>16</v>
      </c>
      <c r="R384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49" s="4" t="s">
        <v>8011</v>
      </c>
      <c r="T3849" s="4" t="s">
        <v>8012</v>
      </c>
      <c r="U3849" s="68">
        <v>45762</v>
      </c>
      <c r="V3849" s="361" t="s">
        <v>21</v>
      </c>
      <c r="W3849" s="344">
        <v>26216</v>
      </c>
      <c r="X3849" s="4" t="s">
        <v>13</v>
      </c>
      <c r="Y3849" s="4" t="s">
        <v>1285</v>
      </c>
      <c r="Z3849" s="68">
        <v>43612</v>
      </c>
    </row>
    <row r="3850" spans="1:26" ht="12.75" x14ac:dyDescent="0.35">
      <c r="A38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3850" s="181" t="str">
        <f>IF(All_Opps[[#This Row],[WeekMod]]&lt;&gt;"",CONCATENATE(All_Opps[[#This Row],[Opp Year]],"-",TEXT(All_Opps[[#This Row],[WeekMod]],"00#")),"")</f>
        <v>2019-071</v>
      </c>
      <c r="C38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3850" s="181" t="str">
        <f>CONCATENATE(All_Opps[[#This Row],[Opp Year]],"-",TEXT(All_Opps[[#This Row],[Week]],"00#"))</f>
        <v>2019-071</v>
      </c>
      <c r="E3850" s="181">
        <f>IFERROR(VALUE(RIGHT(All_Opps[[#This Row],[Opportunity Name]],2)),"")</f>
        <v>4</v>
      </c>
      <c r="F3850" s="181">
        <f>IFERROR(("20"&amp;LEFT(All_Opps[[#This Row],[Opportunity Name]],2))*1,"")</f>
        <v>2019</v>
      </c>
      <c r="G3850" s="181" t="str">
        <f>MID(All_Opps[[#This Row],[Opportunity Name]],3,2)</f>
        <v>12</v>
      </c>
      <c r="H3850" s="181" t="str">
        <f>LEFT(All_Opps[[#This Row],[Opportunity Name]],7)</f>
        <v>1912 Gr</v>
      </c>
      <c r="I3850" s="181" t="str" cm="1">
        <f t="array" ref="I38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50" s="181" t="str">
        <f>YEAR(All_Opps[[#This Row],[Close_Date]])&amp;"-"&amp;TEXT(MONTH(All_Opps[[#This Row],[Close_Date]]),"00")</f>
        <v>2025-05</v>
      </c>
      <c r="K3850" s="182">
        <f>All_Opps[[#This Row],[Created Date2]]*1</f>
        <v>43638</v>
      </c>
      <c r="L3850" s="183">
        <f>YEAR(All_Opps[[#This Row],[Created_Date]])</f>
        <v>2019</v>
      </c>
      <c r="M3850" s="184">
        <f>WEEKNUM(All_Opps[[#This Row],[Created_Date]],16)</f>
        <v>26</v>
      </c>
      <c r="N3850" s="182">
        <f>All_Opps[[#This Row],[Close Date]]*1</f>
        <v>45786</v>
      </c>
      <c r="O3850" s="185">
        <f>YEAR(All_Opps[[#This Row],[Close_Date]])</f>
        <v>2025</v>
      </c>
      <c r="P3850" s="183">
        <f>MONTH(All_Opps[[#This Row],[Close Date]])</f>
        <v>5</v>
      </c>
      <c r="Q3850" s="181">
        <f>WEEKNUM(All_Opps[[#This Row],[Close Date]],1)</f>
        <v>19</v>
      </c>
      <c r="R385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50" s="4" t="s">
        <v>8013</v>
      </c>
      <c r="T3850" s="4" t="s">
        <v>8014</v>
      </c>
      <c r="U3850" s="68">
        <v>45786</v>
      </c>
      <c r="V3850" s="347" t="s">
        <v>21</v>
      </c>
      <c r="W3850" s="342">
        <v>75978</v>
      </c>
      <c r="X3850" s="4" t="s">
        <v>5</v>
      </c>
      <c r="Y3850" s="4" t="s">
        <v>7108</v>
      </c>
      <c r="Z3850" s="68">
        <v>43638</v>
      </c>
    </row>
    <row r="3851" spans="1:26" ht="12.75" x14ac:dyDescent="0.35">
      <c r="A38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3851" s="181" t="str">
        <f>IF(All_Opps[[#This Row],[WeekMod]]&lt;&gt;"",CONCATENATE(All_Opps[[#This Row],[Opp Year]],"-",TEXT(All_Opps[[#This Row],[WeekMod]],"00#")),"")</f>
        <v>2019-070</v>
      </c>
      <c r="C38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3851" s="181" t="str">
        <f>CONCATENATE(All_Opps[[#This Row],[Opp Year]],"-",TEXT(All_Opps[[#This Row],[Week]],"00#"))</f>
        <v>2019-070</v>
      </c>
      <c r="E3851" s="181">
        <f>IFERROR(VALUE(RIGHT(All_Opps[[#This Row],[Opportunity Name]],2)),"")</f>
        <v>3</v>
      </c>
      <c r="F3851" s="181">
        <f>IFERROR(("20"&amp;LEFT(All_Opps[[#This Row],[Opportunity Name]],2))*1,"")</f>
        <v>2019</v>
      </c>
      <c r="G3851" s="181" t="str">
        <f>MID(All_Opps[[#This Row],[Opportunity Name]],3,2)</f>
        <v>12</v>
      </c>
      <c r="H3851" s="181" t="str">
        <f>LEFT(All_Opps[[#This Row],[Opportunity Name]],7)</f>
        <v>1912 Ya</v>
      </c>
      <c r="I3851" s="181" t="str" cm="1">
        <f t="array" ref="I38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51" s="181" t="str">
        <f>YEAR(All_Opps[[#This Row],[Close_Date]])&amp;"-"&amp;TEXT(MONTH(All_Opps[[#This Row],[Close_Date]]),"00")</f>
        <v>2025-05</v>
      </c>
      <c r="K3851" s="182">
        <f>All_Opps[[#This Row],[Created Date2]]*1</f>
        <v>43685</v>
      </c>
      <c r="L3851" s="183">
        <f>YEAR(All_Opps[[#This Row],[Created_Date]])</f>
        <v>2019</v>
      </c>
      <c r="M3851" s="184">
        <f>WEEKNUM(All_Opps[[#This Row],[Created_Date]],16)</f>
        <v>32</v>
      </c>
      <c r="N3851" s="182">
        <f>All_Opps[[#This Row],[Close Date]]*1</f>
        <v>45778</v>
      </c>
      <c r="O3851" s="185">
        <f>YEAR(All_Opps[[#This Row],[Close_Date]])</f>
        <v>2025</v>
      </c>
      <c r="P3851" s="183">
        <f>MONTH(All_Opps[[#This Row],[Close Date]])</f>
        <v>5</v>
      </c>
      <c r="Q3851" s="181">
        <f>WEEKNUM(All_Opps[[#This Row],[Close Date]],1)</f>
        <v>18</v>
      </c>
      <c r="R38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51" s="4" t="s">
        <v>8015</v>
      </c>
      <c r="T3851" s="4" t="s">
        <v>8016</v>
      </c>
      <c r="U3851" s="68">
        <v>45778</v>
      </c>
      <c r="V3851" s="347" t="s">
        <v>21</v>
      </c>
      <c r="W3851" s="342">
        <v>29667</v>
      </c>
      <c r="X3851" s="4" t="s">
        <v>6</v>
      </c>
      <c r="Y3851" s="4" t="s">
        <v>1285</v>
      </c>
      <c r="Z3851" s="68">
        <v>43685</v>
      </c>
    </row>
    <row r="3852" spans="1:26" ht="12.75" x14ac:dyDescent="0.35">
      <c r="A38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3852" s="181" t="str">
        <f>IF(All_Opps[[#This Row],[WeekMod]]&lt;&gt;"",CONCATENATE(All_Opps[[#This Row],[Opp Year]],"-",TEXT(All_Opps[[#This Row],[WeekMod]],"00#")),"")</f>
        <v>2025-067</v>
      </c>
      <c r="C38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3852" s="181" t="str">
        <f>CONCATENATE(All_Opps[[#This Row],[Opp Year]],"-",TEXT(All_Opps[[#This Row],[Week]],"00#"))</f>
        <v>2025-067</v>
      </c>
      <c r="E3852" s="181">
        <f>IFERROR(VALUE(RIGHT(All_Opps[[#This Row],[Opportunity Name]],2)),"")</f>
        <v>8</v>
      </c>
      <c r="F3852" s="181">
        <f>IFERROR(("20"&amp;LEFT(All_Opps[[#This Row],[Opportunity Name]],2))*1,"")</f>
        <v>2025</v>
      </c>
      <c r="G3852" s="181" t="str">
        <f>MID(All_Opps[[#This Row],[Opportunity Name]],3,2)</f>
        <v>12</v>
      </c>
      <c r="H3852" s="181" t="str">
        <f>LEFT(All_Opps[[#This Row],[Opportunity Name]],7)</f>
        <v>2512 Th</v>
      </c>
      <c r="I3852" s="181" t="str" cm="1">
        <f t="array" ref="I38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52" s="181" t="str">
        <f>YEAR(All_Opps[[#This Row],[Close_Date]])&amp;"-"&amp;TEXT(MONTH(All_Opps[[#This Row],[Close_Date]]),"00")</f>
        <v>2025-04</v>
      </c>
      <c r="K3852" s="182">
        <f>All_Opps[[#This Row],[Created Date2]]*1</f>
        <v>45724</v>
      </c>
      <c r="L3852" s="183">
        <f>YEAR(All_Opps[[#This Row],[Created_Date]])</f>
        <v>2025</v>
      </c>
      <c r="M3852" s="184">
        <f>WEEKNUM(All_Opps[[#This Row],[Created_Date]],16)</f>
        <v>11</v>
      </c>
      <c r="N3852" s="182">
        <f>All_Opps[[#This Row],[Close Date]]*1</f>
        <v>45753</v>
      </c>
      <c r="O3852" s="185">
        <f>YEAR(All_Opps[[#This Row],[Close_Date]])</f>
        <v>2025</v>
      </c>
      <c r="P3852" s="183">
        <f>MONTH(All_Opps[[#This Row],[Close Date]])</f>
        <v>4</v>
      </c>
      <c r="Q3852" s="181">
        <f>WEEKNUM(All_Opps[[#This Row],[Close Date]],1)</f>
        <v>15</v>
      </c>
      <c r="R385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52" s="4" t="s">
        <v>8017</v>
      </c>
      <c r="T3852" s="4" t="s">
        <v>8018</v>
      </c>
      <c r="U3852" s="68">
        <v>45753</v>
      </c>
      <c r="V3852" s="347" t="s">
        <v>21</v>
      </c>
      <c r="W3852" s="342">
        <v>324598</v>
      </c>
      <c r="X3852" s="4" t="s">
        <v>11</v>
      </c>
      <c r="Y3852" s="4" t="s">
        <v>7108</v>
      </c>
      <c r="Z3852" s="68">
        <v>45724</v>
      </c>
    </row>
    <row r="3853" spans="1:26" ht="12.75" x14ac:dyDescent="0.35">
      <c r="A38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3853" s="181" t="str">
        <f>IF(All_Opps[[#This Row],[WeekMod]]&lt;&gt;"",CONCATENATE(All_Opps[[#This Row],[Opp Year]],"-",TEXT(All_Opps[[#This Row],[WeekMod]],"00#")),"")</f>
        <v>2025-067</v>
      </c>
      <c r="C38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3853" s="181" t="str">
        <f>CONCATENATE(All_Opps[[#This Row],[Opp Year]],"-",TEXT(All_Opps[[#This Row],[Week]],"00#"))</f>
        <v>2025-067</v>
      </c>
      <c r="E3853" s="181">
        <f>IFERROR(VALUE(RIGHT(All_Opps[[#This Row],[Opportunity Name]],2)),"")</f>
        <v>2</v>
      </c>
      <c r="F3853" s="181">
        <f>IFERROR(("20"&amp;LEFT(All_Opps[[#This Row],[Opportunity Name]],2))*1,"")</f>
        <v>2025</v>
      </c>
      <c r="G3853" s="181" t="str">
        <f>MID(All_Opps[[#This Row],[Opportunity Name]],3,2)</f>
        <v>06</v>
      </c>
      <c r="H3853" s="181" t="str">
        <f>LEFT(All_Opps[[#This Row],[Opportunity Name]],7)</f>
        <v>2506-28</v>
      </c>
      <c r="I3853" s="181" t="str" cm="1">
        <f t="array" ref="I38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53" s="181" t="str">
        <f>YEAR(All_Opps[[#This Row],[Close_Date]])&amp;"-"&amp;TEXT(MONTH(All_Opps[[#This Row],[Close_Date]]),"00")</f>
        <v>2025-04</v>
      </c>
      <c r="K3853" s="182">
        <f>All_Opps[[#This Row],[Created Date2]]*1</f>
        <v>45737</v>
      </c>
      <c r="L3853" s="183">
        <f>YEAR(All_Opps[[#This Row],[Created_Date]])</f>
        <v>2025</v>
      </c>
      <c r="M3853" s="184">
        <f>WEEKNUM(All_Opps[[#This Row],[Created_Date]],16)</f>
        <v>12</v>
      </c>
      <c r="N3853" s="182">
        <f>All_Opps[[#This Row],[Close Date]]*1</f>
        <v>45758</v>
      </c>
      <c r="O3853" s="185">
        <f>YEAR(All_Opps[[#This Row],[Close_Date]])</f>
        <v>2025</v>
      </c>
      <c r="P3853" s="183">
        <f>MONTH(All_Opps[[#This Row],[Close Date]])</f>
        <v>4</v>
      </c>
      <c r="Q3853" s="181">
        <f>WEEKNUM(All_Opps[[#This Row],[Close Date]],1)</f>
        <v>15</v>
      </c>
      <c r="R385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72</v>
      </c>
      <c r="S3853" s="5" t="s">
        <v>8019</v>
      </c>
      <c r="T3853" s="5" t="s">
        <v>8020</v>
      </c>
      <c r="U3853" s="14">
        <v>45758</v>
      </c>
      <c r="V3853" s="360" t="s">
        <v>19</v>
      </c>
      <c r="W3853" s="343">
        <v>55230</v>
      </c>
      <c r="X3853" s="5" t="s">
        <v>160</v>
      </c>
      <c r="Y3853" s="4" t="s">
        <v>328</v>
      </c>
      <c r="Z3853" s="68">
        <v>45737</v>
      </c>
    </row>
    <row r="3854" spans="1:26" ht="12.75" x14ac:dyDescent="0.35">
      <c r="A38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3854" s="181" t="str">
        <f>IF(All_Opps[[#This Row],[WeekMod]]&lt;&gt;"",CONCATENATE(All_Opps[[#This Row],[Opp Year]],"-",TEXT(All_Opps[[#This Row],[WeekMod]],"00#")),"")</f>
        <v>2025-067</v>
      </c>
      <c r="C38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3854" s="181" t="str">
        <f>CONCATENATE(All_Opps[[#This Row],[Opp Year]],"-",TEXT(All_Opps[[#This Row],[Week]],"00#"))</f>
        <v>2025-067</v>
      </c>
      <c r="E3854" s="181">
        <f>IFERROR(VALUE(RIGHT(All_Opps[[#This Row],[Opportunity Name]],2)),"")</f>
        <v>2</v>
      </c>
      <c r="F3854" s="181">
        <f>IFERROR(("20"&amp;LEFT(All_Opps[[#This Row],[Opportunity Name]],2))*1,"")</f>
        <v>2025</v>
      </c>
      <c r="G3854" s="181" t="str">
        <f>MID(All_Opps[[#This Row],[Opportunity Name]],3,2)</f>
        <v>08</v>
      </c>
      <c r="H3854" s="181" t="str">
        <f>LEFT(All_Opps[[#This Row],[Opportunity Name]],7)</f>
        <v>2508 Vi</v>
      </c>
      <c r="I3854" s="181" t="str" cm="1">
        <f t="array" ref="I38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54" s="181" t="str">
        <f>YEAR(All_Opps[[#This Row],[Close_Date]])&amp;"-"&amp;TEXT(MONTH(All_Opps[[#This Row],[Close_Date]]),"00")</f>
        <v>2025-04</v>
      </c>
      <c r="K3854" s="182">
        <f>All_Opps[[#This Row],[Created Date2]]*1</f>
        <v>45744</v>
      </c>
      <c r="L3854" s="183">
        <f>YEAR(All_Opps[[#This Row],[Created_Date]])</f>
        <v>2025</v>
      </c>
      <c r="M3854" s="184">
        <f>WEEKNUM(All_Opps[[#This Row],[Created_Date]],16)</f>
        <v>13</v>
      </c>
      <c r="N3854" s="182">
        <f>All_Opps[[#This Row],[Close Date]]*1</f>
        <v>45759</v>
      </c>
      <c r="O3854" s="185">
        <f>YEAR(All_Opps[[#This Row],[Close_Date]])</f>
        <v>2025</v>
      </c>
      <c r="P3854" s="183">
        <f>MONTH(All_Opps[[#This Row],[Close Date]])</f>
        <v>4</v>
      </c>
      <c r="Q3854" s="181">
        <f>WEEKNUM(All_Opps[[#This Row],[Close Date]],1)</f>
        <v>15</v>
      </c>
      <c r="R385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54" s="5" t="s">
        <v>8021</v>
      </c>
      <c r="T3854" s="5" t="s">
        <v>8022</v>
      </c>
      <c r="U3854" s="14">
        <v>45759</v>
      </c>
      <c r="V3854" s="360" t="s">
        <v>18</v>
      </c>
      <c r="W3854" s="343">
        <v>362038</v>
      </c>
      <c r="X3854" s="5" t="s">
        <v>29</v>
      </c>
      <c r="Y3854" s="4" t="s">
        <v>328</v>
      </c>
      <c r="Z3854" s="68">
        <v>45744</v>
      </c>
    </row>
    <row r="3855" spans="1:26" ht="12.75" x14ac:dyDescent="0.35">
      <c r="A38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3855" s="181" t="str">
        <f>IF(All_Opps[[#This Row],[WeekMod]]&lt;&gt;"",CONCATENATE(All_Opps[[#This Row],[Opp Year]],"-",TEXT(All_Opps[[#This Row],[WeekMod]],"00#")),"")</f>
        <v>2026-021</v>
      </c>
      <c r="C38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3855" s="181" t="str">
        <f>CONCATENATE(All_Opps[[#This Row],[Opp Year]],"-",TEXT(All_Opps[[#This Row],[Week]],"00#"))</f>
        <v>2026-021</v>
      </c>
      <c r="E3855" s="181">
        <f>IFERROR(VALUE(RIGHT(All_Opps[[#This Row],[Opportunity Name]],2)),"")</f>
        <v>9</v>
      </c>
      <c r="F3855" s="181">
        <f>IFERROR(("20"&amp;LEFT(All_Opps[[#This Row],[Opportunity Name]],2))*1,"")</f>
        <v>2026</v>
      </c>
      <c r="G3855" s="181" t="str">
        <f>MID(All_Opps[[#This Row],[Opportunity Name]],3,2)</f>
        <v>03</v>
      </c>
      <c r="H3855" s="181" t="str">
        <f>LEFT(All_Opps[[#This Row],[Opportunity Name]],7)</f>
        <v>2603-02</v>
      </c>
      <c r="I3855" s="181" t="str" cm="1">
        <f t="array" ref="I38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855" s="181" t="str">
        <f>YEAR(All_Opps[[#This Row],[Close_Date]])&amp;"-"&amp;TEXT(MONTH(All_Opps[[#This Row],[Close_Date]]),"00")</f>
        <v>2025-05</v>
      </c>
      <c r="K3855" s="182">
        <f>All_Opps[[#This Row],[Created Date2]]*1</f>
        <v>45784</v>
      </c>
      <c r="L3855" s="183">
        <f>YEAR(All_Opps[[#This Row],[Created_Date]])</f>
        <v>2025</v>
      </c>
      <c r="M3855" s="184">
        <f>WEEKNUM(All_Opps[[#This Row],[Created_Date]],16)</f>
        <v>19</v>
      </c>
      <c r="N3855" s="182">
        <f>All_Opps[[#This Row],[Close Date]]*1</f>
        <v>45798</v>
      </c>
      <c r="O3855" s="185">
        <f>YEAR(All_Opps[[#This Row],[Close_Date]])</f>
        <v>2025</v>
      </c>
      <c r="P3855" s="183">
        <f>MONTH(All_Opps[[#This Row],[Close Date]])</f>
        <v>5</v>
      </c>
      <c r="Q3855" s="181">
        <f>WEEKNUM(All_Opps[[#This Row],[Close Date]],1)</f>
        <v>21</v>
      </c>
      <c r="R385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55" s="5" t="s">
        <v>8023</v>
      </c>
      <c r="T3855" s="5" t="s">
        <v>8024</v>
      </c>
      <c r="U3855" s="14">
        <v>45798</v>
      </c>
      <c r="V3855" s="360" t="s">
        <v>20</v>
      </c>
      <c r="W3855" s="343">
        <v>37531</v>
      </c>
      <c r="X3855" s="5" t="s">
        <v>6</v>
      </c>
      <c r="Y3855" s="4" t="s">
        <v>328</v>
      </c>
      <c r="Z3855" s="68">
        <v>45784</v>
      </c>
    </row>
    <row r="3856" spans="1:26" ht="12.75" x14ac:dyDescent="0.35">
      <c r="A38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856" s="181" t="str">
        <f>IF(All_Opps[[#This Row],[WeekMod]]&lt;&gt;"",CONCATENATE(All_Opps[[#This Row],[Opp Year]],"-",TEXT(All_Opps[[#This Row],[WeekMod]],"00#")),"")</f>
        <v>2025-073</v>
      </c>
      <c r="C38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856" s="181" t="str">
        <f>CONCATENATE(All_Opps[[#This Row],[Opp Year]],"-",TEXT(All_Opps[[#This Row],[Week]],"00#"))</f>
        <v>2025-073</v>
      </c>
      <c r="E3856" s="181">
        <f>IFERROR(VALUE(RIGHT(All_Opps[[#This Row],[Opportunity Name]],2)),"")</f>
        <v>2</v>
      </c>
      <c r="F3856" s="181">
        <f>IFERROR(("20"&amp;LEFT(All_Opps[[#This Row],[Opportunity Name]],2))*1,"")</f>
        <v>2025</v>
      </c>
      <c r="G3856" s="181" t="str">
        <f>MID(All_Opps[[#This Row],[Opportunity Name]],3,2)</f>
        <v>06</v>
      </c>
      <c r="H3856" s="181" t="str">
        <f>LEFT(All_Opps[[#This Row],[Opportunity Name]],7)</f>
        <v>2506-12</v>
      </c>
      <c r="I3856" s="181" t="str" cm="1">
        <f t="array" ref="I38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856" s="181" t="str">
        <f>YEAR(All_Opps[[#This Row],[Close_Date]])&amp;"-"&amp;TEXT(MONTH(All_Opps[[#This Row],[Close_Date]]),"00")</f>
        <v>2025-05</v>
      </c>
      <c r="K3856" s="182">
        <f>All_Opps[[#This Row],[Created Date2]]*1</f>
        <v>45489</v>
      </c>
      <c r="L3856" s="183">
        <f>YEAR(All_Opps[[#This Row],[Created_Date]])</f>
        <v>2024</v>
      </c>
      <c r="M3856" s="184">
        <f>WEEKNUM(All_Opps[[#This Row],[Created_Date]],16)</f>
        <v>29</v>
      </c>
      <c r="N3856" s="182">
        <f>All_Opps[[#This Row],[Close Date]]*1</f>
        <v>45800</v>
      </c>
      <c r="O3856" s="185">
        <f>YEAR(All_Opps[[#This Row],[Close_Date]])</f>
        <v>2025</v>
      </c>
      <c r="P3856" s="183">
        <f>MONTH(All_Opps[[#This Row],[Close Date]])</f>
        <v>5</v>
      </c>
      <c r="Q3856" s="181">
        <f>WEEKNUM(All_Opps[[#This Row],[Close Date]],1)</f>
        <v>21</v>
      </c>
      <c r="R385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56" s="4" t="s">
        <v>8025</v>
      </c>
      <c r="T3856" s="4" t="s">
        <v>8026</v>
      </c>
      <c r="U3856" s="68">
        <v>45800</v>
      </c>
      <c r="V3856" s="347" t="s">
        <v>20</v>
      </c>
      <c r="W3856" s="342">
        <v>123716</v>
      </c>
      <c r="X3856" s="4" t="s">
        <v>6</v>
      </c>
      <c r="Y3856" s="4" t="s">
        <v>1285</v>
      </c>
      <c r="Z3856" s="68">
        <v>45489</v>
      </c>
    </row>
    <row r="3857" spans="1:26" ht="12.75" x14ac:dyDescent="0.35">
      <c r="A38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22</v>
      </c>
      <c r="B3857" s="181" t="str">
        <f>IF(All_Opps[[#This Row],[WeekMod]]&lt;&gt;"",CONCATENATE(All_Opps[[#This Row],[Opp Year]],"-",TEXT(All_Opps[[#This Row],[WeekMod]],"00#")),"")</f>
        <v>2026-022</v>
      </c>
      <c r="C38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22</v>
      </c>
      <c r="D3857" s="181" t="str">
        <f>CONCATENATE(All_Opps[[#This Row],[Opp Year]],"-",TEXT(All_Opps[[#This Row],[Week]],"00#"))</f>
        <v>2026-022</v>
      </c>
      <c r="E3857" s="181">
        <f>IFERROR(VALUE(RIGHT(All_Opps[[#This Row],[Opportunity Name]],2)),"")</f>
        <v>4</v>
      </c>
      <c r="F3857" s="181">
        <f>IFERROR(("20"&amp;LEFT(All_Opps[[#This Row],[Opportunity Name]],2))*1,"")</f>
        <v>2026</v>
      </c>
      <c r="G3857" s="181" t="str">
        <f>MID(All_Opps[[#This Row],[Opportunity Name]],3,2)</f>
        <v>05</v>
      </c>
      <c r="H3857" s="181" t="str">
        <f>LEFT(All_Opps[[#This Row],[Opportunity Name]],7)</f>
        <v>2605-04</v>
      </c>
      <c r="I3857" s="181" t="str" cm="1">
        <f t="array" ref="I38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57" s="181" t="str">
        <f>YEAR(All_Opps[[#This Row],[Close_Date]])&amp;"-"&amp;TEXT(MONTH(All_Opps[[#This Row],[Close_Date]]),"00")</f>
        <v>2025-05</v>
      </c>
      <c r="K3857" s="182">
        <f>All_Opps[[#This Row],[Created Date2]]*1</f>
        <v>45788</v>
      </c>
      <c r="L3857" s="183">
        <f>YEAR(All_Opps[[#This Row],[Created_Date]])</f>
        <v>2025</v>
      </c>
      <c r="M3857" s="184">
        <f>WEEKNUM(All_Opps[[#This Row],[Created_Date]],16)</f>
        <v>20</v>
      </c>
      <c r="N3857" s="182">
        <f>All_Opps[[#This Row],[Close Date]]*1</f>
        <v>45805</v>
      </c>
      <c r="O3857" s="185">
        <f>YEAR(All_Opps[[#This Row],[Close_Date]])</f>
        <v>2025</v>
      </c>
      <c r="P3857" s="183">
        <f>MONTH(All_Opps[[#This Row],[Close Date]])</f>
        <v>5</v>
      </c>
      <c r="Q3857" s="181">
        <f>WEEKNUM(All_Opps[[#This Row],[Close Date]],1)</f>
        <v>22</v>
      </c>
      <c r="R385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355</v>
      </c>
      <c r="S3857" s="5" t="s">
        <v>8027</v>
      </c>
      <c r="T3857" s="5" t="s">
        <v>8028</v>
      </c>
      <c r="U3857" s="14">
        <v>45805</v>
      </c>
      <c r="V3857" s="360" t="s">
        <v>19</v>
      </c>
      <c r="W3857" s="343">
        <v>125249</v>
      </c>
      <c r="X3857" s="5" t="s">
        <v>14</v>
      </c>
      <c r="Y3857" s="4" t="s">
        <v>328</v>
      </c>
      <c r="Z3857" s="68">
        <v>45788</v>
      </c>
    </row>
    <row r="3858" spans="1:26" ht="12.75" x14ac:dyDescent="0.35">
      <c r="A385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858" s="181" t="str">
        <f>IF(All_Opps[[#This Row],[WeekMod]]&lt;&gt;"",CONCATENATE(All_Opps[[#This Row],[Opp Year]],"-",TEXT(All_Opps[[#This Row],[WeekMod]],"00#")),"")</f>
        <v>2025-073</v>
      </c>
      <c r="C385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858" s="181" t="str">
        <f>CONCATENATE(All_Opps[[#This Row],[Opp Year]],"-",TEXT(All_Opps[[#This Row],[Week]],"00#"))</f>
        <v>2025-073</v>
      </c>
      <c r="E3858" s="181">
        <f>IFERROR(VALUE(RIGHT(All_Opps[[#This Row],[Opportunity Name]],2)),"")</f>
        <v>2</v>
      </c>
      <c r="F3858" s="181">
        <f>IFERROR(("20"&amp;LEFT(All_Opps[[#This Row],[Opportunity Name]],2))*1,"")</f>
        <v>2025</v>
      </c>
      <c r="G3858" s="181" t="str">
        <f>MID(All_Opps[[#This Row],[Opportunity Name]],3,2)</f>
        <v>06</v>
      </c>
      <c r="H3858" s="181" t="str">
        <f>LEFT(All_Opps[[#This Row],[Opportunity Name]],7)</f>
        <v>2506 Wh</v>
      </c>
      <c r="I3858" s="181" t="str" cm="1">
        <f t="array" ref="I38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58" s="181" t="str">
        <f>YEAR(All_Opps[[#This Row],[Close_Date]])&amp;"-"&amp;TEXT(MONTH(All_Opps[[#This Row],[Close_Date]]),"00")</f>
        <v>2025-05</v>
      </c>
      <c r="K3858" s="182">
        <f>All_Opps[[#This Row],[Created Date2]]*1</f>
        <v>45785</v>
      </c>
      <c r="L3858" s="183">
        <f>YEAR(All_Opps[[#This Row],[Created_Date]])</f>
        <v>2025</v>
      </c>
      <c r="M3858" s="184">
        <f>WEEKNUM(All_Opps[[#This Row],[Created_Date]],16)</f>
        <v>19</v>
      </c>
      <c r="N3858" s="182">
        <f>All_Opps[[#This Row],[Close Date]]*1</f>
        <v>45795</v>
      </c>
      <c r="O3858" s="185">
        <f>YEAR(All_Opps[[#This Row],[Close_Date]])</f>
        <v>2025</v>
      </c>
      <c r="P3858" s="183">
        <f>MONTH(All_Opps[[#This Row],[Close Date]])</f>
        <v>5</v>
      </c>
      <c r="Q3858" s="181">
        <f>WEEKNUM(All_Opps[[#This Row],[Close Date]],1)</f>
        <v>21</v>
      </c>
      <c r="R385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58" s="4" t="s">
        <v>8029</v>
      </c>
      <c r="T3858" s="4" t="s">
        <v>8030</v>
      </c>
      <c r="U3858" s="68">
        <v>45795</v>
      </c>
      <c r="V3858" s="347" t="s">
        <v>18</v>
      </c>
      <c r="W3858" s="342">
        <v>68643</v>
      </c>
      <c r="X3858" s="4" t="s">
        <v>13</v>
      </c>
      <c r="Y3858" s="4" t="s">
        <v>1285</v>
      </c>
      <c r="Z3858" s="68">
        <v>45785</v>
      </c>
    </row>
    <row r="3859" spans="1:26" ht="12.75" x14ac:dyDescent="0.35">
      <c r="A38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3859" s="181" t="str">
        <f>IF(All_Opps[[#This Row],[WeekMod]]&lt;&gt;"",CONCATENATE(All_Opps[[#This Row],[Opp Year]],"-",TEXT(All_Opps[[#This Row],[WeekMod]],"00#")),"")</f>
        <v>2025-068</v>
      </c>
      <c r="C38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3859" s="181" t="str">
        <f>CONCATENATE(All_Opps[[#This Row],[Opp Year]],"-",TEXT(All_Opps[[#This Row],[Week]],"00#"))</f>
        <v>2025-068</v>
      </c>
      <c r="E3859" s="181">
        <f>IFERROR(VALUE(RIGHT(All_Opps[[#This Row],[Opportunity Name]],2)),"")</f>
        <v>2</v>
      </c>
      <c r="F3859" s="181">
        <f>IFERROR(("20"&amp;LEFT(All_Opps[[#This Row],[Opportunity Name]],2))*1,"")</f>
        <v>2025</v>
      </c>
      <c r="G3859" s="181" t="str">
        <f>MID(All_Opps[[#This Row],[Opportunity Name]],3,2)</f>
        <v>08</v>
      </c>
      <c r="H3859" s="181" t="str">
        <f>LEFT(All_Opps[[#This Row],[Opportunity Name]],7)</f>
        <v>2508 Pe</v>
      </c>
      <c r="I3859" s="181" t="str" cm="1">
        <f t="array" ref="I38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59" s="181" t="str">
        <f>YEAR(All_Opps[[#This Row],[Close_Date]])&amp;"-"&amp;TEXT(MONTH(All_Opps[[#This Row],[Close_Date]]),"00")</f>
        <v>2025-04</v>
      </c>
      <c r="K3859" s="182">
        <f>All_Opps[[#This Row],[Created Date2]]*1</f>
        <v>45749</v>
      </c>
      <c r="L3859" s="183">
        <f>YEAR(All_Opps[[#This Row],[Created_Date]])</f>
        <v>2025</v>
      </c>
      <c r="M3859" s="184">
        <f>WEEKNUM(All_Opps[[#This Row],[Created_Date]],16)</f>
        <v>14</v>
      </c>
      <c r="N3859" s="182">
        <f>All_Opps[[#This Row],[Close Date]]*1</f>
        <v>45765</v>
      </c>
      <c r="O3859" s="185">
        <f>YEAR(All_Opps[[#This Row],[Close_Date]])</f>
        <v>2025</v>
      </c>
      <c r="P3859" s="183">
        <f>MONTH(All_Opps[[#This Row],[Close Date]])</f>
        <v>4</v>
      </c>
      <c r="Q3859" s="181">
        <f>WEEKNUM(All_Opps[[#This Row],[Close Date]],1)</f>
        <v>16</v>
      </c>
      <c r="R38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59" s="4" t="s">
        <v>8031</v>
      </c>
      <c r="T3859" s="4" t="s">
        <v>8032</v>
      </c>
      <c r="U3859" s="68">
        <v>45765</v>
      </c>
      <c r="V3859" s="347" t="s">
        <v>18</v>
      </c>
      <c r="W3859" s="342">
        <v>67492</v>
      </c>
      <c r="X3859" s="4" t="s">
        <v>5</v>
      </c>
      <c r="Y3859" s="4" t="s">
        <v>7055</v>
      </c>
      <c r="Z3859" s="68">
        <v>45749</v>
      </c>
    </row>
    <row r="3860" spans="1:26" ht="12.75" x14ac:dyDescent="0.35">
      <c r="A38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3860" s="181" t="str">
        <f>IF(All_Opps[[#This Row],[WeekMod]]&lt;&gt;"",CONCATENATE(All_Opps[[#This Row],[Opp Year]],"-",TEXT(All_Opps[[#This Row],[WeekMod]],"00#")),"")</f>
        <v>2026-017</v>
      </c>
      <c r="C38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3860" s="181" t="str">
        <f>CONCATENATE(All_Opps[[#This Row],[Opp Year]],"-",TEXT(All_Opps[[#This Row],[Week]],"00#"))</f>
        <v>2026-017</v>
      </c>
      <c r="E3860" s="181">
        <f>IFERROR(VALUE(RIGHT(All_Opps[[#This Row],[Opportunity Name]],2)),"")</f>
        <v>2</v>
      </c>
      <c r="F3860" s="181">
        <f>IFERROR(("20"&amp;LEFT(All_Opps[[#This Row],[Opportunity Name]],2))*1,"")</f>
        <v>2026</v>
      </c>
      <c r="G3860" s="181" t="str">
        <f>MID(All_Opps[[#This Row],[Opportunity Name]],3,2)</f>
        <v>10</v>
      </c>
      <c r="H3860" s="181" t="str">
        <f>LEFT(All_Opps[[#This Row],[Opportunity Name]],7)</f>
        <v>2610 Ko</v>
      </c>
      <c r="I3860" s="181" t="str" cm="1">
        <f t="array" ref="I38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60" s="181" t="str">
        <f>YEAR(All_Opps[[#This Row],[Close_Date]])&amp;"-"&amp;TEXT(MONTH(All_Opps[[#This Row],[Close_Date]]),"00")</f>
        <v>2025-04</v>
      </c>
      <c r="K3860" s="182">
        <f>All_Opps[[#This Row],[Created Date2]]*1</f>
        <v>45764</v>
      </c>
      <c r="L3860" s="183">
        <f>YEAR(All_Opps[[#This Row],[Created_Date]])</f>
        <v>2025</v>
      </c>
      <c r="M3860" s="184">
        <f>WEEKNUM(All_Opps[[#This Row],[Created_Date]],16)</f>
        <v>16</v>
      </c>
      <c r="N3860" s="182">
        <f>All_Opps[[#This Row],[Close Date]]*1</f>
        <v>45772</v>
      </c>
      <c r="O3860" s="185">
        <f>YEAR(All_Opps[[#This Row],[Close_Date]])</f>
        <v>2025</v>
      </c>
      <c r="P3860" s="183">
        <f>MONTH(All_Opps[[#This Row],[Close Date]])</f>
        <v>4</v>
      </c>
      <c r="Q3860" s="181">
        <f>WEEKNUM(All_Opps[[#This Row],[Close Date]],1)</f>
        <v>17</v>
      </c>
      <c r="R38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60" s="4" t="s">
        <v>8033</v>
      </c>
      <c r="T3860" s="4" t="s">
        <v>8034</v>
      </c>
      <c r="U3860" s="68">
        <v>45772</v>
      </c>
      <c r="V3860" s="347" t="s">
        <v>18</v>
      </c>
      <c r="W3860" s="342">
        <v>41483</v>
      </c>
      <c r="X3860" s="4" t="s">
        <v>13</v>
      </c>
      <c r="Y3860" s="4" t="s">
        <v>7055</v>
      </c>
      <c r="Z3860" s="68">
        <v>45764</v>
      </c>
    </row>
    <row r="3861" spans="1:26" ht="12.75" x14ac:dyDescent="0.35">
      <c r="A38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3861" s="181" t="str">
        <f>IF(All_Opps[[#This Row],[WeekMod]]&lt;&gt;"",CONCATENATE(All_Opps[[#This Row],[Opp Year]],"-",TEXT(All_Opps[[#This Row],[WeekMod]],"00#")),"")</f>
        <v>2026-017</v>
      </c>
      <c r="C38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3861" s="181" t="str">
        <f>CONCATENATE(All_Opps[[#This Row],[Opp Year]],"-",TEXT(All_Opps[[#This Row],[Week]],"00#"))</f>
        <v>2026-017</v>
      </c>
      <c r="E3861" s="181">
        <f>IFERROR(VALUE(RIGHT(All_Opps[[#This Row],[Opportunity Name]],2)),"")</f>
        <v>4</v>
      </c>
      <c r="F3861" s="181">
        <f>IFERROR(("20"&amp;LEFT(All_Opps[[#This Row],[Opportunity Name]],2))*1,"")</f>
        <v>2026</v>
      </c>
      <c r="G3861" s="181" t="str">
        <f>MID(All_Opps[[#This Row],[Opportunity Name]],3,2)</f>
        <v>05</v>
      </c>
      <c r="H3861" s="181" t="str">
        <f>LEFT(All_Opps[[#This Row],[Opportunity Name]],7)</f>
        <v>2605-05</v>
      </c>
      <c r="I3861" s="181" t="str" cm="1">
        <f t="array" ref="I38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61" s="181" t="str">
        <f>YEAR(All_Opps[[#This Row],[Close_Date]])&amp;"-"&amp;TEXT(MONTH(All_Opps[[#This Row],[Close_Date]]),"00")</f>
        <v>2025-04</v>
      </c>
      <c r="K3861" s="182">
        <f>All_Opps[[#This Row],[Created Date2]]*1</f>
        <v>45752</v>
      </c>
      <c r="L3861" s="183">
        <f>YEAR(All_Opps[[#This Row],[Created_Date]])</f>
        <v>2025</v>
      </c>
      <c r="M3861" s="184">
        <f>WEEKNUM(All_Opps[[#This Row],[Created_Date]],16)</f>
        <v>15</v>
      </c>
      <c r="N3861" s="182">
        <f>All_Opps[[#This Row],[Close Date]]*1</f>
        <v>45767</v>
      </c>
      <c r="O3861" s="185">
        <f>YEAR(All_Opps[[#This Row],[Close_Date]])</f>
        <v>2025</v>
      </c>
      <c r="P3861" s="183">
        <f>MONTH(All_Opps[[#This Row],[Close Date]])</f>
        <v>4</v>
      </c>
      <c r="Q3861" s="181">
        <f>WEEKNUM(All_Opps[[#This Row],[Close Date]],1)</f>
        <v>17</v>
      </c>
      <c r="R386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391</v>
      </c>
      <c r="S3861" s="4" t="s">
        <v>8035</v>
      </c>
      <c r="T3861" s="4" t="s">
        <v>8036</v>
      </c>
      <c r="U3861" s="68">
        <v>45767</v>
      </c>
      <c r="V3861" s="347" t="s">
        <v>19</v>
      </c>
      <c r="W3861" s="341">
        <v>25654</v>
      </c>
      <c r="X3861" s="4" t="s">
        <v>15</v>
      </c>
      <c r="Y3861" s="4" t="s">
        <v>1285</v>
      </c>
      <c r="Z3861" s="68">
        <v>45752</v>
      </c>
    </row>
    <row r="3862" spans="1:26" ht="12.75" x14ac:dyDescent="0.35">
      <c r="A38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3862" s="181" t="str">
        <f>IF(All_Opps[[#This Row],[WeekMod]]&lt;&gt;"",CONCATENATE(All_Opps[[#This Row],[Opp Year]],"-",TEXT(All_Opps[[#This Row],[WeekMod]],"00#")),"")</f>
        <v>2025-070</v>
      </c>
      <c r="C38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3862" s="181" t="str">
        <f>CONCATENATE(All_Opps[[#This Row],[Opp Year]],"-",TEXT(All_Opps[[#This Row],[Week]],"00#"))</f>
        <v>2025-070</v>
      </c>
      <c r="E3862" s="181">
        <f>IFERROR(VALUE(RIGHT(All_Opps[[#This Row],[Opportunity Name]],2)),"")</f>
        <v>2</v>
      </c>
      <c r="F3862" s="181">
        <f>IFERROR(("20"&amp;LEFT(All_Opps[[#This Row],[Opportunity Name]],2))*1,"")</f>
        <v>2025</v>
      </c>
      <c r="G3862" s="181" t="str">
        <f>MID(All_Opps[[#This Row],[Opportunity Name]],3,2)</f>
        <v>08</v>
      </c>
      <c r="H3862" s="181" t="str">
        <f>LEFT(All_Opps[[#This Row],[Opportunity Name]],7)</f>
        <v>2508-03</v>
      </c>
      <c r="I3862" s="181" t="str" cm="1">
        <f t="array" ref="I38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62" s="181" t="str">
        <f>YEAR(All_Opps[[#This Row],[Close_Date]])&amp;"-"&amp;TEXT(MONTH(All_Opps[[#This Row],[Close_Date]]),"00")</f>
        <v>2025-05</v>
      </c>
      <c r="K3862" s="182">
        <f>All_Opps[[#This Row],[Created Date2]]*1</f>
        <v>45766</v>
      </c>
      <c r="L3862" s="183">
        <f>YEAR(All_Opps[[#This Row],[Created_Date]])</f>
        <v>2025</v>
      </c>
      <c r="M3862" s="184">
        <f>WEEKNUM(All_Opps[[#This Row],[Created_Date]],16)</f>
        <v>17</v>
      </c>
      <c r="N3862" s="182">
        <f>All_Opps[[#This Row],[Close Date]]*1</f>
        <v>45780</v>
      </c>
      <c r="O3862" s="185">
        <f>YEAR(All_Opps[[#This Row],[Close_Date]])</f>
        <v>2025</v>
      </c>
      <c r="P3862" s="183">
        <f>MONTH(All_Opps[[#This Row],[Close Date]])</f>
        <v>5</v>
      </c>
      <c r="Q3862" s="181">
        <f>WEEKNUM(All_Opps[[#This Row],[Close Date]],1)</f>
        <v>18</v>
      </c>
      <c r="R386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104</v>
      </c>
      <c r="S3862" s="5" t="s">
        <v>8037</v>
      </c>
      <c r="T3862" s="5" t="s">
        <v>8038</v>
      </c>
      <c r="U3862" s="14">
        <v>45780</v>
      </c>
      <c r="V3862" s="360" t="s">
        <v>19</v>
      </c>
      <c r="W3862" s="343">
        <v>413256</v>
      </c>
      <c r="X3862" s="5" t="s">
        <v>5</v>
      </c>
      <c r="Y3862" s="4" t="s">
        <v>328</v>
      </c>
      <c r="Z3862" s="68">
        <v>45766</v>
      </c>
    </row>
    <row r="3863" spans="1:26" ht="12.75" x14ac:dyDescent="0.35">
      <c r="A38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3863" s="181" t="str">
        <f>IF(All_Opps[[#This Row],[WeekMod]]&lt;&gt;"",CONCATENATE(All_Opps[[#This Row],[Opp Year]],"-",TEXT(All_Opps[[#This Row],[WeekMod]],"00#")),"")</f>
        <v>2025-075</v>
      </c>
      <c r="C38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3863" s="181" t="str">
        <f>CONCATENATE(All_Opps[[#This Row],[Opp Year]],"-",TEXT(All_Opps[[#This Row],[Week]],"00#"))</f>
        <v>2025-075</v>
      </c>
      <c r="E3863" s="181">
        <f>IFERROR(VALUE(RIGHT(All_Opps[[#This Row],[Opportunity Name]],2)),"")</f>
        <v>2</v>
      </c>
      <c r="F3863" s="181">
        <f>IFERROR(("20"&amp;LEFT(All_Opps[[#This Row],[Opportunity Name]],2))*1,"")</f>
        <v>2025</v>
      </c>
      <c r="G3863" s="181" t="str">
        <f>MID(All_Opps[[#This Row],[Opportunity Name]],3,2)</f>
        <v>09</v>
      </c>
      <c r="H3863" s="181" t="str">
        <f>LEFT(All_Opps[[#This Row],[Opportunity Name]],7)</f>
        <v>2509 Mo</v>
      </c>
      <c r="I3863" s="181" t="str" cm="1">
        <f t="array" ref="I38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63" s="181" t="str">
        <f>YEAR(All_Opps[[#This Row],[Close_Date]])&amp;"-"&amp;TEXT(MONTH(All_Opps[[#This Row],[Close_Date]]),"00")</f>
        <v>2025-06</v>
      </c>
      <c r="K3863" s="182">
        <f>All_Opps[[#This Row],[Created Date2]]*1</f>
        <v>45800</v>
      </c>
      <c r="L3863" s="183">
        <f>YEAR(All_Opps[[#This Row],[Created_Date]])</f>
        <v>2025</v>
      </c>
      <c r="M3863" s="184">
        <f>WEEKNUM(All_Opps[[#This Row],[Created_Date]],16)</f>
        <v>21</v>
      </c>
      <c r="N3863" s="182">
        <f>All_Opps[[#This Row],[Close Date]]*1</f>
        <v>45810</v>
      </c>
      <c r="O3863" s="185">
        <f>YEAR(All_Opps[[#This Row],[Close_Date]])</f>
        <v>2025</v>
      </c>
      <c r="P3863" s="183">
        <f>MONTH(All_Opps[[#This Row],[Close Date]])</f>
        <v>6</v>
      </c>
      <c r="Q3863" s="181">
        <f>WEEKNUM(All_Opps[[#This Row],[Close Date]],1)</f>
        <v>23</v>
      </c>
      <c r="R386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63" s="4" t="s">
        <v>8039</v>
      </c>
      <c r="T3863" s="4" t="s">
        <v>8040</v>
      </c>
      <c r="U3863" s="68">
        <v>45810</v>
      </c>
      <c r="V3863" s="347" t="s">
        <v>18</v>
      </c>
      <c r="W3863" s="342">
        <v>58916</v>
      </c>
      <c r="X3863" s="4" t="s">
        <v>5</v>
      </c>
      <c r="Y3863" s="4" t="s">
        <v>7055</v>
      </c>
      <c r="Z3863" s="68">
        <v>45800</v>
      </c>
    </row>
    <row r="3864" spans="1:26" ht="12.75" x14ac:dyDescent="0.35">
      <c r="A38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3864" s="181" t="str">
        <f>IF(All_Opps[[#This Row],[WeekMod]]&lt;&gt;"",CONCATENATE(All_Opps[[#This Row],[Opp Year]],"-",TEXT(All_Opps[[#This Row],[WeekMod]],"00#")),"")</f>
        <v>2025-075</v>
      </c>
      <c r="C38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3864" s="181" t="str">
        <f>CONCATENATE(All_Opps[[#This Row],[Opp Year]],"-",TEXT(All_Opps[[#This Row],[Week]],"00#"))</f>
        <v>2025-075</v>
      </c>
      <c r="E3864" s="181">
        <f>IFERROR(VALUE(RIGHT(All_Opps[[#This Row],[Opportunity Name]],2)),"")</f>
        <v>2</v>
      </c>
      <c r="F3864" s="181">
        <f>IFERROR(("20"&amp;LEFT(All_Opps[[#This Row],[Opportunity Name]],2))*1,"")</f>
        <v>2025</v>
      </c>
      <c r="G3864" s="181" t="str">
        <f>MID(All_Opps[[#This Row],[Opportunity Name]],3,2)</f>
        <v>08</v>
      </c>
      <c r="H3864" s="181" t="str">
        <f>LEFT(All_Opps[[#This Row],[Opportunity Name]],7)</f>
        <v>2508-03</v>
      </c>
      <c r="I3864" s="181" t="str" cm="1">
        <f t="array" ref="I38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64" s="181" t="str">
        <f>YEAR(All_Opps[[#This Row],[Close_Date]])&amp;"-"&amp;TEXT(MONTH(All_Opps[[#This Row],[Close_Date]]),"00")</f>
        <v>2025-06</v>
      </c>
      <c r="K3864" s="182">
        <f>All_Opps[[#This Row],[Created Date2]]*1</f>
        <v>45809</v>
      </c>
      <c r="L3864" s="183">
        <f>YEAR(All_Opps[[#This Row],[Created_Date]])</f>
        <v>2025</v>
      </c>
      <c r="M3864" s="184">
        <f>WEEKNUM(All_Opps[[#This Row],[Created_Date]],16)</f>
        <v>23</v>
      </c>
      <c r="N3864" s="182">
        <f>All_Opps[[#This Row],[Close Date]]*1</f>
        <v>45809</v>
      </c>
      <c r="O3864" s="185">
        <f>YEAR(All_Opps[[#This Row],[Close_Date]])</f>
        <v>2025</v>
      </c>
      <c r="P3864" s="183">
        <f>MONTH(All_Opps[[#This Row],[Close Date]])</f>
        <v>6</v>
      </c>
      <c r="Q3864" s="181">
        <f>WEEKNUM(All_Opps[[#This Row],[Close Date]],1)</f>
        <v>23</v>
      </c>
      <c r="R386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61</v>
      </c>
      <c r="S3864" s="5" t="s">
        <v>8041</v>
      </c>
      <c r="T3864" s="5" t="s">
        <v>8042</v>
      </c>
      <c r="U3864" s="14">
        <v>45809</v>
      </c>
      <c r="V3864" s="360" t="s">
        <v>19</v>
      </c>
      <c r="W3864" s="343">
        <v>163468</v>
      </c>
      <c r="X3864" s="5" t="s">
        <v>201</v>
      </c>
      <c r="Y3864" s="4" t="s">
        <v>328</v>
      </c>
      <c r="Z3864" s="68">
        <v>45809</v>
      </c>
    </row>
    <row r="3865" spans="1:26" ht="12.75" x14ac:dyDescent="0.35">
      <c r="A38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3865" s="181" t="str">
        <f>IF(All_Opps[[#This Row],[WeekMod]]&lt;&gt;"",CONCATENATE(All_Opps[[#This Row],[Opp Year]],"-",TEXT(All_Opps[[#This Row],[WeekMod]],"00#")),"")</f>
        <v>2025-076</v>
      </c>
      <c r="C38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3865" s="181" t="str">
        <f>CONCATENATE(All_Opps[[#This Row],[Opp Year]],"-",TEXT(All_Opps[[#This Row],[Week]],"00#"))</f>
        <v>2025-076</v>
      </c>
      <c r="E3865" s="181">
        <f>IFERROR(VALUE(RIGHT(All_Opps[[#This Row],[Opportunity Name]],2)),"")</f>
        <v>5</v>
      </c>
      <c r="F3865" s="181">
        <f>IFERROR(("20"&amp;LEFT(All_Opps[[#This Row],[Opportunity Name]],2))*1,"")</f>
        <v>2025</v>
      </c>
      <c r="G3865" s="181" t="str">
        <f>MID(All_Opps[[#This Row],[Opportunity Name]],3,2)</f>
        <v>07</v>
      </c>
      <c r="H3865" s="181" t="str">
        <f>LEFT(All_Opps[[#This Row],[Opportunity Name]],7)</f>
        <v>2507-20</v>
      </c>
      <c r="I3865" s="181" t="str" cm="1">
        <f t="array" ref="I38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65" s="181" t="str">
        <f>YEAR(All_Opps[[#This Row],[Close_Date]])&amp;"-"&amp;TEXT(MONTH(All_Opps[[#This Row],[Close_Date]]),"00")</f>
        <v>2025-06</v>
      </c>
      <c r="K3865" s="182">
        <f>All_Opps[[#This Row],[Created Date2]]*1</f>
        <v>45805</v>
      </c>
      <c r="L3865" s="183">
        <f>YEAR(All_Opps[[#This Row],[Created_Date]])</f>
        <v>2025</v>
      </c>
      <c r="M3865" s="184">
        <f>WEEKNUM(All_Opps[[#This Row],[Created_Date]],16)</f>
        <v>22</v>
      </c>
      <c r="N3865" s="182">
        <f>All_Opps[[#This Row],[Close Date]]*1</f>
        <v>45822</v>
      </c>
      <c r="O3865" s="185">
        <f>YEAR(All_Opps[[#This Row],[Close_Date]])</f>
        <v>2025</v>
      </c>
      <c r="P3865" s="183">
        <f>MONTH(All_Opps[[#This Row],[Close Date]])</f>
        <v>6</v>
      </c>
      <c r="Q3865" s="181">
        <f>WEEKNUM(All_Opps[[#This Row],[Close Date]],1)</f>
        <v>24</v>
      </c>
      <c r="R386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</v>
      </c>
      <c r="S3865" s="5" t="s">
        <v>8043</v>
      </c>
      <c r="T3865" s="5" t="s">
        <v>8044</v>
      </c>
      <c r="U3865" s="14">
        <v>45822</v>
      </c>
      <c r="V3865" s="360" t="s">
        <v>19</v>
      </c>
      <c r="W3865" s="343">
        <v>102750</v>
      </c>
      <c r="X3865" s="5" t="s">
        <v>181</v>
      </c>
      <c r="Y3865" s="4" t="s">
        <v>328</v>
      </c>
      <c r="Z3865" s="68">
        <v>45805</v>
      </c>
    </row>
    <row r="3866" spans="1:26" ht="12.75" x14ac:dyDescent="0.35">
      <c r="A38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3866" s="181" t="str">
        <f>IF(All_Opps[[#This Row],[WeekMod]]&lt;&gt;"",CONCATENATE(All_Opps[[#This Row],[Opp Year]],"-",TEXT(All_Opps[[#This Row],[WeekMod]],"00#")),"")</f>
        <v>2026-024</v>
      </c>
      <c r="C38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3866" s="181" t="str">
        <f>CONCATENATE(All_Opps[[#This Row],[Opp Year]],"-",TEXT(All_Opps[[#This Row],[Week]],"00#"))</f>
        <v>2026-024</v>
      </c>
      <c r="E3866" s="181">
        <f>IFERROR(VALUE(RIGHT(All_Opps[[#This Row],[Opportunity Name]],2)),"")</f>
        <v>2</v>
      </c>
      <c r="F3866" s="181">
        <f>IFERROR(("20"&amp;LEFT(All_Opps[[#This Row],[Opportunity Name]],2))*1,"")</f>
        <v>2026</v>
      </c>
      <c r="G3866" s="181" t="str">
        <f>MID(All_Opps[[#This Row],[Opportunity Name]],3,2)</f>
        <v>09</v>
      </c>
      <c r="H3866" s="181" t="str">
        <f>LEFT(All_Opps[[#This Row],[Opportunity Name]],7)</f>
        <v>2609-05</v>
      </c>
      <c r="I3866" s="181" t="str" cm="1">
        <f t="array" ref="I38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66" s="181" t="str">
        <f>YEAR(All_Opps[[#This Row],[Close_Date]])&amp;"-"&amp;TEXT(MONTH(All_Opps[[#This Row],[Close_Date]]),"00")</f>
        <v>2025-06</v>
      </c>
      <c r="K3866" s="182">
        <f>All_Opps[[#This Row],[Created Date2]]*1</f>
        <v>45805</v>
      </c>
      <c r="L3866" s="183">
        <f>YEAR(All_Opps[[#This Row],[Created_Date]])</f>
        <v>2025</v>
      </c>
      <c r="M3866" s="184">
        <f>WEEKNUM(All_Opps[[#This Row],[Created_Date]],16)</f>
        <v>22</v>
      </c>
      <c r="N3866" s="182">
        <f>All_Opps[[#This Row],[Close Date]]*1</f>
        <v>45821</v>
      </c>
      <c r="O3866" s="185">
        <f>YEAR(All_Opps[[#This Row],[Close_Date]])</f>
        <v>2025</v>
      </c>
      <c r="P3866" s="183">
        <f>MONTH(All_Opps[[#This Row],[Close Date]])</f>
        <v>6</v>
      </c>
      <c r="Q3866" s="181">
        <f>WEEKNUM(All_Opps[[#This Row],[Close Date]],1)</f>
        <v>24</v>
      </c>
      <c r="R386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461</v>
      </c>
      <c r="S3866" s="5" t="s">
        <v>8045</v>
      </c>
      <c r="T3866" s="5" t="s">
        <v>8046</v>
      </c>
      <c r="U3866" s="14">
        <v>45821</v>
      </c>
      <c r="V3866" s="360" t="s">
        <v>19</v>
      </c>
      <c r="W3866" s="343">
        <v>106874</v>
      </c>
      <c r="X3866" s="5" t="s">
        <v>6</v>
      </c>
      <c r="Y3866" s="4" t="s">
        <v>328</v>
      </c>
      <c r="Z3866" s="68">
        <v>45805</v>
      </c>
    </row>
    <row r="3867" spans="1:26" ht="12.75" x14ac:dyDescent="0.35">
      <c r="A38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3867" s="181" t="str">
        <f>IF(All_Opps[[#This Row],[WeekMod]]&lt;&gt;"",CONCATENATE(All_Opps[[#This Row],[Opp Year]],"-",TEXT(All_Opps[[#This Row],[WeekMod]],"00#")),"")</f>
        <v>2025-074</v>
      </c>
      <c r="C38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3867" s="181" t="str">
        <f>CONCATENATE(All_Opps[[#This Row],[Opp Year]],"-",TEXT(All_Opps[[#This Row],[Week]],"00#"))</f>
        <v>2025-074</v>
      </c>
      <c r="E3867" s="181">
        <f>IFERROR(VALUE(RIGHT(All_Opps[[#This Row],[Opportunity Name]],2)),"")</f>
        <v>2</v>
      </c>
      <c r="F3867" s="181">
        <f>IFERROR(("20"&amp;LEFT(All_Opps[[#This Row],[Opportunity Name]],2))*1,"")</f>
        <v>2025</v>
      </c>
      <c r="G3867" s="181" t="str">
        <f>MID(All_Opps[[#This Row],[Opportunity Name]],3,2)</f>
        <v>08</v>
      </c>
      <c r="H3867" s="181" t="str">
        <f>LEFT(All_Opps[[#This Row],[Opportunity Name]],7)</f>
        <v>2508 Ya</v>
      </c>
      <c r="I3867" s="181" t="str" cm="1">
        <f t="array" ref="I38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67" s="181" t="str">
        <f>YEAR(All_Opps[[#This Row],[Close_Date]])&amp;"-"&amp;TEXT(MONTH(All_Opps[[#This Row],[Close_Date]]),"00")</f>
        <v>2025-05</v>
      </c>
      <c r="K3867" s="182">
        <f>All_Opps[[#This Row],[Created Date2]]*1</f>
        <v>45797</v>
      </c>
      <c r="L3867" s="183">
        <f>YEAR(All_Opps[[#This Row],[Created_Date]])</f>
        <v>2025</v>
      </c>
      <c r="M3867" s="184">
        <f>WEEKNUM(All_Opps[[#This Row],[Created_Date]],16)</f>
        <v>21</v>
      </c>
      <c r="N3867" s="182">
        <f>All_Opps[[#This Row],[Close Date]]*1</f>
        <v>45806</v>
      </c>
      <c r="O3867" s="185">
        <f>YEAR(All_Opps[[#This Row],[Close_Date]])</f>
        <v>2025</v>
      </c>
      <c r="P3867" s="183">
        <f>MONTH(All_Opps[[#This Row],[Close Date]])</f>
        <v>5</v>
      </c>
      <c r="Q3867" s="181">
        <f>WEEKNUM(All_Opps[[#This Row],[Close Date]],1)</f>
        <v>22</v>
      </c>
      <c r="R386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67" s="4" t="s">
        <v>8047</v>
      </c>
      <c r="T3867" s="4" t="s">
        <v>8048</v>
      </c>
      <c r="U3867" s="68">
        <v>45806</v>
      </c>
      <c r="V3867" s="347" t="s">
        <v>18</v>
      </c>
      <c r="W3867" s="9">
        <v>122276</v>
      </c>
      <c r="X3867" s="4" t="s">
        <v>15</v>
      </c>
      <c r="Y3867" s="4" t="s">
        <v>1285</v>
      </c>
      <c r="Z3867" s="68">
        <v>45797</v>
      </c>
    </row>
    <row r="3868" spans="1:26" ht="12.75" x14ac:dyDescent="0.35">
      <c r="A38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3868" s="181" t="str">
        <f>IF(All_Opps[[#This Row],[WeekMod]]&lt;&gt;"",CONCATENATE(All_Opps[[#This Row],[Opp Year]],"-",TEXT(All_Opps[[#This Row],[WeekMod]],"00#")),"")</f>
        <v>2025-076</v>
      </c>
      <c r="C38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3868" s="181" t="str">
        <f>CONCATENATE(All_Opps[[#This Row],[Opp Year]],"-",TEXT(All_Opps[[#This Row],[Week]],"00#"))</f>
        <v>2025-076</v>
      </c>
      <c r="E3868" s="181">
        <f>IFERROR(VALUE(RIGHT(All_Opps[[#This Row],[Opportunity Name]],2)),"")</f>
        <v>2</v>
      </c>
      <c r="F3868" s="181">
        <f>IFERROR(("20"&amp;LEFT(All_Opps[[#This Row],[Opportunity Name]],2))*1,"")</f>
        <v>2025</v>
      </c>
      <c r="G3868" s="181" t="str">
        <f>MID(All_Opps[[#This Row],[Opportunity Name]],3,2)</f>
        <v>07</v>
      </c>
      <c r="H3868" s="181" t="str">
        <f>LEFT(All_Opps[[#This Row],[Opportunity Name]],7)</f>
        <v>2507 Ca</v>
      </c>
      <c r="I3868" s="181" t="str" cm="1">
        <f t="array" ref="I38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68" s="181" t="str">
        <f>YEAR(All_Opps[[#This Row],[Close_Date]])&amp;"-"&amp;TEXT(MONTH(All_Opps[[#This Row],[Close_Date]]),"00")</f>
        <v>2025-06</v>
      </c>
      <c r="K3868" s="182">
        <f>All_Opps[[#This Row],[Created Date2]]*1</f>
        <v>45803</v>
      </c>
      <c r="L3868" s="183">
        <f>YEAR(All_Opps[[#This Row],[Created_Date]])</f>
        <v>2025</v>
      </c>
      <c r="M3868" s="184">
        <f>WEEKNUM(All_Opps[[#This Row],[Created_Date]],16)</f>
        <v>22</v>
      </c>
      <c r="N3868" s="182">
        <f>All_Opps[[#This Row],[Close Date]]*1</f>
        <v>45821</v>
      </c>
      <c r="O3868" s="185">
        <f>YEAR(All_Opps[[#This Row],[Close_Date]])</f>
        <v>2025</v>
      </c>
      <c r="P3868" s="183">
        <f>MONTH(All_Opps[[#This Row],[Close Date]])</f>
        <v>6</v>
      </c>
      <c r="Q3868" s="181">
        <f>WEEKNUM(All_Opps[[#This Row],[Close Date]],1)</f>
        <v>24</v>
      </c>
      <c r="R386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68" s="4" t="s">
        <v>8049</v>
      </c>
      <c r="T3868" s="4" t="s">
        <v>8050</v>
      </c>
      <c r="U3868" s="68">
        <v>45821</v>
      </c>
      <c r="V3868" s="347" t="s">
        <v>18</v>
      </c>
      <c r="W3868" s="9">
        <v>37865</v>
      </c>
      <c r="X3868" s="4" t="s">
        <v>181</v>
      </c>
      <c r="Y3868" s="4" t="s">
        <v>7055</v>
      </c>
      <c r="Z3868" s="68">
        <v>45803</v>
      </c>
    </row>
    <row r="3869" spans="1:26" ht="12.75" x14ac:dyDescent="0.35">
      <c r="A38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3869" s="181" t="str">
        <f>IF(All_Opps[[#This Row],[WeekMod]]&lt;&gt;"",CONCATENATE(All_Opps[[#This Row],[Opp Year]],"-",TEXT(All_Opps[[#This Row],[WeekMod]],"00#")),"")</f>
        <v>2026-021</v>
      </c>
      <c r="C38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3869" s="181" t="str">
        <f>CONCATENATE(All_Opps[[#This Row],[Opp Year]],"-",TEXT(All_Opps[[#This Row],[Week]],"00#"))</f>
        <v>2026-021</v>
      </c>
      <c r="E3869" s="181">
        <f>IFERROR(VALUE(RIGHT(All_Opps[[#This Row],[Opportunity Name]],2)),"")</f>
        <v>4</v>
      </c>
      <c r="F3869" s="181">
        <f>IFERROR(("20"&amp;LEFT(All_Opps[[#This Row],[Opportunity Name]],2))*1,"")</f>
        <v>2026</v>
      </c>
      <c r="G3869" s="181" t="str">
        <f>MID(All_Opps[[#This Row],[Opportunity Name]],3,2)</f>
        <v>05</v>
      </c>
      <c r="H3869" s="181" t="str">
        <f>LEFT(All_Opps[[#This Row],[Opportunity Name]],7)</f>
        <v>2605-06</v>
      </c>
      <c r="I3869" s="181" t="str" cm="1">
        <f t="array" ref="I38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69" s="181" t="str">
        <f>YEAR(All_Opps[[#This Row],[Close_Date]])&amp;"-"&amp;TEXT(MONTH(All_Opps[[#This Row],[Close_Date]]),"00")</f>
        <v>2025-05</v>
      </c>
      <c r="K3869" s="182">
        <f>All_Opps[[#This Row],[Created Date2]]*1</f>
        <v>45775</v>
      </c>
      <c r="L3869" s="183">
        <f>YEAR(All_Opps[[#This Row],[Created_Date]])</f>
        <v>2025</v>
      </c>
      <c r="M3869" s="184">
        <f>WEEKNUM(All_Opps[[#This Row],[Created_Date]],16)</f>
        <v>18</v>
      </c>
      <c r="N3869" s="182">
        <f>All_Opps[[#This Row],[Close Date]]*1</f>
        <v>45801</v>
      </c>
      <c r="O3869" s="185">
        <f>YEAR(All_Opps[[#This Row],[Close_Date]])</f>
        <v>2025</v>
      </c>
      <c r="P3869" s="183">
        <f>MONTH(All_Opps[[#This Row],[Close Date]])</f>
        <v>5</v>
      </c>
      <c r="Q3869" s="181">
        <f>WEEKNUM(All_Opps[[#This Row],[Close Date]],1)</f>
        <v>21</v>
      </c>
      <c r="R386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368</v>
      </c>
      <c r="S3869" s="5" t="s">
        <v>8051</v>
      </c>
      <c r="T3869" s="5" t="s">
        <v>8052</v>
      </c>
      <c r="U3869" s="14">
        <v>45801</v>
      </c>
      <c r="V3869" s="360" t="s">
        <v>19</v>
      </c>
      <c r="W3869" s="343">
        <v>128667</v>
      </c>
      <c r="X3869" s="5" t="s">
        <v>15</v>
      </c>
      <c r="Y3869" s="4" t="s">
        <v>328</v>
      </c>
      <c r="Z3869" s="68">
        <v>45775</v>
      </c>
    </row>
    <row r="3870" spans="1:26" ht="12.75" x14ac:dyDescent="0.35">
      <c r="A38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3870" s="181" t="str">
        <f>IF(All_Opps[[#This Row],[WeekMod]]&lt;&gt;"",CONCATENATE(All_Opps[[#This Row],[Opp Year]],"-",TEXT(All_Opps[[#This Row],[WeekMod]],"00#")),"")</f>
        <v>2025-069</v>
      </c>
      <c r="C38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3870" s="181" t="str">
        <f>CONCATENATE(All_Opps[[#This Row],[Opp Year]],"-",TEXT(All_Opps[[#This Row],[Week]],"00#"))</f>
        <v>2025-069</v>
      </c>
      <c r="E3870" s="181">
        <f>IFERROR(VALUE(RIGHT(All_Opps[[#This Row],[Opportunity Name]],2)),"")</f>
        <v>10</v>
      </c>
      <c r="F3870" s="181">
        <f>IFERROR(("20"&amp;LEFT(All_Opps[[#This Row],[Opportunity Name]],2))*1,"")</f>
        <v>2025</v>
      </c>
      <c r="G3870" s="181" t="str">
        <f>MID(All_Opps[[#This Row],[Opportunity Name]],3,2)</f>
        <v>05</v>
      </c>
      <c r="H3870" s="181" t="str">
        <f>LEFT(All_Opps[[#This Row],[Opportunity Name]],7)</f>
        <v>2505-18</v>
      </c>
      <c r="I3870" s="181" t="str" cm="1">
        <f t="array" ref="I38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70" s="181" t="str">
        <f>YEAR(All_Opps[[#This Row],[Close_Date]])&amp;"-"&amp;TEXT(MONTH(All_Opps[[#This Row],[Close_Date]]),"00")</f>
        <v>2025-04</v>
      </c>
      <c r="K3870" s="182">
        <f>All_Opps[[#This Row],[Created Date2]]*1</f>
        <v>45765</v>
      </c>
      <c r="L3870" s="183">
        <f>YEAR(All_Opps[[#This Row],[Created_Date]])</f>
        <v>2025</v>
      </c>
      <c r="M3870" s="184">
        <f>WEEKNUM(All_Opps[[#This Row],[Created_Date]],16)</f>
        <v>16</v>
      </c>
      <c r="N3870" s="182">
        <f>All_Opps[[#This Row],[Close Date]]*1</f>
        <v>45769</v>
      </c>
      <c r="O3870" s="185">
        <f>YEAR(All_Opps[[#This Row],[Close_Date]])</f>
        <v>2025</v>
      </c>
      <c r="P3870" s="183">
        <f>MONTH(All_Opps[[#This Row],[Close Date]])</f>
        <v>4</v>
      </c>
      <c r="Q3870" s="181">
        <f>WEEKNUM(All_Opps[[#This Row],[Close Date]],1)</f>
        <v>17</v>
      </c>
      <c r="R387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</v>
      </c>
      <c r="S3870" s="5" t="s">
        <v>8053</v>
      </c>
      <c r="T3870" s="5" t="s">
        <v>8054</v>
      </c>
      <c r="U3870" s="14">
        <v>45769</v>
      </c>
      <c r="V3870" s="360" t="s">
        <v>19</v>
      </c>
      <c r="W3870" s="343">
        <v>92204</v>
      </c>
      <c r="X3870" s="5" t="s">
        <v>11</v>
      </c>
      <c r="Y3870" s="4" t="s">
        <v>328</v>
      </c>
      <c r="Z3870" s="68">
        <v>45765</v>
      </c>
    </row>
    <row r="3871" spans="1:26" ht="12.75" x14ac:dyDescent="0.35">
      <c r="A38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3871" s="181" t="str">
        <f>IF(All_Opps[[#This Row],[WeekMod]]&lt;&gt;"",CONCATENATE(All_Opps[[#This Row],[Opp Year]],"-",TEXT(All_Opps[[#This Row],[WeekMod]],"00#")),"")</f>
        <v>2025-076</v>
      </c>
      <c r="C38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3871" s="181" t="str">
        <f>CONCATENATE(All_Opps[[#This Row],[Opp Year]],"-",TEXT(All_Opps[[#This Row],[Week]],"00#"))</f>
        <v>2025-076</v>
      </c>
      <c r="E3871" s="181">
        <f>IFERROR(VALUE(RIGHT(All_Opps[[#This Row],[Opportunity Name]],2)),"")</f>
        <v>2</v>
      </c>
      <c r="F3871" s="181">
        <f>IFERROR(("20"&amp;LEFT(All_Opps[[#This Row],[Opportunity Name]],2))*1,"")</f>
        <v>2025</v>
      </c>
      <c r="G3871" s="181" t="str">
        <f>MID(All_Opps[[#This Row],[Opportunity Name]],3,2)</f>
        <v>08</v>
      </c>
      <c r="H3871" s="181" t="str">
        <f>LEFT(All_Opps[[#This Row],[Opportunity Name]],7)</f>
        <v>2508-02</v>
      </c>
      <c r="I3871" s="181" t="str" cm="1">
        <f t="array" ref="I38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71" s="181" t="str">
        <f>YEAR(All_Opps[[#This Row],[Close_Date]])&amp;"-"&amp;TEXT(MONTH(All_Opps[[#This Row],[Close_Date]]),"00")</f>
        <v>2025-06</v>
      </c>
      <c r="K3871" s="182">
        <f>All_Opps[[#This Row],[Created Date2]]*1</f>
        <v>45784</v>
      </c>
      <c r="L3871" s="183">
        <f>YEAR(All_Opps[[#This Row],[Created_Date]])</f>
        <v>2025</v>
      </c>
      <c r="M3871" s="184">
        <f>WEEKNUM(All_Opps[[#This Row],[Created_Date]],16)</f>
        <v>19</v>
      </c>
      <c r="N3871" s="182">
        <f>All_Opps[[#This Row],[Close Date]]*1</f>
        <v>45820</v>
      </c>
      <c r="O3871" s="185">
        <f>YEAR(All_Opps[[#This Row],[Close_Date]])</f>
        <v>2025</v>
      </c>
      <c r="P3871" s="183">
        <f>MONTH(All_Opps[[#This Row],[Close Date]])</f>
        <v>6</v>
      </c>
      <c r="Q3871" s="181">
        <f>WEEKNUM(All_Opps[[#This Row],[Close Date]],1)</f>
        <v>24</v>
      </c>
      <c r="R387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86</v>
      </c>
      <c r="S3871" s="5" t="s">
        <v>8055</v>
      </c>
      <c r="T3871" s="5" t="s">
        <v>8056</v>
      </c>
      <c r="U3871" s="14">
        <v>45820</v>
      </c>
      <c r="V3871" s="360" t="s">
        <v>19</v>
      </c>
      <c r="W3871" s="343">
        <v>167661</v>
      </c>
      <c r="X3871" s="5" t="s">
        <v>159</v>
      </c>
      <c r="Y3871" s="4" t="s">
        <v>328</v>
      </c>
      <c r="Z3871" s="68">
        <v>45784</v>
      </c>
    </row>
    <row r="3872" spans="1:26" ht="12.75" x14ac:dyDescent="0.35">
      <c r="A38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3872" s="181" t="str">
        <f>IF(All_Opps[[#This Row],[WeekMod]]&lt;&gt;"",CONCATENATE(All_Opps[[#This Row],[Opp Year]],"-",TEXT(All_Opps[[#This Row],[WeekMod]],"00#")),"")</f>
        <v>2026-018</v>
      </c>
      <c r="C38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3872" s="181" t="str">
        <f>CONCATENATE(All_Opps[[#This Row],[Opp Year]],"-",TEXT(All_Opps[[#This Row],[Week]],"00#"))</f>
        <v>2026-018</v>
      </c>
      <c r="E3872" s="181">
        <f>IFERROR(VALUE(RIGHT(All_Opps[[#This Row],[Opportunity Name]],2)),"")</f>
        <v>2</v>
      </c>
      <c r="F3872" s="181">
        <f>IFERROR(("20"&amp;LEFT(All_Opps[[#This Row],[Opportunity Name]],2))*1,"")</f>
        <v>2026</v>
      </c>
      <c r="G3872" s="181" t="str">
        <f>MID(All_Opps[[#This Row],[Opportunity Name]],3,2)</f>
        <v>12</v>
      </c>
      <c r="H3872" s="181" t="str">
        <f>LEFT(All_Opps[[#This Row],[Opportunity Name]],7)</f>
        <v>2612-03</v>
      </c>
      <c r="I3872" s="181" t="str" cm="1">
        <f t="array" ref="I38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872" s="181" t="str">
        <f>YEAR(All_Opps[[#This Row],[Close_Date]])&amp;"-"&amp;TEXT(MONTH(All_Opps[[#This Row],[Close_Date]]),"00")</f>
        <v>2025-04</v>
      </c>
      <c r="K3872" s="182">
        <f>All_Opps[[#This Row],[Created Date2]]*1</f>
        <v>45713</v>
      </c>
      <c r="L3872" s="183">
        <f>YEAR(All_Opps[[#This Row],[Created_Date]])</f>
        <v>2025</v>
      </c>
      <c r="M3872" s="184">
        <f>WEEKNUM(All_Opps[[#This Row],[Created_Date]],16)</f>
        <v>9</v>
      </c>
      <c r="N3872" s="182">
        <f>All_Opps[[#This Row],[Close Date]]*1</f>
        <v>45777</v>
      </c>
      <c r="O3872" s="185">
        <f>YEAR(All_Opps[[#This Row],[Close_Date]])</f>
        <v>2025</v>
      </c>
      <c r="P3872" s="183">
        <f>MONTH(All_Opps[[#This Row],[Close Date]])</f>
        <v>4</v>
      </c>
      <c r="Q3872" s="181">
        <f>WEEKNUM(All_Opps[[#This Row],[Close Date]],1)</f>
        <v>18</v>
      </c>
      <c r="R387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72" s="5" t="s">
        <v>8057</v>
      </c>
      <c r="T3872" s="5" t="s">
        <v>8058</v>
      </c>
      <c r="U3872" s="14">
        <v>45777</v>
      </c>
      <c r="V3872" s="360" t="s">
        <v>20</v>
      </c>
      <c r="W3872" s="343">
        <v>0</v>
      </c>
      <c r="X3872" s="5" t="s">
        <v>11</v>
      </c>
      <c r="Y3872" s="4" t="s">
        <v>328</v>
      </c>
      <c r="Z3872" s="68">
        <v>45713</v>
      </c>
    </row>
    <row r="3873" spans="1:26" ht="12.75" x14ac:dyDescent="0.35">
      <c r="A38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3873" s="181" t="str">
        <f>IF(All_Opps[[#This Row],[WeekMod]]&lt;&gt;"",CONCATENATE(All_Opps[[#This Row],[Opp Year]],"-",TEXT(All_Opps[[#This Row],[WeekMod]],"00#")),"")</f>
        <v>2026-019</v>
      </c>
      <c r="C38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3873" s="181" t="str">
        <f>CONCATENATE(All_Opps[[#This Row],[Opp Year]],"-",TEXT(All_Opps[[#This Row],[Week]],"00#"))</f>
        <v>2026-019</v>
      </c>
      <c r="E3873" s="181">
        <f>IFERROR(VALUE(RIGHT(All_Opps[[#This Row],[Opportunity Name]],2)),"")</f>
        <v>2</v>
      </c>
      <c r="F3873" s="181">
        <f>IFERROR(("20"&amp;LEFT(All_Opps[[#This Row],[Opportunity Name]],2))*1,"")</f>
        <v>2026</v>
      </c>
      <c r="G3873" s="181" t="str">
        <f>MID(All_Opps[[#This Row],[Opportunity Name]],3,2)</f>
        <v>01</v>
      </c>
      <c r="H3873" s="181" t="str">
        <f>LEFT(All_Opps[[#This Row],[Opportunity Name]],7)</f>
        <v>2601-04</v>
      </c>
      <c r="I3873" s="181" t="str" cm="1">
        <f t="array" ref="I38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73" s="181" t="str">
        <f>YEAR(All_Opps[[#This Row],[Close_Date]])&amp;"-"&amp;TEXT(MONTH(All_Opps[[#This Row],[Close_Date]]),"00")</f>
        <v>2025-05</v>
      </c>
      <c r="K3873" s="182">
        <f>All_Opps[[#This Row],[Created Date2]]*1</f>
        <v>45781</v>
      </c>
      <c r="L3873" s="183">
        <f>YEAR(All_Opps[[#This Row],[Created_Date]])</f>
        <v>2025</v>
      </c>
      <c r="M3873" s="184">
        <f>WEEKNUM(All_Opps[[#This Row],[Created_Date]],16)</f>
        <v>19</v>
      </c>
      <c r="N3873" s="182">
        <f>All_Opps[[#This Row],[Close Date]]*1</f>
        <v>45783</v>
      </c>
      <c r="O3873" s="185">
        <f>YEAR(All_Opps[[#This Row],[Close_Date]])</f>
        <v>2025</v>
      </c>
      <c r="P3873" s="183">
        <f>MONTH(All_Opps[[#This Row],[Close Date]])</f>
        <v>5</v>
      </c>
      <c r="Q3873" s="181">
        <f>WEEKNUM(All_Opps[[#This Row],[Close Date]],1)</f>
        <v>19</v>
      </c>
      <c r="R387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242</v>
      </c>
      <c r="S3873" s="5" t="s">
        <v>8059</v>
      </c>
      <c r="T3873" s="5" t="s">
        <v>8060</v>
      </c>
      <c r="U3873" s="14">
        <v>45783</v>
      </c>
      <c r="V3873" s="360" t="s">
        <v>19</v>
      </c>
      <c r="W3873" s="343">
        <v>48561</v>
      </c>
      <c r="X3873" s="5" t="s">
        <v>13</v>
      </c>
      <c r="Y3873" s="4" t="s">
        <v>328</v>
      </c>
      <c r="Z3873" s="68">
        <v>45781</v>
      </c>
    </row>
    <row r="3874" spans="1:26" ht="12.75" x14ac:dyDescent="0.35">
      <c r="A3874" s="22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3874" s="221" t="str">
        <f>IF(All_Opps[[#This Row],[WeekMod]]&lt;&gt;"",CONCATENATE(All_Opps[[#This Row],[Opp Year]],"-",TEXT(All_Opps[[#This Row],[WeekMod]],"00#")),"")</f>
        <v>2025-070</v>
      </c>
      <c r="C3874" s="22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3874" s="221" t="str">
        <f>CONCATENATE(All_Opps[[#This Row],[Opp Year]],"-",TEXT(All_Opps[[#This Row],[Week]],"00#"))</f>
        <v>2025-070</v>
      </c>
      <c r="E3874" s="221">
        <f>IFERROR(VALUE(RIGHT(All_Opps[[#This Row],[Opportunity Name]],2)),"")</f>
        <v>1</v>
      </c>
      <c r="F3874" s="221">
        <f>IFERROR(("20"&amp;LEFT(All_Opps[[#This Row],[Opportunity Name]],2))*1,"")</f>
        <v>2025</v>
      </c>
      <c r="G3874" s="221" t="str">
        <f>MID(All_Opps[[#This Row],[Opportunity Name]],3,2)</f>
        <v>07</v>
      </c>
      <c r="H3874" s="221" t="str">
        <f>LEFT(All_Opps[[#This Row],[Opportunity Name]],7)</f>
        <v>2507 Ro</v>
      </c>
      <c r="I3874" s="221" t="str" cm="1">
        <f t="array" ref="I38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74" s="221" t="str">
        <f>YEAR(All_Opps[[#This Row],[Close_Date]])&amp;"-"&amp;TEXT(MONTH(All_Opps[[#This Row],[Close_Date]]),"00")</f>
        <v>2025-04</v>
      </c>
      <c r="K3874" s="222">
        <f>All_Opps[[#This Row],[Created Date2]]*1</f>
        <v>45760</v>
      </c>
      <c r="L3874" s="223">
        <f>YEAR(All_Opps[[#This Row],[Created_Date]])</f>
        <v>2025</v>
      </c>
      <c r="M3874" s="224">
        <f>WEEKNUM(All_Opps[[#This Row],[Created_Date]],16)</f>
        <v>16</v>
      </c>
      <c r="N3874" s="222">
        <f>All_Opps[[#This Row],[Close Date]]*1</f>
        <v>45775</v>
      </c>
      <c r="O3874" s="225">
        <f>YEAR(All_Opps[[#This Row],[Close_Date]])</f>
        <v>2025</v>
      </c>
      <c r="P3874" s="223">
        <f>MONTH(All_Opps[[#This Row],[Close Date]])</f>
        <v>4</v>
      </c>
      <c r="Q3874" s="221">
        <f>WEEKNUM(All_Opps[[#This Row],[Close Date]],1)</f>
        <v>18</v>
      </c>
      <c r="R3874" s="22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74" s="33" t="s">
        <v>8061</v>
      </c>
      <c r="T3874" s="33" t="s">
        <v>8062</v>
      </c>
      <c r="U3874" s="69">
        <v>45775</v>
      </c>
      <c r="V3874" s="355" t="s">
        <v>18</v>
      </c>
      <c r="W3874" s="34">
        <v>42178</v>
      </c>
      <c r="X3874" s="33" t="s">
        <v>14</v>
      </c>
      <c r="Y3874" s="33" t="s">
        <v>7055</v>
      </c>
      <c r="Z3874" s="69">
        <v>45760</v>
      </c>
    </row>
    <row r="3875" spans="1:26" ht="12.75" x14ac:dyDescent="0.35">
      <c r="A38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3875" s="181" t="str">
        <f>IF(All_Opps[[#This Row],[WeekMod]]&lt;&gt;"",CONCATENATE(All_Opps[[#This Row],[Opp Year]],"-",TEXT(All_Opps[[#This Row],[WeekMod]],"00#")),"")</f>
        <v>2025-077</v>
      </c>
      <c r="C38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3875" s="181" t="str">
        <f>CONCATENATE(All_Opps[[#This Row],[Opp Year]],"-",TEXT(All_Opps[[#This Row],[Week]],"00#"))</f>
        <v>2025-077</v>
      </c>
      <c r="E3875" s="181">
        <f>IFERROR(VALUE(RIGHT(All_Opps[[#This Row],[Opportunity Name]],2)),"")</f>
        <v>4</v>
      </c>
      <c r="F3875" s="181">
        <f>IFERROR(("20"&amp;LEFT(All_Opps[[#This Row],[Opportunity Name]],2))*1,"")</f>
        <v>2025</v>
      </c>
      <c r="G3875" s="181" t="str">
        <f>MID(All_Opps[[#This Row],[Opportunity Name]],3,2)</f>
        <v>10</v>
      </c>
      <c r="H3875" s="181" t="str">
        <f>LEFT(All_Opps[[#This Row],[Opportunity Name]],7)</f>
        <v>2510 Za</v>
      </c>
      <c r="I3875" s="181" t="str" cm="1">
        <f t="array" ref="I38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75" s="181" t="str">
        <f>YEAR(All_Opps[[#This Row],[Close_Date]])&amp;"-"&amp;TEXT(MONTH(All_Opps[[#This Row],[Close_Date]]),"00")</f>
        <v>2025-06</v>
      </c>
      <c r="K3875" s="182">
        <f>All_Opps[[#This Row],[Created Date2]]*1</f>
        <v>45816</v>
      </c>
      <c r="L3875" s="183">
        <f>YEAR(All_Opps[[#This Row],[Created_Date]])</f>
        <v>2025</v>
      </c>
      <c r="M3875" s="184">
        <f>WEEKNUM(All_Opps[[#This Row],[Created_Date]],16)</f>
        <v>24</v>
      </c>
      <c r="N3875" s="182">
        <f>All_Opps[[#This Row],[Close Date]]*1</f>
        <v>45828</v>
      </c>
      <c r="O3875" s="185">
        <f>YEAR(All_Opps[[#This Row],[Close_Date]])</f>
        <v>2025</v>
      </c>
      <c r="P3875" s="183">
        <f>MONTH(All_Opps[[#This Row],[Close Date]])</f>
        <v>6</v>
      </c>
      <c r="Q3875" s="181">
        <f>WEEKNUM(All_Opps[[#This Row],[Close Date]],1)</f>
        <v>25</v>
      </c>
      <c r="R387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75" s="5" t="s">
        <v>8063</v>
      </c>
      <c r="T3875" s="5" t="s">
        <v>8064</v>
      </c>
      <c r="U3875" s="14">
        <v>45828</v>
      </c>
      <c r="V3875" s="360" t="s">
        <v>18</v>
      </c>
      <c r="W3875" s="343">
        <v>113072</v>
      </c>
      <c r="X3875" s="5" t="s">
        <v>13</v>
      </c>
      <c r="Y3875" s="4" t="s">
        <v>328</v>
      </c>
      <c r="Z3875" s="68">
        <v>45816</v>
      </c>
    </row>
    <row r="3876" spans="1:26" ht="12.75" x14ac:dyDescent="0.35">
      <c r="A38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876" s="181" t="str">
        <f>IF(All_Opps[[#This Row],[WeekMod]]&lt;&gt;"",CONCATENATE(All_Opps[[#This Row],[Opp Year]],"-",TEXT(All_Opps[[#This Row],[WeekMod]],"00#")),"")</f>
        <v>2025-073</v>
      </c>
      <c r="C38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876" s="181" t="str">
        <f>CONCATENATE(All_Opps[[#This Row],[Opp Year]],"-",TEXT(All_Opps[[#This Row],[Week]],"00#"))</f>
        <v>2025-073</v>
      </c>
      <c r="E3876" s="181">
        <f>IFERROR(VALUE(RIGHT(All_Opps[[#This Row],[Opportunity Name]],2)),"")</f>
        <v>2</v>
      </c>
      <c r="F3876" s="181">
        <f>IFERROR(("20"&amp;LEFT(All_Opps[[#This Row],[Opportunity Name]],2))*1,"")</f>
        <v>2025</v>
      </c>
      <c r="G3876" s="181" t="str">
        <f>MID(All_Opps[[#This Row],[Opportunity Name]],3,2)</f>
        <v>06</v>
      </c>
      <c r="H3876" s="181" t="str">
        <f>LEFT(All_Opps[[#This Row],[Opportunity Name]],7)</f>
        <v>2506 Ya</v>
      </c>
      <c r="I3876" s="181" t="str" cm="1">
        <f t="array" ref="I38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76" s="181" t="str">
        <f>YEAR(All_Opps[[#This Row],[Close_Date]])&amp;"-"&amp;TEXT(MONTH(All_Opps[[#This Row],[Close_Date]]),"00")</f>
        <v>2025-05</v>
      </c>
      <c r="K3876" s="182">
        <f>All_Opps[[#This Row],[Created Date2]]*1</f>
        <v>45784</v>
      </c>
      <c r="L3876" s="183">
        <f>YEAR(All_Opps[[#This Row],[Created_Date]])</f>
        <v>2025</v>
      </c>
      <c r="M3876" s="184">
        <f>WEEKNUM(All_Opps[[#This Row],[Created_Date]],16)</f>
        <v>19</v>
      </c>
      <c r="N3876" s="182">
        <f>All_Opps[[#This Row],[Close Date]]*1</f>
        <v>45800</v>
      </c>
      <c r="O3876" s="185">
        <f>YEAR(All_Opps[[#This Row],[Close_Date]])</f>
        <v>2025</v>
      </c>
      <c r="P3876" s="183">
        <f>MONTH(All_Opps[[#This Row],[Close Date]])</f>
        <v>5</v>
      </c>
      <c r="Q3876" s="181">
        <f>WEEKNUM(All_Opps[[#This Row],[Close Date]],1)</f>
        <v>21</v>
      </c>
      <c r="R38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76" s="4" t="s">
        <v>8065</v>
      </c>
      <c r="T3876" s="4" t="s">
        <v>8066</v>
      </c>
      <c r="U3876" s="68">
        <v>45800</v>
      </c>
      <c r="V3876" s="347" t="s">
        <v>18</v>
      </c>
      <c r="W3876" s="9">
        <v>97103</v>
      </c>
      <c r="X3876" s="4" t="s">
        <v>13</v>
      </c>
      <c r="Y3876" s="4" t="s">
        <v>7055</v>
      </c>
      <c r="Z3876" s="68">
        <v>45784</v>
      </c>
    </row>
    <row r="3877" spans="1:26" ht="12.75" x14ac:dyDescent="0.35">
      <c r="A38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3877" s="181" t="str">
        <f>IF(All_Opps[[#This Row],[WeekMod]]&lt;&gt;"",CONCATENATE(All_Opps[[#This Row],[Opp Year]],"-",TEXT(All_Opps[[#This Row],[WeekMod]],"00#")),"")</f>
        <v>2026-021</v>
      </c>
      <c r="C38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3877" s="181" t="str">
        <f>CONCATENATE(All_Opps[[#This Row],[Opp Year]],"-",TEXT(All_Opps[[#This Row],[Week]],"00#"))</f>
        <v>2026-021</v>
      </c>
      <c r="E3877" s="181">
        <f>IFERROR(VALUE(RIGHT(All_Opps[[#This Row],[Opportunity Name]],2)),"")</f>
        <v>4</v>
      </c>
      <c r="F3877" s="181">
        <f>IFERROR(("20"&amp;LEFT(All_Opps[[#This Row],[Opportunity Name]],2))*1,"")</f>
        <v>2026</v>
      </c>
      <c r="G3877" s="181" t="str">
        <f>MID(All_Opps[[#This Row],[Opportunity Name]],3,2)</f>
        <v>05</v>
      </c>
      <c r="H3877" s="181" t="str">
        <f>LEFT(All_Opps[[#This Row],[Opportunity Name]],7)</f>
        <v>2605 La</v>
      </c>
      <c r="I3877" s="181" t="str" cm="1">
        <f t="array" ref="I38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77" s="181" t="str">
        <f>YEAR(All_Opps[[#This Row],[Close_Date]])&amp;"-"&amp;TEXT(MONTH(All_Opps[[#This Row],[Close_Date]]),"00")</f>
        <v>2025-05</v>
      </c>
      <c r="K3877" s="182">
        <f>All_Opps[[#This Row],[Created Date2]]*1</f>
        <v>45761</v>
      </c>
      <c r="L3877" s="183">
        <f>YEAR(All_Opps[[#This Row],[Created_Date]])</f>
        <v>2025</v>
      </c>
      <c r="M3877" s="184">
        <f>WEEKNUM(All_Opps[[#This Row],[Created_Date]],16)</f>
        <v>16</v>
      </c>
      <c r="N3877" s="182">
        <f>All_Opps[[#This Row],[Close Date]]*1</f>
        <v>45796</v>
      </c>
      <c r="O3877" s="185">
        <f>YEAR(All_Opps[[#This Row],[Close_Date]])</f>
        <v>2025</v>
      </c>
      <c r="P3877" s="183">
        <f>MONTH(All_Opps[[#This Row],[Close Date]])</f>
        <v>5</v>
      </c>
      <c r="Q3877" s="181">
        <f>WEEKNUM(All_Opps[[#This Row],[Close Date]],1)</f>
        <v>21</v>
      </c>
      <c r="R387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77" s="5" t="s">
        <v>8067</v>
      </c>
      <c r="T3877" s="5" t="s">
        <v>8068</v>
      </c>
      <c r="U3877" s="14">
        <v>45796</v>
      </c>
      <c r="V3877" s="360" t="s">
        <v>21</v>
      </c>
      <c r="W3877" s="343">
        <v>146641</v>
      </c>
      <c r="X3877" s="5" t="s">
        <v>6</v>
      </c>
      <c r="Y3877" s="4" t="s">
        <v>328</v>
      </c>
      <c r="Z3877" s="68">
        <v>45761</v>
      </c>
    </row>
    <row r="3878" spans="1:26" ht="12.75" x14ac:dyDescent="0.35">
      <c r="A38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3878" s="181" t="str">
        <f>IF(All_Opps[[#This Row],[WeekMod]]&lt;&gt;"",CONCATENATE(All_Opps[[#This Row],[Opp Year]],"-",TEXT(All_Opps[[#This Row],[WeekMod]],"00#")),"")</f>
        <v>2026-026</v>
      </c>
      <c r="C38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3878" s="181" t="str">
        <f>CONCATENATE(All_Opps[[#This Row],[Opp Year]],"-",TEXT(All_Opps[[#This Row],[Week]],"00#"))</f>
        <v>2026-026</v>
      </c>
      <c r="E3878" s="181">
        <f>IFERROR(VALUE(RIGHT(All_Opps[[#This Row],[Opportunity Name]],2)),"")</f>
        <v>4</v>
      </c>
      <c r="F3878" s="181">
        <f>IFERROR(("20"&amp;LEFT(All_Opps[[#This Row],[Opportunity Name]],2))*1,"")</f>
        <v>2026</v>
      </c>
      <c r="G3878" s="181" t="str">
        <f>MID(All_Opps[[#This Row],[Opportunity Name]],3,2)</f>
        <v>06</v>
      </c>
      <c r="H3878" s="181" t="str">
        <f>LEFT(All_Opps[[#This Row],[Opportunity Name]],7)</f>
        <v>2606 We</v>
      </c>
      <c r="I3878" s="181" t="str" cm="1">
        <f t="array" ref="I38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78" s="181" t="str">
        <f>YEAR(All_Opps[[#This Row],[Close_Date]])&amp;"-"&amp;TEXT(MONTH(All_Opps[[#This Row],[Close_Date]]),"00")</f>
        <v>2025-06</v>
      </c>
      <c r="K3878" s="182">
        <f>All_Opps[[#This Row],[Created Date2]]*1</f>
        <v>45833</v>
      </c>
      <c r="L3878" s="183">
        <f>YEAR(All_Opps[[#This Row],[Created_Date]])</f>
        <v>2025</v>
      </c>
      <c r="M3878" s="184">
        <f>WEEKNUM(All_Opps[[#This Row],[Created_Date]],16)</f>
        <v>26</v>
      </c>
      <c r="N3878" s="182">
        <f>All_Opps[[#This Row],[Close Date]]*1</f>
        <v>45835</v>
      </c>
      <c r="O3878" s="185">
        <f>YEAR(All_Opps[[#This Row],[Close_Date]])</f>
        <v>2025</v>
      </c>
      <c r="P3878" s="183">
        <f>MONTH(All_Opps[[#This Row],[Close Date]])</f>
        <v>6</v>
      </c>
      <c r="Q3878" s="181">
        <f>WEEKNUM(All_Opps[[#This Row],[Close Date]],1)</f>
        <v>26</v>
      </c>
      <c r="R387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78" s="5" t="s">
        <v>8069</v>
      </c>
      <c r="T3878" s="5" t="s">
        <v>8070</v>
      </c>
      <c r="U3878" s="14">
        <v>45835</v>
      </c>
      <c r="V3878" s="360" t="s">
        <v>18</v>
      </c>
      <c r="W3878" s="343">
        <v>132567</v>
      </c>
      <c r="X3878" s="5" t="s">
        <v>15</v>
      </c>
      <c r="Y3878" s="4" t="s">
        <v>328</v>
      </c>
      <c r="Z3878" s="68">
        <v>45833</v>
      </c>
    </row>
    <row r="3879" spans="1:26" ht="12.75" x14ac:dyDescent="0.35">
      <c r="A38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3879" s="181" t="str">
        <f>IF(All_Opps[[#This Row],[WeekMod]]&lt;&gt;"",CONCATENATE(All_Opps[[#This Row],[Opp Year]],"-",TEXT(All_Opps[[#This Row],[WeekMod]],"00#")),"")</f>
        <v>2026-019</v>
      </c>
      <c r="C38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3879" s="181" t="str">
        <f>CONCATENATE(All_Opps[[#This Row],[Opp Year]],"-",TEXT(All_Opps[[#This Row],[Week]],"00#"))</f>
        <v>2026-019</v>
      </c>
      <c r="E3879" s="181">
        <f>IFERROR(VALUE(RIGHT(All_Opps[[#This Row],[Opportunity Name]],2)),"")</f>
        <v>5</v>
      </c>
      <c r="F3879" s="181">
        <f>IFERROR(("20"&amp;LEFT(All_Opps[[#This Row],[Opportunity Name]],2))*1,"")</f>
        <v>2026</v>
      </c>
      <c r="G3879" s="181" t="str">
        <f>MID(All_Opps[[#This Row],[Opportunity Name]],3,2)</f>
        <v>05</v>
      </c>
      <c r="H3879" s="181" t="str">
        <f>LEFT(All_Opps[[#This Row],[Opportunity Name]],7)</f>
        <v>2605-07</v>
      </c>
      <c r="I3879" s="181" t="str" cm="1">
        <f t="array" ref="I38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79" s="181" t="str">
        <f>YEAR(All_Opps[[#This Row],[Close_Date]])&amp;"-"&amp;TEXT(MONTH(All_Opps[[#This Row],[Close_Date]]),"00")</f>
        <v>2025-05</v>
      </c>
      <c r="K3879" s="182">
        <f>All_Opps[[#This Row],[Created Date2]]*1</f>
        <v>45765</v>
      </c>
      <c r="L3879" s="183">
        <f>YEAR(All_Opps[[#This Row],[Created_Date]])</f>
        <v>2025</v>
      </c>
      <c r="M3879" s="184">
        <f>WEEKNUM(All_Opps[[#This Row],[Created_Date]],16)</f>
        <v>16</v>
      </c>
      <c r="N3879" s="182">
        <f>All_Opps[[#This Row],[Close Date]]*1</f>
        <v>45783</v>
      </c>
      <c r="O3879" s="185">
        <f>YEAR(All_Opps[[#This Row],[Close_Date]])</f>
        <v>2025</v>
      </c>
      <c r="P3879" s="183">
        <f>MONTH(All_Opps[[#This Row],[Close Date]])</f>
        <v>5</v>
      </c>
      <c r="Q3879" s="181">
        <f>WEEKNUM(All_Opps[[#This Row],[Close Date]],1)</f>
        <v>19</v>
      </c>
      <c r="R387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378</v>
      </c>
      <c r="S3879" s="5" t="s">
        <v>8071</v>
      </c>
      <c r="T3879" s="5" t="s">
        <v>8072</v>
      </c>
      <c r="U3879" s="14">
        <v>45783</v>
      </c>
      <c r="V3879" s="360" t="s">
        <v>19</v>
      </c>
      <c r="W3879" s="343">
        <v>359916</v>
      </c>
      <c r="X3879" s="5" t="s">
        <v>13</v>
      </c>
      <c r="Y3879" s="4" t="s">
        <v>328</v>
      </c>
      <c r="Z3879" s="68">
        <v>45765</v>
      </c>
    </row>
    <row r="3880" spans="1:26" ht="12.75" x14ac:dyDescent="0.35">
      <c r="A38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3880" s="181" t="str">
        <f>IF(All_Opps[[#This Row],[WeekMod]]&lt;&gt;"",CONCATENATE(All_Opps[[#This Row],[Opp Year]],"-",TEXT(All_Opps[[#This Row],[WeekMod]],"00#")),"")</f>
        <v>2025-076</v>
      </c>
      <c r="C38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3880" s="181" t="str">
        <f>CONCATENATE(All_Opps[[#This Row],[Opp Year]],"-",TEXT(All_Opps[[#This Row],[Week]],"00#"))</f>
        <v>2025-076</v>
      </c>
      <c r="E3880" s="181">
        <f>IFERROR(VALUE(RIGHT(All_Opps[[#This Row],[Opportunity Name]],2)),"")</f>
        <v>2</v>
      </c>
      <c r="F3880" s="181">
        <f>IFERROR(("20"&amp;LEFT(All_Opps[[#This Row],[Opportunity Name]],2))*1,"")</f>
        <v>2025</v>
      </c>
      <c r="G3880" s="181" t="str">
        <f>MID(All_Opps[[#This Row],[Opportunity Name]],3,2)</f>
        <v>08</v>
      </c>
      <c r="H3880" s="181" t="str">
        <f>LEFT(All_Opps[[#This Row],[Opportunity Name]],7)</f>
        <v>2508 Pr</v>
      </c>
      <c r="I3880" s="181" t="str" cm="1">
        <f t="array" ref="I38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80" s="181" t="str">
        <f>YEAR(All_Opps[[#This Row],[Close_Date]])&amp;"-"&amp;TEXT(MONTH(All_Opps[[#This Row],[Close_Date]]),"00")</f>
        <v>2025-06</v>
      </c>
      <c r="K3880" s="182">
        <f>All_Opps[[#This Row],[Created Date2]]*1</f>
        <v>45807</v>
      </c>
      <c r="L3880" s="183">
        <f>YEAR(All_Opps[[#This Row],[Created_Date]])</f>
        <v>2025</v>
      </c>
      <c r="M3880" s="184">
        <f>WEEKNUM(All_Opps[[#This Row],[Created_Date]],16)</f>
        <v>22</v>
      </c>
      <c r="N3880" s="182">
        <f>All_Opps[[#This Row],[Close Date]]*1</f>
        <v>45820</v>
      </c>
      <c r="O3880" s="185">
        <f>YEAR(All_Opps[[#This Row],[Close_Date]])</f>
        <v>2025</v>
      </c>
      <c r="P3880" s="183">
        <f>MONTH(All_Opps[[#This Row],[Close Date]])</f>
        <v>6</v>
      </c>
      <c r="Q3880" s="181">
        <f>WEEKNUM(All_Opps[[#This Row],[Close Date]],1)</f>
        <v>24</v>
      </c>
      <c r="R388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80" s="5" t="s">
        <v>8073</v>
      </c>
      <c r="T3880" s="5" t="s">
        <v>8074</v>
      </c>
      <c r="U3880" s="14">
        <v>45820</v>
      </c>
      <c r="V3880" s="360" t="s">
        <v>18</v>
      </c>
      <c r="W3880" s="343">
        <v>75393</v>
      </c>
      <c r="X3880" s="5" t="s">
        <v>11</v>
      </c>
      <c r="Y3880" s="4" t="s">
        <v>328</v>
      </c>
      <c r="Z3880" s="68">
        <v>45807</v>
      </c>
    </row>
    <row r="3881" spans="1:26" ht="12.75" x14ac:dyDescent="0.35">
      <c r="A3881" s="24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3881" s="246" t="str">
        <f>IF(All_Opps[[#This Row],[WeekMod]]&lt;&gt;"",CONCATENATE(All_Opps[[#This Row],[Opp Year]],"-",TEXT(All_Opps[[#This Row],[WeekMod]],"00#")),"")</f>
        <v>2025-077</v>
      </c>
      <c r="C3881" s="24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3881" s="246" t="str">
        <f>CONCATENATE(All_Opps[[#This Row],[Opp Year]],"-",TEXT(All_Opps[[#This Row],[Week]],"00#"))</f>
        <v>2025-077</v>
      </c>
      <c r="E3881" s="246">
        <f>IFERROR(VALUE(RIGHT(All_Opps[[#This Row],[Opportunity Name]],2)),"")</f>
        <v>5</v>
      </c>
      <c r="F3881" s="246">
        <f>IFERROR(("20"&amp;LEFT(All_Opps[[#This Row],[Opportunity Name]],2))*1,"")</f>
        <v>2025</v>
      </c>
      <c r="G3881" s="246" t="str">
        <f>MID(All_Opps[[#This Row],[Opportunity Name]],3,2)</f>
        <v>08</v>
      </c>
      <c r="H3881" s="246" t="str">
        <f>LEFT(All_Opps[[#This Row],[Opportunity Name]],7)</f>
        <v>2508 Ho</v>
      </c>
      <c r="I3881" s="246" t="str" cm="1">
        <f t="array" ref="I38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81" s="246" t="str">
        <f>YEAR(All_Opps[[#This Row],[Close_Date]])&amp;"-"&amp;TEXT(MONTH(All_Opps[[#This Row],[Close_Date]]),"00")</f>
        <v>2025-06</v>
      </c>
      <c r="K3881" s="247">
        <f>All_Opps[[#This Row],[Created Date2]]*1</f>
        <v>45823</v>
      </c>
      <c r="L3881" s="248">
        <f>YEAR(All_Opps[[#This Row],[Created_Date]])</f>
        <v>2025</v>
      </c>
      <c r="M3881" s="249">
        <f>WEEKNUM(All_Opps[[#This Row],[Created_Date]],16)</f>
        <v>25</v>
      </c>
      <c r="N3881" s="247">
        <f>All_Opps[[#This Row],[Close Date]]*1</f>
        <v>45829</v>
      </c>
      <c r="O3881" s="250">
        <f>YEAR(All_Opps[[#This Row],[Close_Date]])</f>
        <v>2025</v>
      </c>
      <c r="P3881" s="248">
        <f>MONTH(All_Opps[[#This Row],[Close Date]])</f>
        <v>6</v>
      </c>
      <c r="Q3881" s="246">
        <f>WEEKNUM(All_Opps[[#This Row],[Close Date]],1)</f>
        <v>25</v>
      </c>
      <c r="R3881" s="24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81" s="20" t="s">
        <v>8075</v>
      </c>
      <c r="T3881" s="20" t="s">
        <v>8076</v>
      </c>
      <c r="U3881" s="75">
        <v>45829</v>
      </c>
      <c r="V3881" s="362" t="s">
        <v>18</v>
      </c>
      <c r="W3881" s="19">
        <v>18055</v>
      </c>
      <c r="X3881" s="20" t="s">
        <v>181</v>
      </c>
      <c r="Y3881" s="20" t="s">
        <v>1285</v>
      </c>
      <c r="Z3881" s="75">
        <v>45823</v>
      </c>
    </row>
    <row r="3882" spans="1:26" ht="12.75" x14ac:dyDescent="0.35">
      <c r="A38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3882" s="181" t="str">
        <f>IF(All_Opps[[#This Row],[WeekMod]]&lt;&gt;"",CONCATENATE(All_Opps[[#This Row],[Opp Year]],"-",TEXT(All_Opps[[#This Row],[WeekMod]],"00#")),"")</f>
        <v>2025-071</v>
      </c>
      <c r="C38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3882" s="181" t="str">
        <f>CONCATENATE(All_Opps[[#This Row],[Opp Year]],"-",TEXT(All_Opps[[#This Row],[Week]],"00#"))</f>
        <v>2025-071</v>
      </c>
      <c r="E3882" s="181">
        <f>IFERROR(VALUE(RIGHT(All_Opps[[#This Row],[Opportunity Name]],2)),"")</f>
        <v>2</v>
      </c>
      <c r="F3882" s="181">
        <f>IFERROR(("20"&amp;LEFT(All_Opps[[#This Row],[Opportunity Name]],2))*1,"")</f>
        <v>2025</v>
      </c>
      <c r="G3882" s="181" t="str">
        <f>MID(All_Opps[[#This Row],[Opportunity Name]],3,2)</f>
        <v>12</v>
      </c>
      <c r="H3882" s="181" t="str">
        <f>LEFT(All_Opps[[#This Row],[Opportunity Name]],7)</f>
        <v>2512-16</v>
      </c>
      <c r="I3882" s="181" t="str" cm="1">
        <f t="array" ref="I38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82" s="181" t="str">
        <f>YEAR(All_Opps[[#This Row],[Close_Date]])&amp;"-"&amp;TEXT(MONTH(All_Opps[[#This Row],[Close_Date]]),"00")</f>
        <v>2025-05</v>
      </c>
      <c r="K3882" s="182">
        <f>All_Opps[[#This Row],[Created Date2]]*1</f>
        <v>45782</v>
      </c>
      <c r="L3882" s="183">
        <f>YEAR(All_Opps[[#This Row],[Created_Date]])</f>
        <v>2025</v>
      </c>
      <c r="M3882" s="184">
        <f>WEEKNUM(All_Opps[[#This Row],[Created_Date]],16)</f>
        <v>19</v>
      </c>
      <c r="N3882" s="182">
        <f>All_Opps[[#This Row],[Close Date]]*1</f>
        <v>45787</v>
      </c>
      <c r="O3882" s="185">
        <f>YEAR(All_Opps[[#This Row],[Close_Date]])</f>
        <v>2025</v>
      </c>
      <c r="P3882" s="183">
        <f>MONTH(All_Opps[[#This Row],[Close Date]])</f>
        <v>5</v>
      </c>
      <c r="Q3882" s="181">
        <f>WEEKNUM(All_Opps[[#This Row],[Close Date]],1)</f>
        <v>19</v>
      </c>
      <c r="R388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210</v>
      </c>
      <c r="S3882" s="4" t="s">
        <v>8077</v>
      </c>
      <c r="T3882" s="4" t="s">
        <v>8078</v>
      </c>
      <c r="U3882" s="68">
        <v>45787</v>
      </c>
      <c r="V3882" s="347" t="s">
        <v>19</v>
      </c>
      <c r="W3882" s="9">
        <v>25125</v>
      </c>
      <c r="X3882" s="4" t="s">
        <v>13</v>
      </c>
      <c r="Y3882" s="4" t="s">
        <v>7055</v>
      </c>
      <c r="Z3882" s="68">
        <v>45782</v>
      </c>
    </row>
    <row r="3883" spans="1:26" ht="12.75" x14ac:dyDescent="0.35">
      <c r="A38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3883" s="181" t="str">
        <f>IF(All_Opps[[#This Row],[WeekMod]]&lt;&gt;"",CONCATENATE(All_Opps[[#This Row],[Opp Year]],"-",TEXT(All_Opps[[#This Row],[WeekMod]],"00#")),"")</f>
        <v>2026-023</v>
      </c>
      <c r="C38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3883" s="181" t="str">
        <f>CONCATENATE(All_Opps[[#This Row],[Opp Year]],"-",TEXT(All_Opps[[#This Row],[Week]],"00#"))</f>
        <v>2026-023</v>
      </c>
      <c r="E3883" s="181">
        <f>IFERROR(VALUE(RIGHT(All_Opps[[#This Row],[Opportunity Name]],2)),"")</f>
        <v>2</v>
      </c>
      <c r="F3883" s="181">
        <f>IFERROR(("20"&amp;LEFT(All_Opps[[#This Row],[Opportunity Name]],2))*1,"")</f>
        <v>2026</v>
      </c>
      <c r="G3883" s="181" t="str">
        <f>MID(All_Opps[[#This Row],[Opportunity Name]],3,2)</f>
        <v>05</v>
      </c>
      <c r="H3883" s="181" t="str">
        <f>LEFT(All_Opps[[#This Row],[Opportunity Name]],7)</f>
        <v>2605 Vo</v>
      </c>
      <c r="I3883" s="181" t="str" cm="1">
        <f t="array" ref="I38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83" s="181" t="str">
        <f>YEAR(All_Opps[[#This Row],[Close_Date]])&amp;"-"&amp;TEXT(MONTH(All_Opps[[#This Row],[Close_Date]]),"00")</f>
        <v>2025-06</v>
      </c>
      <c r="K3883" s="182">
        <f>All_Opps[[#This Row],[Created Date2]]*1</f>
        <v>45776</v>
      </c>
      <c r="L3883" s="183">
        <f>YEAR(All_Opps[[#This Row],[Created_Date]])</f>
        <v>2025</v>
      </c>
      <c r="M3883" s="184">
        <f>WEEKNUM(All_Opps[[#This Row],[Created_Date]],16)</f>
        <v>18</v>
      </c>
      <c r="N3883" s="182">
        <f>All_Opps[[#This Row],[Close Date]]*1</f>
        <v>45810</v>
      </c>
      <c r="O3883" s="185">
        <f>YEAR(All_Opps[[#This Row],[Close_Date]])</f>
        <v>2025</v>
      </c>
      <c r="P3883" s="183">
        <f>MONTH(All_Opps[[#This Row],[Close Date]])</f>
        <v>6</v>
      </c>
      <c r="Q3883" s="181">
        <f>WEEKNUM(All_Opps[[#This Row],[Close Date]],1)</f>
        <v>23</v>
      </c>
      <c r="R388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83" s="4" t="s">
        <v>8079</v>
      </c>
      <c r="T3883" s="4" t="s">
        <v>8080</v>
      </c>
      <c r="U3883" s="68">
        <v>45810</v>
      </c>
      <c r="V3883" s="347" t="s">
        <v>18</v>
      </c>
      <c r="W3883" s="9">
        <v>41144</v>
      </c>
      <c r="X3883" s="4" t="s">
        <v>11</v>
      </c>
      <c r="Y3883" s="4" t="s">
        <v>1285</v>
      </c>
      <c r="Z3883" s="68">
        <v>45776</v>
      </c>
    </row>
    <row r="3884" spans="1:26" ht="12.75" x14ac:dyDescent="0.35">
      <c r="A38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884" s="181" t="str">
        <f>IF(All_Opps[[#This Row],[WeekMod]]&lt;&gt;"",CONCATENATE(All_Opps[[#This Row],[Opp Year]],"-",TEXT(All_Opps[[#This Row],[WeekMod]],"00#")),"")</f>
        <v>2025-073</v>
      </c>
      <c r="C38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884" s="181" t="str">
        <f>CONCATENATE(All_Opps[[#This Row],[Opp Year]],"-",TEXT(All_Opps[[#This Row],[Week]],"00#"))</f>
        <v>2025-073</v>
      </c>
      <c r="E3884" s="181">
        <f>IFERROR(VALUE(RIGHT(All_Opps[[#This Row],[Opportunity Name]],2)),"")</f>
        <v>1</v>
      </c>
      <c r="F3884" s="181">
        <f>IFERROR(("20"&amp;LEFT(All_Opps[[#This Row],[Opportunity Name]],2))*1,"")</f>
        <v>2025</v>
      </c>
      <c r="G3884" s="181" t="str">
        <f>MID(All_Opps[[#This Row],[Opportunity Name]],3,2)</f>
        <v>07</v>
      </c>
      <c r="H3884" s="181" t="str">
        <f>LEFT(All_Opps[[#This Row],[Opportunity Name]],7)</f>
        <v>2507-22</v>
      </c>
      <c r="I3884" s="181" t="str" cm="1">
        <f t="array" ref="I38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84" s="181" t="str">
        <f>YEAR(All_Opps[[#This Row],[Close_Date]])&amp;"-"&amp;TEXT(MONTH(All_Opps[[#This Row],[Close_Date]]),"00")</f>
        <v>2025-05</v>
      </c>
      <c r="K3884" s="182">
        <f>All_Opps[[#This Row],[Created Date2]]*1</f>
        <v>45799</v>
      </c>
      <c r="L3884" s="183">
        <f>YEAR(All_Opps[[#This Row],[Created_Date]])</f>
        <v>2025</v>
      </c>
      <c r="M3884" s="184">
        <f>WEEKNUM(All_Opps[[#This Row],[Created_Date]],16)</f>
        <v>21</v>
      </c>
      <c r="N3884" s="182">
        <f>All_Opps[[#This Row],[Close Date]]*1</f>
        <v>45801</v>
      </c>
      <c r="O3884" s="185">
        <f>YEAR(All_Opps[[#This Row],[Close_Date]])</f>
        <v>2025</v>
      </c>
      <c r="P3884" s="183">
        <f>MONTH(All_Opps[[#This Row],[Close Date]])</f>
        <v>5</v>
      </c>
      <c r="Q3884" s="181">
        <f>WEEKNUM(All_Opps[[#This Row],[Close Date]],1)</f>
        <v>21</v>
      </c>
      <c r="R388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40</v>
      </c>
      <c r="S3884" s="4" t="s">
        <v>8081</v>
      </c>
      <c r="T3884" s="4" t="s">
        <v>8082</v>
      </c>
      <c r="U3884" s="68">
        <v>45801</v>
      </c>
      <c r="V3884" s="347" t="s">
        <v>19</v>
      </c>
      <c r="W3884" s="341">
        <v>27295</v>
      </c>
      <c r="X3884" s="4" t="s">
        <v>11</v>
      </c>
      <c r="Y3884" s="4" t="s">
        <v>1285</v>
      </c>
      <c r="Z3884" s="68">
        <v>45799</v>
      </c>
    </row>
    <row r="3885" spans="1:26" ht="12.75" x14ac:dyDescent="0.35">
      <c r="A38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3885" s="181" t="str">
        <f>IF(All_Opps[[#This Row],[WeekMod]]&lt;&gt;"",CONCATENATE(All_Opps[[#This Row],[Opp Year]],"-",TEXT(All_Opps[[#This Row],[WeekMod]],"00#")),"")</f>
        <v>2025-075</v>
      </c>
      <c r="C38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3885" s="181" t="str">
        <f>CONCATENATE(All_Opps[[#This Row],[Opp Year]],"-",TEXT(All_Opps[[#This Row],[Week]],"00#"))</f>
        <v>2025-075</v>
      </c>
      <c r="E3885" s="181">
        <f>IFERROR(VALUE(RIGHT(All_Opps[[#This Row],[Opportunity Name]],2)),"")</f>
        <v>1</v>
      </c>
      <c r="F3885" s="181">
        <f>IFERROR(("20"&amp;LEFT(All_Opps[[#This Row],[Opportunity Name]],2))*1,"")</f>
        <v>2025</v>
      </c>
      <c r="G3885" s="181" t="str">
        <f>MID(All_Opps[[#This Row],[Opportunity Name]],3,2)</f>
        <v>10</v>
      </c>
      <c r="H3885" s="181" t="str">
        <f>LEFT(All_Opps[[#This Row],[Opportunity Name]],7)</f>
        <v>2510-08</v>
      </c>
      <c r="I3885" s="181" t="str" cm="1">
        <f t="array" ref="I38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85" s="181" t="str">
        <f>YEAR(All_Opps[[#This Row],[Close_Date]])&amp;"-"&amp;TEXT(MONTH(All_Opps[[#This Row],[Close_Date]]),"00")</f>
        <v>2025-06</v>
      </c>
      <c r="K3885" s="182">
        <f>All_Opps[[#This Row],[Created Date2]]*1</f>
        <v>45808</v>
      </c>
      <c r="L3885" s="183">
        <f>YEAR(All_Opps[[#This Row],[Created_Date]])</f>
        <v>2025</v>
      </c>
      <c r="M3885" s="184">
        <f>WEEKNUM(All_Opps[[#This Row],[Created_Date]],16)</f>
        <v>23</v>
      </c>
      <c r="N3885" s="182">
        <f>All_Opps[[#This Row],[Close Date]]*1</f>
        <v>45811</v>
      </c>
      <c r="O3885" s="185">
        <f>YEAR(All_Opps[[#This Row],[Close_Date]])</f>
        <v>2025</v>
      </c>
      <c r="P3885" s="183">
        <f>MONTH(All_Opps[[#This Row],[Close Date]])</f>
        <v>6</v>
      </c>
      <c r="Q3885" s="181">
        <f>WEEKNUM(All_Opps[[#This Row],[Close Date]],1)</f>
        <v>23</v>
      </c>
      <c r="R388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123</v>
      </c>
      <c r="S3885" s="4" t="s">
        <v>8083</v>
      </c>
      <c r="T3885" s="4" t="s">
        <v>8084</v>
      </c>
      <c r="U3885" s="68">
        <v>45811</v>
      </c>
      <c r="V3885" s="347" t="s">
        <v>19</v>
      </c>
      <c r="W3885" s="9">
        <v>27230</v>
      </c>
      <c r="X3885" s="4" t="s">
        <v>13</v>
      </c>
      <c r="Y3885" s="4" t="s">
        <v>7055</v>
      </c>
      <c r="Z3885" s="68">
        <v>45808</v>
      </c>
    </row>
    <row r="3886" spans="1:26" ht="12.75" x14ac:dyDescent="0.35">
      <c r="A388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3886" s="181" t="str">
        <f>IF(All_Opps[[#This Row],[WeekMod]]&lt;&gt;"",CONCATENATE(All_Opps[[#This Row],[Opp Year]],"-",TEXT(All_Opps[[#This Row],[WeekMod]],"00#")),"")</f>
        <v>2026-020</v>
      </c>
      <c r="C38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3886" s="181" t="str">
        <f>CONCATENATE(All_Opps[[#This Row],[Opp Year]],"-",TEXT(All_Opps[[#This Row],[Week]],"00#"))</f>
        <v>2026-020</v>
      </c>
      <c r="E3886" s="181">
        <f>IFERROR(VALUE(RIGHT(All_Opps[[#This Row],[Opportunity Name]],2)),"")</f>
        <v>2</v>
      </c>
      <c r="F3886" s="181">
        <f>IFERROR(("20"&amp;LEFT(All_Opps[[#This Row],[Opportunity Name]],2))*1,"")</f>
        <v>2026</v>
      </c>
      <c r="G3886" s="181" t="str">
        <f>MID(All_Opps[[#This Row],[Opportunity Name]],3,2)</f>
        <v>04</v>
      </c>
      <c r="H3886" s="181" t="str">
        <f>LEFT(All_Opps[[#This Row],[Opportunity Name]],7)</f>
        <v>2604-02</v>
      </c>
      <c r="I3886" s="181" t="str" cm="1">
        <f t="array" ref="I38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86" s="181" t="str">
        <f>YEAR(All_Opps[[#This Row],[Close_Date]])&amp;"-"&amp;TEXT(MONTH(All_Opps[[#This Row],[Close_Date]]),"00")</f>
        <v>2025-05</v>
      </c>
      <c r="K3886" s="182">
        <f>All_Opps[[#This Row],[Created Date2]]*1</f>
        <v>45790</v>
      </c>
      <c r="L3886" s="183">
        <f>YEAR(All_Opps[[#This Row],[Created_Date]])</f>
        <v>2025</v>
      </c>
      <c r="M3886" s="184">
        <f>WEEKNUM(All_Opps[[#This Row],[Created_Date]],16)</f>
        <v>20</v>
      </c>
      <c r="N3886" s="182">
        <f>All_Opps[[#This Row],[Close Date]]*1</f>
        <v>45792</v>
      </c>
      <c r="O3886" s="185">
        <f>YEAR(All_Opps[[#This Row],[Close_Date]])</f>
        <v>2025</v>
      </c>
      <c r="P3886" s="183">
        <f>MONTH(All_Opps[[#This Row],[Close Date]])</f>
        <v>5</v>
      </c>
      <c r="Q3886" s="181">
        <f>WEEKNUM(All_Opps[[#This Row],[Close Date]],1)</f>
        <v>20</v>
      </c>
      <c r="R388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323</v>
      </c>
      <c r="S3886" s="4" t="s">
        <v>8085</v>
      </c>
      <c r="T3886" s="4" t="s">
        <v>8086</v>
      </c>
      <c r="U3886" s="68">
        <v>45792</v>
      </c>
      <c r="V3886" s="347" t="s">
        <v>19</v>
      </c>
      <c r="W3886" s="342">
        <v>204331</v>
      </c>
      <c r="X3886" s="4" t="s">
        <v>24</v>
      </c>
      <c r="Y3886" s="4" t="s">
        <v>328</v>
      </c>
      <c r="Z3886" s="68">
        <v>45790</v>
      </c>
    </row>
    <row r="3887" spans="1:26" ht="12.75" x14ac:dyDescent="0.35">
      <c r="A38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3887" s="181" t="str">
        <f>IF(All_Opps[[#This Row],[WeekMod]]&lt;&gt;"",CONCATENATE(All_Opps[[#This Row],[Opp Year]],"-",TEXT(All_Opps[[#This Row],[WeekMod]],"00#")),"")</f>
        <v>2026-025</v>
      </c>
      <c r="C38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3887" s="181" t="str">
        <f>CONCATENATE(All_Opps[[#This Row],[Opp Year]],"-",TEXT(All_Opps[[#This Row],[Week]],"00#"))</f>
        <v>2026-025</v>
      </c>
      <c r="E3887" s="181">
        <f>IFERROR(VALUE(RIGHT(All_Opps[[#This Row],[Opportunity Name]],2)),"")</f>
        <v>5</v>
      </c>
      <c r="F3887" s="181">
        <f>IFERROR(("20"&amp;LEFT(All_Opps[[#This Row],[Opportunity Name]],2))*1,"")</f>
        <v>2026</v>
      </c>
      <c r="G3887" s="181" t="str">
        <f>MID(All_Opps[[#This Row],[Opportunity Name]],3,2)</f>
        <v>04</v>
      </c>
      <c r="H3887" s="181" t="str">
        <f>LEFT(All_Opps[[#This Row],[Opportunity Name]],7)</f>
        <v>2604-03</v>
      </c>
      <c r="I3887" s="181" t="str" cm="1">
        <f t="array" ref="I38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87" s="181" t="str">
        <f>YEAR(All_Opps[[#This Row],[Close_Date]])&amp;"-"&amp;TEXT(MONTH(All_Opps[[#This Row],[Close_Date]]),"00")</f>
        <v>2025-06</v>
      </c>
      <c r="K3887" s="182">
        <f>All_Opps[[#This Row],[Created Date2]]*1</f>
        <v>45791</v>
      </c>
      <c r="L3887" s="183">
        <f>YEAR(All_Opps[[#This Row],[Created_Date]])</f>
        <v>2025</v>
      </c>
      <c r="M3887" s="184">
        <f>WEEKNUM(All_Opps[[#This Row],[Created_Date]],16)</f>
        <v>20</v>
      </c>
      <c r="N3887" s="182">
        <f>All_Opps[[#This Row],[Close Date]]*1</f>
        <v>45823</v>
      </c>
      <c r="O3887" s="185">
        <f>YEAR(All_Opps[[#This Row],[Close_Date]])</f>
        <v>2025</v>
      </c>
      <c r="P3887" s="183">
        <f>MONTH(All_Opps[[#This Row],[Close Date]])</f>
        <v>6</v>
      </c>
      <c r="Q3887" s="181">
        <f>WEEKNUM(All_Opps[[#This Row],[Close Date]],1)</f>
        <v>25</v>
      </c>
      <c r="R388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322</v>
      </c>
      <c r="S3887" s="5" t="s">
        <v>8087</v>
      </c>
      <c r="T3887" s="5" t="s">
        <v>8088</v>
      </c>
      <c r="U3887" s="14">
        <v>45823</v>
      </c>
      <c r="V3887" s="360" t="s">
        <v>19</v>
      </c>
      <c r="W3887" s="343">
        <v>74489</v>
      </c>
      <c r="X3887" s="5" t="s">
        <v>13</v>
      </c>
      <c r="Y3887" s="4" t="s">
        <v>328</v>
      </c>
      <c r="Z3887" s="68">
        <v>45791</v>
      </c>
    </row>
    <row r="3888" spans="1:26" ht="12.75" x14ac:dyDescent="0.35">
      <c r="A388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888" s="181" t="str">
        <f>IF(All_Opps[[#This Row],[WeekMod]]&lt;&gt;"",CONCATENATE(All_Opps[[#This Row],[Opp Year]],"-",TEXT(All_Opps[[#This Row],[WeekMod]],"00#")),"")</f>
        <v/>
      </c>
      <c r="C38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888" s="181" t="str">
        <f>CONCATENATE(All_Opps[[#This Row],[Opp Year]],"-",TEXT(All_Opps[[#This Row],[Week]],"00#"))</f>
        <v>2027-001</v>
      </c>
      <c r="E3888" s="181">
        <f>IFERROR(VALUE(RIGHT(All_Opps[[#This Row],[Opportunity Name]],2)),"")</f>
        <v>1</v>
      </c>
      <c r="F3888" s="181">
        <f>IFERROR(("20"&amp;LEFT(All_Opps[[#This Row],[Opportunity Name]],2))*1,"")</f>
        <v>2027</v>
      </c>
      <c r="G3888" s="181" t="str">
        <f>MID(All_Opps[[#This Row],[Opportunity Name]],3,2)</f>
        <v>01</v>
      </c>
      <c r="H3888" s="181" t="str">
        <f>LEFT(All_Opps[[#This Row],[Opportunity Name]],7)</f>
        <v>2701-01</v>
      </c>
      <c r="I3888" s="181" t="str" cm="1">
        <f t="array" ref="I38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88" s="181" t="str">
        <f>YEAR(All_Opps[[#This Row],[Close_Date]])&amp;"-"&amp;TEXT(MONTH(All_Opps[[#This Row],[Close_Date]]),"00")</f>
        <v>2025-06</v>
      </c>
      <c r="K3888" s="182">
        <f>All_Opps[[#This Row],[Created Date2]]*1</f>
        <v>45806</v>
      </c>
      <c r="L3888" s="183">
        <f>YEAR(All_Opps[[#This Row],[Created_Date]])</f>
        <v>2025</v>
      </c>
      <c r="M3888" s="184">
        <f>WEEKNUM(All_Opps[[#This Row],[Created_Date]],16)</f>
        <v>22</v>
      </c>
      <c r="N3888" s="182">
        <f>All_Opps[[#This Row],[Close Date]]*1</f>
        <v>45831</v>
      </c>
      <c r="O3888" s="185">
        <f>YEAR(All_Opps[[#This Row],[Close_Date]])</f>
        <v>2025</v>
      </c>
      <c r="P3888" s="183">
        <f>MONTH(All_Opps[[#This Row],[Close Date]])</f>
        <v>6</v>
      </c>
      <c r="Q3888" s="181">
        <f>WEEKNUM(All_Opps[[#This Row],[Close Date]],1)</f>
        <v>26</v>
      </c>
      <c r="R388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582</v>
      </c>
      <c r="S3888" s="5" t="s">
        <v>8089</v>
      </c>
      <c r="T3888" s="5" t="s">
        <v>8090</v>
      </c>
      <c r="U3888" s="14">
        <v>45831</v>
      </c>
      <c r="V3888" s="360" t="s">
        <v>19</v>
      </c>
      <c r="W3888" s="343">
        <v>32424</v>
      </c>
      <c r="X3888" s="5" t="s">
        <v>161</v>
      </c>
      <c r="Y3888" s="4" t="s">
        <v>328</v>
      </c>
      <c r="Z3888" s="68">
        <v>45806</v>
      </c>
    </row>
    <row r="3889" spans="1:26" ht="12.75" x14ac:dyDescent="0.35">
      <c r="A388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889" s="181" t="str">
        <f>IF(All_Opps[[#This Row],[WeekMod]]&lt;&gt;"",CONCATENATE(All_Opps[[#This Row],[Opp Year]],"-",TEXT(All_Opps[[#This Row],[WeekMod]],"00#")),"")</f>
        <v/>
      </c>
      <c r="C38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889" s="181" t="str">
        <f>CONCATENATE(All_Opps[[#This Row],[Opp Year]],"-",TEXT(All_Opps[[#This Row],[Week]],"00#"))</f>
        <v>2027-001</v>
      </c>
      <c r="E3889" s="181">
        <f>IFERROR(VALUE(RIGHT(All_Opps[[#This Row],[Opportunity Name]],2)),"")</f>
        <v>1</v>
      </c>
      <c r="F3889" s="181">
        <f>IFERROR(("20"&amp;LEFT(All_Opps[[#This Row],[Opportunity Name]],2))*1,"")</f>
        <v>2027</v>
      </c>
      <c r="G3889" s="181" t="str">
        <f>MID(All_Opps[[#This Row],[Opportunity Name]],3,2)</f>
        <v>01</v>
      </c>
      <c r="H3889" s="181" t="str">
        <f>LEFT(All_Opps[[#This Row],[Opportunity Name]],7)</f>
        <v>2701-01</v>
      </c>
      <c r="I3889" s="181" t="str" cm="1">
        <f t="array" ref="I38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89" s="181" t="str">
        <f>YEAR(All_Opps[[#This Row],[Close_Date]])&amp;"-"&amp;TEXT(MONTH(All_Opps[[#This Row],[Close_Date]]),"00")</f>
        <v>2025-06</v>
      </c>
      <c r="K3889" s="182">
        <f>All_Opps[[#This Row],[Created Date2]]*1</f>
        <v>45805</v>
      </c>
      <c r="L3889" s="183">
        <f>YEAR(All_Opps[[#This Row],[Created_Date]])</f>
        <v>2025</v>
      </c>
      <c r="M3889" s="184">
        <f>WEEKNUM(All_Opps[[#This Row],[Created_Date]],16)</f>
        <v>22</v>
      </c>
      <c r="N3889" s="182">
        <f>All_Opps[[#This Row],[Close Date]]*1</f>
        <v>45828</v>
      </c>
      <c r="O3889" s="185">
        <f>YEAR(All_Opps[[#This Row],[Close_Date]])</f>
        <v>2025</v>
      </c>
      <c r="P3889" s="183">
        <f>MONTH(All_Opps[[#This Row],[Close Date]])</f>
        <v>6</v>
      </c>
      <c r="Q3889" s="181">
        <f>WEEKNUM(All_Opps[[#This Row],[Close Date]],1)</f>
        <v>25</v>
      </c>
      <c r="R388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583</v>
      </c>
      <c r="S3889" s="5" t="s">
        <v>8091</v>
      </c>
      <c r="T3889" s="5" t="s">
        <v>8092</v>
      </c>
      <c r="U3889" s="14">
        <v>45828</v>
      </c>
      <c r="V3889" s="360" t="s">
        <v>19</v>
      </c>
      <c r="W3889" s="343">
        <v>25614</v>
      </c>
      <c r="X3889" s="5" t="s">
        <v>11</v>
      </c>
      <c r="Y3889" s="4" t="s">
        <v>328</v>
      </c>
      <c r="Z3889" s="68">
        <v>45805</v>
      </c>
    </row>
    <row r="3890" spans="1:26" ht="12.75" x14ac:dyDescent="0.35">
      <c r="A38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890" s="181" t="str">
        <f>IF(All_Opps[[#This Row],[WeekMod]]&lt;&gt;"",CONCATENATE(All_Opps[[#This Row],[Opp Year]],"-",TEXT(All_Opps[[#This Row],[WeekMod]],"00#")),"")</f>
        <v>2025-073</v>
      </c>
      <c r="C38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890" s="181" t="str">
        <f>CONCATENATE(All_Opps[[#This Row],[Opp Year]],"-",TEXT(All_Opps[[#This Row],[Week]],"00#"))</f>
        <v>2025-073</v>
      </c>
      <c r="E3890" s="181">
        <f>IFERROR(VALUE(RIGHT(All_Opps[[#This Row],[Opportunity Name]],2)),"")</f>
        <v>2</v>
      </c>
      <c r="F3890" s="181">
        <f>IFERROR(("20"&amp;LEFT(All_Opps[[#This Row],[Opportunity Name]],2))*1,"")</f>
        <v>2025</v>
      </c>
      <c r="G3890" s="181" t="str">
        <f>MID(All_Opps[[#This Row],[Opportunity Name]],3,2)</f>
        <v>12</v>
      </c>
      <c r="H3890" s="181" t="str">
        <f>LEFT(All_Opps[[#This Row],[Opportunity Name]],7)</f>
        <v>2512-17</v>
      </c>
      <c r="I3890" s="181" t="str" cm="1">
        <f t="array" ref="I38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90" s="181" t="str">
        <f>YEAR(All_Opps[[#This Row],[Close_Date]])&amp;"-"&amp;TEXT(MONTH(All_Opps[[#This Row],[Close_Date]]),"00")</f>
        <v>2025-05</v>
      </c>
      <c r="K3890" s="182">
        <f>All_Opps[[#This Row],[Created Date2]]*1</f>
        <v>45787</v>
      </c>
      <c r="L3890" s="183">
        <f>YEAR(All_Opps[[#This Row],[Created_Date]])</f>
        <v>2025</v>
      </c>
      <c r="M3890" s="184">
        <f>WEEKNUM(All_Opps[[#This Row],[Created_Date]],16)</f>
        <v>20</v>
      </c>
      <c r="N3890" s="182">
        <f>All_Opps[[#This Row],[Close Date]]*1</f>
        <v>45798</v>
      </c>
      <c r="O3890" s="185">
        <f>YEAR(All_Opps[[#This Row],[Close_Date]])</f>
        <v>2025</v>
      </c>
      <c r="P3890" s="183">
        <f>MONTH(All_Opps[[#This Row],[Close Date]])</f>
        <v>5</v>
      </c>
      <c r="Q3890" s="181">
        <f>WEEKNUM(All_Opps[[#This Row],[Close Date]],1)</f>
        <v>21</v>
      </c>
      <c r="R389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205</v>
      </c>
      <c r="S3890" s="5" t="s">
        <v>8093</v>
      </c>
      <c r="T3890" s="5" t="s">
        <v>8094</v>
      </c>
      <c r="U3890" s="14">
        <v>45798</v>
      </c>
      <c r="V3890" s="360" t="s">
        <v>19</v>
      </c>
      <c r="W3890" s="343">
        <v>32521</v>
      </c>
      <c r="X3890" s="5" t="s">
        <v>15</v>
      </c>
      <c r="Y3890" s="4" t="s">
        <v>1285</v>
      </c>
      <c r="Z3890" s="68">
        <v>45787</v>
      </c>
    </row>
    <row r="3891" spans="1:26" ht="12.75" x14ac:dyDescent="0.35">
      <c r="A38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3891" s="181" t="str">
        <f>IF(All_Opps[[#This Row],[WeekMod]]&lt;&gt;"",CONCATENATE(All_Opps[[#This Row],[Opp Year]],"-",TEXT(All_Opps[[#This Row],[WeekMod]],"00#")),"")</f>
        <v>2026-027</v>
      </c>
      <c r="C38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3891" s="181" t="str">
        <f>CONCATENATE(All_Opps[[#This Row],[Opp Year]],"-",TEXT(All_Opps[[#This Row],[Week]],"00#"))</f>
        <v>2026-027</v>
      </c>
      <c r="E3891" s="181">
        <f>IFERROR(VALUE(RIGHT(All_Opps[[#This Row],[Opportunity Name]],2)),"")</f>
        <v>10</v>
      </c>
      <c r="F3891" s="181">
        <f>IFERROR(("20"&amp;LEFT(All_Opps[[#This Row],[Opportunity Name]],2))*1,"")</f>
        <v>2026</v>
      </c>
      <c r="G3891" s="181" t="str">
        <f>MID(All_Opps[[#This Row],[Opportunity Name]],3,2)</f>
        <v>08</v>
      </c>
      <c r="H3891" s="181" t="str">
        <f>LEFT(All_Opps[[#This Row],[Opportunity Name]],7)</f>
        <v>2608-03</v>
      </c>
      <c r="I3891" s="181" t="str" cm="1">
        <f t="array" ref="I38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91" s="181" t="str">
        <f>YEAR(All_Opps[[#This Row],[Close_Date]])&amp;"-"&amp;TEXT(MONTH(All_Opps[[#This Row],[Close_Date]]),"00")</f>
        <v>2025-07</v>
      </c>
      <c r="K3891" s="182">
        <f>All_Opps[[#This Row],[Created Date2]]*1</f>
        <v>45833</v>
      </c>
      <c r="L3891" s="183">
        <f>YEAR(All_Opps[[#This Row],[Created_Date]])</f>
        <v>2025</v>
      </c>
      <c r="M3891" s="184">
        <f>WEEKNUM(All_Opps[[#This Row],[Created_Date]],16)</f>
        <v>26</v>
      </c>
      <c r="N3891" s="182">
        <f>All_Opps[[#This Row],[Close Date]]*1</f>
        <v>45842</v>
      </c>
      <c r="O3891" s="185">
        <f>YEAR(All_Opps[[#This Row],[Close_Date]])</f>
        <v>2025</v>
      </c>
      <c r="P3891" s="183">
        <f>MONTH(All_Opps[[#This Row],[Close Date]])</f>
        <v>7</v>
      </c>
      <c r="Q3891" s="181">
        <f>WEEKNUM(All_Opps[[#This Row],[Close Date]],1)</f>
        <v>27</v>
      </c>
      <c r="R389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402</v>
      </c>
      <c r="S3891" s="4" t="s">
        <v>8095</v>
      </c>
      <c r="T3891" s="4" t="s">
        <v>8096</v>
      </c>
      <c r="U3891" s="68">
        <v>45842</v>
      </c>
      <c r="V3891" s="347" t="s">
        <v>19</v>
      </c>
      <c r="W3891" s="341">
        <v>306642</v>
      </c>
      <c r="X3891" s="4" t="s">
        <v>27</v>
      </c>
      <c r="Y3891" s="4" t="s">
        <v>328</v>
      </c>
      <c r="Z3891" s="68">
        <v>45833</v>
      </c>
    </row>
    <row r="3892" spans="1:26" ht="12.75" x14ac:dyDescent="0.35">
      <c r="A38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3892" s="181" t="str">
        <f>IF(All_Opps[[#This Row],[WeekMod]]&lt;&gt;"",CONCATENATE(All_Opps[[#This Row],[Opp Year]],"-",TEXT(All_Opps[[#This Row],[WeekMod]],"00#")),"")</f>
        <v>2025-075</v>
      </c>
      <c r="C38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3892" s="181" t="str">
        <f>CONCATENATE(All_Opps[[#This Row],[Opp Year]],"-",TEXT(All_Opps[[#This Row],[Week]],"00#"))</f>
        <v>2025-075</v>
      </c>
      <c r="E3892" s="181">
        <f>IFERROR(VALUE(RIGHT(All_Opps[[#This Row],[Opportunity Name]],2)),"")</f>
        <v>2</v>
      </c>
      <c r="F3892" s="181">
        <f>IFERROR(("20"&amp;LEFT(All_Opps[[#This Row],[Opportunity Name]],2))*1,"")</f>
        <v>2025</v>
      </c>
      <c r="G3892" s="181" t="str">
        <f>MID(All_Opps[[#This Row],[Opportunity Name]],3,2)</f>
        <v>09</v>
      </c>
      <c r="H3892" s="181" t="str">
        <f>LEFT(All_Opps[[#This Row],[Opportunity Name]],7)</f>
        <v>2509 Ur</v>
      </c>
      <c r="I3892" s="181" t="str" cm="1">
        <f t="array" ref="I38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92" s="181" t="str">
        <f>YEAR(All_Opps[[#This Row],[Close_Date]])&amp;"-"&amp;TEXT(MONTH(All_Opps[[#This Row],[Close_Date]]),"00")</f>
        <v>2025-06</v>
      </c>
      <c r="K3892" s="182">
        <f>All_Opps[[#This Row],[Created Date2]]*1</f>
        <v>45803</v>
      </c>
      <c r="L3892" s="183">
        <f>YEAR(All_Opps[[#This Row],[Created_Date]])</f>
        <v>2025</v>
      </c>
      <c r="M3892" s="184">
        <f>WEEKNUM(All_Opps[[#This Row],[Created_Date]],16)</f>
        <v>22</v>
      </c>
      <c r="N3892" s="182">
        <f>All_Opps[[#This Row],[Close Date]]*1</f>
        <v>45812</v>
      </c>
      <c r="O3892" s="185">
        <f>YEAR(All_Opps[[#This Row],[Close_Date]])</f>
        <v>2025</v>
      </c>
      <c r="P3892" s="183">
        <f>MONTH(All_Opps[[#This Row],[Close Date]])</f>
        <v>6</v>
      </c>
      <c r="Q3892" s="181">
        <f>WEEKNUM(All_Opps[[#This Row],[Close Date]],1)</f>
        <v>23</v>
      </c>
      <c r="R389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92" s="5" t="s">
        <v>8097</v>
      </c>
      <c r="T3892" s="5" t="s">
        <v>8098</v>
      </c>
      <c r="U3892" s="14">
        <v>45812</v>
      </c>
      <c r="V3892" s="360" t="s">
        <v>21</v>
      </c>
      <c r="W3892" s="343">
        <v>72095</v>
      </c>
      <c r="X3892" s="5" t="s">
        <v>161</v>
      </c>
      <c r="Y3892" s="4" t="s">
        <v>7108</v>
      </c>
      <c r="Z3892" s="68">
        <v>45803</v>
      </c>
    </row>
    <row r="3893" spans="1:26" ht="12.75" x14ac:dyDescent="0.35">
      <c r="A389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893" s="181" t="str">
        <f>IF(All_Opps[[#This Row],[WeekMod]]&lt;&gt;"",CONCATENATE(All_Opps[[#This Row],[Opp Year]],"-",TEXT(All_Opps[[#This Row],[WeekMod]],"00#")),"")</f>
        <v/>
      </c>
      <c r="C38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893" s="181" t="str">
        <f>CONCATENATE(All_Opps[[#This Row],[Opp Year]],"-",TEXT(All_Opps[[#This Row],[Week]],"00#"))</f>
        <v>2027-001</v>
      </c>
      <c r="E3893" s="181">
        <f>IFERROR(VALUE(RIGHT(All_Opps[[#This Row],[Opportunity Name]],2)),"")</f>
        <v>1</v>
      </c>
      <c r="F3893" s="181">
        <f>IFERROR(("20"&amp;LEFT(All_Opps[[#This Row],[Opportunity Name]],2))*1,"")</f>
        <v>2027</v>
      </c>
      <c r="G3893" s="181" t="str">
        <f>MID(All_Opps[[#This Row],[Opportunity Name]],3,2)</f>
        <v>01</v>
      </c>
      <c r="H3893" s="181" t="str">
        <f>LEFT(All_Opps[[#This Row],[Opportunity Name]],7)</f>
        <v>2701-01</v>
      </c>
      <c r="I3893" s="181" t="str" cm="1">
        <f t="array" ref="I38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93" s="181" t="str">
        <f>YEAR(All_Opps[[#This Row],[Close_Date]])&amp;"-"&amp;TEXT(MONTH(All_Opps[[#This Row],[Close_Date]]),"00")</f>
        <v>2025-06</v>
      </c>
      <c r="K3893" s="182">
        <f>All_Opps[[#This Row],[Created Date2]]*1</f>
        <v>45785</v>
      </c>
      <c r="L3893" s="183">
        <f>YEAR(All_Opps[[#This Row],[Created_Date]])</f>
        <v>2025</v>
      </c>
      <c r="M3893" s="184">
        <f>WEEKNUM(All_Opps[[#This Row],[Created_Date]],16)</f>
        <v>19</v>
      </c>
      <c r="N3893" s="182">
        <f>All_Opps[[#This Row],[Close Date]]*1</f>
        <v>45817</v>
      </c>
      <c r="O3893" s="185">
        <f>YEAR(All_Opps[[#This Row],[Close_Date]])</f>
        <v>2025</v>
      </c>
      <c r="P3893" s="183">
        <f>MONTH(All_Opps[[#This Row],[Close Date]])</f>
        <v>6</v>
      </c>
      <c r="Q3893" s="181">
        <f>WEEKNUM(All_Opps[[#This Row],[Close Date]],1)</f>
        <v>24</v>
      </c>
      <c r="R389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603</v>
      </c>
      <c r="S3893" s="4" t="s">
        <v>8099</v>
      </c>
      <c r="T3893" s="4" t="s">
        <v>8100</v>
      </c>
      <c r="U3893" s="68">
        <v>45817</v>
      </c>
      <c r="V3893" s="347" t="s">
        <v>19</v>
      </c>
      <c r="W3893" s="9">
        <v>19155</v>
      </c>
      <c r="X3893" s="4" t="s">
        <v>161</v>
      </c>
      <c r="Y3893" s="4" t="s">
        <v>328</v>
      </c>
      <c r="Z3893" s="68">
        <v>45785</v>
      </c>
    </row>
    <row r="3894" spans="1:26" ht="12.75" x14ac:dyDescent="0.35">
      <c r="A389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894" s="181" t="str">
        <f>IF(All_Opps[[#This Row],[WeekMod]]&lt;&gt;"",CONCATENATE(All_Opps[[#This Row],[Opp Year]],"-",TEXT(All_Opps[[#This Row],[WeekMod]],"00#")),"")</f>
        <v/>
      </c>
      <c r="C38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894" s="181" t="str">
        <f>CONCATENATE(All_Opps[[#This Row],[Opp Year]],"-",TEXT(All_Opps[[#This Row],[Week]],"00#"))</f>
        <v>2027-001</v>
      </c>
      <c r="E3894" s="181">
        <f>IFERROR(VALUE(RIGHT(All_Opps[[#This Row],[Opportunity Name]],2)),"")</f>
        <v>1</v>
      </c>
      <c r="F3894" s="181">
        <f>IFERROR(("20"&amp;LEFT(All_Opps[[#This Row],[Opportunity Name]],2))*1,"")</f>
        <v>2027</v>
      </c>
      <c r="G3894" s="181" t="str">
        <f>MID(All_Opps[[#This Row],[Opportunity Name]],3,2)</f>
        <v>01</v>
      </c>
      <c r="H3894" s="181" t="str">
        <f>LEFT(All_Opps[[#This Row],[Opportunity Name]],7)</f>
        <v>2701-01</v>
      </c>
      <c r="I3894" s="181" t="str" cm="1">
        <f t="array" ref="I38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94" s="181" t="str">
        <f>YEAR(All_Opps[[#This Row],[Close_Date]])&amp;"-"&amp;TEXT(MONTH(All_Opps[[#This Row],[Close_Date]]),"00")</f>
        <v>2025-06</v>
      </c>
      <c r="K3894" s="182">
        <f>All_Opps[[#This Row],[Created Date2]]*1</f>
        <v>45788</v>
      </c>
      <c r="L3894" s="183">
        <f>YEAR(All_Opps[[#This Row],[Created_Date]])</f>
        <v>2025</v>
      </c>
      <c r="M3894" s="184">
        <f>WEEKNUM(All_Opps[[#This Row],[Created_Date]],16)</f>
        <v>20</v>
      </c>
      <c r="N3894" s="182">
        <f>All_Opps[[#This Row],[Close Date]]*1</f>
        <v>45820</v>
      </c>
      <c r="O3894" s="185">
        <f>YEAR(All_Opps[[#This Row],[Close_Date]])</f>
        <v>2025</v>
      </c>
      <c r="P3894" s="183">
        <f>MONTH(All_Opps[[#This Row],[Close Date]])</f>
        <v>6</v>
      </c>
      <c r="Q3894" s="181">
        <f>WEEKNUM(All_Opps[[#This Row],[Close Date]],1)</f>
        <v>24</v>
      </c>
      <c r="R389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600</v>
      </c>
      <c r="S3894" s="5" t="s">
        <v>8101</v>
      </c>
      <c r="T3894" s="5" t="s">
        <v>8102</v>
      </c>
      <c r="U3894" s="14">
        <v>45820</v>
      </c>
      <c r="V3894" s="360" t="s">
        <v>19</v>
      </c>
      <c r="W3894" s="343">
        <v>31938</v>
      </c>
      <c r="X3894" s="5" t="s">
        <v>11</v>
      </c>
      <c r="Y3894" s="4" t="s">
        <v>328</v>
      </c>
      <c r="Z3894" s="68">
        <v>45788</v>
      </c>
    </row>
    <row r="3895" spans="1:26" ht="12.75" x14ac:dyDescent="0.35">
      <c r="A389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895" s="181" t="str">
        <f>IF(All_Opps[[#This Row],[WeekMod]]&lt;&gt;"",CONCATENATE(All_Opps[[#This Row],[Opp Year]],"-",TEXT(All_Opps[[#This Row],[WeekMod]],"00#")),"")</f>
        <v/>
      </c>
      <c r="C38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895" s="181" t="str">
        <f>CONCATENATE(All_Opps[[#This Row],[Opp Year]],"-",TEXT(All_Opps[[#This Row],[Week]],"00#"))</f>
        <v>2027-001</v>
      </c>
      <c r="E3895" s="181">
        <f>IFERROR(VALUE(RIGHT(All_Opps[[#This Row],[Opportunity Name]],2)),"")</f>
        <v>1</v>
      </c>
      <c r="F3895" s="181">
        <f>IFERROR(("20"&amp;LEFT(All_Opps[[#This Row],[Opportunity Name]],2))*1,"")</f>
        <v>2027</v>
      </c>
      <c r="G3895" s="181" t="str">
        <f>MID(All_Opps[[#This Row],[Opportunity Name]],3,2)</f>
        <v>01</v>
      </c>
      <c r="H3895" s="181" t="str">
        <f>LEFT(All_Opps[[#This Row],[Opportunity Name]],7)</f>
        <v>2701-01</v>
      </c>
      <c r="I3895" s="181" t="str" cm="1">
        <f t="array" ref="I38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95" s="181" t="str">
        <f>YEAR(All_Opps[[#This Row],[Close_Date]])&amp;"-"&amp;TEXT(MONTH(All_Opps[[#This Row],[Close_Date]]),"00")</f>
        <v>2025-06</v>
      </c>
      <c r="K3895" s="182">
        <f>All_Opps[[#This Row],[Created Date2]]*1</f>
        <v>45801</v>
      </c>
      <c r="L3895" s="183">
        <f>YEAR(All_Opps[[#This Row],[Created_Date]])</f>
        <v>2025</v>
      </c>
      <c r="M3895" s="184">
        <f>WEEKNUM(All_Opps[[#This Row],[Created_Date]],16)</f>
        <v>22</v>
      </c>
      <c r="N3895" s="182">
        <f>All_Opps[[#This Row],[Close Date]]*1</f>
        <v>45833</v>
      </c>
      <c r="O3895" s="185">
        <f>YEAR(All_Opps[[#This Row],[Close_Date]])</f>
        <v>2025</v>
      </c>
      <c r="P3895" s="183">
        <f>MONTH(All_Opps[[#This Row],[Close Date]])</f>
        <v>6</v>
      </c>
      <c r="Q3895" s="181">
        <f>WEEKNUM(All_Opps[[#This Row],[Close Date]],1)</f>
        <v>26</v>
      </c>
      <c r="R389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587</v>
      </c>
      <c r="S3895" s="5" t="s">
        <v>8103</v>
      </c>
      <c r="T3895" s="5" t="s">
        <v>8104</v>
      </c>
      <c r="U3895" s="14">
        <v>45833</v>
      </c>
      <c r="V3895" s="360" t="s">
        <v>19</v>
      </c>
      <c r="W3895" s="343">
        <v>21230</v>
      </c>
      <c r="X3895" s="5" t="s">
        <v>29</v>
      </c>
      <c r="Y3895" s="4" t="s">
        <v>328</v>
      </c>
      <c r="Z3895" s="68">
        <v>45801</v>
      </c>
    </row>
    <row r="3896" spans="1:26" ht="12.75" x14ac:dyDescent="0.35">
      <c r="A38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3896" s="181" t="str">
        <f>IF(All_Opps[[#This Row],[WeekMod]]&lt;&gt;"",CONCATENATE(All_Opps[[#This Row],[Opp Year]],"-",TEXT(All_Opps[[#This Row],[WeekMod]],"00#")),"")</f>
        <v>2026-020</v>
      </c>
      <c r="C38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3896" s="181" t="str">
        <f>CONCATENATE(All_Opps[[#This Row],[Opp Year]],"-",TEXT(All_Opps[[#This Row],[Week]],"00#"))</f>
        <v>2026-020</v>
      </c>
      <c r="E3896" s="181">
        <f>IFERROR(VALUE(RIGHT(All_Opps[[#This Row],[Opportunity Name]],2)),"")</f>
        <v>2</v>
      </c>
      <c r="F3896" s="181">
        <f>IFERROR(("20"&amp;LEFT(All_Opps[[#This Row],[Opportunity Name]],2))*1,"")</f>
        <v>2026</v>
      </c>
      <c r="G3896" s="181" t="str">
        <f>MID(All_Opps[[#This Row],[Opportunity Name]],3,2)</f>
        <v>08</v>
      </c>
      <c r="H3896" s="181" t="str">
        <f>LEFT(All_Opps[[#This Row],[Opportunity Name]],7)</f>
        <v>2608-13</v>
      </c>
      <c r="I3896" s="181" t="str" cm="1">
        <f t="array" ref="I38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96" s="181" t="str">
        <f>YEAR(All_Opps[[#This Row],[Close_Date]])&amp;"-"&amp;TEXT(MONTH(All_Opps[[#This Row],[Close_Date]]),"00")</f>
        <v>2025-05</v>
      </c>
      <c r="K3896" s="182">
        <f>All_Opps[[#This Row],[Created Date2]]*1</f>
        <v>45765</v>
      </c>
      <c r="L3896" s="183">
        <f>YEAR(All_Opps[[#This Row],[Created_Date]])</f>
        <v>2025</v>
      </c>
      <c r="M3896" s="184">
        <f>WEEKNUM(All_Opps[[#This Row],[Created_Date]],16)</f>
        <v>16</v>
      </c>
      <c r="N3896" s="182">
        <f>All_Opps[[#This Row],[Close Date]]*1</f>
        <v>45792</v>
      </c>
      <c r="O3896" s="185">
        <f>YEAR(All_Opps[[#This Row],[Close_Date]])</f>
        <v>2025</v>
      </c>
      <c r="P3896" s="183">
        <f>MONTH(All_Opps[[#This Row],[Close Date]])</f>
        <v>5</v>
      </c>
      <c r="Q3896" s="181">
        <f>WEEKNUM(All_Opps[[#This Row],[Close Date]],1)</f>
        <v>20</v>
      </c>
      <c r="R389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470</v>
      </c>
      <c r="S3896" s="5" t="s">
        <v>8105</v>
      </c>
      <c r="T3896" s="5" t="s">
        <v>8106</v>
      </c>
      <c r="U3896" s="14">
        <v>45792</v>
      </c>
      <c r="V3896" s="360" t="s">
        <v>19</v>
      </c>
      <c r="W3896" s="343">
        <v>135922</v>
      </c>
      <c r="X3896" s="5" t="s">
        <v>11</v>
      </c>
      <c r="Y3896" s="4" t="s">
        <v>1285</v>
      </c>
      <c r="Z3896" s="68">
        <v>45765</v>
      </c>
    </row>
    <row r="3897" spans="1:26" ht="12.75" x14ac:dyDescent="0.35">
      <c r="A389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897" s="181" t="str">
        <f>IF(All_Opps[[#This Row],[WeekMod]]&lt;&gt;"",CONCATENATE(All_Opps[[#This Row],[Opp Year]],"-",TEXT(All_Opps[[#This Row],[WeekMod]],"00#")),"")</f>
        <v/>
      </c>
      <c r="C38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897" s="181" t="str">
        <f>CONCATENATE(All_Opps[[#This Row],[Opp Year]],"-",TEXT(All_Opps[[#This Row],[Week]],"00#"))</f>
        <v>2027-001</v>
      </c>
      <c r="E3897" s="181">
        <f>IFERROR(VALUE(RIGHT(All_Opps[[#This Row],[Opportunity Name]],2)),"")</f>
        <v>1</v>
      </c>
      <c r="F3897" s="181">
        <f>IFERROR(("20"&amp;LEFT(All_Opps[[#This Row],[Opportunity Name]],2))*1,"")</f>
        <v>2027</v>
      </c>
      <c r="G3897" s="181" t="str">
        <f>MID(All_Opps[[#This Row],[Opportunity Name]],3,2)</f>
        <v>01</v>
      </c>
      <c r="H3897" s="181" t="str">
        <f>LEFT(All_Opps[[#This Row],[Opportunity Name]],7)</f>
        <v>2701-01</v>
      </c>
      <c r="I3897" s="181" t="str" cm="1">
        <f t="array" ref="I38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897" s="181" t="str">
        <f>YEAR(All_Opps[[#This Row],[Close_Date]])&amp;"-"&amp;TEXT(MONTH(All_Opps[[#This Row],[Close_Date]]),"00")</f>
        <v>2025-06</v>
      </c>
      <c r="K3897" s="182">
        <f>All_Opps[[#This Row],[Created Date2]]*1</f>
        <v>45824</v>
      </c>
      <c r="L3897" s="183">
        <f>YEAR(All_Opps[[#This Row],[Created_Date]])</f>
        <v>2025</v>
      </c>
      <c r="M3897" s="184">
        <f>WEEKNUM(All_Opps[[#This Row],[Created_Date]],16)</f>
        <v>25</v>
      </c>
      <c r="N3897" s="182">
        <f>All_Opps[[#This Row],[Close Date]]*1</f>
        <v>45824</v>
      </c>
      <c r="O3897" s="185">
        <f>YEAR(All_Opps[[#This Row],[Close_Date]])</f>
        <v>2025</v>
      </c>
      <c r="P3897" s="183">
        <f>MONTH(All_Opps[[#This Row],[Close Date]])</f>
        <v>6</v>
      </c>
      <c r="Q3897" s="181">
        <f>WEEKNUM(All_Opps[[#This Row],[Close Date]],1)</f>
        <v>25</v>
      </c>
      <c r="R389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564</v>
      </c>
      <c r="S3897" s="4" t="s">
        <v>8107</v>
      </c>
      <c r="T3897" s="4" t="s">
        <v>8108</v>
      </c>
      <c r="U3897" s="68">
        <v>45824</v>
      </c>
      <c r="V3897" s="347" t="s">
        <v>19</v>
      </c>
      <c r="W3897" s="341">
        <v>18321</v>
      </c>
      <c r="X3897" s="4" t="s">
        <v>5</v>
      </c>
      <c r="Y3897" s="4" t="s">
        <v>328</v>
      </c>
      <c r="Z3897" s="68">
        <v>45824</v>
      </c>
    </row>
    <row r="3898" spans="1:26" ht="12.75" x14ac:dyDescent="0.35">
      <c r="A38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3898" s="181" t="str">
        <f>IF(All_Opps[[#This Row],[WeekMod]]&lt;&gt;"",CONCATENATE(All_Opps[[#This Row],[Opp Year]],"-",TEXT(All_Opps[[#This Row],[WeekMod]],"00#")),"")</f>
        <v>2025-078</v>
      </c>
      <c r="C38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3898" s="181" t="str">
        <f>CONCATENATE(All_Opps[[#This Row],[Opp Year]],"-",TEXT(All_Opps[[#This Row],[Week]],"00#"))</f>
        <v>2025-078</v>
      </c>
      <c r="E3898" s="181">
        <f>IFERROR(VALUE(RIGHT(All_Opps[[#This Row],[Opportunity Name]],2)),"")</f>
        <v>1</v>
      </c>
      <c r="F3898" s="181">
        <f>IFERROR(("20"&amp;LEFT(All_Opps[[#This Row],[Opportunity Name]],2))*1,"")</f>
        <v>2025</v>
      </c>
      <c r="G3898" s="181" t="str">
        <f>MID(All_Opps[[#This Row],[Opportunity Name]],3,2)</f>
        <v>12</v>
      </c>
      <c r="H3898" s="181" t="str">
        <f>LEFT(All_Opps[[#This Row],[Opportunity Name]],7)</f>
        <v>2512-18</v>
      </c>
      <c r="I3898" s="181" t="str" cm="1">
        <f t="array" ref="I38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98" s="181" t="str">
        <f>YEAR(All_Opps[[#This Row],[Close_Date]])&amp;"-"&amp;TEXT(MONTH(All_Opps[[#This Row],[Close_Date]]),"00")</f>
        <v>2025-06</v>
      </c>
      <c r="K3898" s="182">
        <f>All_Opps[[#This Row],[Created Date2]]*1</f>
        <v>45833</v>
      </c>
      <c r="L3898" s="183">
        <f>YEAR(All_Opps[[#This Row],[Created_Date]])</f>
        <v>2025</v>
      </c>
      <c r="M3898" s="184">
        <f>WEEKNUM(All_Opps[[#This Row],[Created_Date]],16)</f>
        <v>26</v>
      </c>
      <c r="N3898" s="182">
        <f>All_Opps[[#This Row],[Close Date]]*1</f>
        <v>45833</v>
      </c>
      <c r="O3898" s="185">
        <f>YEAR(All_Opps[[#This Row],[Close_Date]])</f>
        <v>2025</v>
      </c>
      <c r="P3898" s="183">
        <f>MONTH(All_Opps[[#This Row],[Close Date]])</f>
        <v>6</v>
      </c>
      <c r="Q3898" s="181">
        <f>WEEKNUM(All_Opps[[#This Row],[Close Date]],1)</f>
        <v>26</v>
      </c>
      <c r="R38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98" s="5" t="s">
        <v>8109</v>
      </c>
      <c r="T3898" s="5" t="s">
        <v>8110</v>
      </c>
      <c r="U3898" s="14">
        <v>45833</v>
      </c>
      <c r="V3898" s="360" t="s">
        <v>23</v>
      </c>
      <c r="W3898" s="343">
        <v>0</v>
      </c>
      <c r="X3898" s="5" t="s">
        <v>13</v>
      </c>
      <c r="Y3898" s="4" t="s">
        <v>3685</v>
      </c>
      <c r="Z3898" s="68">
        <v>45833</v>
      </c>
    </row>
    <row r="3899" spans="1:26" ht="12.75" x14ac:dyDescent="0.35">
      <c r="A38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3899" s="181" t="str">
        <f>IF(All_Opps[[#This Row],[WeekMod]]&lt;&gt;"",CONCATENATE(All_Opps[[#This Row],[Opp Year]],"-",TEXT(All_Opps[[#This Row],[WeekMod]],"00#")),"")</f>
        <v>2025-079</v>
      </c>
      <c r="C38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3899" s="181" t="str">
        <f>CONCATENATE(All_Opps[[#This Row],[Opp Year]],"-",TEXT(All_Opps[[#This Row],[Week]],"00#"))</f>
        <v>2025-079</v>
      </c>
      <c r="E3899" s="181">
        <f>IFERROR(VALUE(RIGHT(All_Opps[[#This Row],[Opportunity Name]],2)),"")</f>
        <v>2</v>
      </c>
      <c r="F3899" s="181">
        <f>IFERROR(("20"&amp;LEFT(All_Opps[[#This Row],[Opportunity Name]],2))*1,"")</f>
        <v>2025</v>
      </c>
      <c r="G3899" s="181" t="str">
        <f>MID(All_Opps[[#This Row],[Opportunity Name]],3,2)</f>
        <v>07</v>
      </c>
      <c r="H3899" s="181" t="str">
        <f>LEFT(All_Opps[[#This Row],[Opportunity Name]],7)</f>
        <v>2507 Ur</v>
      </c>
      <c r="I3899" s="181" t="str" cm="1">
        <f t="array" ref="I38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899" s="181" t="str">
        <f>YEAR(All_Opps[[#This Row],[Close_Date]])&amp;"-"&amp;TEXT(MONTH(All_Opps[[#This Row],[Close_Date]]),"00")</f>
        <v>2025-06</v>
      </c>
      <c r="K3899" s="182">
        <f>All_Opps[[#This Row],[Created Date2]]*1</f>
        <v>45822</v>
      </c>
      <c r="L3899" s="183">
        <f>YEAR(All_Opps[[#This Row],[Created_Date]])</f>
        <v>2025</v>
      </c>
      <c r="M3899" s="184">
        <f>WEEKNUM(All_Opps[[#This Row],[Created_Date]],16)</f>
        <v>25</v>
      </c>
      <c r="N3899" s="182">
        <f>All_Opps[[#This Row],[Close Date]]*1</f>
        <v>45837</v>
      </c>
      <c r="O3899" s="185">
        <f>YEAR(All_Opps[[#This Row],[Close_Date]])</f>
        <v>2025</v>
      </c>
      <c r="P3899" s="183">
        <f>MONTH(All_Opps[[#This Row],[Close Date]])</f>
        <v>6</v>
      </c>
      <c r="Q3899" s="181">
        <f>WEEKNUM(All_Opps[[#This Row],[Close Date]],1)</f>
        <v>27</v>
      </c>
      <c r="R389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899" s="4" t="s">
        <v>8111</v>
      </c>
      <c r="T3899" s="4" t="s">
        <v>8112</v>
      </c>
      <c r="U3899" s="68">
        <v>45837</v>
      </c>
      <c r="V3899" s="347" t="s">
        <v>18</v>
      </c>
      <c r="W3899" s="9">
        <v>29994</v>
      </c>
      <c r="X3899" s="4" t="s">
        <v>15</v>
      </c>
      <c r="Y3899" s="4" t="s">
        <v>1285</v>
      </c>
      <c r="Z3899" s="68">
        <v>45822</v>
      </c>
    </row>
    <row r="3900" spans="1:26" ht="12.75" x14ac:dyDescent="0.35">
      <c r="A3900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900" s="181" t="str">
        <f>IF(All_Opps[[#This Row],[WeekMod]]&lt;&gt;"",CONCATENATE(All_Opps[[#This Row],[Opp Year]],"-",TEXT(All_Opps[[#This Row],[WeekMod]],"00#")),"")</f>
        <v/>
      </c>
      <c r="C39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900" s="181" t="str">
        <f>CONCATENATE(All_Opps[[#This Row],[Opp Year]],"-",TEXT(All_Opps[[#This Row],[Week]],"00#"))</f>
        <v>2027-001</v>
      </c>
      <c r="E3900" s="181">
        <f>IFERROR(VALUE(RIGHT(All_Opps[[#This Row],[Opportunity Name]],2)),"")</f>
        <v>1</v>
      </c>
      <c r="F3900" s="181">
        <f>IFERROR(("20"&amp;LEFT(All_Opps[[#This Row],[Opportunity Name]],2))*1,"")</f>
        <v>2027</v>
      </c>
      <c r="G3900" s="181" t="str">
        <f>MID(All_Opps[[#This Row],[Opportunity Name]],3,2)</f>
        <v>01</v>
      </c>
      <c r="H3900" s="181" t="str">
        <f>LEFT(All_Opps[[#This Row],[Opportunity Name]],7)</f>
        <v>2701-01</v>
      </c>
      <c r="I3900" s="181" t="str" cm="1">
        <f t="array" ref="I39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00" s="181" t="str">
        <f>YEAR(All_Opps[[#This Row],[Close_Date]])&amp;"-"&amp;TEXT(MONTH(All_Opps[[#This Row],[Close_Date]]),"00")</f>
        <v>2025-06</v>
      </c>
      <c r="K3900" s="182">
        <f>All_Opps[[#This Row],[Created Date2]]*1</f>
        <v>45810</v>
      </c>
      <c r="L3900" s="183">
        <f>YEAR(All_Opps[[#This Row],[Created_Date]])</f>
        <v>2025</v>
      </c>
      <c r="M3900" s="184">
        <f>WEEKNUM(All_Opps[[#This Row],[Created_Date]],16)</f>
        <v>23</v>
      </c>
      <c r="N3900" s="182">
        <f>All_Opps[[#This Row],[Close Date]]*1</f>
        <v>45814</v>
      </c>
      <c r="O3900" s="185">
        <f>YEAR(All_Opps[[#This Row],[Close_Date]])</f>
        <v>2025</v>
      </c>
      <c r="P3900" s="183">
        <f>MONTH(All_Opps[[#This Row],[Close Date]])</f>
        <v>6</v>
      </c>
      <c r="Q3900" s="181">
        <f>WEEKNUM(All_Opps[[#This Row],[Close Date]],1)</f>
        <v>23</v>
      </c>
      <c r="R390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578</v>
      </c>
      <c r="S3900" s="4" t="s">
        <v>8113</v>
      </c>
      <c r="T3900" s="4" t="s">
        <v>8114</v>
      </c>
      <c r="U3900" s="68">
        <v>45814</v>
      </c>
      <c r="V3900" s="347" t="s">
        <v>19</v>
      </c>
      <c r="W3900" s="9">
        <v>24956</v>
      </c>
      <c r="X3900" s="4" t="s">
        <v>17</v>
      </c>
      <c r="Y3900" s="4" t="s">
        <v>328</v>
      </c>
      <c r="Z3900" s="68">
        <v>45810</v>
      </c>
    </row>
    <row r="3901" spans="1:26" ht="12.75" x14ac:dyDescent="0.35">
      <c r="A390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901" s="181" t="str">
        <f>IF(All_Opps[[#This Row],[WeekMod]]&lt;&gt;"",CONCATENATE(All_Opps[[#This Row],[Opp Year]],"-",TEXT(All_Opps[[#This Row],[WeekMod]],"00#")),"")</f>
        <v/>
      </c>
      <c r="C39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901" s="181" t="str">
        <f>CONCATENATE(All_Opps[[#This Row],[Opp Year]],"-",TEXT(All_Opps[[#This Row],[Week]],"00#"))</f>
        <v>2027-001</v>
      </c>
      <c r="E3901" s="181">
        <f>IFERROR(VALUE(RIGHT(All_Opps[[#This Row],[Opportunity Name]],2)),"")</f>
        <v>1</v>
      </c>
      <c r="F3901" s="181">
        <f>IFERROR(("20"&amp;LEFT(All_Opps[[#This Row],[Opportunity Name]],2))*1,"")</f>
        <v>2027</v>
      </c>
      <c r="G3901" s="181" t="str">
        <f>MID(All_Opps[[#This Row],[Opportunity Name]],3,2)</f>
        <v>01</v>
      </c>
      <c r="H3901" s="181" t="str">
        <f>LEFT(All_Opps[[#This Row],[Opportunity Name]],7)</f>
        <v>2701-01</v>
      </c>
      <c r="I3901" s="181" t="str" cm="1">
        <f t="array" ref="I39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901" s="181" t="str">
        <f>YEAR(All_Opps[[#This Row],[Close_Date]])&amp;"-"&amp;TEXT(MONTH(All_Opps[[#This Row],[Close_Date]]),"00")</f>
        <v>2025-06</v>
      </c>
      <c r="K3901" s="182">
        <f>All_Opps[[#This Row],[Created Date2]]*1</f>
        <v>45822</v>
      </c>
      <c r="L3901" s="183">
        <f>YEAR(All_Opps[[#This Row],[Created_Date]])</f>
        <v>2025</v>
      </c>
      <c r="M3901" s="184">
        <f>WEEKNUM(All_Opps[[#This Row],[Created_Date]],16)</f>
        <v>25</v>
      </c>
      <c r="N3901" s="182">
        <f>All_Opps[[#This Row],[Close Date]]*1</f>
        <v>45823</v>
      </c>
      <c r="O3901" s="185">
        <f>YEAR(All_Opps[[#This Row],[Close_Date]])</f>
        <v>2025</v>
      </c>
      <c r="P3901" s="183">
        <f>MONTH(All_Opps[[#This Row],[Close Date]])</f>
        <v>6</v>
      </c>
      <c r="Q3901" s="181">
        <f>WEEKNUM(All_Opps[[#This Row],[Close Date]],1)</f>
        <v>25</v>
      </c>
      <c r="R390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01" s="5" t="s">
        <v>8115</v>
      </c>
      <c r="T3901" s="5" t="s">
        <v>8116</v>
      </c>
      <c r="U3901" s="14">
        <v>45823</v>
      </c>
      <c r="V3901" s="360" t="s">
        <v>20</v>
      </c>
      <c r="W3901" s="343">
        <v>0</v>
      </c>
      <c r="X3901" s="5" t="s">
        <v>15</v>
      </c>
      <c r="Y3901" s="4" t="s">
        <v>1285</v>
      </c>
      <c r="Z3901" s="68">
        <v>45822</v>
      </c>
    </row>
    <row r="3902" spans="1:26" ht="12.75" x14ac:dyDescent="0.35">
      <c r="A390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902" s="181" t="str">
        <f>IF(All_Opps[[#This Row],[WeekMod]]&lt;&gt;"",CONCATENATE(All_Opps[[#This Row],[Opp Year]],"-",TEXT(All_Opps[[#This Row],[WeekMod]],"00#")),"")</f>
        <v/>
      </c>
      <c r="C39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902" s="181" t="str">
        <f>CONCATENATE(All_Opps[[#This Row],[Opp Year]],"-",TEXT(All_Opps[[#This Row],[Week]],"00#"))</f>
        <v>2027-001</v>
      </c>
      <c r="E3902" s="181">
        <f>IFERROR(VALUE(RIGHT(All_Opps[[#This Row],[Opportunity Name]],2)),"")</f>
        <v>1</v>
      </c>
      <c r="F3902" s="181">
        <f>IFERROR(("20"&amp;LEFT(All_Opps[[#This Row],[Opportunity Name]],2))*1,"")</f>
        <v>2027</v>
      </c>
      <c r="G3902" s="181" t="str">
        <f>MID(All_Opps[[#This Row],[Opportunity Name]],3,2)</f>
        <v>01</v>
      </c>
      <c r="H3902" s="181" t="str">
        <f>LEFT(All_Opps[[#This Row],[Opportunity Name]],7)</f>
        <v>2701-01</v>
      </c>
      <c r="I3902" s="181" t="str" cm="1">
        <f t="array" ref="I39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02" s="181" t="str">
        <f>YEAR(All_Opps[[#This Row],[Close_Date]])&amp;"-"&amp;TEXT(MONTH(All_Opps[[#This Row],[Close_Date]]),"00")</f>
        <v>2025-06</v>
      </c>
      <c r="K3902" s="182">
        <f>All_Opps[[#This Row],[Created Date2]]*1</f>
        <v>45775</v>
      </c>
      <c r="L3902" s="183">
        <f>YEAR(All_Opps[[#This Row],[Created_Date]])</f>
        <v>2025</v>
      </c>
      <c r="M3902" s="184">
        <f>WEEKNUM(All_Opps[[#This Row],[Created_Date]],16)</f>
        <v>18</v>
      </c>
      <c r="N3902" s="182">
        <f>All_Opps[[#This Row],[Close Date]]*1</f>
        <v>45809</v>
      </c>
      <c r="O3902" s="185">
        <f>YEAR(All_Opps[[#This Row],[Close_Date]])</f>
        <v>2025</v>
      </c>
      <c r="P3902" s="183">
        <f>MONTH(All_Opps[[#This Row],[Close Date]])</f>
        <v>6</v>
      </c>
      <c r="Q3902" s="181">
        <f>WEEKNUM(All_Opps[[#This Row],[Close Date]],1)</f>
        <v>23</v>
      </c>
      <c r="R390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613</v>
      </c>
      <c r="S3902" s="4" t="s">
        <v>8117</v>
      </c>
      <c r="T3902" s="4" t="s">
        <v>8118</v>
      </c>
      <c r="U3902" s="68">
        <v>45809</v>
      </c>
      <c r="V3902" s="347" t="s">
        <v>19</v>
      </c>
      <c r="W3902" s="9">
        <v>22755</v>
      </c>
      <c r="X3902" s="4" t="s">
        <v>13</v>
      </c>
      <c r="Y3902" s="4" t="s">
        <v>328</v>
      </c>
      <c r="Z3902" s="68">
        <v>45775</v>
      </c>
    </row>
    <row r="3903" spans="1:26" ht="12.75" x14ac:dyDescent="0.35">
      <c r="A390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903" s="181" t="str">
        <f>IF(All_Opps[[#This Row],[WeekMod]]&lt;&gt;"",CONCATENATE(All_Opps[[#This Row],[Opp Year]],"-",TEXT(All_Opps[[#This Row],[WeekMod]],"00#")),"")</f>
        <v/>
      </c>
      <c r="C39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903" s="181" t="str">
        <f>CONCATENATE(All_Opps[[#This Row],[Opp Year]],"-",TEXT(All_Opps[[#This Row],[Week]],"00#"))</f>
        <v>2027-001</v>
      </c>
      <c r="E3903" s="181">
        <f>IFERROR(VALUE(RIGHT(All_Opps[[#This Row],[Opportunity Name]],2)),"")</f>
        <v>1</v>
      </c>
      <c r="F3903" s="181">
        <f>IFERROR(("20"&amp;LEFT(All_Opps[[#This Row],[Opportunity Name]],2))*1,"")</f>
        <v>2027</v>
      </c>
      <c r="G3903" s="181" t="str">
        <f>MID(All_Opps[[#This Row],[Opportunity Name]],3,2)</f>
        <v>01</v>
      </c>
      <c r="H3903" s="181" t="str">
        <f>LEFT(All_Opps[[#This Row],[Opportunity Name]],7)</f>
        <v>2701-01</v>
      </c>
      <c r="I3903" s="181" t="str" cm="1">
        <f t="array" ref="I39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03" s="181" t="str">
        <f>YEAR(All_Opps[[#This Row],[Close_Date]])&amp;"-"&amp;TEXT(MONTH(All_Opps[[#This Row],[Close_Date]]),"00")</f>
        <v>2025-06</v>
      </c>
      <c r="K3903" s="182">
        <f>All_Opps[[#This Row],[Created Date2]]*1</f>
        <v>45818</v>
      </c>
      <c r="L3903" s="183">
        <f>YEAR(All_Opps[[#This Row],[Created_Date]])</f>
        <v>2025</v>
      </c>
      <c r="M3903" s="184">
        <f>WEEKNUM(All_Opps[[#This Row],[Created_Date]],16)</f>
        <v>24</v>
      </c>
      <c r="N3903" s="182">
        <f>All_Opps[[#This Row],[Close Date]]*1</f>
        <v>45820</v>
      </c>
      <c r="O3903" s="185">
        <f>YEAR(All_Opps[[#This Row],[Close_Date]])</f>
        <v>2025</v>
      </c>
      <c r="P3903" s="183">
        <f>MONTH(All_Opps[[#This Row],[Close Date]])</f>
        <v>6</v>
      </c>
      <c r="Q3903" s="181">
        <f>WEEKNUM(All_Opps[[#This Row],[Close Date]],1)</f>
        <v>24</v>
      </c>
      <c r="R390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570</v>
      </c>
      <c r="S3903" s="5" t="s">
        <v>8119</v>
      </c>
      <c r="T3903" s="5" t="s">
        <v>8120</v>
      </c>
      <c r="U3903" s="14">
        <v>45820</v>
      </c>
      <c r="V3903" s="360" t="s">
        <v>19</v>
      </c>
      <c r="W3903" s="343">
        <v>32496</v>
      </c>
      <c r="X3903" s="5" t="s">
        <v>13</v>
      </c>
      <c r="Y3903" s="4" t="s">
        <v>328</v>
      </c>
      <c r="Z3903" s="68">
        <v>45818</v>
      </c>
    </row>
    <row r="3904" spans="1:26" ht="12.75" x14ac:dyDescent="0.35">
      <c r="A39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3904" s="181" t="str">
        <f>IF(All_Opps[[#This Row],[WeekMod]]&lt;&gt;"",CONCATENATE(All_Opps[[#This Row],[Opp Year]],"-",TEXT(All_Opps[[#This Row],[WeekMod]],"00#")),"")</f>
        <v>2025-076</v>
      </c>
      <c r="C39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3904" s="181" t="str">
        <f>CONCATENATE(All_Opps[[#This Row],[Opp Year]],"-",TEXT(All_Opps[[#This Row],[Week]],"00#"))</f>
        <v>2025-076</v>
      </c>
      <c r="E3904" s="181" t="str">
        <f>IFERROR(VALUE(RIGHT(All_Opps[[#This Row],[Opportunity Name]],2)),"")</f>
        <v/>
      </c>
      <c r="F3904" s="181">
        <f>IFERROR(("20"&amp;LEFT(All_Opps[[#This Row],[Opportunity Name]],2))*1,"")</f>
        <v>2025</v>
      </c>
      <c r="G3904" s="181" t="str">
        <f>MID(All_Opps[[#This Row],[Opportunity Name]],3,2)</f>
        <v>12</v>
      </c>
      <c r="H3904" s="181" t="str">
        <f>LEFT(All_Opps[[#This Row],[Opportunity Name]],7)</f>
        <v>2512 Ca</v>
      </c>
      <c r="I3904" s="181" t="str" cm="1">
        <f t="array" ref="I39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04" s="181" t="str">
        <f>YEAR(All_Opps[[#This Row],[Close_Date]])&amp;"-"&amp;TEXT(MONTH(All_Opps[[#This Row],[Close_Date]]),"00")</f>
        <v>2025-06</v>
      </c>
      <c r="K3904" s="182">
        <f>All_Opps[[#This Row],[Created Date2]]*1</f>
        <v>45814</v>
      </c>
      <c r="L3904" s="183">
        <f>YEAR(All_Opps[[#This Row],[Created_Date]])</f>
        <v>2025</v>
      </c>
      <c r="M3904" s="184">
        <f>WEEKNUM(All_Opps[[#This Row],[Created_Date]],16)</f>
        <v>23</v>
      </c>
      <c r="N3904" s="182">
        <f>All_Opps[[#This Row],[Close Date]]*1</f>
        <v>45817</v>
      </c>
      <c r="O3904" s="185">
        <f>YEAR(All_Opps[[#This Row],[Close_Date]])</f>
        <v>2025</v>
      </c>
      <c r="P3904" s="183">
        <f>MONTH(All_Opps[[#This Row],[Close Date]])</f>
        <v>6</v>
      </c>
      <c r="Q3904" s="181">
        <f>WEEKNUM(All_Opps[[#This Row],[Close Date]],1)</f>
        <v>24</v>
      </c>
      <c r="R390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04" s="5" t="s">
        <v>8121</v>
      </c>
      <c r="T3904" s="5" t="s">
        <v>8122</v>
      </c>
      <c r="U3904" s="14">
        <v>45817</v>
      </c>
      <c r="V3904" s="360" t="s">
        <v>18</v>
      </c>
      <c r="W3904" s="343">
        <v>122601</v>
      </c>
      <c r="X3904" s="5" t="s">
        <v>11</v>
      </c>
      <c r="Y3904" s="4" t="s">
        <v>1285</v>
      </c>
      <c r="Z3904" s="68">
        <v>45814</v>
      </c>
    </row>
    <row r="3905" spans="1:26" ht="12.75" x14ac:dyDescent="0.35">
      <c r="A3905" s="24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3905" s="241" t="str">
        <f>IF(All_Opps[[#This Row],[WeekMod]]&lt;&gt;"",CONCATENATE(All_Opps[[#This Row],[Opp Year]],"-",TEXT(All_Opps[[#This Row],[WeekMod]],"00#")),"")</f>
        <v>2026-024</v>
      </c>
      <c r="C3905" s="24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3905" s="241" t="str">
        <f>CONCATENATE(All_Opps[[#This Row],[Opp Year]],"-",TEXT(All_Opps[[#This Row],[Week]],"00#"))</f>
        <v>2026-024</v>
      </c>
      <c r="E3905" s="241">
        <f>IFERROR(VALUE(RIGHT(All_Opps[[#This Row],[Opportunity Name]],2)),"")</f>
        <v>4</v>
      </c>
      <c r="F3905" s="241">
        <f>IFERROR(("20"&amp;LEFT(All_Opps[[#This Row],[Opportunity Name]],2))*1,"")</f>
        <v>2026</v>
      </c>
      <c r="G3905" s="241" t="str">
        <f>MID(All_Opps[[#This Row],[Opportunity Name]],3,2)</f>
        <v>02</v>
      </c>
      <c r="H3905" s="241" t="str">
        <f>LEFT(All_Opps[[#This Row],[Opportunity Name]],7)</f>
        <v>2602-01</v>
      </c>
      <c r="I3905" s="241" t="str" cm="1">
        <f t="array" ref="I39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05" s="241" t="str">
        <f>YEAR(All_Opps[[#This Row],[Close_Date]])&amp;"-"&amp;TEXT(MONTH(All_Opps[[#This Row],[Close_Date]]),"00")</f>
        <v>2025-06</v>
      </c>
      <c r="K3905" s="242">
        <f>All_Opps[[#This Row],[Created Date2]]*1</f>
        <v>45817</v>
      </c>
      <c r="L3905" s="243">
        <f>YEAR(All_Opps[[#This Row],[Created_Date]])</f>
        <v>2025</v>
      </c>
      <c r="M3905" s="244">
        <f>WEEKNUM(All_Opps[[#This Row],[Created_Date]],16)</f>
        <v>24</v>
      </c>
      <c r="N3905" s="242">
        <f>All_Opps[[#This Row],[Close Date]]*1</f>
        <v>45819</v>
      </c>
      <c r="O3905" s="245">
        <f>YEAR(All_Opps[[#This Row],[Close_Date]])</f>
        <v>2025</v>
      </c>
      <c r="P3905" s="243">
        <f>MONTH(All_Opps[[#This Row],[Close Date]])</f>
        <v>6</v>
      </c>
      <c r="Q3905" s="241">
        <f>WEEKNUM(All_Opps[[#This Row],[Close Date]],1)</f>
        <v>24</v>
      </c>
      <c r="R3905" s="24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237</v>
      </c>
      <c r="S3905" s="35" t="s">
        <v>8123</v>
      </c>
      <c r="T3905" s="35" t="s">
        <v>8124</v>
      </c>
      <c r="U3905" s="77">
        <v>45819</v>
      </c>
      <c r="V3905" s="359" t="s">
        <v>19</v>
      </c>
      <c r="W3905" s="36">
        <v>60729</v>
      </c>
      <c r="X3905" s="35" t="s">
        <v>5</v>
      </c>
      <c r="Y3905" s="35" t="s">
        <v>1285</v>
      </c>
      <c r="Z3905" s="77">
        <v>45817</v>
      </c>
    </row>
    <row r="3906" spans="1:26" ht="12.75" x14ac:dyDescent="0.35">
      <c r="A39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3906" s="181" t="str">
        <f>IF(All_Opps[[#This Row],[WeekMod]]&lt;&gt;"",CONCATENATE(All_Opps[[#This Row],[Opp Year]],"-",TEXT(All_Opps[[#This Row],[WeekMod]],"00#")),"")</f>
        <v>2026-024</v>
      </c>
      <c r="C39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3906" s="181" t="str">
        <f>CONCATENATE(All_Opps[[#This Row],[Opp Year]],"-",TEXT(All_Opps[[#This Row],[Week]],"00#"))</f>
        <v>2026-024</v>
      </c>
      <c r="E3906" s="181">
        <f>IFERROR(VALUE(RIGHT(All_Opps[[#This Row],[Opportunity Name]],2)),"")</f>
        <v>2</v>
      </c>
      <c r="F3906" s="181">
        <f>IFERROR(("20"&amp;LEFT(All_Opps[[#This Row],[Opportunity Name]],2))*1,"")</f>
        <v>2026</v>
      </c>
      <c r="G3906" s="181" t="str">
        <f>MID(All_Opps[[#This Row],[Opportunity Name]],3,2)</f>
        <v>09</v>
      </c>
      <c r="H3906" s="181" t="str">
        <f>LEFT(All_Opps[[#This Row],[Opportunity Name]],7)</f>
        <v>2609 Qu</v>
      </c>
      <c r="I3906" s="181" t="str" cm="1">
        <f t="array" ref="I39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06" s="181" t="str">
        <f>YEAR(All_Opps[[#This Row],[Close_Date]])&amp;"-"&amp;TEXT(MONTH(All_Opps[[#This Row],[Close_Date]]),"00")</f>
        <v>2025-06</v>
      </c>
      <c r="K3906" s="182">
        <f>All_Opps[[#This Row],[Created Date2]]*1</f>
        <v>45793</v>
      </c>
      <c r="L3906" s="183">
        <f>YEAR(All_Opps[[#This Row],[Created_Date]])</f>
        <v>2025</v>
      </c>
      <c r="M3906" s="184">
        <f>WEEKNUM(All_Opps[[#This Row],[Created_Date]],16)</f>
        <v>20</v>
      </c>
      <c r="N3906" s="182">
        <f>All_Opps[[#This Row],[Close Date]]*1</f>
        <v>45822</v>
      </c>
      <c r="O3906" s="185">
        <f>YEAR(All_Opps[[#This Row],[Close_Date]])</f>
        <v>2025</v>
      </c>
      <c r="P3906" s="183">
        <f>MONTH(All_Opps[[#This Row],[Close Date]])</f>
        <v>6</v>
      </c>
      <c r="Q3906" s="181">
        <f>WEEKNUM(All_Opps[[#This Row],[Close Date]],1)</f>
        <v>24</v>
      </c>
      <c r="R39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06" s="4" t="s">
        <v>8125</v>
      </c>
      <c r="T3906" s="4" t="s">
        <v>8126</v>
      </c>
      <c r="U3906" s="68">
        <v>45822</v>
      </c>
      <c r="V3906" s="347" t="s">
        <v>21</v>
      </c>
      <c r="W3906" s="341">
        <v>104203</v>
      </c>
      <c r="X3906" s="4" t="s">
        <v>13</v>
      </c>
      <c r="Y3906" s="4" t="s">
        <v>1285</v>
      </c>
      <c r="Z3906" s="68">
        <v>45793</v>
      </c>
    </row>
    <row r="3907" spans="1:26" ht="12.75" x14ac:dyDescent="0.35">
      <c r="A39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3907" s="181" t="str">
        <f>IF(All_Opps[[#This Row],[WeekMod]]&lt;&gt;"",CONCATENATE(All_Opps[[#This Row],[Opp Year]],"-",TEXT(All_Opps[[#This Row],[WeekMod]],"00#")),"")</f>
        <v>2025-079</v>
      </c>
      <c r="C39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3907" s="181" t="str">
        <f>CONCATENATE(All_Opps[[#This Row],[Opp Year]],"-",TEXT(All_Opps[[#This Row],[Week]],"00#"))</f>
        <v>2025-079</v>
      </c>
      <c r="E3907" s="181">
        <f>IFERROR(VALUE(RIGHT(All_Opps[[#This Row],[Opportunity Name]],2)),"")</f>
        <v>2</v>
      </c>
      <c r="F3907" s="181">
        <f>IFERROR(("20"&amp;LEFT(All_Opps[[#This Row],[Opportunity Name]],2))*1,"")</f>
        <v>2025</v>
      </c>
      <c r="G3907" s="181" t="str">
        <f>MID(All_Opps[[#This Row],[Opportunity Name]],3,2)</f>
        <v>07</v>
      </c>
      <c r="H3907" s="181" t="str">
        <f>LEFT(All_Opps[[#This Row],[Opportunity Name]],7)</f>
        <v>2507 Oa</v>
      </c>
      <c r="I3907" s="181" t="str" cm="1">
        <f t="array" ref="I39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07" s="181" t="str">
        <f>YEAR(All_Opps[[#This Row],[Close_Date]])&amp;"-"&amp;TEXT(MONTH(All_Opps[[#This Row],[Close_Date]]),"00")</f>
        <v>2025-07</v>
      </c>
      <c r="K3907" s="182">
        <f>All_Opps[[#This Row],[Created Date2]]*1</f>
        <v>45818</v>
      </c>
      <c r="L3907" s="183">
        <f>YEAR(All_Opps[[#This Row],[Created_Date]])</f>
        <v>2025</v>
      </c>
      <c r="M3907" s="184">
        <f>WEEKNUM(All_Opps[[#This Row],[Created_Date]],16)</f>
        <v>24</v>
      </c>
      <c r="N3907" s="182">
        <f>All_Opps[[#This Row],[Close Date]]*1</f>
        <v>45843</v>
      </c>
      <c r="O3907" s="185">
        <f>YEAR(All_Opps[[#This Row],[Close_Date]])</f>
        <v>2025</v>
      </c>
      <c r="P3907" s="183">
        <f>MONTH(All_Opps[[#This Row],[Close Date]])</f>
        <v>7</v>
      </c>
      <c r="Q3907" s="181">
        <f>WEEKNUM(All_Opps[[#This Row],[Close Date]],1)</f>
        <v>27</v>
      </c>
      <c r="R39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07" s="4" t="s">
        <v>8127</v>
      </c>
      <c r="T3907" s="4" t="s">
        <v>8128</v>
      </c>
      <c r="U3907" s="68">
        <v>45843</v>
      </c>
      <c r="V3907" s="347" t="s">
        <v>18</v>
      </c>
      <c r="W3907" s="9">
        <v>35673</v>
      </c>
      <c r="X3907" s="4" t="s">
        <v>15</v>
      </c>
      <c r="Y3907" s="4" t="s">
        <v>1285</v>
      </c>
      <c r="Z3907" s="68">
        <v>45818</v>
      </c>
    </row>
    <row r="3908" spans="1:26" ht="12.75" x14ac:dyDescent="0.35">
      <c r="A3908" s="25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3908" s="251" t="str">
        <f>IF(All_Opps[[#This Row],[WeekMod]]&lt;&gt;"",CONCATENATE(All_Opps[[#This Row],[Opp Year]],"-",TEXT(All_Opps[[#This Row],[WeekMod]],"00#")),"")</f>
        <v>2025-073</v>
      </c>
      <c r="C3908" s="25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3908" s="251" t="str">
        <f>CONCATENATE(All_Opps[[#This Row],[Opp Year]],"-",TEXT(All_Opps[[#This Row],[Week]],"00#"))</f>
        <v>2025-073</v>
      </c>
      <c r="E3908" s="251">
        <f>IFERROR(VALUE(RIGHT(All_Opps[[#This Row],[Opportunity Name]],2)),"")</f>
        <v>2</v>
      </c>
      <c r="F3908" s="251">
        <f>IFERROR(("20"&amp;LEFT(All_Opps[[#This Row],[Opportunity Name]],2))*1,"")</f>
        <v>2025</v>
      </c>
      <c r="G3908" s="251" t="str">
        <f>MID(All_Opps[[#This Row],[Opportunity Name]],3,2)</f>
        <v>10</v>
      </c>
      <c r="H3908" s="251" t="str">
        <f>LEFT(All_Opps[[#This Row],[Opportunity Name]],7)</f>
        <v>2510 Ev</v>
      </c>
      <c r="I3908" s="251" t="str" cm="1">
        <f t="array" ref="I39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08" s="251" t="str">
        <f>YEAR(All_Opps[[#This Row],[Close_Date]])&amp;"-"&amp;TEXT(MONTH(All_Opps[[#This Row],[Close_Date]]),"00")</f>
        <v>2025-05</v>
      </c>
      <c r="K3908" s="252">
        <f>All_Opps[[#This Row],[Created Date2]]*1</f>
        <v>45786</v>
      </c>
      <c r="L3908" s="253">
        <f>YEAR(All_Opps[[#This Row],[Created_Date]])</f>
        <v>2025</v>
      </c>
      <c r="M3908" s="254">
        <f>WEEKNUM(All_Opps[[#This Row],[Created_Date]],16)</f>
        <v>19</v>
      </c>
      <c r="N3908" s="252">
        <f>All_Opps[[#This Row],[Close Date]]*1</f>
        <v>45795</v>
      </c>
      <c r="O3908" s="255">
        <f>YEAR(All_Opps[[#This Row],[Close_Date]])</f>
        <v>2025</v>
      </c>
      <c r="P3908" s="253">
        <f>MONTH(All_Opps[[#This Row],[Close Date]])</f>
        <v>5</v>
      </c>
      <c r="Q3908" s="251">
        <f>WEEKNUM(All_Opps[[#This Row],[Close Date]],1)</f>
        <v>21</v>
      </c>
      <c r="R3908" s="25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08" s="45" t="s">
        <v>8129</v>
      </c>
      <c r="T3908" s="45" t="s">
        <v>8130</v>
      </c>
      <c r="U3908" s="80">
        <v>45795</v>
      </c>
      <c r="V3908" s="363" t="s">
        <v>21</v>
      </c>
      <c r="W3908" s="46">
        <v>53916</v>
      </c>
      <c r="X3908" s="45" t="s">
        <v>11</v>
      </c>
      <c r="Y3908" s="45" t="s">
        <v>7108</v>
      </c>
      <c r="Z3908" s="80">
        <v>45786</v>
      </c>
    </row>
    <row r="3909" spans="1:26" ht="12.75" x14ac:dyDescent="0.35">
      <c r="A3909" s="25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3909" s="251" t="str">
        <f>IF(All_Opps[[#This Row],[WeekMod]]&lt;&gt;"",CONCATENATE(All_Opps[[#This Row],[Opp Year]],"-",TEXT(All_Opps[[#This Row],[WeekMod]],"00#")),"")</f>
        <v>2026-028</v>
      </c>
      <c r="C3909" s="25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3909" s="251" t="str">
        <f>CONCATENATE(All_Opps[[#This Row],[Opp Year]],"-",TEXT(All_Opps[[#This Row],[Week]],"00#"))</f>
        <v>2026-028</v>
      </c>
      <c r="E3909" s="251">
        <f>IFERROR(VALUE(RIGHT(All_Opps[[#This Row],[Opportunity Name]],2)),"")</f>
        <v>11</v>
      </c>
      <c r="F3909" s="251">
        <f>IFERROR(("20"&amp;LEFT(All_Opps[[#This Row],[Opportunity Name]],2))*1,"")</f>
        <v>2026</v>
      </c>
      <c r="G3909" s="251" t="str">
        <f>MID(All_Opps[[#This Row],[Opportunity Name]],3,2)</f>
        <v>07</v>
      </c>
      <c r="H3909" s="251" t="str">
        <f>LEFT(All_Opps[[#This Row],[Opportunity Name]],7)</f>
        <v>2607 Ur</v>
      </c>
      <c r="I3909" s="251" t="str" cm="1">
        <f t="array" ref="I39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09" s="251" t="str">
        <f>YEAR(All_Opps[[#This Row],[Close_Date]])&amp;"-"&amp;TEXT(MONTH(All_Opps[[#This Row],[Close_Date]]),"00")</f>
        <v>2025-07</v>
      </c>
      <c r="K3909" s="252">
        <f>All_Opps[[#This Row],[Created Date2]]*1</f>
        <v>45835</v>
      </c>
      <c r="L3909" s="253">
        <f>YEAR(All_Opps[[#This Row],[Created_Date]])</f>
        <v>2025</v>
      </c>
      <c r="M3909" s="254">
        <f>WEEKNUM(All_Opps[[#This Row],[Created_Date]],16)</f>
        <v>26</v>
      </c>
      <c r="N3909" s="252">
        <f>All_Opps[[#This Row],[Close Date]]*1</f>
        <v>45846</v>
      </c>
      <c r="O3909" s="255">
        <f>YEAR(All_Opps[[#This Row],[Close_Date]])</f>
        <v>2025</v>
      </c>
      <c r="P3909" s="253">
        <f>MONTH(All_Opps[[#This Row],[Close Date]])</f>
        <v>7</v>
      </c>
      <c r="Q3909" s="251">
        <f>WEEKNUM(All_Opps[[#This Row],[Close Date]],1)</f>
        <v>28</v>
      </c>
      <c r="R3909" s="25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09" s="45" t="s">
        <v>8131</v>
      </c>
      <c r="T3909" s="45" t="s">
        <v>8132</v>
      </c>
      <c r="U3909" s="80">
        <v>45846</v>
      </c>
      <c r="V3909" s="363" t="s">
        <v>18</v>
      </c>
      <c r="W3909" s="46">
        <v>201000</v>
      </c>
      <c r="X3909" s="45" t="s">
        <v>181</v>
      </c>
      <c r="Y3909" s="45" t="s">
        <v>328</v>
      </c>
      <c r="Z3909" s="80">
        <v>45835</v>
      </c>
    </row>
    <row r="3910" spans="1:26" ht="12.75" x14ac:dyDescent="0.35">
      <c r="A39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3910" s="181" t="str">
        <f>IF(All_Opps[[#This Row],[WeekMod]]&lt;&gt;"",CONCATENATE(All_Opps[[#This Row],[Opp Year]],"-",TEXT(All_Opps[[#This Row],[WeekMod]],"00#")),"")</f>
        <v>2025-074</v>
      </c>
      <c r="C39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3910" s="181" t="str">
        <f>CONCATENATE(All_Opps[[#This Row],[Opp Year]],"-",TEXT(All_Opps[[#This Row],[Week]],"00#"))</f>
        <v>2025-074</v>
      </c>
      <c r="E3910" s="181">
        <f>IFERROR(VALUE(RIGHT(All_Opps[[#This Row],[Opportunity Name]],2)),"")</f>
        <v>2</v>
      </c>
      <c r="F3910" s="181">
        <f>IFERROR(("20"&amp;LEFT(All_Opps[[#This Row],[Opportunity Name]],2))*1,"")</f>
        <v>2025</v>
      </c>
      <c r="G3910" s="181" t="str">
        <f>MID(All_Opps[[#This Row],[Opportunity Name]],3,2)</f>
        <v>12</v>
      </c>
      <c r="H3910" s="181" t="str">
        <f>LEFT(All_Opps[[#This Row],[Opportunity Name]],7)</f>
        <v>2512 Ya</v>
      </c>
      <c r="I3910" s="181" t="str" cm="1">
        <f t="array" ref="I39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10" s="181" t="str">
        <f>YEAR(All_Opps[[#This Row],[Close_Date]])&amp;"-"&amp;TEXT(MONTH(All_Opps[[#This Row],[Close_Date]]),"00")</f>
        <v>2025-05</v>
      </c>
      <c r="K3910" s="182">
        <f>All_Opps[[#This Row],[Created Date2]]*1</f>
        <v>45784</v>
      </c>
      <c r="L3910" s="183">
        <f>YEAR(All_Opps[[#This Row],[Created_Date]])</f>
        <v>2025</v>
      </c>
      <c r="M3910" s="184">
        <f>WEEKNUM(All_Opps[[#This Row],[Created_Date]],16)</f>
        <v>19</v>
      </c>
      <c r="N3910" s="182">
        <f>All_Opps[[#This Row],[Close Date]]*1</f>
        <v>45802</v>
      </c>
      <c r="O3910" s="185">
        <f>YEAR(All_Opps[[#This Row],[Close_Date]])</f>
        <v>2025</v>
      </c>
      <c r="P3910" s="183">
        <f>MONTH(All_Opps[[#This Row],[Close Date]])</f>
        <v>5</v>
      </c>
      <c r="Q3910" s="181">
        <f>WEEKNUM(All_Opps[[#This Row],[Close Date]],1)</f>
        <v>22</v>
      </c>
      <c r="R391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10" s="5" t="s">
        <v>8133</v>
      </c>
      <c r="T3910" s="5" t="s">
        <v>8134</v>
      </c>
      <c r="U3910" s="14">
        <v>45802</v>
      </c>
      <c r="V3910" s="360" t="s">
        <v>18</v>
      </c>
      <c r="W3910" s="343">
        <v>53017</v>
      </c>
      <c r="X3910" s="5" t="s">
        <v>14</v>
      </c>
      <c r="Y3910" s="4" t="s">
        <v>328</v>
      </c>
      <c r="Z3910" s="68">
        <v>45784</v>
      </c>
    </row>
    <row r="3911" spans="1:26" ht="12.75" x14ac:dyDescent="0.35">
      <c r="A39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3911" s="181" t="str">
        <f>IF(All_Opps[[#This Row],[WeekMod]]&lt;&gt;"",CONCATENATE(All_Opps[[#This Row],[Opp Year]],"-",TEXT(All_Opps[[#This Row],[WeekMod]],"00#")),"")</f>
        <v>2026-023</v>
      </c>
      <c r="C39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3911" s="181" t="str">
        <f>CONCATENATE(All_Opps[[#This Row],[Opp Year]],"-",TEXT(All_Opps[[#This Row],[Week]],"00#"))</f>
        <v>2026-023</v>
      </c>
      <c r="E3911" s="181">
        <f>IFERROR(VALUE(RIGHT(All_Opps[[#This Row],[Opportunity Name]],2)),"")</f>
        <v>4</v>
      </c>
      <c r="F3911" s="181">
        <f>IFERROR(("20"&amp;LEFT(All_Opps[[#This Row],[Opportunity Name]],2))*1,"")</f>
        <v>2026</v>
      </c>
      <c r="G3911" s="181" t="str">
        <f>MID(All_Opps[[#This Row],[Opportunity Name]],3,2)</f>
        <v>07</v>
      </c>
      <c r="H3911" s="181" t="str">
        <f>LEFT(All_Opps[[#This Row],[Opportunity Name]],7)</f>
        <v>2607-02</v>
      </c>
      <c r="I3911" s="181" t="str" cm="1">
        <f t="array" ref="I39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11" s="181" t="str">
        <f>YEAR(All_Opps[[#This Row],[Close_Date]])&amp;"-"&amp;TEXT(MONTH(All_Opps[[#This Row],[Close_Date]]),"00")</f>
        <v>2025-06</v>
      </c>
      <c r="K3911" s="182">
        <f>All_Opps[[#This Row],[Created Date2]]*1</f>
        <v>45806</v>
      </c>
      <c r="L3911" s="183">
        <f>YEAR(All_Opps[[#This Row],[Created_Date]])</f>
        <v>2025</v>
      </c>
      <c r="M3911" s="184">
        <f>WEEKNUM(All_Opps[[#This Row],[Created_Date]],16)</f>
        <v>22</v>
      </c>
      <c r="N3911" s="182">
        <f>All_Opps[[#This Row],[Close Date]]*1</f>
        <v>45812</v>
      </c>
      <c r="O3911" s="185">
        <f>YEAR(All_Opps[[#This Row],[Close_Date]])</f>
        <v>2025</v>
      </c>
      <c r="P3911" s="183">
        <f>MONTH(All_Opps[[#This Row],[Close Date]])</f>
        <v>6</v>
      </c>
      <c r="Q3911" s="181">
        <f>WEEKNUM(All_Opps[[#This Row],[Close Date]],1)</f>
        <v>23</v>
      </c>
      <c r="R391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398</v>
      </c>
      <c r="S3911" s="5" t="s">
        <v>8135</v>
      </c>
      <c r="T3911" s="5" t="s">
        <v>8136</v>
      </c>
      <c r="U3911" s="14">
        <v>45812</v>
      </c>
      <c r="V3911" s="360" t="s">
        <v>19</v>
      </c>
      <c r="W3911" s="343">
        <v>99403</v>
      </c>
      <c r="X3911" s="5" t="s">
        <v>159</v>
      </c>
      <c r="Y3911" s="4" t="s">
        <v>328</v>
      </c>
      <c r="Z3911" s="68">
        <v>45806</v>
      </c>
    </row>
    <row r="3912" spans="1:26" ht="12.75" x14ac:dyDescent="0.35">
      <c r="A391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912" s="181" t="str">
        <f>IF(All_Opps[[#This Row],[WeekMod]]&lt;&gt;"",CONCATENATE(All_Opps[[#This Row],[Opp Year]],"-",TEXT(All_Opps[[#This Row],[WeekMod]],"00#")),"")</f>
        <v/>
      </c>
      <c r="C3912" s="181" t="str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/>
      </c>
      <c r="D3912" s="181" t="str">
        <f>CONCATENATE(All_Opps[[#This Row],[Opp Year]],"-",TEXT(All_Opps[[#This Row],[Week]],"00#"))</f>
        <v>-</v>
      </c>
      <c r="E3912" s="181" t="str">
        <f>IFERROR(VALUE(RIGHT(All_Opps[[#This Row],[Opportunity Name]],2)),"")</f>
        <v/>
      </c>
      <c r="F3912" s="181" t="str">
        <f>IFERROR(("20"&amp;LEFT(All_Opps[[#This Row],[Opportunity Name]],2))*1,"")</f>
        <v/>
      </c>
      <c r="G3912" s="181" t="str">
        <f>MID(All_Opps[[#This Row],[Opportunity Name]],3,2)</f>
        <v>ST</v>
      </c>
      <c r="H3912" s="181" t="str">
        <f>LEFT(All_Opps[[#This Row],[Opportunity Name]],7)</f>
        <v>TEST Ra</v>
      </c>
      <c r="I3912" s="181" t="str" cm="1">
        <f t="array" ref="I39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12" s="181" t="str">
        <f>YEAR(All_Opps[[#This Row],[Close_Date]])&amp;"-"&amp;TEXT(MONTH(All_Opps[[#This Row],[Close_Date]]),"00")</f>
        <v>2025-06</v>
      </c>
      <c r="K3912" s="182">
        <f>All_Opps[[#This Row],[Created Date2]]*1</f>
        <v>45753</v>
      </c>
      <c r="L3912" s="183">
        <f>YEAR(All_Opps[[#This Row],[Created_Date]])</f>
        <v>2025</v>
      </c>
      <c r="M3912" s="184">
        <f>WEEKNUM(All_Opps[[#This Row],[Created_Date]],16)</f>
        <v>15</v>
      </c>
      <c r="N3912" s="182">
        <f>All_Opps[[#This Row],[Close Date]]*1</f>
        <v>45810</v>
      </c>
      <c r="O3912" s="185">
        <f>YEAR(All_Opps[[#This Row],[Close_Date]])</f>
        <v>2025</v>
      </c>
      <c r="P3912" s="183">
        <f>MONTH(All_Opps[[#This Row],[Close Date]])</f>
        <v>6</v>
      </c>
      <c r="Q3912" s="181">
        <f>WEEKNUM(All_Opps[[#This Row],[Close Date]],1)</f>
        <v>23</v>
      </c>
      <c r="R39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12" s="5" t="s">
        <v>8137</v>
      </c>
      <c r="T3912" s="5" t="s">
        <v>8138</v>
      </c>
      <c r="U3912" s="14">
        <v>45810</v>
      </c>
      <c r="V3912" s="360" t="s">
        <v>19</v>
      </c>
      <c r="W3912" s="343">
        <v>1</v>
      </c>
      <c r="X3912" s="5" t="s">
        <v>11</v>
      </c>
      <c r="Y3912" s="4" t="s">
        <v>7055</v>
      </c>
      <c r="Z3912" s="68">
        <v>45753</v>
      </c>
    </row>
    <row r="3913" spans="1:26" ht="12.75" x14ac:dyDescent="0.35">
      <c r="A39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3913" s="181" t="str">
        <f>IF(All_Opps[[#This Row],[WeekMod]]&lt;&gt;"",CONCATENATE(All_Opps[[#This Row],[Opp Year]],"-",TEXT(All_Opps[[#This Row],[WeekMod]],"00#")),"")</f>
        <v>2026-024</v>
      </c>
      <c r="C39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3913" s="181" t="str">
        <f>CONCATENATE(All_Opps[[#This Row],[Opp Year]],"-",TEXT(All_Opps[[#This Row],[Week]],"00#"))</f>
        <v>2026-024</v>
      </c>
      <c r="E3913" s="181">
        <f>IFERROR(VALUE(RIGHT(All_Opps[[#This Row],[Opportunity Name]],2)),"")</f>
        <v>2</v>
      </c>
      <c r="F3913" s="181">
        <f>IFERROR(("20"&amp;LEFT(All_Opps[[#This Row],[Opportunity Name]],2))*1,"")</f>
        <v>2026</v>
      </c>
      <c r="G3913" s="181" t="str">
        <f>MID(All_Opps[[#This Row],[Opportunity Name]],3,2)</f>
        <v>09</v>
      </c>
      <c r="H3913" s="181" t="str">
        <f>LEFT(All_Opps[[#This Row],[Opportunity Name]],7)</f>
        <v>2609-07</v>
      </c>
      <c r="I3913" s="181" t="str" cm="1">
        <f t="array" ref="I39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13" s="181" t="str">
        <f>YEAR(All_Opps[[#This Row],[Close_Date]])&amp;"-"&amp;TEXT(MONTH(All_Opps[[#This Row],[Close_Date]]),"00")</f>
        <v>2025-06</v>
      </c>
      <c r="K3913" s="182">
        <f>All_Opps[[#This Row],[Created Date2]]*1</f>
        <v>45814</v>
      </c>
      <c r="L3913" s="183">
        <f>YEAR(All_Opps[[#This Row],[Created_Date]])</f>
        <v>2025</v>
      </c>
      <c r="M3913" s="184">
        <f>WEEKNUM(All_Opps[[#This Row],[Created_Date]],16)</f>
        <v>23</v>
      </c>
      <c r="N3913" s="182">
        <f>All_Opps[[#This Row],[Close Date]]*1</f>
        <v>45821</v>
      </c>
      <c r="O3913" s="185">
        <f>YEAR(All_Opps[[#This Row],[Close_Date]])</f>
        <v>2025</v>
      </c>
      <c r="P3913" s="183">
        <f>MONTH(All_Opps[[#This Row],[Close Date]])</f>
        <v>6</v>
      </c>
      <c r="Q3913" s="181">
        <f>WEEKNUM(All_Opps[[#This Row],[Close Date]],1)</f>
        <v>24</v>
      </c>
      <c r="R391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452</v>
      </c>
      <c r="S3913" s="4" t="s">
        <v>8139</v>
      </c>
      <c r="T3913" s="4" t="s">
        <v>8140</v>
      </c>
      <c r="U3913" s="68">
        <v>45821</v>
      </c>
      <c r="V3913" s="347" t="s">
        <v>19</v>
      </c>
      <c r="W3913" s="341">
        <v>96484</v>
      </c>
      <c r="X3913" s="4" t="s">
        <v>15</v>
      </c>
      <c r="Y3913" s="4" t="s">
        <v>1285</v>
      </c>
      <c r="Z3913" s="68">
        <v>45814</v>
      </c>
    </row>
    <row r="3914" spans="1:26" ht="12.75" x14ac:dyDescent="0.35">
      <c r="A391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914" s="181" t="str">
        <f>IF(All_Opps[[#This Row],[WeekMod]]&lt;&gt;"",CONCATENATE(All_Opps[[#This Row],[Opp Year]],"-",TEXT(All_Opps[[#This Row],[WeekMod]],"00#")),"")</f>
        <v/>
      </c>
      <c r="C39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914" s="181" t="str">
        <f>CONCATENATE(All_Opps[[#This Row],[Opp Year]],"-",TEXT(All_Opps[[#This Row],[Week]],"00#"))</f>
        <v>2027-001</v>
      </c>
      <c r="E3914" s="181">
        <f>IFERROR(VALUE(RIGHT(All_Opps[[#This Row],[Opportunity Name]],2)),"")</f>
        <v>1</v>
      </c>
      <c r="F3914" s="181">
        <f>IFERROR(("20"&amp;LEFT(All_Opps[[#This Row],[Opportunity Name]],2))*1,"")</f>
        <v>2027</v>
      </c>
      <c r="G3914" s="181" t="str">
        <f>MID(All_Opps[[#This Row],[Opportunity Name]],3,2)</f>
        <v>01</v>
      </c>
      <c r="H3914" s="181" t="str">
        <f>LEFT(All_Opps[[#This Row],[Opportunity Name]],7)</f>
        <v>2701-01</v>
      </c>
      <c r="I3914" s="181" t="str" cm="1">
        <f t="array" ref="I39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14" s="181" t="str">
        <f>YEAR(All_Opps[[#This Row],[Close_Date]])&amp;"-"&amp;TEXT(MONTH(All_Opps[[#This Row],[Close_Date]]),"00")</f>
        <v>2025-05</v>
      </c>
      <c r="K3914" s="182">
        <f>All_Opps[[#This Row],[Created Date2]]*1</f>
        <v>45796</v>
      </c>
      <c r="L3914" s="183">
        <f>YEAR(All_Opps[[#This Row],[Created_Date]])</f>
        <v>2025</v>
      </c>
      <c r="M3914" s="184">
        <f>WEEKNUM(All_Opps[[#This Row],[Created_Date]],16)</f>
        <v>21</v>
      </c>
      <c r="N3914" s="182">
        <f>All_Opps[[#This Row],[Close Date]]*1</f>
        <v>45797</v>
      </c>
      <c r="O3914" s="185">
        <f>YEAR(All_Opps[[#This Row],[Close_Date]])</f>
        <v>2025</v>
      </c>
      <c r="P3914" s="183">
        <f>MONTH(All_Opps[[#This Row],[Close Date]])</f>
        <v>5</v>
      </c>
      <c r="Q3914" s="181">
        <f>WEEKNUM(All_Opps[[#This Row],[Close Date]],1)</f>
        <v>21</v>
      </c>
      <c r="R391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592</v>
      </c>
      <c r="S3914" s="4" t="s">
        <v>8141</v>
      </c>
      <c r="T3914" s="4" t="s">
        <v>8142</v>
      </c>
      <c r="U3914" s="68">
        <v>45797</v>
      </c>
      <c r="V3914" s="347" t="s">
        <v>19</v>
      </c>
      <c r="W3914" s="341">
        <v>29579</v>
      </c>
      <c r="X3914" s="4" t="s">
        <v>15</v>
      </c>
      <c r="Y3914" s="4" t="s">
        <v>1285</v>
      </c>
      <c r="Z3914" s="68">
        <v>45796</v>
      </c>
    </row>
    <row r="3915" spans="1:26" ht="12.75" x14ac:dyDescent="0.35">
      <c r="A39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3915" s="181" t="str">
        <f>IF(All_Opps[[#This Row],[WeekMod]]&lt;&gt;"",CONCATENATE(All_Opps[[#This Row],[Opp Year]],"-",TEXT(All_Opps[[#This Row],[WeekMod]],"00#")),"")</f>
        <v>2026-023</v>
      </c>
      <c r="C39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3915" s="181" t="str">
        <f>CONCATENATE(All_Opps[[#This Row],[Opp Year]],"-",TEXT(All_Opps[[#This Row],[Week]],"00#"))</f>
        <v>2026-023</v>
      </c>
      <c r="E3915" s="181">
        <f>IFERROR(VALUE(RIGHT(All_Opps[[#This Row],[Opportunity Name]],2)),"")</f>
        <v>5</v>
      </c>
      <c r="F3915" s="181">
        <f>IFERROR(("20"&amp;LEFT(All_Opps[[#This Row],[Opportunity Name]],2))*1,"")</f>
        <v>2026</v>
      </c>
      <c r="G3915" s="181" t="str">
        <f>MID(All_Opps[[#This Row],[Opportunity Name]],3,2)</f>
        <v>06</v>
      </c>
      <c r="H3915" s="181" t="str">
        <f>LEFT(All_Opps[[#This Row],[Opportunity Name]],7)</f>
        <v>2606-02</v>
      </c>
      <c r="I3915" s="181" t="str" cm="1">
        <f t="array" ref="I39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15" s="181" t="str">
        <f>YEAR(All_Opps[[#This Row],[Close_Date]])&amp;"-"&amp;TEXT(MONTH(All_Opps[[#This Row],[Close_Date]]),"00")</f>
        <v>2025-06</v>
      </c>
      <c r="K3915" s="182">
        <f>All_Opps[[#This Row],[Created Date2]]*1</f>
        <v>45799</v>
      </c>
      <c r="L3915" s="183">
        <f>YEAR(All_Opps[[#This Row],[Created_Date]])</f>
        <v>2025</v>
      </c>
      <c r="M3915" s="184">
        <f>WEEKNUM(All_Opps[[#This Row],[Created_Date]],16)</f>
        <v>21</v>
      </c>
      <c r="N3915" s="182">
        <f>All_Opps[[#This Row],[Close Date]]*1</f>
        <v>45814</v>
      </c>
      <c r="O3915" s="185">
        <f>YEAR(All_Opps[[#This Row],[Close_Date]])</f>
        <v>2025</v>
      </c>
      <c r="P3915" s="183">
        <f>MONTH(All_Opps[[#This Row],[Close Date]])</f>
        <v>6</v>
      </c>
      <c r="Q3915" s="181">
        <f>WEEKNUM(All_Opps[[#This Row],[Close Date]],1)</f>
        <v>23</v>
      </c>
      <c r="R391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375</v>
      </c>
      <c r="S3915" s="5" t="s">
        <v>8143</v>
      </c>
      <c r="T3915" s="5" t="s">
        <v>8144</v>
      </c>
      <c r="U3915" s="14">
        <v>45814</v>
      </c>
      <c r="V3915" s="360" t="s">
        <v>19</v>
      </c>
      <c r="W3915" s="343">
        <v>242444</v>
      </c>
      <c r="X3915" s="5" t="s">
        <v>5</v>
      </c>
      <c r="Y3915" s="4" t="s">
        <v>328</v>
      </c>
      <c r="Z3915" s="68">
        <v>45799</v>
      </c>
    </row>
    <row r="3916" spans="1:26" ht="12.75" x14ac:dyDescent="0.35">
      <c r="A39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3916" s="181" t="str">
        <f>IF(All_Opps[[#This Row],[WeekMod]]&lt;&gt;"",CONCATENATE(All_Opps[[#This Row],[Opp Year]],"-",TEXT(All_Opps[[#This Row],[WeekMod]],"00#")),"")</f>
        <v>2026-030</v>
      </c>
      <c r="C39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3916" s="181" t="str">
        <f>CONCATENATE(All_Opps[[#This Row],[Opp Year]],"-",TEXT(All_Opps[[#This Row],[Week]],"00#"))</f>
        <v>2026-030</v>
      </c>
      <c r="E3916" s="181">
        <f>IFERROR(VALUE(RIGHT(All_Opps[[#This Row],[Opportunity Name]],2)),"")</f>
        <v>2</v>
      </c>
      <c r="F3916" s="181">
        <f>IFERROR(("20"&amp;LEFT(All_Opps[[#This Row],[Opportunity Name]],2))*1,"")</f>
        <v>2026</v>
      </c>
      <c r="G3916" s="181" t="str">
        <f>MID(All_Opps[[#This Row],[Opportunity Name]],3,2)</f>
        <v>07</v>
      </c>
      <c r="H3916" s="181" t="str">
        <f>LEFT(All_Opps[[#This Row],[Opportunity Name]],7)</f>
        <v>2607 Mo</v>
      </c>
      <c r="I3916" s="181" t="str" cm="1">
        <f t="array" ref="I39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16" s="181" t="str">
        <f>YEAR(All_Opps[[#This Row],[Close_Date]])&amp;"-"&amp;TEXT(MONTH(All_Opps[[#This Row],[Close_Date]]),"00")</f>
        <v>2025-07</v>
      </c>
      <c r="K3916" s="182">
        <f>All_Opps[[#This Row],[Created Date2]]*1</f>
        <v>45821</v>
      </c>
      <c r="L3916" s="183">
        <f>YEAR(All_Opps[[#This Row],[Created_Date]])</f>
        <v>2025</v>
      </c>
      <c r="M3916" s="184">
        <f>WEEKNUM(All_Opps[[#This Row],[Created_Date]],16)</f>
        <v>24</v>
      </c>
      <c r="N3916" s="182">
        <f>All_Opps[[#This Row],[Close Date]]*1</f>
        <v>45858</v>
      </c>
      <c r="O3916" s="185">
        <f>YEAR(All_Opps[[#This Row],[Close_Date]])</f>
        <v>2025</v>
      </c>
      <c r="P3916" s="183">
        <f>MONTH(All_Opps[[#This Row],[Close Date]])</f>
        <v>7</v>
      </c>
      <c r="Q3916" s="181">
        <f>WEEKNUM(All_Opps[[#This Row],[Close Date]],1)</f>
        <v>30</v>
      </c>
      <c r="R39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16" s="4" t="s">
        <v>8145</v>
      </c>
      <c r="T3916" s="4" t="s">
        <v>8146</v>
      </c>
      <c r="U3916" s="68">
        <v>45858</v>
      </c>
      <c r="V3916" s="347" t="s">
        <v>21</v>
      </c>
      <c r="W3916" s="9">
        <v>37357</v>
      </c>
      <c r="X3916" s="4" t="s">
        <v>13</v>
      </c>
      <c r="Y3916" s="4" t="s">
        <v>7108</v>
      </c>
      <c r="Z3916" s="68">
        <v>45821</v>
      </c>
    </row>
    <row r="3917" spans="1:26" ht="12.75" x14ac:dyDescent="0.35">
      <c r="A391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3917" s="181" t="str">
        <f>IF(All_Opps[[#This Row],[WeekMod]]&lt;&gt;"",CONCATENATE(All_Opps[[#This Row],[Opp Year]],"-",TEXT(All_Opps[[#This Row],[WeekMod]],"00#")),"")</f>
        <v>2026-024</v>
      </c>
      <c r="C391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3917" s="181" t="str">
        <f>CONCATENATE(All_Opps[[#This Row],[Opp Year]],"-",TEXT(All_Opps[[#This Row],[Week]],"00#"))</f>
        <v>2026-024</v>
      </c>
      <c r="E3917" s="181">
        <f>IFERROR(VALUE(RIGHT(All_Opps[[#This Row],[Opportunity Name]],2)),"")</f>
        <v>5</v>
      </c>
      <c r="F3917" s="181">
        <f>IFERROR(("20"&amp;LEFT(All_Opps[[#This Row],[Opportunity Name]],2))*1,"")</f>
        <v>2026</v>
      </c>
      <c r="G3917" s="181" t="str">
        <f>MID(All_Opps[[#This Row],[Opportunity Name]],3,2)</f>
        <v>08</v>
      </c>
      <c r="H3917" s="181" t="str">
        <f>LEFT(All_Opps[[#This Row],[Opportunity Name]],7)</f>
        <v>2608 Ya</v>
      </c>
      <c r="I3917" s="181" t="str" cm="1">
        <f t="array" ref="I39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17" s="181" t="str">
        <f>YEAR(All_Opps[[#This Row],[Close_Date]])&amp;"-"&amp;TEXT(MONTH(All_Opps[[#This Row],[Close_Date]]),"00")</f>
        <v>2025-06</v>
      </c>
      <c r="K3917" s="182">
        <f>All_Opps[[#This Row],[Created Date2]]*1</f>
        <v>45797</v>
      </c>
      <c r="L3917" s="183">
        <f>YEAR(All_Opps[[#This Row],[Created_Date]])</f>
        <v>2025</v>
      </c>
      <c r="M3917" s="184">
        <f>WEEKNUM(All_Opps[[#This Row],[Created_Date]],16)</f>
        <v>21</v>
      </c>
      <c r="N3917" s="182">
        <f>All_Opps[[#This Row],[Close Date]]*1</f>
        <v>45819</v>
      </c>
      <c r="O3917" s="185">
        <f>YEAR(All_Opps[[#This Row],[Close_Date]])</f>
        <v>2025</v>
      </c>
      <c r="P3917" s="183">
        <f>MONTH(All_Opps[[#This Row],[Close Date]])</f>
        <v>6</v>
      </c>
      <c r="Q3917" s="181">
        <f>WEEKNUM(All_Opps[[#This Row],[Close Date]],1)</f>
        <v>24</v>
      </c>
      <c r="R391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17" s="4" t="s">
        <v>8147</v>
      </c>
      <c r="T3917" s="4" t="s">
        <v>8148</v>
      </c>
      <c r="U3917" s="68">
        <v>45819</v>
      </c>
      <c r="V3917" s="347" t="s">
        <v>21</v>
      </c>
      <c r="W3917" s="9">
        <v>191860</v>
      </c>
      <c r="X3917" s="4" t="s">
        <v>11</v>
      </c>
      <c r="Y3917" s="4" t="s">
        <v>7108</v>
      </c>
      <c r="Z3917" s="68">
        <v>45797</v>
      </c>
    </row>
    <row r="3918" spans="1:26" ht="12.75" x14ac:dyDescent="0.35">
      <c r="A39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3918" s="181" t="str">
        <f>IF(All_Opps[[#This Row],[WeekMod]]&lt;&gt;"",CONCATENATE(All_Opps[[#This Row],[Opp Year]],"-",TEXT(All_Opps[[#This Row],[WeekMod]],"00#")),"")</f>
        <v>2025-075</v>
      </c>
      <c r="C39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3918" s="181" t="str">
        <f>CONCATENATE(All_Opps[[#This Row],[Opp Year]],"-",TEXT(All_Opps[[#This Row],[Week]],"00#"))</f>
        <v>2025-075</v>
      </c>
      <c r="E3918" s="181">
        <f>IFERROR(VALUE(RIGHT(All_Opps[[#This Row],[Opportunity Name]],2)),"")</f>
        <v>1</v>
      </c>
      <c r="F3918" s="181">
        <f>IFERROR(("20"&amp;LEFT(All_Opps[[#This Row],[Opportunity Name]],2))*1,"")</f>
        <v>2025</v>
      </c>
      <c r="G3918" s="181" t="str">
        <f>MID(All_Opps[[#This Row],[Opportunity Name]],3,2)</f>
        <v>09</v>
      </c>
      <c r="H3918" s="181" t="str">
        <f>LEFT(All_Opps[[#This Row],[Opportunity Name]],7)</f>
        <v>2509 Oa</v>
      </c>
      <c r="I3918" s="181" t="str" cm="1">
        <f t="array" ref="I39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18" s="181" t="str">
        <f>YEAR(All_Opps[[#This Row],[Close_Date]])&amp;"-"&amp;TEXT(MONTH(All_Opps[[#This Row],[Close_Date]]),"00")</f>
        <v>2025-06</v>
      </c>
      <c r="K3918" s="182">
        <f>All_Opps[[#This Row],[Created Date2]]*1</f>
        <v>45796</v>
      </c>
      <c r="L3918" s="183">
        <f>YEAR(All_Opps[[#This Row],[Created_Date]])</f>
        <v>2025</v>
      </c>
      <c r="M3918" s="184">
        <f>WEEKNUM(All_Opps[[#This Row],[Created_Date]],16)</f>
        <v>21</v>
      </c>
      <c r="N3918" s="182">
        <f>All_Opps[[#This Row],[Close Date]]*1</f>
        <v>45812</v>
      </c>
      <c r="O3918" s="185">
        <f>YEAR(All_Opps[[#This Row],[Close_Date]])</f>
        <v>2025</v>
      </c>
      <c r="P3918" s="183">
        <f>MONTH(All_Opps[[#This Row],[Close Date]])</f>
        <v>6</v>
      </c>
      <c r="Q3918" s="181">
        <f>WEEKNUM(All_Opps[[#This Row],[Close Date]],1)</f>
        <v>23</v>
      </c>
      <c r="R391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18" s="4" t="s">
        <v>8149</v>
      </c>
      <c r="T3918" s="4" t="s">
        <v>8150</v>
      </c>
      <c r="U3918" s="68">
        <v>45812</v>
      </c>
      <c r="V3918" s="347" t="s">
        <v>21</v>
      </c>
      <c r="W3918" s="9">
        <v>34148</v>
      </c>
      <c r="X3918" s="4" t="s">
        <v>15</v>
      </c>
      <c r="Y3918" s="4" t="s">
        <v>7108</v>
      </c>
      <c r="Z3918" s="68">
        <v>45796</v>
      </c>
    </row>
    <row r="3919" spans="1:26" ht="12.75" x14ac:dyDescent="0.35">
      <c r="A39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3919" s="181" t="str">
        <f>IF(All_Opps[[#This Row],[WeekMod]]&lt;&gt;"",CONCATENATE(All_Opps[[#This Row],[Opp Year]],"-",TEXT(All_Opps[[#This Row],[WeekMod]],"00#")),"")</f>
        <v>2025-077</v>
      </c>
      <c r="C39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3919" s="181" t="str">
        <f>CONCATENATE(All_Opps[[#This Row],[Opp Year]],"-",TEXT(All_Opps[[#This Row],[Week]],"00#"))</f>
        <v>2025-077</v>
      </c>
      <c r="E3919" s="181">
        <f>IFERROR(VALUE(RIGHT(All_Opps[[#This Row],[Opportunity Name]],2)),"")</f>
        <v>2</v>
      </c>
      <c r="F3919" s="181">
        <f>IFERROR(("20"&amp;LEFT(All_Opps[[#This Row],[Opportunity Name]],2))*1,"")</f>
        <v>2025</v>
      </c>
      <c r="G3919" s="181" t="str">
        <f>MID(All_Opps[[#This Row],[Opportunity Name]],3,2)</f>
        <v>07</v>
      </c>
      <c r="H3919" s="181" t="str">
        <f>LEFT(All_Opps[[#This Row],[Opportunity Name]],7)</f>
        <v>2507 Oa</v>
      </c>
      <c r="I3919" s="181" t="str" cm="1">
        <f t="array" ref="I39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19" s="181" t="str">
        <f>YEAR(All_Opps[[#This Row],[Close_Date]])&amp;"-"&amp;TEXT(MONTH(All_Opps[[#This Row],[Close_Date]]),"00")</f>
        <v>2025-06</v>
      </c>
      <c r="K3919" s="182">
        <f>All_Opps[[#This Row],[Created Date2]]*1</f>
        <v>45818</v>
      </c>
      <c r="L3919" s="183">
        <f>YEAR(All_Opps[[#This Row],[Created_Date]])</f>
        <v>2025</v>
      </c>
      <c r="M3919" s="184">
        <f>WEEKNUM(All_Opps[[#This Row],[Created_Date]],16)</f>
        <v>24</v>
      </c>
      <c r="N3919" s="182">
        <f>All_Opps[[#This Row],[Close Date]]*1</f>
        <v>45823</v>
      </c>
      <c r="O3919" s="185">
        <f>YEAR(All_Opps[[#This Row],[Close_Date]])</f>
        <v>2025</v>
      </c>
      <c r="P3919" s="183">
        <f>MONTH(All_Opps[[#This Row],[Close Date]])</f>
        <v>6</v>
      </c>
      <c r="Q3919" s="181">
        <f>WEEKNUM(All_Opps[[#This Row],[Close Date]],1)</f>
        <v>25</v>
      </c>
      <c r="R39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19" s="4" t="s">
        <v>8151</v>
      </c>
      <c r="T3919" s="4" t="s">
        <v>8128</v>
      </c>
      <c r="U3919" s="68">
        <v>45823</v>
      </c>
      <c r="V3919" s="347" t="s">
        <v>18</v>
      </c>
      <c r="W3919" s="9"/>
      <c r="X3919" s="4" t="s">
        <v>29</v>
      </c>
      <c r="Y3919" s="4" t="s">
        <v>1285</v>
      </c>
      <c r="Z3919" s="68">
        <v>45818</v>
      </c>
    </row>
    <row r="3920" spans="1:26" ht="12.75" x14ac:dyDescent="0.35">
      <c r="A3920" s="22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920" s="221" t="str">
        <f>IF(All_Opps[[#This Row],[WeekMod]]&lt;&gt;"",CONCATENATE(All_Opps[[#This Row],[Opp Year]],"-",TEXT(All_Opps[[#This Row],[WeekMod]],"00#")),"")</f>
        <v/>
      </c>
      <c r="C3920" s="22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920" s="221" t="str">
        <f>CONCATENATE(All_Opps[[#This Row],[Opp Year]],"-",TEXT(All_Opps[[#This Row],[Week]],"00#"))</f>
        <v>2027-001</v>
      </c>
      <c r="E3920" s="221">
        <f>IFERROR(VALUE(RIGHT(All_Opps[[#This Row],[Opportunity Name]],2)),"")</f>
        <v>1</v>
      </c>
      <c r="F3920" s="221">
        <f>IFERROR(("20"&amp;LEFT(All_Opps[[#This Row],[Opportunity Name]],2))*1,"")</f>
        <v>2027</v>
      </c>
      <c r="G3920" s="221" t="str">
        <f>MID(All_Opps[[#This Row],[Opportunity Name]],3,2)</f>
        <v>02</v>
      </c>
      <c r="H3920" s="221" t="str">
        <f>LEFT(All_Opps[[#This Row],[Opportunity Name]],7)</f>
        <v>2702 La</v>
      </c>
      <c r="I3920" s="221" t="str" cm="1">
        <f t="array" ref="I39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20" s="221" t="str">
        <f>YEAR(All_Opps[[#This Row],[Close_Date]])&amp;"-"&amp;TEXT(MONTH(All_Opps[[#This Row],[Close_Date]]),"00")</f>
        <v>2025-07</v>
      </c>
      <c r="K3920" s="222">
        <f>All_Opps[[#This Row],[Created Date2]]*1</f>
        <v>45818</v>
      </c>
      <c r="L3920" s="223">
        <f>YEAR(All_Opps[[#This Row],[Created_Date]])</f>
        <v>2025</v>
      </c>
      <c r="M3920" s="224">
        <f>WEEKNUM(All_Opps[[#This Row],[Created_Date]],16)</f>
        <v>24</v>
      </c>
      <c r="N3920" s="222">
        <f>All_Opps[[#This Row],[Close Date]]*1</f>
        <v>45842</v>
      </c>
      <c r="O3920" s="225">
        <f>YEAR(All_Opps[[#This Row],[Close_Date]])</f>
        <v>2025</v>
      </c>
      <c r="P3920" s="223">
        <f>MONTH(All_Opps[[#This Row],[Close Date]])</f>
        <v>7</v>
      </c>
      <c r="Q3920" s="221">
        <f>WEEKNUM(All_Opps[[#This Row],[Close Date]],1)</f>
        <v>27</v>
      </c>
      <c r="R3920" s="22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20" s="33" t="s">
        <v>8152</v>
      </c>
      <c r="T3920" s="33" t="s">
        <v>8153</v>
      </c>
      <c r="U3920" s="69">
        <v>45842</v>
      </c>
      <c r="V3920" s="355" t="s">
        <v>18</v>
      </c>
      <c r="W3920" s="34">
        <v>29579</v>
      </c>
      <c r="X3920" s="33" t="s">
        <v>6</v>
      </c>
      <c r="Y3920" s="33" t="s">
        <v>1285</v>
      </c>
      <c r="Z3920" s="69">
        <v>45818</v>
      </c>
    </row>
    <row r="3921" spans="1:26" ht="12.75" x14ac:dyDescent="0.35">
      <c r="A39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3921" s="181" t="str">
        <f>IF(All_Opps[[#This Row],[WeekMod]]&lt;&gt;"",CONCATENATE(All_Opps[[#This Row],[Opp Year]],"-",TEXT(All_Opps[[#This Row],[WeekMod]],"00#")),"")</f>
        <v>2025-077</v>
      </c>
      <c r="C39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3921" s="181" t="str">
        <f>CONCATENATE(All_Opps[[#This Row],[Opp Year]],"-",TEXT(All_Opps[[#This Row],[Week]],"00#"))</f>
        <v>2025-077</v>
      </c>
      <c r="E3921" s="181">
        <f>IFERROR(VALUE(RIGHT(All_Opps[[#This Row],[Opportunity Name]],2)),"")</f>
        <v>6</v>
      </c>
      <c r="F3921" s="181">
        <f>IFERROR(("20"&amp;LEFT(All_Opps[[#This Row],[Opportunity Name]],2))*1,"")</f>
        <v>2025</v>
      </c>
      <c r="G3921" s="181" t="str">
        <f>MID(All_Opps[[#This Row],[Opportunity Name]],3,2)</f>
        <v>12</v>
      </c>
      <c r="H3921" s="181" t="str">
        <f>LEFT(All_Opps[[#This Row],[Opportunity Name]],7)</f>
        <v>2512 Vi</v>
      </c>
      <c r="I3921" s="181" t="str" cm="1">
        <f t="array" ref="I39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21" s="181" t="str">
        <f>YEAR(All_Opps[[#This Row],[Close_Date]])&amp;"-"&amp;TEXT(MONTH(All_Opps[[#This Row],[Close_Date]]),"00")</f>
        <v>2025-06</v>
      </c>
      <c r="K3921" s="182">
        <f>All_Opps[[#This Row],[Created Date2]]*1</f>
        <v>45817</v>
      </c>
      <c r="L3921" s="183">
        <f>YEAR(All_Opps[[#This Row],[Created_Date]])</f>
        <v>2025</v>
      </c>
      <c r="M3921" s="184">
        <f>WEEKNUM(All_Opps[[#This Row],[Created_Date]],16)</f>
        <v>24</v>
      </c>
      <c r="N3921" s="182">
        <f>All_Opps[[#This Row],[Close Date]]*1</f>
        <v>45827</v>
      </c>
      <c r="O3921" s="185">
        <f>YEAR(All_Opps[[#This Row],[Close_Date]])</f>
        <v>2025</v>
      </c>
      <c r="P3921" s="183">
        <f>MONTH(All_Opps[[#This Row],[Close Date]])</f>
        <v>6</v>
      </c>
      <c r="Q3921" s="181">
        <f>WEEKNUM(All_Opps[[#This Row],[Close Date]],1)</f>
        <v>25</v>
      </c>
      <c r="R392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21" s="4" t="s">
        <v>8154</v>
      </c>
      <c r="T3921" s="4" t="s">
        <v>8155</v>
      </c>
      <c r="U3921" s="68">
        <v>45827</v>
      </c>
      <c r="V3921" s="347" t="s">
        <v>18</v>
      </c>
      <c r="W3921" s="9">
        <v>49202</v>
      </c>
      <c r="X3921" s="4" t="s">
        <v>6</v>
      </c>
      <c r="Y3921" s="4" t="s">
        <v>1285</v>
      </c>
      <c r="Z3921" s="68">
        <v>45817</v>
      </c>
    </row>
    <row r="3922" spans="1:26" ht="12.75" x14ac:dyDescent="0.35">
      <c r="A39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3922" s="181" t="str">
        <f>IF(All_Opps[[#This Row],[WeekMod]]&lt;&gt;"",CONCATENATE(All_Opps[[#This Row],[Opp Year]],"-",TEXT(All_Opps[[#This Row],[WeekMod]],"00#")),"")</f>
        <v>2026-025</v>
      </c>
      <c r="C39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3922" s="181" t="str">
        <f>CONCATENATE(All_Opps[[#This Row],[Opp Year]],"-",TEXT(All_Opps[[#This Row],[Week]],"00#"))</f>
        <v>2026-025</v>
      </c>
      <c r="E3922" s="181">
        <f>IFERROR(VALUE(RIGHT(All_Opps[[#This Row],[Opportunity Name]],2)),"")</f>
        <v>2</v>
      </c>
      <c r="F3922" s="181">
        <f>IFERROR(("20"&amp;LEFT(All_Opps[[#This Row],[Opportunity Name]],2))*1,"")</f>
        <v>2026</v>
      </c>
      <c r="G3922" s="181" t="str">
        <f>MID(All_Opps[[#This Row],[Opportunity Name]],3,2)</f>
        <v>05</v>
      </c>
      <c r="H3922" s="181" t="str">
        <f>LEFT(All_Opps[[#This Row],[Opportunity Name]],7)</f>
        <v>2605 Ha</v>
      </c>
      <c r="I3922" s="181" t="str" cm="1">
        <f t="array" ref="I39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22" s="181" t="str">
        <f>YEAR(All_Opps[[#This Row],[Close_Date]])&amp;"-"&amp;TEXT(MONTH(All_Opps[[#This Row],[Close_Date]]),"00")</f>
        <v>2025-06</v>
      </c>
      <c r="K3922" s="182">
        <f>All_Opps[[#This Row],[Created Date2]]*1</f>
        <v>45818</v>
      </c>
      <c r="L3922" s="183">
        <f>YEAR(All_Opps[[#This Row],[Created_Date]])</f>
        <v>2025</v>
      </c>
      <c r="M3922" s="184">
        <f>WEEKNUM(All_Opps[[#This Row],[Created_Date]],16)</f>
        <v>24</v>
      </c>
      <c r="N3922" s="182">
        <f>All_Opps[[#This Row],[Close Date]]*1</f>
        <v>45823</v>
      </c>
      <c r="O3922" s="185">
        <f>YEAR(All_Opps[[#This Row],[Close_Date]])</f>
        <v>2025</v>
      </c>
      <c r="P3922" s="183">
        <f>MONTH(All_Opps[[#This Row],[Close Date]])</f>
        <v>6</v>
      </c>
      <c r="Q3922" s="181">
        <f>WEEKNUM(All_Opps[[#This Row],[Close Date]],1)</f>
        <v>25</v>
      </c>
      <c r="R39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22" s="5" t="s">
        <v>8156</v>
      </c>
      <c r="T3922" s="5" t="s">
        <v>8157</v>
      </c>
      <c r="U3922" s="14">
        <v>45823</v>
      </c>
      <c r="V3922" s="360" t="s">
        <v>18</v>
      </c>
      <c r="W3922" s="343">
        <v>124454</v>
      </c>
      <c r="X3922" s="5" t="s">
        <v>13</v>
      </c>
      <c r="Y3922" s="4" t="s">
        <v>328</v>
      </c>
      <c r="Z3922" s="68">
        <v>45818</v>
      </c>
    </row>
    <row r="3923" spans="1:26" ht="12.75" x14ac:dyDescent="0.35">
      <c r="A392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923" s="181" t="str">
        <f>IF(All_Opps[[#This Row],[WeekMod]]&lt;&gt;"",CONCATENATE(All_Opps[[#This Row],[Opp Year]],"-",TEXT(All_Opps[[#This Row],[WeekMod]],"00#")),"")</f>
        <v/>
      </c>
      <c r="C39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923" s="181" t="str">
        <f>CONCATENATE(All_Opps[[#This Row],[Opp Year]],"-",TEXT(All_Opps[[#This Row],[Week]],"00#"))</f>
        <v>2027-001</v>
      </c>
      <c r="E3923" s="181">
        <f>IFERROR(VALUE(RIGHT(All_Opps[[#This Row],[Opportunity Name]],2)),"")</f>
        <v>2</v>
      </c>
      <c r="F3923" s="181">
        <f>IFERROR(("20"&amp;LEFT(All_Opps[[#This Row],[Opportunity Name]],2))*1,"")</f>
        <v>2027</v>
      </c>
      <c r="G3923" s="181" t="str">
        <f>MID(All_Opps[[#This Row],[Opportunity Name]],3,2)</f>
        <v>01</v>
      </c>
      <c r="H3923" s="181" t="str">
        <f>LEFT(All_Opps[[#This Row],[Opportunity Name]],7)</f>
        <v>2701 Pr</v>
      </c>
      <c r="I3923" s="181" t="str" cm="1">
        <f t="array" ref="I39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23" s="181" t="str">
        <f>YEAR(All_Opps[[#This Row],[Close_Date]])&amp;"-"&amp;TEXT(MONTH(All_Opps[[#This Row],[Close_Date]]),"00")</f>
        <v>2025-06</v>
      </c>
      <c r="K3923" s="182">
        <f>All_Opps[[#This Row],[Created Date2]]*1</f>
        <v>45812</v>
      </c>
      <c r="L3923" s="183">
        <f>YEAR(All_Opps[[#This Row],[Created_Date]])</f>
        <v>2025</v>
      </c>
      <c r="M3923" s="184">
        <f>WEEKNUM(All_Opps[[#This Row],[Created_Date]],16)</f>
        <v>23</v>
      </c>
      <c r="N3923" s="182">
        <f>All_Opps[[#This Row],[Close Date]]*1</f>
        <v>45838</v>
      </c>
      <c r="O3923" s="185">
        <f>YEAR(All_Opps[[#This Row],[Close_Date]])</f>
        <v>2025</v>
      </c>
      <c r="P3923" s="183">
        <f>MONTH(All_Opps[[#This Row],[Close Date]])</f>
        <v>6</v>
      </c>
      <c r="Q3923" s="181">
        <f>WEEKNUM(All_Opps[[#This Row],[Close Date]],1)</f>
        <v>27</v>
      </c>
      <c r="R392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23" s="5" t="s">
        <v>8158</v>
      </c>
      <c r="T3923" s="5" t="s">
        <v>8159</v>
      </c>
      <c r="U3923" s="14">
        <v>45838</v>
      </c>
      <c r="V3923" s="360" t="s">
        <v>18</v>
      </c>
      <c r="W3923" s="343">
        <v>22061</v>
      </c>
      <c r="X3923" s="5" t="s">
        <v>11</v>
      </c>
      <c r="Y3923" s="4" t="s">
        <v>328</v>
      </c>
      <c r="Z3923" s="68">
        <v>45812</v>
      </c>
    </row>
    <row r="3924" spans="1:26" ht="12.75" x14ac:dyDescent="0.35">
      <c r="A392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924" s="181" t="str">
        <f>IF(All_Opps[[#This Row],[WeekMod]]&lt;&gt;"",CONCATENATE(All_Opps[[#This Row],[Opp Year]],"-",TEXT(All_Opps[[#This Row],[WeekMod]],"00#")),"")</f>
        <v/>
      </c>
      <c r="C39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924" s="181" t="str">
        <f>CONCATENATE(All_Opps[[#This Row],[Opp Year]],"-",TEXT(All_Opps[[#This Row],[Week]],"00#"))</f>
        <v>2027-001</v>
      </c>
      <c r="E3924" s="181">
        <f>IFERROR(VALUE(RIGHT(All_Opps[[#This Row],[Opportunity Name]],2)),"")</f>
        <v>1</v>
      </c>
      <c r="F3924" s="181">
        <f>IFERROR(("20"&amp;LEFT(All_Opps[[#This Row],[Opportunity Name]],2))*1,"")</f>
        <v>2027</v>
      </c>
      <c r="G3924" s="181" t="str">
        <f>MID(All_Opps[[#This Row],[Opportunity Name]],3,2)</f>
        <v>01</v>
      </c>
      <c r="H3924" s="181" t="str">
        <f>LEFT(All_Opps[[#This Row],[Opportunity Name]],7)</f>
        <v>2701-01</v>
      </c>
      <c r="I3924" s="181" t="str" cm="1">
        <f t="array" ref="I39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24" s="181" t="str">
        <f>YEAR(All_Opps[[#This Row],[Close_Date]])&amp;"-"&amp;TEXT(MONTH(All_Opps[[#This Row],[Close_Date]]),"00")</f>
        <v>2025-07</v>
      </c>
      <c r="K3924" s="182">
        <f>All_Opps[[#This Row],[Created Date2]]*1</f>
        <v>45847</v>
      </c>
      <c r="L3924" s="183">
        <f>YEAR(All_Opps[[#This Row],[Created_Date]])</f>
        <v>2025</v>
      </c>
      <c r="M3924" s="184">
        <f>WEEKNUM(All_Opps[[#This Row],[Created_Date]],16)</f>
        <v>28</v>
      </c>
      <c r="N3924" s="182">
        <f>All_Opps[[#This Row],[Close Date]]*1</f>
        <v>45848</v>
      </c>
      <c r="O3924" s="185">
        <f>YEAR(All_Opps[[#This Row],[Close_Date]])</f>
        <v>2025</v>
      </c>
      <c r="P3924" s="183">
        <f>MONTH(All_Opps[[#This Row],[Close Date]])</f>
        <v>7</v>
      </c>
      <c r="Q3924" s="181">
        <f>WEEKNUM(All_Opps[[#This Row],[Close Date]],1)</f>
        <v>28</v>
      </c>
      <c r="R392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541</v>
      </c>
      <c r="S3924" s="4" t="s">
        <v>8160</v>
      </c>
      <c r="T3924" s="4" t="s">
        <v>8161</v>
      </c>
      <c r="U3924" s="68">
        <v>45848</v>
      </c>
      <c r="V3924" s="347" t="s">
        <v>19</v>
      </c>
      <c r="W3924" s="341">
        <v>24689</v>
      </c>
      <c r="X3924" s="4" t="s">
        <v>159</v>
      </c>
      <c r="Y3924" s="4" t="s">
        <v>1285</v>
      </c>
      <c r="Z3924" s="68">
        <v>45847</v>
      </c>
    </row>
    <row r="3925" spans="1:26" ht="12.75" x14ac:dyDescent="0.35">
      <c r="A39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3925" s="181" t="str">
        <f>IF(All_Opps[[#This Row],[WeekMod]]&lt;&gt;"",CONCATENATE(All_Opps[[#This Row],[Opp Year]],"-",TEXT(All_Opps[[#This Row],[WeekMod]],"00#")),"")</f>
        <v>2025-076</v>
      </c>
      <c r="C39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3925" s="181" t="str">
        <f>CONCATENATE(All_Opps[[#This Row],[Opp Year]],"-",TEXT(All_Opps[[#This Row],[Week]],"00#"))</f>
        <v>2025-076</v>
      </c>
      <c r="E3925" s="181">
        <f>IFERROR(VALUE(RIGHT(All_Opps[[#This Row],[Opportunity Name]],2)),"")</f>
        <v>2</v>
      </c>
      <c r="F3925" s="181">
        <f>IFERROR(("20"&amp;LEFT(All_Opps[[#This Row],[Opportunity Name]],2))*1,"")</f>
        <v>2025</v>
      </c>
      <c r="G3925" s="181" t="str">
        <f>MID(All_Opps[[#This Row],[Opportunity Name]],3,2)</f>
        <v>12</v>
      </c>
      <c r="H3925" s="181" t="str">
        <f>LEFT(All_Opps[[#This Row],[Opportunity Name]],7)</f>
        <v>2512-19</v>
      </c>
      <c r="I3925" s="181" t="str" cm="1">
        <f t="array" ref="I39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25" s="181" t="str">
        <f>YEAR(All_Opps[[#This Row],[Close_Date]])&amp;"-"&amp;TEXT(MONTH(All_Opps[[#This Row],[Close_Date]]),"00")</f>
        <v>2025-06</v>
      </c>
      <c r="K3925" s="182">
        <f>All_Opps[[#This Row],[Created Date2]]*1</f>
        <v>45815</v>
      </c>
      <c r="L3925" s="183">
        <f>YEAR(All_Opps[[#This Row],[Created_Date]])</f>
        <v>2025</v>
      </c>
      <c r="M3925" s="184">
        <f>WEEKNUM(All_Opps[[#This Row],[Created_Date]],16)</f>
        <v>24</v>
      </c>
      <c r="N3925" s="182">
        <f>All_Opps[[#This Row],[Close Date]]*1</f>
        <v>45818</v>
      </c>
      <c r="O3925" s="185">
        <f>YEAR(All_Opps[[#This Row],[Close_Date]])</f>
        <v>2025</v>
      </c>
      <c r="P3925" s="183">
        <f>MONTH(All_Opps[[#This Row],[Close Date]])</f>
        <v>6</v>
      </c>
      <c r="Q3925" s="181">
        <f>WEEKNUM(All_Opps[[#This Row],[Close Date]],1)</f>
        <v>24</v>
      </c>
      <c r="R392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177</v>
      </c>
      <c r="S3925" s="5" t="s">
        <v>8162</v>
      </c>
      <c r="T3925" s="5" t="s">
        <v>8163</v>
      </c>
      <c r="U3925" s="14">
        <v>45818</v>
      </c>
      <c r="V3925" s="360" t="s">
        <v>19</v>
      </c>
      <c r="W3925" s="343">
        <v>36361</v>
      </c>
      <c r="X3925" s="5" t="s">
        <v>161</v>
      </c>
      <c r="Y3925" s="4" t="s">
        <v>328</v>
      </c>
      <c r="Z3925" s="68">
        <v>45815</v>
      </c>
    </row>
    <row r="3926" spans="1:26" ht="12.75" x14ac:dyDescent="0.35">
      <c r="A39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3926" s="181" t="str">
        <f>IF(All_Opps[[#This Row],[WeekMod]]&lt;&gt;"",CONCATENATE(All_Opps[[#This Row],[Opp Year]],"-",TEXT(All_Opps[[#This Row],[WeekMod]],"00#")),"")</f>
        <v>2026-030</v>
      </c>
      <c r="C39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3926" s="181" t="str">
        <f>CONCATENATE(All_Opps[[#This Row],[Opp Year]],"-",TEXT(All_Opps[[#This Row],[Week]],"00#"))</f>
        <v>2026-030</v>
      </c>
      <c r="E3926" s="181">
        <f>IFERROR(VALUE(RIGHT(All_Opps[[#This Row],[Opportunity Name]],2)),"")</f>
        <v>2</v>
      </c>
      <c r="F3926" s="181">
        <f>IFERROR(("20"&amp;LEFT(All_Opps[[#This Row],[Opportunity Name]],2))*1,"")</f>
        <v>2026</v>
      </c>
      <c r="G3926" s="181" t="str">
        <f>MID(All_Opps[[#This Row],[Opportunity Name]],3,2)</f>
        <v>05</v>
      </c>
      <c r="H3926" s="181" t="str">
        <f>LEFT(All_Opps[[#This Row],[Opportunity Name]],7)</f>
        <v>2605 Ea</v>
      </c>
      <c r="I3926" s="181" t="str" cm="1">
        <f t="array" ref="I39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26" s="181" t="str">
        <f>YEAR(All_Opps[[#This Row],[Close_Date]])&amp;"-"&amp;TEXT(MONTH(All_Opps[[#This Row],[Close_Date]]),"00")</f>
        <v>2025-07</v>
      </c>
      <c r="K3926" s="182">
        <f>All_Opps[[#This Row],[Created Date2]]*1</f>
        <v>45853</v>
      </c>
      <c r="L3926" s="183">
        <f>YEAR(All_Opps[[#This Row],[Created_Date]])</f>
        <v>2025</v>
      </c>
      <c r="M3926" s="184">
        <f>WEEKNUM(All_Opps[[#This Row],[Created_Date]],16)</f>
        <v>29</v>
      </c>
      <c r="N3926" s="182">
        <f>All_Opps[[#This Row],[Close Date]]*1</f>
        <v>45863</v>
      </c>
      <c r="O3926" s="185">
        <f>YEAR(All_Opps[[#This Row],[Close_Date]])</f>
        <v>2025</v>
      </c>
      <c r="P3926" s="183">
        <f>MONTH(All_Opps[[#This Row],[Close Date]])</f>
        <v>7</v>
      </c>
      <c r="Q3926" s="181">
        <f>WEEKNUM(All_Opps[[#This Row],[Close Date]],1)</f>
        <v>30</v>
      </c>
      <c r="R392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26" s="4" t="s">
        <v>8164</v>
      </c>
      <c r="T3926" s="4" t="s">
        <v>8165</v>
      </c>
      <c r="U3926" s="68">
        <v>45863</v>
      </c>
      <c r="V3926" s="347" t="s">
        <v>18</v>
      </c>
      <c r="W3926" s="9">
        <v>30811</v>
      </c>
      <c r="X3926" s="4" t="s">
        <v>175</v>
      </c>
      <c r="Y3926" s="4" t="s">
        <v>7055</v>
      </c>
      <c r="Z3926" s="68">
        <v>45853</v>
      </c>
    </row>
    <row r="3927" spans="1:26" ht="12.75" x14ac:dyDescent="0.35">
      <c r="A39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3927" s="181" t="str">
        <f>IF(All_Opps[[#This Row],[WeekMod]]&lt;&gt;"",CONCATENATE(All_Opps[[#This Row],[Opp Year]],"-",TEXT(All_Opps[[#This Row],[WeekMod]],"00#")),"")</f>
        <v>2026-024</v>
      </c>
      <c r="C39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3927" s="181" t="str">
        <f>CONCATENATE(All_Opps[[#This Row],[Opp Year]],"-",TEXT(All_Opps[[#This Row],[Week]],"00#"))</f>
        <v>2026-024</v>
      </c>
      <c r="E3927" s="181">
        <f>IFERROR(VALUE(RIGHT(All_Opps[[#This Row],[Opportunity Name]],2)),"")</f>
        <v>17</v>
      </c>
      <c r="F3927" s="181">
        <f>IFERROR(("20"&amp;LEFT(All_Opps[[#This Row],[Opportunity Name]],2))*1,"")</f>
        <v>2026</v>
      </c>
      <c r="G3927" s="181" t="str">
        <f>MID(All_Opps[[#This Row],[Opportunity Name]],3,2)</f>
        <v>05</v>
      </c>
      <c r="H3927" s="181" t="str">
        <f>LEFT(All_Opps[[#This Row],[Opportunity Name]],7)</f>
        <v>2605 Ea</v>
      </c>
      <c r="I3927" s="181" t="str" cm="1">
        <f t="array" ref="I39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27" s="181" t="str">
        <f>YEAR(All_Opps[[#This Row],[Close_Date]])&amp;"-"&amp;TEXT(MONTH(All_Opps[[#This Row],[Close_Date]]),"00")</f>
        <v>2025-06</v>
      </c>
      <c r="K3927" s="182">
        <f>All_Opps[[#This Row],[Created Date2]]*1</f>
        <v>45719</v>
      </c>
      <c r="L3927" s="183">
        <f>YEAR(All_Opps[[#This Row],[Created_Date]])</f>
        <v>2025</v>
      </c>
      <c r="M3927" s="184">
        <f>WEEKNUM(All_Opps[[#This Row],[Created_Date]],16)</f>
        <v>10</v>
      </c>
      <c r="N3927" s="182">
        <f>All_Opps[[#This Row],[Close Date]]*1</f>
        <v>45816</v>
      </c>
      <c r="O3927" s="185">
        <f>YEAR(All_Opps[[#This Row],[Close_Date]])</f>
        <v>2025</v>
      </c>
      <c r="P3927" s="183">
        <f>MONTH(All_Opps[[#This Row],[Close Date]])</f>
        <v>6</v>
      </c>
      <c r="Q3927" s="181">
        <f>WEEKNUM(All_Opps[[#This Row],[Close Date]],1)</f>
        <v>24</v>
      </c>
      <c r="R392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27" s="5" t="s">
        <v>8166</v>
      </c>
      <c r="T3927" s="5" t="s">
        <v>8167</v>
      </c>
      <c r="U3927" s="14">
        <v>45816</v>
      </c>
      <c r="V3927" s="360" t="s">
        <v>21</v>
      </c>
      <c r="W3927" s="343">
        <v>1202244</v>
      </c>
      <c r="X3927" s="5" t="s">
        <v>11</v>
      </c>
      <c r="Y3927" s="4" t="s">
        <v>328</v>
      </c>
      <c r="Z3927" s="68">
        <v>45719</v>
      </c>
    </row>
    <row r="3928" spans="1:26" ht="12.75" x14ac:dyDescent="0.35">
      <c r="A392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3928" s="181" t="str">
        <f>IF(All_Opps[[#This Row],[WeekMod]]&lt;&gt;"",CONCATENATE(All_Opps[[#This Row],[Opp Year]],"-",TEXT(All_Opps[[#This Row],[WeekMod]],"00#")),"")</f>
        <v>2026-028</v>
      </c>
      <c r="C39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3928" s="181" t="str">
        <f>CONCATENATE(All_Opps[[#This Row],[Opp Year]],"-",TEXT(All_Opps[[#This Row],[Week]],"00#"))</f>
        <v>2026-028</v>
      </c>
      <c r="E3928" s="181">
        <f>IFERROR(VALUE(RIGHT(All_Opps[[#This Row],[Opportunity Name]],2)),"")</f>
        <v>18</v>
      </c>
      <c r="F3928" s="181">
        <f>IFERROR(("20"&amp;LEFT(All_Opps[[#This Row],[Opportunity Name]],2))*1,"")</f>
        <v>2026</v>
      </c>
      <c r="G3928" s="181" t="str">
        <f>MID(All_Opps[[#This Row],[Opportunity Name]],3,2)</f>
        <v>12</v>
      </c>
      <c r="H3928" s="181" t="str">
        <f>LEFT(All_Opps[[#This Row],[Opportunity Name]],7)</f>
        <v>2612 Du</v>
      </c>
      <c r="I3928" s="181" t="str" cm="1">
        <f t="array" ref="I39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28" s="181" t="str">
        <f>YEAR(All_Opps[[#This Row],[Close_Date]])&amp;"-"&amp;TEXT(MONTH(All_Opps[[#This Row],[Close_Date]]),"00")</f>
        <v>2025-07</v>
      </c>
      <c r="K3928" s="182">
        <f>All_Opps[[#This Row],[Created Date2]]*1</f>
        <v>45783</v>
      </c>
      <c r="L3928" s="183">
        <f>YEAR(All_Opps[[#This Row],[Created_Date]])</f>
        <v>2025</v>
      </c>
      <c r="M3928" s="184">
        <f>WEEKNUM(All_Opps[[#This Row],[Created_Date]],16)</f>
        <v>19</v>
      </c>
      <c r="N3928" s="182">
        <f>All_Opps[[#This Row],[Close Date]]*1</f>
        <v>45850</v>
      </c>
      <c r="O3928" s="185">
        <f>YEAR(All_Opps[[#This Row],[Close_Date]])</f>
        <v>2025</v>
      </c>
      <c r="P3928" s="183">
        <f>MONTH(All_Opps[[#This Row],[Close Date]])</f>
        <v>7</v>
      </c>
      <c r="Q3928" s="181">
        <f>WEEKNUM(All_Opps[[#This Row],[Close Date]],1)</f>
        <v>28</v>
      </c>
      <c r="R392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28" s="5" t="s">
        <v>8168</v>
      </c>
      <c r="T3928" s="5" t="s">
        <v>8169</v>
      </c>
      <c r="U3928" s="14">
        <v>45850</v>
      </c>
      <c r="V3928" s="360" t="s">
        <v>21</v>
      </c>
      <c r="W3928" s="343">
        <v>563562</v>
      </c>
      <c r="X3928" s="5" t="s">
        <v>6</v>
      </c>
      <c r="Y3928" s="4" t="s">
        <v>328</v>
      </c>
      <c r="Z3928" s="68">
        <v>45783</v>
      </c>
    </row>
    <row r="3929" spans="1:26" ht="12.75" x14ac:dyDescent="0.35">
      <c r="A392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22</v>
      </c>
      <c r="B3929" s="181" t="str">
        <f>IF(All_Opps[[#This Row],[WeekMod]]&lt;&gt;"",CONCATENATE(All_Opps[[#This Row],[Opp Year]],"-",TEXT(All_Opps[[#This Row],[WeekMod]],"00#")),"")</f>
        <v>2026-022</v>
      </c>
      <c r="C392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22</v>
      </c>
      <c r="D3929" s="181" t="str">
        <f>CONCATENATE(All_Opps[[#This Row],[Opp Year]],"-",TEXT(All_Opps[[#This Row],[Week]],"00#"))</f>
        <v>2026-022</v>
      </c>
      <c r="E3929" s="181">
        <f>IFERROR(VALUE(RIGHT(All_Opps[[#This Row],[Opportunity Name]],2)),"")</f>
        <v>2</v>
      </c>
      <c r="F3929" s="181">
        <f>IFERROR(("20"&amp;LEFT(All_Opps[[#This Row],[Opportunity Name]],2))*1,"")</f>
        <v>2026</v>
      </c>
      <c r="G3929" s="181" t="str">
        <f>MID(All_Opps[[#This Row],[Opportunity Name]],3,2)</f>
        <v>01</v>
      </c>
      <c r="H3929" s="181" t="str">
        <f>LEFT(All_Opps[[#This Row],[Opportunity Name]],7)</f>
        <v>2601 Oa</v>
      </c>
      <c r="I3929" s="181" t="str" cm="1">
        <f t="array" ref="I39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29" s="181" t="str">
        <f>YEAR(All_Opps[[#This Row],[Close_Date]])&amp;"-"&amp;TEXT(MONTH(All_Opps[[#This Row],[Close_Date]]),"00")</f>
        <v>2025-05</v>
      </c>
      <c r="K3929" s="182">
        <f>All_Opps[[#This Row],[Created Date2]]*1</f>
        <v>45791</v>
      </c>
      <c r="L3929" s="183">
        <f>YEAR(All_Opps[[#This Row],[Created_Date]])</f>
        <v>2025</v>
      </c>
      <c r="M3929" s="184">
        <f>WEEKNUM(All_Opps[[#This Row],[Created_Date]],16)</f>
        <v>20</v>
      </c>
      <c r="N3929" s="182">
        <f>All_Opps[[#This Row],[Close Date]]*1</f>
        <v>45808</v>
      </c>
      <c r="O3929" s="185">
        <f>YEAR(All_Opps[[#This Row],[Close_Date]])</f>
        <v>2025</v>
      </c>
      <c r="P3929" s="183">
        <f>MONTH(All_Opps[[#This Row],[Close Date]])</f>
        <v>5</v>
      </c>
      <c r="Q3929" s="181">
        <f>WEEKNUM(All_Opps[[#This Row],[Close Date]],1)</f>
        <v>22</v>
      </c>
      <c r="R392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29" s="4" t="s">
        <v>8170</v>
      </c>
      <c r="T3929" s="4" t="s">
        <v>8171</v>
      </c>
      <c r="U3929" s="68">
        <v>45808</v>
      </c>
      <c r="V3929" s="347" t="s">
        <v>18</v>
      </c>
      <c r="W3929" s="9">
        <v>29583</v>
      </c>
      <c r="X3929" s="4" t="s">
        <v>6</v>
      </c>
      <c r="Y3929" s="4" t="s">
        <v>1285</v>
      </c>
      <c r="Z3929" s="68">
        <v>45791</v>
      </c>
    </row>
    <row r="3930" spans="1:26" ht="12.75" x14ac:dyDescent="0.35">
      <c r="A39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3930" s="181" t="str">
        <f>IF(All_Opps[[#This Row],[WeekMod]]&lt;&gt;"",CONCATENATE(All_Opps[[#This Row],[Opp Year]],"-",TEXT(All_Opps[[#This Row],[WeekMod]],"00#")),"")</f>
        <v>2025-082</v>
      </c>
      <c r="C39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3930" s="181" t="str">
        <f>CONCATENATE(All_Opps[[#This Row],[Opp Year]],"-",TEXT(All_Opps[[#This Row],[Week]],"00#"))</f>
        <v>2025-082</v>
      </c>
      <c r="E3930" s="181">
        <f>IFERROR(VALUE(RIGHT(All_Opps[[#This Row],[Opportunity Name]],2)),"")</f>
        <v>2</v>
      </c>
      <c r="F3930" s="181">
        <f>IFERROR(("20"&amp;LEFT(All_Opps[[#This Row],[Opportunity Name]],2))*1,"")</f>
        <v>2025</v>
      </c>
      <c r="G3930" s="181" t="str">
        <f>MID(All_Opps[[#This Row],[Opportunity Name]],3,2)</f>
        <v>09</v>
      </c>
      <c r="H3930" s="181" t="str">
        <f>LEFT(All_Opps[[#This Row],[Opportunity Name]],7)</f>
        <v>2509 Qu</v>
      </c>
      <c r="I3930" s="181" t="str" cm="1">
        <f t="array" ref="I39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30" s="181" t="str">
        <f>YEAR(All_Opps[[#This Row],[Close_Date]])&amp;"-"&amp;TEXT(MONTH(All_Opps[[#This Row],[Close_Date]]),"00")</f>
        <v>2025-07</v>
      </c>
      <c r="K3930" s="182">
        <f>All_Opps[[#This Row],[Created Date2]]*1</f>
        <v>45847</v>
      </c>
      <c r="L3930" s="183">
        <f>YEAR(All_Opps[[#This Row],[Created_Date]])</f>
        <v>2025</v>
      </c>
      <c r="M3930" s="184">
        <f>WEEKNUM(All_Opps[[#This Row],[Created_Date]],16)</f>
        <v>28</v>
      </c>
      <c r="N3930" s="182">
        <f>All_Opps[[#This Row],[Close Date]]*1</f>
        <v>45859</v>
      </c>
      <c r="O3930" s="185">
        <f>YEAR(All_Opps[[#This Row],[Close_Date]])</f>
        <v>2025</v>
      </c>
      <c r="P3930" s="183">
        <f>MONTH(All_Opps[[#This Row],[Close Date]])</f>
        <v>7</v>
      </c>
      <c r="Q3930" s="181">
        <f>WEEKNUM(All_Opps[[#This Row],[Close Date]],1)</f>
        <v>30</v>
      </c>
      <c r="R393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30" s="4" t="s">
        <v>8172</v>
      </c>
      <c r="T3930" s="4" t="s">
        <v>8173</v>
      </c>
      <c r="U3930" s="68">
        <v>45859</v>
      </c>
      <c r="V3930" s="347" t="s">
        <v>18</v>
      </c>
      <c r="W3930" s="9">
        <v>38635</v>
      </c>
      <c r="X3930" s="4" t="s">
        <v>6</v>
      </c>
      <c r="Y3930" s="4" t="s">
        <v>7055</v>
      </c>
      <c r="Z3930" s="68">
        <v>45847</v>
      </c>
    </row>
    <row r="3931" spans="1:26" ht="12.75" x14ac:dyDescent="0.35">
      <c r="A39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22</v>
      </c>
      <c r="B3931" s="181" t="str">
        <f>IF(All_Opps[[#This Row],[WeekMod]]&lt;&gt;"",CONCATENATE(All_Opps[[#This Row],[Opp Year]],"-",TEXT(All_Opps[[#This Row],[WeekMod]],"00#")),"")</f>
        <v>2026-022</v>
      </c>
      <c r="C39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22</v>
      </c>
      <c r="D3931" s="181" t="str">
        <f>CONCATENATE(All_Opps[[#This Row],[Opp Year]],"-",TEXT(All_Opps[[#This Row],[Week]],"00#"))</f>
        <v>2026-022</v>
      </c>
      <c r="E3931" s="181">
        <f>IFERROR(VALUE(RIGHT(All_Opps[[#This Row],[Opportunity Name]],2)),"")</f>
        <v>2</v>
      </c>
      <c r="F3931" s="181">
        <f>IFERROR(("20"&amp;LEFT(All_Opps[[#This Row],[Opportunity Name]],2))*1,"")</f>
        <v>2026</v>
      </c>
      <c r="G3931" s="181" t="str">
        <f>MID(All_Opps[[#This Row],[Opportunity Name]],3,2)</f>
        <v>02</v>
      </c>
      <c r="H3931" s="181" t="str">
        <f>LEFT(All_Opps[[#This Row],[Opportunity Name]],7)</f>
        <v>2602-02</v>
      </c>
      <c r="I3931" s="181" t="str" cm="1">
        <f t="array" ref="I39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31" s="181" t="str">
        <f>YEAR(All_Opps[[#This Row],[Close_Date]])&amp;"-"&amp;TEXT(MONTH(All_Opps[[#This Row],[Close_Date]]),"00")</f>
        <v>2025-05</v>
      </c>
      <c r="K3931" s="182">
        <f>All_Opps[[#This Row],[Created Date2]]*1</f>
        <v>45803</v>
      </c>
      <c r="L3931" s="183">
        <f>YEAR(All_Opps[[#This Row],[Created_Date]])</f>
        <v>2025</v>
      </c>
      <c r="M3931" s="184">
        <f>WEEKNUM(All_Opps[[#This Row],[Created_Date]],16)</f>
        <v>22</v>
      </c>
      <c r="N3931" s="182">
        <f>All_Opps[[#This Row],[Close Date]]*1</f>
        <v>45808</v>
      </c>
      <c r="O3931" s="185">
        <f>YEAR(All_Opps[[#This Row],[Close_Date]])</f>
        <v>2025</v>
      </c>
      <c r="P3931" s="183">
        <f>MONTH(All_Opps[[#This Row],[Close Date]])</f>
        <v>5</v>
      </c>
      <c r="Q3931" s="181">
        <f>WEEKNUM(All_Opps[[#This Row],[Close Date]],1)</f>
        <v>22</v>
      </c>
      <c r="R393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251</v>
      </c>
      <c r="S3931" s="5" t="s">
        <v>8174</v>
      </c>
      <c r="T3931" s="5" t="s">
        <v>8175</v>
      </c>
      <c r="U3931" s="14">
        <v>45808</v>
      </c>
      <c r="V3931" s="360" t="s">
        <v>19</v>
      </c>
      <c r="W3931" s="343">
        <v>27872</v>
      </c>
      <c r="X3931" s="5" t="s">
        <v>15</v>
      </c>
      <c r="Y3931" s="4" t="s">
        <v>328</v>
      </c>
      <c r="Z3931" s="68">
        <v>45803</v>
      </c>
    </row>
    <row r="3932" spans="1:26" ht="12.75" x14ac:dyDescent="0.35">
      <c r="A39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3932" s="181" t="str">
        <f>IF(All_Opps[[#This Row],[WeekMod]]&lt;&gt;"",CONCATENATE(All_Opps[[#This Row],[Opp Year]],"-",TEXT(All_Opps[[#This Row],[WeekMod]],"00#")),"")</f>
        <v>2026-029</v>
      </c>
      <c r="C39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3932" s="181" t="str">
        <f>CONCATENATE(All_Opps[[#This Row],[Opp Year]],"-",TEXT(All_Opps[[#This Row],[Week]],"00#"))</f>
        <v>2026-029</v>
      </c>
      <c r="E3932" s="181">
        <f>IFERROR(VALUE(RIGHT(All_Opps[[#This Row],[Opportunity Name]],2)),"")</f>
        <v>2</v>
      </c>
      <c r="F3932" s="181">
        <f>IFERROR(("20"&amp;LEFT(All_Opps[[#This Row],[Opportunity Name]],2))*1,"")</f>
        <v>2026</v>
      </c>
      <c r="G3932" s="181" t="str">
        <f>MID(All_Opps[[#This Row],[Opportunity Name]],3,2)</f>
        <v>09</v>
      </c>
      <c r="H3932" s="181" t="str">
        <f>LEFT(All_Opps[[#This Row],[Opportunity Name]],7)</f>
        <v>2609-08</v>
      </c>
      <c r="I3932" s="181" t="str" cm="1">
        <f t="array" ref="I39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32" s="181" t="str">
        <f>YEAR(All_Opps[[#This Row],[Close_Date]])&amp;"-"&amp;TEXT(MONTH(All_Opps[[#This Row],[Close_Date]]),"00")</f>
        <v>2025-07</v>
      </c>
      <c r="K3932" s="182">
        <f>All_Opps[[#This Row],[Created Date2]]*1</f>
        <v>45844</v>
      </c>
      <c r="L3932" s="183">
        <f>YEAR(All_Opps[[#This Row],[Created_Date]])</f>
        <v>2025</v>
      </c>
      <c r="M3932" s="184">
        <f>WEEKNUM(All_Opps[[#This Row],[Created_Date]],16)</f>
        <v>28</v>
      </c>
      <c r="N3932" s="182">
        <f>All_Opps[[#This Row],[Close Date]]*1</f>
        <v>45856</v>
      </c>
      <c r="O3932" s="185">
        <f>YEAR(All_Opps[[#This Row],[Close_Date]])</f>
        <v>2025</v>
      </c>
      <c r="P3932" s="183">
        <f>MONTH(All_Opps[[#This Row],[Close Date]])</f>
        <v>7</v>
      </c>
      <c r="Q3932" s="181">
        <f>WEEKNUM(All_Opps[[#This Row],[Close Date]],1)</f>
        <v>29</v>
      </c>
      <c r="R393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422</v>
      </c>
      <c r="S3932" s="4" t="s">
        <v>8176</v>
      </c>
      <c r="T3932" s="4" t="s">
        <v>8177</v>
      </c>
      <c r="U3932" s="68">
        <v>45856</v>
      </c>
      <c r="V3932" s="347" t="s">
        <v>19</v>
      </c>
      <c r="W3932" s="341">
        <v>80983</v>
      </c>
      <c r="X3932" s="4" t="s">
        <v>24</v>
      </c>
      <c r="Y3932" s="4" t="s">
        <v>1285</v>
      </c>
      <c r="Z3932" s="68">
        <v>45844</v>
      </c>
    </row>
    <row r="3933" spans="1:26" ht="12.75" x14ac:dyDescent="0.35">
      <c r="A39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3933" s="181" t="str">
        <f>IF(All_Opps[[#This Row],[WeekMod]]&lt;&gt;"",CONCATENATE(All_Opps[[#This Row],[Opp Year]],"-",TEXT(All_Opps[[#This Row],[WeekMod]],"00#")),"")</f>
        <v>2026-025</v>
      </c>
      <c r="C39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3933" s="181" t="str">
        <f>CONCATENATE(All_Opps[[#This Row],[Opp Year]],"-",TEXT(All_Opps[[#This Row],[Week]],"00#"))</f>
        <v>2026-025</v>
      </c>
      <c r="E3933" s="181">
        <f>IFERROR(VALUE(RIGHT(All_Opps[[#This Row],[Opportunity Name]],2)),"")</f>
        <v>4</v>
      </c>
      <c r="F3933" s="181">
        <f>IFERROR(("20"&amp;LEFT(All_Opps[[#This Row],[Opportunity Name]],2))*1,"")</f>
        <v>2026</v>
      </c>
      <c r="G3933" s="181" t="str">
        <f>MID(All_Opps[[#This Row],[Opportunity Name]],3,2)</f>
        <v>06</v>
      </c>
      <c r="H3933" s="181" t="str">
        <f>LEFT(All_Opps[[#This Row],[Opportunity Name]],7)</f>
        <v>2606-11</v>
      </c>
      <c r="I3933" s="181" t="str" cm="1">
        <f t="array" ref="I39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933" s="181" t="str">
        <f>YEAR(All_Opps[[#This Row],[Close_Date]])&amp;"-"&amp;TEXT(MONTH(All_Opps[[#This Row],[Close_Date]]),"00")</f>
        <v>2025-06</v>
      </c>
      <c r="K3933" s="182">
        <f>All_Opps[[#This Row],[Created Date2]]*1</f>
        <v>45903</v>
      </c>
      <c r="L3933" s="183">
        <f>YEAR(All_Opps[[#This Row],[Created_Date]])</f>
        <v>2025</v>
      </c>
      <c r="M3933" s="184">
        <f>WEEKNUM(All_Opps[[#This Row],[Created_Date]],16)</f>
        <v>36</v>
      </c>
      <c r="N3933" s="182">
        <f>All_Opps[[#This Row],[Close Date]]*1</f>
        <v>45826</v>
      </c>
      <c r="O3933" s="185">
        <f>YEAR(All_Opps[[#This Row],[Close_Date]])</f>
        <v>2025</v>
      </c>
      <c r="P3933" s="183">
        <f>MONTH(All_Opps[[#This Row],[Close Date]])</f>
        <v>6</v>
      </c>
      <c r="Q3933" s="181">
        <f>WEEKNUM(All_Opps[[#This Row],[Close Date]],1)</f>
        <v>25</v>
      </c>
      <c r="R393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33" s="5" t="s">
        <v>8178</v>
      </c>
      <c r="T3933" s="5" t="s">
        <v>8179</v>
      </c>
      <c r="U3933" s="14">
        <v>45826</v>
      </c>
      <c r="V3933" s="360" t="s">
        <v>20</v>
      </c>
      <c r="W3933" s="343">
        <v>97080</v>
      </c>
      <c r="X3933" s="5" t="s">
        <v>27</v>
      </c>
      <c r="Y3933" s="4" t="s">
        <v>1285</v>
      </c>
      <c r="Z3933" s="68">
        <v>45903</v>
      </c>
    </row>
    <row r="3934" spans="1:26" ht="12.75" x14ac:dyDescent="0.35">
      <c r="A39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3934" s="181" t="str">
        <f>IF(All_Opps[[#This Row],[WeekMod]]&lt;&gt;"",CONCATENATE(All_Opps[[#This Row],[Opp Year]],"-",TEXT(All_Opps[[#This Row],[WeekMod]],"00#")),"")</f>
        <v>2025-077</v>
      </c>
      <c r="C39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3934" s="181" t="str">
        <f>CONCATENATE(All_Opps[[#This Row],[Opp Year]],"-",TEXT(All_Opps[[#This Row],[Week]],"00#"))</f>
        <v>2025-077</v>
      </c>
      <c r="E3934" s="181">
        <f>IFERROR(VALUE(RIGHT(All_Opps[[#This Row],[Opportunity Name]],2)),"")</f>
        <v>2</v>
      </c>
      <c r="F3934" s="181">
        <f>IFERROR(("20"&amp;LEFT(All_Opps[[#This Row],[Opportunity Name]],2))*1,"")</f>
        <v>2025</v>
      </c>
      <c r="G3934" s="181" t="str">
        <f>MID(All_Opps[[#This Row],[Opportunity Name]],3,2)</f>
        <v>08</v>
      </c>
      <c r="H3934" s="181" t="str">
        <f>LEFT(All_Opps[[#This Row],[Opportunity Name]],7)</f>
        <v>2508-23</v>
      </c>
      <c r="I3934" s="181" t="str" cm="1">
        <f t="array" ref="I39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34" s="181" t="str">
        <f>YEAR(All_Opps[[#This Row],[Close_Date]])&amp;"-"&amp;TEXT(MONTH(All_Opps[[#This Row],[Close_Date]]),"00")</f>
        <v>2025-06</v>
      </c>
      <c r="K3934" s="182">
        <f>All_Opps[[#This Row],[Created Date2]]*1</f>
        <v>45826</v>
      </c>
      <c r="L3934" s="183">
        <f>YEAR(All_Opps[[#This Row],[Created_Date]])</f>
        <v>2025</v>
      </c>
      <c r="M3934" s="184">
        <f>WEEKNUM(All_Opps[[#This Row],[Created_Date]],16)</f>
        <v>25</v>
      </c>
      <c r="N3934" s="182">
        <f>All_Opps[[#This Row],[Close Date]]*1</f>
        <v>45826</v>
      </c>
      <c r="O3934" s="185">
        <f>YEAR(All_Opps[[#This Row],[Close_Date]])</f>
        <v>2025</v>
      </c>
      <c r="P3934" s="183">
        <f>MONTH(All_Opps[[#This Row],[Close Date]])</f>
        <v>6</v>
      </c>
      <c r="Q3934" s="181">
        <f>WEEKNUM(All_Opps[[#This Row],[Close Date]],1)</f>
        <v>25</v>
      </c>
      <c r="R393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34" s="5" t="s">
        <v>8180</v>
      </c>
      <c r="T3934" s="5" t="s">
        <v>8181</v>
      </c>
      <c r="U3934" s="14">
        <v>45826</v>
      </c>
      <c r="V3934" s="360" t="s">
        <v>23</v>
      </c>
      <c r="W3934" s="343">
        <v>0</v>
      </c>
      <c r="X3934" s="5" t="s">
        <v>159</v>
      </c>
      <c r="Y3934" s="4" t="s">
        <v>328</v>
      </c>
      <c r="Z3934" s="68">
        <v>45826</v>
      </c>
    </row>
    <row r="3935" spans="1:26" ht="12.75" x14ac:dyDescent="0.35">
      <c r="A3935" s="23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84</v>
      </c>
      <c r="B3935" s="231" t="str">
        <f>IF(All_Opps[[#This Row],[WeekMod]]&lt;&gt;"",CONCATENATE(All_Opps[[#This Row],[Opp Year]],"-",TEXT(All_Opps[[#This Row],[WeekMod]],"00#")),"")</f>
        <v>2025-084</v>
      </c>
      <c r="C3935" s="23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84</v>
      </c>
      <c r="D3935" s="231" t="str">
        <f>CONCATENATE(All_Opps[[#This Row],[Opp Year]],"-",TEXT(All_Opps[[#This Row],[Week]],"00#"))</f>
        <v>2025-084</v>
      </c>
      <c r="E3935" s="231">
        <f>IFERROR(VALUE(RIGHT(All_Opps[[#This Row],[Opportunity Name]],2)),"")</f>
        <v>14</v>
      </c>
      <c r="F3935" s="231">
        <f>IFERROR(("20"&amp;LEFT(All_Opps[[#This Row],[Opportunity Name]],2))*1,"")</f>
        <v>2025</v>
      </c>
      <c r="G3935" s="231" t="str">
        <f>MID(All_Opps[[#This Row],[Opportunity Name]],3,2)</f>
        <v>12</v>
      </c>
      <c r="H3935" s="231" t="str">
        <f>LEFT(All_Opps[[#This Row],[Opportunity Name]],7)</f>
        <v>2512-20</v>
      </c>
      <c r="I3935" s="231" t="str" cm="1">
        <f t="array" ref="I39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35" s="231" t="str">
        <f>YEAR(All_Opps[[#This Row],[Close_Date]])&amp;"-"&amp;TEXT(MONTH(All_Opps[[#This Row],[Close_Date]]),"00")</f>
        <v>2025-08</v>
      </c>
      <c r="K3935" s="232">
        <f>All_Opps[[#This Row],[Created Date2]]*1</f>
        <v>45869</v>
      </c>
      <c r="L3935" s="233">
        <f>YEAR(All_Opps[[#This Row],[Created_Date]])</f>
        <v>2025</v>
      </c>
      <c r="M3935" s="234">
        <f>WEEKNUM(All_Opps[[#This Row],[Created_Date]],16)</f>
        <v>31</v>
      </c>
      <c r="N3935" s="232">
        <f>All_Opps[[#This Row],[Close Date]]*1</f>
        <v>45874</v>
      </c>
      <c r="O3935" s="235">
        <f>YEAR(All_Opps[[#This Row],[Close_Date]])</f>
        <v>2025</v>
      </c>
      <c r="P3935" s="233">
        <f>MONTH(All_Opps[[#This Row],[Close Date]])</f>
        <v>8</v>
      </c>
      <c r="Q3935" s="231">
        <f>WEEKNUM(All_Opps[[#This Row],[Close Date]],1)</f>
        <v>32</v>
      </c>
      <c r="R3935" s="23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123</v>
      </c>
      <c r="S3935" s="23" t="s">
        <v>8182</v>
      </c>
      <c r="T3935" s="23" t="s">
        <v>8183</v>
      </c>
      <c r="U3935" s="27">
        <v>45874</v>
      </c>
      <c r="V3935" s="357" t="s">
        <v>19</v>
      </c>
      <c r="W3935" s="24">
        <v>497199</v>
      </c>
      <c r="X3935" s="23" t="s">
        <v>181</v>
      </c>
      <c r="Y3935" s="23" t="s">
        <v>328</v>
      </c>
      <c r="Z3935" s="27">
        <v>45869</v>
      </c>
    </row>
    <row r="3936" spans="1:26" ht="12.75" x14ac:dyDescent="0.35">
      <c r="A39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3936" s="181" t="str">
        <f>IF(All_Opps[[#This Row],[WeekMod]]&lt;&gt;"",CONCATENATE(All_Opps[[#This Row],[Opp Year]],"-",TEXT(All_Opps[[#This Row],[WeekMod]],"00#")),"")</f>
        <v>2025-079</v>
      </c>
      <c r="C39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3936" s="181" t="str">
        <f>CONCATENATE(All_Opps[[#This Row],[Opp Year]],"-",TEXT(All_Opps[[#This Row],[Week]],"00#"))</f>
        <v>2025-079</v>
      </c>
      <c r="E3936" s="181">
        <f>IFERROR(VALUE(RIGHT(All_Opps[[#This Row],[Opportunity Name]],2)),"")</f>
        <v>2</v>
      </c>
      <c r="F3936" s="181">
        <f>IFERROR(("20"&amp;LEFT(All_Opps[[#This Row],[Opportunity Name]],2))*1,"")</f>
        <v>2025</v>
      </c>
      <c r="G3936" s="181" t="str">
        <f>MID(All_Opps[[#This Row],[Opportunity Name]],3,2)</f>
        <v>12</v>
      </c>
      <c r="H3936" s="181" t="str">
        <f>LEFT(All_Opps[[#This Row],[Opportunity Name]],7)</f>
        <v>2512 Pe</v>
      </c>
      <c r="I3936" s="181" t="str" cm="1">
        <f t="array" ref="I39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36" s="181" t="str">
        <f>YEAR(All_Opps[[#This Row],[Close_Date]])&amp;"-"&amp;TEXT(MONTH(All_Opps[[#This Row],[Close_Date]]),"00")</f>
        <v>2025-07</v>
      </c>
      <c r="K3936" s="182">
        <f>All_Opps[[#This Row],[Created Date2]]*1</f>
        <v>45836</v>
      </c>
      <c r="L3936" s="183">
        <f>YEAR(All_Opps[[#This Row],[Created_Date]])</f>
        <v>2025</v>
      </c>
      <c r="M3936" s="184">
        <f>WEEKNUM(All_Opps[[#This Row],[Created_Date]],16)</f>
        <v>27</v>
      </c>
      <c r="N3936" s="182">
        <f>All_Opps[[#This Row],[Close Date]]*1</f>
        <v>45841</v>
      </c>
      <c r="O3936" s="185">
        <f>YEAR(All_Opps[[#This Row],[Close_Date]])</f>
        <v>2025</v>
      </c>
      <c r="P3936" s="183">
        <f>MONTH(All_Opps[[#This Row],[Close Date]])</f>
        <v>7</v>
      </c>
      <c r="Q3936" s="181">
        <f>WEEKNUM(All_Opps[[#This Row],[Close Date]],1)</f>
        <v>27</v>
      </c>
      <c r="R393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36" s="4" t="s">
        <v>8184</v>
      </c>
      <c r="T3936" s="4" t="s">
        <v>8185</v>
      </c>
      <c r="U3936" s="68">
        <v>45841</v>
      </c>
      <c r="V3936" s="347" t="s">
        <v>18</v>
      </c>
      <c r="W3936" s="341">
        <v>8142</v>
      </c>
      <c r="X3936" s="4" t="s">
        <v>5</v>
      </c>
      <c r="Y3936" s="4" t="s">
        <v>1285</v>
      </c>
      <c r="Z3936" s="68">
        <v>45836</v>
      </c>
    </row>
    <row r="3937" spans="1:26" ht="12.75" x14ac:dyDescent="0.35">
      <c r="A3937" s="21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3937" s="211" t="str">
        <f>IF(All_Opps[[#This Row],[WeekMod]]&lt;&gt;"",CONCATENATE(All_Opps[[#This Row],[Opp Year]],"-",TEXT(All_Opps[[#This Row],[WeekMod]],"00#")),"")</f>
        <v>2025-078</v>
      </c>
      <c r="C3937" s="21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3937" s="211" t="str">
        <f>CONCATENATE(All_Opps[[#This Row],[Opp Year]],"-",TEXT(All_Opps[[#This Row],[Week]],"00#"))</f>
        <v>2025-078</v>
      </c>
      <c r="E3937" s="211">
        <f>IFERROR(VALUE(RIGHT(All_Opps[[#This Row],[Opportunity Name]],2)),"")</f>
        <v>2</v>
      </c>
      <c r="F3937" s="211">
        <f>IFERROR(("20"&amp;LEFT(All_Opps[[#This Row],[Opportunity Name]],2))*1,"")</f>
        <v>2025</v>
      </c>
      <c r="G3937" s="211" t="str">
        <f>MID(All_Opps[[#This Row],[Opportunity Name]],3,2)</f>
        <v>09</v>
      </c>
      <c r="H3937" s="211" t="str">
        <f>LEFT(All_Opps[[#This Row],[Opportunity Name]],7)</f>
        <v>2509-25</v>
      </c>
      <c r="I3937" s="211" t="str" cm="1">
        <f t="array" ref="I39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37" s="211" t="str">
        <f>YEAR(All_Opps[[#This Row],[Close_Date]])&amp;"-"&amp;TEXT(MONTH(All_Opps[[#This Row],[Close_Date]]),"00")</f>
        <v>2025-06</v>
      </c>
      <c r="K3937" s="212">
        <f>All_Opps[[#This Row],[Created Date2]]*1</f>
        <v>45814</v>
      </c>
      <c r="L3937" s="213">
        <f>YEAR(All_Opps[[#This Row],[Created_Date]])</f>
        <v>2025</v>
      </c>
      <c r="M3937" s="214">
        <f>WEEKNUM(All_Opps[[#This Row],[Created_Date]],16)</f>
        <v>23</v>
      </c>
      <c r="N3937" s="212">
        <f>All_Opps[[#This Row],[Close Date]]*1</f>
        <v>45834</v>
      </c>
      <c r="O3937" s="215">
        <f>YEAR(All_Opps[[#This Row],[Close_Date]])</f>
        <v>2025</v>
      </c>
      <c r="P3937" s="213">
        <f>MONTH(All_Opps[[#This Row],[Close Date]])</f>
        <v>6</v>
      </c>
      <c r="Q3937" s="211">
        <f>WEEKNUM(All_Opps[[#This Row],[Close Date]],1)</f>
        <v>26</v>
      </c>
      <c r="R3937" s="21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87</v>
      </c>
      <c r="S3937" s="43" t="s">
        <v>8186</v>
      </c>
      <c r="T3937" s="43" t="s">
        <v>8187</v>
      </c>
      <c r="U3937" s="79">
        <v>45834</v>
      </c>
      <c r="V3937" s="353" t="s">
        <v>19</v>
      </c>
      <c r="W3937" s="44">
        <v>71726</v>
      </c>
      <c r="X3937" s="43" t="s">
        <v>161</v>
      </c>
      <c r="Y3937" s="43" t="s">
        <v>1285</v>
      </c>
      <c r="Z3937" s="79">
        <v>45814</v>
      </c>
    </row>
    <row r="3938" spans="1:26" ht="12.75" x14ac:dyDescent="0.35">
      <c r="A39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3938" s="181" t="str">
        <f>IF(All_Opps[[#This Row],[WeekMod]]&lt;&gt;"",CONCATENATE(All_Opps[[#This Row],[Opp Year]],"-",TEXT(All_Opps[[#This Row],[WeekMod]],"00#")),"")</f>
        <v>2025-082</v>
      </c>
      <c r="C39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3938" s="181" t="str">
        <f>CONCATENATE(All_Opps[[#This Row],[Opp Year]],"-",TEXT(All_Opps[[#This Row],[Week]],"00#"))</f>
        <v>2025-082</v>
      </c>
      <c r="E3938" s="181">
        <f>IFERROR(VALUE(RIGHT(All_Opps[[#This Row],[Opportunity Name]],2)),"")</f>
        <v>2</v>
      </c>
      <c r="F3938" s="181">
        <f>IFERROR(("20"&amp;LEFT(All_Opps[[#This Row],[Opportunity Name]],2))*1,"")</f>
        <v>2025</v>
      </c>
      <c r="G3938" s="181" t="str">
        <f>MID(All_Opps[[#This Row],[Opportunity Name]],3,2)</f>
        <v>09</v>
      </c>
      <c r="H3938" s="181" t="str">
        <f>LEFT(All_Opps[[#This Row],[Opportunity Name]],7)</f>
        <v>2509 Pr</v>
      </c>
      <c r="I3938" s="181" t="str" cm="1">
        <f t="array" ref="I39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38" s="181" t="str">
        <f>YEAR(All_Opps[[#This Row],[Close_Date]])&amp;"-"&amp;TEXT(MONTH(All_Opps[[#This Row],[Close_Date]]),"00")</f>
        <v>2025-07</v>
      </c>
      <c r="K3938" s="182">
        <f>All_Opps[[#This Row],[Created Date2]]*1</f>
        <v>45847</v>
      </c>
      <c r="L3938" s="183">
        <f>YEAR(All_Opps[[#This Row],[Created_Date]])</f>
        <v>2025</v>
      </c>
      <c r="M3938" s="184">
        <f>WEEKNUM(All_Opps[[#This Row],[Created_Date]],16)</f>
        <v>28</v>
      </c>
      <c r="N3938" s="182">
        <f>All_Opps[[#This Row],[Close Date]]*1</f>
        <v>45861</v>
      </c>
      <c r="O3938" s="185">
        <f>YEAR(All_Opps[[#This Row],[Close_Date]])</f>
        <v>2025</v>
      </c>
      <c r="P3938" s="183">
        <f>MONTH(All_Opps[[#This Row],[Close Date]])</f>
        <v>7</v>
      </c>
      <c r="Q3938" s="181">
        <f>WEEKNUM(All_Opps[[#This Row],[Close Date]],1)</f>
        <v>30</v>
      </c>
      <c r="R393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38" s="5" t="s">
        <v>8188</v>
      </c>
      <c r="T3938" s="5" t="s">
        <v>8189</v>
      </c>
      <c r="U3938" s="14">
        <v>45861</v>
      </c>
      <c r="V3938" s="360" t="s">
        <v>18</v>
      </c>
      <c r="W3938" s="343">
        <v>71558</v>
      </c>
      <c r="X3938" s="5" t="s">
        <v>161</v>
      </c>
      <c r="Y3938" s="4" t="s">
        <v>1285</v>
      </c>
      <c r="Z3938" s="68">
        <v>45847</v>
      </c>
    </row>
    <row r="3939" spans="1:26" ht="12.75" x14ac:dyDescent="0.35">
      <c r="A39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3939" s="181" t="str">
        <f>IF(All_Opps[[#This Row],[WeekMod]]&lt;&gt;"",CONCATENATE(All_Opps[[#This Row],[Opp Year]],"-",TEXT(All_Opps[[#This Row],[WeekMod]],"00#")),"")</f>
        <v>2026-028</v>
      </c>
      <c r="C39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3939" s="181" t="str">
        <f>CONCATENATE(All_Opps[[#This Row],[Opp Year]],"-",TEXT(All_Opps[[#This Row],[Week]],"00#"))</f>
        <v>2026-028</v>
      </c>
      <c r="E3939" s="181">
        <f>IFERROR(VALUE(RIGHT(All_Opps[[#This Row],[Opportunity Name]],2)),"")</f>
        <v>10</v>
      </c>
      <c r="F3939" s="181">
        <f>IFERROR(("20"&amp;LEFT(All_Opps[[#This Row],[Opportunity Name]],2))*1,"")</f>
        <v>2026</v>
      </c>
      <c r="G3939" s="181" t="str">
        <f>MID(All_Opps[[#This Row],[Opportunity Name]],3,2)</f>
        <v>05</v>
      </c>
      <c r="H3939" s="181" t="str">
        <f>LEFT(All_Opps[[#This Row],[Opportunity Name]],7)</f>
        <v>2605 Wh</v>
      </c>
      <c r="I3939" s="181" t="str" cm="1">
        <f t="array" ref="I39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39" s="181" t="str">
        <f>YEAR(All_Opps[[#This Row],[Close_Date]])&amp;"-"&amp;TEXT(MONTH(All_Opps[[#This Row],[Close_Date]]),"00")</f>
        <v>2025-07</v>
      </c>
      <c r="K3939" s="182">
        <f>All_Opps[[#This Row],[Created Date2]]*1</f>
        <v>45833</v>
      </c>
      <c r="L3939" s="183">
        <f>YEAR(All_Opps[[#This Row],[Created_Date]])</f>
        <v>2025</v>
      </c>
      <c r="M3939" s="184">
        <f>WEEKNUM(All_Opps[[#This Row],[Created_Date]],16)</f>
        <v>26</v>
      </c>
      <c r="N3939" s="182">
        <f>All_Opps[[#This Row],[Close Date]]*1</f>
        <v>45848</v>
      </c>
      <c r="O3939" s="185">
        <f>YEAR(All_Opps[[#This Row],[Close_Date]])</f>
        <v>2025</v>
      </c>
      <c r="P3939" s="183">
        <f>MONTH(All_Opps[[#This Row],[Close Date]])</f>
        <v>7</v>
      </c>
      <c r="Q3939" s="181">
        <f>WEEKNUM(All_Opps[[#This Row],[Close Date]],1)</f>
        <v>28</v>
      </c>
      <c r="R393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39" s="5" t="s">
        <v>8190</v>
      </c>
      <c r="T3939" s="5" t="s">
        <v>8191</v>
      </c>
      <c r="U3939" s="14">
        <v>45848</v>
      </c>
      <c r="V3939" s="360" t="s">
        <v>18</v>
      </c>
      <c r="W3939" s="343">
        <v>1216501</v>
      </c>
      <c r="X3939" s="5" t="s">
        <v>6</v>
      </c>
      <c r="Y3939" s="4" t="s">
        <v>328</v>
      </c>
      <c r="Z3939" s="68">
        <v>45833</v>
      </c>
    </row>
    <row r="3940" spans="1:26" ht="12.75" x14ac:dyDescent="0.35">
      <c r="A39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3940" s="181" t="str">
        <f>IF(All_Opps[[#This Row],[WeekMod]]&lt;&gt;"",CONCATENATE(All_Opps[[#This Row],[Opp Year]],"-",TEXT(All_Opps[[#This Row],[WeekMod]],"00#")),"")</f>
        <v>2025-079</v>
      </c>
      <c r="C39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3940" s="181" t="str">
        <f>CONCATENATE(All_Opps[[#This Row],[Opp Year]],"-",TEXT(All_Opps[[#This Row],[Week]],"00#"))</f>
        <v>2025-079</v>
      </c>
      <c r="E3940" s="181">
        <f>IFERROR(VALUE(RIGHT(All_Opps[[#This Row],[Opportunity Name]],2)),"")</f>
        <v>8</v>
      </c>
      <c r="F3940" s="181">
        <f>IFERROR(("20"&amp;LEFT(All_Opps[[#This Row],[Opportunity Name]],2))*1,"")</f>
        <v>2025</v>
      </c>
      <c r="G3940" s="181" t="str">
        <f>MID(All_Opps[[#This Row],[Opportunity Name]],3,2)</f>
        <v>08</v>
      </c>
      <c r="H3940" s="181" t="str">
        <f>LEFT(All_Opps[[#This Row],[Opportunity Name]],7)</f>
        <v>2508 St</v>
      </c>
      <c r="I3940" s="181" t="str" cm="1">
        <f t="array" ref="I39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40" s="181" t="str">
        <f>YEAR(All_Opps[[#This Row],[Close_Date]])&amp;"-"&amp;TEXT(MONTH(All_Opps[[#This Row],[Close_Date]]),"00")</f>
        <v>2025-06</v>
      </c>
      <c r="K3940" s="182">
        <f>All_Opps[[#This Row],[Created Date2]]*1</f>
        <v>45835</v>
      </c>
      <c r="L3940" s="183">
        <f>YEAR(All_Opps[[#This Row],[Created_Date]])</f>
        <v>2025</v>
      </c>
      <c r="M3940" s="184">
        <f>WEEKNUM(All_Opps[[#This Row],[Created_Date]],16)</f>
        <v>26</v>
      </c>
      <c r="N3940" s="182">
        <f>All_Opps[[#This Row],[Close Date]]*1</f>
        <v>45837</v>
      </c>
      <c r="O3940" s="185">
        <f>YEAR(All_Opps[[#This Row],[Close_Date]])</f>
        <v>2025</v>
      </c>
      <c r="P3940" s="183">
        <f>MONTH(All_Opps[[#This Row],[Close Date]])</f>
        <v>6</v>
      </c>
      <c r="Q3940" s="181">
        <f>WEEKNUM(All_Opps[[#This Row],[Close Date]],1)</f>
        <v>27</v>
      </c>
      <c r="R394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40" s="4" t="s">
        <v>8192</v>
      </c>
      <c r="T3940" s="4" t="s">
        <v>8193</v>
      </c>
      <c r="U3940" s="68">
        <v>45837</v>
      </c>
      <c r="V3940" s="347" t="s">
        <v>18</v>
      </c>
      <c r="W3940" s="341">
        <v>225296</v>
      </c>
      <c r="X3940" s="4" t="s">
        <v>13</v>
      </c>
      <c r="Y3940" s="4" t="s">
        <v>328</v>
      </c>
      <c r="Z3940" s="68">
        <v>45835</v>
      </c>
    </row>
    <row r="3941" spans="1:26" ht="12.75" x14ac:dyDescent="0.35">
      <c r="A39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3941" s="181" t="str">
        <f>IF(All_Opps[[#This Row],[WeekMod]]&lt;&gt;"",CONCATENATE(All_Opps[[#This Row],[Opp Year]],"-",TEXT(All_Opps[[#This Row],[WeekMod]],"00#")),"")</f>
        <v>2026-031</v>
      </c>
      <c r="C39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3941" s="181" t="str">
        <f>CONCATENATE(All_Opps[[#This Row],[Opp Year]],"-",TEXT(All_Opps[[#This Row],[Week]],"00#"))</f>
        <v>2026-031</v>
      </c>
      <c r="E3941" s="181">
        <f>IFERROR(VALUE(RIGHT(All_Opps[[#This Row],[Opportunity Name]],2)),"")</f>
        <v>9</v>
      </c>
      <c r="F3941" s="181">
        <f>IFERROR(("20"&amp;LEFT(All_Opps[[#This Row],[Opportunity Name]],2))*1,"")</f>
        <v>2026</v>
      </c>
      <c r="G3941" s="181" t="str">
        <f>MID(All_Opps[[#This Row],[Opportunity Name]],3,2)</f>
        <v>06</v>
      </c>
      <c r="H3941" s="181" t="str">
        <f>LEFT(All_Opps[[#This Row],[Opportunity Name]],7)</f>
        <v>2606-04</v>
      </c>
      <c r="I3941" s="181" t="str" cm="1">
        <f t="array" ref="I39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41" s="181" t="str">
        <f>YEAR(All_Opps[[#This Row],[Close_Date]])&amp;"-"&amp;TEXT(MONTH(All_Opps[[#This Row],[Close_Date]]),"00")</f>
        <v>2025-07</v>
      </c>
      <c r="K3941" s="182">
        <f>All_Opps[[#This Row],[Created Date2]]*1</f>
        <v>45843</v>
      </c>
      <c r="L3941" s="183">
        <f>YEAR(All_Opps[[#This Row],[Created_Date]])</f>
        <v>2025</v>
      </c>
      <c r="M3941" s="184">
        <f>WEEKNUM(All_Opps[[#This Row],[Created_Date]],16)</f>
        <v>28</v>
      </c>
      <c r="N3941" s="182">
        <f>All_Opps[[#This Row],[Close Date]]*1</f>
        <v>45866</v>
      </c>
      <c r="O3941" s="185">
        <f>YEAR(All_Opps[[#This Row],[Close_Date]])</f>
        <v>2025</v>
      </c>
      <c r="P3941" s="183">
        <f>MONTH(All_Opps[[#This Row],[Close Date]])</f>
        <v>7</v>
      </c>
      <c r="Q3941" s="181">
        <f>WEEKNUM(All_Opps[[#This Row],[Close Date]],1)</f>
        <v>31</v>
      </c>
      <c r="R394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331</v>
      </c>
      <c r="S3941" s="4" t="s">
        <v>8194</v>
      </c>
      <c r="T3941" s="4" t="s">
        <v>8195</v>
      </c>
      <c r="U3941" s="68">
        <v>45866</v>
      </c>
      <c r="V3941" s="347" t="s">
        <v>19</v>
      </c>
      <c r="W3941" s="9">
        <v>147580</v>
      </c>
      <c r="X3941" s="4" t="s">
        <v>13</v>
      </c>
      <c r="Y3941" s="4" t="s">
        <v>1285</v>
      </c>
      <c r="Z3941" s="68">
        <v>45843</v>
      </c>
    </row>
    <row r="3942" spans="1:26" ht="12.75" x14ac:dyDescent="0.35">
      <c r="A39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3942" s="181" t="str">
        <f>IF(All_Opps[[#This Row],[WeekMod]]&lt;&gt;"",CONCATENATE(All_Opps[[#This Row],[Opp Year]],"-",TEXT(All_Opps[[#This Row],[WeekMod]],"00#")),"")</f>
        <v>2026-026</v>
      </c>
      <c r="C39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3942" s="181" t="str">
        <f>CONCATENATE(All_Opps[[#This Row],[Opp Year]],"-",TEXT(All_Opps[[#This Row],[Week]],"00#"))</f>
        <v>2026-026</v>
      </c>
      <c r="E3942" s="181">
        <f>IFERROR(VALUE(RIGHT(All_Opps[[#This Row],[Opportunity Name]],2)),"")</f>
        <v>1</v>
      </c>
      <c r="F3942" s="181">
        <f>IFERROR(("20"&amp;LEFT(All_Opps[[#This Row],[Opportunity Name]],2))*1,"")</f>
        <v>2026</v>
      </c>
      <c r="G3942" s="181" t="str">
        <f>MID(All_Opps[[#This Row],[Opportunity Name]],3,2)</f>
        <v>02</v>
      </c>
      <c r="H3942" s="181" t="str">
        <f>LEFT(All_Opps[[#This Row],[Opportunity Name]],7)</f>
        <v>2602 Ca</v>
      </c>
      <c r="I3942" s="181" t="str" cm="1">
        <f t="array" ref="I39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42" s="181" t="str">
        <f>YEAR(All_Opps[[#This Row],[Close_Date]])&amp;"-"&amp;TEXT(MONTH(All_Opps[[#This Row],[Close_Date]]),"00")</f>
        <v>2025-06</v>
      </c>
      <c r="K3942" s="182">
        <f>All_Opps[[#This Row],[Created Date2]]*1</f>
        <v>45821</v>
      </c>
      <c r="L3942" s="183">
        <f>YEAR(All_Opps[[#This Row],[Created_Date]])</f>
        <v>2025</v>
      </c>
      <c r="M3942" s="184">
        <f>WEEKNUM(All_Opps[[#This Row],[Created_Date]],16)</f>
        <v>24</v>
      </c>
      <c r="N3942" s="182">
        <f>All_Opps[[#This Row],[Close Date]]*1</f>
        <v>45833</v>
      </c>
      <c r="O3942" s="185">
        <f>YEAR(All_Opps[[#This Row],[Close_Date]])</f>
        <v>2025</v>
      </c>
      <c r="P3942" s="183">
        <f>MONTH(All_Opps[[#This Row],[Close Date]])</f>
        <v>6</v>
      </c>
      <c r="Q3942" s="181">
        <f>WEEKNUM(All_Opps[[#This Row],[Close Date]],1)</f>
        <v>26</v>
      </c>
      <c r="R394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42" s="4" t="s">
        <v>8196</v>
      </c>
      <c r="T3942" s="4" t="s">
        <v>8197</v>
      </c>
      <c r="U3942" s="68">
        <v>45833</v>
      </c>
      <c r="V3942" s="347" t="s">
        <v>18</v>
      </c>
      <c r="W3942" s="9">
        <v>36596</v>
      </c>
      <c r="X3942" s="4" t="s">
        <v>6</v>
      </c>
      <c r="Y3942" s="4" t="s">
        <v>1285</v>
      </c>
      <c r="Z3942" s="68">
        <v>45821</v>
      </c>
    </row>
    <row r="3943" spans="1:26" ht="12.75" x14ac:dyDescent="0.35">
      <c r="A39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85</v>
      </c>
      <c r="B3943" s="181" t="str">
        <f>IF(All_Opps[[#This Row],[WeekMod]]&lt;&gt;"",CONCATENATE(All_Opps[[#This Row],[Opp Year]],"-",TEXT(All_Opps[[#This Row],[WeekMod]],"00#")),"")</f>
        <v>2025-085</v>
      </c>
      <c r="C39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85</v>
      </c>
      <c r="D3943" s="181" t="str">
        <f>CONCATENATE(All_Opps[[#This Row],[Opp Year]],"-",TEXT(All_Opps[[#This Row],[Week]],"00#"))</f>
        <v>2025-085</v>
      </c>
      <c r="E3943" s="181">
        <f>IFERROR(VALUE(RIGHT(All_Opps[[#This Row],[Opportunity Name]],2)),"")</f>
        <v>2</v>
      </c>
      <c r="F3943" s="181">
        <f>IFERROR(("20"&amp;LEFT(All_Opps[[#This Row],[Opportunity Name]],2))*1,"")</f>
        <v>2025</v>
      </c>
      <c r="G3943" s="181" t="str">
        <f>MID(All_Opps[[#This Row],[Opportunity Name]],3,2)</f>
        <v>08</v>
      </c>
      <c r="H3943" s="181" t="str">
        <f>LEFT(All_Opps[[#This Row],[Opportunity Name]],7)</f>
        <v>2508 Oa</v>
      </c>
      <c r="I3943" s="181" t="str" cm="1">
        <f t="array" ref="I39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43" s="181" t="str">
        <f>YEAR(All_Opps[[#This Row],[Close_Date]])&amp;"-"&amp;TEXT(MONTH(All_Opps[[#This Row],[Close_Date]]),"00")</f>
        <v>2025-08</v>
      </c>
      <c r="K3943" s="182">
        <f>All_Opps[[#This Row],[Created Date2]]*1</f>
        <v>45873</v>
      </c>
      <c r="L3943" s="183">
        <f>YEAR(All_Opps[[#This Row],[Created_Date]])</f>
        <v>2025</v>
      </c>
      <c r="M3943" s="184">
        <f>WEEKNUM(All_Opps[[#This Row],[Created_Date]],16)</f>
        <v>32</v>
      </c>
      <c r="N3943" s="182">
        <f>All_Opps[[#This Row],[Close Date]]*1</f>
        <v>45880</v>
      </c>
      <c r="O3943" s="185">
        <f>YEAR(All_Opps[[#This Row],[Close_Date]])</f>
        <v>2025</v>
      </c>
      <c r="P3943" s="183">
        <f>MONTH(All_Opps[[#This Row],[Close Date]])</f>
        <v>8</v>
      </c>
      <c r="Q3943" s="181">
        <f>WEEKNUM(All_Opps[[#This Row],[Close Date]],1)</f>
        <v>33</v>
      </c>
      <c r="R394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43" s="4" t="s">
        <v>8198</v>
      </c>
      <c r="T3943" s="4" t="s">
        <v>8199</v>
      </c>
      <c r="U3943" s="68">
        <v>45880</v>
      </c>
      <c r="V3943" s="347" t="s">
        <v>18</v>
      </c>
      <c r="W3943" s="342">
        <v>20948</v>
      </c>
      <c r="X3943" s="4" t="s">
        <v>13</v>
      </c>
      <c r="Y3943" s="4" t="s">
        <v>1285</v>
      </c>
      <c r="Z3943" s="68">
        <v>45873</v>
      </c>
    </row>
    <row r="3944" spans="1:26" ht="12.75" x14ac:dyDescent="0.35">
      <c r="A39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3944" s="181" t="str">
        <f>IF(All_Opps[[#This Row],[WeekMod]]&lt;&gt;"",CONCATENATE(All_Opps[[#This Row],[Opp Year]],"-",TEXT(All_Opps[[#This Row],[WeekMod]],"00#")),"")</f>
        <v>2026-025</v>
      </c>
      <c r="C39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3944" s="181" t="str">
        <f>CONCATENATE(All_Opps[[#This Row],[Opp Year]],"-",TEXT(All_Opps[[#This Row],[Week]],"00#"))</f>
        <v>2026-025</v>
      </c>
      <c r="E3944" s="181">
        <f>IFERROR(VALUE(RIGHT(All_Opps[[#This Row],[Opportunity Name]],2)),"")</f>
        <v>2</v>
      </c>
      <c r="F3944" s="181">
        <f>IFERROR(("20"&amp;LEFT(All_Opps[[#This Row],[Opportunity Name]],2))*1,"")</f>
        <v>2026</v>
      </c>
      <c r="G3944" s="181" t="str">
        <f>MID(All_Opps[[#This Row],[Opportunity Name]],3,2)</f>
        <v>08</v>
      </c>
      <c r="H3944" s="181" t="str">
        <f>LEFT(All_Opps[[#This Row],[Opportunity Name]],7)</f>
        <v>2608 Ta</v>
      </c>
      <c r="I3944" s="181" t="str" cm="1">
        <f t="array" ref="I39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44" s="181" t="str">
        <f>YEAR(All_Opps[[#This Row],[Close_Date]])&amp;"-"&amp;TEXT(MONTH(All_Opps[[#This Row],[Close_Date]]),"00")</f>
        <v>2025-06</v>
      </c>
      <c r="K3944" s="182">
        <f>All_Opps[[#This Row],[Created Date2]]*1</f>
        <v>45807</v>
      </c>
      <c r="L3944" s="183">
        <f>YEAR(All_Opps[[#This Row],[Created_Date]])</f>
        <v>2025</v>
      </c>
      <c r="M3944" s="184">
        <f>WEEKNUM(All_Opps[[#This Row],[Created_Date]],16)</f>
        <v>22</v>
      </c>
      <c r="N3944" s="182">
        <f>All_Opps[[#This Row],[Close Date]]*1</f>
        <v>45826</v>
      </c>
      <c r="O3944" s="185">
        <f>YEAR(All_Opps[[#This Row],[Close_Date]])</f>
        <v>2025</v>
      </c>
      <c r="P3944" s="183">
        <f>MONTH(All_Opps[[#This Row],[Close Date]])</f>
        <v>6</v>
      </c>
      <c r="Q3944" s="181">
        <f>WEEKNUM(All_Opps[[#This Row],[Close Date]],1)</f>
        <v>25</v>
      </c>
      <c r="R394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44" s="5" t="s">
        <v>8200</v>
      </c>
      <c r="T3944" s="5" t="s">
        <v>8201</v>
      </c>
      <c r="U3944" s="14">
        <v>45826</v>
      </c>
      <c r="V3944" s="360" t="s">
        <v>18</v>
      </c>
      <c r="W3944" s="343">
        <v>75672</v>
      </c>
      <c r="X3944" s="5" t="s">
        <v>5</v>
      </c>
      <c r="Y3944" s="4" t="s">
        <v>7055</v>
      </c>
      <c r="Z3944" s="68">
        <v>45807</v>
      </c>
    </row>
    <row r="3945" spans="1:26" ht="12.75" x14ac:dyDescent="0.35">
      <c r="A39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3945" s="181" t="str">
        <f>IF(All_Opps[[#This Row],[WeekMod]]&lt;&gt;"",CONCATENATE(All_Opps[[#This Row],[Opp Year]],"-",TEXT(All_Opps[[#This Row],[WeekMod]],"00#")),"")</f>
        <v>2026-033</v>
      </c>
      <c r="C39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3945" s="181" t="str">
        <f>CONCATENATE(All_Opps[[#This Row],[Opp Year]],"-",TEXT(All_Opps[[#This Row],[Week]],"00#"))</f>
        <v>2026-033</v>
      </c>
      <c r="E3945" s="181">
        <f>IFERROR(VALUE(RIGHT(All_Opps[[#This Row],[Opportunity Name]],2)),"")</f>
        <v>2</v>
      </c>
      <c r="F3945" s="181">
        <f>IFERROR(("20"&amp;LEFT(All_Opps[[#This Row],[Opportunity Name]],2))*1,"")</f>
        <v>2026</v>
      </c>
      <c r="G3945" s="181" t="str">
        <f>MID(All_Opps[[#This Row],[Opportunity Name]],3,2)</f>
        <v>05</v>
      </c>
      <c r="H3945" s="181" t="str">
        <f>LEFT(All_Opps[[#This Row],[Opportunity Name]],7)</f>
        <v>2605-09</v>
      </c>
      <c r="I3945" s="181" t="str" cm="1">
        <f t="array" ref="I39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945" s="181" t="str">
        <f>YEAR(All_Opps[[#This Row],[Close_Date]])&amp;"-"&amp;TEXT(MONTH(All_Opps[[#This Row],[Close_Date]]),"00")</f>
        <v>2025-08</v>
      </c>
      <c r="K3945" s="182">
        <f>All_Opps[[#This Row],[Created Date2]]*1</f>
        <v>45879</v>
      </c>
      <c r="L3945" s="183">
        <f>YEAR(All_Opps[[#This Row],[Created_Date]])</f>
        <v>2025</v>
      </c>
      <c r="M3945" s="184">
        <f>WEEKNUM(All_Opps[[#This Row],[Created_Date]],16)</f>
        <v>33</v>
      </c>
      <c r="N3945" s="182">
        <f>All_Opps[[#This Row],[Close Date]]*1</f>
        <v>45880</v>
      </c>
      <c r="O3945" s="185">
        <f>YEAR(All_Opps[[#This Row],[Close_Date]])</f>
        <v>2025</v>
      </c>
      <c r="P3945" s="183">
        <f>MONTH(All_Opps[[#This Row],[Close Date]])</f>
        <v>8</v>
      </c>
      <c r="Q3945" s="181">
        <f>WEEKNUM(All_Opps[[#This Row],[Close Date]],1)</f>
        <v>33</v>
      </c>
      <c r="R394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45" s="4" t="s">
        <v>8202</v>
      </c>
      <c r="T3945" s="4" t="s">
        <v>8203</v>
      </c>
      <c r="U3945" s="68">
        <v>45880</v>
      </c>
      <c r="V3945" s="347" t="s">
        <v>20</v>
      </c>
      <c r="W3945" s="9">
        <v>0</v>
      </c>
      <c r="X3945" s="4" t="s">
        <v>15</v>
      </c>
      <c r="Y3945" s="4" t="s">
        <v>328</v>
      </c>
      <c r="Z3945" s="68">
        <v>45879</v>
      </c>
    </row>
    <row r="3946" spans="1:26" ht="12.75" x14ac:dyDescent="0.35">
      <c r="A394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3946" s="181" t="str">
        <f>IF(All_Opps[[#This Row],[WeekMod]]&lt;&gt;"",CONCATENATE(All_Opps[[#This Row],[Opp Year]],"-",TEXT(All_Opps[[#This Row],[WeekMod]],"00#")),"")</f>
        <v>2026-028</v>
      </c>
      <c r="C394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3946" s="181" t="str">
        <f>CONCATENATE(All_Opps[[#This Row],[Opp Year]],"-",TEXT(All_Opps[[#This Row],[Week]],"00#"))</f>
        <v>2026-028</v>
      </c>
      <c r="E3946" s="181">
        <f>IFERROR(VALUE(RIGHT(All_Opps[[#This Row],[Opportunity Name]],2)),"")</f>
        <v>6</v>
      </c>
      <c r="F3946" s="181">
        <f>IFERROR(("20"&amp;LEFT(All_Opps[[#This Row],[Opportunity Name]],2))*1,"")</f>
        <v>2026</v>
      </c>
      <c r="G3946" s="181" t="str">
        <f>MID(All_Opps[[#This Row],[Opportunity Name]],3,2)</f>
        <v xml:space="preserve">0 </v>
      </c>
      <c r="H3946" s="181" t="str">
        <f>LEFT(All_Opps[[#This Row],[Opportunity Name]],7)</f>
        <v>260 Sta</v>
      </c>
      <c r="I3946" s="181" t="str" cm="1">
        <f t="array" ref="I39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46" s="181" t="str">
        <f>YEAR(All_Opps[[#This Row],[Close_Date]])&amp;"-"&amp;TEXT(MONTH(All_Opps[[#This Row],[Close_Date]]),"00")</f>
        <v>2025-07</v>
      </c>
      <c r="K3946" s="182">
        <f>All_Opps[[#This Row],[Created Date2]]*1</f>
        <v>45847</v>
      </c>
      <c r="L3946" s="183">
        <f>YEAR(All_Opps[[#This Row],[Created_Date]])</f>
        <v>2025</v>
      </c>
      <c r="M3946" s="184">
        <f>WEEKNUM(All_Opps[[#This Row],[Created_Date]],16)</f>
        <v>28</v>
      </c>
      <c r="N3946" s="182">
        <f>All_Opps[[#This Row],[Close Date]]*1</f>
        <v>45847</v>
      </c>
      <c r="O3946" s="185">
        <f>YEAR(All_Opps[[#This Row],[Close_Date]])</f>
        <v>2025</v>
      </c>
      <c r="P3946" s="183">
        <f>MONTH(All_Opps[[#This Row],[Close Date]])</f>
        <v>7</v>
      </c>
      <c r="Q3946" s="181">
        <f>WEEKNUM(All_Opps[[#This Row],[Close Date]],1)</f>
        <v>28</v>
      </c>
      <c r="R394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46" s="5" t="s">
        <v>8204</v>
      </c>
      <c r="T3946" s="5" t="s">
        <v>8205</v>
      </c>
      <c r="U3946" s="14">
        <v>45847</v>
      </c>
      <c r="V3946" s="360" t="s">
        <v>18</v>
      </c>
      <c r="W3946" s="343">
        <v>20033</v>
      </c>
      <c r="X3946" s="5" t="s">
        <v>13</v>
      </c>
      <c r="Y3946" s="4" t="s">
        <v>1285</v>
      </c>
      <c r="Z3946" s="68">
        <v>45847</v>
      </c>
    </row>
    <row r="3947" spans="1:26" ht="12.75" x14ac:dyDescent="0.35">
      <c r="A39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3947" s="181" t="str">
        <f>IF(All_Opps[[#This Row],[WeekMod]]&lt;&gt;"",CONCATENATE(All_Opps[[#This Row],[Opp Year]],"-",TEXT(All_Opps[[#This Row],[WeekMod]],"00#")),"")</f>
        <v>2026-031</v>
      </c>
      <c r="C39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3947" s="181" t="str">
        <f>CONCATENATE(All_Opps[[#This Row],[Opp Year]],"-",TEXT(All_Opps[[#This Row],[Week]],"00#"))</f>
        <v>2026-031</v>
      </c>
      <c r="E3947" s="181">
        <f>IFERROR(VALUE(RIGHT(All_Opps[[#This Row],[Opportunity Name]],2)),"")</f>
        <v>2</v>
      </c>
      <c r="F3947" s="181">
        <f>IFERROR(("20"&amp;LEFT(All_Opps[[#This Row],[Opportunity Name]],2))*1,"")</f>
        <v>2026</v>
      </c>
      <c r="G3947" s="181" t="str">
        <f>MID(All_Opps[[#This Row],[Opportunity Name]],3,2)</f>
        <v>08</v>
      </c>
      <c r="H3947" s="181" t="str">
        <f>LEFT(All_Opps[[#This Row],[Opportunity Name]],7)</f>
        <v>2608-04</v>
      </c>
      <c r="I3947" s="181" t="str" cm="1">
        <f t="array" ref="I39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47" s="181" t="str">
        <f>YEAR(All_Opps[[#This Row],[Close_Date]])&amp;"-"&amp;TEXT(MONTH(All_Opps[[#This Row],[Close_Date]]),"00")</f>
        <v>2025-08</v>
      </c>
      <c r="K3947" s="182">
        <f>All_Opps[[#This Row],[Created Date2]]*1</f>
        <v>45853</v>
      </c>
      <c r="L3947" s="183">
        <f>YEAR(All_Opps[[#This Row],[Created_Date]])</f>
        <v>2025</v>
      </c>
      <c r="M3947" s="184">
        <f>WEEKNUM(All_Opps[[#This Row],[Created_Date]],16)</f>
        <v>29</v>
      </c>
      <c r="N3947" s="182">
        <f>All_Opps[[#This Row],[Close Date]]*1</f>
        <v>45870</v>
      </c>
      <c r="O3947" s="185">
        <f>YEAR(All_Opps[[#This Row],[Close_Date]])</f>
        <v>2025</v>
      </c>
      <c r="P3947" s="183">
        <f>MONTH(All_Opps[[#This Row],[Close Date]])</f>
        <v>8</v>
      </c>
      <c r="Q3947" s="181">
        <f>WEEKNUM(All_Opps[[#This Row],[Close Date]],1)</f>
        <v>31</v>
      </c>
      <c r="R394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382</v>
      </c>
      <c r="S3947" s="4" t="s">
        <v>8206</v>
      </c>
      <c r="T3947" s="4" t="s">
        <v>8207</v>
      </c>
      <c r="U3947" s="68">
        <v>45870</v>
      </c>
      <c r="V3947" s="347" t="s">
        <v>19</v>
      </c>
      <c r="W3947" s="9">
        <v>156420</v>
      </c>
      <c r="X3947" s="4" t="s">
        <v>13</v>
      </c>
      <c r="Y3947" s="4" t="s">
        <v>328</v>
      </c>
      <c r="Z3947" s="68">
        <v>45853</v>
      </c>
    </row>
    <row r="3948" spans="1:26" ht="12.75" x14ac:dyDescent="0.35">
      <c r="A39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3948" s="181" t="str">
        <f>IF(All_Opps[[#This Row],[WeekMod]]&lt;&gt;"",CONCATENATE(All_Opps[[#This Row],[Opp Year]],"-",TEXT(All_Opps[[#This Row],[WeekMod]],"00#")),"")</f>
        <v>2026-028</v>
      </c>
      <c r="C39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3948" s="181" t="str">
        <f>CONCATENATE(All_Opps[[#This Row],[Opp Year]],"-",TEXT(All_Opps[[#This Row],[Week]],"00#"))</f>
        <v>2026-028</v>
      </c>
      <c r="E3948" s="181">
        <f>IFERROR(VALUE(RIGHT(All_Opps[[#This Row],[Opportunity Name]],2)),"")</f>
        <v>2</v>
      </c>
      <c r="F3948" s="181">
        <f>IFERROR(("20"&amp;LEFT(All_Opps[[#This Row],[Opportunity Name]],2))*1,"")</f>
        <v>2026</v>
      </c>
      <c r="G3948" s="181" t="str">
        <f>MID(All_Opps[[#This Row],[Opportunity Name]],3,2)</f>
        <v>05</v>
      </c>
      <c r="H3948" s="181" t="str">
        <f>LEFT(All_Opps[[#This Row],[Opportunity Name]],7)</f>
        <v>2605 Qu</v>
      </c>
      <c r="I3948" s="181" t="str" cm="1">
        <f t="array" ref="I39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48" s="181" t="str">
        <f>YEAR(All_Opps[[#This Row],[Close_Date]])&amp;"-"&amp;TEXT(MONTH(All_Opps[[#This Row],[Close_Date]]),"00")</f>
        <v>2025-07</v>
      </c>
      <c r="K3948" s="182">
        <f>All_Opps[[#This Row],[Created Date2]]*1</f>
        <v>45841</v>
      </c>
      <c r="L3948" s="183">
        <f>YEAR(All_Opps[[#This Row],[Created_Date]])</f>
        <v>2025</v>
      </c>
      <c r="M3948" s="184">
        <f>WEEKNUM(All_Opps[[#This Row],[Created_Date]],16)</f>
        <v>27</v>
      </c>
      <c r="N3948" s="182">
        <f>All_Opps[[#This Row],[Close Date]]*1</f>
        <v>45847</v>
      </c>
      <c r="O3948" s="185">
        <f>YEAR(All_Opps[[#This Row],[Close_Date]])</f>
        <v>2025</v>
      </c>
      <c r="P3948" s="183">
        <f>MONTH(All_Opps[[#This Row],[Close Date]])</f>
        <v>7</v>
      </c>
      <c r="Q3948" s="181">
        <f>WEEKNUM(All_Opps[[#This Row],[Close Date]],1)</f>
        <v>28</v>
      </c>
      <c r="R394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48" s="5" t="s">
        <v>8208</v>
      </c>
      <c r="T3948" s="5" t="s">
        <v>8209</v>
      </c>
      <c r="U3948" s="14">
        <v>45847</v>
      </c>
      <c r="V3948" s="360" t="s">
        <v>18</v>
      </c>
      <c r="W3948" s="343">
        <v>30409</v>
      </c>
      <c r="X3948" s="5" t="s">
        <v>13</v>
      </c>
      <c r="Y3948" s="4" t="s">
        <v>1285</v>
      </c>
      <c r="Z3948" s="68">
        <v>45841</v>
      </c>
    </row>
    <row r="3949" spans="1:26" ht="12.75" x14ac:dyDescent="0.35">
      <c r="A394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949" s="181" t="str">
        <f>IF(All_Opps[[#This Row],[WeekMod]]&lt;&gt;"",CONCATENATE(All_Opps[[#This Row],[Opp Year]],"-",TEXT(All_Opps[[#This Row],[WeekMod]],"00#")),"")</f>
        <v/>
      </c>
      <c r="C39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949" s="181" t="str">
        <f>CONCATENATE(All_Opps[[#This Row],[Opp Year]],"-",TEXT(All_Opps[[#This Row],[Week]],"00#"))</f>
        <v>2027-001</v>
      </c>
      <c r="E3949" s="181">
        <f>IFERROR(VALUE(RIGHT(All_Opps[[#This Row],[Opportunity Name]],2)),"")</f>
        <v>1</v>
      </c>
      <c r="F3949" s="181">
        <f>IFERROR(("20"&amp;LEFT(All_Opps[[#This Row],[Opportunity Name]],2))*1,"")</f>
        <v>2027</v>
      </c>
      <c r="G3949" s="181" t="str">
        <f>MID(All_Opps[[#This Row],[Opportunity Name]],3,2)</f>
        <v>01</v>
      </c>
      <c r="H3949" s="181" t="str">
        <f>LEFT(All_Opps[[#This Row],[Opportunity Name]],7)</f>
        <v>2701-01</v>
      </c>
      <c r="I3949" s="181" t="str" cm="1">
        <f t="array" ref="I39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49" s="181" t="str">
        <f>YEAR(All_Opps[[#This Row],[Close_Date]])&amp;"-"&amp;TEXT(MONTH(All_Opps[[#This Row],[Close_Date]]),"00")</f>
        <v>2025-08</v>
      </c>
      <c r="K3949" s="182">
        <f>All_Opps[[#This Row],[Created Date2]]*1</f>
        <v>45875</v>
      </c>
      <c r="L3949" s="183">
        <f>YEAR(All_Opps[[#This Row],[Created_Date]])</f>
        <v>2025</v>
      </c>
      <c r="M3949" s="184">
        <f>WEEKNUM(All_Opps[[#This Row],[Created_Date]],16)</f>
        <v>32</v>
      </c>
      <c r="N3949" s="182">
        <f>All_Opps[[#This Row],[Close Date]]*1</f>
        <v>45874</v>
      </c>
      <c r="O3949" s="185">
        <f>YEAR(All_Opps[[#This Row],[Close_Date]])</f>
        <v>2025</v>
      </c>
      <c r="P3949" s="183">
        <f>MONTH(All_Opps[[#This Row],[Close Date]])</f>
        <v>8</v>
      </c>
      <c r="Q3949" s="181">
        <f>WEEKNUM(All_Opps[[#This Row],[Close Date]],1)</f>
        <v>32</v>
      </c>
      <c r="R394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513</v>
      </c>
      <c r="S3949" s="5" t="s">
        <v>8210</v>
      </c>
      <c r="T3949" s="5" t="s">
        <v>8211</v>
      </c>
      <c r="U3949" s="14">
        <v>45874</v>
      </c>
      <c r="V3949" s="360" t="s">
        <v>19</v>
      </c>
      <c r="W3949" s="343">
        <v>29477</v>
      </c>
      <c r="X3949" s="5" t="s">
        <v>15</v>
      </c>
      <c r="Y3949" s="4" t="s">
        <v>328</v>
      </c>
      <c r="Z3949" s="68">
        <v>45875</v>
      </c>
    </row>
    <row r="3950" spans="1:26" ht="12.75" x14ac:dyDescent="0.35">
      <c r="A395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3950" s="181" t="str">
        <f>IF(All_Opps[[#This Row],[WeekMod]]&lt;&gt;"",CONCATENATE(All_Opps[[#This Row],[Opp Year]],"-",TEXT(All_Opps[[#This Row],[WeekMod]],"00#")),"")</f>
        <v>2026-028</v>
      </c>
      <c r="C39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3950" s="181" t="str">
        <f>CONCATENATE(All_Opps[[#This Row],[Opp Year]],"-",TEXT(All_Opps[[#This Row],[Week]],"00#"))</f>
        <v>2026-028</v>
      </c>
      <c r="E3950" s="181">
        <f>IFERROR(VALUE(RIGHT(All_Opps[[#This Row],[Opportunity Name]],2)),"")</f>
        <v>6</v>
      </c>
      <c r="F3950" s="181">
        <f>IFERROR(("20"&amp;LEFT(All_Opps[[#This Row],[Opportunity Name]],2))*1,"")</f>
        <v>2026</v>
      </c>
      <c r="G3950" s="181" t="str">
        <f>MID(All_Opps[[#This Row],[Opportunity Name]],3,2)</f>
        <v>09</v>
      </c>
      <c r="H3950" s="181" t="str">
        <f>LEFT(All_Opps[[#This Row],[Opportunity Name]],7)</f>
        <v>2609 Je</v>
      </c>
      <c r="I3950" s="181" t="str" cm="1">
        <f t="array" ref="I39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50" s="181" t="str">
        <f>YEAR(All_Opps[[#This Row],[Close_Date]])&amp;"-"&amp;TEXT(MONTH(All_Opps[[#This Row],[Close_Date]]),"00")</f>
        <v>2025-07</v>
      </c>
      <c r="K3950" s="182">
        <f>All_Opps[[#This Row],[Created Date2]]*1</f>
        <v>45825</v>
      </c>
      <c r="L3950" s="183">
        <f>YEAR(All_Opps[[#This Row],[Created_Date]])</f>
        <v>2025</v>
      </c>
      <c r="M3950" s="184">
        <f>WEEKNUM(All_Opps[[#This Row],[Created_Date]],16)</f>
        <v>25</v>
      </c>
      <c r="N3950" s="182">
        <f>All_Opps[[#This Row],[Close Date]]*1</f>
        <v>45845</v>
      </c>
      <c r="O3950" s="185">
        <f>YEAR(All_Opps[[#This Row],[Close_Date]])</f>
        <v>2025</v>
      </c>
      <c r="P3950" s="183">
        <f>MONTH(All_Opps[[#This Row],[Close Date]])</f>
        <v>7</v>
      </c>
      <c r="Q3950" s="181">
        <f>WEEKNUM(All_Opps[[#This Row],[Close Date]],1)</f>
        <v>28</v>
      </c>
      <c r="R395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50" s="4" t="s">
        <v>8212</v>
      </c>
      <c r="T3950" s="4" t="s">
        <v>8213</v>
      </c>
      <c r="U3950" s="68">
        <v>45845</v>
      </c>
      <c r="V3950" s="347" t="s">
        <v>18</v>
      </c>
      <c r="W3950" s="9">
        <v>228991</v>
      </c>
      <c r="X3950" s="4" t="s">
        <v>15</v>
      </c>
      <c r="Y3950" s="4" t="s">
        <v>328</v>
      </c>
      <c r="Z3950" s="68">
        <v>45825</v>
      </c>
    </row>
    <row r="3951" spans="1:26" ht="12.75" x14ac:dyDescent="0.35">
      <c r="A39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3951" s="181" t="str">
        <f>IF(All_Opps[[#This Row],[WeekMod]]&lt;&gt;"",CONCATENATE(All_Opps[[#This Row],[Opp Year]],"-",TEXT(All_Opps[[#This Row],[WeekMod]],"00#")),"")</f>
        <v>2026-033</v>
      </c>
      <c r="C39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3951" s="181" t="str">
        <f>CONCATENATE(All_Opps[[#This Row],[Opp Year]],"-",TEXT(All_Opps[[#This Row],[Week]],"00#"))</f>
        <v>2026-033</v>
      </c>
      <c r="E3951" s="181">
        <f>IFERROR(VALUE(RIGHT(All_Opps[[#This Row],[Opportunity Name]],2)),"")</f>
        <v>2</v>
      </c>
      <c r="F3951" s="181">
        <f>IFERROR(("20"&amp;LEFT(All_Opps[[#This Row],[Opportunity Name]],2))*1,"")</f>
        <v>2026</v>
      </c>
      <c r="G3951" s="181" t="str">
        <f>MID(All_Opps[[#This Row],[Opportunity Name]],3,2)</f>
        <v>07</v>
      </c>
      <c r="H3951" s="181" t="str">
        <f>LEFT(All_Opps[[#This Row],[Opportunity Name]],7)</f>
        <v>2607 As</v>
      </c>
      <c r="I3951" s="181" t="str" cm="1">
        <f t="array" ref="I39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51" s="181" t="str">
        <f>YEAR(All_Opps[[#This Row],[Close_Date]])&amp;"-"&amp;TEXT(MONTH(All_Opps[[#This Row],[Close_Date]]),"00")</f>
        <v>2025-08</v>
      </c>
      <c r="K3951" s="182">
        <f>All_Opps[[#This Row],[Created Date2]]*1</f>
        <v>45875</v>
      </c>
      <c r="L3951" s="183">
        <f>YEAR(All_Opps[[#This Row],[Created_Date]])</f>
        <v>2025</v>
      </c>
      <c r="M3951" s="184">
        <f>WEEKNUM(All_Opps[[#This Row],[Created_Date]],16)</f>
        <v>32</v>
      </c>
      <c r="N3951" s="182">
        <f>All_Opps[[#This Row],[Close Date]]*1</f>
        <v>45883</v>
      </c>
      <c r="O3951" s="185">
        <f>YEAR(All_Opps[[#This Row],[Close_Date]])</f>
        <v>2025</v>
      </c>
      <c r="P3951" s="183">
        <f>MONTH(All_Opps[[#This Row],[Close Date]])</f>
        <v>8</v>
      </c>
      <c r="Q3951" s="181">
        <f>WEEKNUM(All_Opps[[#This Row],[Close Date]],1)</f>
        <v>33</v>
      </c>
      <c r="R395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51" s="4" t="s">
        <v>8214</v>
      </c>
      <c r="T3951" s="4" t="s">
        <v>8215</v>
      </c>
      <c r="U3951" s="68">
        <v>45883</v>
      </c>
      <c r="V3951" s="347" t="s">
        <v>18</v>
      </c>
      <c r="W3951" s="9">
        <v>68457</v>
      </c>
      <c r="X3951" s="4" t="s">
        <v>12</v>
      </c>
      <c r="Y3951" s="4" t="s">
        <v>1285</v>
      </c>
      <c r="Z3951" s="68">
        <v>45875</v>
      </c>
    </row>
    <row r="3952" spans="1:26" ht="12.75" x14ac:dyDescent="0.35">
      <c r="A39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3952" s="181" t="str">
        <f>IF(All_Opps[[#This Row],[WeekMod]]&lt;&gt;"",CONCATENATE(All_Opps[[#This Row],[Opp Year]],"-",TEXT(All_Opps[[#This Row],[WeekMod]],"00#")),"")</f>
        <v>2026-031</v>
      </c>
      <c r="C39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3952" s="181" t="str">
        <f>CONCATENATE(All_Opps[[#This Row],[Opp Year]],"-",TEXT(All_Opps[[#This Row],[Week]],"00#"))</f>
        <v>2026-031</v>
      </c>
      <c r="E3952" s="181">
        <f>IFERROR(VALUE(RIGHT(All_Opps[[#This Row],[Opportunity Name]],2)),"")</f>
        <v>5</v>
      </c>
      <c r="F3952" s="181">
        <f>IFERROR(("20"&amp;LEFT(All_Opps[[#This Row],[Opportunity Name]],2))*1,"")</f>
        <v>2026</v>
      </c>
      <c r="G3952" s="181" t="str">
        <f>MID(All_Opps[[#This Row],[Opportunity Name]],3,2)</f>
        <v>06</v>
      </c>
      <c r="H3952" s="181" t="str">
        <f>LEFT(All_Opps[[#This Row],[Opportunity Name]],7)</f>
        <v>2606 Ma</v>
      </c>
      <c r="I3952" s="181" t="str" cm="1">
        <f t="array" ref="I39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52" s="181" t="str">
        <f>YEAR(All_Opps[[#This Row],[Close_Date]])&amp;"-"&amp;TEXT(MONTH(All_Opps[[#This Row],[Close_Date]]),"00")</f>
        <v>2025-07</v>
      </c>
      <c r="K3952" s="182">
        <f>All_Opps[[#This Row],[Created Date2]]*1</f>
        <v>45854</v>
      </c>
      <c r="L3952" s="183">
        <f>YEAR(All_Opps[[#This Row],[Created_Date]])</f>
        <v>2025</v>
      </c>
      <c r="M3952" s="184">
        <f>WEEKNUM(All_Opps[[#This Row],[Created_Date]],16)</f>
        <v>29</v>
      </c>
      <c r="N3952" s="182">
        <f>All_Opps[[#This Row],[Close Date]]*1</f>
        <v>45866</v>
      </c>
      <c r="O3952" s="185">
        <f>YEAR(All_Opps[[#This Row],[Close_Date]])</f>
        <v>2025</v>
      </c>
      <c r="P3952" s="183">
        <f>MONTH(All_Opps[[#This Row],[Close Date]])</f>
        <v>7</v>
      </c>
      <c r="Q3952" s="181">
        <f>WEEKNUM(All_Opps[[#This Row],[Close Date]],1)</f>
        <v>31</v>
      </c>
      <c r="R395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52" s="4" t="s">
        <v>8216</v>
      </c>
      <c r="T3952" s="4" t="s">
        <v>8217</v>
      </c>
      <c r="U3952" s="68">
        <v>45866</v>
      </c>
      <c r="V3952" s="347" t="s">
        <v>18</v>
      </c>
      <c r="W3952" s="9">
        <v>291735</v>
      </c>
      <c r="X3952" s="4" t="s">
        <v>13</v>
      </c>
      <c r="Y3952" s="4" t="s">
        <v>1285</v>
      </c>
      <c r="Z3952" s="68">
        <v>45854</v>
      </c>
    </row>
    <row r="3953" spans="1:26" ht="12.75" x14ac:dyDescent="0.35">
      <c r="A39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3953" s="181" t="str">
        <f>IF(All_Opps[[#This Row],[WeekMod]]&lt;&gt;"",CONCATENATE(All_Opps[[#This Row],[Opp Year]],"-",TEXT(All_Opps[[#This Row],[WeekMod]],"00#")),"")</f>
        <v>2026-033</v>
      </c>
      <c r="C39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3953" s="181" t="str">
        <f>CONCATENATE(All_Opps[[#This Row],[Opp Year]],"-",TEXT(All_Opps[[#This Row],[Week]],"00#"))</f>
        <v>2026-033</v>
      </c>
      <c r="E3953" s="181" t="str">
        <f>IFERROR(VALUE(RIGHT(All_Opps[[#This Row],[Opportunity Name]],2)),"")</f>
        <v/>
      </c>
      <c r="F3953" s="181">
        <f>IFERROR(("20"&amp;LEFT(All_Opps[[#This Row],[Opportunity Name]],2))*1,"")</f>
        <v>2026</v>
      </c>
      <c r="G3953" s="181" t="str">
        <f>MID(All_Opps[[#This Row],[Opportunity Name]],3,2)</f>
        <v>09</v>
      </c>
      <c r="H3953" s="181" t="str">
        <f>LEFT(All_Opps[[#This Row],[Opportunity Name]],7)</f>
        <v>2609 Ev</v>
      </c>
      <c r="I3953" s="181" t="str" cm="1">
        <f t="array" ref="I39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53" s="181" t="str">
        <f>YEAR(All_Opps[[#This Row],[Close_Date]])&amp;"-"&amp;TEXT(MONTH(All_Opps[[#This Row],[Close_Date]]),"00")</f>
        <v>2025-08</v>
      </c>
      <c r="K3953" s="182">
        <f>All_Opps[[#This Row],[Created Date2]]*1</f>
        <v>45871</v>
      </c>
      <c r="L3953" s="183">
        <f>YEAR(All_Opps[[#This Row],[Created_Date]])</f>
        <v>2025</v>
      </c>
      <c r="M3953" s="184">
        <f>WEEKNUM(All_Opps[[#This Row],[Created_Date]],16)</f>
        <v>32</v>
      </c>
      <c r="N3953" s="182">
        <f>All_Opps[[#This Row],[Close Date]]*1</f>
        <v>45879</v>
      </c>
      <c r="O3953" s="185">
        <f>YEAR(All_Opps[[#This Row],[Close_Date]])</f>
        <v>2025</v>
      </c>
      <c r="P3953" s="183">
        <f>MONTH(All_Opps[[#This Row],[Close Date]])</f>
        <v>8</v>
      </c>
      <c r="Q3953" s="181">
        <f>WEEKNUM(All_Opps[[#This Row],[Close Date]],1)</f>
        <v>33</v>
      </c>
      <c r="R395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53" s="4" t="s">
        <v>8218</v>
      </c>
      <c r="T3953" s="4" t="s">
        <v>8219</v>
      </c>
      <c r="U3953" s="68">
        <v>45879</v>
      </c>
      <c r="V3953" s="347" t="s">
        <v>18</v>
      </c>
      <c r="W3953" s="341">
        <v>194985</v>
      </c>
      <c r="X3953" s="4" t="s">
        <v>13</v>
      </c>
      <c r="Y3953" s="4" t="s">
        <v>1285</v>
      </c>
      <c r="Z3953" s="68">
        <v>45871</v>
      </c>
    </row>
    <row r="3954" spans="1:26" ht="12.75" x14ac:dyDescent="0.35">
      <c r="A395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3954" s="181" t="str">
        <f>IF(All_Opps[[#This Row],[WeekMod]]&lt;&gt;"",CONCATENATE(All_Opps[[#This Row],[Opp Year]],"-",TEXT(All_Opps[[#This Row],[WeekMod]],"00#")),"")</f>
        <v>2026-032</v>
      </c>
      <c r="C395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3954" s="181" t="str">
        <f>CONCATENATE(All_Opps[[#This Row],[Opp Year]],"-",TEXT(All_Opps[[#This Row],[Week]],"00#"))</f>
        <v>2026-032</v>
      </c>
      <c r="E3954" s="181">
        <f>IFERROR(VALUE(RIGHT(All_Opps[[#This Row],[Opportunity Name]],2)),"")</f>
        <v>2</v>
      </c>
      <c r="F3954" s="181">
        <f>IFERROR(("20"&amp;LEFT(All_Opps[[#This Row],[Opportunity Name]],2))*1,"")</f>
        <v>2026</v>
      </c>
      <c r="G3954" s="181" t="str">
        <f>MID(All_Opps[[#This Row],[Opportunity Name]],3,2)</f>
        <v>08</v>
      </c>
      <c r="H3954" s="181" t="str">
        <f>LEFT(All_Opps[[#This Row],[Opportunity Name]],7)</f>
        <v>2608-05</v>
      </c>
      <c r="I3954" s="181" t="str" cm="1">
        <f t="array" ref="I39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54" s="181" t="str">
        <f>YEAR(All_Opps[[#This Row],[Close_Date]])&amp;"-"&amp;TEXT(MONTH(All_Opps[[#This Row],[Close_Date]]),"00")</f>
        <v>2025-08</v>
      </c>
      <c r="K3954" s="182">
        <f>All_Opps[[#This Row],[Created Date2]]*1</f>
        <v>45865</v>
      </c>
      <c r="L3954" s="183">
        <f>YEAR(All_Opps[[#This Row],[Created_Date]])</f>
        <v>2025</v>
      </c>
      <c r="M3954" s="184">
        <f>WEEKNUM(All_Opps[[#This Row],[Created_Date]],16)</f>
        <v>31</v>
      </c>
      <c r="N3954" s="182">
        <f>All_Opps[[#This Row],[Close Date]]*1</f>
        <v>45872</v>
      </c>
      <c r="O3954" s="185">
        <f>YEAR(All_Opps[[#This Row],[Close_Date]])</f>
        <v>2025</v>
      </c>
      <c r="P3954" s="183">
        <f>MONTH(All_Opps[[#This Row],[Close Date]])</f>
        <v>8</v>
      </c>
      <c r="Q3954" s="181">
        <f>WEEKNUM(All_Opps[[#This Row],[Close Date]],1)</f>
        <v>32</v>
      </c>
      <c r="R395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370</v>
      </c>
      <c r="S3954" s="4" t="s">
        <v>8220</v>
      </c>
      <c r="T3954" s="4" t="s">
        <v>8221</v>
      </c>
      <c r="U3954" s="68">
        <v>45872</v>
      </c>
      <c r="V3954" s="347" t="s">
        <v>19</v>
      </c>
      <c r="W3954" s="341">
        <v>77014</v>
      </c>
      <c r="X3954" s="4" t="s">
        <v>5</v>
      </c>
      <c r="Y3954" s="4" t="s">
        <v>1285</v>
      </c>
      <c r="Z3954" s="68">
        <v>45865</v>
      </c>
    </row>
    <row r="3955" spans="1:26" ht="12.75" x14ac:dyDescent="0.35">
      <c r="A39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3955" s="181" t="str">
        <f>IF(All_Opps[[#This Row],[WeekMod]]&lt;&gt;"",CONCATENATE(All_Opps[[#This Row],[Opp Year]],"-",TEXT(All_Opps[[#This Row],[WeekMod]],"00#")),"")</f>
        <v>2026-029</v>
      </c>
      <c r="C39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3955" s="181" t="str">
        <f>CONCATENATE(All_Opps[[#This Row],[Opp Year]],"-",TEXT(All_Opps[[#This Row],[Week]],"00#"))</f>
        <v>2026-029</v>
      </c>
      <c r="E3955" s="181">
        <f>IFERROR(VALUE(RIGHT(All_Opps[[#This Row],[Opportunity Name]],2)),"")</f>
        <v>2</v>
      </c>
      <c r="F3955" s="181">
        <f>IFERROR(("20"&amp;LEFT(All_Opps[[#This Row],[Opportunity Name]],2))*1,"")</f>
        <v>2026</v>
      </c>
      <c r="G3955" s="181" t="str">
        <f>MID(All_Opps[[#This Row],[Opportunity Name]],3,2)</f>
        <v>01</v>
      </c>
      <c r="H3955" s="181" t="str">
        <f>LEFT(All_Opps[[#This Row],[Opportunity Name]],7)</f>
        <v>2601-05</v>
      </c>
      <c r="I3955" s="181" t="str" cm="1">
        <f t="array" ref="I39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55" s="181" t="str">
        <f>YEAR(All_Opps[[#This Row],[Close_Date]])&amp;"-"&amp;TEXT(MONTH(All_Opps[[#This Row],[Close_Date]]),"00")</f>
        <v>2025-07</v>
      </c>
      <c r="K3955" s="182">
        <f>All_Opps[[#This Row],[Created Date2]]*1</f>
        <v>45855</v>
      </c>
      <c r="L3955" s="183">
        <f>YEAR(All_Opps[[#This Row],[Created_Date]])</f>
        <v>2025</v>
      </c>
      <c r="M3955" s="184">
        <f>WEEKNUM(All_Opps[[#This Row],[Created_Date]],16)</f>
        <v>29</v>
      </c>
      <c r="N3955" s="182">
        <f>All_Opps[[#This Row],[Close Date]]*1</f>
        <v>45856</v>
      </c>
      <c r="O3955" s="185">
        <f>YEAR(All_Opps[[#This Row],[Close_Date]])</f>
        <v>2025</v>
      </c>
      <c r="P3955" s="183">
        <f>MONTH(All_Opps[[#This Row],[Close Date]])</f>
        <v>7</v>
      </c>
      <c r="Q3955" s="181">
        <f>WEEKNUM(All_Opps[[#This Row],[Close Date]],1)</f>
        <v>29</v>
      </c>
      <c r="R395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168</v>
      </c>
      <c r="S3955" s="4" t="s">
        <v>8222</v>
      </c>
      <c r="T3955" s="4" t="s">
        <v>8223</v>
      </c>
      <c r="U3955" s="68">
        <v>45856</v>
      </c>
      <c r="V3955" s="347" t="s">
        <v>19</v>
      </c>
      <c r="W3955" s="341">
        <v>24225</v>
      </c>
      <c r="X3955" s="4" t="s">
        <v>12</v>
      </c>
      <c r="Y3955" s="4" t="s">
        <v>1285</v>
      </c>
      <c r="Z3955" s="68">
        <v>45855</v>
      </c>
    </row>
    <row r="3956" spans="1:26" ht="12.75" x14ac:dyDescent="0.35">
      <c r="A39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3956" s="181" t="str">
        <f>IF(All_Opps[[#This Row],[WeekMod]]&lt;&gt;"",CONCATENATE(All_Opps[[#This Row],[Opp Year]],"-",TEXT(All_Opps[[#This Row],[WeekMod]],"00#")),"")</f>
        <v>2026-030</v>
      </c>
      <c r="C39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3956" s="181" t="str">
        <f>CONCATENATE(All_Opps[[#This Row],[Opp Year]],"-",TEXT(All_Opps[[#This Row],[Week]],"00#"))</f>
        <v>2026-030</v>
      </c>
      <c r="E3956" s="181">
        <f>IFERROR(VALUE(RIGHT(All_Opps[[#This Row],[Opportunity Name]],2)),"")</f>
        <v>5</v>
      </c>
      <c r="F3956" s="181">
        <f>IFERROR(("20"&amp;LEFT(All_Opps[[#This Row],[Opportunity Name]],2))*1,"")</f>
        <v>2026</v>
      </c>
      <c r="G3956" s="181" t="str">
        <f>MID(All_Opps[[#This Row],[Opportunity Name]],3,2)</f>
        <v>06</v>
      </c>
      <c r="H3956" s="181" t="str">
        <f>LEFT(All_Opps[[#This Row],[Opportunity Name]],7)</f>
        <v>2606-05</v>
      </c>
      <c r="I3956" s="181" t="str" cm="1">
        <f t="array" ref="I39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56" s="181" t="str">
        <f>YEAR(All_Opps[[#This Row],[Close_Date]])&amp;"-"&amp;TEXT(MONTH(All_Opps[[#This Row],[Close_Date]]),"00")</f>
        <v>2025-07</v>
      </c>
      <c r="K3956" s="182">
        <f>All_Opps[[#This Row],[Created Date2]]*1</f>
        <v>45848</v>
      </c>
      <c r="L3956" s="183">
        <f>YEAR(All_Opps[[#This Row],[Created_Date]])</f>
        <v>2025</v>
      </c>
      <c r="M3956" s="184">
        <f>WEEKNUM(All_Opps[[#This Row],[Created_Date]],16)</f>
        <v>28</v>
      </c>
      <c r="N3956" s="182">
        <f>All_Opps[[#This Row],[Close Date]]*1</f>
        <v>45862</v>
      </c>
      <c r="O3956" s="185">
        <f>YEAR(All_Opps[[#This Row],[Close_Date]])</f>
        <v>2025</v>
      </c>
      <c r="P3956" s="183">
        <f>MONTH(All_Opps[[#This Row],[Close Date]])</f>
        <v>7</v>
      </c>
      <c r="Q3956" s="181">
        <f>WEEKNUM(All_Opps[[#This Row],[Close Date]],1)</f>
        <v>30</v>
      </c>
      <c r="R395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326</v>
      </c>
      <c r="S3956" s="5" t="s">
        <v>8224</v>
      </c>
      <c r="T3956" s="5" t="s">
        <v>8225</v>
      </c>
      <c r="U3956" s="14">
        <v>45862</v>
      </c>
      <c r="V3956" s="360" t="s">
        <v>19</v>
      </c>
      <c r="W3956" s="343">
        <v>99303</v>
      </c>
      <c r="X3956" s="5" t="s">
        <v>13</v>
      </c>
      <c r="Y3956" s="4" t="s">
        <v>1285</v>
      </c>
      <c r="Z3956" s="68">
        <v>45848</v>
      </c>
    </row>
    <row r="3957" spans="1:26" ht="12.75" x14ac:dyDescent="0.35">
      <c r="A395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957" s="181" t="str">
        <f>IF(All_Opps[[#This Row],[WeekMod]]&lt;&gt;"",CONCATENATE(All_Opps[[#This Row],[Opp Year]],"-",TEXT(All_Opps[[#This Row],[WeekMod]],"00#")),"")</f>
        <v/>
      </c>
      <c r="C39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957" s="181" t="str">
        <f>CONCATENATE(All_Opps[[#This Row],[Opp Year]],"-",TEXT(All_Opps[[#This Row],[Week]],"00#"))</f>
        <v>2027-001</v>
      </c>
      <c r="E3957" s="181">
        <f>IFERROR(VALUE(RIGHT(All_Opps[[#This Row],[Opportunity Name]],2)),"")</f>
        <v>1</v>
      </c>
      <c r="F3957" s="181">
        <f>IFERROR(("20"&amp;LEFT(All_Opps[[#This Row],[Opportunity Name]],2))*1,"")</f>
        <v>2027</v>
      </c>
      <c r="G3957" s="181" t="str">
        <f>MID(All_Opps[[#This Row],[Opportunity Name]],3,2)</f>
        <v>01</v>
      </c>
      <c r="H3957" s="181" t="str">
        <f>LEFT(All_Opps[[#This Row],[Opportunity Name]],7)</f>
        <v>2701-01</v>
      </c>
      <c r="I3957" s="181" t="str" cm="1">
        <f t="array" ref="I39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57" s="181" t="str">
        <f>YEAR(All_Opps[[#This Row],[Close_Date]])&amp;"-"&amp;TEXT(MONTH(All_Opps[[#This Row],[Close_Date]]),"00")</f>
        <v>2025-07</v>
      </c>
      <c r="K3957" s="182">
        <f>All_Opps[[#This Row],[Created Date2]]*1</f>
        <v>45846</v>
      </c>
      <c r="L3957" s="183">
        <f>YEAR(All_Opps[[#This Row],[Created_Date]])</f>
        <v>2025</v>
      </c>
      <c r="M3957" s="184">
        <f>WEEKNUM(All_Opps[[#This Row],[Created_Date]],16)</f>
        <v>28</v>
      </c>
      <c r="N3957" s="182">
        <f>All_Opps[[#This Row],[Close Date]]*1</f>
        <v>45850</v>
      </c>
      <c r="O3957" s="185">
        <f>YEAR(All_Opps[[#This Row],[Close_Date]])</f>
        <v>2025</v>
      </c>
      <c r="P3957" s="183">
        <f>MONTH(All_Opps[[#This Row],[Close Date]])</f>
        <v>7</v>
      </c>
      <c r="Q3957" s="181">
        <f>WEEKNUM(All_Opps[[#This Row],[Close Date]],1)</f>
        <v>28</v>
      </c>
      <c r="R395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542</v>
      </c>
      <c r="S3957" s="5" t="s">
        <v>8226</v>
      </c>
      <c r="T3957" s="5" t="s">
        <v>8227</v>
      </c>
      <c r="U3957" s="14">
        <v>45850</v>
      </c>
      <c r="V3957" s="360" t="s">
        <v>19</v>
      </c>
      <c r="W3957" s="343">
        <v>29881</v>
      </c>
      <c r="X3957" s="5" t="s">
        <v>13</v>
      </c>
      <c r="Y3957" s="4" t="s">
        <v>328</v>
      </c>
      <c r="Z3957" s="68">
        <v>45846</v>
      </c>
    </row>
    <row r="3958" spans="1:26" ht="12.75" x14ac:dyDescent="0.35">
      <c r="A3958" s="23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958" s="231" t="str">
        <f>IF(All_Opps[[#This Row],[WeekMod]]&lt;&gt;"",CONCATENATE(All_Opps[[#This Row],[Opp Year]],"-",TEXT(All_Opps[[#This Row],[WeekMod]],"00#")),"")</f>
        <v/>
      </c>
      <c r="C3958" s="23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958" s="231" t="str">
        <f>CONCATENATE(All_Opps[[#This Row],[Opp Year]],"-",TEXT(All_Opps[[#This Row],[Week]],"00#"))</f>
        <v>2027-001</v>
      </c>
      <c r="E3958" s="231">
        <f>IFERROR(VALUE(RIGHT(All_Opps[[#This Row],[Opportunity Name]],2)),"")</f>
        <v>1</v>
      </c>
      <c r="F3958" s="231">
        <f>IFERROR(("20"&amp;LEFT(All_Opps[[#This Row],[Opportunity Name]],2))*1,"")</f>
        <v>2027</v>
      </c>
      <c r="G3958" s="231" t="str">
        <f>MID(All_Opps[[#This Row],[Opportunity Name]],3,2)</f>
        <v>01</v>
      </c>
      <c r="H3958" s="231" t="str">
        <f>LEFT(All_Opps[[#This Row],[Opportunity Name]],7)</f>
        <v>2701-01</v>
      </c>
      <c r="I3958" s="231" t="str" cm="1">
        <f t="array" ref="I39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958" s="231" t="str">
        <f>YEAR(All_Opps[[#This Row],[Close_Date]])&amp;"-"&amp;TEXT(MONTH(All_Opps[[#This Row],[Close_Date]]),"00")</f>
        <v>2025-07</v>
      </c>
      <c r="K3958" s="232">
        <f>All_Opps[[#This Row],[Created Date2]]*1</f>
        <v>45853</v>
      </c>
      <c r="L3958" s="233">
        <f>YEAR(All_Opps[[#This Row],[Created_Date]])</f>
        <v>2025</v>
      </c>
      <c r="M3958" s="234">
        <f>WEEKNUM(All_Opps[[#This Row],[Created_Date]],16)</f>
        <v>29</v>
      </c>
      <c r="N3958" s="232">
        <f>All_Opps[[#This Row],[Close Date]]*1</f>
        <v>45853</v>
      </c>
      <c r="O3958" s="235">
        <f>YEAR(All_Opps[[#This Row],[Close_Date]])</f>
        <v>2025</v>
      </c>
      <c r="P3958" s="233">
        <f>MONTH(All_Opps[[#This Row],[Close Date]])</f>
        <v>7</v>
      </c>
      <c r="Q3958" s="231">
        <f>WEEKNUM(All_Opps[[#This Row],[Close Date]],1)</f>
        <v>29</v>
      </c>
      <c r="R3958" s="23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58" s="23" t="s">
        <v>8228</v>
      </c>
      <c r="T3958" s="23" t="s">
        <v>8229</v>
      </c>
      <c r="U3958" s="27">
        <v>45853</v>
      </c>
      <c r="V3958" s="357" t="s">
        <v>20</v>
      </c>
      <c r="W3958" s="24">
        <v>3283</v>
      </c>
      <c r="X3958" s="23" t="s">
        <v>13</v>
      </c>
      <c r="Y3958" s="23" t="s">
        <v>328</v>
      </c>
      <c r="Z3958" s="27">
        <v>45853</v>
      </c>
    </row>
    <row r="3959" spans="1:26" ht="12.75" x14ac:dyDescent="0.35">
      <c r="A39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3959" s="181" t="str">
        <f>IF(All_Opps[[#This Row],[WeekMod]]&lt;&gt;"",CONCATENATE(All_Opps[[#This Row],[Opp Year]],"-",TEXT(All_Opps[[#This Row],[WeekMod]],"00#")),"")</f>
        <v>2026-031</v>
      </c>
      <c r="C39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3959" s="181" t="str">
        <f>CONCATENATE(All_Opps[[#This Row],[Opp Year]],"-",TEXT(All_Opps[[#This Row],[Week]],"00#"))</f>
        <v>2026-031</v>
      </c>
      <c r="E3959" s="181" t="str">
        <f>IFERROR(VALUE(RIGHT(All_Opps[[#This Row],[Opportunity Name]],2)),"")</f>
        <v/>
      </c>
      <c r="F3959" s="181">
        <f>IFERROR(("20"&amp;LEFT(All_Opps[[#This Row],[Opportunity Name]],2))*1,"")</f>
        <v>2026</v>
      </c>
      <c r="G3959" s="181" t="str">
        <f>MID(All_Opps[[#This Row],[Opportunity Name]],3,2)</f>
        <v>01</v>
      </c>
      <c r="H3959" s="181" t="str">
        <f>LEFT(All_Opps[[#This Row],[Opportunity Name]],7)</f>
        <v>2601Lar</v>
      </c>
      <c r="I3959" s="181" t="str" cm="1">
        <f t="array" ref="I39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59" s="181" t="str">
        <f>YEAR(All_Opps[[#This Row],[Close_Date]])&amp;"-"&amp;TEXT(MONTH(All_Opps[[#This Row],[Close_Date]]),"00")</f>
        <v>2025-07</v>
      </c>
      <c r="K3959" s="182">
        <f>All_Opps[[#This Row],[Created Date2]]*1</f>
        <v>45860</v>
      </c>
      <c r="L3959" s="183">
        <f>YEAR(All_Opps[[#This Row],[Created_Date]])</f>
        <v>2025</v>
      </c>
      <c r="M3959" s="184">
        <f>WEEKNUM(All_Opps[[#This Row],[Created_Date]],16)</f>
        <v>30</v>
      </c>
      <c r="N3959" s="182">
        <f>All_Opps[[#This Row],[Close Date]]*1</f>
        <v>45867</v>
      </c>
      <c r="O3959" s="185">
        <f>YEAR(All_Opps[[#This Row],[Close_Date]])</f>
        <v>2025</v>
      </c>
      <c r="P3959" s="183">
        <f>MONTH(All_Opps[[#This Row],[Close Date]])</f>
        <v>7</v>
      </c>
      <c r="Q3959" s="181">
        <f>WEEKNUM(All_Opps[[#This Row],[Close Date]],1)</f>
        <v>31</v>
      </c>
      <c r="R39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59" s="4" t="s">
        <v>8230</v>
      </c>
      <c r="T3959" s="4" t="s">
        <v>8231</v>
      </c>
      <c r="U3959" s="68">
        <v>45867</v>
      </c>
      <c r="V3959" s="347" t="s">
        <v>18</v>
      </c>
      <c r="W3959" s="9">
        <v>56593</v>
      </c>
      <c r="X3959" s="4" t="s">
        <v>175</v>
      </c>
      <c r="Y3959" s="4" t="s">
        <v>1285</v>
      </c>
      <c r="Z3959" s="68">
        <v>45860</v>
      </c>
    </row>
    <row r="3960" spans="1:26" ht="12.75" x14ac:dyDescent="0.35">
      <c r="A39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3960" s="181" t="str">
        <f>IF(All_Opps[[#This Row],[WeekMod]]&lt;&gt;"",CONCATENATE(All_Opps[[#This Row],[Opp Year]],"-",TEXT(All_Opps[[#This Row],[WeekMod]],"00#")),"")</f>
        <v>2026-028</v>
      </c>
      <c r="C39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3960" s="181" t="str">
        <f>CONCATENATE(All_Opps[[#This Row],[Opp Year]],"-",TEXT(All_Opps[[#This Row],[Week]],"00#"))</f>
        <v>2026-028</v>
      </c>
      <c r="E3960" s="181">
        <f>IFERROR(VALUE(RIGHT(All_Opps[[#This Row],[Opportunity Name]],2)),"")</f>
        <v>2</v>
      </c>
      <c r="F3960" s="181">
        <f>IFERROR(("20"&amp;LEFT(All_Opps[[#This Row],[Opportunity Name]],2))*1,"")</f>
        <v>2026</v>
      </c>
      <c r="G3960" s="181" t="str">
        <f>MID(All_Opps[[#This Row],[Opportunity Name]],3,2)</f>
        <v>01</v>
      </c>
      <c r="H3960" s="181" t="str">
        <f>LEFT(All_Opps[[#This Row],[Opportunity Name]],7)</f>
        <v>2601 As</v>
      </c>
      <c r="I3960" s="181" t="str" cm="1">
        <f t="array" ref="I39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60" s="181" t="str">
        <f>YEAR(All_Opps[[#This Row],[Close_Date]])&amp;"-"&amp;TEXT(MONTH(All_Opps[[#This Row],[Close_Date]]),"00")</f>
        <v>2025-07</v>
      </c>
      <c r="K3960" s="182">
        <f>All_Opps[[#This Row],[Created Date2]]*1</f>
        <v>45839</v>
      </c>
      <c r="L3960" s="183">
        <f>YEAR(All_Opps[[#This Row],[Created_Date]])</f>
        <v>2025</v>
      </c>
      <c r="M3960" s="184">
        <f>WEEKNUM(All_Opps[[#This Row],[Created_Date]],16)</f>
        <v>27</v>
      </c>
      <c r="N3960" s="182">
        <f>All_Opps[[#This Row],[Close Date]]*1</f>
        <v>45844</v>
      </c>
      <c r="O3960" s="185">
        <f>YEAR(All_Opps[[#This Row],[Close_Date]])</f>
        <v>2025</v>
      </c>
      <c r="P3960" s="183">
        <f>MONTH(All_Opps[[#This Row],[Close Date]])</f>
        <v>7</v>
      </c>
      <c r="Q3960" s="181">
        <f>WEEKNUM(All_Opps[[#This Row],[Close Date]],1)</f>
        <v>28</v>
      </c>
      <c r="R39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60" s="5" t="s">
        <v>8232</v>
      </c>
      <c r="T3960" s="5" t="s">
        <v>8233</v>
      </c>
      <c r="U3960" s="14">
        <v>45844</v>
      </c>
      <c r="V3960" s="360" t="s">
        <v>18</v>
      </c>
      <c r="W3960" s="343">
        <v>22906</v>
      </c>
      <c r="X3960" s="5" t="s">
        <v>12</v>
      </c>
      <c r="Y3960" s="4" t="s">
        <v>1285</v>
      </c>
      <c r="Z3960" s="68">
        <v>45839</v>
      </c>
    </row>
    <row r="3961" spans="1:26" ht="12.75" x14ac:dyDescent="0.35">
      <c r="A396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961" s="181" t="str">
        <f>IF(All_Opps[[#This Row],[WeekMod]]&lt;&gt;"",CONCATENATE(All_Opps[[#This Row],[Opp Year]],"-",TEXT(All_Opps[[#This Row],[WeekMod]],"00#")),"")</f>
        <v/>
      </c>
      <c r="C39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961" s="181" t="str">
        <f>CONCATENATE(All_Opps[[#This Row],[Opp Year]],"-",TEXT(All_Opps[[#This Row],[Week]],"00#"))</f>
        <v>2027-001</v>
      </c>
      <c r="E3961" s="181">
        <f>IFERROR(VALUE(RIGHT(All_Opps[[#This Row],[Opportunity Name]],2)),"")</f>
        <v>1</v>
      </c>
      <c r="F3961" s="181">
        <f>IFERROR(("20"&amp;LEFT(All_Opps[[#This Row],[Opportunity Name]],2))*1,"")</f>
        <v>2027</v>
      </c>
      <c r="G3961" s="181" t="str">
        <f>MID(All_Opps[[#This Row],[Opportunity Name]],3,2)</f>
        <v>01</v>
      </c>
      <c r="H3961" s="181" t="str">
        <f>LEFT(All_Opps[[#This Row],[Opportunity Name]],7)</f>
        <v>2701-01</v>
      </c>
      <c r="I3961" s="181" t="str" cm="1">
        <f t="array" ref="I39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61" s="181" t="str">
        <f>YEAR(All_Opps[[#This Row],[Close_Date]])&amp;"-"&amp;TEXT(MONTH(All_Opps[[#This Row],[Close_Date]]),"00")</f>
        <v>2025-08</v>
      </c>
      <c r="K3961" s="182">
        <f>All_Opps[[#This Row],[Created Date2]]*1</f>
        <v>45861</v>
      </c>
      <c r="L3961" s="183">
        <f>YEAR(All_Opps[[#This Row],[Created_Date]])</f>
        <v>2025</v>
      </c>
      <c r="M3961" s="184">
        <f>WEEKNUM(All_Opps[[#This Row],[Created_Date]],16)</f>
        <v>30</v>
      </c>
      <c r="N3961" s="182">
        <f>All_Opps[[#This Row],[Close Date]]*1</f>
        <v>45876</v>
      </c>
      <c r="O3961" s="185">
        <f>YEAR(All_Opps[[#This Row],[Close_Date]])</f>
        <v>2025</v>
      </c>
      <c r="P3961" s="183">
        <f>MONTH(All_Opps[[#This Row],[Close Date]])</f>
        <v>8</v>
      </c>
      <c r="Q3961" s="181">
        <f>WEEKNUM(All_Opps[[#This Row],[Close Date]],1)</f>
        <v>32</v>
      </c>
      <c r="R396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527</v>
      </c>
      <c r="S3961" s="5" t="s">
        <v>8234</v>
      </c>
      <c r="T3961" s="5" t="s">
        <v>8235</v>
      </c>
      <c r="U3961" s="14">
        <v>45876</v>
      </c>
      <c r="V3961" s="360" t="s">
        <v>19</v>
      </c>
      <c r="W3961" s="343">
        <v>31119</v>
      </c>
      <c r="X3961" s="5" t="s">
        <v>6</v>
      </c>
      <c r="Y3961" s="4" t="s">
        <v>328</v>
      </c>
      <c r="Z3961" s="68">
        <v>45861</v>
      </c>
    </row>
    <row r="3962" spans="1:26" ht="12.75" x14ac:dyDescent="0.35">
      <c r="A39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3962" s="181" t="str">
        <f>IF(All_Opps[[#This Row],[WeekMod]]&lt;&gt;"",CONCATENATE(All_Opps[[#This Row],[Opp Year]],"-",TEXT(All_Opps[[#This Row],[WeekMod]],"00#")),"")</f>
        <v>2026-028</v>
      </c>
      <c r="C39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3962" s="181" t="str">
        <f>CONCATENATE(All_Opps[[#This Row],[Opp Year]],"-",TEXT(All_Opps[[#This Row],[Week]],"00#"))</f>
        <v>2026-028</v>
      </c>
      <c r="E3962" s="181">
        <f>IFERROR(VALUE(RIGHT(All_Opps[[#This Row],[Opportunity Name]],2)),"")</f>
        <v>2</v>
      </c>
      <c r="F3962" s="181">
        <f>IFERROR(("20"&amp;LEFT(All_Opps[[#This Row],[Opportunity Name]],2))*1,"")</f>
        <v>2026</v>
      </c>
      <c r="G3962" s="181" t="str">
        <f>MID(All_Opps[[#This Row],[Opportunity Name]],3,2)</f>
        <v>10</v>
      </c>
      <c r="H3962" s="181" t="str">
        <f>LEFT(All_Opps[[#This Row],[Opportunity Name]],7)</f>
        <v>2610-01</v>
      </c>
      <c r="I3962" s="181" t="str" cm="1">
        <f t="array" ref="I39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62" s="181" t="str">
        <f>YEAR(All_Opps[[#This Row],[Close_Date]])&amp;"-"&amp;TEXT(MONTH(All_Opps[[#This Row],[Close_Date]]),"00")</f>
        <v>2025-07</v>
      </c>
      <c r="K3962" s="182">
        <f>All_Opps[[#This Row],[Created Date2]]*1</f>
        <v>45834</v>
      </c>
      <c r="L3962" s="183">
        <f>YEAR(All_Opps[[#This Row],[Created_Date]])</f>
        <v>2025</v>
      </c>
      <c r="M3962" s="184">
        <f>WEEKNUM(All_Opps[[#This Row],[Created_Date]],16)</f>
        <v>26</v>
      </c>
      <c r="N3962" s="182">
        <f>All_Opps[[#This Row],[Close Date]]*1</f>
        <v>45846</v>
      </c>
      <c r="O3962" s="185">
        <f>YEAR(All_Opps[[#This Row],[Close_Date]])</f>
        <v>2025</v>
      </c>
      <c r="P3962" s="183">
        <f>MONTH(All_Opps[[#This Row],[Close Date]])</f>
        <v>7</v>
      </c>
      <c r="Q3962" s="181">
        <f>WEEKNUM(All_Opps[[#This Row],[Close Date]],1)</f>
        <v>28</v>
      </c>
      <c r="R396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462</v>
      </c>
      <c r="S3962" s="4" t="s">
        <v>8236</v>
      </c>
      <c r="T3962" s="4" t="s">
        <v>8237</v>
      </c>
      <c r="U3962" s="68">
        <v>45846</v>
      </c>
      <c r="V3962" s="347" t="s">
        <v>19</v>
      </c>
      <c r="W3962" s="341">
        <v>126009</v>
      </c>
      <c r="X3962" s="4" t="s">
        <v>15</v>
      </c>
      <c r="Y3962" s="4" t="s">
        <v>328</v>
      </c>
      <c r="Z3962" s="68">
        <v>45834</v>
      </c>
    </row>
    <row r="3963" spans="1:26" ht="12.75" x14ac:dyDescent="0.35">
      <c r="A396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3963" s="181" t="str">
        <f>IF(All_Opps[[#This Row],[WeekMod]]&lt;&gt;"",CONCATENATE(All_Opps[[#This Row],[Opp Year]],"-",TEXT(All_Opps[[#This Row],[WeekMod]],"00#")),"")</f>
        <v>2026-036</v>
      </c>
      <c r="C396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3963" s="181" t="str">
        <f>CONCATENATE(All_Opps[[#This Row],[Opp Year]],"-",TEXT(All_Opps[[#This Row],[Week]],"00#"))</f>
        <v>2026-036</v>
      </c>
      <c r="E3963" s="181">
        <f>IFERROR(VALUE(RIGHT(All_Opps[[#This Row],[Opportunity Name]],2)),"")</f>
        <v>2</v>
      </c>
      <c r="F3963" s="181">
        <f>IFERROR(("20"&amp;LEFT(All_Opps[[#This Row],[Opportunity Name]],2))*1,"")</f>
        <v>2026</v>
      </c>
      <c r="G3963" s="181" t="str">
        <f>MID(All_Opps[[#This Row],[Opportunity Name]],3,2)</f>
        <v>09</v>
      </c>
      <c r="H3963" s="181" t="str">
        <f>LEFT(All_Opps[[#This Row],[Opportunity Name]],7)</f>
        <v>2609-09</v>
      </c>
      <c r="I3963" s="181" t="str" cm="1">
        <f t="array" ref="I39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63" s="181" t="str">
        <f>YEAR(All_Opps[[#This Row],[Close_Date]])&amp;"-"&amp;TEXT(MONTH(All_Opps[[#This Row],[Close_Date]]),"00")</f>
        <v>2025-09</v>
      </c>
      <c r="K3963" s="182">
        <f>All_Opps[[#This Row],[Created Date2]]*1</f>
        <v>45892</v>
      </c>
      <c r="L3963" s="183">
        <f>YEAR(All_Opps[[#This Row],[Created_Date]])</f>
        <v>2025</v>
      </c>
      <c r="M3963" s="184">
        <f>WEEKNUM(All_Opps[[#This Row],[Created_Date]],16)</f>
        <v>35</v>
      </c>
      <c r="N3963" s="182">
        <f>All_Opps[[#This Row],[Close Date]]*1</f>
        <v>45901</v>
      </c>
      <c r="O3963" s="185">
        <f>YEAR(All_Opps[[#This Row],[Close_Date]])</f>
        <v>2025</v>
      </c>
      <c r="P3963" s="183">
        <f>MONTH(All_Opps[[#This Row],[Close Date]])</f>
        <v>9</v>
      </c>
      <c r="Q3963" s="181">
        <f>WEEKNUM(All_Opps[[#This Row],[Close Date]],1)</f>
        <v>36</v>
      </c>
      <c r="R396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374</v>
      </c>
      <c r="S3963" s="4" t="s">
        <v>8238</v>
      </c>
      <c r="T3963" s="4" t="s">
        <v>8239</v>
      </c>
      <c r="U3963" s="68">
        <v>45901</v>
      </c>
      <c r="V3963" s="347" t="s">
        <v>19</v>
      </c>
      <c r="W3963" s="341">
        <v>37191</v>
      </c>
      <c r="X3963" s="4" t="s">
        <v>5</v>
      </c>
      <c r="Y3963" s="4" t="s">
        <v>1285</v>
      </c>
      <c r="Z3963" s="68">
        <v>45892</v>
      </c>
    </row>
    <row r="3964" spans="1:26" ht="12.75" x14ac:dyDescent="0.35">
      <c r="A39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3964" s="181" t="str">
        <f>IF(All_Opps[[#This Row],[WeekMod]]&lt;&gt;"",CONCATENATE(All_Opps[[#This Row],[Opp Year]],"-",TEXT(All_Opps[[#This Row],[WeekMod]],"00#")),"")</f>
        <v>2026-028</v>
      </c>
      <c r="C39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3964" s="181" t="str">
        <f>CONCATENATE(All_Opps[[#This Row],[Opp Year]],"-",TEXT(All_Opps[[#This Row],[Week]],"00#"))</f>
        <v>2026-028</v>
      </c>
      <c r="E3964" s="181">
        <f>IFERROR(VALUE(RIGHT(All_Opps[[#This Row],[Opportunity Name]],2)),"")</f>
        <v>2</v>
      </c>
      <c r="F3964" s="181">
        <f>IFERROR(("20"&amp;LEFT(All_Opps[[#This Row],[Opportunity Name]],2))*1,"")</f>
        <v>2026</v>
      </c>
      <c r="G3964" s="181" t="str">
        <f>MID(All_Opps[[#This Row],[Opportunity Name]],3,2)</f>
        <v>07</v>
      </c>
      <c r="H3964" s="181" t="str">
        <f>LEFT(All_Opps[[#This Row],[Opportunity Name]],7)</f>
        <v>2607-03</v>
      </c>
      <c r="I3964" s="181" t="str" cm="1">
        <f t="array" ref="I39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64" s="181" t="str">
        <f>YEAR(All_Opps[[#This Row],[Close_Date]])&amp;"-"&amp;TEXT(MONTH(All_Opps[[#This Row],[Close_Date]]),"00")</f>
        <v>2025-07</v>
      </c>
      <c r="K3964" s="182">
        <f>All_Opps[[#This Row],[Created Date2]]*1</f>
        <v>45833</v>
      </c>
      <c r="L3964" s="183">
        <f>YEAR(All_Opps[[#This Row],[Created_Date]])</f>
        <v>2025</v>
      </c>
      <c r="M3964" s="184">
        <f>WEEKNUM(All_Opps[[#This Row],[Created_Date]],16)</f>
        <v>26</v>
      </c>
      <c r="N3964" s="182">
        <f>All_Opps[[#This Row],[Close Date]]*1</f>
        <v>45849</v>
      </c>
      <c r="O3964" s="185">
        <f>YEAR(All_Opps[[#This Row],[Close_Date]])</f>
        <v>2025</v>
      </c>
      <c r="P3964" s="183">
        <f>MONTH(All_Opps[[#This Row],[Close Date]])</f>
        <v>7</v>
      </c>
      <c r="Q3964" s="181">
        <f>WEEKNUM(All_Opps[[#This Row],[Close Date]],1)</f>
        <v>28</v>
      </c>
      <c r="R396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371</v>
      </c>
      <c r="S3964" s="4" t="s">
        <v>8240</v>
      </c>
      <c r="T3964" s="4" t="s">
        <v>8241</v>
      </c>
      <c r="U3964" s="68">
        <v>45849</v>
      </c>
      <c r="V3964" s="347" t="s">
        <v>19</v>
      </c>
      <c r="W3964" s="9">
        <v>50076</v>
      </c>
      <c r="X3964" s="4" t="s">
        <v>13</v>
      </c>
      <c r="Y3964" s="4" t="s">
        <v>1285</v>
      </c>
      <c r="Z3964" s="68">
        <v>45833</v>
      </c>
    </row>
    <row r="3965" spans="1:26" ht="12.75" x14ac:dyDescent="0.35">
      <c r="A39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3965" s="181" t="str">
        <f>IF(All_Opps[[#This Row],[WeekMod]]&lt;&gt;"",CONCATENATE(All_Opps[[#This Row],[Opp Year]],"-",TEXT(All_Opps[[#This Row],[WeekMod]],"00#")),"")</f>
        <v>2026-033</v>
      </c>
      <c r="C39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3965" s="181" t="str">
        <f>CONCATENATE(All_Opps[[#This Row],[Opp Year]],"-",TEXT(All_Opps[[#This Row],[Week]],"00#"))</f>
        <v>2026-033</v>
      </c>
      <c r="E3965" s="181">
        <f>IFERROR(VALUE(RIGHT(All_Opps[[#This Row],[Opportunity Name]],2)),"")</f>
        <v>1</v>
      </c>
      <c r="F3965" s="181">
        <f>IFERROR(("20"&amp;LEFT(All_Opps[[#This Row],[Opportunity Name]],2))*1,"")</f>
        <v>2026</v>
      </c>
      <c r="G3965" s="181" t="str">
        <f>MID(All_Opps[[#This Row],[Opportunity Name]],3,2)</f>
        <v>12</v>
      </c>
      <c r="H3965" s="181" t="str">
        <f>LEFT(All_Opps[[#This Row],[Opportunity Name]],7)</f>
        <v>2612 So</v>
      </c>
      <c r="I3965" s="181" t="str" cm="1">
        <f t="array" ref="I39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65" s="181" t="str">
        <f>YEAR(All_Opps[[#This Row],[Close_Date]])&amp;"-"&amp;TEXT(MONTH(All_Opps[[#This Row],[Close_Date]]),"00")</f>
        <v>2025-08</v>
      </c>
      <c r="K3965" s="182">
        <f>All_Opps[[#This Row],[Created Date2]]*1</f>
        <v>45869</v>
      </c>
      <c r="L3965" s="183">
        <f>YEAR(All_Opps[[#This Row],[Created_Date]])</f>
        <v>2025</v>
      </c>
      <c r="M3965" s="184">
        <f>WEEKNUM(All_Opps[[#This Row],[Created_Date]],16)</f>
        <v>31</v>
      </c>
      <c r="N3965" s="182">
        <f>All_Opps[[#This Row],[Close Date]]*1</f>
        <v>45885</v>
      </c>
      <c r="O3965" s="185">
        <f>YEAR(All_Opps[[#This Row],[Close_Date]])</f>
        <v>2025</v>
      </c>
      <c r="P3965" s="183">
        <f>MONTH(All_Opps[[#This Row],[Close Date]])</f>
        <v>8</v>
      </c>
      <c r="Q3965" s="181">
        <f>WEEKNUM(All_Opps[[#This Row],[Close Date]],1)</f>
        <v>33</v>
      </c>
      <c r="R396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65" s="4" t="s">
        <v>8242</v>
      </c>
      <c r="T3965" s="4" t="s">
        <v>8243</v>
      </c>
      <c r="U3965" s="68">
        <v>45885</v>
      </c>
      <c r="V3965" s="347" t="s">
        <v>18</v>
      </c>
      <c r="W3965" s="341">
        <v>17862</v>
      </c>
      <c r="X3965" s="4" t="s">
        <v>13</v>
      </c>
      <c r="Y3965" s="4" t="s">
        <v>1285</v>
      </c>
      <c r="Z3965" s="68">
        <v>45869</v>
      </c>
    </row>
    <row r="3966" spans="1:26" ht="12.75" x14ac:dyDescent="0.35">
      <c r="A39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3966" s="181" t="str">
        <f>IF(All_Opps[[#This Row],[WeekMod]]&lt;&gt;"",CONCATENATE(All_Opps[[#This Row],[Opp Year]],"-",TEXT(All_Opps[[#This Row],[WeekMod]],"00#")),"")</f>
        <v>2026-028</v>
      </c>
      <c r="C39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3966" s="181" t="str">
        <f>CONCATENATE(All_Opps[[#This Row],[Opp Year]],"-",TEXT(All_Opps[[#This Row],[Week]],"00#"))</f>
        <v>2026-028</v>
      </c>
      <c r="E3966" s="181">
        <f>IFERROR(VALUE(RIGHT(All_Opps[[#This Row],[Opportunity Name]],2)),"")</f>
        <v>2</v>
      </c>
      <c r="F3966" s="181">
        <f>IFERROR(("20"&amp;LEFT(All_Opps[[#This Row],[Opportunity Name]],2))*1,"")</f>
        <v>2026</v>
      </c>
      <c r="G3966" s="181" t="str">
        <f>MID(All_Opps[[#This Row],[Opportunity Name]],3,2)</f>
        <v>07</v>
      </c>
      <c r="H3966" s="181" t="str">
        <f>LEFT(All_Opps[[#This Row],[Opportunity Name]],7)</f>
        <v>2607-03</v>
      </c>
      <c r="I3966" s="181" t="str" cm="1">
        <f t="array" ref="I39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66" s="181" t="str">
        <f>YEAR(All_Opps[[#This Row],[Close_Date]])&amp;"-"&amp;TEXT(MONTH(All_Opps[[#This Row],[Close_Date]]),"00")</f>
        <v>2025-07</v>
      </c>
      <c r="K3966" s="182">
        <f>All_Opps[[#This Row],[Created Date2]]*1</f>
        <v>45849</v>
      </c>
      <c r="L3966" s="183">
        <f>YEAR(All_Opps[[#This Row],[Created_Date]])</f>
        <v>2025</v>
      </c>
      <c r="M3966" s="184">
        <f>WEEKNUM(All_Opps[[#This Row],[Created_Date]],16)</f>
        <v>28</v>
      </c>
      <c r="N3966" s="182">
        <f>All_Opps[[#This Row],[Close Date]]*1</f>
        <v>45850</v>
      </c>
      <c r="O3966" s="185">
        <f>YEAR(All_Opps[[#This Row],[Close_Date]])</f>
        <v>2025</v>
      </c>
      <c r="P3966" s="183">
        <f>MONTH(All_Opps[[#This Row],[Close Date]])</f>
        <v>7</v>
      </c>
      <c r="Q3966" s="181">
        <f>WEEKNUM(All_Opps[[#This Row],[Close Date]],1)</f>
        <v>28</v>
      </c>
      <c r="R396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355</v>
      </c>
      <c r="S3966" s="4" t="s">
        <v>8244</v>
      </c>
      <c r="T3966" s="4" t="s">
        <v>8245</v>
      </c>
      <c r="U3966" s="68">
        <v>45850</v>
      </c>
      <c r="V3966" s="347" t="s">
        <v>19</v>
      </c>
      <c r="W3966" s="341">
        <v>48601</v>
      </c>
      <c r="X3966" s="4" t="s">
        <v>13</v>
      </c>
      <c r="Y3966" s="4" t="s">
        <v>1285</v>
      </c>
      <c r="Z3966" s="68">
        <v>45849</v>
      </c>
    </row>
    <row r="3967" spans="1:26" ht="12.75" x14ac:dyDescent="0.35">
      <c r="A39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3967" s="181" t="str">
        <f>IF(All_Opps[[#This Row],[WeekMod]]&lt;&gt;"",CONCATENATE(All_Opps[[#This Row],[Opp Year]],"-",TEXT(All_Opps[[#This Row],[WeekMod]],"00#")),"")</f>
        <v>2026-033</v>
      </c>
      <c r="C39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3967" s="181" t="str">
        <f>CONCATENATE(All_Opps[[#This Row],[Opp Year]],"-",TEXT(All_Opps[[#This Row],[Week]],"00#"))</f>
        <v>2026-033</v>
      </c>
      <c r="E3967" s="181">
        <f>IFERROR(VALUE(RIGHT(All_Opps[[#This Row],[Opportunity Name]],2)),"")</f>
        <v>2</v>
      </c>
      <c r="F3967" s="181">
        <f>IFERROR(("20"&amp;LEFT(All_Opps[[#This Row],[Opportunity Name]],2))*1,"")</f>
        <v>2026</v>
      </c>
      <c r="G3967" s="181" t="str">
        <f>MID(All_Opps[[#This Row],[Opportunity Name]],3,2)</f>
        <v>05</v>
      </c>
      <c r="H3967" s="181" t="str">
        <f>LEFT(All_Opps[[#This Row],[Opportunity Name]],7)</f>
        <v>2605-10</v>
      </c>
      <c r="I3967" s="181" t="str" cm="1">
        <f t="array" ref="I39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67" s="181" t="str">
        <f>YEAR(All_Opps[[#This Row],[Close_Date]])&amp;"-"&amp;TEXT(MONTH(All_Opps[[#This Row],[Close_Date]]),"00")</f>
        <v>2025-08</v>
      </c>
      <c r="K3967" s="182">
        <f>All_Opps[[#This Row],[Created Date2]]*1</f>
        <v>45875</v>
      </c>
      <c r="L3967" s="183">
        <f>YEAR(All_Opps[[#This Row],[Created_Date]])</f>
        <v>2025</v>
      </c>
      <c r="M3967" s="184">
        <f>WEEKNUM(All_Opps[[#This Row],[Created_Date]],16)</f>
        <v>32</v>
      </c>
      <c r="N3967" s="182">
        <f>All_Opps[[#This Row],[Close Date]]*1</f>
        <v>45880</v>
      </c>
      <c r="O3967" s="185">
        <f>YEAR(All_Opps[[#This Row],[Close_Date]])</f>
        <v>2025</v>
      </c>
      <c r="P3967" s="183">
        <f>MONTH(All_Opps[[#This Row],[Close Date]])</f>
        <v>8</v>
      </c>
      <c r="Q3967" s="181">
        <f>WEEKNUM(All_Opps[[#This Row],[Close Date]],1)</f>
        <v>33</v>
      </c>
      <c r="R396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268</v>
      </c>
      <c r="S3967" s="4" t="s">
        <v>8246</v>
      </c>
      <c r="T3967" s="4" t="s">
        <v>8247</v>
      </c>
      <c r="U3967" s="68">
        <v>45880</v>
      </c>
      <c r="V3967" s="347" t="s">
        <v>19</v>
      </c>
      <c r="W3967" s="9">
        <v>82017</v>
      </c>
      <c r="X3967" s="4" t="s">
        <v>6</v>
      </c>
      <c r="Y3967" s="4" t="s">
        <v>1285</v>
      </c>
      <c r="Z3967" s="68">
        <v>45875</v>
      </c>
    </row>
    <row r="3968" spans="1:26" ht="12.75" x14ac:dyDescent="0.35">
      <c r="A39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3968" s="181" t="str">
        <f>IF(All_Opps[[#This Row],[WeekMod]]&lt;&gt;"",CONCATENATE(All_Opps[[#This Row],[Opp Year]],"-",TEXT(All_Opps[[#This Row],[WeekMod]],"00#")),"")</f>
        <v>2026-031</v>
      </c>
      <c r="C39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3968" s="181" t="str">
        <f>CONCATENATE(All_Opps[[#This Row],[Opp Year]],"-",TEXT(All_Opps[[#This Row],[Week]],"00#"))</f>
        <v>2026-031</v>
      </c>
      <c r="E3968" s="181">
        <f>IFERROR(VALUE(RIGHT(All_Opps[[#This Row],[Opportunity Name]],2)),"")</f>
        <v>5</v>
      </c>
      <c r="F3968" s="181">
        <f>IFERROR(("20"&amp;LEFT(All_Opps[[#This Row],[Opportunity Name]],2))*1,"")</f>
        <v>2026</v>
      </c>
      <c r="G3968" s="181" t="str">
        <f>MID(All_Opps[[#This Row],[Opportunity Name]],3,2)</f>
        <v>07</v>
      </c>
      <c r="H3968" s="181" t="str">
        <f>LEFT(All_Opps[[#This Row],[Opportunity Name]],7)</f>
        <v>2607 So</v>
      </c>
      <c r="I3968" s="181" t="str" cm="1">
        <f t="array" ref="I39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68" s="181" t="str">
        <f>YEAR(All_Opps[[#This Row],[Close_Date]])&amp;"-"&amp;TEXT(MONTH(All_Opps[[#This Row],[Close_Date]]),"00")</f>
        <v>2025-07</v>
      </c>
      <c r="K3968" s="182">
        <f>All_Opps[[#This Row],[Created Date2]]*1</f>
        <v>45860</v>
      </c>
      <c r="L3968" s="183">
        <f>YEAR(All_Opps[[#This Row],[Created_Date]])</f>
        <v>2025</v>
      </c>
      <c r="M3968" s="184">
        <f>WEEKNUM(All_Opps[[#This Row],[Created_Date]],16)</f>
        <v>30</v>
      </c>
      <c r="N3968" s="182">
        <f>All_Opps[[#This Row],[Close Date]]*1</f>
        <v>45867</v>
      </c>
      <c r="O3968" s="185">
        <f>YEAR(All_Opps[[#This Row],[Close_Date]])</f>
        <v>2025</v>
      </c>
      <c r="P3968" s="183">
        <f>MONTH(All_Opps[[#This Row],[Close Date]])</f>
        <v>7</v>
      </c>
      <c r="Q3968" s="181">
        <f>WEEKNUM(All_Opps[[#This Row],[Close Date]],1)</f>
        <v>31</v>
      </c>
      <c r="R396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68" s="4" t="s">
        <v>8248</v>
      </c>
      <c r="T3968" s="4" t="s">
        <v>8249</v>
      </c>
      <c r="U3968" s="68">
        <v>45867</v>
      </c>
      <c r="V3968" s="347" t="s">
        <v>18</v>
      </c>
      <c r="W3968" s="341">
        <v>226173</v>
      </c>
      <c r="X3968" s="4" t="s">
        <v>14</v>
      </c>
      <c r="Y3968" s="4" t="s">
        <v>1285</v>
      </c>
      <c r="Z3968" s="68">
        <v>45860</v>
      </c>
    </row>
    <row r="3969" spans="1:26" ht="12.75" x14ac:dyDescent="0.35">
      <c r="A39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3969" s="181" t="str">
        <f>IF(All_Opps[[#This Row],[WeekMod]]&lt;&gt;"",CONCATENATE(All_Opps[[#This Row],[Opp Year]],"-",TEXT(All_Opps[[#This Row],[WeekMod]],"00#")),"")</f>
        <v>2026-029</v>
      </c>
      <c r="C39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3969" s="181" t="str">
        <f>CONCATENATE(All_Opps[[#This Row],[Opp Year]],"-",TEXT(All_Opps[[#This Row],[Week]],"00#"))</f>
        <v>2026-029</v>
      </c>
      <c r="E3969" s="181">
        <f>IFERROR(VALUE(RIGHT(All_Opps[[#This Row],[Opportunity Name]],2)),"")</f>
        <v>2</v>
      </c>
      <c r="F3969" s="181">
        <f>IFERROR(("20"&amp;LEFT(All_Opps[[#This Row],[Opportunity Name]],2))*1,"")</f>
        <v>2026</v>
      </c>
      <c r="G3969" s="181" t="str">
        <f>MID(All_Opps[[#This Row],[Opportunity Name]],3,2)</f>
        <v>07</v>
      </c>
      <c r="H3969" s="181" t="str">
        <f>LEFT(All_Opps[[#This Row],[Opportunity Name]],7)</f>
        <v>2607-03</v>
      </c>
      <c r="I3969" s="181" t="str" cm="1">
        <f t="array" ref="I39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69" s="181" t="str">
        <f>YEAR(All_Opps[[#This Row],[Close_Date]])&amp;"-"&amp;TEXT(MONTH(All_Opps[[#This Row],[Close_Date]]),"00")</f>
        <v>2025-07</v>
      </c>
      <c r="K3969" s="182">
        <f>All_Opps[[#This Row],[Created Date2]]*1</f>
        <v>45846</v>
      </c>
      <c r="L3969" s="183">
        <f>YEAR(All_Opps[[#This Row],[Created_Date]])</f>
        <v>2025</v>
      </c>
      <c r="M3969" s="184">
        <f>WEEKNUM(All_Opps[[#This Row],[Created_Date]],16)</f>
        <v>28</v>
      </c>
      <c r="N3969" s="182">
        <f>All_Opps[[#This Row],[Close Date]]*1</f>
        <v>45852</v>
      </c>
      <c r="O3969" s="185">
        <f>YEAR(All_Opps[[#This Row],[Close_Date]])</f>
        <v>2025</v>
      </c>
      <c r="P3969" s="183">
        <f>MONTH(All_Opps[[#This Row],[Close Date]])</f>
        <v>7</v>
      </c>
      <c r="Q3969" s="181">
        <f>WEEKNUM(All_Opps[[#This Row],[Close Date]],1)</f>
        <v>29</v>
      </c>
      <c r="R396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358</v>
      </c>
      <c r="S3969" s="4" t="s">
        <v>8250</v>
      </c>
      <c r="T3969" s="4" t="s">
        <v>8251</v>
      </c>
      <c r="U3969" s="68">
        <v>45852</v>
      </c>
      <c r="V3969" s="347" t="s">
        <v>19</v>
      </c>
      <c r="W3969" s="9">
        <v>34804</v>
      </c>
      <c r="X3969" s="4" t="s">
        <v>5</v>
      </c>
      <c r="Y3969" s="4" t="s">
        <v>1285</v>
      </c>
      <c r="Z3969" s="68">
        <v>45846</v>
      </c>
    </row>
    <row r="3970" spans="1:26" ht="12.75" x14ac:dyDescent="0.35">
      <c r="A39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89</v>
      </c>
      <c r="B3970" s="181" t="str">
        <f>IF(All_Opps[[#This Row],[WeekMod]]&lt;&gt;"",CONCATENATE(All_Opps[[#This Row],[Opp Year]],"-",TEXT(All_Opps[[#This Row],[WeekMod]],"00#")),"")</f>
        <v>2025-089</v>
      </c>
      <c r="C39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89</v>
      </c>
      <c r="D3970" s="181" t="str">
        <f>CONCATENATE(All_Opps[[#This Row],[Opp Year]],"-",TEXT(All_Opps[[#This Row],[Week]],"00#"))</f>
        <v>2025-089</v>
      </c>
      <c r="E3970" s="181" t="str">
        <f>IFERROR(VALUE(RIGHT(All_Opps[[#This Row],[Opportunity Name]],2)),"")</f>
        <v/>
      </c>
      <c r="F3970" s="181">
        <f>IFERROR(("20"&amp;LEFT(All_Opps[[#This Row],[Opportunity Name]],2))*1,"")</f>
        <v>2025</v>
      </c>
      <c r="G3970" s="181" t="str">
        <f>MID(All_Opps[[#This Row],[Opportunity Name]],3,2)</f>
        <v>09</v>
      </c>
      <c r="H3970" s="181" t="str">
        <f>LEFT(All_Opps[[#This Row],[Opportunity Name]],7)</f>
        <v>2509 Du</v>
      </c>
      <c r="I3970" s="181" t="str" cm="1">
        <f t="array" ref="I39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70" s="181" t="str">
        <f>YEAR(All_Opps[[#This Row],[Close_Date]])&amp;"-"&amp;TEXT(MONTH(All_Opps[[#This Row],[Close_Date]]),"00")</f>
        <v>2025-09</v>
      </c>
      <c r="K3970" s="182">
        <f>All_Opps[[#This Row],[Created Date2]]*1</f>
        <v>45908</v>
      </c>
      <c r="L3970" s="183">
        <f>YEAR(All_Opps[[#This Row],[Created_Date]])</f>
        <v>2025</v>
      </c>
      <c r="M3970" s="184">
        <f>WEEKNUM(All_Opps[[#This Row],[Created_Date]],16)</f>
        <v>37</v>
      </c>
      <c r="N3970" s="182">
        <f>All_Opps[[#This Row],[Close Date]]*1</f>
        <v>45908</v>
      </c>
      <c r="O3970" s="185">
        <f>YEAR(All_Opps[[#This Row],[Close_Date]])</f>
        <v>2025</v>
      </c>
      <c r="P3970" s="183">
        <f>MONTH(All_Opps[[#This Row],[Close Date]])</f>
        <v>9</v>
      </c>
      <c r="Q3970" s="181">
        <f>WEEKNUM(All_Opps[[#This Row],[Close Date]],1)</f>
        <v>37</v>
      </c>
      <c r="R397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70" s="5" t="s">
        <v>8252</v>
      </c>
      <c r="T3970" s="5" t="s">
        <v>8253</v>
      </c>
      <c r="U3970" s="14">
        <v>45908</v>
      </c>
      <c r="V3970" s="360" t="s">
        <v>18</v>
      </c>
      <c r="W3970" s="343">
        <v>13362</v>
      </c>
      <c r="X3970" s="5" t="s">
        <v>13</v>
      </c>
      <c r="Y3970" s="4" t="s">
        <v>1285</v>
      </c>
      <c r="Z3970" s="68">
        <v>45908</v>
      </c>
    </row>
    <row r="3971" spans="1:26" ht="12.75" x14ac:dyDescent="0.35">
      <c r="A397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3971" s="181" t="str">
        <f>IF(All_Opps[[#This Row],[WeekMod]]&lt;&gt;"",CONCATENATE(All_Opps[[#This Row],[Opp Year]],"-",TEXT(All_Opps[[#This Row],[WeekMod]],"00#")),"")</f>
        <v>2026-029</v>
      </c>
      <c r="C39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3971" s="181" t="str">
        <f>CONCATENATE(All_Opps[[#This Row],[Opp Year]],"-",TEXT(All_Opps[[#This Row],[Week]],"00#"))</f>
        <v>2026-029</v>
      </c>
      <c r="E3971" s="181">
        <f>IFERROR(VALUE(RIGHT(All_Opps[[#This Row],[Opportunity Name]],2)),"")</f>
        <v>2</v>
      </c>
      <c r="F3971" s="181">
        <f>IFERROR(("20"&amp;LEFT(All_Opps[[#This Row],[Opportunity Name]],2))*1,"")</f>
        <v>2026</v>
      </c>
      <c r="G3971" s="181" t="str">
        <f>MID(All_Opps[[#This Row],[Opportunity Name]],3,2)</f>
        <v>05</v>
      </c>
      <c r="H3971" s="181" t="str">
        <f>LEFT(All_Opps[[#This Row],[Opportunity Name]],7)</f>
        <v>2605-11</v>
      </c>
      <c r="I3971" s="181" t="str" cm="1">
        <f t="array" ref="I39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71" s="181" t="str">
        <f>YEAR(All_Opps[[#This Row],[Close_Date]])&amp;"-"&amp;TEXT(MONTH(All_Opps[[#This Row],[Close_Date]]),"00")</f>
        <v>2025-07</v>
      </c>
      <c r="K3971" s="182">
        <f>All_Opps[[#This Row],[Created Date2]]*1</f>
        <v>45847</v>
      </c>
      <c r="L3971" s="183">
        <f>YEAR(All_Opps[[#This Row],[Created_Date]])</f>
        <v>2025</v>
      </c>
      <c r="M3971" s="184">
        <f>WEEKNUM(All_Opps[[#This Row],[Created_Date]],16)</f>
        <v>28</v>
      </c>
      <c r="N3971" s="182">
        <f>All_Opps[[#This Row],[Close Date]]*1</f>
        <v>45855</v>
      </c>
      <c r="O3971" s="185">
        <f>YEAR(All_Opps[[#This Row],[Close_Date]])</f>
        <v>2025</v>
      </c>
      <c r="P3971" s="183">
        <f>MONTH(All_Opps[[#This Row],[Close Date]])</f>
        <v>7</v>
      </c>
      <c r="Q3971" s="181">
        <f>WEEKNUM(All_Opps[[#This Row],[Close Date]],1)</f>
        <v>29</v>
      </c>
      <c r="R397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296</v>
      </c>
      <c r="S3971" s="5" t="s">
        <v>8254</v>
      </c>
      <c r="T3971" s="5" t="s">
        <v>8255</v>
      </c>
      <c r="U3971" s="14">
        <v>45855</v>
      </c>
      <c r="V3971" s="360" t="s">
        <v>19</v>
      </c>
      <c r="W3971" s="343">
        <v>113409</v>
      </c>
      <c r="X3971" s="5" t="s">
        <v>13</v>
      </c>
      <c r="Y3971" s="4" t="s">
        <v>328</v>
      </c>
      <c r="Z3971" s="68">
        <v>45847</v>
      </c>
    </row>
    <row r="3972" spans="1:26" ht="12.75" x14ac:dyDescent="0.35">
      <c r="A39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3972" s="181" t="str">
        <f>IF(All_Opps[[#This Row],[WeekMod]]&lt;&gt;"",CONCATENATE(All_Opps[[#This Row],[Opp Year]],"-",TEXT(All_Opps[[#This Row],[WeekMod]],"00#")),"")</f>
        <v>2026-029</v>
      </c>
      <c r="C39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3972" s="181" t="str">
        <f>CONCATENATE(All_Opps[[#This Row],[Opp Year]],"-",TEXT(All_Opps[[#This Row],[Week]],"00#"))</f>
        <v>2026-029</v>
      </c>
      <c r="E3972" s="181">
        <f>IFERROR(VALUE(RIGHT(All_Opps[[#This Row],[Opportunity Name]],2)),"")</f>
        <v>4</v>
      </c>
      <c r="F3972" s="181">
        <f>IFERROR(("20"&amp;LEFT(All_Opps[[#This Row],[Opportunity Name]],2))*1,"")</f>
        <v>2026</v>
      </c>
      <c r="G3972" s="181" t="str">
        <f>MID(All_Opps[[#This Row],[Opportunity Name]],3,2)</f>
        <v>11</v>
      </c>
      <c r="H3972" s="181" t="str">
        <f>LEFT(All_Opps[[#This Row],[Opportunity Name]],7)</f>
        <v>2611-06</v>
      </c>
      <c r="I3972" s="181" t="str" cm="1">
        <f t="array" ref="I39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72" s="181" t="str">
        <f>YEAR(All_Opps[[#This Row],[Close_Date]])&amp;"-"&amp;TEXT(MONTH(All_Opps[[#This Row],[Close_Date]]),"00")</f>
        <v>2025-07</v>
      </c>
      <c r="K3972" s="182">
        <f>All_Opps[[#This Row],[Created Date2]]*1</f>
        <v>45849</v>
      </c>
      <c r="L3972" s="183">
        <f>YEAR(All_Opps[[#This Row],[Created_Date]])</f>
        <v>2025</v>
      </c>
      <c r="M3972" s="184">
        <f>WEEKNUM(All_Opps[[#This Row],[Created_Date]],16)</f>
        <v>28</v>
      </c>
      <c r="N3972" s="182">
        <f>All_Opps[[#This Row],[Close Date]]*1</f>
        <v>45857</v>
      </c>
      <c r="O3972" s="185">
        <f>YEAR(All_Opps[[#This Row],[Close_Date]])</f>
        <v>2025</v>
      </c>
      <c r="P3972" s="183">
        <f>MONTH(All_Opps[[#This Row],[Close Date]])</f>
        <v>7</v>
      </c>
      <c r="Q3972" s="181">
        <f>WEEKNUM(All_Opps[[#This Row],[Close Date]],1)</f>
        <v>29</v>
      </c>
      <c r="R397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478</v>
      </c>
      <c r="S3972" s="5" t="s">
        <v>8256</v>
      </c>
      <c r="T3972" s="5" t="s">
        <v>8257</v>
      </c>
      <c r="U3972" s="14">
        <v>45857</v>
      </c>
      <c r="V3972" s="360" t="s">
        <v>19</v>
      </c>
      <c r="W3972" s="343">
        <v>53121</v>
      </c>
      <c r="X3972" s="5" t="s">
        <v>13</v>
      </c>
      <c r="Y3972" s="4" t="s">
        <v>328</v>
      </c>
      <c r="Z3972" s="68">
        <v>45849</v>
      </c>
    </row>
    <row r="3973" spans="1:26" ht="12.75" x14ac:dyDescent="0.35">
      <c r="A39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3973" s="181" t="str">
        <f>IF(All_Opps[[#This Row],[WeekMod]]&lt;&gt;"",CONCATENATE(All_Opps[[#This Row],[Opp Year]],"-",TEXT(All_Opps[[#This Row],[WeekMod]],"00#")),"")</f>
        <v>2026-032</v>
      </c>
      <c r="C39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3973" s="181" t="str">
        <f>CONCATENATE(All_Opps[[#This Row],[Opp Year]],"-",TEXT(All_Opps[[#This Row],[Week]],"00#"))</f>
        <v>2026-032</v>
      </c>
      <c r="E3973" s="181">
        <f>IFERROR(VALUE(RIGHT(All_Opps[[#This Row],[Opportunity Name]],2)),"")</f>
        <v>4</v>
      </c>
      <c r="F3973" s="181">
        <f>IFERROR(("20"&amp;LEFT(All_Opps[[#This Row],[Opportunity Name]],2))*1,"")</f>
        <v>2026</v>
      </c>
      <c r="G3973" s="181" t="str">
        <f>MID(All_Opps[[#This Row],[Opportunity Name]],3,2)</f>
        <v>01</v>
      </c>
      <c r="H3973" s="181" t="str">
        <f>LEFT(All_Opps[[#This Row],[Opportunity Name]],7)</f>
        <v>2601 An</v>
      </c>
      <c r="I3973" s="181" t="str" cm="1">
        <f t="array" ref="I39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73" s="181" t="str">
        <f>YEAR(All_Opps[[#This Row],[Close_Date]])&amp;"-"&amp;TEXT(MONTH(All_Opps[[#This Row],[Close_Date]]),"00")</f>
        <v>2025-08</v>
      </c>
      <c r="K3973" s="182">
        <f>All_Opps[[#This Row],[Created Date2]]*1</f>
        <v>45870</v>
      </c>
      <c r="L3973" s="183">
        <f>YEAR(All_Opps[[#This Row],[Created_Date]])</f>
        <v>2025</v>
      </c>
      <c r="M3973" s="184">
        <f>WEEKNUM(All_Opps[[#This Row],[Created_Date]],16)</f>
        <v>31</v>
      </c>
      <c r="N3973" s="182">
        <f>All_Opps[[#This Row],[Close Date]]*1</f>
        <v>45878</v>
      </c>
      <c r="O3973" s="185">
        <f>YEAR(All_Opps[[#This Row],[Close_Date]])</f>
        <v>2025</v>
      </c>
      <c r="P3973" s="183">
        <f>MONTH(All_Opps[[#This Row],[Close Date]])</f>
        <v>8</v>
      </c>
      <c r="Q3973" s="181">
        <f>WEEKNUM(All_Opps[[#This Row],[Close Date]],1)</f>
        <v>32</v>
      </c>
      <c r="R397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73" s="5" t="s">
        <v>8258</v>
      </c>
      <c r="T3973" s="5" t="s">
        <v>8259</v>
      </c>
      <c r="U3973" s="14">
        <v>45878</v>
      </c>
      <c r="V3973" s="360" t="s">
        <v>18</v>
      </c>
      <c r="W3973" s="343">
        <v>110420</v>
      </c>
      <c r="X3973" s="5" t="s">
        <v>16</v>
      </c>
      <c r="Y3973" s="4" t="s">
        <v>328</v>
      </c>
      <c r="Z3973" s="68">
        <v>45870</v>
      </c>
    </row>
    <row r="3974" spans="1:26" ht="12.75" x14ac:dyDescent="0.35">
      <c r="A39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3974" s="181" t="str">
        <f>IF(All_Opps[[#This Row],[WeekMod]]&lt;&gt;"",CONCATENATE(All_Opps[[#This Row],[Opp Year]],"-",TEXT(All_Opps[[#This Row],[WeekMod]],"00#")),"")</f>
        <v>2026-031</v>
      </c>
      <c r="C39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3974" s="181" t="str">
        <f>CONCATENATE(All_Opps[[#This Row],[Opp Year]],"-",TEXT(All_Opps[[#This Row],[Week]],"00#"))</f>
        <v>2026-031</v>
      </c>
      <c r="E3974" s="181">
        <f>IFERROR(VALUE(RIGHT(All_Opps[[#This Row],[Opportunity Name]],2)),"")</f>
        <v>2</v>
      </c>
      <c r="F3974" s="181">
        <f>IFERROR(("20"&amp;LEFT(All_Opps[[#This Row],[Opportunity Name]],2))*1,"")</f>
        <v>2026</v>
      </c>
      <c r="G3974" s="181" t="str">
        <f>MID(All_Opps[[#This Row],[Opportunity Name]],3,2)</f>
        <v>08</v>
      </c>
      <c r="H3974" s="181" t="str">
        <f>LEFT(All_Opps[[#This Row],[Opportunity Name]],7)</f>
        <v>2608-06</v>
      </c>
      <c r="I3974" s="181" t="str" cm="1">
        <f t="array" ref="I39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74" s="181" t="str">
        <f>YEAR(All_Opps[[#This Row],[Close_Date]])&amp;"-"&amp;TEXT(MONTH(All_Opps[[#This Row],[Close_Date]]),"00")</f>
        <v>2025-08</v>
      </c>
      <c r="K3974" s="182">
        <f>All_Opps[[#This Row],[Created Date2]]*1</f>
        <v>45825</v>
      </c>
      <c r="L3974" s="183">
        <f>YEAR(All_Opps[[#This Row],[Created_Date]])</f>
        <v>2025</v>
      </c>
      <c r="M3974" s="184">
        <f>WEEKNUM(All_Opps[[#This Row],[Created_Date]],16)</f>
        <v>25</v>
      </c>
      <c r="N3974" s="182">
        <f>All_Opps[[#This Row],[Close Date]]*1</f>
        <v>45871</v>
      </c>
      <c r="O3974" s="185">
        <f>YEAR(All_Opps[[#This Row],[Close_Date]])</f>
        <v>2025</v>
      </c>
      <c r="P3974" s="183">
        <f>MONTH(All_Opps[[#This Row],[Close Date]])</f>
        <v>8</v>
      </c>
      <c r="Q3974" s="181">
        <f>WEEKNUM(All_Opps[[#This Row],[Close Date]],1)</f>
        <v>31</v>
      </c>
      <c r="R397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410</v>
      </c>
      <c r="S3974" s="5" t="s">
        <v>8260</v>
      </c>
      <c r="T3974" s="5" t="s">
        <v>8261</v>
      </c>
      <c r="U3974" s="14">
        <v>45871</v>
      </c>
      <c r="V3974" s="360" t="s">
        <v>19</v>
      </c>
      <c r="W3974" s="343">
        <v>68068</v>
      </c>
      <c r="X3974" s="5" t="s">
        <v>161</v>
      </c>
      <c r="Y3974" s="4" t="s">
        <v>328</v>
      </c>
      <c r="Z3974" s="68">
        <v>45825</v>
      </c>
    </row>
    <row r="3975" spans="1:26" ht="12.75" x14ac:dyDescent="0.35">
      <c r="A397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3975" s="181" t="str">
        <f>IF(All_Opps[[#This Row],[WeekMod]]&lt;&gt;"",CONCATENATE(All_Opps[[#This Row],[Opp Year]],"-",TEXT(All_Opps[[#This Row],[WeekMod]],"00#")),"")</f>
        <v>2026-036</v>
      </c>
      <c r="C397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3975" s="181" t="str">
        <f>CONCATENATE(All_Opps[[#This Row],[Opp Year]],"-",TEXT(All_Opps[[#This Row],[Week]],"00#"))</f>
        <v>2026-036</v>
      </c>
      <c r="E3975" s="181">
        <f>IFERROR(VALUE(RIGHT(All_Opps[[#This Row],[Opportunity Name]],2)),"")</f>
        <v>5</v>
      </c>
      <c r="F3975" s="181">
        <f>IFERROR(("20"&amp;LEFT(All_Opps[[#This Row],[Opportunity Name]],2))*1,"")</f>
        <v>2026</v>
      </c>
      <c r="G3975" s="181" t="str">
        <f>MID(All_Opps[[#This Row],[Opportunity Name]],3,2)</f>
        <v>06</v>
      </c>
      <c r="H3975" s="181" t="str">
        <f>LEFT(All_Opps[[#This Row],[Opportunity Name]],7)</f>
        <v>2606-06</v>
      </c>
      <c r="I3975" s="181" t="str" cm="1">
        <f t="array" ref="I39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75" s="181" t="str">
        <f>YEAR(All_Opps[[#This Row],[Close_Date]])&amp;"-"&amp;TEXT(MONTH(All_Opps[[#This Row],[Close_Date]]),"00")</f>
        <v>2025-09</v>
      </c>
      <c r="K3975" s="182">
        <f>All_Opps[[#This Row],[Created Date2]]*1</f>
        <v>45892</v>
      </c>
      <c r="L3975" s="183">
        <f>YEAR(All_Opps[[#This Row],[Created_Date]])</f>
        <v>2025</v>
      </c>
      <c r="M3975" s="184">
        <f>WEEKNUM(All_Opps[[#This Row],[Created_Date]],16)</f>
        <v>35</v>
      </c>
      <c r="N3975" s="182">
        <f>All_Opps[[#This Row],[Close Date]]*1</f>
        <v>45903</v>
      </c>
      <c r="O3975" s="185">
        <f>YEAR(All_Opps[[#This Row],[Close_Date]])</f>
        <v>2025</v>
      </c>
      <c r="P3975" s="183">
        <f>MONTH(All_Opps[[#This Row],[Close Date]])</f>
        <v>9</v>
      </c>
      <c r="Q3975" s="181">
        <f>WEEKNUM(All_Opps[[#This Row],[Close Date]],1)</f>
        <v>36</v>
      </c>
      <c r="R397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282</v>
      </c>
      <c r="S3975" s="5" t="s">
        <v>8262</v>
      </c>
      <c r="T3975" s="5" t="s">
        <v>8263</v>
      </c>
      <c r="U3975" s="14">
        <v>45903</v>
      </c>
      <c r="V3975" s="360" t="s">
        <v>19</v>
      </c>
      <c r="W3975" s="343">
        <v>184475</v>
      </c>
      <c r="X3975" s="5" t="s">
        <v>11</v>
      </c>
      <c r="Y3975" s="4" t="s">
        <v>328</v>
      </c>
      <c r="Z3975" s="68">
        <v>45892</v>
      </c>
    </row>
    <row r="3976" spans="1:26" ht="12.75" x14ac:dyDescent="0.35">
      <c r="A39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3976" s="181" t="str">
        <f>IF(All_Opps[[#This Row],[WeekMod]]&lt;&gt;"",CONCATENATE(All_Opps[[#This Row],[Opp Year]],"-",TEXT(All_Opps[[#This Row],[WeekMod]],"00#")),"")</f>
        <v>2026-032</v>
      </c>
      <c r="C39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3976" s="181" t="str">
        <f>CONCATENATE(All_Opps[[#This Row],[Opp Year]],"-",TEXT(All_Opps[[#This Row],[Week]],"00#"))</f>
        <v>2026-032</v>
      </c>
      <c r="E3976" s="181">
        <f>IFERROR(VALUE(RIGHT(All_Opps[[#This Row],[Opportunity Name]],2)),"")</f>
        <v>2</v>
      </c>
      <c r="F3976" s="181">
        <f>IFERROR(("20"&amp;LEFT(All_Opps[[#This Row],[Opportunity Name]],2))*1,"")</f>
        <v>2026</v>
      </c>
      <c r="G3976" s="181" t="str">
        <f>MID(All_Opps[[#This Row],[Opportunity Name]],3,2)</f>
        <v>08</v>
      </c>
      <c r="H3976" s="181" t="str">
        <f>LEFT(All_Opps[[#This Row],[Opportunity Name]],7)</f>
        <v>2608-06</v>
      </c>
      <c r="I3976" s="181" t="str" cm="1">
        <f t="array" ref="I39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76" s="181" t="str">
        <f>YEAR(All_Opps[[#This Row],[Close_Date]])&amp;"-"&amp;TEXT(MONTH(All_Opps[[#This Row],[Close_Date]]),"00")</f>
        <v>2025-08</v>
      </c>
      <c r="K3976" s="182">
        <f>All_Opps[[#This Row],[Created Date2]]*1</f>
        <v>45873</v>
      </c>
      <c r="L3976" s="183">
        <f>YEAR(All_Opps[[#This Row],[Created_Date]])</f>
        <v>2025</v>
      </c>
      <c r="M3976" s="184">
        <f>WEEKNUM(All_Opps[[#This Row],[Created_Date]],16)</f>
        <v>32</v>
      </c>
      <c r="N3976" s="182">
        <f>All_Opps[[#This Row],[Close Date]]*1</f>
        <v>45877</v>
      </c>
      <c r="O3976" s="185">
        <f>YEAR(All_Opps[[#This Row],[Close_Date]])</f>
        <v>2025</v>
      </c>
      <c r="P3976" s="183">
        <f>MONTH(All_Opps[[#This Row],[Close Date]])</f>
        <v>8</v>
      </c>
      <c r="Q3976" s="181">
        <f>WEEKNUM(All_Opps[[#This Row],[Close Date]],1)</f>
        <v>32</v>
      </c>
      <c r="R397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362</v>
      </c>
      <c r="S3976" s="4" t="s">
        <v>8264</v>
      </c>
      <c r="T3976" s="4" t="s">
        <v>8265</v>
      </c>
      <c r="U3976" s="68">
        <v>45877</v>
      </c>
      <c r="V3976" s="347" t="s">
        <v>19</v>
      </c>
      <c r="W3976" s="341">
        <v>73287</v>
      </c>
      <c r="X3976" s="4" t="s">
        <v>11</v>
      </c>
      <c r="Y3976" s="4" t="s">
        <v>328</v>
      </c>
      <c r="Z3976" s="68">
        <v>45873</v>
      </c>
    </row>
    <row r="3977" spans="1:26" ht="12.75" x14ac:dyDescent="0.35">
      <c r="A397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3977" s="181" t="str">
        <f>IF(All_Opps[[#This Row],[WeekMod]]&lt;&gt;"",CONCATENATE(All_Opps[[#This Row],[Opp Year]],"-",TEXT(All_Opps[[#This Row],[WeekMod]],"00#")),"")</f>
        <v>2026-033</v>
      </c>
      <c r="C397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3977" s="181" t="str">
        <f>CONCATENATE(All_Opps[[#This Row],[Opp Year]],"-",TEXT(All_Opps[[#This Row],[Week]],"00#"))</f>
        <v>2026-033</v>
      </c>
      <c r="E3977" s="181">
        <f>IFERROR(VALUE(RIGHT(All_Opps[[#This Row],[Opportunity Name]],2)),"")</f>
        <v>2</v>
      </c>
      <c r="F3977" s="181">
        <f>IFERROR(("20"&amp;LEFT(All_Opps[[#This Row],[Opportunity Name]],2))*1,"")</f>
        <v>2026</v>
      </c>
      <c r="G3977" s="181" t="str">
        <f>MID(All_Opps[[#This Row],[Opportunity Name]],3,2)</f>
        <v>07</v>
      </c>
      <c r="H3977" s="181" t="str">
        <f>LEFT(All_Opps[[#This Row],[Opportunity Name]],7)</f>
        <v>2607-04</v>
      </c>
      <c r="I3977" s="181" t="str" cm="1">
        <f t="array" ref="I39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77" s="181" t="str">
        <f>YEAR(All_Opps[[#This Row],[Close_Date]])&amp;"-"&amp;TEXT(MONTH(All_Opps[[#This Row],[Close_Date]]),"00")</f>
        <v>2025-08</v>
      </c>
      <c r="K3977" s="182">
        <f>All_Opps[[#This Row],[Created Date2]]*1</f>
        <v>45871</v>
      </c>
      <c r="L3977" s="183">
        <f>YEAR(All_Opps[[#This Row],[Created_Date]])</f>
        <v>2025</v>
      </c>
      <c r="M3977" s="184">
        <f>WEEKNUM(All_Opps[[#This Row],[Created_Date]],16)</f>
        <v>32</v>
      </c>
      <c r="N3977" s="182">
        <f>All_Opps[[#This Row],[Close Date]]*1</f>
        <v>45884</v>
      </c>
      <c r="O3977" s="185">
        <f>YEAR(All_Opps[[#This Row],[Close_Date]])</f>
        <v>2025</v>
      </c>
      <c r="P3977" s="183">
        <f>MONTH(All_Opps[[#This Row],[Close Date]])</f>
        <v>8</v>
      </c>
      <c r="Q3977" s="181">
        <f>WEEKNUM(All_Opps[[#This Row],[Close Date]],1)</f>
        <v>33</v>
      </c>
      <c r="R397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333</v>
      </c>
      <c r="S3977" s="5" t="s">
        <v>8266</v>
      </c>
      <c r="T3977" s="5" t="s">
        <v>8267</v>
      </c>
      <c r="U3977" s="14">
        <v>45884</v>
      </c>
      <c r="V3977" s="360" t="s">
        <v>19</v>
      </c>
      <c r="W3977" s="343">
        <v>143688</v>
      </c>
      <c r="X3977" s="5" t="s">
        <v>15</v>
      </c>
      <c r="Y3977" s="4" t="s">
        <v>1285</v>
      </c>
      <c r="Z3977" s="68">
        <v>45871</v>
      </c>
    </row>
    <row r="3978" spans="1:26" ht="12.75" x14ac:dyDescent="0.35">
      <c r="A397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3978" s="181" t="str">
        <f>IF(All_Opps[[#This Row],[WeekMod]]&lt;&gt;"",CONCATENATE(All_Opps[[#This Row],[Opp Year]],"-",TEXT(All_Opps[[#This Row],[WeekMod]],"00#")),"")</f>
        <v>2026-033</v>
      </c>
      <c r="C397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3978" s="181" t="str">
        <f>CONCATENATE(All_Opps[[#This Row],[Opp Year]],"-",TEXT(All_Opps[[#This Row],[Week]],"00#"))</f>
        <v>2026-033</v>
      </c>
      <c r="E3978" s="181">
        <f>IFERROR(VALUE(RIGHT(All_Opps[[#This Row],[Opportunity Name]],2)),"")</f>
        <v>2</v>
      </c>
      <c r="F3978" s="181">
        <f>IFERROR(("20"&amp;LEFT(All_Opps[[#This Row],[Opportunity Name]],2))*1,"")</f>
        <v>2026</v>
      </c>
      <c r="G3978" s="181" t="str">
        <f>MID(All_Opps[[#This Row],[Opportunity Name]],3,2)</f>
        <v>08</v>
      </c>
      <c r="H3978" s="181" t="str">
        <f>LEFT(All_Opps[[#This Row],[Opportunity Name]],7)</f>
        <v>2608-06</v>
      </c>
      <c r="I3978" s="181" t="str" cm="1">
        <f t="array" ref="I39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78" s="181" t="str">
        <f>YEAR(All_Opps[[#This Row],[Close_Date]])&amp;"-"&amp;TEXT(MONTH(All_Opps[[#This Row],[Close_Date]]),"00")</f>
        <v>2025-08</v>
      </c>
      <c r="K3978" s="182">
        <f>All_Opps[[#This Row],[Created Date2]]*1</f>
        <v>45877</v>
      </c>
      <c r="L3978" s="183">
        <f>YEAR(All_Opps[[#This Row],[Created_Date]])</f>
        <v>2025</v>
      </c>
      <c r="M3978" s="184">
        <f>WEEKNUM(All_Opps[[#This Row],[Created_Date]],16)</f>
        <v>32</v>
      </c>
      <c r="N3978" s="182">
        <f>All_Opps[[#This Row],[Close Date]]*1</f>
        <v>45882</v>
      </c>
      <c r="O3978" s="185">
        <f>YEAR(All_Opps[[#This Row],[Close_Date]])</f>
        <v>2025</v>
      </c>
      <c r="P3978" s="183">
        <f>MONTH(All_Opps[[#This Row],[Close Date]])</f>
        <v>8</v>
      </c>
      <c r="Q3978" s="181">
        <f>WEEKNUM(All_Opps[[#This Row],[Close Date]],1)</f>
        <v>33</v>
      </c>
      <c r="R397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358</v>
      </c>
      <c r="S3978" s="4" t="s">
        <v>8268</v>
      </c>
      <c r="T3978" s="4" t="s">
        <v>8269</v>
      </c>
      <c r="U3978" s="68">
        <v>45882</v>
      </c>
      <c r="V3978" s="347" t="s">
        <v>19</v>
      </c>
      <c r="W3978" s="9">
        <v>69785</v>
      </c>
      <c r="X3978" s="4" t="s">
        <v>12</v>
      </c>
      <c r="Y3978" s="4" t="s">
        <v>328</v>
      </c>
      <c r="Z3978" s="68">
        <v>45877</v>
      </c>
    </row>
    <row r="3979" spans="1:26" ht="12.75" x14ac:dyDescent="0.35">
      <c r="A397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979" s="181" t="str">
        <f>IF(All_Opps[[#This Row],[WeekMod]]&lt;&gt;"",CONCATENATE(All_Opps[[#This Row],[Opp Year]],"-",TEXT(All_Opps[[#This Row],[WeekMod]],"00#")),"")</f>
        <v/>
      </c>
      <c r="C39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979" s="181" t="str">
        <f>CONCATENATE(All_Opps[[#This Row],[Opp Year]],"-",TEXT(All_Opps[[#This Row],[Week]],"00#"))</f>
        <v>2027-001</v>
      </c>
      <c r="E3979" s="181">
        <f>IFERROR(VALUE(RIGHT(All_Opps[[#This Row],[Opportunity Name]],2)),"")</f>
        <v>2</v>
      </c>
      <c r="F3979" s="181">
        <f>IFERROR(("20"&amp;LEFT(All_Opps[[#This Row],[Opportunity Name]],2))*1,"")</f>
        <v>2027</v>
      </c>
      <c r="G3979" s="181" t="str">
        <f>MID(All_Opps[[#This Row],[Opportunity Name]],3,2)</f>
        <v>08</v>
      </c>
      <c r="H3979" s="181" t="str">
        <f>LEFT(All_Opps[[#This Row],[Opportunity Name]],7)</f>
        <v>2708 Ra</v>
      </c>
      <c r="I3979" s="181" t="str" cm="1">
        <f t="array" ref="I39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79" s="181" t="str">
        <f>YEAR(All_Opps[[#This Row],[Close_Date]])&amp;"-"&amp;TEXT(MONTH(All_Opps[[#This Row],[Close_Date]]),"00")</f>
        <v>2025-08</v>
      </c>
      <c r="K3979" s="182">
        <f>All_Opps[[#This Row],[Created Date2]]*1</f>
        <v>45876</v>
      </c>
      <c r="L3979" s="183">
        <f>YEAR(All_Opps[[#This Row],[Created_Date]])</f>
        <v>2025</v>
      </c>
      <c r="M3979" s="184">
        <f>WEEKNUM(All_Opps[[#This Row],[Created_Date]],16)</f>
        <v>32</v>
      </c>
      <c r="N3979" s="182">
        <f>All_Opps[[#This Row],[Close Date]]*1</f>
        <v>45890</v>
      </c>
      <c r="O3979" s="185">
        <f>YEAR(All_Opps[[#This Row],[Close_Date]])</f>
        <v>2025</v>
      </c>
      <c r="P3979" s="183">
        <f>MONTH(All_Opps[[#This Row],[Close Date]])</f>
        <v>8</v>
      </c>
      <c r="Q3979" s="181">
        <f>WEEKNUM(All_Opps[[#This Row],[Close Date]],1)</f>
        <v>34</v>
      </c>
      <c r="R397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79" s="4" t="s">
        <v>8270</v>
      </c>
      <c r="T3979" s="4" t="s">
        <v>8271</v>
      </c>
      <c r="U3979" s="68">
        <v>45890</v>
      </c>
      <c r="V3979" s="347" t="s">
        <v>18</v>
      </c>
      <c r="W3979" s="9">
        <v>30535</v>
      </c>
      <c r="X3979" s="4" t="s">
        <v>13</v>
      </c>
      <c r="Y3979" s="4" t="s">
        <v>1285</v>
      </c>
      <c r="Z3979" s="68">
        <v>45876</v>
      </c>
    </row>
    <row r="3980" spans="1:26" ht="12.75" x14ac:dyDescent="0.35">
      <c r="A39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88</v>
      </c>
      <c r="B3980" s="181" t="str">
        <f>IF(All_Opps[[#This Row],[WeekMod]]&lt;&gt;"",CONCATENATE(All_Opps[[#This Row],[Opp Year]],"-",TEXT(All_Opps[[#This Row],[WeekMod]],"00#")),"")</f>
        <v>2025-088</v>
      </c>
      <c r="C39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88</v>
      </c>
      <c r="D3980" s="181" t="str">
        <f>CONCATENATE(All_Opps[[#This Row],[Opp Year]],"-",TEXT(All_Opps[[#This Row],[Week]],"00#"))</f>
        <v>2025-088</v>
      </c>
      <c r="E3980" s="181">
        <f>IFERROR(VALUE(RIGHT(All_Opps[[#This Row],[Opportunity Name]],2)),"")</f>
        <v>2</v>
      </c>
      <c r="F3980" s="181">
        <f>IFERROR(("20"&amp;LEFT(All_Opps[[#This Row],[Opportunity Name]],2))*1,"")</f>
        <v>2025</v>
      </c>
      <c r="G3980" s="181" t="str">
        <f>MID(All_Opps[[#This Row],[Opportunity Name]],3,2)</f>
        <v>12</v>
      </c>
      <c r="H3980" s="181" t="str">
        <f>LEFT(All_Opps[[#This Row],[Opportunity Name]],7)</f>
        <v>2512 Ya</v>
      </c>
      <c r="I3980" s="181" t="str" cm="1">
        <f t="array" ref="I39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80" s="181" t="str">
        <f>YEAR(All_Opps[[#This Row],[Close_Date]])&amp;"-"&amp;TEXT(MONTH(All_Opps[[#This Row],[Close_Date]]),"00")</f>
        <v>2025-08</v>
      </c>
      <c r="K3980" s="182">
        <f>All_Opps[[#This Row],[Created Date2]]*1</f>
        <v>45893</v>
      </c>
      <c r="L3980" s="183">
        <f>YEAR(All_Opps[[#This Row],[Created_Date]])</f>
        <v>2025</v>
      </c>
      <c r="M3980" s="184">
        <f>WEEKNUM(All_Opps[[#This Row],[Created_Date]],16)</f>
        <v>35</v>
      </c>
      <c r="N3980" s="182">
        <f>All_Opps[[#This Row],[Close Date]]*1</f>
        <v>45900</v>
      </c>
      <c r="O3980" s="185">
        <f>YEAR(All_Opps[[#This Row],[Close_Date]])</f>
        <v>2025</v>
      </c>
      <c r="P3980" s="183">
        <f>MONTH(All_Opps[[#This Row],[Close Date]])</f>
        <v>8</v>
      </c>
      <c r="Q3980" s="181">
        <f>WEEKNUM(All_Opps[[#This Row],[Close Date]],1)</f>
        <v>36</v>
      </c>
      <c r="R398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80" s="4" t="s">
        <v>8272</v>
      </c>
      <c r="T3980" s="4" t="s">
        <v>8273</v>
      </c>
      <c r="U3980" s="68">
        <v>45900</v>
      </c>
      <c r="V3980" s="347" t="s">
        <v>18</v>
      </c>
      <c r="W3980" s="341">
        <v>46048</v>
      </c>
      <c r="X3980" s="4" t="s">
        <v>13</v>
      </c>
      <c r="Y3980" s="4" t="s">
        <v>1285</v>
      </c>
      <c r="Z3980" s="68">
        <v>45893</v>
      </c>
    </row>
    <row r="3981" spans="1:26" ht="12.75" x14ac:dyDescent="0.35">
      <c r="A398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3981" s="181" t="str">
        <f>IF(All_Opps[[#This Row],[WeekMod]]&lt;&gt;"",CONCATENATE(All_Opps[[#This Row],[Opp Year]],"-",TEXT(All_Opps[[#This Row],[WeekMod]],"00#")),"")</f>
        <v>2026-032</v>
      </c>
      <c r="C398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3981" s="181" t="str">
        <f>CONCATENATE(All_Opps[[#This Row],[Opp Year]],"-",TEXT(All_Opps[[#This Row],[Week]],"00#"))</f>
        <v>2026-032</v>
      </c>
      <c r="E3981" s="181">
        <f>IFERROR(VALUE(RIGHT(All_Opps[[#This Row],[Opportunity Name]],2)),"")</f>
        <v>1</v>
      </c>
      <c r="F3981" s="181">
        <f>IFERROR(("20"&amp;LEFT(All_Opps[[#This Row],[Opportunity Name]],2))*1,"")</f>
        <v>2026</v>
      </c>
      <c r="G3981" s="181" t="str">
        <f>MID(All_Opps[[#This Row],[Opportunity Name]],3,2)</f>
        <v>05</v>
      </c>
      <c r="H3981" s="181" t="str">
        <f>LEFT(All_Opps[[#This Row],[Opportunity Name]],7)</f>
        <v>2605-12</v>
      </c>
      <c r="I3981" s="181" t="str" cm="1">
        <f t="array" ref="I39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81" s="181" t="str">
        <f>YEAR(All_Opps[[#This Row],[Close_Date]])&amp;"-"&amp;TEXT(MONTH(All_Opps[[#This Row],[Close_Date]]),"00")</f>
        <v>2025-08</v>
      </c>
      <c r="K3981" s="182">
        <f>All_Opps[[#This Row],[Created Date2]]*1</f>
        <v>45869</v>
      </c>
      <c r="L3981" s="183">
        <f>YEAR(All_Opps[[#This Row],[Created_Date]])</f>
        <v>2025</v>
      </c>
      <c r="M3981" s="184">
        <f>WEEKNUM(All_Opps[[#This Row],[Created_Date]],16)</f>
        <v>31</v>
      </c>
      <c r="N3981" s="182">
        <f>All_Opps[[#This Row],[Close Date]]*1</f>
        <v>45876</v>
      </c>
      <c r="O3981" s="185">
        <f>YEAR(All_Opps[[#This Row],[Close_Date]])</f>
        <v>2025</v>
      </c>
      <c r="P3981" s="183">
        <f>MONTH(All_Opps[[#This Row],[Close Date]])</f>
        <v>8</v>
      </c>
      <c r="Q3981" s="181">
        <f>WEEKNUM(All_Opps[[#This Row],[Close Date]],1)</f>
        <v>32</v>
      </c>
      <c r="R398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274</v>
      </c>
      <c r="S3981" s="5" t="s">
        <v>8274</v>
      </c>
      <c r="T3981" s="5" t="s">
        <v>8275</v>
      </c>
      <c r="U3981" s="14">
        <v>45876</v>
      </c>
      <c r="V3981" s="360" t="s">
        <v>19</v>
      </c>
      <c r="W3981" s="343">
        <v>31145</v>
      </c>
      <c r="X3981" s="5" t="s">
        <v>11</v>
      </c>
      <c r="Y3981" s="4" t="s">
        <v>1285</v>
      </c>
      <c r="Z3981" s="68">
        <v>45869</v>
      </c>
    </row>
    <row r="3982" spans="1:26" ht="12.75" x14ac:dyDescent="0.35">
      <c r="A398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85</v>
      </c>
      <c r="B3982" s="181" t="str">
        <f>IF(All_Opps[[#This Row],[WeekMod]]&lt;&gt;"",CONCATENATE(All_Opps[[#This Row],[Opp Year]],"-",TEXT(All_Opps[[#This Row],[WeekMod]],"00#")),"")</f>
        <v>2025-085</v>
      </c>
      <c r="C398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85</v>
      </c>
      <c r="D3982" s="181" t="str">
        <f>CONCATENATE(All_Opps[[#This Row],[Opp Year]],"-",TEXT(All_Opps[[#This Row],[Week]],"00#"))</f>
        <v>2025-085</v>
      </c>
      <c r="E3982" s="181">
        <f>IFERROR(VALUE(RIGHT(All_Opps[[#This Row],[Opportunity Name]],2)),"")</f>
        <v>4</v>
      </c>
      <c r="F3982" s="181">
        <f>IFERROR(("20"&amp;LEFT(All_Opps[[#This Row],[Opportunity Name]],2))*1,"")</f>
        <v>2025</v>
      </c>
      <c r="G3982" s="181" t="str">
        <f>MID(All_Opps[[#This Row],[Opportunity Name]],3,2)</f>
        <v>12</v>
      </c>
      <c r="H3982" s="181" t="str">
        <f>LEFT(All_Opps[[#This Row],[Opportunity Name]],7)</f>
        <v>2512-21</v>
      </c>
      <c r="I3982" s="181" t="str" cm="1">
        <f t="array" ref="I39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82" s="181" t="str">
        <f>YEAR(All_Opps[[#This Row],[Close_Date]])&amp;"-"&amp;TEXT(MONTH(All_Opps[[#This Row],[Close_Date]]),"00")</f>
        <v>2025-08</v>
      </c>
      <c r="K3982" s="182">
        <f>All_Opps[[#This Row],[Created Date2]]*1</f>
        <v>45877</v>
      </c>
      <c r="L3982" s="183">
        <f>YEAR(All_Opps[[#This Row],[Created_Date]])</f>
        <v>2025</v>
      </c>
      <c r="M3982" s="184">
        <f>WEEKNUM(All_Opps[[#This Row],[Created_Date]],16)</f>
        <v>32</v>
      </c>
      <c r="N3982" s="182">
        <f>All_Opps[[#This Row],[Close Date]]*1</f>
        <v>45883</v>
      </c>
      <c r="O3982" s="185">
        <f>YEAR(All_Opps[[#This Row],[Close_Date]])</f>
        <v>2025</v>
      </c>
      <c r="P3982" s="183">
        <f>MONTH(All_Opps[[#This Row],[Close Date]])</f>
        <v>8</v>
      </c>
      <c r="Q3982" s="181">
        <f>WEEKNUM(All_Opps[[#This Row],[Close Date]],1)</f>
        <v>33</v>
      </c>
      <c r="R398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115</v>
      </c>
      <c r="S3982" s="5" t="s">
        <v>8276</v>
      </c>
      <c r="T3982" s="5" t="s">
        <v>8277</v>
      </c>
      <c r="U3982" s="14">
        <v>45883</v>
      </c>
      <c r="V3982" s="360" t="s">
        <v>19</v>
      </c>
      <c r="W3982" s="343">
        <v>74862</v>
      </c>
      <c r="X3982" s="5" t="s">
        <v>15</v>
      </c>
      <c r="Y3982" s="4" t="s">
        <v>328</v>
      </c>
      <c r="Z3982" s="68">
        <v>45877</v>
      </c>
    </row>
    <row r="3983" spans="1:26" ht="12.75" x14ac:dyDescent="0.35">
      <c r="A398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3983" s="181" t="str">
        <f>IF(All_Opps[[#This Row],[WeekMod]]&lt;&gt;"",CONCATENATE(All_Opps[[#This Row],[Opp Year]],"-",TEXT(All_Opps[[#This Row],[WeekMod]],"00#")),"")</f>
        <v>2026-032</v>
      </c>
      <c r="C398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3983" s="181" t="str">
        <f>CONCATENATE(All_Opps[[#This Row],[Opp Year]],"-",TEXT(All_Opps[[#This Row],[Week]],"00#"))</f>
        <v>2026-032</v>
      </c>
      <c r="E3983" s="181">
        <f>IFERROR(VALUE(RIGHT(All_Opps[[#This Row],[Opportunity Name]],2)),"")</f>
        <v>2</v>
      </c>
      <c r="F3983" s="181">
        <f>IFERROR(("20"&amp;LEFT(All_Opps[[#This Row],[Opportunity Name]],2))*1,"")</f>
        <v>2026</v>
      </c>
      <c r="G3983" s="181" t="str">
        <f>MID(All_Opps[[#This Row],[Opportunity Name]],3,2)</f>
        <v>01</v>
      </c>
      <c r="H3983" s="181" t="str">
        <f>LEFT(All_Opps[[#This Row],[Opportunity Name]],7)</f>
        <v>2601 La</v>
      </c>
      <c r="I3983" s="181" t="str" cm="1">
        <f t="array" ref="I39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83" s="181" t="str">
        <f>YEAR(All_Opps[[#This Row],[Close_Date]])&amp;"-"&amp;TEXT(MONTH(All_Opps[[#This Row],[Close_Date]]),"00")</f>
        <v>2025-08</v>
      </c>
      <c r="K3983" s="182">
        <f>All_Opps[[#This Row],[Created Date2]]*1</f>
        <v>45872</v>
      </c>
      <c r="L3983" s="183">
        <f>YEAR(All_Opps[[#This Row],[Created_Date]])</f>
        <v>2025</v>
      </c>
      <c r="M3983" s="184">
        <f>WEEKNUM(All_Opps[[#This Row],[Created_Date]],16)</f>
        <v>32</v>
      </c>
      <c r="N3983" s="182">
        <f>All_Opps[[#This Row],[Close Date]]*1</f>
        <v>45872</v>
      </c>
      <c r="O3983" s="185">
        <f>YEAR(All_Opps[[#This Row],[Close_Date]])</f>
        <v>2025</v>
      </c>
      <c r="P3983" s="183">
        <f>MONTH(All_Opps[[#This Row],[Close Date]])</f>
        <v>8</v>
      </c>
      <c r="Q3983" s="181">
        <f>WEEKNUM(All_Opps[[#This Row],[Close Date]],1)</f>
        <v>32</v>
      </c>
      <c r="R398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83" s="4" t="s">
        <v>8278</v>
      </c>
      <c r="T3983" s="4" t="s">
        <v>8279</v>
      </c>
      <c r="U3983" s="68">
        <v>45872</v>
      </c>
      <c r="V3983" s="347" t="s">
        <v>18</v>
      </c>
      <c r="W3983" s="341">
        <v>52543</v>
      </c>
      <c r="X3983" s="4" t="s">
        <v>13</v>
      </c>
      <c r="Y3983" s="4" t="s">
        <v>328</v>
      </c>
      <c r="Z3983" s="68">
        <v>45872</v>
      </c>
    </row>
    <row r="3984" spans="1:26" ht="12.75" x14ac:dyDescent="0.35">
      <c r="A39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88</v>
      </c>
      <c r="B3984" s="181" t="str">
        <f>IF(All_Opps[[#This Row],[WeekMod]]&lt;&gt;"",CONCATENATE(All_Opps[[#This Row],[Opp Year]],"-",TEXT(All_Opps[[#This Row],[WeekMod]],"00#")),"")</f>
        <v>2025-088</v>
      </c>
      <c r="C39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88</v>
      </c>
      <c r="D3984" s="181" t="str">
        <f>CONCATENATE(All_Opps[[#This Row],[Opp Year]],"-",TEXT(All_Opps[[#This Row],[Week]],"00#"))</f>
        <v>2025-088</v>
      </c>
      <c r="E3984" s="181">
        <f>IFERROR(VALUE(RIGHT(All_Opps[[#This Row],[Opportunity Name]],2)),"")</f>
        <v>10</v>
      </c>
      <c r="F3984" s="181">
        <f>IFERROR(("20"&amp;LEFT(All_Opps[[#This Row],[Opportunity Name]],2))*1,"")</f>
        <v>2025</v>
      </c>
      <c r="G3984" s="181" t="str">
        <f>MID(All_Opps[[#This Row],[Opportunity Name]],3,2)</f>
        <v>11</v>
      </c>
      <c r="H3984" s="181" t="str">
        <f>LEFT(All_Opps[[#This Row],[Opportunity Name]],7)</f>
        <v>2511-04</v>
      </c>
      <c r="I3984" s="181" t="str" cm="1">
        <f t="array" ref="I39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84" s="181" t="str">
        <f>YEAR(All_Opps[[#This Row],[Close_Date]])&amp;"-"&amp;TEXT(MONTH(All_Opps[[#This Row],[Close_Date]]),"00")</f>
        <v>2025-09</v>
      </c>
      <c r="K3984" s="182">
        <f>All_Opps[[#This Row],[Created Date2]]*1</f>
        <v>45888</v>
      </c>
      <c r="L3984" s="183">
        <f>YEAR(All_Opps[[#This Row],[Created_Date]])</f>
        <v>2025</v>
      </c>
      <c r="M3984" s="184">
        <f>WEEKNUM(All_Opps[[#This Row],[Created_Date]],16)</f>
        <v>34</v>
      </c>
      <c r="N3984" s="182">
        <f>All_Opps[[#This Row],[Close Date]]*1</f>
        <v>45904</v>
      </c>
      <c r="O3984" s="185">
        <f>YEAR(All_Opps[[#This Row],[Close_Date]])</f>
        <v>2025</v>
      </c>
      <c r="P3984" s="183">
        <f>MONTH(All_Opps[[#This Row],[Close Date]])</f>
        <v>9</v>
      </c>
      <c r="Q3984" s="181">
        <f>WEEKNUM(All_Opps[[#This Row],[Close Date]],1)</f>
        <v>36</v>
      </c>
      <c r="R398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74</v>
      </c>
      <c r="S3984" s="4" t="s">
        <v>8280</v>
      </c>
      <c r="T3984" s="4" t="s">
        <v>8281</v>
      </c>
      <c r="U3984" s="68">
        <v>45904</v>
      </c>
      <c r="V3984" s="347" t="s">
        <v>19</v>
      </c>
      <c r="W3984" s="341">
        <v>245637</v>
      </c>
      <c r="X3984" s="4" t="s">
        <v>161</v>
      </c>
      <c r="Y3984" s="4" t="s">
        <v>1285</v>
      </c>
      <c r="Z3984" s="68">
        <v>45888</v>
      </c>
    </row>
    <row r="3985" spans="1:26" ht="12.75" x14ac:dyDescent="0.35">
      <c r="A39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3985" s="181" t="str">
        <f>IF(All_Opps[[#This Row],[WeekMod]]&lt;&gt;"",CONCATENATE(All_Opps[[#This Row],[Opp Year]],"-",TEXT(All_Opps[[#This Row],[WeekMod]],"00#")),"")</f>
        <v>2026-030</v>
      </c>
      <c r="C39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3985" s="181" t="str">
        <f>CONCATENATE(All_Opps[[#This Row],[Opp Year]],"-",TEXT(All_Opps[[#This Row],[Week]],"00#"))</f>
        <v>2026-030</v>
      </c>
      <c r="E3985" s="181">
        <f>IFERROR(VALUE(RIGHT(All_Opps[[#This Row],[Opportunity Name]],2)),"")</f>
        <v>2</v>
      </c>
      <c r="F3985" s="181">
        <f>IFERROR(("20"&amp;LEFT(All_Opps[[#This Row],[Opportunity Name]],2))*1,"")</f>
        <v>2026</v>
      </c>
      <c r="G3985" s="181" t="str">
        <f>MID(All_Opps[[#This Row],[Opportunity Name]],3,2)</f>
        <v>09</v>
      </c>
      <c r="H3985" s="181" t="str">
        <f>LEFT(All_Opps[[#This Row],[Opportunity Name]],7)</f>
        <v>2609-10</v>
      </c>
      <c r="I3985" s="181" t="str" cm="1">
        <f t="array" ref="I39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85" s="181" t="str">
        <f>YEAR(All_Opps[[#This Row],[Close_Date]])&amp;"-"&amp;TEXT(MONTH(All_Opps[[#This Row],[Close_Date]]),"00")</f>
        <v>2025-07</v>
      </c>
      <c r="K3985" s="182">
        <f>All_Opps[[#This Row],[Created Date2]]*1</f>
        <v>45845</v>
      </c>
      <c r="L3985" s="183">
        <f>YEAR(All_Opps[[#This Row],[Created_Date]])</f>
        <v>2025</v>
      </c>
      <c r="M3985" s="184">
        <f>WEEKNUM(All_Opps[[#This Row],[Created_Date]],16)</f>
        <v>28</v>
      </c>
      <c r="N3985" s="182">
        <f>All_Opps[[#This Row],[Close Date]]*1</f>
        <v>45861</v>
      </c>
      <c r="O3985" s="185">
        <f>YEAR(All_Opps[[#This Row],[Close_Date]])</f>
        <v>2025</v>
      </c>
      <c r="P3985" s="183">
        <f>MONTH(All_Opps[[#This Row],[Close Date]])</f>
        <v>7</v>
      </c>
      <c r="Q3985" s="181">
        <f>WEEKNUM(All_Opps[[#This Row],[Close Date]],1)</f>
        <v>30</v>
      </c>
      <c r="R398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421</v>
      </c>
      <c r="S3985" s="4" t="s">
        <v>8282</v>
      </c>
      <c r="T3985" s="4" t="s">
        <v>8283</v>
      </c>
      <c r="U3985" s="68">
        <v>45861</v>
      </c>
      <c r="V3985" s="347" t="s">
        <v>19</v>
      </c>
      <c r="W3985" s="341">
        <v>78632</v>
      </c>
      <c r="X3985" s="4" t="s">
        <v>15</v>
      </c>
      <c r="Y3985" s="4" t="s">
        <v>1285</v>
      </c>
      <c r="Z3985" s="68">
        <v>45845</v>
      </c>
    </row>
    <row r="3986" spans="1:26" ht="12.75" x14ac:dyDescent="0.35">
      <c r="A398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986" s="181" t="str">
        <f>IF(All_Opps[[#This Row],[WeekMod]]&lt;&gt;"",CONCATENATE(All_Opps[[#This Row],[Opp Year]],"-",TEXT(All_Opps[[#This Row],[WeekMod]],"00#")),"")</f>
        <v/>
      </c>
      <c r="C398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986" s="181" t="str">
        <f>CONCATENATE(All_Opps[[#This Row],[Opp Year]],"-",TEXT(All_Opps[[#This Row],[Week]],"00#"))</f>
        <v>2027-001</v>
      </c>
      <c r="E3986" s="181">
        <f>IFERROR(VALUE(RIGHT(All_Opps[[#This Row],[Opportunity Name]],2)),"")</f>
        <v>1</v>
      </c>
      <c r="F3986" s="181">
        <f>IFERROR(("20"&amp;LEFT(All_Opps[[#This Row],[Opportunity Name]],2))*1,"")</f>
        <v>2027</v>
      </c>
      <c r="G3986" s="181" t="str">
        <f>MID(All_Opps[[#This Row],[Opportunity Name]],3,2)</f>
        <v>01</v>
      </c>
      <c r="H3986" s="181" t="str">
        <f>LEFT(All_Opps[[#This Row],[Opportunity Name]],7)</f>
        <v>2701-01</v>
      </c>
      <c r="I3986" s="181" t="str" cm="1">
        <f t="array" ref="I39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86" s="181" t="str">
        <f>YEAR(All_Opps[[#This Row],[Close_Date]])&amp;"-"&amp;TEXT(MONTH(All_Opps[[#This Row],[Close_Date]]),"00")</f>
        <v>2025-08</v>
      </c>
      <c r="K3986" s="182">
        <f>All_Opps[[#This Row],[Created Date2]]*1</f>
        <v>45884</v>
      </c>
      <c r="L3986" s="183">
        <f>YEAR(All_Opps[[#This Row],[Created_Date]])</f>
        <v>2025</v>
      </c>
      <c r="M3986" s="184">
        <f>WEEKNUM(All_Opps[[#This Row],[Created_Date]],16)</f>
        <v>33</v>
      </c>
      <c r="N3986" s="182">
        <f>All_Opps[[#This Row],[Close Date]]*1</f>
        <v>45893</v>
      </c>
      <c r="O3986" s="185">
        <f>YEAR(All_Opps[[#This Row],[Close_Date]])</f>
        <v>2025</v>
      </c>
      <c r="P3986" s="183">
        <f>MONTH(All_Opps[[#This Row],[Close Date]])</f>
        <v>8</v>
      </c>
      <c r="Q3986" s="181">
        <f>WEEKNUM(All_Opps[[#This Row],[Close Date]],1)</f>
        <v>35</v>
      </c>
      <c r="R398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504</v>
      </c>
      <c r="S3986" s="5" t="s">
        <v>8284</v>
      </c>
      <c r="T3986" s="5" t="s">
        <v>8285</v>
      </c>
      <c r="U3986" s="14">
        <v>45893</v>
      </c>
      <c r="V3986" s="360" t="s">
        <v>19</v>
      </c>
      <c r="W3986" s="343">
        <v>22127</v>
      </c>
      <c r="X3986" s="5" t="s">
        <v>5</v>
      </c>
      <c r="Y3986" s="4" t="s">
        <v>1285</v>
      </c>
      <c r="Z3986" s="68">
        <v>45884</v>
      </c>
    </row>
    <row r="3987" spans="1:26" ht="12.75" x14ac:dyDescent="0.35">
      <c r="A3987" s="25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84</v>
      </c>
      <c r="B3987" s="256" t="str">
        <f>IF(All_Opps[[#This Row],[WeekMod]]&lt;&gt;"",CONCATENATE(All_Opps[[#This Row],[Opp Year]],"-",TEXT(All_Opps[[#This Row],[WeekMod]],"00#")),"")</f>
        <v>2025-084</v>
      </c>
      <c r="C3987" s="25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84</v>
      </c>
      <c r="D3987" s="256" t="str">
        <f>CONCATENATE(All_Opps[[#This Row],[Opp Year]],"-",TEXT(All_Opps[[#This Row],[Week]],"00#"))</f>
        <v>2025-084</v>
      </c>
      <c r="E3987" s="256">
        <f>IFERROR(VALUE(RIGHT(All_Opps[[#This Row],[Opportunity Name]],2)),"")</f>
        <v>2</v>
      </c>
      <c r="F3987" s="256">
        <f>IFERROR(("20"&amp;LEFT(All_Opps[[#This Row],[Opportunity Name]],2))*1,"")</f>
        <v>2025</v>
      </c>
      <c r="G3987" s="256" t="str">
        <f>MID(All_Opps[[#This Row],[Opportunity Name]],3,2)</f>
        <v>09</v>
      </c>
      <c r="H3987" s="256" t="str">
        <f>LEFT(All_Opps[[#This Row],[Opportunity Name]],7)</f>
        <v>2509-26</v>
      </c>
      <c r="I3987" s="256" t="str" cm="1">
        <f t="array" ref="I39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87" s="256" t="str">
        <f>YEAR(All_Opps[[#This Row],[Close_Date]])&amp;"-"&amp;TEXT(MONTH(All_Opps[[#This Row],[Close_Date]]),"00")</f>
        <v>2025-08</v>
      </c>
      <c r="K3987" s="257">
        <f>All_Opps[[#This Row],[Created Date2]]*1</f>
        <v>45872</v>
      </c>
      <c r="L3987" s="258">
        <f>YEAR(All_Opps[[#This Row],[Created_Date]])</f>
        <v>2025</v>
      </c>
      <c r="M3987" s="259">
        <f>WEEKNUM(All_Opps[[#This Row],[Created_Date]],16)</f>
        <v>32</v>
      </c>
      <c r="N3987" s="257">
        <f>All_Opps[[#This Row],[Close Date]]*1</f>
        <v>45872</v>
      </c>
      <c r="O3987" s="260">
        <f>YEAR(All_Opps[[#This Row],[Close_Date]])</f>
        <v>2025</v>
      </c>
      <c r="P3987" s="258">
        <f>MONTH(All_Opps[[#This Row],[Close Date]])</f>
        <v>8</v>
      </c>
      <c r="Q3987" s="256">
        <f>WEEKNUM(All_Opps[[#This Row],[Close Date]],1)</f>
        <v>32</v>
      </c>
      <c r="R3987" s="25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87" s="25" t="s">
        <v>8286</v>
      </c>
      <c r="T3987" s="25" t="s">
        <v>8287</v>
      </c>
      <c r="U3987" s="30">
        <v>45872</v>
      </c>
      <c r="V3987" s="364" t="s">
        <v>23</v>
      </c>
      <c r="W3987" s="26">
        <v>0</v>
      </c>
      <c r="X3987" s="25" t="s">
        <v>181</v>
      </c>
      <c r="Y3987" s="25" t="s">
        <v>328</v>
      </c>
      <c r="Z3987" s="30">
        <v>45872</v>
      </c>
    </row>
    <row r="3988" spans="1:26" ht="12.75" x14ac:dyDescent="0.35">
      <c r="A39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3988" s="181" t="str">
        <f>IF(All_Opps[[#This Row],[WeekMod]]&lt;&gt;"",CONCATENATE(All_Opps[[#This Row],[Opp Year]],"-",TEXT(All_Opps[[#This Row],[WeekMod]],"00#")),"")</f>
        <v>2026-038</v>
      </c>
      <c r="C39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3988" s="181" t="str">
        <f>CONCATENATE(All_Opps[[#This Row],[Opp Year]],"-",TEXT(All_Opps[[#This Row],[Week]],"00#"))</f>
        <v>2026-038</v>
      </c>
      <c r="E3988" s="181">
        <f>IFERROR(VALUE(RIGHT(All_Opps[[#This Row],[Opportunity Name]],2)),"")</f>
        <v>2</v>
      </c>
      <c r="F3988" s="181">
        <f>IFERROR(("20"&amp;LEFT(All_Opps[[#This Row],[Opportunity Name]],2))*1,"")</f>
        <v>2026</v>
      </c>
      <c r="G3988" s="181" t="str">
        <f>MID(All_Opps[[#This Row],[Opportunity Name]],3,2)</f>
        <v>06</v>
      </c>
      <c r="H3988" s="181" t="str">
        <f>LEFT(All_Opps[[#This Row],[Opportunity Name]],7)</f>
        <v>2606 Tr</v>
      </c>
      <c r="I3988" s="181" t="str" cm="1">
        <f t="array" ref="I39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88" s="181" t="str">
        <f>YEAR(All_Opps[[#This Row],[Close_Date]])&amp;"-"&amp;TEXT(MONTH(All_Opps[[#This Row],[Close_Date]]),"00")</f>
        <v>2025-09</v>
      </c>
      <c r="K3988" s="182">
        <f>All_Opps[[#This Row],[Created Date2]]*1</f>
        <v>45892</v>
      </c>
      <c r="L3988" s="183">
        <f>YEAR(All_Opps[[#This Row],[Created_Date]])</f>
        <v>2025</v>
      </c>
      <c r="M3988" s="184">
        <f>WEEKNUM(All_Opps[[#This Row],[Created_Date]],16)</f>
        <v>35</v>
      </c>
      <c r="N3988" s="182">
        <f>All_Opps[[#This Row],[Close Date]]*1</f>
        <v>45920</v>
      </c>
      <c r="O3988" s="185">
        <f>YEAR(All_Opps[[#This Row],[Close_Date]])</f>
        <v>2025</v>
      </c>
      <c r="P3988" s="183">
        <f>MONTH(All_Opps[[#This Row],[Close Date]])</f>
        <v>9</v>
      </c>
      <c r="Q3988" s="181">
        <f>WEEKNUM(All_Opps[[#This Row],[Close Date]],1)</f>
        <v>38</v>
      </c>
      <c r="R398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88" s="5" t="s">
        <v>8288</v>
      </c>
      <c r="T3988" s="5" t="s">
        <v>8289</v>
      </c>
      <c r="U3988" s="14">
        <v>45920</v>
      </c>
      <c r="V3988" s="360" t="s">
        <v>18</v>
      </c>
      <c r="W3988" s="343">
        <v>31982</v>
      </c>
      <c r="X3988" s="5" t="s">
        <v>24</v>
      </c>
      <c r="Y3988" s="4" t="s">
        <v>1285</v>
      </c>
      <c r="Z3988" s="68">
        <v>45892</v>
      </c>
    </row>
    <row r="3989" spans="1:26" ht="12.75" x14ac:dyDescent="0.35">
      <c r="A398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3989" s="181" t="str">
        <f>IF(All_Opps[[#This Row],[WeekMod]]&lt;&gt;"",CONCATENATE(All_Opps[[#This Row],[Opp Year]],"-",TEXT(All_Opps[[#This Row],[WeekMod]],"00#")),"")</f>
        <v>2026-031</v>
      </c>
      <c r="C398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3989" s="181" t="str">
        <f>CONCATENATE(All_Opps[[#This Row],[Opp Year]],"-",TEXT(All_Opps[[#This Row],[Week]],"00#"))</f>
        <v>2026-031</v>
      </c>
      <c r="E3989" s="181">
        <f>IFERROR(VALUE(RIGHT(All_Opps[[#This Row],[Opportunity Name]],2)),"")</f>
        <v>2</v>
      </c>
      <c r="F3989" s="181">
        <f>IFERROR(("20"&amp;LEFT(All_Opps[[#This Row],[Opportunity Name]],2))*1,"")</f>
        <v>2026</v>
      </c>
      <c r="G3989" s="181" t="str">
        <f>MID(All_Opps[[#This Row],[Opportunity Name]],3,2)</f>
        <v>08</v>
      </c>
      <c r="H3989" s="181" t="str">
        <f>LEFT(All_Opps[[#This Row],[Opportunity Name]],7)</f>
        <v>2608-06</v>
      </c>
      <c r="I3989" s="181" t="str" cm="1">
        <f t="array" ref="I39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89" s="181" t="str">
        <f>YEAR(All_Opps[[#This Row],[Close_Date]])&amp;"-"&amp;TEXT(MONTH(All_Opps[[#This Row],[Close_Date]]),"00")</f>
        <v>2025-08</v>
      </c>
      <c r="K3989" s="182">
        <f>All_Opps[[#This Row],[Created Date2]]*1</f>
        <v>45859</v>
      </c>
      <c r="L3989" s="183">
        <f>YEAR(All_Opps[[#This Row],[Created_Date]])</f>
        <v>2025</v>
      </c>
      <c r="M3989" s="184">
        <f>WEEKNUM(All_Opps[[#This Row],[Created_Date]],16)</f>
        <v>30</v>
      </c>
      <c r="N3989" s="182">
        <f>All_Opps[[#This Row],[Close Date]]*1</f>
        <v>45871</v>
      </c>
      <c r="O3989" s="185">
        <f>YEAR(All_Opps[[#This Row],[Close_Date]])</f>
        <v>2025</v>
      </c>
      <c r="P3989" s="183">
        <f>MONTH(All_Opps[[#This Row],[Close Date]])</f>
        <v>8</v>
      </c>
      <c r="Q3989" s="181">
        <f>WEEKNUM(All_Opps[[#This Row],[Close Date]],1)</f>
        <v>31</v>
      </c>
      <c r="R398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89" s="4" t="s">
        <v>8290</v>
      </c>
      <c r="T3989" s="4" t="s">
        <v>8291</v>
      </c>
      <c r="U3989" s="68">
        <v>45871</v>
      </c>
      <c r="V3989" s="347" t="s">
        <v>18</v>
      </c>
      <c r="W3989" s="341">
        <v>50548</v>
      </c>
      <c r="X3989" s="4" t="s">
        <v>11</v>
      </c>
      <c r="Y3989" s="4" t="s">
        <v>328</v>
      </c>
      <c r="Z3989" s="68">
        <v>45859</v>
      </c>
    </row>
    <row r="3990" spans="1:26" ht="12.75" x14ac:dyDescent="0.35">
      <c r="A399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86</v>
      </c>
      <c r="B3990" s="181" t="str">
        <f>IF(All_Opps[[#This Row],[WeekMod]]&lt;&gt;"",CONCATENATE(All_Opps[[#This Row],[Opp Year]],"-",TEXT(All_Opps[[#This Row],[WeekMod]],"00#")),"")</f>
        <v>2025-086</v>
      </c>
      <c r="C399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86</v>
      </c>
      <c r="D3990" s="181" t="str">
        <f>CONCATENATE(All_Opps[[#This Row],[Opp Year]],"-",TEXT(All_Opps[[#This Row],[Week]],"00#"))</f>
        <v>2025-086</v>
      </c>
      <c r="E3990" s="181">
        <f>IFERROR(VALUE(RIGHT(All_Opps[[#This Row],[Opportunity Name]],2)),"")</f>
        <v>2</v>
      </c>
      <c r="F3990" s="181">
        <f>IFERROR(("20"&amp;LEFT(All_Opps[[#This Row],[Opportunity Name]],2))*1,"")</f>
        <v>2025</v>
      </c>
      <c r="G3990" s="181" t="str">
        <f>MID(All_Opps[[#This Row],[Opportunity Name]],3,2)</f>
        <v>12</v>
      </c>
      <c r="H3990" s="181" t="str">
        <f>LEFT(All_Opps[[#This Row],[Opportunity Name]],7)</f>
        <v>2512-22</v>
      </c>
      <c r="I3990" s="181" t="str" cm="1">
        <f t="array" ref="I39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90" s="181" t="str">
        <f>YEAR(All_Opps[[#This Row],[Close_Date]])&amp;"-"&amp;TEXT(MONTH(All_Opps[[#This Row],[Close_Date]]),"00")</f>
        <v>2025-08</v>
      </c>
      <c r="K3990" s="182">
        <f>All_Opps[[#This Row],[Created Date2]]*1</f>
        <v>45888</v>
      </c>
      <c r="L3990" s="183">
        <f>YEAR(All_Opps[[#This Row],[Created_Date]])</f>
        <v>2025</v>
      </c>
      <c r="M3990" s="184">
        <f>WEEKNUM(All_Opps[[#This Row],[Created_Date]],16)</f>
        <v>34</v>
      </c>
      <c r="N3990" s="182">
        <f>All_Opps[[#This Row],[Close Date]]*1</f>
        <v>45892</v>
      </c>
      <c r="O3990" s="185">
        <f>YEAR(All_Opps[[#This Row],[Close_Date]])</f>
        <v>2025</v>
      </c>
      <c r="P3990" s="183">
        <f>MONTH(All_Opps[[#This Row],[Close Date]])</f>
        <v>8</v>
      </c>
      <c r="Q3990" s="181">
        <f>WEEKNUM(All_Opps[[#This Row],[Close Date]],1)</f>
        <v>34</v>
      </c>
      <c r="R399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104</v>
      </c>
      <c r="S3990" s="5" t="s">
        <v>8292</v>
      </c>
      <c r="T3990" s="5" t="s">
        <v>8293</v>
      </c>
      <c r="U3990" s="14">
        <v>45892</v>
      </c>
      <c r="V3990" s="360" t="s">
        <v>19</v>
      </c>
      <c r="W3990" s="343">
        <v>39659</v>
      </c>
      <c r="X3990" s="5" t="s">
        <v>13</v>
      </c>
      <c r="Y3990" s="4" t="s">
        <v>1285</v>
      </c>
      <c r="Z3990" s="68">
        <v>45888</v>
      </c>
    </row>
    <row r="3991" spans="1:26" ht="12.75" x14ac:dyDescent="0.35">
      <c r="A3991" s="21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3991" s="216" t="str">
        <f>IF(All_Opps[[#This Row],[WeekMod]]&lt;&gt;"",CONCATENATE(All_Opps[[#This Row],[Opp Year]],"-",TEXT(All_Opps[[#This Row],[WeekMod]],"00#")),"")</f>
        <v>2026-037</v>
      </c>
      <c r="C3991" s="21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3991" s="216" t="str">
        <f>CONCATENATE(All_Opps[[#This Row],[Opp Year]],"-",TEXT(All_Opps[[#This Row],[Week]],"00#"))</f>
        <v>2026-037</v>
      </c>
      <c r="E3991" s="216">
        <f>IFERROR(VALUE(RIGHT(All_Opps[[#This Row],[Opportunity Name]],2)),"")</f>
        <v>1</v>
      </c>
      <c r="F3991" s="216">
        <f>IFERROR(("20"&amp;LEFT(All_Opps[[#This Row],[Opportunity Name]],2))*1,"")</f>
        <v>2026</v>
      </c>
      <c r="G3991" s="216" t="str">
        <f>MID(All_Opps[[#This Row],[Opportunity Name]],3,2)</f>
        <v>06</v>
      </c>
      <c r="H3991" s="216" t="str">
        <f>LEFT(All_Opps[[#This Row],[Opportunity Name]],7)</f>
        <v>2606-07</v>
      </c>
      <c r="I3991" s="216" t="str" cm="1">
        <f t="array" ref="I39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3991" s="216" t="str">
        <f>YEAR(All_Opps[[#This Row],[Close_Date]])&amp;"-"&amp;TEXT(MONTH(All_Opps[[#This Row],[Close_Date]]),"00")</f>
        <v>2025-09</v>
      </c>
      <c r="K3991" s="217">
        <f>All_Opps[[#This Row],[Created Date2]]*1</f>
        <v>45908</v>
      </c>
      <c r="L3991" s="218">
        <f>YEAR(All_Opps[[#This Row],[Created_Date]])</f>
        <v>2025</v>
      </c>
      <c r="M3991" s="219">
        <f>WEEKNUM(All_Opps[[#This Row],[Created_Date]],16)</f>
        <v>37</v>
      </c>
      <c r="N3991" s="217">
        <f>All_Opps[[#This Row],[Close Date]]*1</f>
        <v>45909</v>
      </c>
      <c r="O3991" s="220">
        <f>YEAR(All_Opps[[#This Row],[Close_Date]])</f>
        <v>2025</v>
      </c>
      <c r="P3991" s="218">
        <f>MONTH(All_Opps[[#This Row],[Close Date]])</f>
        <v>9</v>
      </c>
      <c r="Q3991" s="216">
        <f>WEEKNUM(All_Opps[[#This Row],[Close Date]],1)</f>
        <v>37</v>
      </c>
      <c r="R3991" s="21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91" s="15" t="s">
        <v>8294</v>
      </c>
      <c r="T3991" s="15" t="s">
        <v>8295</v>
      </c>
      <c r="U3991" s="73">
        <v>45909</v>
      </c>
      <c r="V3991" s="354" t="s">
        <v>20</v>
      </c>
      <c r="W3991" s="16">
        <v>0</v>
      </c>
      <c r="X3991" s="15" t="s">
        <v>13</v>
      </c>
      <c r="Y3991" s="15" t="s">
        <v>328</v>
      </c>
      <c r="Z3991" s="73">
        <v>45908</v>
      </c>
    </row>
    <row r="3992" spans="1:26" ht="12.75" x14ac:dyDescent="0.35">
      <c r="A399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992" s="181" t="str">
        <f>IF(All_Opps[[#This Row],[WeekMod]]&lt;&gt;"",CONCATENATE(All_Opps[[#This Row],[Opp Year]],"-",TEXT(All_Opps[[#This Row],[WeekMod]],"00#")),"")</f>
        <v/>
      </c>
      <c r="C3992" s="181" t="str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/>
      </c>
      <c r="D3992" s="181" t="str">
        <f>CONCATENATE(All_Opps[[#This Row],[Opp Year]],"-",TEXT(All_Opps[[#This Row],[Week]],"00#"))</f>
        <v>-</v>
      </c>
      <c r="E3992" s="181" t="str">
        <f>IFERROR(VALUE(RIGHT(All_Opps[[#This Row],[Opportunity Name]],2)),"")</f>
        <v/>
      </c>
      <c r="F3992" s="181" t="str">
        <f>IFERROR(("20"&amp;LEFT(All_Opps[[#This Row],[Opportunity Name]],2))*1,"")</f>
        <v/>
      </c>
      <c r="G3992" s="181" t="str">
        <f>MID(All_Opps[[#This Row],[Opportunity Name]],3,2)</f>
        <v>ch</v>
      </c>
      <c r="H3992" s="181" t="str">
        <f>LEFT(All_Opps[[#This Row],[Opportunity Name]],7)</f>
        <v xml:space="preserve">Michel </v>
      </c>
      <c r="I3992" s="181" t="str" cm="1">
        <f t="array" ref="I39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92" s="181" t="str">
        <f>YEAR(All_Opps[[#This Row],[Close_Date]])&amp;"-"&amp;TEXT(MONTH(All_Opps[[#This Row],[Close_Date]]),"00")</f>
        <v>2025-07</v>
      </c>
      <c r="K3992" s="182">
        <f>All_Opps[[#This Row],[Created Date2]]*1</f>
        <v>45867</v>
      </c>
      <c r="L3992" s="183">
        <f>YEAR(All_Opps[[#This Row],[Created_Date]])</f>
        <v>2025</v>
      </c>
      <c r="M3992" s="184">
        <f>WEEKNUM(All_Opps[[#This Row],[Created_Date]],16)</f>
        <v>31</v>
      </c>
      <c r="N3992" s="182">
        <f>All_Opps[[#This Row],[Close Date]]*1</f>
        <v>45867</v>
      </c>
      <c r="O3992" s="185">
        <f>YEAR(All_Opps[[#This Row],[Close_Date]])</f>
        <v>2025</v>
      </c>
      <c r="P3992" s="183">
        <f>MONTH(All_Opps[[#This Row],[Close Date]])</f>
        <v>7</v>
      </c>
      <c r="Q3992" s="181">
        <f>WEEKNUM(All_Opps[[#This Row],[Close Date]],1)</f>
        <v>31</v>
      </c>
      <c r="R399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92" s="5" t="s">
        <v>8296</v>
      </c>
      <c r="T3992" s="5" t="s">
        <v>8297</v>
      </c>
      <c r="U3992" s="14">
        <v>45867</v>
      </c>
      <c r="V3992" s="360" t="s">
        <v>18</v>
      </c>
      <c r="W3992" s="343"/>
      <c r="X3992" s="5" t="s">
        <v>27</v>
      </c>
      <c r="Y3992" s="4" t="s">
        <v>371</v>
      </c>
      <c r="Z3992" s="68">
        <v>45867</v>
      </c>
    </row>
    <row r="3993" spans="1:26" ht="12.75" x14ac:dyDescent="0.35">
      <c r="A3993" s="216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993" s="216" t="str">
        <f>IF(All_Opps[[#This Row],[WeekMod]]&lt;&gt;"",CONCATENATE(All_Opps[[#This Row],[Opp Year]],"-",TEXT(All_Opps[[#This Row],[WeekMod]],"00#")),"")</f>
        <v/>
      </c>
      <c r="C3993" s="21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993" s="216" t="str">
        <f>CONCATENATE(All_Opps[[#This Row],[Opp Year]],"-",TEXT(All_Opps[[#This Row],[Week]],"00#"))</f>
        <v>2027-001</v>
      </c>
      <c r="E3993" s="216">
        <f>IFERROR(VALUE(RIGHT(All_Opps[[#This Row],[Opportunity Name]],2)),"")</f>
        <v>20</v>
      </c>
      <c r="F3993" s="216">
        <f>IFERROR(("20"&amp;LEFT(All_Opps[[#This Row],[Opportunity Name]],2))*1,"")</f>
        <v>2027</v>
      </c>
      <c r="G3993" s="216" t="str">
        <f>MID(All_Opps[[#This Row],[Opportunity Name]],3,2)</f>
        <v>08</v>
      </c>
      <c r="H3993" s="216" t="str">
        <f>LEFT(All_Opps[[#This Row],[Opportunity Name]],7)</f>
        <v>2708-01</v>
      </c>
      <c r="I3993" s="216" t="str" cm="1">
        <f t="array" ref="I39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93" s="216" t="str">
        <f>YEAR(All_Opps[[#This Row],[Close_Date]])&amp;"-"&amp;TEXT(MONTH(All_Opps[[#This Row],[Close_Date]]),"00")</f>
        <v>2025-08</v>
      </c>
      <c r="K3993" s="217">
        <f>All_Opps[[#This Row],[Created Date2]]*1</f>
        <v>45831</v>
      </c>
      <c r="L3993" s="218">
        <f>YEAR(All_Opps[[#This Row],[Created_Date]])</f>
        <v>2025</v>
      </c>
      <c r="M3993" s="219">
        <f>WEEKNUM(All_Opps[[#This Row],[Created_Date]],16)</f>
        <v>26</v>
      </c>
      <c r="N3993" s="217">
        <f>All_Opps[[#This Row],[Close Date]]*1</f>
        <v>45896</v>
      </c>
      <c r="O3993" s="220">
        <f>YEAR(All_Opps[[#This Row],[Close_Date]])</f>
        <v>2025</v>
      </c>
      <c r="P3993" s="218">
        <f>MONTH(All_Opps[[#This Row],[Close Date]])</f>
        <v>8</v>
      </c>
      <c r="Q3993" s="216">
        <f>WEEKNUM(All_Opps[[#This Row],[Close Date]],1)</f>
        <v>35</v>
      </c>
      <c r="R3993" s="21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769</v>
      </c>
      <c r="S3993" s="15" t="s">
        <v>8298</v>
      </c>
      <c r="T3993" s="15" t="s">
        <v>8299</v>
      </c>
      <c r="U3993" s="73">
        <v>45896</v>
      </c>
      <c r="V3993" s="354" t="s">
        <v>19</v>
      </c>
      <c r="W3993" s="16">
        <v>1099040</v>
      </c>
      <c r="X3993" s="15" t="s">
        <v>13</v>
      </c>
      <c r="Y3993" s="15" t="s">
        <v>328</v>
      </c>
      <c r="Z3993" s="73">
        <v>45831</v>
      </c>
    </row>
    <row r="3994" spans="1:26" ht="12.75" x14ac:dyDescent="0.35">
      <c r="A399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3994" s="181" t="str">
        <f>IF(All_Opps[[#This Row],[WeekMod]]&lt;&gt;"",CONCATENATE(All_Opps[[#This Row],[Opp Year]],"-",TEXT(All_Opps[[#This Row],[WeekMod]],"00#")),"")</f>
        <v/>
      </c>
      <c r="C39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3994" s="181" t="str">
        <f>CONCATENATE(All_Opps[[#This Row],[Opp Year]],"-",TEXT(All_Opps[[#This Row],[Week]],"00#"))</f>
        <v>2027-001</v>
      </c>
      <c r="E3994" s="181">
        <f>IFERROR(VALUE(RIGHT(All_Opps[[#This Row],[Opportunity Name]],2)),"")</f>
        <v>2</v>
      </c>
      <c r="F3994" s="181">
        <f>IFERROR(("20"&amp;LEFT(All_Opps[[#This Row],[Opportunity Name]],2))*1,"")</f>
        <v>2027</v>
      </c>
      <c r="G3994" s="181" t="str">
        <f>MID(All_Opps[[#This Row],[Opportunity Name]],3,2)</f>
        <v>07</v>
      </c>
      <c r="H3994" s="181" t="str">
        <f>LEFT(All_Opps[[#This Row],[Opportunity Name]],7)</f>
        <v>2707-01</v>
      </c>
      <c r="I3994" s="181" t="str" cm="1">
        <f t="array" ref="I39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94" s="181" t="str">
        <f>YEAR(All_Opps[[#This Row],[Close_Date]])&amp;"-"&amp;TEXT(MONTH(All_Opps[[#This Row],[Close_Date]]),"00")</f>
        <v>2025-09</v>
      </c>
      <c r="K3994" s="182">
        <f>All_Opps[[#This Row],[Created Date2]]*1</f>
        <v>45901</v>
      </c>
      <c r="L3994" s="183">
        <f>YEAR(All_Opps[[#This Row],[Created_Date]])</f>
        <v>2025</v>
      </c>
      <c r="M3994" s="184">
        <f>WEEKNUM(All_Opps[[#This Row],[Created_Date]],16)</f>
        <v>36</v>
      </c>
      <c r="N3994" s="182">
        <f>All_Opps[[#This Row],[Close Date]]*1</f>
        <v>45903</v>
      </c>
      <c r="O3994" s="185">
        <f>YEAR(All_Opps[[#This Row],[Close_Date]])</f>
        <v>2025</v>
      </c>
      <c r="P3994" s="183">
        <f>MONTH(All_Opps[[#This Row],[Close Date]])</f>
        <v>9</v>
      </c>
      <c r="Q3994" s="181">
        <f>WEEKNUM(All_Opps[[#This Row],[Close Date]],1)</f>
        <v>36</v>
      </c>
      <c r="R399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668</v>
      </c>
      <c r="S3994" s="5" t="s">
        <v>8300</v>
      </c>
      <c r="T3994" s="5" t="s">
        <v>8301</v>
      </c>
      <c r="U3994" s="14">
        <v>45903</v>
      </c>
      <c r="V3994" s="360" t="s">
        <v>19</v>
      </c>
      <c r="W3994" s="343">
        <v>39192</v>
      </c>
      <c r="X3994" s="5" t="s">
        <v>6</v>
      </c>
      <c r="Y3994" s="4" t="s">
        <v>371</v>
      </c>
      <c r="Z3994" s="68">
        <v>45901</v>
      </c>
    </row>
    <row r="3995" spans="1:26" ht="12.75" x14ac:dyDescent="0.35">
      <c r="A3995" s="26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3995" s="261" t="str">
        <f>IF(All_Opps[[#This Row],[WeekMod]]&lt;&gt;"",CONCATENATE(All_Opps[[#This Row],[Opp Year]],"-",TEXT(All_Opps[[#This Row],[WeekMod]],"00#")),"")</f>
        <v>2026-038</v>
      </c>
      <c r="C3995" s="26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3995" s="261" t="str">
        <f>CONCATENATE(All_Opps[[#This Row],[Opp Year]],"-",TEXT(All_Opps[[#This Row],[Week]],"00#"))</f>
        <v>2026-038</v>
      </c>
      <c r="E3995" s="261">
        <f>IFERROR(VALUE(RIGHT(All_Opps[[#This Row],[Opportunity Name]],2)),"")</f>
        <v>2</v>
      </c>
      <c r="F3995" s="261">
        <f>IFERROR(("20"&amp;LEFT(All_Opps[[#This Row],[Opportunity Name]],2))*1,"")</f>
        <v>2026</v>
      </c>
      <c r="G3995" s="261" t="str">
        <f>MID(All_Opps[[#This Row],[Opportunity Name]],3,2)</f>
        <v>08</v>
      </c>
      <c r="H3995" s="261" t="str">
        <f>LEFT(All_Opps[[#This Row],[Opportunity Name]],7)</f>
        <v>2608-06</v>
      </c>
      <c r="I3995" s="261" t="str" cm="1">
        <f t="array" ref="I39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95" s="261" t="str">
        <f>YEAR(All_Opps[[#This Row],[Close_Date]])&amp;"-"&amp;TEXT(MONTH(All_Opps[[#This Row],[Close_Date]]),"00")</f>
        <v>2025-09</v>
      </c>
      <c r="K3995" s="262">
        <f>All_Opps[[#This Row],[Created Date2]]*1</f>
        <v>45913</v>
      </c>
      <c r="L3995" s="263">
        <f>YEAR(All_Opps[[#This Row],[Created_Date]])</f>
        <v>2025</v>
      </c>
      <c r="M3995" s="264">
        <f>WEEKNUM(All_Opps[[#This Row],[Created_Date]],16)</f>
        <v>38</v>
      </c>
      <c r="N3995" s="262">
        <f>All_Opps[[#This Row],[Close Date]]*1</f>
        <v>45915</v>
      </c>
      <c r="O3995" s="265">
        <f>YEAR(All_Opps[[#This Row],[Close_Date]])</f>
        <v>2025</v>
      </c>
      <c r="P3995" s="263">
        <f>MONTH(All_Opps[[#This Row],[Close Date]])</f>
        <v>9</v>
      </c>
      <c r="Q3995" s="261">
        <f>WEEKNUM(All_Opps[[#This Row],[Close Date]],1)</f>
        <v>38</v>
      </c>
      <c r="R3995" s="26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322</v>
      </c>
      <c r="S3995" s="17" t="s">
        <v>8302</v>
      </c>
      <c r="T3995" s="17" t="s">
        <v>8303</v>
      </c>
      <c r="U3995" s="74">
        <v>45915</v>
      </c>
      <c r="V3995" s="365" t="s">
        <v>19</v>
      </c>
      <c r="W3995" s="18">
        <v>55770</v>
      </c>
      <c r="X3995" s="17" t="s">
        <v>24</v>
      </c>
      <c r="Y3995" s="17" t="s">
        <v>328</v>
      </c>
      <c r="Z3995" s="74">
        <v>45913</v>
      </c>
    </row>
    <row r="3996" spans="1:26" ht="12.75" x14ac:dyDescent="0.35">
      <c r="A39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3996" s="181" t="str">
        <f>IF(All_Opps[[#This Row],[WeekMod]]&lt;&gt;"",CONCATENATE(All_Opps[[#This Row],[Opp Year]],"-",TEXT(All_Opps[[#This Row],[WeekMod]],"00#")),"")</f>
        <v>2026-032</v>
      </c>
      <c r="C39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3996" s="181" t="str">
        <f>CONCATENATE(All_Opps[[#This Row],[Opp Year]],"-",TEXT(All_Opps[[#This Row],[Week]],"00#"))</f>
        <v>2026-032</v>
      </c>
      <c r="E3996" s="181">
        <f>IFERROR(VALUE(RIGHT(All_Opps[[#This Row],[Opportunity Name]],2)),"")</f>
        <v>1</v>
      </c>
      <c r="F3996" s="181">
        <f>IFERROR(("20"&amp;LEFT(All_Opps[[#This Row],[Opportunity Name]],2))*1,"")</f>
        <v>2026</v>
      </c>
      <c r="G3996" s="181" t="str">
        <f>MID(All_Opps[[#This Row],[Opportunity Name]],3,2)</f>
        <v>04</v>
      </c>
      <c r="H3996" s="181" t="str">
        <f>LEFT(All_Opps[[#This Row],[Opportunity Name]],7)</f>
        <v>2604 Ya</v>
      </c>
      <c r="I3996" s="181" t="str" cm="1">
        <f t="array" ref="I39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96" s="181" t="str">
        <f>YEAR(All_Opps[[#This Row],[Close_Date]])&amp;"-"&amp;TEXT(MONTH(All_Opps[[#This Row],[Close_Date]]),"00")</f>
        <v>2025-08</v>
      </c>
      <c r="K3996" s="182">
        <f>All_Opps[[#This Row],[Created Date2]]*1</f>
        <v>45857</v>
      </c>
      <c r="L3996" s="183">
        <f>YEAR(All_Opps[[#This Row],[Created_Date]])</f>
        <v>2025</v>
      </c>
      <c r="M3996" s="184">
        <f>WEEKNUM(All_Opps[[#This Row],[Created_Date]],16)</f>
        <v>30</v>
      </c>
      <c r="N3996" s="182">
        <f>All_Opps[[#This Row],[Close Date]]*1</f>
        <v>45875</v>
      </c>
      <c r="O3996" s="185">
        <f>YEAR(All_Opps[[#This Row],[Close_Date]])</f>
        <v>2025</v>
      </c>
      <c r="P3996" s="183">
        <f>MONTH(All_Opps[[#This Row],[Close Date]])</f>
        <v>8</v>
      </c>
      <c r="Q3996" s="181">
        <f>WEEKNUM(All_Opps[[#This Row],[Close Date]],1)</f>
        <v>32</v>
      </c>
      <c r="R399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96" s="5" t="s">
        <v>8304</v>
      </c>
      <c r="T3996" s="5" t="s">
        <v>8305</v>
      </c>
      <c r="U3996" s="14">
        <v>45875</v>
      </c>
      <c r="V3996" s="360" t="s">
        <v>18</v>
      </c>
      <c r="W3996" s="343">
        <v>10910</v>
      </c>
      <c r="X3996" s="5" t="s">
        <v>13</v>
      </c>
      <c r="Y3996" s="4" t="s">
        <v>1285</v>
      </c>
      <c r="Z3996" s="68">
        <v>45857</v>
      </c>
    </row>
    <row r="3997" spans="1:26" ht="12.75" x14ac:dyDescent="0.35">
      <c r="A39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3997" s="181" t="str">
        <f>IF(All_Opps[[#This Row],[WeekMod]]&lt;&gt;"",CONCATENATE(All_Opps[[#This Row],[Opp Year]],"-",TEXT(All_Opps[[#This Row],[WeekMod]],"00#")),"")</f>
        <v>2026-038</v>
      </c>
      <c r="C39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3997" s="181" t="str">
        <f>CONCATENATE(All_Opps[[#This Row],[Opp Year]],"-",TEXT(All_Opps[[#This Row],[Week]],"00#"))</f>
        <v>2026-038</v>
      </c>
      <c r="E3997" s="181">
        <f>IFERROR(VALUE(RIGHT(All_Opps[[#This Row],[Opportunity Name]],2)),"")</f>
        <v>2</v>
      </c>
      <c r="F3997" s="181">
        <f>IFERROR(("20"&amp;LEFT(All_Opps[[#This Row],[Opportunity Name]],2))*1,"")</f>
        <v>2026</v>
      </c>
      <c r="G3997" s="181" t="str">
        <f>MID(All_Opps[[#This Row],[Opportunity Name]],3,2)</f>
        <v>08</v>
      </c>
      <c r="H3997" s="181" t="str">
        <f>LEFT(All_Opps[[#This Row],[Opportunity Name]],7)</f>
        <v>2608 St</v>
      </c>
      <c r="I3997" s="181" t="str" cm="1">
        <f t="array" ref="I39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97" s="181" t="str">
        <f>YEAR(All_Opps[[#This Row],[Close_Date]])&amp;"-"&amp;TEXT(MONTH(All_Opps[[#This Row],[Close_Date]]),"00")</f>
        <v>2025-09</v>
      </c>
      <c r="K3997" s="182">
        <f>All_Opps[[#This Row],[Created Date2]]*1</f>
        <v>45899</v>
      </c>
      <c r="L3997" s="183">
        <f>YEAR(All_Opps[[#This Row],[Created_Date]])</f>
        <v>2025</v>
      </c>
      <c r="M3997" s="184">
        <f>WEEKNUM(All_Opps[[#This Row],[Created_Date]],16)</f>
        <v>36</v>
      </c>
      <c r="N3997" s="182">
        <f>All_Opps[[#This Row],[Close Date]]*1</f>
        <v>45919</v>
      </c>
      <c r="O3997" s="185">
        <f>YEAR(All_Opps[[#This Row],[Close_Date]])</f>
        <v>2025</v>
      </c>
      <c r="P3997" s="183">
        <f>MONTH(All_Opps[[#This Row],[Close Date]])</f>
        <v>9</v>
      </c>
      <c r="Q3997" s="181">
        <f>WEEKNUM(All_Opps[[#This Row],[Close Date]],1)</f>
        <v>38</v>
      </c>
      <c r="R399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97" s="5" t="s">
        <v>8306</v>
      </c>
      <c r="T3997" s="5" t="s">
        <v>8307</v>
      </c>
      <c r="U3997" s="14">
        <v>45919</v>
      </c>
      <c r="V3997" s="360" t="s">
        <v>18</v>
      </c>
      <c r="W3997" s="343">
        <v>312516</v>
      </c>
      <c r="X3997" s="5" t="s">
        <v>15</v>
      </c>
      <c r="Y3997" s="4" t="s">
        <v>328</v>
      </c>
      <c r="Z3997" s="68">
        <v>45899</v>
      </c>
    </row>
    <row r="3998" spans="1:26" ht="12.75" x14ac:dyDescent="0.35">
      <c r="A399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87</v>
      </c>
      <c r="B3998" s="181" t="str">
        <f>IF(All_Opps[[#This Row],[WeekMod]]&lt;&gt;"",CONCATENATE(All_Opps[[#This Row],[Opp Year]],"-",TEXT(All_Opps[[#This Row],[WeekMod]],"00#")),"")</f>
        <v>2025-087</v>
      </c>
      <c r="C39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87</v>
      </c>
      <c r="D3998" s="181" t="str">
        <f>CONCATENATE(All_Opps[[#This Row],[Opp Year]],"-",TEXT(All_Opps[[#This Row],[Week]],"00#"))</f>
        <v>2025-087</v>
      </c>
      <c r="E3998" s="181">
        <f>IFERROR(VALUE(RIGHT(All_Opps[[#This Row],[Opportunity Name]],2)),"")</f>
        <v>5</v>
      </c>
      <c r="F3998" s="181">
        <f>IFERROR(("20"&amp;LEFT(All_Opps[[#This Row],[Opportunity Name]],2))*1,"")</f>
        <v>2025</v>
      </c>
      <c r="G3998" s="181" t="str">
        <f>MID(All_Opps[[#This Row],[Opportunity Name]],3,2)</f>
        <v>09</v>
      </c>
      <c r="H3998" s="181" t="str">
        <f>LEFT(All_Opps[[#This Row],[Opportunity Name]],7)</f>
        <v>2509 Br</v>
      </c>
      <c r="I3998" s="181" t="str" cm="1">
        <f t="array" ref="I39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3998" s="181" t="str">
        <f>YEAR(All_Opps[[#This Row],[Close_Date]])&amp;"-"&amp;TEXT(MONTH(All_Opps[[#This Row],[Close_Date]]),"00")</f>
        <v>2025-08</v>
      </c>
      <c r="K3998" s="182">
        <f>All_Opps[[#This Row],[Created Date2]]*1</f>
        <v>45883</v>
      </c>
      <c r="L3998" s="183">
        <f>YEAR(All_Opps[[#This Row],[Created_Date]])</f>
        <v>2025</v>
      </c>
      <c r="M3998" s="184">
        <f>WEEKNUM(All_Opps[[#This Row],[Created_Date]],16)</f>
        <v>33</v>
      </c>
      <c r="N3998" s="182">
        <f>All_Opps[[#This Row],[Close Date]]*1</f>
        <v>45895</v>
      </c>
      <c r="O3998" s="185">
        <f>YEAR(All_Opps[[#This Row],[Close_Date]])</f>
        <v>2025</v>
      </c>
      <c r="P3998" s="183">
        <f>MONTH(All_Opps[[#This Row],[Close Date]])</f>
        <v>8</v>
      </c>
      <c r="Q3998" s="181">
        <f>WEEKNUM(All_Opps[[#This Row],[Close Date]],1)</f>
        <v>35</v>
      </c>
      <c r="R39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3998" s="5" t="s">
        <v>8308</v>
      </c>
      <c r="T3998" s="5" t="s">
        <v>8309</v>
      </c>
      <c r="U3998" s="14">
        <v>45895</v>
      </c>
      <c r="V3998" s="360" t="s">
        <v>18</v>
      </c>
      <c r="W3998" s="343">
        <v>46928</v>
      </c>
      <c r="X3998" s="5" t="s">
        <v>11</v>
      </c>
      <c r="Y3998" s="4" t="s">
        <v>328</v>
      </c>
      <c r="Z3998" s="68">
        <v>45883</v>
      </c>
    </row>
    <row r="3999" spans="1:26" ht="12.75" x14ac:dyDescent="0.35">
      <c r="A39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3999" s="181" t="str">
        <f>IF(All_Opps[[#This Row],[WeekMod]]&lt;&gt;"",CONCATENATE(All_Opps[[#This Row],[Opp Year]],"-",TEXT(All_Opps[[#This Row],[WeekMod]],"00#")),"")</f>
        <v>2026-034</v>
      </c>
      <c r="C39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3999" s="181" t="str">
        <f>CONCATENATE(All_Opps[[#This Row],[Opp Year]],"-",TEXT(All_Opps[[#This Row],[Week]],"00#"))</f>
        <v>2026-034</v>
      </c>
      <c r="E3999" s="181">
        <f>IFERROR(VALUE(RIGHT(All_Opps[[#This Row],[Opportunity Name]],2)),"")</f>
        <v>11</v>
      </c>
      <c r="F3999" s="181">
        <f>IFERROR(("20"&amp;LEFT(All_Opps[[#This Row],[Opportunity Name]],2))*1,"")</f>
        <v>2026</v>
      </c>
      <c r="G3999" s="181" t="str">
        <f>MID(All_Opps[[#This Row],[Opportunity Name]],3,2)</f>
        <v>05</v>
      </c>
      <c r="H3999" s="181" t="str">
        <f>LEFT(All_Opps[[#This Row],[Opportunity Name]],7)</f>
        <v>2605-13</v>
      </c>
      <c r="I3999" s="181" t="str" cm="1">
        <f t="array" ref="I39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3999" s="181" t="str">
        <f>YEAR(All_Opps[[#This Row],[Close_Date]])&amp;"-"&amp;TEXT(MONTH(All_Opps[[#This Row],[Close_Date]]),"00")</f>
        <v>2025-08</v>
      </c>
      <c r="K3999" s="182">
        <f>All_Opps[[#This Row],[Created Date2]]*1</f>
        <v>45869</v>
      </c>
      <c r="L3999" s="183">
        <f>YEAR(All_Opps[[#This Row],[Created_Date]])</f>
        <v>2025</v>
      </c>
      <c r="M3999" s="184">
        <f>WEEKNUM(All_Opps[[#This Row],[Created_Date]],16)</f>
        <v>31</v>
      </c>
      <c r="N3999" s="182">
        <f>All_Opps[[#This Row],[Close Date]]*1</f>
        <v>45892</v>
      </c>
      <c r="O3999" s="185">
        <f>YEAR(All_Opps[[#This Row],[Close_Date]])</f>
        <v>2025</v>
      </c>
      <c r="P3999" s="183">
        <f>MONTH(All_Opps[[#This Row],[Close Date]])</f>
        <v>8</v>
      </c>
      <c r="Q3999" s="181">
        <f>WEEKNUM(All_Opps[[#This Row],[Close Date]],1)</f>
        <v>34</v>
      </c>
      <c r="R399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274</v>
      </c>
      <c r="S3999" s="5" t="s">
        <v>8310</v>
      </c>
      <c r="T3999" s="5" t="s">
        <v>8311</v>
      </c>
      <c r="U3999" s="14">
        <v>45892</v>
      </c>
      <c r="V3999" s="360" t="s">
        <v>19</v>
      </c>
      <c r="W3999" s="343">
        <v>266684</v>
      </c>
      <c r="X3999" s="5" t="s">
        <v>5</v>
      </c>
      <c r="Y3999" s="4" t="s">
        <v>328</v>
      </c>
      <c r="Z3999" s="68">
        <v>45869</v>
      </c>
    </row>
    <row r="4000" spans="1:26" ht="12.75" x14ac:dyDescent="0.35">
      <c r="A40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4000" s="181" t="str">
        <f>IF(All_Opps[[#This Row],[WeekMod]]&lt;&gt;"",CONCATENATE(All_Opps[[#This Row],[Opp Year]],"-",TEXT(All_Opps[[#This Row],[WeekMod]],"00#")),"")</f>
        <v>2026-038</v>
      </c>
      <c r="C40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4000" s="181" t="str">
        <f>CONCATENATE(All_Opps[[#This Row],[Opp Year]],"-",TEXT(All_Opps[[#This Row],[Week]],"00#"))</f>
        <v>2026-038</v>
      </c>
      <c r="E4000" s="181">
        <f>IFERROR(VALUE(RIGHT(All_Opps[[#This Row],[Opportunity Name]],2)),"")</f>
        <v>2</v>
      </c>
      <c r="F4000" s="181">
        <f>IFERROR(("20"&amp;LEFT(All_Opps[[#This Row],[Opportunity Name]],2))*1,"")</f>
        <v>2026</v>
      </c>
      <c r="G4000" s="181" t="str">
        <f>MID(All_Opps[[#This Row],[Opportunity Name]],3,2)</f>
        <v>08</v>
      </c>
      <c r="H4000" s="181" t="str">
        <f>LEFT(All_Opps[[#This Row],[Opportunity Name]],7)</f>
        <v>2608-08</v>
      </c>
      <c r="I4000" s="181" t="str" cm="1">
        <f t="array" ref="I40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00" s="181" t="str">
        <f>YEAR(All_Opps[[#This Row],[Close_Date]])&amp;"-"&amp;TEXT(MONTH(All_Opps[[#This Row],[Close_Date]]),"00")</f>
        <v>2025-09</v>
      </c>
      <c r="K4000" s="182">
        <f>All_Opps[[#This Row],[Created Date2]]*1</f>
        <v>45888</v>
      </c>
      <c r="L4000" s="183">
        <f>YEAR(All_Opps[[#This Row],[Created_Date]])</f>
        <v>2025</v>
      </c>
      <c r="M4000" s="184">
        <f>WEEKNUM(All_Opps[[#This Row],[Created_Date]],16)</f>
        <v>34</v>
      </c>
      <c r="N4000" s="182">
        <f>All_Opps[[#This Row],[Close Date]]*1</f>
        <v>45917</v>
      </c>
      <c r="O4000" s="185">
        <f>YEAR(All_Opps[[#This Row],[Close_Date]])</f>
        <v>2025</v>
      </c>
      <c r="P4000" s="183">
        <f>MONTH(All_Opps[[#This Row],[Close Date]])</f>
        <v>9</v>
      </c>
      <c r="Q4000" s="181">
        <f>WEEKNUM(All_Opps[[#This Row],[Close Date]],1)</f>
        <v>38</v>
      </c>
      <c r="R400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347</v>
      </c>
      <c r="S4000" s="5" t="s">
        <v>8312</v>
      </c>
      <c r="T4000" s="5" t="s">
        <v>8313</v>
      </c>
      <c r="U4000" s="14">
        <v>45917</v>
      </c>
      <c r="V4000" s="360" t="s">
        <v>19</v>
      </c>
      <c r="W4000" s="343">
        <v>85685</v>
      </c>
      <c r="X4000" s="5" t="s">
        <v>15</v>
      </c>
      <c r="Y4000" s="4" t="s">
        <v>328</v>
      </c>
      <c r="Z4000" s="68">
        <v>45888</v>
      </c>
    </row>
    <row r="4001" spans="1:26" ht="12.75" x14ac:dyDescent="0.35">
      <c r="A40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4001" s="181" t="str">
        <f>IF(All_Opps[[#This Row],[WeekMod]]&lt;&gt;"",CONCATENATE(All_Opps[[#This Row],[Opp Year]],"-",TEXT(All_Opps[[#This Row],[WeekMod]],"00#")),"")</f>
        <v>2026-038</v>
      </c>
      <c r="C40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4001" s="181" t="str">
        <f>CONCATENATE(All_Opps[[#This Row],[Opp Year]],"-",TEXT(All_Opps[[#This Row],[Week]],"00#"))</f>
        <v>2026-038</v>
      </c>
      <c r="E4001" s="181">
        <f>IFERROR(VALUE(RIGHT(All_Opps[[#This Row],[Opportunity Name]],2)),"")</f>
        <v>2</v>
      </c>
      <c r="F4001" s="181">
        <f>IFERROR(("20"&amp;LEFT(All_Opps[[#This Row],[Opportunity Name]],2))*1,"")</f>
        <v>2026</v>
      </c>
      <c r="G4001" s="181" t="str">
        <f>MID(All_Opps[[#This Row],[Opportunity Name]],3,2)</f>
        <v>06</v>
      </c>
      <c r="H4001" s="181" t="str">
        <f>LEFT(All_Opps[[#This Row],[Opportunity Name]],7)</f>
        <v>2606-08</v>
      </c>
      <c r="I4001" s="181" t="str" cm="1">
        <f t="array" ref="I40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01" s="181" t="str">
        <f>YEAR(All_Opps[[#This Row],[Close_Date]])&amp;"-"&amp;TEXT(MONTH(All_Opps[[#This Row],[Close_Date]]),"00")</f>
        <v>2025-09</v>
      </c>
      <c r="K4001" s="182">
        <f>All_Opps[[#This Row],[Created Date2]]*1</f>
        <v>45902</v>
      </c>
      <c r="L4001" s="183">
        <f>YEAR(All_Opps[[#This Row],[Created_Date]])</f>
        <v>2025</v>
      </c>
      <c r="M4001" s="184">
        <f>WEEKNUM(All_Opps[[#This Row],[Created_Date]],16)</f>
        <v>36</v>
      </c>
      <c r="N4001" s="182">
        <f>All_Opps[[#This Row],[Close Date]]*1</f>
        <v>45920</v>
      </c>
      <c r="O4001" s="185">
        <f>YEAR(All_Opps[[#This Row],[Close_Date]])</f>
        <v>2025</v>
      </c>
      <c r="P4001" s="183">
        <f>MONTH(All_Opps[[#This Row],[Close Date]])</f>
        <v>9</v>
      </c>
      <c r="Q4001" s="181">
        <f>WEEKNUM(All_Opps[[#This Row],[Close Date]],1)</f>
        <v>38</v>
      </c>
      <c r="R400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272</v>
      </c>
      <c r="S4001" s="5" t="s">
        <v>8314</v>
      </c>
      <c r="T4001" s="5" t="s">
        <v>8315</v>
      </c>
      <c r="U4001" s="14">
        <v>45920</v>
      </c>
      <c r="V4001" s="360" t="s">
        <v>19</v>
      </c>
      <c r="W4001" s="343">
        <v>28513</v>
      </c>
      <c r="X4001" s="5" t="s">
        <v>17</v>
      </c>
      <c r="Y4001" s="4" t="s">
        <v>328</v>
      </c>
      <c r="Z4001" s="68">
        <v>45902</v>
      </c>
    </row>
    <row r="4002" spans="1:26" ht="12.75" x14ac:dyDescent="0.35">
      <c r="A4002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002" s="181" t="str">
        <f>IF(All_Opps[[#This Row],[WeekMod]]&lt;&gt;"",CONCATENATE(All_Opps[[#This Row],[Opp Year]],"-",TEXT(All_Opps[[#This Row],[WeekMod]],"00#")),"")</f>
        <v/>
      </c>
      <c r="C40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4002" s="181" t="str">
        <f>CONCATENATE(All_Opps[[#This Row],[Opp Year]],"-",TEXT(All_Opps[[#This Row],[Week]],"00#"))</f>
        <v>2027-001</v>
      </c>
      <c r="E4002" s="181">
        <f>IFERROR(VALUE(RIGHT(All_Opps[[#This Row],[Opportunity Name]],2)),"")</f>
        <v>1</v>
      </c>
      <c r="F4002" s="181">
        <f>IFERROR(("20"&amp;LEFT(All_Opps[[#This Row],[Opportunity Name]],2))*1,"")</f>
        <v>2027</v>
      </c>
      <c r="G4002" s="181" t="str">
        <f>MID(All_Opps[[#This Row],[Opportunity Name]],3,2)</f>
        <v>01</v>
      </c>
      <c r="H4002" s="181" t="str">
        <f>LEFT(All_Opps[[#This Row],[Opportunity Name]],7)</f>
        <v>2701-01</v>
      </c>
      <c r="I4002" s="181" t="str" cm="1">
        <f t="array" ref="I40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02" s="181" t="str">
        <f>YEAR(All_Opps[[#This Row],[Close_Date]])&amp;"-"&amp;TEXT(MONTH(All_Opps[[#This Row],[Close_Date]]),"00")</f>
        <v>2025-09</v>
      </c>
      <c r="K4002" s="182">
        <f>All_Opps[[#This Row],[Created Date2]]*1</f>
        <v>45908</v>
      </c>
      <c r="L4002" s="183">
        <f>YEAR(All_Opps[[#This Row],[Created_Date]])</f>
        <v>2025</v>
      </c>
      <c r="M4002" s="184">
        <f>WEEKNUM(All_Opps[[#This Row],[Created_Date]],16)</f>
        <v>37</v>
      </c>
      <c r="N4002" s="182">
        <f>All_Opps[[#This Row],[Close Date]]*1</f>
        <v>45910</v>
      </c>
      <c r="O4002" s="185">
        <f>YEAR(All_Opps[[#This Row],[Close_Date]])</f>
        <v>2025</v>
      </c>
      <c r="P4002" s="183">
        <f>MONTH(All_Opps[[#This Row],[Close Date]])</f>
        <v>9</v>
      </c>
      <c r="Q4002" s="181">
        <f>WEEKNUM(All_Opps[[#This Row],[Close Date]],1)</f>
        <v>37</v>
      </c>
      <c r="R400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480</v>
      </c>
      <c r="S4002" s="4" t="s">
        <v>8316</v>
      </c>
      <c r="T4002" s="4" t="s">
        <v>8317</v>
      </c>
      <c r="U4002" s="68">
        <v>45910</v>
      </c>
      <c r="V4002" s="347" t="s">
        <v>19</v>
      </c>
      <c r="W4002" s="9">
        <v>22974</v>
      </c>
      <c r="X4002" s="4" t="s">
        <v>161</v>
      </c>
      <c r="Y4002" s="4" t="s">
        <v>328</v>
      </c>
      <c r="Z4002" s="68">
        <v>45908</v>
      </c>
    </row>
    <row r="4003" spans="1:26" ht="12.75" x14ac:dyDescent="0.35">
      <c r="A40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4003" s="181" t="str">
        <f>IF(All_Opps[[#This Row],[WeekMod]]&lt;&gt;"",CONCATENATE(All_Opps[[#This Row],[Opp Year]],"-",TEXT(All_Opps[[#This Row],[WeekMod]],"00#")),"")</f>
        <v>2026-034</v>
      </c>
      <c r="C40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4003" s="181" t="str">
        <f>CONCATENATE(All_Opps[[#This Row],[Opp Year]],"-",TEXT(All_Opps[[#This Row],[Week]],"00#"))</f>
        <v>2026-034</v>
      </c>
      <c r="E4003" s="181">
        <f>IFERROR(VALUE(RIGHT(All_Opps[[#This Row],[Opportunity Name]],2)),"")</f>
        <v>1</v>
      </c>
      <c r="F4003" s="181">
        <f>IFERROR(("20"&amp;LEFT(All_Opps[[#This Row],[Opportunity Name]],2))*1,"")</f>
        <v>2026</v>
      </c>
      <c r="G4003" s="181" t="str">
        <f>MID(All_Opps[[#This Row],[Opportunity Name]],3,2)</f>
        <v>05</v>
      </c>
      <c r="H4003" s="181" t="str">
        <f>LEFT(All_Opps[[#This Row],[Opportunity Name]],7)</f>
        <v>2605 Ga</v>
      </c>
      <c r="I4003" s="181" t="str" cm="1">
        <f t="array" ref="I40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03" s="181" t="str">
        <f>YEAR(All_Opps[[#This Row],[Close_Date]])&amp;"-"&amp;TEXT(MONTH(All_Opps[[#This Row],[Close_Date]]),"00")</f>
        <v>2025-08</v>
      </c>
      <c r="K4003" s="182">
        <f>All_Opps[[#This Row],[Created Date2]]*1</f>
        <v>45877</v>
      </c>
      <c r="L4003" s="183">
        <f>YEAR(All_Opps[[#This Row],[Created_Date]])</f>
        <v>2025</v>
      </c>
      <c r="M4003" s="184">
        <f>WEEKNUM(All_Opps[[#This Row],[Created_Date]],16)</f>
        <v>32</v>
      </c>
      <c r="N4003" s="182">
        <f>All_Opps[[#This Row],[Close Date]]*1</f>
        <v>45891</v>
      </c>
      <c r="O4003" s="185">
        <f>YEAR(All_Opps[[#This Row],[Close_Date]])</f>
        <v>2025</v>
      </c>
      <c r="P4003" s="183">
        <f>MONTH(All_Opps[[#This Row],[Close Date]])</f>
        <v>8</v>
      </c>
      <c r="Q4003" s="181">
        <f>WEEKNUM(All_Opps[[#This Row],[Close Date]],1)</f>
        <v>34</v>
      </c>
      <c r="R400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03" s="4" t="s">
        <v>8318</v>
      </c>
      <c r="T4003" s="4" t="s">
        <v>8319</v>
      </c>
      <c r="U4003" s="68">
        <v>45891</v>
      </c>
      <c r="V4003" s="347" t="s">
        <v>18</v>
      </c>
      <c r="W4003" s="9">
        <v>15230</v>
      </c>
      <c r="X4003" s="4" t="s">
        <v>15</v>
      </c>
      <c r="Y4003" s="4" t="s">
        <v>1285</v>
      </c>
      <c r="Z4003" s="68">
        <v>45877</v>
      </c>
    </row>
    <row r="4004" spans="1:26" ht="12.75" x14ac:dyDescent="0.35">
      <c r="A400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92</v>
      </c>
      <c r="B4004" s="181" t="str">
        <f>IF(All_Opps[[#This Row],[WeekMod]]&lt;&gt;"",CONCATENATE(All_Opps[[#This Row],[Opp Year]],"-",TEXT(All_Opps[[#This Row],[WeekMod]],"00#")),"")</f>
        <v>2025-092</v>
      </c>
      <c r="C40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92</v>
      </c>
      <c r="D4004" s="181" t="str">
        <f>CONCATENATE(All_Opps[[#This Row],[Opp Year]],"-",TEXT(All_Opps[[#This Row],[Week]],"00#"))</f>
        <v>2025-092</v>
      </c>
      <c r="E4004" s="181">
        <f>IFERROR(VALUE(RIGHT(All_Opps[[#This Row],[Opportunity Name]],2)),"")</f>
        <v>3</v>
      </c>
      <c r="F4004" s="181">
        <f>IFERROR(("20"&amp;LEFT(All_Opps[[#This Row],[Opportunity Name]],2))*1,"")</f>
        <v>2025</v>
      </c>
      <c r="G4004" s="181" t="str">
        <f>MID(All_Opps[[#This Row],[Opportunity Name]],3,2)</f>
        <v>12</v>
      </c>
      <c r="H4004" s="181" t="str">
        <f>LEFT(All_Opps[[#This Row],[Opportunity Name]],7)</f>
        <v>2512 Os</v>
      </c>
      <c r="I4004" s="181" t="str" cm="1">
        <f t="array" ref="I40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04" s="181" t="str">
        <f>YEAR(All_Opps[[#This Row],[Close_Date]])&amp;"-"&amp;TEXT(MONTH(All_Opps[[#This Row],[Close_Date]]),"00")</f>
        <v>2025-09</v>
      </c>
      <c r="K4004" s="182">
        <f>All_Opps[[#This Row],[Created Date2]]*1</f>
        <v>45922</v>
      </c>
      <c r="L4004" s="183">
        <f>YEAR(All_Opps[[#This Row],[Created_Date]])</f>
        <v>2025</v>
      </c>
      <c r="M4004" s="184">
        <f>WEEKNUM(All_Opps[[#This Row],[Created_Date]],16)</f>
        <v>39</v>
      </c>
      <c r="N4004" s="182">
        <f>All_Opps[[#This Row],[Close Date]]*1</f>
        <v>45929</v>
      </c>
      <c r="O4004" s="185">
        <f>YEAR(All_Opps[[#This Row],[Close_Date]])</f>
        <v>2025</v>
      </c>
      <c r="P4004" s="183">
        <f>MONTH(All_Opps[[#This Row],[Close Date]])</f>
        <v>9</v>
      </c>
      <c r="Q4004" s="181">
        <f>WEEKNUM(All_Opps[[#This Row],[Close Date]],1)</f>
        <v>40</v>
      </c>
      <c r="R400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04" s="4" t="s">
        <v>8320</v>
      </c>
      <c r="T4004" s="4" t="s">
        <v>8321</v>
      </c>
      <c r="U4004" s="68">
        <v>45929</v>
      </c>
      <c r="V4004" s="347" t="s">
        <v>18</v>
      </c>
      <c r="W4004" s="9">
        <v>73036</v>
      </c>
      <c r="X4004" s="4" t="s">
        <v>13</v>
      </c>
      <c r="Y4004" s="4" t="s">
        <v>1285</v>
      </c>
      <c r="Z4004" s="68">
        <v>45922</v>
      </c>
    </row>
    <row r="4005" spans="1:26" ht="12.75" x14ac:dyDescent="0.35">
      <c r="A400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4005" s="181" t="str">
        <f>IF(All_Opps[[#This Row],[WeekMod]]&lt;&gt;"",CONCATENATE(All_Opps[[#This Row],[Opp Year]],"-",TEXT(All_Opps[[#This Row],[WeekMod]],"00#")),"")</f>
        <v>2026-038</v>
      </c>
      <c r="C40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4005" s="181" t="str">
        <f>CONCATENATE(All_Opps[[#This Row],[Opp Year]],"-",TEXT(All_Opps[[#This Row],[Week]],"00#"))</f>
        <v>2026-038</v>
      </c>
      <c r="E4005" s="181">
        <f>IFERROR(VALUE(RIGHT(All_Opps[[#This Row],[Opportunity Name]],2)),"")</f>
        <v>3</v>
      </c>
      <c r="F4005" s="181">
        <f>IFERROR(("20"&amp;LEFT(All_Opps[[#This Row],[Opportunity Name]],2))*1,"")</f>
        <v>2026</v>
      </c>
      <c r="G4005" s="181" t="str">
        <f>MID(All_Opps[[#This Row],[Opportunity Name]],3,2)</f>
        <v>08</v>
      </c>
      <c r="H4005" s="181" t="str">
        <f>LEFT(All_Opps[[#This Row],[Opportunity Name]],7)</f>
        <v>2608 Wh</v>
      </c>
      <c r="I4005" s="181" t="str" cm="1">
        <f t="array" ref="I40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05" s="181" t="str">
        <f>YEAR(All_Opps[[#This Row],[Close_Date]])&amp;"-"&amp;TEXT(MONTH(All_Opps[[#This Row],[Close_Date]]),"00")</f>
        <v>2025-09</v>
      </c>
      <c r="K4005" s="182">
        <f>All_Opps[[#This Row],[Created Date2]]*1</f>
        <v>45911</v>
      </c>
      <c r="L4005" s="183">
        <f>YEAR(All_Opps[[#This Row],[Created_Date]])</f>
        <v>2025</v>
      </c>
      <c r="M4005" s="184">
        <f>WEEKNUM(All_Opps[[#This Row],[Created_Date]],16)</f>
        <v>37</v>
      </c>
      <c r="N4005" s="182">
        <f>All_Opps[[#This Row],[Close Date]]*1</f>
        <v>45918</v>
      </c>
      <c r="O4005" s="185">
        <f>YEAR(All_Opps[[#This Row],[Close_Date]])</f>
        <v>2025</v>
      </c>
      <c r="P4005" s="183">
        <f>MONTH(All_Opps[[#This Row],[Close Date]])</f>
        <v>9</v>
      </c>
      <c r="Q4005" s="181">
        <f>WEEKNUM(All_Opps[[#This Row],[Close Date]],1)</f>
        <v>38</v>
      </c>
      <c r="R400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05" s="4" t="s">
        <v>8322</v>
      </c>
      <c r="T4005" s="4" t="s">
        <v>8323</v>
      </c>
      <c r="U4005" s="68">
        <v>45918</v>
      </c>
      <c r="V4005" s="347" t="s">
        <v>18</v>
      </c>
      <c r="W4005" s="342">
        <v>84313</v>
      </c>
      <c r="X4005" s="4" t="s">
        <v>27</v>
      </c>
      <c r="Y4005" s="4" t="s">
        <v>1285</v>
      </c>
      <c r="Z4005" s="68">
        <v>45911</v>
      </c>
    </row>
    <row r="4006" spans="1:26" ht="12.75" x14ac:dyDescent="0.35">
      <c r="A400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4006" s="181" t="str">
        <f>IF(All_Opps[[#This Row],[WeekMod]]&lt;&gt;"",CONCATENATE(All_Opps[[#This Row],[Opp Year]],"-",TEXT(All_Opps[[#This Row],[WeekMod]],"00#")),"")</f>
        <v>2026-041</v>
      </c>
      <c r="C40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4006" s="181" t="str">
        <f>CONCATENATE(All_Opps[[#This Row],[Opp Year]],"-",TEXT(All_Opps[[#This Row],[Week]],"00#"))</f>
        <v>2026-041</v>
      </c>
      <c r="E4006" s="181">
        <f>IFERROR(VALUE(RIGHT(All_Opps[[#This Row],[Opportunity Name]],2)),"")</f>
        <v>2</v>
      </c>
      <c r="F4006" s="181">
        <f>IFERROR(("20"&amp;LEFT(All_Opps[[#This Row],[Opportunity Name]],2))*1,"")</f>
        <v>2026</v>
      </c>
      <c r="G4006" s="181" t="str">
        <f>MID(All_Opps[[#This Row],[Opportunity Name]],3,2)</f>
        <v>02</v>
      </c>
      <c r="H4006" s="181" t="str">
        <f>LEFT(All_Opps[[#This Row],[Opportunity Name]],7)</f>
        <v>2602 An</v>
      </c>
      <c r="I4006" s="181" t="str" cm="1">
        <f t="array" ref="I40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06" s="181" t="str">
        <f>YEAR(All_Opps[[#This Row],[Close_Date]])&amp;"-"&amp;TEXT(MONTH(All_Opps[[#This Row],[Close_Date]]),"00")</f>
        <v>2025-10</v>
      </c>
      <c r="K4006" s="182">
        <f>All_Opps[[#This Row],[Created Date2]]*1</f>
        <v>45923</v>
      </c>
      <c r="L4006" s="183">
        <f>YEAR(All_Opps[[#This Row],[Created_Date]])</f>
        <v>2025</v>
      </c>
      <c r="M4006" s="184">
        <f>WEEKNUM(All_Opps[[#This Row],[Created_Date]],16)</f>
        <v>39</v>
      </c>
      <c r="N4006" s="182">
        <f>All_Opps[[#This Row],[Close Date]]*1</f>
        <v>45940</v>
      </c>
      <c r="O4006" s="185">
        <f>YEAR(All_Opps[[#This Row],[Close_Date]])</f>
        <v>2025</v>
      </c>
      <c r="P4006" s="183">
        <f>MONTH(All_Opps[[#This Row],[Close Date]])</f>
        <v>10</v>
      </c>
      <c r="Q4006" s="181">
        <f>WEEKNUM(All_Opps[[#This Row],[Close Date]],1)</f>
        <v>41</v>
      </c>
      <c r="R400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06" s="4" t="s">
        <v>8324</v>
      </c>
      <c r="T4006" s="4" t="s">
        <v>8325</v>
      </c>
      <c r="U4006" s="68">
        <v>45940</v>
      </c>
      <c r="V4006" s="347" t="s">
        <v>21</v>
      </c>
      <c r="W4006" s="9">
        <v>56167</v>
      </c>
      <c r="X4006" s="4" t="s">
        <v>6</v>
      </c>
      <c r="Y4006" s="4" t="s">
        <v>1285</v>
      </c>
      <c r="Z4006" s="68">
        <v>45923</v>
      </c>
    </row>
    <row r="4007" spans="1:26" ht="12.75" x14ac:dyDescent="0.35">
      <c r="A400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4007" s="181" t="str">
        <f>IF(All_Opps[[#This Row],[WeekMod]]&lt;&gt;"",CONCATENATE(All_Opps[[#This Row],[Opp Year]],"-",TEXT(All_Opps[[#This Row],[WeekMod]],"00#")),"")</f>
        <v>2026-037</v>
      </c>
      <c r="C400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4007" s="181" t="str">
        <f>CONCATENATE(All_Opps[[#This Row],[Opp Year]],"-",TEXT(All_Opps[[#This Row],[Week]],"00#"))</f>
        <v>2026-037</v>
      </c>
      <c r="E4007" s="181">
        <f>IFERROR(VALUE(RIGHT(All_Opps[[#This Row],[Opportunity Name]],2)),"")</f>
        <v>3</v>
      </c>
      <c r="F4007" s="181">
        <f>IFERROR(("20"&amp;LEFT(All_Opps[[#This Row],[Opportunity Name]],2))*1,"")</f>
        <v>2026</v>
      </c>
      <c r="G4007" s="181" t="str">
        <f>MID(All_Opps[[#This Row],[Opportunity Name]],3,2)</f>
        <v>08</v>
      </c>
      <c r="H4007" s="181" t="str">
        <f>LEFT(All_Opps[[#This Row],[Opportunity Name]],7)</f>
        <v>2608 Ca</v>
      </c>
      <c r="I4007" s="181" t="str" cm="1">
        <f t="array" ref="I40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07" s="181" t="str">
        <f>YEAR(All_Opps[[#This Row],[Close_Date]])&amp;"-"&amp;TEXT(MONTH(All_Opps[[#This Row],[Close_Date]]),"00")</f>
        <v>2025-09</v>
      </c>
      <c r="K4007" s="182">
        <f>All_Opps[[#This Row],[Created Date2]]*1</f>
        <v>45888</v>
      </c>
      <c r="L4007" s="183">
        <f>YEAR(All_Opps[[#This Row],[Created_Date]])</f>
        <v>2025</v>
      </c>
      <c r="M4007" s="184">
        <f>WEEKNUM(All_Opps[[#This Row],[Created_Date]],16)</f>
        <v>34</v>
      </c>
      <c r="N4007" s="182">
        <f>All_Opps[[#This Row],[Close Date]]*1</f>
        <v>45909</v>
      </c>
      <c r="O4007" s="185">
        <f>YEAR(All_Opps[[#This Row],[Close_Date]])</f>
        <v>2025</v>
      </c>
      <c r="P4007" s="183">
        <f>MONTH(All_Opps[[#This Row],[Close Date]])</f>
        <v>9</v>
      </c>
      <c r="Q4007" s="181">
        <f>WEEKNUM(All_Opps[[#This Row],[Close Date]],1)</f>
        <v>37</v>
      </c>
      <c r="R400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07" s="4" t="s">
        <v>8326</v>
      </c>
      <c r="T4007" s="4" t="s">
        <v>8327</v>
      </c>
      <c r="U4007" s="68">
        <v>45909</v>
      </c>
      <c r="V4007" s="347" t="s">
        <v>18</v>
      </c>
      <c r="W4007" s="341">
        <v>41425</v>
      </c>
      <c r="X4007" s="4" t="s">
        <v>159</v>
      </c>
      <c r="Y4007" s="4" t="s">
        <v>1285</v>
      </c>
      <c r="Z4007" s="68">
        <v>45888</v>
      </c>
    </row>
    <row r="4008" spans="1:26" ht="12.75" x14ac:dyDescent="0.35">
      <c r="A40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86</v>
      </c>
      <c r="B4008" s="181" t="str">
        <f>IF(All_Opps[[#This Row],[WeekMod]]&lt;&gt;"",CONCATENATE(All_Opps[[#This Row],[Opp Year]],"-",TEXT(All_Opps[[#This Row],[WeekMod]],"00#")),"")</f>
        <v>2025-086</v>
      </c>
      <c r="C40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86</v>
      </c>
      <c r="D4008" s="181" t="str">
        <f>CONCATENATE(All_Opps[[#This Row],[Opp Year]],"-",TEXT(All_Opps[[#This Row],[Week]],"00#"))</f>
        <v>2025-086</v>
      </c>
      <c r="E4008" s="181">
        <f>IFERROR(VALUE(RIGHT(All_Opps[[#This Row],[Opportunity Name]],2)),"")</f>
        <v>2</v>
      </c>
      <c r="F4008" s="181">
        <f>IFERROR(("20"&amp;LEFT(All_Opps[[#This Row],[Opportunity Name]],2))*1,"")</f>
        <v>2025</v>
      </c>
      <c r="G4008" s="181" t="str">
        <f>MID(All_Opps[[#This Row],[Opportunity Name]],3,2)</f>
        <v>12</v>
      </c>
      <c r="H4008" s="181" t="str">
        <f>LEFT(All_Opps[[#This Row],[Opportunity Name]],7)</f>
        <v>2512-23</v>
      </c>
      <c r="I4008" s="181" t="str" cm="1">
        <f t="array" ref="I40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08" s="181" t="str">
        <f>YEAR(All_Opps[[#This Row],[Close_Date]])&amp;"-"&amp;TEXT(MONTH(All_Opps[[#This Row],[Close_Date]]),"00")</f>
        <v>2025-08</v>
      </c>
      <c r="K4008" s="182">
        <f>All_Opps[[#This Row],[Created Date2]]*1</f>
        <v>45885</v>
      </c>
      <c r="L4008" s="183">
        <f>YEAR(All_Opps[[#This Row],[Created_Date]])</f>
        <v>2025</v>
      </c>
      <c r="M4008" s="184">
        <f>WEEKNUM(All_Opps[[#This Row],[Created_Date]],16)</f>
        <v>34</v>
      </c>
      <c r="N4008" s="182">
        <f>All_Opps[[#This Row],[Close Date]]*1</f>
        <v>45890</v>
      </c>
      <c r="O4008" s="185">
        <f>YEAR(All_Opps[[#This Row],[Close_Date]])</f>
        <v>2025</v>
      </c>
      <c r="P4008" s="183">
        <f>MONTH(All_Opps[[#This Row],[Close Date]])</f>
        <v>8</v>
      </c>
      <c r="Q4008" s="181">
        <f>WEEKNUM(All_Opps[[#This Row],[Close Date]],1)</f>
        <v>34</v>
      </c>
      <c r="R400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107</v>
      </c>
      <c r="S4008" s="5" t="s">
        <v>8328</v>
      </c>
      <c r="T4008" s="5" t="s">
        <v>8329</v>
      </c>
      <c r="U4008" s="14">
        <v>45890</v>
      </c>
      <c r="V4008" s="360" t="s">
        <v>19</v>
      </c>
      <c r="W4008" s="343">
        <v>16491</v>
      </c>
      <c r="X4008" s="5" t="s">
        <v>6</v>
      </c>
      <c r="Y4008" s="4" t="s">
        <v>1285</v>
      </c>
      <c r="Z4008" s="68">
        <v>45885</v>
      </c>
    </row>
    <row r="4009" spans="1:26" ht="12.75" x14ac:dyDescent="0.35">
      <c r="A400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4009" s="181" t="str">
        <f>IF(All_Opps[[#This Row],[WeekMod]]&lt;&gt;"",CONCATENATE(All_Opps[[#This Row],[Opp Year]],"-",TEXT(All_Opps[[#This Row],[WeekMod]],"00#")),"")</f>
        <v>2026-038</v>
      </c>
      <c r="C400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4009" s="181" t="str">
        <f>CONCATENATE(All_Opps[[#This Row],[Opp Year]],"-",TEXT(All_Opps[[#This Row],[Week]],"00#"))</f>
        <v>2026-038</v>
      </c>
      <c r="E4009" s="181">
        <f>IFERROR(VALUE(RIGHT(All_Opps[[#This Row],[Opportunity Name]],2)),"")</f>
        <v>8</v>
      </c>
      <c r="F4009" s="181">
        <f>IFERROR(("20"&amp;LEFT(All_Opps[[#This Row],[Opportunity Name]],2))*1,"")</f>
        <v>2026</v>
      </c>
      <c r="G4009" s="181" t="str">
        <f>MID(All_Opps[[#This Row],[Opportunity Name]],3,2)</f>
        <v>04</v>
      </c>
      <c r="H4009" s="181" t="str">
        <f>LEFT(All_Opps[[#This Row],[Opportunity Name]],7)</f>
        <v>2604-04</v>
      </c>
      <c r="I4009" s="181" t="str" cm="1">
        <f t="array" ref="I40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09" s="181" t="str">
        <f>YEAR(All_Opps[[#This Row],[Close_Date]])&amp;"-"&amp;TEXT(MONTH(All_Opps[[#This Row],[Close_Date]]),"00")</f>
        <v>2025-09</v>
      </c>
      <c r="K4009" s="182">
        <f>All_Opps[[#This Row],[Created Date2]]*1</f>
        <v>45906</v>
      </c>
      <c r="L4009" s="183">
        <f>YEAR(All_Opps[[#This Row],[Created_Date]])</f>
        <v>2025</v>
      </c>
      <c r="M4009" s="184">
        <f>WEEKNUM(All_Opps[[#This Row],[Created_Date]],16)</f>
        <v>37</v>
      </c>
      <c r="N4009" s="182">
        <f>All_Opps[[#This Row],[Close Date]]*1</f>
        <v>45920</v>
      </c>
      <c r="O4009" s="185">
        <f>YEAR(All_Opps[[#This Row],[Close_Date]])</f>
        <v>2025</v>
      </c>
      <c r="P4009" s="183">
        <f>MONTH(All_Opps[[#This Row],[Close Date]])</f>
        <v>9</v>
      </c>
      <c r="Q4009" s="181">
        <f>WEEKNUM(All_Opps[[#This Row],[Close Date]],1)</f>
        <v>38</v>
      </c>
      <c r="R400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207</v>
      </c>
      <c r="S4009" s="4" t="s">
        <v>8330</v>
      </c>
      <c r="T4009" s="4" t="s">
        <v>8331</v>
      </c>
      <c r="U4009" s="68">
        <v>45920</v>
      </c>
      <c r="V4009" s="347" t="s">
        <v>19</v>
      </c>
      <c r="W4009" s="341">
        <v>197529</v>
      </c>
      <c r="X4009" s="4" t="s">
        <v>11</v>
      </c>
      <c r="Y4009" s="4" t="s">
        <v>328</v>
      </c>
      <c r="Z4009" s="68">
        <v>45906</v>
      </c>
    </row>
    <row r="4010" spans="1:26" ht="12.75" x14ac:dyDescent="0.35">
      <c r="A40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4010" s="181" t="str">
        <f>IF(All_Opps[[#This Row],[WeekMod]]&lt;&gt;"",CONCATENATE(All_Opps[[#This Row],[Opp Year]],"-",TEXT(All_Opps[[#This Row],[WeekMod]],"00#")),"")</f>
        <v>2026-039</v>
      </c>
      <c r="C40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4010" s="181" t="str">
        <f>CONCATENATE(All_Opps[[#This Row],[Opp Year]],"-",TEXT(All_Opps[[#This Row],[Week]],"00#"))</f>
        <v>2026-039</v>
      </c>
      <c r="E4010" s="181">
        <f>IFERROR(VALUE(RIGHT(All_Opps[[#This Row],[Opportunity Name]],2)),"")</f>
        <v>4</v>
      </c>
      <c r="F4010" s="181">
        <f>IFERROR(("20"&amp;LEFT(All_Opps[[#This Row],[Opportunity Name]],2))*1,"")</f>
        <v>2026</v>
      </c>
      <c r="G4010" s="181" t="str">
        <f>MID(All_Opps[[#This Row],[Opportunity Name]],3,2)</f>
        <v>06</v>
      </c>
      <c r="H4010" s="181" t="str">
        <f>LEFT(All_Opps[[#This Row],[Opportunity Name]],7)</f>
        <v>2606-09</v>
      </c>
      <c r="I4010" s="181" t="str" cm="1">
        <f t="array" ref="I40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10" s="181" t="str">
        <f>YEAR(All_Opps[[#This Row],[Close_Date]])&amp;"-"&amp;TEXT(MONTH(All_Opps[[#This Row],[Close_Date]]),"00")</f>
        <v>2025-09</v>
      </c>
      <c r="K4010" s="182">
        <f>All_Opps[[#This Row],[Created Date2]]*1</f>
        <v>45927</v>
      </c>
      <c r="L4010" s="183">
        <f>YEAR(All_Opps[[#This Row],[Created_Date]])</f>
        <v>2025</v>
      </c>
      <c r="M4010" s="184">
        <f>WEEKNUM(All_Opps[[#This Row],[Created_Date]],16)</f>
        <v>40</v>
      </c>
      <c r="N4010" s="182">
        <f>All_Opps[[#This Row],[Close Date]]*1</f>
        <v>45927</v>
      </c>
      <c r="O4010" s="185">
        <f>YEAR(All_Opps[[#This Row],[Close_Date]])</f>
        <v>2025</v>
      </c>
      <c r="P4010" s="183">
        <f>MONTH(All_Opps[[#This Row],[Close Date]])</f>
        <v>9</v>
      </c>
      <c r="Q4010" s="181">
        <f>WEEKNUM(All_Opps[[#This Row],[Close Date]],1)</f>
        <v>39</v>
      </c>
      <c r="R401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247</v>
      </c>
      <c r="S4010" s="4" t="s">
        <v>8332</v>
      </c>
      <c r="T4010" s="4" t="s">
        <v>8333</v>
      </c>
      <c r="U4010" s="68">
        <v>45927</v>
      </c>
      <c r="V4010" s="347" t="s">
        <v>19</v>
      </c>
      <c r="W4010" s="341">
        <v>65557</v>
      </c>
      <c r="X4010" s="4" t="s">
        <v>13</v>
      </c>
      <c r="Y4010" s="4" t="s">
        <v>1285</v>
      </c>
      <c r="Z4010" s="68">
        <v>45927</v>
      </c>
    </row>
    <row r="4011" spans="1:26" ht="12.75" x14ac:dyDescent="0.35">
      <c r="A4011" s="26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88</v>
      </c>
      <c r="B4011" s="266" t="str">
        <f>IF(All_Opps[[#This Row],[WeekMod]]&lt;&gt;"",CONCATENATE(All_Opps[[#This Row],[Opp Year]],"-",TEXT(All_Opps[[#This Row],[WeekMod]],"00#")),"")</f>
        <v>2025-088</v>
      </c>
      <c r="C4011" s="26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88</v>
      </c>
      <c r="D4011" s="266" t="str">
        <f>CONCATENATE(All_Opps[[#This Row],[Opp Year]],"-",TEXT(All_Opps[[#This Row],[Week]],"00#"))</f>
        <v>2025-088</v>
      </c>
      <c r="E4011" s="266">
        <f>IFERROR(VALUE(RIGHT(All_Opps[[#This Row],[Opportunity Name]],2)),"")</f>
        <v>1</v>
      </c>
      <c r="F4011" s="266">
        <f>IFERROR(("20"&amp;LEFT(All_Opps[[#This Row],[Opportunity Name]],2))*1,"")</f>
        <v>2025</v>
      </c>
      <c r="G4011" s="266" t="str">
        <f>MID(All_Opps[[#This Row],[Opportunity Name]],3,2)</f>
        <v>09</v>
      </c>
      <c r="H4011" s="266" t="str">
        <f>LEFT(All_Opps[[#This Row],[Opportunity Name]],7)</f>
        <v>2509-29</v>
      </c>
      <c r="I4011" s="266" t="str" cm="1">
        <f t="array" ref="I40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11" s="266" t="str">
        <f>YEAR(All_Opps[[#This Row],[Close_Date]])&amp;"-"&amp;TEXT(MONTH(All_Opps[[#This Row],[Close_Date]]),"00")</f>
        <v>2025-09</v>
      </c>
      <c r="K4011" s="267">
        <f>All_Opps[[#This Row],[Created Date2]]*1</f>
        <v>45906</v>
      </c>
      <c r="L4011" s="268">
        <f>YEAR(All_Opps[[#This Row],[Created_Date]])</f>
        <v>2025</v>
      </c>
      <c r="M4011" s="269">
        <f>WEEKNUM(All_Opps[[#This Row],[Created_Date]],16)</f>
        <v>37</v>
      </c>
      <c r="N4011" s="267">
        <f>All_Opps[[#This Row],[Close Date]]*1</f>
        <v>45906</v>
      </c>
      <c r="O4011" s="270">
        <f>YEAR(All_Opps[[#This Row],[Close_Date]])</f>
        <v>2025</v>
      </c>
      <c r="P4011" s="268">
        <f>MONTH(All_Opps[[#This Row],[Close Date]])</f>
        <v>9</v>
      </c>
      <c r="Q4011" s="266">
        <f>WEEKNUM(All_Opps[[#This Row],[Close Date]],1)</f>
        <v>36</v>
      </c>
      <c r="R4011" s="26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11" s="21" t="s">
        <v>8334</v>
      </c>
      <c r="T4011" s="21" t="s">
        <v>8335</v>
      </c>
      <c r="U4011" s="72">
        <v>45906</v>
      </c>
      <c r="V4011" s="366" t="s">
        <v>19</v>
      </c>
      <c r="W4011" s="22">
        <v>7170</v>
      </c>
      <c r="X4011" s="21" t="s">
        <v>15</v>
      </c>
      <c r="Y4011" s="21" t="s">
        <v>1285</v>
      </c>
      <c r="Z4011" s="72">
        <v>45906</v>
      </c>
    </row>
    <row r="4012" spans="1:26" ht="12.75" x14ac:dyDescent="0.35">
      <c r="A40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4012" s="181" t="str">
        <f>IF(All_Opps[[#This Row],[WeekMod]]&lt;&gt;"",CONCATENATE(All_Opps[[#This Row],[Opp Year]],"-",TEXT(All_Opps[[#This Row],[WeekMod]],"00#")),"")</f>
        <v>2026-037</v>
      </c>
      <c r="C40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4012" s="181" t="str">
        <f>CONCATENATE(All_Opps[[#This Row],[Opp Year]],"-",TEXT(All_Opps[[#This Row],[Week]],"00#"))</f>
        <v>2026-037</v>
      </c>
      <c r="E4012" s="181">
        <f>IFERROR(VALUE(RIGHT(All_Opps[[#This Row],[Opportunity Name]],2)),"")</f>
        <v>4</v>
      </c>
      <c r="F4012" s="181">
        <f>IFERROR(("20"&amp;LEFT(All_Opps[[#This Row],[Opportunity Name]],2))*1,"")</f>
        <v>2026</v>
      </c>
      <c r="G4012" s="181" t="str">
        <f>MID(All_Opps[[#This Row],[Opportunity Name]],3,2)</f>
        <v>09</v>
      </c>
      <c r="H4012" s="181" t="str">
        <f>LEFT(All_Opps[[#This Row],[Opportunity Name]],7)</f>
        <v>2609 Wi</v>
      </c>
      <c r="I4012" s="181" t="str" cm="1">
        <f t="array" ref="I40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12" s="181" t="str">
        <f>YEAR(All_Opps[[#This Row],[Close_Date]])&amp;"-"&amp;TEXT(MONTH(All_Opps[[#This Row],[Close_Date]]),"00")</f>
        <v>2025-09</v>
      </c>
      <c r="K4012" s="182">
        <f>All_Opps[[#This Row],[Created Date2]]*1</f>
        <v>45894</v>
      </c>
      <c r="L4012" s="183">
        <f>YEAR(All_Opps[[#This Row],[Created_Date]])</f>
        <v>2025</v>
      </c>
      <c r="M4012" s="184">
        <f>WEEKNUM(All_Opps[[#This Row],[Created_Date]],16)</f>
        <v>35</v>
      </c>
      <c r="N4012" s="182">
        <f>All_Opps[[#This Row],[Close Date]]*1</f>
        <v>45910</v>
      </c>
      <c r="O4012" s="185">
        <f>YEAR(All_Opps[[#This Row],[Close_Date]])</f>
        <v>2025</v>
      </c>
      <c r="P4012" s="183">
        <f>MONTH(All_Opps[[#This Row],[Close Date]])</f>
        <v>9</v>
      </c>
      <c r="Q4012" s="181">
        <f>WEEKNUM(All_Opps[[#This Row],[Close Date]],1)</f>
        <v>37</v>
      </c>
      <c r="R40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12" s="5" t="s">
        <v>8336</v>
      </c>
      <c r="T4012" s="5" t="s">
        <v>8337</v>
      </c>
      <c r="U4012" s="14">
        <v>45910</v>
      </c>
      <c r="V4012" s="360" t="s">
        <v>18</v>
      </c>
      <c r="W4012" s="343">
        <v>178976</v>
      </c>
      <c r="X4012" s="5" t="s">
        <v>13</v>
      </c>
      <c r="Y4012" s="4" t="s">
        <v>1285</v>
      </c>
      <c r="Z4012" s="68">
        <v>45894</v>
      </c>
    </row>
    <row r="4013" spans="1:26" ht="12.75" x14ac:dyDescent="0.35">
      <c r="A401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87</v>
      </c>
      <c r="B4013" s="181" t="str">
        <f>IF(All_Opps[[#This Row],[WeekMod]]&lt;&gt;"",CONCATENATE(All_Opps[[#This Row],[Opp Year]],"-",TEXT(All_Opps[[#This Row],[WeekMod]],"00#")),"")</f>
        <v>2025-087</v>
      </c>
      <c r="C401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87</v>
      </c>
      <c r="D4013" s="181" t="str">
        <f>CONCATENATE(All_Opps[[#This Row],[Opp Year]],"-",TEXT(All_Opps[[#This Row],[Week]],"00#"))</f>
        <v>2025-087</v>
      </c>
      <c r="E4013" s="181">
        <f>IFERROR(VALUE(RIGHT(All_Opps[[#This Row],[Opportunity Name]],2)),"")</f>
        <v>2</v>
      </c>
      <c r="F4013" s="181">
        <f>IFERROR(("20"&amp;LEFT(All_Opps[[#This Row],[Opportunity Name]],2))*1,"")</f>
        <v>2025</v>
      </c>
      <c r="G4013" s="181" t="str">
        <f>MID(All_Opps[[#This Row],[Opportunity Name]],3,2)</f>
        <v>12</v>
      </c>
      <c r="H4013" s="181" t="str">
        <f>LEFT(All_Opps[[#This Row],[Opportunity Name]],7)</f>
        <v>2512-24</v>
      </c>
      <c r="I4013" s="181" t="str" cm="1">
        <f t="array" ref="I40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13" s="181" t="str">
        <f>YEAR(All_Opps[[#This Row],[Close_Date]])&amp;"-"&amp;TEXT(MONTH(All_Opps[[#This Row],[Close_Date]]),"00")</f>
        <v>2025-08</v>
      </c>
      <c r="K4013" s="182">
        <f>All_Opps[[#This Row],[Created Date2]]*1</f>
        <v>45895</v>
      </c>
      <c r="L4013" s="183">
        <f>YEAR(All_Opps[[#This Row],[Created_Date]])</f>
        <v>2025</v>
      </c>
      <c r="M4013" s="184">
        <f>WEEKNUM(All_Opps[[#This Row],[Created_Date]],16)</f>
        <v>35</v>
      </c>
      <c r="N4013" s="182">
        <f>All_Opps[[#This Row],[Close Date]]*1</f>
        <v>45898</v>
      </c>
      <c r="O4013" s="185">
        <f>YEAR(All_Opps[[#This Row],[Close_Date]])</f>
        <v>2025</v>
      </c>
      <c r="P4013" s="183">
        <f>MONTH(All_Opps[[#This Row],[Close Date]])</f>
        <v>8</v>
      </c>
      <c r="Q4013" s="181">
        <f>WEEKNUM(All_Opps[[#This Row],[Close Date]],1)</f>
        <v>35</v>
      </c>
      <c r="R401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97</v>
      </c>
      <c r="S4013" s="4" t="s">
        <v>8338</v>
      </c>
      <c r="T4013" s="4" t="s">
        <v>8339</v>
      </c>
      <c r="U4013" s="68">
        <v>45898</v>
      </c>
      <c r="V4013" s="347" t="s">
        <v>19</v>
      </c>
      <c r="W4013" s="341">
        <v>14653</v>
      </c>
      <c r="X4013" s="4" t="s">
        <v>15</v>
      </c>
      <c r="Y4013" s="4" t="s">
        <v>328</v>
      </c>
      <c r="Z4013" s="68">
        <v>45895</v>
      </c>
    </row>
    <row r="4014" spans="1:26" ht="12.75" x14ac:dyDescent="0.35">
      <c r="A401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4014" s="181" t="str">
        <f>IF(All_Opps[[#This Row],[WeekMod]]&lt;&gt;"",CONCATENATE(All_Opps[[#This Row],[Opp Year]],"-",TEXT(All_Opps[[#This Row],[WeekMod]],"00#")),"")</f>
        <v>2026-036</v>
      </c>
      <c r="C401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4014" s="181" t="str">
        <f>CONCATENATE(All_Opps[[#This Row],[Opp Year]],"-",TEXT(All_Opps[[#This Row],[Week]],"00#"))</f>
        <v>2026-036</v>
      </c>
      <c r="E4014" s="181">
        <f>IFERROR(VALUE(RIGHT(All_Opps[[#This Row],[Opportunity Name]],2)),"")</f>
        <v>5</v>
      </c>
      <c r="F4014" s="181">
        <f>IFERROR(("20"&amp;LEFT(All_Opps[[#This Row],[Opportunity Name]],2))*1,"")</f>
        <v>2026</v>
      </c>
      <c r="G4014" s="181" t="str">
        <f>MID(All_Opps[[#This Row],[Opportunity Name]],3,2)</f>
        <v>07</v>
      </c>
      <c r="H4014" s="181" t="str">
        <f>LEFT(All_Opps[[#This Row],[Opportunity Name]],7)</f>
        <v>2607-06</v>
      </c>
      <c r="I4014" s="181" t="str" cm="1">
        <f t="array" ref="I40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14" s="181" t="str">
        <f>YEAR(All_Opps[[#This Row],[Close_Date]])&amp;"-"&amp;TEXT(MONTH(All_Opps[[#This Row],[Close_Date]]),"00")</f>
        <v>2025-09</v>
      </c>
      <c r="K4014" s="182">
        <f>All_Opps[[#This Row],[Created Date2]]*1</f>
        <v>45894</v>
      </c>
      <c r="L4014" s="183">
        <f>YEAR(All_Opps[[#This Row],[Created_Date]])</f>
        <v>2025</v>
      </c>
      <c r="M4014" s="184">
        <f>WEEKNUM(All_Opps[[#This Row],[Created_Date]],16)</f>
        <v>35</v>
      </c>
      <c r="N4014" s="182">
        <f>All_Opps[[#This Row],[Close Date]]*1</f>
        <v>45904</v>
      </c>
      <c r="O4014" s="185">
        <f>YEAR(All_Opps[[#This Row],[Close_Date]])</f>
        <v>2025</v>
      </c>
      <c r="P4014" s="183">
        <f>MONTH(All_Opps[[#This Row],[Close Date]])</f>
        <v>9</v>
      </c>
      <c r="Q4014" s="181">
        <f>WEEKNUM(All_Opps[[#This Row],[Close Date]],1)</f>
        <v>36</v>
      </c>
      <c r="R401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310</v>
      </c>
      <c r="S4014" s="5" t="s">
        <v>8340</v>
      </c>
      <c r="T4014" s="5" t="s">
        <v>8341</v>
      </c>
      <c r="U4014" s="14">
        <v>45904</v>
      </c>
      <c r="V4014" s="360" t="s">
        <v>19</v>
      </c>
      <c r="W4014" s="343">
        <v>52234</v>
      </c>
      <c r="X4014" s="5" t="s">
        <v>6</v>
      </c>
      <c r="Y4014" s="4" t="s">
        <v>1285</v>
      </c>
      <c r="Z4014" s="68">
        <v>45894</v>
      </c>
    </row>
    <row r="4015" spans="1:26" ht="12.75" x14ac:dyDescent="0.35">
      <c r="A401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4015" s="181" t="str">
        <f>IF(All_Opps[[#This Row],[WeekMod]]&lt;&gt;"",CONCATENATE(All_Opps[[#This Row],[Opp Year]],"-",TEXT(All_Opps[[#This Row],[WeekMod]],"00#")),"")</f>
        <v>2026-040</v>
      </c>
      <c r="C40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4015" s="181" t="str">
        <f>CONCATENATE(All_Opps[[#This Row],[Opp Year]],"-",TEXT(All_Opps[[#This Row],[Week]],"00#"))</f>
        <v>2026-040</v>
      </c>
      <c r="E4015" s="181">
        <f>IFERROR(VALUE(RIGHT(All_Opps[[#This Row],[Opportunity Name]],2)),"")</f>
        <v>2</v>
      </c>
      <c r="F4015" s="181">
        <f>IFERROR(("20"&amp;LEFT(All_Opps[[#This Row],[Opportunity Name]],2))*1,"")</f>
        <v>2026</v>
      </c>
      <c r="G4015" s="181" t="str">
        <f>MID(All_Opps[[#This Row],[Opportunity Name]],3,2)</f>
        <v>04</v>
      </c>
      <c r="H4015" s="181" t="str">
        <f>LEFT(All_Opps[[#This Row],[Opportunity Name]],7)</f>
        <v>2604-05</v>
      </c>
      <c r="I4015" s="181" t="str" cm="1">
        <f t="array" ref="I40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15" s="181" t="str">
        <f>YEAR(All_Opps[[#This Row],[Close_Date]])&amp;"-"&amp;TEXT(MONTH(All_Opps[[#This Row],[Close_Date]]),"00")</f>
        <v>2025-09</v>
      </c>
      <c r="K4015" s="182">
        <f>All_Opps[[#This Row],[Created Date2]]*1</f>
        <v>45920</v>
      </c>
      <c r="L4015" s="183">
        <f>YEAR(All_Opps[[#This Row],[Created_Date]])</f>
        <v>2025</v>
      </c>
      <c r="M4015" s="184">
        <f>WEEKNUM(All_Opps[[#This Row],[Created_Date]],16)</f>
        <v>39</v>
      </c>
      <c r="N4015" s="182">
        <f>All_Opps[[#This Row],[Close Date]]*1</f>
        <v>45930</v>
      </c>
      <c r="O4015" s="185">
        <f>YEAR(All_Opps[[#This Row],[Close_Date]])</f>
        <v>2025</v>
      </c>
      <c r="P4015" s="183">
        <f>MONTH(All_Opps[[#This Row],[Close Date]])</f>
        <v>9</v>
      </c>
      <c r="Q4015" s="181">
        <f>WEEKNUM(All_Opps[[#This Row],[Close Date]],1)</f>
        <v>40</v>
      </c>
      <c r="R401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193</v>
      </c>
      <c r="S4015" s="5" t="s">
        <v>8342</v>
      </c>
      <c r="T4015" s="5" t="s">
        <v>8343</v>
      </c>
      <c r="U4015" s="14">
        <v>45930</v>
      </c>
      <c r="V4015" s="360" t="s">
        <v>19</v>
      </c>
      <c r="W4015" s="343">
        <v>138984</v>
      </c>
      <c r="X4015" s="5" t="s">
        <v>11</v>
      </c>
      <c r="Y4015" s="4" t="s">
        <v>328</v>
      </c>
      <c r="Z4015" s="68">
        <v>45920</v>
      </c>
    </row>
    <row r="4016" spans="1:26" ht="12.75" x14ac:dyDescent="0.35">
      <c r="A401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4016" s="181" t="str">
        <f>IF(All_Opps[[#This Row],[WeekMod]]&lt;&gt;"",CONCATENATE(All_Opps[[#This Row],[Opp Year]],"-",TEXT(All_Opps[[#This Row],[WeekMod]],"00#")),"")</f>
        <v>2026-041</v>
      </c>
      <c r="C401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4016" s="181" t="str">
        <f>CONCATENATE(All_Opps[[#This Row],[Opp Year]],"-",TEXT(All_Opps[[#This Row],[Week]],"00#"))</f>
        <v>2026-041</v>
      </c>
      <c r="E4016" s="181">
        <f>IFERROR(VALUE(RIGHT(All_Opps[[#This Row],[Opportunity Name]],2)),"")</f>
        <v>6</v>
      </c>
      <c r="F4016" s="181">
        <f>IFERROR(("20"&amp;LEFT(All_Opps[[#This Row],[Opportunity Name]],2))*1,"")</f>
        <v>2026</v>
      </c>
      <c r="G4016" s="181" t="str">
        <f>MID(All_Opps[[#This Row],[Opportunity Name]],3,2)</f>
        <v>05</v>
      </c>
      <c r="H4016" s="181" t="str">
        <f>LEFT(All_Opps[[#This Row],[Opportunity Name]],7)</f>
        <v>2605 No</v>
      </c>
      <c r="I4016" s="181" t="str" cm="1">
        <f t="array" ref="I40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16" s="181" t="str">
        <f>YEAR(All_Opps[[#This Row],[Close_Date]])&amp;"-"&amp;TEXT(MONTH(All_Opps[[#This Row],[Close_Date]]),"00")</f>
        <v>2025-10</v>
      </c>
      <c r="K4016" s="182">
        <f>All_Opps[[#This Row],[Created Date2]]*1</f>
        <v>45930</v>
      </c>
      <c r="L4016" s="183">
        <f>YEAR(All_Opps[[#This Row],[Created_Date]])</f>
        <v>2025</v>
      </c>
      <c r="M4016" s="184">
        <f>WEEKNUM(All_Opps[[#This Row],[Created_Date]],16)</f>
        <v>40</v>
      </c>
      <c r="N4016" s="182">
        <f>All_Opps[[#This Row],[Close Date]]*1</f>
        <v>45939</v>
      </c>
      <c r="O4016" s="185">
        <f>YEAR(All_Opps[[#This Row],[Close_Date]])</f>
        <v>2025</v>
      </c>
      <c r="P4016" s="183">
        <f>MONTH(All_Opps[[#This Row],[Close Date]])</f>
        <v>10</v>
      </c>
      <c r="Q4016" s="181">
        <f>WEEKNUM(All_Opps[[#This Row],[Close Date]],1)</f>
        <v>41</v>
      </c>
      <c r="R401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16" s="5" t="s">
        <v>8344</v>
      </c>
      <c r="T4016" s="5" t="s">
        <v>8345</v>
      </c>
      <c r="U4016" s="14">
        <v>45939</v>
      </c>
      <c r="V4016" s="360" t="s">
        <v>18</v>
      </c>
      <c r="W4016" s="343">
        <v>150213</v>
      </c>
      <c r="X4016" s="5" t="s">
        <v>186</v>
      </c>
      <c r="Y4016" s="4" t="s">
        <v>328</v>
      </c>
      <c r="Z4016" s="68">
        <v>45930</v>
      </c>
    </row>
    <row r="4017" spans="1:26" ht="12.75" x14ac:dyDescent="0.35">
      <c r="A4017" s="21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4017" s="216" t="str">
        <f>IF(All_Opps[[#This Row],[WeekMod]]&lt;&gt;"",CONCATENATE(All_Opps[[#This Row],[Opp Year]],"-",TEXT(All_Opps[[#This Row],[WeekMod]],"00#")),"")</f>
        <v>2026-040</v>
      </c>
      <c r="C4017" s="21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4017" s="216" t="str">
        <f>CONCATENATE(All_Opps[[#This Row],[Opp Year]],"-",TEXT(All_Opps[[#This Row],[Week]],"00#"))</f>
        <v>2026-040</v>
      </c>
      <c r="E4017" s="216">
        <f>IFERROR(VALUE(RIGHT(All_Opps[[#This Row],[Opportunity Name]],2)),"")</f>
        <v>2</v>
      </c>
      <c r="F4017" s="216">
        <f>IFERROR(("20"&amp;LEFT(All_Opps[[#This Row],[Opportunity Name]],2))*1,"")</f>
        <v>2026</v>
      </c>
      <c r="G4017" s="216" t="str">
        <f>MID(All_Opps[[#This Row],[Opportunity Name]],3,2)</f>
        <v>01</v>
      </c>
      <c r="H4017" s="216" t="str">
        <f>LEFT(All_Opps[[#This Row],[Opportunity Name]],7)</f>
        <v>2601 Je</v>
      </c>
      <c r="I4017" s="216" t="str" cm="1">
        <f t="array" ref="I40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17" s="216" t="str">
        <f>YEAR(All_Opps[[#This Row],[Close_Date]])&amp;"-"&amp;TEXT(MONTH(All_Opps[[#This Row],[Close_Date]]),"00")</f>
        <v>2025-10</v>
      </c>
      <c r="K4017" s="217">
        <f>All_Opps[[#This Row],[Created Date2]]*1</f>
        <v>45923</v>
      </c>
      <c r="L4017" s="218">
        <f>YEAR(All_Opps[[#This Row],[Created_Date]])</f>
        <v>2025</v>
      </c>
      <c r="M4017" s="219">
        <f>WEEKNUM(All_Opps[[#This Row],[Created_Date]],16)</f>
        <v>39</v>
      </c>
      <c r="N4017" s="217">
        <f>All_Opps[[#This Row],[Close Date]]*1</f>
        <v>45931</v>
      </c>
      <c r="O4017" s="220">
        <f>YEAR(All_Opps[[#This Row],[Close_Date]])</f>
        <v>2025</v>
      </c>
      <c r="P4017" s="218">
        <f>MONTH(All_Opps[[#This Row],[Close Date]])</f>
        <v>10</v>
      </c>
      <c r="Q4017" s="216">
        <f>WEEKNUM(All_Opps[[#This Row],[Close Date]],1)</f>
        <v>40</v>
      </c>
      <c r="R4017" s="21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17" s="15" t="s">
        <v>8346</v>
      </c>
      <c r="T4017" s="15" t="s">
        <v>8347</v>
      </c>
      <c r="U4017" s="73">
        <v>45931</v>
      </c>
      <c r="V4017" s="354" t="s">
        <v>18</v>
      </c>
      <c r="W4017" s="16">
        <v>53492</v>
      </c>
      <c r="X4017" s="15" t="s">
        <v>13</v>
      </c>
      <c r="Y4017" s="15" t="s">
        <v>328</v>
      </c>
      <c r="Z4017" s="73">
        <v>45923</v>
      </c>
    </row>
    <row r="4018" spans="1:26" ht="12.75" x14ac:dyDescent="0.35">
      <c r="A401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4018" s="181" t="str">
        <f>IF(All_Opps[[#This Row],[WeekMod]]&lt;&gt;"",CONCATENATE(All_Opps[[#This Row],[Opp Year]],"-",TEXT(All_Opps[[#This Row],[WeekMod]],"00#")),"")</f>
        <v>2026-037</v>
      </c>
      <c r="C401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4018" s="181" t="str">
        <f>CONCATENATE(All_Opps[[#This Row],[Opp Year]],"-",TEXT(All_Opps[[#This Row],[Week]],"00#"))</f>
        <v>2026-037</v>
      </c>
      <c r="E4018" s="181">
        <f>IFERROR(VALUE(RIGHT(All_Opps[[#This Row],[Opportunity Name]],2)),"")</f>
        <v>6</v>
      </c>
      <c r="F4018" s="181">
        <f>IFERROR(("20"&amp;LEFT(All_Opps[[#This Row],[Opportunity Name]],2))*1,"")</f>
        <v>2026</v>
      </c>
      <c r="G4018" s="181" t="str">
        <f>MID(All_Opps[[#This Row],[Opportunity Name]],3,2)</f>
        <v>06</v>
      </c>
      <c r="H4018" s="181" t="str">
        <f>LEFT(All_Opps[[#This Row],[Opportunity Name]],7)</f>
        <v>2606 Ko</v>
      </c>
      <c r="I4018" s="181" t="str" cm="1">
        <f t="array" ref="I40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18" s="181" t="str">
        <f>YEAR(All_Opps[[#This Row],[Close_Date]])&amp;"-"&amp;TEXT(MONTH(All_Opps[[#This Row],[Close_Date]]),"00")</f>
        <v>2025-09</v>
      </c>
      <c r="K4018" s="182">
        <f>All_Opps[[#This Row],[Created Date2]]*1</f>
        <v>45893</v>
      </c>
      <c r="L4018" s="183">
        <f>YEAR(All_Opps[[#This Row],[Created_Date]])</f>
        <v>2025</v>
      </c>
      <c r="M4018" s="184">
        <f>WEEKNUM(All_Opps[[#This Row],[Created_Date]],16)</f>
        <v>35</v>
      </c>
      <c r="N4018" s="182">
        <f>All_Opps[[#This Row],[Close Date]]*1</f>
        <v>45913</v>
      </c>
      <c r="O4018" s="185">
        <f>YEAR(All_Opps[[#This Row],[Close_Date]])</f>
        <v>2025</v>
      </c>
      <c r="P4018" s="183">
        <f>MONTH(All_Opps[[#This Row],[Close Date]])</f>
        <v>9</v>
      </c>
      <c r="Q4018" s="181">
        <f>WEEKNUM(All_Opps[[#This Row],[Close Date]],1)</f>
        <v>37</v>
      </c>
      <c r="R401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18" s="5" t="s">
        <v>8348</v>
      </c>
      <c r="T4018" s="5" t="s">
        <v>8349</v>
      </c>
      <c r="U4018" s="14">
        <v>45913</v>
      </c>
      <c r="V4018" s="360" t="s">
        <v>18</v>
      </c>
      <c r="W4018" s="343">
        <v>84257</v>
      </c>
      <c r="X4018" s="5" t="s">
        <v>13</v>
      </c>
      <c r="Y4018" s="4" t="s">
        <v>1285</v>
      </c>
      <c r="Z4018" s="68">
        <v>45893</v>
      </c>
    </row>
    <row r="4019" spans="1:26" ht="12.75" x14ac:dyDescent="0.35">
      <c r="A40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4019" s="181" t="str">
        <f>IF(All_Opps[[#This Row],[WeekMod]]&lt;&gt;"",CONCATENATE(All_Opps[[#This Row],[Opp Year]],"-",TEXT(All_Opps[[#This Row],[WeekMod]],"00#")),"")</f>
        <v>2026-041</v>
      </c>
      <c r="C40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4019" s="181" t="str">
        <f>CONCATENATE(All_Opps[[#This Row],[Opp Year]],"-",TEXT(All_Opps[[#This Row],[Week]],"00#"))</f>
        <v>2026-041</v>
      </c>
      <c r="E4019" s="181">
        <f>IFERROR(VALUE(RIGHT(All_Opps[[#This Row],[Opportunity Name]],2)),"")</f>
        <v>4</v>
      </c>
      <c r="F4019" s="181">
        <f>IFERROR(("20"&amp;LEFT(All_Opps[[#This Row],[Opportunity Name]],2))*1,"")</f>
        <v>2026</v>
      </c>
      <c r="G4019" s="181" t="str">
        <f>MID(All_Opps[[#This Row],[Opportunity Name]],3,2)</f>
        <v>01</v>
      </c>
      <c r="H4019" s="181" t="str">
        <f>LEFT(All_Opps[[#This Row],[Opportunity Name]],7)</f>
        <v>2601-06</v>
      </c>
      <c r="I4019" s="181" t="str" cm="1">
        <f t="array" ref="I40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19" s="181" t="str">
        <f>YEAR(All_Opps[[#This Row],[Close_Date]])&amp;"-"&amp;TEXT(MONTH(All_Opps[[#This Row],[Close_Date]]),"00")</f>
        <v>2025-10</v>
      </c>
      <c r="K4019" s="182">
        <f>All_Opps[[#This Row],[Created Date2]]*1</f>
        <v>45904</v>
      </c>
      <c r="L4019" s="183">
        <f>YEAR(All_Opps[[#This Row],[Created_Date]])</f>
        <v>2025</v>
      </c>
      <c r="M4019" s="184">
        <f>WEEKNUM(All_Opps[[#This Row],[Created_Date]],16)</f>
        <v>36</v>
      </c>
      <c r="N4019" s="182">
        <f>All_Opps[[#This Row],[Close Date]]*1</f>
        <v>45938</v>
      </c>
      <c r="O4019" s="185">
        <f>YEAR(All_Opps[[#This Row],[Close_Date]])</f>
        <v>2025</v>
      </c>
      <c r="P4019" s="183">
        <f>MONTH(All_Opps[[#This Row],[Close Date]])</f>
        <v>10</v>
      </c>
      <c r="Q4019" s="181">
        <f>WEEKNUM(All_Opps[[#This Row],[Close Date]],1)</f>
        <v>41</v>
      </c>
      <c r="R401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119</v>
      </c>
      <c r="S4019" s="5" t="s">
        <v>8350</v>
      </c>
      <c r="T4019" s="5" t="s">
        <v>8351</v>
      </c>
      <c r="U4019" s="14">
        <v>45938</v>
      </c>
      <c r="V4019" s="360" t="s">
        <v>19</v>
      </c>
      <c r="W4019" s="343">
        <v>103703</v>
      </c>
      <c r="X4019" s="5" t="s">
        <v>12</v>
      </c>
      <c r="Y4019" s="4" t="s">
        <v>328</v>
      </c>
      <c r="Z4019" s="68">
        <v>45904</v>
      </c>
    </row>
    <row r="4020" spans="1:26" ht="12.75" x14ac:dyDescent="0.35">
      <c r="A402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4020" s="181" t="str">
        <f>IF(All_Opps[[#This Row],[WeekMod]]&lt;&gt;"",CONCATENATE(All_Opps[[#This Row],[Opp Year]],"-",TEXT(All_Opps[[#This Row],[WeekMod]],"00#")),"")</f>
        <v>2026-040</v>
      </c>
      <c r="C40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4020" s="181" t="str">
        <f>CONCATENATE(All_Opps[[#This Row],[Opp Year]],"-",TEXT(All_Opps[[#This Row],[Week]],"00#"))</f>
        <v>2026-040</v>
      </c>
      <c r="E4020" s="181">
        <f>IFERROR(VALUE(RIGHT(All_Opps[[#This Row],[Opportunity Name]],2)),"")</f>
        <v>6</v>
      </c>
      <c r="F4020" s="181">
        <f>IFERROR(("20"&amp;LEFT(All_Opps[[#This Row],[Opportunity Name]],2))*1,"")</f>
        <v>2026</v>
      </c>
      <c r="G4020" s="181" t="str">
        <f>MID(All_Opps[[#This Row],[Opportunity Name]],3,2)</f>
        <v>06</v>
      </c>
      <c r="H4020" s="181" t="str">
        <f>LEFT(All_Opps[[#This Row],[Opportunity Name]],7)</f>
        <v>2606-10</v>
      </c>
      <c r="I4020" s="181" t="str" cm="1">
        <f t="array" ref="I40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20" s="181" t="str">
        <f>YEAR(All_Opps[[#This Row],[Close_Date]])&amp;"-"&amp;TEXT(MONTH(All_Opps[[#This Row],[Close_Date]]),"00")</f>
        <v>2025-09</v>
      </c>
      <c r="K4020" s="182">
        <f>All_Opps[[#This Row],[Created Date2]]*1</f>
        <v>45919</v>
      </c>
      <c r="L4020" s="183">
        <f>YEAR(All_Opps[[#This Row],[Created_Date]])</f>
        <v>2025</v>
      </c>
      <c r="M4020" s="184">
        <f>WEEKNUM(All_Opps[[#This Row],[Created_Date]],16)</f>
        <v>38</v>
      </c>
      <c r="N4020" s="182">
        <f>All_Opps[[#This Row],[Close Date]]*1</f>
        <v>45930</v>
      </c>
      <c r="O4020" s="185">
        <f>YEAR(All_Opps[[#This Row],[Close_Date]])</f>
        <v>2025</v>
      </c>
      <c r="P4020" s="183">
        <f>MONTH(All_Opps[[#This Row],[Close Date]])</f>
        <v>9</v>
      </c>
      <c r="Q4020" s="181">
        <f>WEEKNUM(All_Opps[[#This Row],[Close Date]],1)</f>
        <v>40</v>
      </c>
      <c r="R402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255</v>
      </c>
      <c r="S4020" s="5" t="s">
        <v>8352</v>
      </c>
      <c r="T4020" s="5" t="s">
        <v>8353</v>
      </c>
      <c r="U4020" s="14">
        <v>45930</v>
      </c>
      <c r="V4020" s="360" t="s">
        <v>19</v>
      </c>
      <c r="W4020" s="343">
        <v>384978</v>
      </c>
      <c r="X4020" s="5" t="s">
        <v>161</v>
      </c>
      <c r="Y4020" s="4" t="s">
        <v>328</v>
      </c>
      <c r="Z4020" s="68">
        <v>45919</v>
      </c>
    </row>
    <row r="4021" spans="1:26" ht="12.75" x14ac:dyDescent="0.35">
      <c r="A4021" s="2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4021" s="236" t="str">
        <f>IF(All_Opps[[#This Row],[WeekMod]]&lt;&gt;"",CONCATENATE(All_Opps[[#This Row],[Opp Year]],"-",TEXT(All_Opps[[#This Row],[WeekMod]],"00#")),"")</f>
        <v>2026-043</v>
      </c>
      <c r="C4021" s="2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4021" s="236" t="str">
        <f>CONCATENATE(All_Opps[[#This Row],[Opp Year]],"-",TEXT(All_Opps[[#This Row],[Week]],"00#"))</f>
        <v>2026-043</v>
      </c>
      <c r="E4021" s="236">
        <f>IFERROR(VALUE(RIGHT(All_Opps[[#This Row],[Opportunity Name]],2)),"")</f>
        <v>2</v>
      </c>
      <c r="F4021" s="236">
        <f>IFERROR(("20"&amp;LEFT(All_Opps[[#This Row],[Opportunity Name]],2))*1,"")</f>
        <v>2026</v>
      </c>
      <c r="G4021" s="236" t="str">
        <f>MID(All_Opps[[#This Row],[Opportunity Name]],3,2)</f>
        <v>08</v>
      </c>
      <c r="H4021" s="236" t="str">
        <f>LEFT(All_Opps[[#This Row],[Opportunity Name]],7)</f>
        <v>2608-07</v>
      </c>
      <c r="I4021" s="236" t="str" cm="1">
        <f t="array" ref="I40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21" s="236" t="str">
        <f>YEAR(All_Opps[[#This Row],[Close_Date]])&amp;"-"&amp;TEXT(MONTH(All_Opps[[#This Row],[Close_Date]]),"00")</f>
        <v>2025-10</v>
      </c>
      <c r="K4021" s="237">
        <f>All_Opps[[#This Row],[Created Date2]]*1</f>
        <v>45941</v>
      </c>
      <c r="L4021" s="238">
        <f>YEAR(All_Opps[[#This Row],[Created_Date]])</f>
        <v>2025</v>
      </c>
      <c r="M4021" s="239">
        <f>WEEKNUM(All_Opps[[#This Row],[Created_Date]],16)</f>
        <v>42</v>
      </c>
      <c r="N4021" s="237">
        <f>All_Opps[[#This Row],[Close Date]]*1</f>
        <v>45949</v>
      </c>
      <c r="O4021" s="240">
        <f>YEAR(All_Opps[[#This Row],[Close_Date]])</f>
        <v>2025</v>
      </c>
      <c r="P4021" s="238">
        <f>MONTH(All_Opps[[#This Row],[Close Date]])</f>
        <v>10</v>
      </c>
      <c r="Q4021" s="236">
        <f>WEEKNUM(All_Opps[[#This Row],[Close Date]],1)</f>
        <v>43</v>
      </c>
      <c r="R4021" s="2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294</v>
      </c>
      <c r="S4021" s="28" t="s">
        <v>8354</v>
      </c>
      <c r="T4021" s="28" t="s">
        <v>8355</v>
      </c>
      <c r="U4021" s="76">
        <v>45949</v>
      </c>
      <c r="V4021" s="358" t="s">
        <v>19</v>
      </c>
      <c r="W4021" s="29">
        <v>426325</v>
      </c>
      <c r="X4021" s="28" t="s">
        <v>11</v>
      </c>
      <c r="Y4021" s="28" t="s">
        <v>328</v>
      </c>
      <c r="Z4021" s="76">
        <v>45941</v>
      </c>
    </row>
    <row r="4022" spans="1:26" ht="12.75" x14ac:dyDescent="0.35">
      <c r="A40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4022" s="181" t="str">
        <f>IF(All_Opps[[#This Row],[WeekMod]]&lt;&gt;"",CONCATENATE(All_Opps[[#This Row],[Opp Year]],"-",TEXT(All_Opps[[#This Row],[WeekMod]],"00#")),"")</f>
        <v>2026-041</v>
      </c>
      <c r="C40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4022" s="181" t="str">
        <f>CONCATENATE(All_Opps[[#This Row],[Opp Year]],"-",TEXT(All_Opps[[#This Row],[Week]],"00#"))</f>
        <v>2026-041</v>
      </c>
      <c r="E4022" s="181">
        <f>IFERROR(VALUE(RIGHT(All_Opps[[#This Row],[Opportunity Name]],2)),"")</f>
        <v>2</v>
      </c>
      <c r="F4022" s="181">
        <f>IFERROR(("20"&amp;LEFT(All_Opps[[#This Row],[Opportunity Name]],2))*1,"")</f>
        <v>2026</v>
      </c>
      <c r="G4022" s="181" t="str">
        <f>MID(All_Opps[[#This Row],[Opportunity Name]],3,2)</f>
        <v>01</v>
      </c>
      <c r="H4022" s="181" t="str">
        <f>LEFT(All_Opps[[#This Row],[Opportunity Name]],7)</f>
        <v>2601 Os</v>
      </c>
      <c r="I4022" s="181" t="str" cm="1">
        <f t="array" ref="I40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22" s="181" t="str">
        <f>YEAR(All_Opps[[#This Row],[Close_Date]])&amp;"-"&amp;TEXT(MONTH(All_Opps[[#This Row],[Close_Date]]),"00")</f>
        <v>2025-10</v>
      </c>
      <c r="K4022" s="182">
        <f>All_Opps[[#This Row],[Created Date2]]*1</f>
        <v>45930</v>
      </c>
      <c r="L4022" s="183">
        <f>YEAR(All_Opps[[#This Row],[Created_Date]])</f>
        <v>2025</v>
      </c>
      <c r="M4022" s="184">
        <f>WEEKNUM(All_Opps[[#This Row],[Created_Date]],16)</f>
        <v>40</v>
      </c>
      <c r="N4022" s="182">
        <f>All_Opps[[#This Row],[Close Date]]*1</f>
        <v>45936</v>
      </c>
      <c r="O4022" s="185">
        <f>YEAR(All_Opps[[#This Row],[Close_Date]])</f>
        <v>2025</v>
      </c>
      <c r="P4022" s="183">
        <f>MONTH(All_Opps[[#This Row],[Close Date]])</f>
        <v>10</v>
      </c>
      <c r="Q4022" s="181">
        <f>WEEKNUM(All_Opps[[#This Row],[Close Date]],1)</f>
        <v>41</v>
      </c>
      <c r="R40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22" s="5" t="s">
        <v>8356</v>
      </c>
      <c r="T4022" s="5" t="s">
        <v>8357</v>
      </c>
      <c r="U4022" s="14">
        <v>45936</v>
      </c>
      <c r="V4022" s="360" t="s">
        <v>18</v>
      </c>
      <c r="W4022" s="343">
        <v>32399</v>
      </c>
      <c r="X4022" s="5" t="s">
        <v>13</v>
      </c>
      <c r="Y4022" s="4" t="s">
        <v>1285</v>
      </c>
      <c r="Z4022" s="68">
        <v>45930</v>
      </c>
    </row>
    <row r="4023" spans="1:26" ht="12.75" x14ac:dyDescent="0.35">
      <c r="A402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4023" s="181" t="str">
        <f>IF(All_Opps[[#This Row],[WeekMod]]&lt;&gt;"",CONCATENATE(All_Opps[[#This Row],[Opp Year]],"-",TEXT(All_Opps[[#This Row],[WeekMod]],"00#")),"")</f>
        <v>2026-042</v>
      </c>
      <c r="C402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4023" s="181" t="str">
        <f>CONCATENATE(All_Opps[[#This Row],[Opp Year]],"-",TEXT(All_Opps[[#This Row],[Week]],"00#"))</f>
        <v>2026-042</v>
      </c>
      <c r="E4023" s="181">
        <f>IFERROR(VALUE(RIGHT(All_Opps[[#This Row],[Opportunity Name]],2)),"")</f>
        <v>2</v>
      </c>
      <c r="F4023" s="181">
        <f>IFERROR(("20"&amp;LEFT(All_Opps[[#This Row],[Opportunity Name]],2))*1,"")</f>
        <v>2026</v>
      </c>
      <c r="G4023" s="181" t="str">
        <f>MID(All_Opps[[#This Row],[Opportunity Name]],3,2)</f>
        <v>04</v>
      </c>
      <c r="H4023" s="181" t="str">
        <f>LEFT(All_Opps[[#This Row],[Opportunity Name]],7)</f>
        <v>2604-06</v>
      </c>
      <c r="I4023" s="181" t="str" cm="1">
        <f t="array" ref="I40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23" s="181" t="str">
        <f>YEAR(All_Opps[[#This Row],[Close_Date]])&amp;"-"&amp;TEXT(MONTH(All_Opps[[#This Row],[Close_Date]]),"00")</f>
        <v>2025-10</v>
      </c>
      <c r="K4023" s="182">
        <f>All_Opps[[#This Row],[Created Date2]]*1</f>
        <v>45944</v>
      </c>
      <c r="L4023" s="183">
        <f>YEAR(All_Opps[[#This Row],[Created_Date]])</f>
        <v>2025</v>
      </c>
      <c r="M4023" s="184">
        <f>WEEKNUM(All_Opps[[#This Row],[Created_Date]],16)</f>
        <v>42</v>
      </c>
      <c r="N4023" s="182">
        <f>All_Opps[[#This Row],[Close Date]]*1</f>
        <v>45948</v>
      </c>
      <c r="O4023" s="185">
        <f>YEAR(All_Opps[[#This Row],[Close_Date]])</f>
        <v>2025</v>
      </c>
      <c r="P4023" s="183">
        <f>MONTH(All_Opps[[#This Row],[Close Date]])</f>
        <v>10</v>
      </c>
      <c r="Q4023" s="181">
        <f>WEEKNUM(All_Opps[[#This Row],[Close Date]],1)</f>
        <v>42</v>
      </c>
      <c r="R402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169</v>
      </c>
      <c r="S4023" s="4" t="s">
        <v>8358</v>
      </c>
      <c r="T4023" s="4" t="s">
        <v>8359</v>
      </c>
      <c r="U4023" s="68">
        <v>45948</v>
      </c>
      <c r="V4023" s="347" t="s">
        <v>19</v>
      </c>
      <c r="W4023" s="341">
        <v>54289</v>
      </c>
      <c r="X4023" s="4" t="s">
        <v>12</v>
      </c>
      <c r="Y4023" s="4" t="s">
        <v>328</v>
      </c>
      <c r="Z4023" s="68">
        <v>45944</v>
      </c>
    </row>
    <row r="4024" spans="1:26" ht="12.75" x14ac:dyDescent="0.35">
      <c r="A402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4024" s="181" t="str">
        <f>IF(All_Opps[[#This Row],[WeekMod]]&lt;&gt;"",CONCATENATE(All_Opps[[#This Row],[Opp Year]],"-",TEXT(All_Opps[[#This Row],[WeekMod]],"00#")),"")</f>
        <v>2026-040</v>
      </c>
      <c r="C402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4024" s="181" t="str">
        <f>CONCATENATE(All_Opps[[#This Row],[Opp Year]],"-",TEXT(All_Opps[[#This Row],[Week]],"00#"))</f>
        <v>2026-040</v>
      </c>
      <c r="E4024" s="181">
        <f>IFERROR(VALUE(RIGHT(All_Opps[[#This Row],[Opportunity Name]],2)),"")</f>
        <v>2</v>
      </c>
      <c r="F4024" s="181">
        <f>IFERROR(("20"&amp;LEFT(All_Opps[[#This Row],[Opportunity Name]],2))*1,"")</f>
        <v>2026</v>
      </c>
      <c r="G4024" s="181" t="str">
        <f>MID(All_Opps[[#This Row],[Opportunity Name]],3,2)</f>
        <v>08</v>
      </c>
      <c r="H4024" s="181" t="str">
        <f>LEFT(All_Opps[[#This Row],[Opportunity Name]],7)</f>
        <v>2608-07</v>
      </c>
      <c r="I4024" s="181" t="str" cm="1">
        <f t="array" ref="I40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24" s="181" t="str">
        <f>YEAR(All_Opps[[#This Row],[Close_Date]])&amp;"-"&amp;TEXT(MONTH(All_Opps[[#This Row],[Close_Date]]),"00")</f>
        <v>2025-09</v>
      </c>
      <c r="K4024" s="182">
        <f>All_Opps[[#This Row],[Created Date2]]*1</f>
        <v>45930</v>
      </c>
      <c r="L4024" s="183">
        <f>YEAR(All_Opps[[#This Row],[Created_Date]])</f>
        <v>2025</v>
      </c>
      <c r="M4024" s="184">
        <f>WEEKNUM(All_Opps[[#This Row],[Created_Date]],16)</f>
        <v>40</v>
      </c>
      <c r="N4024" s="182">
        <f>All_Opps[[#This Row],[Close Date]]*1</f>
        <v>45930</v>
      </c>
      <c r="O4024" s="185">
        <f>YEAR(All_Opps[[#This Row],[Close_Date]])</f>
        <v>2025</v>
      </c>
      <c r="P4024" s="183">
        <f>MONTH(All_Opps[[#This Row],[Close Date]])</f>
        <v>9</v>
      </c>
      <c r="Q4024" s="181">
        <f>WEEKNUM(All_Opps[[#This Row],[Close Date]],1)</f>
        <v>40</v>
      </c>
      <c r="R402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305</v>
      </c>
      <c r="S4024" s="5" t="s">
        <v>8360</v>
      </c>
      <c r="T4024" s="5" t="s">
        <v>8361</v>
      </c>
      <c r="U4024" s="14">
        <v>45930</v>
      </c>
      <c r="V4024" s="360" t="s">
        <v>19</v>
      </c>
      <c r="W4024" s="343">
        <v>303178</v>
      </c>
      <c r="X4024" s="5" t="s">
        <v>13</v>
      </c>
      <c r="Y4024" s="4" t="s">
        <v>1285</v>
      </c>
      <c r="Z4024" s="68">
        <v>45930</v>
      </c>
    </row>
    <row r="4025" spans="1:26" ht="12.75" x14ac:dyDescent="0.35">
      <c r="A40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4025" s="181" t="str">
        <f>IF(All_Opps[[#This Row],[WeekMod]]&lt;&gt;"",CONCATENATE(All_Opps[[#This Row],[Opp Year]],"-",TEXT(All_Opps[[#This Row],[WeekMod]],"00#")),"")</f>
        <v>2026-042</v>
      </c>
      <c r="C40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4025" s="181" t="str">
        <f>CONCATENATE(All_Opps[[#This Row],[Opp Year]],"-",TEXT(All_Opps[[#This Row],[Week]],"00#"))</f>
        <v>2026-042</v>
      </c>
      <c r="E4025" s="181">
        <f>IFERROR(VALUE(RIGHT(All_Opps[[#This Row],[Opportunity Name]],2)),"")</f>
        <v>2</v>
      </c>
      <c r="F4025" s="181">
        <f>IFERROR(("20"&amp;LEFT(All_Opps[[#This Row],[Opportunity Name]],2))*1,"")</f>
        <v>2026</v>
      </c>
      <c r="G4025" s="181" t="str">
        <f>MID(All_Opps[[#This Row],[Opportunity Name]],3,2)</f>
        <v>04</v>
      </c>
      <c r="H4025" s="181" t="str">
        <f>LEFT(All_Opps[[#This Row],[Opportunity Name]],7)</f>
        <v>2604-06</v>
      </c>
      <c r="I4025" s="181" t="str" cm="1">
        <f t="array" ref="I40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25" s="181" t="str">
        <f>YEAR(All_Opps[[#This Row],[Close_Date]])&amp;"-"&amp;TEXT(MONTH(All_Opps[[#This Row],[Close_Date]]),"00")</f>
        <v>2025-10</v>
      </c>
      <c r="K4025" s="182">
        <f>All_Opps[[#This Row],[Created Date2]]*1</f>
        <v>45928</v>
      </c>
      <c r="L4025" s="183">
        <f>YEAR(All_Opps[[#This Row],[Created_Date]])</f>
        <v>2025</v>
      </c>
      <c r="M4025" s="184">
        <f>WEEKNUM(All_Opps[[#This Row],[Created_Date]],16)</f>
        <v>40</v>
      </c>
      <c r="N4025" s="182">
        <f>All_Opps[[#This Row],[Close Date]]*1</f>
        <v>45943</v>
      </c>
      <c r="O4025" s="185">
        <f>YEAR(All_Opps[[#This Row],[Close_Date]])</f>
        <v>2025</v>
      </c>
      <c r="P4025" s="183">
        <f>MONTH(All_Opps[[#This Row],[Close Date]])</f>
        <v>10</v>
      </c>
      <c r="Q4025" s="181">
        <f>WEEKNUM(All_Opps[[#This Row],[Close Date]],1)</f>
        <v>42</v>
      </c>
      <c r="R402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185</v>
      </c>
      <c r="S4025" s="5" t="s">
        <v>8362</v>
      </c>
      <c r="T4025" s="5" t="s">
        <v>8363</v>
      </c>
      <c r="U4025" s="14">
        <v>45943</v>
      </c>
      <c r="V4025" s="360" t="s">
        <v>19</v>
      </c>
      <c r="W4025" s="343">
        <v>47811</v>
      </c>
      <c r="X4025" s="5" t="s">
        <v>13</v>
      </c>
      <c r="Y4025" s="4" t="s">
        <v>328</v>
      </c>
      <c r="Z4025" s="68">
        <v>45928</v>
      </c>
    </row>
    <row r="4026" spans="1:26" ht="12.75" x14ac:dyDescent="0.35">
      <c r="A402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4026" s="181" t="str">
        <f>IF(All_Opps[[#This Row],[WeekMod]]&lt;&gt;"",CONCATENATE(All_Opps[[#This Row],[Opp Year]],"-",TEXT(All_Opps[[#This Row],[WeekMod]],"00#")),"")</f>
        <v>2026-038</v>
      </c>
      <c r="C402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4026" s="181" t="str">
        <f>CONCATENATE(All_Opps[[#This Row],[Opp Year]],"-",TEXT(All_Opps[[#This Row],[Week]],"00#"))</f>
        <v>2026-038</v>
      </c>
      <c r="E4026" s="181">
        <f>IFERROR(VALUE(RIGHT(All_Opps[[#This Row],[Opportunity Name]],2)),"")</f>
        <v>2</v>
      </c>
      <c r="F4026" s="181">
        <f>IFERROR(("20"&amp;LEFT(All_Opps[[#This Row],[Opportunity Name]],2))*1,"")</f>
        <v>2026</v>
      </c>
      <c r="G4026" s="181" t="str">
        <f>MID(All_Opps[[#This Row],[Opportunity Name]],3,2)</f>
        <v>08</v>
      </c>
      <c r="H4026" s="181" t="str">
        <f>LEFT(All_Opps[[#This Row],[Opportunity Name]],7)</f>
        <v>2608-07</v>
      </c>
      <c r="I4026" s="181" t="str" cm="1">
        <f t="array" ref="I40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26" s="181" t="str">
        <f>YEAR(All_Opps[[#This Row],[Close_Date]])&amp;"-"&amp;TEXT(MONTH(All_Opps[[#This Row],[Close_Date]]),"00")</f>
        <v>2025-09</v>
      </c>
      <c r="K4026" s="182">
        <f>All_Opps[[#This Row],[Created Date2]]*1</f>
        <v>45911</v>
      </c>
      <c r="L4026" s="183">
        <f>YEAR(All_Opps[[#This Row],[Created_Date]])</f>
        <v>2025</v>
      </c>
      <c r="M4026" s="184">
        <f>WEEKNUM(All_Opps[[#This Row],[Created_Date]],16)</f>
        <v>37</v>
      </c>
      <c r="N4026" s="182">
        <f>All_Opps[[#This Row],[Close Date]]*1</f>
        <v>45917</v>
      </c>
      <c r="O4026" s="185">
        <f>YEAR(All_Opps[[#This Row],[Close_Date]])</f>
        <v>2025</v>
      </c>
      <c r="P4026" s="183">
        <f>MONTH(All_Opps[[#This Row],[Close Date]])</f>
        <v>9</v>
      </c>
      <c r="Q4026" s="181">
        <f>WEEKNUM(All_Opps[[#This Row],[Close Date]],1)</f>
        <v>38</v>
      </c>
      <c r="R402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324</v>
      </c>
      <c r="S4026" s="4" t="s">
        <v>8364</v>
      </c>
      <c r="T4026" s="4" t="s">
        <v>8365</v>
      </c>
      <c r="U4026" s="68">
        <v>45917</v>
      </c>
      <c r="V4026" s="347" t="s">
        <v>19</v>
      </c>
      <c r="W4026" s="341">
        <v>279065</v>
      </c>
      <c r="X4026" s="4" t="s">
        <v>181</v>
      </c>
      <c r="Y4026" s="4" t="s">
        <v>328</v>
      </c>
      <c r="Z4026" s="68">
        <v>45911</v>
      </c>
    </row>
    <row r="4027" spans="1:26" ht="12.75" x14ac:dyDescent="0.35">
      <c r="A40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4027" s="181" t="str">
        <f>IF(All_Opps[[#This Row],[WeekMod]]&lt;&gt;"",CONCATENATE(All_Opps[[#This Row],[Opp Year]],"-",TEXT(All_Opps[[#This Row],[WeekMod]],"00#")),"")</f>
        <v>2026-042</v>
      </c>
      <c r="C40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4027" s="181" t="str">
        <f>CONCATENATE(All_Opps[[#This Row],[Opp Year]],"-",TEXT(All_Opps[[#This Row],[Week]],"00#"))</f>
        <v>2026-042</v>
      </c>
      <c r="E4027" s="181">
        <f>IFERROR(VALUE(RIGHT(All_Opps[[#This Row],[Opportunity Name]],2)),"")</f>
        <v>2</v>
      </c>
      <c r="F4027" s="181">
        <f>IFERROR(("20"&amp;LEFT(All_Opps[[#This Row],[Opportunity Name]],2))*1,"")</f>
        <v>2026</v>
      </c>
      <c r="G4027" s="181" t="str">
        <f>MID(All_Opps[[#This Row],[Opportunity Name]],3,2)</f>
        <v>08</v>
      </c>
      <c r="H4027" s="181" t="str">
        <f>LEFT(All_Opps[[#This Row],[Opportunity Name]],7)</f>
        <v>2608-09</v>
      </c>
      <c r="I4027" s="181" t="str" cm="1">
        <f t="array" ref="I40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27" s="181" t="str">
        <f>YEAR(All_Opps[[#This Row],[Close_Date]])&amp;"-"&amp;TEXT(MONTH(All_Opps[[#This Row],[Close_Date]]),"00")</f>
        <v>2025-10</v>
      </c>
      <c r="K4027" s="182">
        <f>All_Opps[[#This Row],[Created Date2]]*1</f>
        <v>45947</v>
      </c>
      <c r="L4027" s="183">
        <f>YEAR(All_Opps[[#This Row],[Created_Date]])</f>
        <v>2025</v>
      </c>
      <c r="M4027" s="184">
        <f>WEEKNUM(All_Opps[[#This Row],[Created_Date]],16)</f>
        <v>42</v>
      </c>
      <c r="N4027" s="182">
        <f>All_Opps[[#This Row],[Close Date]]*1</f>
        <v>45948</v>
      </c>
      <c r="O4027" s="185">
        <f>YEAR(All_Opps[[#This Row],[Close_Date]])</f>
        <v>2025</v>
      </c>
      <c r="P4027" s="183">
        <f>MONTH(All_Opps[[#This Row],[Close Date]])</f>
        <v>10</v>
      </c>
      <c r="Q4027" s="181">
        <f>WEEKNUM(All_Opps[[#This Row],[Close Date]],1)</f>
        <v>42</v>
      </c>
      <c r="R402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288</v>
      </c>
      <c r="S4027" s="5" t="s">
        <v>8366</v>
      </c>
      <c r="T4027" s="5" t="s">
        <v>8367</v>
      </c>
      <c r="U4027" s="14">
        <v>45948</v>
      </c>
      <c r="V4027" s="360" t="s">
        <v>19</v>
      </c>
      <c r="W4027" s="343">
        <v>262741</v>
      </c>
      <c r="X4027" s="5" t="s">
        <v>15</v>
      </c>
      <c r="Y4027" s="4" t="s">
        <v>1285</v>
      </c>
      <c r="Z4027" s="68">
        <v>45947</v>
      </c>
    </row>
    <row r="4028" spans="1:26" ht="12.75" x14ac:dyDescent="0.35">
      <c r="A4028" s="2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4028" s="236" t="str">
        <f>IF(All_Opps[[#This Row],[WeekMod]]&lt;&gt;"",CONCATENATE(All_Opps[[#This Row],[Opp Year]],"-",TEXT(All_Opps[[#This Row],[WeekMod]],"00#")),"")</f>
        <v>2026-037</v>
      </c>
      <c r="C4028" s="2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4028" s="236" t="str">
        <f>CONCATENATE(All_Opps[[#This Row],[Opp Year]],"-",TEXT(All_Opps[[#This Row],[Week]],"00#"))</f>
        <v>2026-037</v>
      </c>
      <c r="E4028" s="236">
        <f>IFERROR(VALUE(RIGHT(All_Opps[[#This Row],[Opportunity Name]],2)),"")</f>
        <v>2</v>
      </c>
      <c r="F4028" s="236">
        <f>IFERROR(("20"&amp;LEFT(All_Opps[[#This Row],[Opportunity Name]],2))*1,"")</f>
        <v>2026</v>
      </c>
      <c r="G4028" s="236" t="str">
        <f>MID(All_Opps[[#This Row],[Opportunity Name]],3,2)</f>
        <v>08</v>
      </c>
      <c r="H4028" s="236" t="str">
        <f>LEFT(All_Opps[[#This Row],[Opportunity Name]],7)</f>
        <v>2608-07</v>
      </c>
      <c r="I4028" s="236" t="str" cm="1">
        <f t="array" ref="I40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28" s="236" t="str">
        <f>YEAR(All_Opps[[#This Row],[Close_Date]])&amp;"-"&amp;TEXT(MONTH(All_Opps[[#This Row],[Close_Date]]),"00")</f>
        <v>2025-09</v>
      </c>
      <c r="K4028" s="237">
        <f>All_Opps[[#This Row],[Created Date2]]*1</f>
        <v>45903</v>
      </c>
      <c r="L4028" s="238">
        <f>YEAR(All_Opps[[#This Row],[Created_Date]])</f>
        <v>2025</v>
      </c>
      <c r="M4028" s="239">
        <f>WEEKNUM(All_Opps[[#This Row],[Created_Date]],16)</f>
        <v>36</v>
      </c>
      <c r="N4028" s="237">
        <f>All_Opps[[#This Row],[Close Date]]*1</f>
        <v>45907</v>
      </c>
      <c r="O4028" s="240">
        <f>YEAR(All_Opps[[#This Row],[Close_Date]])</f>
        <v>2025</v>
      </c>
      <c r="P4028" s="238">
        <f>MONTH(All_Opps[[#This Row],[Close Date]])</f>
        <v>9</v>
      </c>
      <c r="Q4028" s="236">
        <f>WEEKNUM(All_Opps[[#This Row],[Close Date]],1)</f>
        <v>37</v>
      </c>
      <c r="R4028" s="2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332</v>
      </c>
      <c r="S4028" s="28" t="s">
        <v>8368</v>
      </c>
      <c r="T4028" s="28" t="s">
        <v>8369</v>
      </c>
      <c r="U4028" s="76">
        <v>45907</v>
      </c>
      <c r="V4028" s="358" t="s">
        <v>19</v>
      </c>
      <c r="W4028" s="29">
        <v>420566</v>
      </c>
      <c r="X4028" s="28" t="s">
        <v>13</v>
      </c>
      <c r="Y4028" s="28" t="s">
        <v>328</v>
      </c>
      <c r="Z4028" s="76">
        <v>45903</v>
      </c>
    </row>
    <row r="4029" spans="1:26" ht="12.75" x14ac:dyDescent="0.35">
      <c r="A4029" s="2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4029" s="236" t="str">
        <f>IF(All_Opps[[#This Row],[WeekMod]]&lt;&gt;"",CONCATENATE(All_Opps[[#This Row],[Opp Year]],"-",TEXT(All_Opps[[#This Row],[WeekMod]],"00#")),"")</f>
        <v>2026-043</v>
      </c>
      <c r="C4029" s="2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4029" s="236" t="str">
        <f>CONCATENATE(All_Opps[[#This Row],[Opp Year]],"-",TEXT(All_Opps[[#This Row],[Week]],"00#"))</f>
        <v>2026-043</v>
      </c>
      <c r="E4029" s="236">
        <f>IFERROR(VALUE(RIGHT(All_Opps[[#This Row],[Opportunity Name]],2)),"")</f>
        <v>2</v>
      </c>
      <c r="F4029" s="236">
        <f>IFERROR(("20"&amp;LEFT(All_Opps[[#This Row],[Opportunity Name]],2))*1,"")</f>
        <v>2026</v>
      </c>
      <c r="G4029" s="236" t="str">
        <f>MID(All_Opps[[#This Row],[Opportunity Name]],3,2)</f>
        <v>08</v>
      </c>
      <c r="H4029" s="236" t="str">
        <f>LEFT(All_Opps[[#This Row],[Opportunity Name]],7)</f>
        <v>2608 Tr</v>
      </c>
      <c r="I4029" s="236" t="str" cm="1">
        <f t="array" ref="I40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29" s="236" t="str">
        <f>YEAR(All_Opps[[#This Row],[Close_Date]])&amp;"-"&amp;TEXT(MONTH(All_Opps[[#This Row],[Close_Date]]),"00")</f>
        <v>2025-10</v>
      </c>
      <c r="K4029" s="237">
        <f>All_Opps[[#This Row],[Created Date2]]*1</f>
        <v>45941</v>
      </c>
      <c r="L4029" s="238">
        <f>YEAR(All_Opps[[#This Row],[Created_Date]])</f>
        <v>2025</v>
      </c>
      <c r="M4029" s="239">
        <f>WEEKNUM(All_Opps[[#This Row],[Created_Date]],16)</f>
        <v>42</v>
      </c>
      <c r="N4029" s="237">
        <f>All_Opps[[#This Row],[Close Date]]*1</f>
        <v>45951</v>
      </c>
      <c r="O4029" s="240">
        <f>YEAR(All_Opps[[#This Row],[Close_Date]])</f>
        <v>2025</v>
      </c>
      <c r="P4029" s="238">
        <f>MONTH(All_Opps[[#This Row],[Close Date]])</f>
        <v>10</v>
      </c>
      <c r="Q4029" s="236">
        <f>WEEKNUM(All_Opps[[#This Row],[Close Date]],1)</f>
        <v>43</v>
      </c>
      <c r="R4029" s="2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29" s="28" t="s">
        <v>8370</v>
      </c>
      <c r="T4029" s="28" t="s">
        <v>8371</v>
      </c>
      <c r="U4029" s="76">
        <v>45951</v>
      </c>
      <c r="V4029" s="358" t="s">
        <v>18</v>
      </c>
      <c r="W4029" s="29">
        <v>50485</v>
      </c>
      <c r="X4029" s="28" t="s">
        <v>5</v>
      </c>
      <c r="Y4029" s="28" t="s">
        <v>1285</v>
      </c>
      <c r="Z4029" s="76">
        <v>45941</v>
      </c>
    </row>
    <row r="4030" spans="1:26" ht="12.75" x14ac:dyDescent="0.35">
      <c r="A4030" s="2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4030" s="236" t="str">
        <f>IF(All_Opps[[#This Row],[WeekMod]]&lt;&gt;"",CONCATENATE(All_Opps[[#This Row],[Opp Year]],"-",TEXT(All_Opps[[#This Row],[WeekMod]],"00#")),"")</f>
        <v>2026-042</v>
      </c>
      <c r="C4030" s="2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4030" s="236" t="str">
        <f>CONCATENATE(All_Opps[[#This Row],[Opp Year]],"-",TEXT(All_Opps[[#This Row],[Week]],"00#"))</f>
        <v>2026-042</v>
      </c>
      <c r="E4030" s="236">
        <f>IFERROR(VALUE(RIGHT(All_Opps[[#This Row],[Opportunity Name]],2)),"")</f>
        <v>4</v>
      </c>
      <c r="F4030" s="236">
        <f>IFERROR(("20"&amp;LEFT(All_Opps[[#This Row],[Opportunity Name]],2))*1,"")</f>
        <v>2026</v>
      </c>
      <c r="G4030" s="236" t="str">
        <f>MID(All_Opps[[#This Row],[Opportunity Name]],3,2)</f>
        <v>08</v>
      </c>
      <c r="H4030" s="236" t="str">
        <f>LEFT(All_Opps[[#This Row],[Opportunity Name]],7)</f>
        <v>2608 Ya</v>
      </c>
      <c r="I4030" s="236" t="str" cm="1">
        <f t="array" ref="I40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30" s="236" t="str">
        <f>YEAR(All_Opps[[#This Row],[Close_Date]])&amp;"-"&amp;TEXT(MONTH(All_Opps[[#This Row],[Close_Date]]),"00")</f>
        <v>2025-10</v>
      </c>
      <c r="K4030" s="237">
        <f>All_Opps[[#This Row],[Created Date2]]*1</f>
        <v>45932</v>
      </c>
      <c r="L4030" s="238">
        <f>YEAR(All_Opps[[#This Row],[Created_Date]])</f>
        <v>2025</v>
      </c>
      <c r="M4030" s="239">
        <f>WEEKNUM(All_Opps[[#This Row],[Created_Date]],16)</f>
        <v>40</v>
      </c>
      <c r="N4030" s="237">
        <f>All_Opps[[#This Row],[Close Date]]*1</f>
        <v>45942</v>
      </c>
      <c r="O4030" s="240">
        <f>YEAR(All_Opps[[#This Row],[Close_Date]])</f>
        <v>2025</v>
      </c>
      <c r="P4030" s="238">
        <f>MONTH(All_Opps[[#This Row],[Close Date]])</f>
        <v>10</v>
      </c>
      <c r="Q4030" s="236">
        <f>WEEKNUM(All_Opps[[#This Row],[Close Date]],1)</f>
        <v>42</v>
      </c>
      <c r="R4030" s="2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30" s="28" t="s">
        <v>8372</v>
      </c>
      <c r="T4030" s="28" t="s">
        <v>8373</v>
      </c>
      <c r="U4030" s="76">
        <v>45942</v>
      </c>
      <c r="V4030" s="358" t="s">
        <v>18</v>
      </c>
      <c r="W4030" s="29">
        <v>71803</v>
      </c>
      <c r="X4030" s="28" t="s">
        <v>161</v>
      </c>
      <c r="Y4030" s="28" t="s">
        <v>1285</v>
      </c>
      <c r="Z4030" s="76">
        <v>45932</v>
      </c>
    </row>
    <row r="4031" spans="1:26" ht="12.75" x14ac:dyDescent="0.35">
      <c r="A4031" s="27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4031" s="271" t="str">
        <f>IF(All_Opps[[#This Row],[WeekMod]]&lt;&gt;"",CONCATENATE(All_Opps[[#This Row],[Opp Year]],"-",TEXT(All_Opps[[#This Row],[WeekMod]],"00#")),"")</f>
        <v>2026-036</v>
      </c>
      <c r="C4031" s="27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4031" s="271" t="str">
        <f>CONCATENATE(All_Opps[[#This Row],[Opp Year]],"-",TEXT(All_Opps[[#This Row],[Week]],"00#"))</f>
        <v>2026-036</v>
      </c>
      <c r="E4031" s="271">
        <f>IFERROR(VALUE(RIGHT(All_Opps[[#This Row],[Opportunity Name]],2)),"")</f>
        <v>2</v>
      </c>
      <c r="F4031" s="271">
        <f>IFERROR(("20"&amp;LEFT(All_Opps[[#This Row],[Opportunity Name]],2))*1,"")</f>
        <v>2026</v>
      </c>
      <c r="G4031" s="271" t="str">
        <f>MID(All_Opps[[#This Row],[Opportunity Name]],3,2)</f>
        <v>01</v>
      </c>
      <c r="H4031" s="271" t="str">
        <f>LEFT(All_Opps[[#This Row],[Opportunity Name]],7)</f>
        <v>2601 Ra</v>
      </c>
      <c r="I4031" s="271" t="str" cm="1">
        <f t="array" ref="I40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31" s="271" t="str">
        <f>YEAR(All_Opps[[#This Row],[Close_Date]])&amp;"-"&amp;TEXT(MONTH(All_Opps[[#This Row],[Close_Date]]),"00")</f>
        <v>2025-09</v>
      </c>
      <c r="K4031" s="272">
        <f>All_Opps[[#This Row],[Created Date2]]*1</f>
        <v>45903</v>
      </c>
      <c r="L4031" s="273">
        <f>YEAR(All_Opps[[#This Row],[Created_Date]])</f>
        <v>2025</v>
      </c>
      <c r="M4031" s="274">
        <f>WEEKNUM(All_Opps[[#This Row],[Created_Date]],16)</f>
        <v>36</v>
      </c>
      <c r="N4031" s="272">
        <f>All_Opps[[#This Row],[Close Date]]*1</f>
        <v>45906</v>
      </c>
      <c r="O4031" s="275">
        <f>YEAR(All_Opps[[#This Row],[Close_Date]])</f>
        <v>2025</v>
      </c>
      <c r="P4031" s="273">
        <f>MONTH(All_Opps[[#This Row],[Close Date]])</f>
        <v>9</v>
      </c>
      <c r="Q4031" s="271">
        <f>WEEKNUM(All_Opps[[#This Row],[Close Date]],1)</f>
        <v>36</v>
      </c>
      <c r="R4031" s="27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31" s="96" t="s">
        <v>8374</v>
      </c>
      <c r="T4031" s="96" t="s">
        <v>8375</v>
      </c>
      <c r="U4031" s="97">
        <v>45906</v>
      </c>
      <c r="V4031" s="367" t="s">
        <v>18</v>
      </c>
      <c r="W4031" s="95">
        <v>30036</v>
      </c>
      <c r="X4031" s="96" t="s">
        <v>15</v>
      </c>
      <c r="Y4031" s="96" t="s">
        <v>1285</v>
      </c>
      <c r="Z4031" s="97">
        <v>45903</v>
      </c>
    </row>
    <row r="4032" spans="1:26" ht="12.75" x14ac:dyDescent="0.35">
      <c r="A40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4032" s="181" t="str">
        <f>IF(All_Opps[[#This Row],[WeekMod]]&lt;&gt;"",CONCATENATE(All_Opps[[#This Row],[Opp Year]],"-",TEXT(All_Opps[[#This Row],[WeekMod]],"00#")),"")</f>
        <v>2026-040</v>
      </c>
      <c r="C40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4032" s="181" t="str">
        <f>CONCATENATE(All_Opps[[#This Row],[Opp Year]],"-",TEXT(All_Opps[[#This Row],[Week]],"00#"))</f>
        <v>2026-040</v>
      </c>
      <c r="E4032" s="181">
        <f>IFERROR(VALUE(RIGHT(All_Opps[[#This Row],[Opportunity Name]],2)),"")</f>
        <v>2</v>
      </c>
      <c r="F4032" s="181">
        <f>IFERROR(("20"&amp;LEFT(All_Opps[[#This Row],[Opportunity Name]],2))*1,"")</f>
        <v>2026</v>
      </c>
      <c r="G4032" s="181" t="str">
        <f>MID(All_Opps[[#This Row],[Opportunity Name]],3,2)</f>
        <v>04</v>
      </c>
      <c r="H4032" s="181" t="str">
        <f>LEFT(All_Opps[[#This Row],[Opportunity Name]],7)</f>
        <v>2604-07</v>
      </c>
      <c r="I4032" s="181" t="str" cm="1">
        <f t="array" ref="I40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32" s="181" t="str">
        <f>YEAR(All_Opps[[#This Row],[Close_Date]])&amp;"-"&amp;TEXT(MONTH(All_Opps[[#This Row],[Close_Date]]),"00")</f>
        <v>2025-10</v>
      </c>
      <c r="K4032" s="182">
        <f>All_Opps[[#This Row],[Created Date2]]*1</f>
        <v>45928</v>
      </c>
      <c r="L4032" s="183">
        <f>YEAR(All_Opps[[#This Row],[Created_Date]])</f>
        <v>2025</v>
      </c>
      <c r="M4032" s="184">
        <f>WEEKNUM(All_Opps[[#This Row],[Created_Date]],16)</f>
        <v>40</v>
      </c>
      <c r="N4032" s="182">
        <f>All_Opps[[#This Row],[Close Date]]*1</f>
        <v>45933</v>
      </c>
      <c r="O4032" s="185">
        <f>YEAR(All_Opps[[#This Row],[Close_Date]])</f>
        <v>2025</v>
      </c>
      <c r="P4032" s="183">
        <f>MONTH(All_Opps[[#This Row],[Close Date]])</f>
        <v>10</v>
      </c>
      <c r="Q4032" s="181">
        <f>WEEKNUM(All_Opps[[#This Row],[Close Date]],1)</f>
        <v>40</v>
      </c>
      <c r="R403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185</v>
      </c>
      <c r="S4032" s="5" t="s">
        <v>8376</v>
      </c>
      <c r="T4032" s="5" t="s">
        <v>8377</v>
      </c>
      <c r="U4032" s="14">
        <v>45933</v>
      </c>
      <c r="V4032" s="360" t="s">
        <v>19</v>
      </c>
      <c r="W4032" s="343">
        <v>36751</v>
      </c>
      <c r="X4032" s="5" t="s">
        <v>15</v>
      </c>
      <c r="Y4032" s="4" t="s">
        <v>7108</v>
      </c>
      <c r="Z4032" s="68">
        <v>45928</v>
      </c>
    </row>
    <row r="4033" spans="1:26" ht="12.75" x14ac:dyDescent="0.35">
      <c r="A40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36</v>
      </c>
      <c r="B4033" s="181" t="str">
        <f>IF(All_Opps[[#This Row],[WeekMod]]&lt;&gt;"",CONCATENATE(All_Opps[[#This Row],[Opp Year]],"-",TEXT(All_Opps[[#This Row],[WeekMod]],"00#")),"")</f>
        <v>2026-036</v>
      </c>
      <c r="C40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36</v>
      </c>
      <c r="D4033" s="181" t="str">
        <f>CONCATENATE(All_Opps[[#This Row],[Opp Year]],"-",TEXT(All_Opps[[#This Row],[Week]],"00#"))</f>
        <v>2026-036</v>
      </c>
      <c r="E4033" s="181">
        <f>IFERROR(VALUE(RIGHT(All_Opps[[#This Row],[Opportunity Name]],2)),"")</f>
        <v>2</v>
      </c>
      <c r="F4033" s="181">
        <f>IFERROR(("20"&amp;LEFT(All_Opps[[#This Row],[Opportunity Name]],2))*1,"")</f>
        <v>2026</v>
      </c>
      <c r="G4033" s="181" t="str">
        <f>MID(All_Opps[[#This Row],[Opportunity Name]],3,2)</f>
        <v>08</v>
      </c>
      <c r="H4033" s="181" t="str">
        <f>LEFT(All_Opps[[#This Row],[Opportunity Name]],7)</f>
        <v>2608-07</v>
      </c>
      <c r="I4033" s="181" t="str" cm="1">
        <f t="array" ref="I40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33" s="181" t="str">
        <f>YEAR(All_Opps[[#This Row],[Close_Date]])&amp;"-"&amp;TEXT(MONTH(All_Opps[[#This Row],[Close_Date]]),"00")</f>
        <v>2025-09</v>
      </c>
      <c r="K4033" s="182">
        <f>All_Opps[[#This Row],[Created Date2]]*1</f>
        <v>45874</v>
      </c>
      <c r="L4033" s="183">
        <f>YEAR(All_Opps[[#This Row],[Created_Date]])</f>
        <v>2025</v>
      </c>
      <c r="M4033" s="184">
        <f>WEEKNUM(All_Opps[[#This Row],[Created_Date]],16)</f>
        <v>32</v>
      </c>
      <c r="N4033" s="182">
        <f>All_Opps[[#This Row],[Close Date]]*1</f>
        <v>45902</v>
      </c>
      <c r="O4033" s="185">
        <f>YEAR(All_Opps[[#This Row],[Close_Date]])</f>
        <v>2025</v>
      </c>
      <c r="P4033" s="183">
        <f>MONTH(All_Opps[[#This Row],[Close Date]])</f>
        <v>9</v>
      </c>
      <c r="Q4033" s="181">
        <f>WEEKNUM(All_Opps[[#This Row],[Close Date]],1)</f>
        <v>36</v>
      </c>
      <c r="R403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361</v>
      </c>
      <c r="S4033" s="5" t="s">
        <v>8378</v>
      </c>
      <c r="T4033" s="5" t="s">
        <v>8379</v>
      </c>
      <c r="U4033" s="14">
        <v>45902</v>
      </c>
      <c r="V4033" s="360" t="s">
        <v>19</v>
      </c>
      <c r="W4033" s="343">
        <v>288190</v>
      </c>
      <c r="X4033" s="5" t="s">
        <v>161</v>
      </c>
      <c r="Y4033" s="4" t="s">
        <v>328</v>
      </c>
      <c r="Z4033" s="68">
        <v>45874</v>
      </c>
    </row>
    <row r="4034" spans="1:26" ht="12.75" x14ac:dyDescent="0.35">
      <c r="A40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4034" s="181" t="str">
        <f>IF(All_Opps[[#This Row],[WeekMod]]&lt;&gt;"",CONCATENATE(All_Opps[[#This Row],[Opp Year]],"-",TEXT(All_Opps[[#This Row],[WeekMod]],"00#")),"")</f>
        <v>2026-043</v>
      </c>
      <c r="C40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4034" s="181" t="str">
        <f>CONCATENATE(All_Opps[[#This Row],[Opp Year]],"-",TEXT(All_Opps[[#This Row],[Week]],"00#"))</f>
        <v>2026-043</v>
      </c>
      <c r="E4034" s="181">
        <f>IFERROR(VALUE(RIGHT(All_Opps[[#This Row],[Opportunity Name]],2)),"")</f>
        <v>4</v>
      </c>
      <c r="F4034" s="181">
        <f>IFERROR(("20"&amp;LEFT(All_Opps[[#This Row],[Opportunity Name]],2))*1,"")</f>
        <v>2026</v>
      </c>
      <c r="G4034" s="181" t="str">
        <f>MID(All_Opps[[#This Row],[Opportunity Name]],3,2)</f>
        <v>07</v>
      </c>
      <c r="H4034" s="181" t="str">
        <f>LEFT(All_Opps[[#This Row],[Opportunity Name]],7)</f>
        <v>2607 Ma</v>
      </c>
      <c r="I4034" s="181" t="str" cm="1">
        <f t="array" ref="I40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34" s="181" t="str">
        <f>YEAR(All_Opps[[#This Row],[Close_Date]])&amp;"-"&amp;TEXT(MONTH(All_Opps[[#This Row],[Close_Date]]),"00")</f>
        <v>2025-10</v>
      </c>
      <c r="K4034" s="182">
        <f>All_Opps[[#This Row],[Created Date2]]*1</f>
        <v>45931</v>
      </c>
      <c r="L4034" s="183">
        <f>YEAR(All_Opps[[#This Row],[Created_Date]])</f>
        <v>2025</v>
      </c>
      <c r="M4034" s="184">
        <f>WEEKNUM(All_Opps[[#This Row],[Created_Date]],16)</f>
        <v>40</v>
      </c>
      <c r="N4034" s="182">
        <f>All_Opps[[#This Row],[Close Date]]*1</f>
        <v>45952</v>
      </c>
      <c r="O4034" s="185">
        <f>YEAR(All_Opps[[#This Row],[Close_Date]])</f>
        <v>2025</v>
      </c>
      <c r="P4034" s="183">
        <f>MONTH(All_Opps[[#This Row],[Close Date]])</f>
        <v>10</v>
      </c>
      <c r="Q4034" s="181">
        <f>WEEKNUM(All_Opps[[#This Row],[Close Date]],1)</f>
        <v>43</v>
      </c>
      <c r="R403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34" s="5" t="s">
        <v>8380</v>
      </c>
      <c r="T4034" s="5" t="s">
        <v>8381</v>
      </c>
      <c r="U4034" s="14">
        <v>45952</v>
      </c>
      <c r="V4034" s="360" t="s">
        <v>18</v>
      </c>
      <c r="W4034" s="343">
        <v>95725</v>
      </c>
      <c r="X4034" s="5" t="s">
        <v>181</v>
      </c>
      <c r="Y4034" s="4" t="s">
        <v>328</v>
      </c>
      <c r="Z4034" s="68">
        <v>45931</v>
      </c>
    </row>
    <row r="4035" spans="1:26" ht="12.75" x14ac:dyDescent="0.35">
      <c r="A403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4035" s="181" t="str">
        <f>IF(All_Opps[[#This Row],[WeekMod]]&lt;&gt;"",CONCATENATE(All_Opps[[#This Row],[Opp Year]],"-",TEXT(All_Opps[[#This Row],[WeekMod]],"00#")),"")</f>
        <v>2026-038</v>
      </c>
      <c r="C403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4035" s="181" t="str">
        <f>CONCATENATE(All_Opps[[#This Row],[Opp Year]],"-",TEXT(All_Opps[[#This Row],[Week]],"00#"))</f>
        <v>2026-038</v>
      </c>
      <c r="E4035" s="181">
        <f>IFERROR(VALUE(RIGHT(All_Opps[[#This Row],[Opportunity Name]],2)),"")</f>
        <v>7</v>
      </c>
      <c r="F4035" s="181">
        <f>IFERROR(("20"&amp;LEFT(All_Opps[[#This Row],[Opportunity Name]],2))*1,"")</f>
        <v>2026</v>
      </c>
      <c r="G4035" s="181" t="str">
        <f>MID(All_Opps[[#This Row],[Opportunity Name]],3,2)</f>
        <v>02</v>
      </c>
      <c r="H4035" s="181" t="str">
        <f>LEFT(All_Opps[[#This Row],[Opportunity Name]],7)</f>
        <v>2602 Ca</v>
      </c>
      <c r="I4035" s="181" t="str" cm="1">
        <f t="array" ref="I40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35" s="181" t="str">
        <f>YEAR(All_Opps[[#This Row],[Close_Date]])&amp;"-"&amp;TEXT(MONTH(All_Opps[[#This Row],[Close_Date]]),"00")</f>
        <v>2025-09</v>
      </c>
      <c r="K4035" s="182">
        <f>All_Opps[[#This Row],[Created Date2]]*1</f>
        <v>45865</v>
      </c>
      <c r="L4035" s="183">
        <f>YEAR(All_Opps[[#This Row],[Created_Date]])</f>
        <v>2025</v>
      </c>
      <c r="M4035" s="184">
        <f>WEEKNUM(All_Opps[[#This Row],[Created_Date]],16)</f>
        <v>31</v>
      </c>
      <c r="N4035" s="182">
        <f>All_Opps[[#This Row],[Close Date]]*1</f>
        <v>45914</v>
      </c>
      <c r="O4035" s="185">
        <f>YEAR(All_Opps[[#This Row],[Close_Date]])</f>
        <v>2025</v>
      </c>
      <c r="P4035" s="183">
        <f>MONTH(All_Opps[[#This Row],[Close Date]])</f>
        <v>9</v>
      </c>
      <c r="Q4035" s="181">
        <f>WEEKNUM(All_Opps[[#This Row],[Close Date]],1)</f>
        <v>38</v>
      </c>
      <c r="R403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35" s="5" t="s">
        <v>8382</v>
      </c>
      <c r="T4035" s="5" t="s">
        <v>8383</v>
      </c>
      <c r="U4035" s="14">
        <v>45914</v>
      </c>
      <c r="V4035" s="360" t="s">
        <v>21</v>
      </c>
      <c r="W4035" s="343">
        <v>329426</v>
      </c>
      <c r="X4035" s="5" t="s">
        <v>11</v>
      </c>
      <c r="Y4035" s="4" t="s">
        <v>328</v>
      </c>
      <c r="Z4035" s="68">
        <v>45865</v>
      </c>
    </row>
    <row r="4036" spans="1:26" ht="12.75" x14ac:dyDescent="0.35">
      <c r="A403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4036" s="181" t="str">
        <f>IF(All_Opps[[#This Row],[WeekMod]]&lt;&gt;"",CONCATENATE(All_Opps[[#This Row],[Opp Year]],"-",TEXT(All_Opps[[#This Row],[WeekMod]],"00#")),"")</f>
        <v>2026-042</v>
      </c>
      <c r="C403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4036" s="181" t="str">
        <f>CONCATENATE(All_Opps[[#This Row],[Opp Year]],"-",TEXT(All_Opps[[#This Row],[Week]],"00#"))</f>
        <v>2026-042</v>
      </c>
      <c r="E4036" s="181">
        <f>IFERROR(VALUE(RIGHT(All_Opps[[#This Row],[Opportunity Name]],2)),"")</f>
        <v>4</v>
      </c>
      <c r="F4036" s="181">
        <f>IFERROR(("20"&amp;LEFT(All_Opps[[#This Row],[Opportunity Name]],2))*1,"")</f>
        <v>2026</v>
      </c>
      <c r="G4036" s="181" t="str">
        <f>MID(All_Opps[[#This Row],[Opportunity Name]],3,2)</f>
        <v>09</v>
      </c>
      <c r="H4036" s="181" t="str">
        <f>LEFT(All_Opps[[#This Row],[Opportunity Name]],7)</f>
        <v>2609 Th</v>
      </c>
      <c r="I4036" s="181" t="str" cm="1">
        <f t="array" ref="I40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36" s="181" t="str">
        <f>YEAR(All_Opps[[#This Row],[Close_Date]])&amp;"-"&amp;TEXT(MONTH(All_Opps[[#This Row],[Close_Date]]),"00")</f>
        <v>2025-10</v>
      </c>
      <c r="K4036" s="182">
        <f>All_Opps[[#This Row],[Created Date2]]*1</f>
        <v>45909</v>
      </c>
      <c r="L4036" s="183">
        <f>YEAR(All_Opps[[#This Row],[Created_Date]])</f>
        <v>2025</v>
      </c>
      <c r="M4036" s="184">
        <f>WEEKNUM(All_Opps[[#This Row],[Created_Date]],16)</f>
        <v>37</v>
      </c>
      <c r="N4036" s="182">
        <f>All_Opps[[#This Row],[Close Date]]*1</f>
        <v>45945</v>
      </c>
      <c r="O4036" s="185">
        <f>YEAR(All_Opps[[#This Row],[Close_Date]])</f>
        <v>2025</v>
      </c>
      <c r="P4036" s="183">
        <f>MONTH(All_Opps[[#This Row],[Close Date]])</f>
        <v>10</v>
      </c>
      <c r="Q4036" s="181">
        <f>WEEKNUM(All_Opps[[#This Row],[Close Date]],1)</f>
        <v>42</v>
      </c>
      <c r="R403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36" s="4" t="s">
        <v>8384</v>
      </c>
      <c r="T4036" s="4" t="s">
        <v>8385</v>
      </c>
      <c r="U4036" s="68">
        <v>45945</v>
      </c>
      <c r="V4036" s="347" t="s">
        <v>21</v>
      </c>
      <c r="W4036" s="341">
        <v>9764</v>
      </c>
      <c r="X4036" s="4" t="s">
        <v>15</v>
      </c>
      <c r="Y4036" s="4" t="s">
        <v>328</v>
      </c>
      <c r="Z4036" s="68">
        <v>45909</v>
      </c>
    </row>
    <row r="4037" spans="1:26" ht="12.75" x14ac:dyDescent="0.35">
      <c r="A403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4037" s="181" t="str">
        <f>IF(All_Opps[[#This Row],[WeekMod]]&lt;&gt;"",CONCATENATE(All_Opps[[#This Row],[Opp Year]],"-",TEXT(All_Opps[[#This Row],[WeekMod]],"00#")),"")</f>
        <v>2026-040</v>
      </c>
      <c r="C403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4037" s="181" t="str">
        <f>CONCATENATE(All_Opps[[#This Row],[Opp Year]],"-",TEXT(All_Opps[[#This Row],[Week]],"00#"))</f>
        <v>2026-040</v>
      </c>
      <c r="E4037" s="181">
        <f>IFERROR(VALUE(RIGHT(All_Opps[[#This Row],[Opportunity Name]],2)),"")</f>
        <v>2</v>
      </c>
      <c r="F4037" s="181">
        <f>IFERROR(("20"&amp;LEFT(All_Opps[[#This Row],[Opportunity Name]],2))*1,"")</f>
        <v>2026</v>
      </c>
      <c r="G4037" s="181" t="str">
        <f>MID(All_Opps[[#This Row],[Opportunity Name]],3,2)</f>
        <v>08</v>
      </c>
      <c r="H4037" s="181" t="str">
        <f>LEFT(All_Opps[[#This Row],[Opportunity Name]],7)</f>
        <v>2608-10</v>
      </c>
      <c r="I4037" s="181" t="str" cm="1">
        <f t="array" ref="I40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37" s="181" t="str">
        <f>YEAR(All_Opps[[#This Row],[Close_Date]])&amp;"-"&amp;TEXT(MONTH(All_Opps[[#This Row],[Close_Date]]),"00")</f>
        <v>2025-10</v>
      </c>
      <c r="K4037" s="182">
        <f>All_Opps[[#This Row],[Created Date2]]*1</f>
        <v>45919</v>
      </c>
      <c r="L4037" s="183">
        <f>YEAR(All_Opps[[#This Row],[Created_Date]])</f>
        <v>2025</v>
      </c>
      <c r="M4037" s="184">
        <f>WEEKNUM(All_Opps[[#This Row],[Created_Date]],16)</f>
        <v>38</v>
      </c>
      <c r="N4037" s="182">
        <f>All_Opps[[#This Row],[Close Date]]*1</f>
        <v>45933</v>
      </c>
      <c r="O4037" s="185">
        <f>YEAR(All_Opps[[#This Row],[Close_Date]])</f>
        <v>2025</v>
      </c>
      <c r="P4037" s="183">
        <f>MONTH(All_Opps[[#This Row],[Close Date]])</f>
        <v>10</v>
      </c>
      <c r="Q4037" s="181">
        <f>WEEKNUM(All_Opps[[#This Row],[Close Date]],1)</f>
        <v>40</v>
      </c>
      <c r="R403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316</v>
      </c>
      <c r="S4037" s="4" t="s">
        <v>8386</v>
      </c>
      <c r="T4037" s="4" t="s">
        <v>8387</v>
      </c>
      <c r="U4037" s="68">
        <v>45933</v>
      </c>
      <c r="V4037" s="347" t="s">
        <v>19</v>
      </c>
      <c r="W4037" s="341">
        <v>56368</v>
      </c>
      <c r="X4037" s="4" t="s">
        <v>13</v>
      </c>
      <c r="Y4037" s="4" t="s">
        <v>1285</v>
      </c>
      <c r="Z4037" s="68">
        <v>45919</v>
      </c>
    </row>
    <row r="4038" spans="1:26" ht="12.75" x14ac:dyDescent="0.35">
      <c r="A403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4038" s="181" t="str">
        <f>IF(All_Opps[[#This Row],[WeekMod]]&lt;&gt;"",CONCATENATE(All_Opps[[#This Row],[Opp Year]],"-",TEXT(All_Opps[[#This Row],[WeekMod]],"00#")),"")</f>
        <v>2026-042</v>
      </c>
      <c r="C403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4038" s="181" t="str">
        <f>CONCATENATE(All_Opps[[#This Row],[Opp Year]],"-",TEXT(All_Opps[[#This Row],[Week]],"00#"))</f>
        <v>2026-042</v>
      </c>
      <c r="E4038" s="181">
        <f>IFERROR(VALUE(RIGHT(All_Opps[[#This Row],[Opportunity Name]],2)),"")</f>
        <v>2</v>
      </c>
      <c r="F4038" s="181">
        <f>IFERROR(("20"&amp;LEFT(All_Opps[[#This Row],[Opportunity Name]],2))*1,"")</f>
        <v>2026</v>
      </c>
      <c r="G4038" s="181" t="str">
        <f>MID(All_Opps[[#This Row],[Opportunity Name]],3,2)</f>
        <v>08</v>
      </c>
      <c r="H4038" s="181" t="str">
        <f>LEFT(All_Opps[[#This Row],[Opportunity Name]],7)</f>
        <v>2608-10</v>
      </c>
      <c r="I4038" s="181" t="str" cm="1">
        <f t="array" ref="I40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38" s="181" t="str">
        <f>YEAR(All_Opps[[#This Row],[Close_Date]])&amp;"-"&amp;TEXT(MONTH(All_Opps[[#This Row],[Close_Date]]),"00")</f>
        <v>2025-10</v>
      </c>
      <c r="K4038" s="182">
        <f>All_Opps[[#This Row],[Created Date2]]*1</f>
        <v>45934</v>
      </c>
      <c r="L4038" s="183">
        <f>YEAR(All_Opps[[#This Row],[Created_Date]])</f>
        <v>2025</v>
      </c>
      <c r="M4038" s="184">
        <f>WEEKNUM(All_Opps[[#This Row],[Created_Date]],16)</f>
        <v>41</v>
      </c>
      <c r="N4038" s="182">
        <f>All_Opps[[#This Row],[Close Date]]*1</f>
        <v>45948</v>
      </c>
      <c r="O4038" s="185">
        <f>YEAR(All_Opps[[#This Row],[Close_Date]])</f>
        <v>2025</v>
      </c>
      <c r="P4038" s="183">
        <f>MONTH(All_Opps[[#This Row],[Close Date]])</f>
        <v>10</v>
      </c>
      <c r="Q4038" s="181">
        <f>WEEKNUM(All_Opps[[#This Row],[Close Date]],1)</f>
        <v>42</v>
      </c>
      <c r="R403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301</v>
      </c>
      <c r="S4038" s="4" t="s">
        <v>8388</v>
      </c>
      <c r="T4038" s="4" t="s">
        <v>8389</v>
      </c>
      <c r="U4038" s="68">
        <v>45948</v>
      </c>
      <c r="V4038" s="347" t="s">
        <v>19</v>
      </c>
      <c r="W4038" s="341">
        <v>62726</v>
      </c>
      <c r="X4038" s="4" t="s">
        <v>6</v>
      </c>
      <c r="Y4038" s="4" t="s">
        <v>1285</v>
      </c>
      <c r="Z4038" s="68">
        <v>45934</v>
      </c>
    </row>
    <row r="4039" spans="1:26" ht="12.75" x14ac:dyDescent="0.35">
      <c r="A4039" s="226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039" s="226" t="str">
        <f>IF(All_Opps[[#This Row],[WeekMod]]&lt;&gt;"",CONCATENATE(All_Opps[[#This Row],[Opp Year]],"-",TEXT(All_Opps[[#This Row],[WeekMod]],"00#")),"")</f>
        <v/>
      </c>
      <c r="C4039" s="22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4039" s="226" t="str">
        <f>CONCATENATE(All_Opps[[#This Row],[Opp Year]],"-",TEXT(All_Opps[[#This Row],[Week]],"00#"))</f>
        <v>2027-001</v>
      </c>
      <c r="E4039" s="226">
        <f>IFERROR(VALUE(RIGHT(All_Opps[[#This Row],[Opportunity Name]],2)),"")</f>
        <v>2</v>
      </c>
      <c r="F4039" s="226">
        <f>IFERROR(("20"&amp;LEFT(All_Opps[[#This Row],[Opportunity Name]],2))*1,"")</f>
        <v>2027</v>
      </c>
      <c r="G4039" s="226" t="str">
        <f>MID(All_Opps[[#This Row],[Opportunity Name]],3,2)</f>
        <v>01</v>
      </c>
      <c r="H4039" s="226" t="str">
        <f>LEFT(All_Opps[[#This Row],[Opportunity Name]],7)</f>
        <v>2701 As</v>
      </c>
      <c r="I4039" s="226" t="str" cm="1">
        <f t="array" ref="I40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39" s="226" t="str">
        <f>YEAR(All_Opps[[#This Row],[Close_Date]])&amp;"-"&amp;TEXT(MONTH(All_Opps[[#This Row],[Close_Date]]),"00")</f>
        <v>2025-09</v>
      </c>
      <c r="K4039" s="227">
        <f>All_Opps[[#This Row],[Created Date2]]*1</f>
        <v>45921</v>
      </c>
      <c r="L4039" s="228">
        <f>YEAR(All_Opps[[#This Row],[Created_Date]])</f>
        <v>2025</v>
      </c>
      <c r="M4039" s="229">
        <f>WEEKNUM(All_Opps[[#This Row],[Created_Date]],16)</f>
        <v>39</v>
      </c>
      <c r="N4039" s="227">
        <f>All_Opps[[#This Row],[Close Date]]*1</f>
        <v>45922</v>
      </c>
      <c r="O4039" s="230">
        <f>YEAR(All_Opps[[#This Row],[Close_Date]])</f>
        <v>2025</v>
      </c>
      <c r="P4039" s="228">
        <f>MONTH(All_Opps[[#This Row],[Close Date]])</f>
        <v>9</v>
      </c>
      <c r="Q4039" s="226">
        <f>WEEKNUM(All_Opps[[#This Row],[Close Date]],1)</f>
        <v>39</v>
      </c>
      <c r="R4039" s="22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39" s="31" t="s">
        <v>8390</v>
      </c>
      <c r="T4039" s="31" t="s">
        <v>8391</v>
      </c>
      <c r="U4039" s="42">
        <v>45922</v>
      </c>
      <c r="V4039" s="356" t="s">
        <v>21</v>
      </c>
      <c r="W4039" s="32">
        <v>45124</v>
      </c>
      <c r="X4039" s="31" t="s">
        <v>13</v>
      </c>
      <c r="Y4039" s="31" t="s">
        <v>1285</v>
      </c>
      <c r="Z4039" s="42">
        <v>45921</v>
      </c>
    </row>
    <row r="4040" spans="1:26" ht="12.75" x14ac:dyDescent="0.35">
      <c r="A404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89</v>
      </c>
      <c r="B4040" s="181" t="str">
        <f>IF(All_Opps[[#This Row],[WeekMod]]&lt;&gt;"",CONCATENATE(All_Opps[[#This Row],[Opp Year]],"-",TEXT(All_Opps[[#This Row],[WeekMod]],"00#")),"")</f>
        <v>2025-089</v>
      </c>
      <c r="C404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89</v>
      </c>
      <c r="D4040" s="181" t="str">
        <f>CONCATENATE(All_Opps[[#This Row],[Opp Year]],"-",TEXT(All_Opps[[#This Row],[Week]],"00#"))</f>
        <v>2025-089</v>
      </c>
      <c r="E4040" s="181">
        <f>IFERROR(VALUE(RIGHT(All_Opps[[#This Row],[Opportunity Name]],2)),"")</f>
        <v>2</v>
      </c>
      <c r="F4040" s="181">
        <f>IFERROR(("20"&amp;LEFT(All_Opps[[#This Row],[Opportunity Name]],2))*1,"")</f>
        <v>2025</v>
      </c>
      <c r="G4040" s="181" t="str">
        <f>MID(All_Opps[[#This Row],[Opportunity Name]],3,2)</f>
        <v>12</v>
      </c>
      <c r="H4040" s="181" t="str">
        <f>LEFT(All_Opps[[#This Row],[Opportunity Name]],7)</f>
        <v>2512-27</v>
      </c>
      <c r="I4040" s="181" t="str" cm="1">
        <f t="array" ref="I40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40" s="181" t="str">
        <f>YEAR(All_Opps[[#This Row],[Close_Date]])&amp;"-"&amp;TEXT(MONTH(All_Opps[[#This Row],[Close_Date]]),"00")</f>
        <v>2025-09</v>
      </c>
      <c r="K4040" s="182">
        <f>All_Opps[[#This Row],[Created Date2]]*1</f>
        <v>45901</v>
      </c>
      <c r="L4040" s="183">
        <f>YEAR(All_Opps[[#This Row],[Created_Date]])</f>
        <v>2025</v>
      </c>
      <c r="M4040" s="184">
        <f>WEEKNUM(All_Opps[[#This Row],[Created_Date]],16)</f>
        <v>36</v>
      </c>
      <c r="N4040" s="182">
        <f>All_Opps[[#This Row],[Close Date]]*1</f>
        <v>45910</v>
      </c>
      <c r="O4040" s="185">
        <f>YEAR(All_Opps[[#This Row],[Close_Date]])</f>
        <v>2025</v>
      </c>
      <c r="P4040" s="183">
        <f>MONTH(All_Opps[[#This Row],[Close Date]])</f>
        <v>9</v>
      </c>
      <c r="Q4040" s="181">
        <f>WEEKNUM(All_Opps[[#This Row],[Close Date]],1)</f>
        <v>37</v>
      </c>
      <c r="R404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91</v>
      </c>
      <c r="S4040" s="5" t="s">
        <v>8392</v>
      </c>
      <c r="T4040" s="5" t="s">
        <v>8393</v>
      </c>
      <c r="U4040" s="14">
        <v>45910</v>
      </c>
      <c r="V4040" s="360" t="s">
        <v>19</v>
      </c>
      <c r="W4040" s="343">
        <v>44161</v>
      </c>
      <c r="X4040" s="5" t="s">
        <v>6</v>
      </c>
      <c r="Y4040" s="4" t="s">
        <v>328</v>
      </c>
      <c r="Z4040" s="68">
        <v>45901</v>
      </c>
    </row>
    <row r="4041" spans="1:26" ht="12.75" x14ac:dyDescent="0.35">
      <c r="A404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4041" s="181" t="str">
        <f>IF(All_Opps[[#This Row],[WeekMod]]&lt;&gt;"",CONCATENATE(All_Opps[[#This Row],[Opp Year]],"-",TEXT(All_Opps[[#This Row],[WeekMod]],"00#")),"")</f>
        <v>2026-039</v>
      </c>
      <c r="C404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4041" s="181" t="str">
        <f>CONCATENATE(All_Opps[[#This Row],[Opp Year]],"-",TEXT(All_Opps[[#This Row],[Week]],"00#"))</f>
        <v>2026-039</v>
      </c>
      <c r="E4041" s="181">
        <f>IFERROR(VALUE(RIGHT(All_Opps[[#This Row],[Opportunity Name]],2)),"")</f>
        <v>2</v>
      </c>
      <c r="F4041" s="181">
        <f>IFERROR(("20"&amp;LEFT(All_Opps[[#This Row],[Opportunity Name]],2))*1,"")</f>
        <v>2026</v>
      </c>
      <c r="G4041" s="181" t="str">
        <f>MID(All_Opps[[#This Row],[Opportunity Name]],3,2)</f>
        <v>09</v>
      </c>
      <c r="H4041" s="181" t="str">
        <f>LEFT(All_Opps[[#This Row],[Opportunity Name]],7)</f>
        <v>2609-11</v>
      </c>
      <c r="I4041" s="181" t="str" cm="1">
        <f t="array" ref="I40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41" s="181" t="str">
        <f>YEAR(All_Opps[[#This Row],[Close_Date]])&amp;"-"&amp;TEXT(MONTH(All_Opps[[#This Row],[Close_Date]]),"00")</f>
        <v>2025-09</v>
      </c>
      <c r="K4041" s="182">
        <f>All_Opps[[#This Row],[Created Date2]]*1</f>
        <v>45919</v>
      </c>
      <c r="L4041" s="183">
        <f>YEAR(All_Opps[[#This Row],[Created_Date]])</f>
        <v>2025</v>
      </c>
      <c r="M4041" s="184">
        <f>WEEKNUM(All_Opps[[#This Row],[Created_Date]],16)</f>
        <v>38</v>
      </c>
      <c r="N4041" s="182">
        <f>All_Opps[[#This Row],[Close Date]]*1</f>
        <v>45922</v>
      </c>
      <c r="O4041" s="185">
        <f>YEAR(All_Opps[[#This Row],[Close_Date]])</f>
        <v>2025</v>
      </c>
      <c r="P4041" s="183">
        <f>MONTH(All_Opps[[#This Row],[Close Date]])</f>
        <v>9</v>
      </c>
      <c r="Q4041" s="181">
        <f>WEEKNUM(All_Opps[[#This Row],[Close Date]],1)</f>
        <v>39</v>
      </c>
      <c r="R404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347</v>
      </c>
      <c r="S4041" s="4" t="s">
        <v>8394</v>
      </c>
      <c r="T4041" s="4" t="s">
        <v>8395</v>
      </c>
      <c r="U4041" s="68">
        <v>45922</v>
      </c>
      <c r="V4041" s="347" t="s">
        <v>19</v>
      </c>
      <c r="W4041" s="341">
        <v>64411</v>
      </c>
      <c r="X4041" s="4" t="s">
        <v>13</v>
      </c>
      <c r="Y4041" s="4" t="s">
        <v>1285</v>
      </c>
      <c r="Z4041" s="68">
        <v>45919</v>
      </c>
    </row>
    <row r="4042" spans="1:26" ht="12.75" x14ac:dyDescent="0.35">
      <c r="A404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4042" s="181" t="str">
        <f>IF(All_Opps[[#This Row],[WeekMod]]&lt;&gt;"",CONCATENATE(All_Opps[[#This Row],[Opp Year]],"-",TEXT(All_Opps[[#This Row],[WeekMod]],"00#")),"")</f>
        <v>2026-044</v>
      </c>
      <c r="C404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4042" s="181" t="str">
        <f>CONCATENATE(All_Opps[[#This Row],[Opp Year]],"-",TEXT(All_Opps[[#This Row],[Week]],"00#"))</f>
        <v>2026-044</v>
      </c>
      <c r="E4042" s="181">
        <f>IFERROR(VALUE(RIGHT(All_Opps[[#This Row],[Opportunity Name]],2)),"")</f>
        <v>6</v>
      </c>
      <c r="F4042" s="181">
        <f>IFERROR(("20"&amp;LEFT(All_Opps[[#This Row],[Opportunity Name]],2))*1,"")</f>
        <v>2026</v>
      </c>
      <c r="G4042" s="181" t="str">
        <f>MID(All_Opps[[#This Row],[Opportunity Name]],3,2)</f>
        <v>07</v>
      </c>
      <c r="H4042" s="181" t="str">
        <f>LEFT(All_Opps[[#This Row],[Opportunity Name]],7)</f>
        <v>2607-07</v>
      </c>
      <c r="I4042" s="181" t="str" cm="1">
        <f t="array" ref="I40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42" s="181" t="str">
        <f>YEAR(All_Opps[[#This Row],[Close_Date]])&amp;"-"&amp;TEXT(MONTH(All_Opps[[#This Row],[Close_Date]]),"00")</f>
        <v>2025-10</v>
      </c>
      <c r="K4042" s="182">
        <f>All_Opps[[#This Row],[Created Date2]]*1</f>
        <v>45941</v>
      </c>
      <c r="L4042" s="183">
        <f>YEAR(All_Opps[[#This Row],[Created_Date]])</f>
        <v>2025</v>
      </c>
      <c r="M4042" s="184">
        <f>WEEKNUM(All_Opps[[#This Row],[Created_Date]],16)</f>
        <v>42</v>
      </c>
      <c r="N4042" s="182">
        <f>All_Opps[[#This Row],[Close Date]]*1</f>
        <v>45956</v>
      </c>
      <c r="O4042" s="185">
        <f>YEAR(All_Opps[[#This Row],[Close_Date]])</f>
        <v>2025</v>
      </c>
      <c r="P4042" s="183">
        <f>MONTH(All_Opps[[#This Row],[Close Date]])</f>
        <v>10</v>
      </c>
      <c r="Q4042" s="181">
        <f>WEEKNUM(All_Opps[[#This Row],[Close Date]],1)</f>
        <v>44</v>
      </c>
      <c r="R404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263</v>
      </c>
      <c r="S4042" s="5" t="s">
        <v>8396</v>
      </c>
      <c r="T4042" s="5" t="s">
        <v>8397</v>
      </c>
      <c r="U4042" s="14">
        <v>45956</v>
      </c>
      <c r="V4042" s="360" t="s">
        <v>19</v>
      </c>
      <c r="W4042" s="343">
        <v>155016</v>
      </c>
      <c r="X4042" s="5" t="s">
        <v>16</v>
      </c>
      <c r="Y4042" s="4" t="s">
        <v>328</v>
      </c>
      <c r="Z4042" s="68">
        <v>45941</v>
      </c>
    </row>
    <row r="4043" spans="1:26" ht="12.75" x14ac:dyDescent="0.35">
      <c r="A404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37</v>
      </c>
      <c r="B4043" s="181" t="str">
        <f>IF(All_Opps[[#This Row],[WeekMod]]&lt;&gt;"",CONCATENATE(All_Opps[[#This Row],[Opp Year]],"-",TEXT(All_Opps[[#This Row],[WeekMod]],"00#")),"")</f>
        <v>2026-037</v>
      </c>
      <c r="C404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37</v>
      </c>
      <c r="D4043" s="181" t="str">
        <f>CONCATENATE(All_Opps[[#This Row],[Opp Year]],"-",TEXT(All_Opps[[#This Row],[Week]],"00#"))</f>
        <v>2026-037</v>
      </c>
      <c r="E4043" s="181">
        <f>IFERROR(VALUE(RIGHT(All_Opps[[#This Row],[Opportunity Name]],2)),"")</f>
        <v>4</v>
      </c>
      <c r="F4043" s="181">
        <f>IFERROR(("20"&amp;LEFT(All_Opps[[#This Row],[Opportunity Name]],2))*1,"")</f>
        <v>2026</v>
      </c>
      <c r="G4043" s="181" t="str">
        <f>MID(All_Opps[[#This Row],[Opportunity Name]],3,2)</f>
        <v>07</v>
      </c>
      <c r="H4043" s="181" t="str">
        <f>LEFT(All_Opps[[#This Row],[Opportunity Name]],7)</f>
        <v>2607-08</v>
      </c>
      <c r="I4043" s="181" t="str" cm="1">
        <f t="array" ref="I40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43" s="181" t="str">
        <f>YEAR(All_Opps[[#This Row],[Close_Date]])&amp;"-"&amp;TEXT(MONTH(All_Opps[[#This Row],[Close_Date]]),"00")</f>
        <v>2025-09</v>
      </c>
      <c r="K4043" s="182">
        <f>All_Opps[[#This Row],[Created Date2]]*1</f>
        <v>45908</v>
      </c>
      <c r="L4043" s="183">
        <f>YEAR(All_Opps[[#This Row],[Created_Date]])</f>
        <v>2025</v>
      </c>
      <c r="M4043" s="184">
        <f>WEEKNUM(All_Opps[[#This Row],[Created_Date]],16)</f>
        <v>37</v>
      </c>
      <c r="N4043" s="182">
        <f>All_Opps[[#This Row],[Close Date]]*1</f>
        <v>45909</v>
      </c>
      <c r="O4043" s="185">
        <f>YEAR(All_Opps[[#This Row],[Close_Date]])</f>
        <v>2025</v>
      </c>
      <c r="P4043" s="183">
        <f>MONTH(All_Opps[[#This Row],[Close Date]])</f>
        <v>9</v>
      </c>
      <c r="Q4043" s="181">
        <f>WEEKNUM(All_Opps[[#This Row],[Close Date]],1)</f>
        <v>37</v>
      </c>
      <c r="R404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296</v>
      </c>
      <c r="S4043" s="5" t="s">
        <v>8398</v>
      </c>
      <c r="T4043" s="5" t="s">
        <v>8399</v>
      </c>
      <c r="U4043" s="14">
        <v>45909</v>
      </c>
      <c r="V4043" s="360" t="s">
        <v>19</v>
      </c>
      <c r="W4043" s="343">
        <v>68187</v>
      </c>
      <c r="X4043" s="5" t="s">
        <v>161</v>
      </c>
      <c r="Y4043" s="4" t="s">
        <v>328</v>
      </c>
      <c r="Z4043" s="68">
        <v>45908</v>
      </c>
    </row>
    <row r="4044" spans="1:26" ht="12.75" x14ac:dyDescent="0.35">
      <c r="A40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4044" s="181" t="str">
        <f>IF(All_Opps[[#This Row],[WeekMod]]&lt;&gt;"",CONCATENATE(All_Opps[[#This Row],[Opp Year]],"-",TEXT(All_Opps[[#This Row],[WeekMod]],"00#")),"")</f>
        <v>2026-041</v>
      </c>
      <c r="C40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4044" s="181" t="str">
        <f>CONCATENATE(All_Opps[[#This Row],[Opp Year]],"-",TEXT(All_Opps[[#This Row],[Week]],"00#"))</f>
        <v>2026-041</v>
      </c>
      <c r="E4044" s="181">
        <f>IFERROR(VALUE(RIGHT(All_Opps[[#This Row],[Opportunity Name]],2)),"")</f>
        <v>3</v>
      </c>
      <c r="F4044" s="181">
        <f>IFERROR(("20"&amp;LEFT(All_Opps[[#This Row],[Opportunity Name]],2))*1,"")</f>
        <v>2026</v>
      </c>
      <c r="G4044" s="181" t="str">
        <f>MID(All_Opps[[#This Row],[Opportunity Name]],3,2)</f>
        <v>07</v>
      </c>
      <c r="H4044" s="181" t="str">
        <f>LEFT(All_Opps[[#This Row],[Opportunity Name]],7)</f>
        <v>2607-08</v>
      </c>
      <c r="I4044" s="181" t="str" cm="1">
        <f t="array" ref="I40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44" s="181" t="str">
        <f>YEAR(All_Opps[[#This Row],[Close_Date]])&amp;"-"&amp;TEXT(MONTH(All_Opps[[#This Row],[Close_Date]]),"00")</f>
        <v>2025-10</v>
      </c>
      <c r="K4044" s="182">
        <f>All_Opps[[#This Row],[Created Date2]]*1</f>
        <v>45924</v>
      </c>
      <c r="L4044" s="183">
        <f>YEAR(All_Opps[[#This Row],[Created_Date]])</f>
        <v>2025</v>
      </c>
      <c r="M4044" s="184">
        <f>WEEKNUM(All_Opps[[#This Row],[Created_Date]],16)</f>
        <v>39</v>
      </c>
      <c r="N4044" s="182">
        <f>All_Opps[[#This Row],[Close Date]]*1</f>
        <v>45935</v>
      </c>
      <c r="O4044" s="185">
        <f>YEAR(All_Opps[[#This Row],[Close_Date]])</f>
        <v>2025</v>
      </c>
      <c r="P4044" s="183">
        <f>MONTH(All_Opps[[#This Row],[Close Date]])</f>
        <v>10</v>
      </c>
      <c r="Q4044" s="181">
        <f>WEEKNUM(All_Opps[[#This Row],[Close Date]],1)</f>
        <v>41</v>
      </c>
      <c r="R404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280</v>
      </c>
      <c r="S4044" s="5" t="s">
        <v>8400</v>
      </c>
      <c r="T4044" s="5" t="s">
        <v>8401</v>
      </c>
      <c r="U4044" s="14">
        <v>45935</v>
      </c>
      <c r="V4044" s="360" t="s">
        <v>19</v>
      </c>
      <c r="W4044" s="343">
        <v>59295</v>
      </c>
      <c r="X4044" s="5" t="s">
        <v>5</v>
      </c>
      <c r="Y4044" s="4" t="s">
        <v>328</v>
      </c>
      <c r="Z4044" s="68">
        <v>45924</v>
      </c>
    </row>
    <row r="4045" spans="1:26" ht="12.75" x14ac:dyDescent="0.35">
      <c r="A40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38</v>
      </c>
      <c r="B4045" s="181" t="str">
        <f>IF(All_Opps[[#This Row],[WeekMod]]&lt;&gt;"",CONCATENATE(All_Opps[[#This Row],[Opp Year]],"-",TEXT(All_Opps[[#This Row],[WeekMod]],"00#")),"")</f>
        <v>2026-038</v>
      </c>
      <c r="C40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38</v>
      </c>
      <c r="D4045" s="181" t="str">
        <f>CONCATENATE(All_Opps[[#This Row],[Opp Year]],"-",TEXT(All_Opps[[#This Row],[Week]],"00#"))</f>
        <v>2026-038</v>
      </c>
      <c r="E4045" s="181">
        <f>IFERROR(VALUE(RIGHT(All_Opps[[#This Row],[Opportunity Name]],2)),"")</f>
        <v>2</v>
      </c>
      <c r="F4045" s="181">
        <f>IFERROR(("20"&amp;LEFT(All_Opps[[#This Row],[Opportunity Name]],2))*1,"")</f>
        <v>2026</v>
      </c>
      <c r="G4045" s="181" t="str">
        <f>MID(All_Opps[[#This Row],[Opportunity Name]],3,2)</f>
        <v>09</v>
      </c>
      <c r="H4045" s="181" t="str">
        <f>LEFT(All_Opps[[#This Row],[Opportunity Name]],7)</f>
        <v>2609-12</v>
      </c>
      <c r="I4045" s="181" t="str" cm="1">
        <f t="array" ref="I40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45" s="181" t="str">
        <f>YEAR(All_Opps[[#This Row],[Close_Date]])&amp;"-"&amp;TEXT(MONTH(All_Opps[[#This Row],[Close_Date]]),"00")</f>
        <v>2025-09</v>
      </c>
      <c r="K4045" s="182">
        <f>All_Opps[[#This Row],[Created Date2]]*1</f>
        <v>45901</v>
      </c>
      <c r="L4045" s="183">
        <f>YEAR(All_Opps[[#This Row],[Created_Date]])</f>
        <v>2025</v>
      </c>
      <c r="M4045" s="184">
        <f>WEEKNUM(All_Opps[[#This Row],[Created_Date]],16)</f>
        <v>36</v>
      </c>
      <c r="N4045" s="182">
        <f>All_Opps[[#This Row],[Close Date]]*1</f>
        <v>45914</v>
      </c>
      <c r="O4045" s="185">
        <f>YEAR(All_Opps[[#This Row],[Close_Date]])</f>
        <v>2025</v>
      </c>
      <c r="P4045" s="183">
        <f>MONTH(All_Opps[[#This Row],[Close Date]])</f>
        <v>9</v>
      </c>
      <c r="Q4045" s="181">
        <f>WEEKNUM(All_Opps[[#This Row],[Close Date]],1)</f>
        <v>38</v>
      </c>
      <c r="R404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365</v>
      </c>
      <c r="S4045" s="4" t="s">
        <v>8402</v>
      </c>
      <c r="T4045" s="4" t="s">
        <v>8403</v>
      </c>
      <c r="U4045" s="68">
        <v>45914</v>
      </c>
      <c r="V4045" s="347" t="s">
        <v>19</v>
      </c>
      <c r="W4045" s="341">
        <v>105566</v>
      </c>
      <c r="X4045" s="4" t="s">
        <v>11</v>
      </c>
      <c r="Y4045" s="4" t="s">
        <v>1285</v>
      </c>
      <c r="Z4045" s="68">
        <v>45901</v>
      </c>
    </row>
    <row r="4046" spans="1:26" ht="12.75" x14ac:dyDescent="0.35">
      <c r="A4046" s="27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4046" s="276" t="str">
        <f>IF(All_Opps[[#This Row],[WeekMod]]&lt;&gt;"",CONCATENATE(All_Opps[[#This Row],[Opp Year]],"-",TEXT(All_Opps[[#This Row],[WeekMod]],"00#")),"")</f>
        <v>2026-044</v>
      </c>
      <c r="C4046" s="27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4046" s="276" t="str">
        <f>CONCATENATE(All_Opps[[#This Row],[Opp Year]],"-",TEXT(All_Opps[[#This Row],[Week]],"00#"))</f>
        <v>2026-044</v>
      </c>
      <c r="E4046" s="276">
        <f>IFERROR(VALUE(RIGHT(All_Opps[[#This Row],[Opportunity Name]],2)),"")</f>
        <v>2</v>
      </c>
      <c r="F4046" s="276">
        <f>IFERROR(("20"&amp;LEFT(All_Opps[[#This Row],[Opportunity Name]],2))*1,"")</f>
        <v>2026</v>
      </c>
      <c r="G4046" s="276" t="str">
        <f>MID(All_Opps[[#This Row],[Opportunity Name]],3,2)</f>
        <v>09</v>
      </c>
      <c r="H4046" s="276" t="str">
        <f>LEFT(All_Opps[[#This Row],[Opportunity Name]],7)</f>
        <v>2609-13</v>
      </c>
      <c r="I4046" s="276" t="str" cm="1">
        <f t="array" ref="I40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46" s="276" t="str">
        <f>YEAR(All_Opps[[#This Row],[Close_Date]])&amp;"-"&amp;TEXT(MONTH(All_Opps[[#This Row],[Close_Date]]),"00")</f>
        <v>2025-10</v>
      </c>
      <c r="K4046" s="277">
        <f>All_Opps[[#This Row],[Created Date2]]*1</f>
        <v>45944</v>
      </c>
      <c r="L4046" s="278">
        <f>YEAR(All_Opps[[#This Row],[Created_Date]])</f>
        <v>2025</v>
      </c>
      <c r="M4046" s="279">
        <f>WEEKNUM(All_Opps[[#This Row],[Created_Date]],16)</f>
        <v>42</v>
      </c>
      <c r="N4046" s="277">
        <f>All_Opps[[#This Row],[Close Date]]*1</f>
        <v>45960</v>
      </c>
      <c r="O4046" s="280">
        <f>YEAR(All_Opps[[#This Row],[Close_Date]])</f>
        <v>2025</v>
      </c>
      <c r="P4046" s="278">
        <f>MONTH(All_Opps[[#This Row],[Close Date]])</f>
        <v>10</v>
      </c>
      <c r="Q4046" s="276">
        <f>WEEKNUM(All_Opps[[#This Row],[Close Date]],1)</f>
        <v>44</v>
      </c>
      <c r="R4046" s="27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322</v>
      </c>
      <c r="S4046" s="92" t="s">
        <v>8404</v>
      </c>
      <c r="T4046" s="92" t="s">
        <v>8405</v>
      </c>
      <c r="U4046" s="94">
        <v>45960</v>
      </c>
      <c r="V4046" s="368" t="s">
        <v>19</v>
      </c>
      <c r="W4046" s="93">
        <v>40200</v>
      </c>
      <c r="X4046" s="92" t="s">
        <v>13</v>
      </c>
      <c r="Y4046" s="92" t="s">
        <v>7108</v>
      </c>
      <c r="Z4046" s="94">
        <v>45944</v>
      </c>
    </row>
    <row r="4047" spans="1:26" ht="12.75" x14ac:dyDescent="0.35">
      <c r="A40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4047" s="181" t="str">
        <f>IF(All_Opps[[#This Row],[WeekMod]]&lt;&gt;"",CONCATENATE(All_Opps[[#This Row],[Opp Year]],"-",TEXT(All_Opps[[#This Row],[WeekMod]],"00#")),"")</f>
        <v>2026-040</v>
      </c>
      <c r="C40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4047" s="181" t="str">
        <f>CONCATENATE(All_Opps[[#This Row],[Opp Year]],"-",TEXT(All_Opps[[#This Row],[Week]],"00#"))</f>
        <v>2026-040</v>
      </c>
      <c r="E4047" s="181">
        <f>IFERROR(VALUE(RIGHT(All_Opps[[#This Row],[Opportunity Name]],2)),"")</f>
        <v>1</v>
      </c>
      <c r="F4047" s="181">
        <f>IFERROR(("20"&amp;LEFT(All_Opps[[#This Row],[Opportunity Name]],2))*1,"")</f>
        <v>2026</v>
      </c>
      <c r="G4047" s="181" t="str">
        <f>MID(All_Opps[[#This Row],[Opportunity Name]],3,2)</f>
        <v>04</v>
      </c>
      <c r="H4047" s="181" t="str">
        <f>LEFT(All_Opps[[#This Row],[Opportunity Name]],7)</f>
        <v>2604-08</v>
      </c>
      <c r="I4047" s="181" t="str" cm="1">
        <f t="array" ref="I40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47" s="181" t="str">
        <f>YEAR(All_Opps[[#This Row],[Close_Date]])&amp;"-"&amp;TEXT(MONTH(All_Opps[[#This Row],[Close_Date]]),"00")</f>
        <v>2025-09</v>
      </c>
      <c r="K4047" s="182">
        <f>All_Opps[[#This Row],[Created Date2]]*1</f>
        <v>45924</v>
      </c>
      <c r="L4047" s="183">
        <f>YEAR(All_Opps[[#This Row],[Created_Date]])</f>
        <v>2025</v>
      </c>
      <c r="M4047" s="184">
        <f>WEEKNUM(All_Opps[[#This Row],[Created_Date]],16)</f>
        <v>39</v>
      </c>
      <c r="N4047" s="182">
        <f>All_Opps[[#This Row],[Close Date]]*1</f>
        <v>45930</v>
      </c>
      <c r="O4047" s="185">
        <f>YEAR(All_Opps[[#This Row],[Close_Date]])</f>
        <v>2025</v>
      </c>
      <c r="P4047" s="183">
        <f>MONTH(All_Opps[[#This Row],[Close Date]])</f>
        <v>9</v>
      </c>
      <c r="Q4047" s="181">
        <f>WEEKNUM(All_Opps[[#This Row],[Close Date]],1)</f>
        <v>40</v>
      </c>
      <c r="R404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189</v>
      </c>
      <c r="S4047" s="4" t="s">
        <v>8406</v>
      </c>
      <c r="T4047" s="4" t="s">
        <v>8407</v>
      </c>
      <c r="U4047" s="68">
        <v>45930</v>
      </c>
      <c r="V4047" s="347" t="s">
        <v>19</v>
      </c>
      <c r="W4047" s="341">
        <v>11413</v>
      </c>
      <c r="X4047" s="4" t="s">
        <v>11</v>
      </c>
      <c r="Y4047" s="4" t="s">
        <v>1285</v>
      </c>
      <c r="Z4047" s="68">
        <v>45924</v>
      </c>
    </row>
    <row r="4048" spans="1:26" ht="12.75" x14ac:dyDescent="0.35">
      <c r="A4048" s="2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4048" s="236" t="str">
        <f>IF(All_Opps[[#This Row],[WeekMod]]&lt;&gt;"",CONCATENATE(All_Opps[[#This Row],[Opp Year]],"-",TEXT(All_Opps[[#This Row],[WeekMod]],"00#")),"")</f>
        <v>2026-045</v>
      </c>
      <c r="C4048" s="2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4048" s="236" t="str">
        <f>CONCATENATE(All_Opps[[#This Row],[Opp Year]],"-",TEXT(All_Opps[[#This Row],[Week]],"00#"))</f>
        <v>2026-045</v>
      </c>
      <c r="E4048" s="236">
        <f>IFERROR(VALUE(RIGHT(All_Opps[[#This Row],[Opportunity Name]],2)),"")</f>
        <v>3</v>
      </c>
      <c r="F4048" s="236">
        <f>IFERROR(("20"&amp;LEFT(All_Opps[[#This Row],[Opportunity Name]],2))*1,"")</f>
        <v>2026</v>
      </c>
      <c r="G4048" s="236" t="str">
        <f>MID(All_Opps[[#This Row],[Opportunity Name]],3,2)</f>
        <v>08</v>
      </c>
      <c r="H4048" s="236" t="str">
        <f>LEFT(All_Opps[[#This Row],[Opportunity Name]],7)</f>
        <v>2608 Os</v>
      </c>
      <c r="I4048" s="236" t="str" cm="1">
        <f t="array" ref="I40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48" s="236" t="str">
        <f>YEAR(All_Opps[[#This Row],[Close_Date]])&amp;"-"&amp;TEXT(MONTH(All_Opps[[#This Row],[Close_Date]]),"00")</f>
        <v>2025-11</v>
      </c>
      <c r="K4048" s="237">
        <f>All_Opps[[#This Row],[Created Date2]]*1</f>
        <v>45946</v>
      </c>
      <c r="L4048" s="238">
        <f>YEAR(All_Opps[[#This Row],[Created_Date]])</f>
        <v>2025</v>
      </c>
      <c r="M4048" s="239">
        <f>WEEKNUM(All_Opps[[#This Row],[Created_Date]],16)</f>
        <v>42</v>
      </c>
      <c r="N4048" s="237">
        <f>All_Opps[[#This Row],[Close Date]]*1</f>
        <v>45963</v>
      </c>
      <c r="O4048" s="240">
        <f>YEAR(All_Opps[[#This Row],[Close_Date]])</f>
        <v>2025</v>
      </c>
      <c r="P4048" s="238">
        <f>MONTH(All_Opps[[#This Row],[Close Date]])</f>
        <v>11</v>
      </c>
      <c r="Q4048" s="236">
        <f>WEEKNUM(All_Opps[[#This Row],[Close Date]],1)</f>
        <v>45</v>
      </c>
      <c r="R4048" s="2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48" s="28" t="s">
        <v>8408</v>
      </c>
      <c r="T4048" s="28" t="s">
        <v>8409</v>
      </c>
      <c r="U4048" s="76">
        <v>45963</v>
      </c>
      <c r="V4048" s="358" t="s">
        <v>18</v>
      </c>
      <c r="W4048" s="29">
        <v>422056</v>
      </c>
      <c r="X4048" s="28" t="s">
        <v>13</v>
      </c>
      <c r="Y4048" s="28" t="s">
        <v>1285</v>
      </c>
      <c r="Z4048" s="76">
        <v>45946</v>
      </c>
    </row>
    <row r="4049" spans="1:26" ht="12.75" x14ac:dyDescent="0.35">
      <c r="A4049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049" s="181" t="str">
        <f>IF(All_Opps[[#This Row],[WeekMod]]&lt;&gt;"",CONCATENATE(All_Opps[[#This Row],[Opp Year]],"-",TEXT(All_Opps[[#This Row],[WeekMod]],"00#")),"")</f>
        <v/>
      </c>
      <c r="C404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4049" s="181" t="str">
        <f>CONCATENATE(All_Opps[[#This Row],[Opp Year]],"-",TEXT(All_Opps[[#This Row],[Week]],"00#"))</f>
        <v>2027-001</v>
      </c>
      <c r="E4049" s="181">
        <f>IFERROR(VALUE(RIGHT(All_Opps[[#This Row],[Opportunity Name]],2)),"")</f>
        <v>1</v>
      </c>
      <c r="F4049" s="181">
        <f>IFERROR(("20"&amp;LEFT(All_Opps[[#This Row],[Opportunity Name]],2))*1,"")</f>
        <v>2027</v>
      </c>
      <c r="G4049" s="181" t="str">
        <f>MID(All_Opps[[#This Row],[Opportunity Name]],3,2)</f>
        <v>01</v>
      </c>
      <c r="H4049" s="181" t="str">
        <f>LEFT(All_Opps[[#This Row],[Opportunity Name]],7)</f>
        <v>2701-01</v>
      </c>
      <c r="I4049" s="181" t="str" cm="1">
        <f t="array" ref="I40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49" s="181" t="str">
        <f>YEAR(All_Opps[[#This Row],[Close_Date]])&amp;"-"&amp;TEXT(MONTH(All_Opps[[#This Row],[Close_Date]]),"00")</f>
        <v>2025-09</v>
      </c>
      <c r="K4049" s="182">
        <f>All_Opps[[#This Row],[Created Date2]]*1</f>
        <v>45924</v>
      </c>
      <c r="L4049" s="183">
        <f>YEAR(All_Opps[[#This Row],[Created_Date]])</f>
        <v>2025</v>
      </c>
      <c r="M4049" s="184">
        <f>WEEKNUM(All_Opps[[#This Row],[Created_Date]],16)</f>
        <v>39</v>
      </c>
      <c r="N4049" s="182">
        <f>All_Opps[[#This Row],[Close Date]]*1</f>
        <v>45920</v>
      </c>
      <c r="O4049" s="185">
        <f>YEAR(All_Opps[[#This Row],[Close_Date]])</f>
        <v>2025</v>
      </c>
      <c r="P4049" s="183">
        <f>MONTH(All_Opps[[#This Row],[Close Date]])</f>
        <v>9</v>
      </c>
      <c r="Q4049" s="181">
        <f>WEEKNUM(All_Opps[[#This Row],[Close Date]],1)</f>
        <v>38</v>
      </c>
      <c r="R404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464</v>
      </c>
      <c r="S4049" s="5" t="s">
        <v>8410</v>
      </c>
      <c r="T4049" s="5" t="s">
        <v>8411</v>
      </c>
      <c r="U4049" s="14">
        <v>45920</v>
      </c>
      <c r="V4049" s="360" t="s">
        <v>19</v>
      </c>
      <c r="W4049" s="343">
        <v>21467</v>
      </c>
      <c r="X4049" s="5" t="s">
        <v>7</v>
      </c>
      <c r="Y4049" s="4" t="s">
        <v>328</v>
      </c>
      <c r="Z4049" s="68">
        <v>45924</v>
      </c>
    </row>
    <row r="4050" spans="1:26" ht="12.75" x14ac:dyDescent="0.35">
      <c r="A4050" s="256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050" s="256" t="str">
        <f>IF(All_Opps[[#This Row],[WeekMod]]&lt;&gt;"",CONCATENATE(All_Opps[[#This Row],[Opp Year]],"-",TEXT(All_Opps[[#This Row],[WeekMod]],"00#")),"")</f>
        <v/>
      </c>
      <c r="C4050" s="25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4050" s="256" t="str">
        <f>CONCATENATE(All_Opps[[#This Row],[Opp Year]],"-",TEXT(All_Opps[[#This Row],[Week]],"00#"))</f>
        <v>2027-001</v>
      </c>
      <c r="E4050" s="256">
        <f>IFERROR(VALUE(RIGHT(All_Opps[[#This Row],[Opportunity Name]],2)),"")</f>
        <v>2</v>
      </c>
      <c r="F4050" s="256">
        <f>IFERROR(("20"&amp;LEFT(All_Opps[[#This Row],[Opportunity Name]],2))*1,"")</f>
        <v>2027</v>
      </c>
      <c r="G4050" s="256" t="str">
        <f>MID(All_Opps[[#This Row],[Opportunity Name]],3,2)</f>
        <v>08</v>
      </c>
      <c r="H4050" s="256" t="str">
        <f>LEFT(All_Opps[[#This Row],[Opportunity Name]],7)</f>
        <v>2708 Ra</v>
      </c>
      <c r="I4050" s="256" t="str" cm="1">
        <f t="array" ref="I40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50" s="256" t="str">
        <f>YEAR(All_Opps[[#This Row],[Close_Date]])&amp;"-"&amp;TEXT(MONTH(All_Opps[[#This Row],[Close_Date]]),"00")</f>
        <v>2025-10</v>
      </c>
      <c r="K4050" s="257">
        <f>All_Opps[[#This Row],[Created Date2]]*1</f>
        <v>45925</v>
      </c>
      <c r="L4050" s="258">
        <f>YEAR(All_Opps[[#This Row],[Created_Date]])</f>
        <v>2025</v>
      </c>
      <c r="M4050" s="259">
        <f>WEEKNUM(All_Opps[[#This Row],[Created_Date]],16)</f>
        <v>39</v>
      </c>
      <c r="N4050" s="257">
        <f>All_Opps[[#This Row],[Close Date]]*1</f>
        <v>45939</v>
      </c>
      <c r="O4050" s="260">
        <f>YEAR(All_Opps[[#This Row],[Close_Date]])</f>
        <v>2025</v>
      </c>
      <c r="P4050" s="258">
        <f>MONTH(All_Opps[[#This Row],[Close Date]])</f>
        <v>10</v>
      </c>
      <c r="Q4050" s="256">
        <f>WEEKNUM(All_Opps[[#This Row],[Close Date]],1)</f>
        <v>41</v>
      </c>
      <c r="R4050" s="25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50" s="25" t="s">
        <v>8412</v>
      </c>
      <c r="T4050" s="25" t="s">
        <v>8413</v>
      </c>
      <c r="U4050" s="30">
        <v>45939</v>
      </c>
      <c r="V4050" s="364" t="s">
        <v>21</v>
      </c>
      <c r="W4050" s="26">
        <v>77320</v>
      </c>
      <c r="X4050" s="25" t="s">
        <v>6</v>
      </c>
      <c r="Y4050" s="25" t="s">
        <v>1285</v>
      </c>
      <c r="Z4050" s="30">
        <v>45925</v>
      </c>
    </row>
    <row r="4051" spans="1:26" ht="12.75" x14ac:dyDescent="0.35">
      <c r="A4051" s="18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90</v>
      </c>
      <c r="B4051" s="186" t="str">
        <f>IF(All_Opps[[#This Row],[WeekMod]]&lt;&gt;"",CONCATENATE(All_Opps[[#This Row],[Opp Year]],"-",TEXT(All_Opps[[#This Row],[WeekMod]],"00#")),"")</f>
        <v>2025-090</v>
      </c>
      <c r="C4051" s="18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90</v>
      </c>
      <c r="D4051" s="186" t="str">
        <f>CONCATENATE(All_Opps[[#This Row],[Opp Year]],"-",TEXT(All_Opps[[#This Row],[Week]],"00#"))</f>
        <v>2025-090</v>
      </c>
      <c r="E4051" s="186">
        <f>IFERROR(VALUE(RIGHT(All_Opps[[#This Row],[Opportunity Name]],2)),"")</f>
        <v>2</v>
      </c>
      <c r="F4051" s="186">
        <f>IFERROR(("20"&amp;LEFT(All_Opps[[#This Row],[Opportunity Name]],2))*1,"")</f>
        <v>2025</v>
      </c>
      <c r="G4051" s="186" t="str">
        <f>MID(All_Opps[[#This Row],[Opportunity Name]],3,2)</f>
        <v>12</v>
      </c>
      <c r="H4051" s="186" t="str">
        <f>LEFT(All_Opps[[#This Row],[Opportunity Name]],7)</f>
        <v>2512-25</v>
      </c>
      <c r="I4051" s="186" t="str" cm="1">
        <f t="array" ref="I40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51" s="186" t="str">
        <f>YEAR(All_Opps[[#This Row],[Close_Date]])&amp;"-"&amp;TEXT(MONTH(All_Opps[[#This Row],[Close_Date]]),"00")</f>
        <v>2025-09</v>
      </c>
      <c r="K4051" s="187">
        <f>All_Opps[[#This Row],[Created Date2]]*1</f>
        <v>45906</v>
      </c>
      <c r="L4051" s="188">
        <f>YEAR(All_Opps[[#This Row],[Created_Date]])</f>
        <v>2025</v>
      </c>
      <c r="M4051" s="189">
        <f>WEEKNUM(All_Opps[[#This Row],[Created_Date]],16)</f>
        <v>37</v>
      </c>
      <c r="N4051" s="187">
        <f>All_Opps[[#This Row],[Close Date]]*1</f>
        <v>45918</v>
      </c>
      <c r="O4051" s="190">
        <f>YEAR(All_Opps[[#This Row],[Close_Date]])</f>
        <v>2025</v>
      </c>
      <c r="P4051" s="188">
        <f>MONTH(All_Opps[[#This Row],[Close Date]])</f>
        <v>9</v>
      </c>
      <c r="Q4051" s="186">
        <f>WEEKNUM(All_Opps[[#This Row],[Close Date]],1)</f>
        <v>38</v>
      </c>
      <c r="R4051" s="18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86</v>
      </c>
      <c r="S4051" s="63" t="s">
        <v>8414</v>
      </c>
      <c r="T4051" s="63" t="s">
        <v>8415</v>
      </c>
      <c r="U4051" s="84">
        <v>45918</v>
      </c>
      <c r="V4051" s="348" t="s">
        <v>19</v>
      </c>
      <c r="W4051" s="64">
        <v>9795</v>
      </c>
      <c r="X4051" s="63" t="s">
        <v>12</v>
      </c>
      <c r="Y4051" s="63" t="s">
        <v>7108</v>
      </c>
      <c r="Z4051" s="84">
        <v>45906</v>
      </c>
    </row>
    <row r="4052" spans="1:26" ht="12.75" x14ac:dyDescent="0.35">
      <c r="A405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4052" s="181" t="str">
        <f>IF(All_Opps[[#This Row],[WeekMod]]&lt;&gt;"",CONCATENATE(All_Opps[[#This Row],[Opp Year]],"-",TEXT(All_Opps[[#This Row],[WeekMod]],"00#")),"")</f>
        <v>2026-039</v>
      </c>
      <c r="C405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4052" s="181" t="str">
        <f>CONCATENATE(All_Opps[[#This Row],[Opp Year]],"-",TEXT(All_Opps[[#This Row],[Week]],"00#"))</f>
        <v>2026-039</v>
      </c>
      <c r="E4052" s="181">
        <f>IFERROR(VALUE(RIGHT(All_Opps[[#This Row],[Opportunity Name]],2)),"")</f>
        <v>4</v>
      </c>
      <c r="F4052" s="181">
        <f>IFERROR(("20"&amp;LEFT(All_Opps[[#This Row],[Opportunity Name]],2))*1,"")</f>
        <v>2026</v>
      </c>
      <c r="G4052" s="181" t="str">
        <f>MID(All_Opps[[#This Row],[Opportunity Name]],3,2)</f>
        <v>06</v>
      </c>
      <c r="H4052" s="181" t="str">
        <f>LEFT(All_Opps[[#This Row],[Opportunity Name]],7)</f>
        <v>2606 Ko</v>
      </c>
      <c r="I4052" s="181" t="str" cm="1">
        <f t="array" ref="I40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52" s="181" t="str">
        <f>YEAR(All_Opps[[#This Row],[Close_Date]])&amp;"-"&amp;TEXT(MONTH(All_Opps[[#This Row],[Close_Date]]),"00")</f>
        <v>2025-09</v>
      </c>
      <c r="K4052" s="182">
        <f>All_Opps[[#This Row],[Created Date2]]*1</f>
        <v>45915</v>
      </c>
      <c r="L4052" s="183">
        <f>YEAR(All_Opps[[#This Row],[Created_Date]])</f>
        <v>2025</v>
      </c>
      <c r="M4052" s="184">
        <f>WEEKNUM(All_Opps[[#This Row],[Created_Date]],16)</f>
        <v>38</v>
      </c>
      <c r="N4052" s="182">
        <f>All_Opps[[#This Row],[Close Date]]*1</f>
        <v>45924</v>
      </c>
      <c r="O4052" s="185">
        <f>YEAR(All_Opps[[#This Row],[Close_Date]])</f>
        <v>2025</v>
      </c>
      <c r="P4052" s="183">
        <f>MONTH(All_Opps[[#This Row],[Close Date]])</f>
        <v>9</v>
      </c>
      <c r="Q4052" s="181">
        <f>WEEKNUM(All_Opps[[#This Row],[Close Date]],1)</f>
        <v>39</v>
      </c>
      <c r="R405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52" s="5" t="s">
        <v>8416</v>
      </c>
      <c r="T4052" s="5" t="s">
        <v>8417</v>
      </c>
      <c r="U4052" s="14">
        <v>45924</v>
      </c>
      <c r="V4052" s="360" t="s">
        <v>18</v>
      </c>
      <c r="W4052" s="343">
        <v>86798</v>
      </c>
      <c r="X4052" s="5" t="s">
        <v>13</v>
      </c>
      <c r="Y4052" s="4" t="s">
        <v>328</v>
      </c>
      <c r="Z4052" s="68">
        <v>45915</v>
      </c>
    </row>
    <row r="4053" spans="1:26" ht="12.75" x14ac:dyDescent="0.35">
      <c r="A40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4053" s="181" t="str">
        <f>IF(All_Opps[[#This Row],[WeekMod]]&lt;&gt;"",CONCATENATE(All_Opps[[#This Row],[Opp Year]],"-",TEXT(All_Opps[[#This Row],[WeekMod]],"00#")),"")</f>
        <v>2026-042</v>
      </c>
      <c r="C40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4053" s="181" t="str">
        <f>CONCATENATE(All_Opps[[#This Row],[Opp Year]],"-",TEXT(All_Opps[[#This Row],[Week]],"00#"))</f>
        <v>2026-042</v>
      </c>
      <c r="E4053" s="181">
        <f>IFERROR(VALUE(RIGHT(All_Opps[[#This Row],[Opportunity Name]],2)),"")</f>
        <v>6</v>
      </c>
      <c r="F4053" s="181">
        <f>IFERROR(("20"&amp;LEFT(All_Opps[[#This Row],[Opportunity Name]],2))*1,"")</f>
        <v>2026</v>
      </c>
      <c r="G4053" s="181" t="str">
        <f>MID(All_Opps[[#This Row],[Opportunity Name]],3,2)</f>
        <v>06</v>
      </c>
      <c r="H4053" s="181" t="str">
        <f>LEFT(All_Opps[[#This Row],[Opportunity Name]],7)</f>
        <v>2606-12</v>
      </c>
      <c r="I4053" s="181" t="str" cm="1">
        <f t="array" ref="I40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53" s="181" t="str">
        <f>YEAR(All_Opps[[#This Row],[Close_Date]])&amp;"-"&amp;TEXT(MONTH(All_Opps[[#This Row],[Close_Date]]),"00")</f>
        <v>2025-10</v>
      </c>
      <c r="K4053" s="182">
        <f>All_Opps[[#This Row],[Created Date2]]*1</f>
        <v>45939</v>
      </c>
      <c r="L4053" s="183">
        <f>YEAR(All_Opps[[#This Row],[Created_Date]])</f>
        <v>2025</v>
      </c>
      <c r="M4053" s="184">
        <f>WEEKNUM(All_Opps[[#This Row],[Created_Date]],16)</f>
        <v>41</v>
      </c>
      <c r="N4053" s="182">
        <f>All_Opps[[#This Row],[Close Date]]*1</f>
        <v>45947</v>
      </c>
      <c r="O4053" s="185">
        <f>YEAR(All_Opps[[#This Row],[Close_Date]])</f>
        <v>2025</v>
      </c>
      <c r="P4053" s="183">
        <f>MONTH(All_Opps[[#This Row],[Close Date]])</f>
        <v>10</v>
      </c>
      <c r="Q4053" s="181">
        <f>WEEKNUM(All_Opps[[#This Row],[Close Date]],1)</f>
        <v>42</v>
      </c>
      <c r="R405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235</v>
      </c>
      <c r="S4053" s="4" t="s">
        <v>8418</v>
      </c>
      <c r="T4053" s="4" t="s">
        <v>8419</v>
      </c>
      <c r="U4053" s="68">
        <v>45947</v>
      </c>
      <c r="V4053" s="347" t="s">
        <v>19</v>
      </c>
      <c r="W4053" s="341">
        <v>70000</v>
      </c>
      <c r="X4053" s="4" t="s">
        <v>11</v>
      </c>
      <c r="Y4053" s="4" t="s">
        <v>1285</v>
      </c>
      <c r="Z4053" s="68">
        <v>45939</v>
      </c>
    </row>
    <row r="4054" spans="1:26" ht="12.75" x14ac:dyDescent="0.35">
      <c r="A4054" s="18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91</v>
      </c>
      <c r="B4054" s="186" t="str">
        <f>IF(All_Opps[[#This Row],[WeekMod]]&lt;&gt;"",CONCATENATE(All_Opps[[#This Row],[Opp Year]],"-",TEXT(All_Opps[[#This Row],[WeekMod]],"00#")),"")</f>
        <v>2025-091</v>
      </c>
      <c r="C4054" s="18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91</v>
      </c>
      <c r="D4054" s="186" t="str">
        <f>CONCATENATE(All_Opps[[#This Row],[Opp Year]],"-",TEXT(All_Opps[[#This Row],[Week]],"00#"))</f>
        <v>2025-091</v>
      </c>
      <c r="E4054" s="186">
        <f>IFERROR(VALUE(RIGHT(All_Opps[[#This Row],[Opportunity Name]],2)),"")</f>
        <v>3</v>
      </c>
      <c r="F4054" s="186">
        <f>IFERROR(("20"&amp;LEFT(All_Opps[[#This Row],[Opportunity Name]],2))*1,"")</f>
        <v>2025</v>
      </c>
      <c r="G4054" s="186" t="str">
        <f>MID(All_Opps[[#This Row],[Opportunity Name]],3,2)</f>
        <v>10</v>
      </c>
      <c r="H4054" s="186" t="str">
        <f>LEFT(All_Opps[[#This Row],[Opportunity Name]],7)</f>
        <v>2510-11</v>
      </c>
      <c r="I4054" s="186" t="str" cm="1">
        <f t="array" ref="I40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54" s="186" t="str">
        <f>YEAR(All_Opps[[#This Row],[Close_Date]])&amp;"-"&amp;TEXT(MONTH(All_Opps[[#This Row],[Close_Date]]),"00")</f>
        <v>2025-09</v>
      </c>
      <c r="K4054" s="187">
        <f>All_Opps[[#This Row],[Created Date2]]*1</f>
        <v>45924</v>
      </c>
      <c r="L4054" s="188">
        <f>YEAR(All_Opps[[#This Row],[Created_Date]])</f>
        <v>2025</v>
      </c>
      <c r="M4054" s="189">
        <f>WEEKNUM(All_Opps[[#This Row],[Created_Date]],16)</f>
        <v>39</v>
      </c>
      <c r="N4054" s="187">
        <f>All_Opps[[#This Row],[Close Date]]*1</f>
        <v>45927</v>
      </c>
      <c r="O4054" s="190">
        <f>YEAR(All_Opps[[#This Row],[Close_Date]])</f>
        <v>2025</v>
      </c>
      <c r="P4054" s="188">
        <f>MONTH(All_Opps[[#This Row],[Close Date]])</f>
        <v>9</v>
      </c>
      <c r="Q4054" s="186">
        <f>WEEKNUM(All_Opps[[#This Row],[Close Date]],1)</f>
        <v>39</v>
      </c>
      <c r="R4054" s="18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</v>
      </c>
      <c r="S4054" s="63" t="s">
        <v>8420</v>
      </c>
      <c r="T4054" s="63" t="s">
        <v>8421</v>
      </c>
      <c r="U4054" s="84">
        <v>45927</v>
      </c>
      <c r="V4054" s="348" t="s">
        <v>19</v>
      </c>
      <c r="W4054" s="64">
        <v>79988</v>
      </c>
      <c r="X4054" s="63" t="s">
        <v>14</v>
      </c>
      <c r="Y4054" s="63" t="s">
        <v>7108</v>
      </c>
      <c r="Z4054" s="84">
        <v>45924</v>
      </c>
    </row>
    <row r="4055" spans="1:26" ht="12.75" x14ac:dyDescent="0.35">
      <c r="A405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4055" s="181" t="str">
        <f>IF(All_Opps[[#This Row],[WeekMod]]&lt;&gt;"",CONCATENATE(All_Opps[[#This Row],[Opp Year]],"-",TEXT(All_Opps[[#This Row],[WeekMod]],"00#")),"")</f>
        <v>2026-043</v>
      </c>
      <c r="C405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4055" s="181" t="str">
        <f>CONCATENATE(All_Opps[[#This Row],[Opp Year]],"-",TEXT(All_Opps[[#This Row],[Week]],"00#"))</f>
        <v>2026-043</v>
      </c>
      <c r="E4055" s="181">
        <f>IFERROR(VALUE(RIGHT(All_Opps[[#This Row],[Opportunity Name]],2)),"")</f>
        <v>2</v>
      </c>
      <c r="F4055" s="181">
        <f>IFERROR(("20"&amp;LEFT(All_Opps[[#This Row],[Opportunity Name]],2))*1,"")</f>
        <v>2026</v>
      </c>
      <c r="G4055" s="181" t="str">
        <f>MID(All_Opps[[#This Row],[Opportunity Name]],3,2)</f>
        <v>09</v>
      </c>
      <c r="H4055" s="181" t="str">
        <f>LEFT(All_Opps[[#This Row],[Opportunity Name]],7)</f>
        <v>2609-14</v>
      </c>
      <c r="I4055" s="181" t="str" cm="1">
        <f t="array" ref="I40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55" s="181" t="str">
        <f>YEAR(All_Opps[[#This Row],[Close_Date]])&amp;"-"&amp;TEXT(MONTH(All_Opps[[#This Row],[Close_Date]]),"00")</f>
        <v>2025-10</v>
      </c>
      <c r="K4055" s="182">
        <f>All_Opps[[#This Row],[Created Date2]]*1</f>
        <v>45942</v>
      </c>
      <c r="L4055" s="183">
        <f>YEAR(All_Opps[[#This Row],[Created_Date]])</f>
        <v>2025</v>
      </c>
      <c r="M4055" s="184">
        <f>WEEKNUM(All_Opps[[#This Row],[Created_Date]],16)</f>
        <v>42</v>
      </c>
      <c r="N4055" s="182">
        <f>All_Opps[[#This Row],[Close Date]]*1</f>
        <v>45952</v>
      </c>
      <c r="O4055" s="185">
        <f>YEAR(All_Opps[[#This Row],[Close_Date]])</f>
        <v>2025</v>
      </c>
      <c r="P4055" s="183">
        <f>MONTH(All_Opps[[#This Row],[Close Date]])</f>
        <v>10</v>
      </c>
      <c r="Q4055" s="181">
        <f>WEEKNUM(All_Opps[[#This Row],[Close Date]],1)</f>
        <v>43</v>
      </c>
      <c r="R405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324</v>
      </c>
      <c r="S4055" s="4" t="s">
        <v>8422</v>
      </c>
      <c r="T4055" s="4" t="s">
        <v>8423</v>
      </c>
      <c r="U4055" s="68">
        <v>45952</v>
      </c>
      <c r="V4055" s="347" t="s">
        <v>19</v>
      </c>
      <c r="W4055" s="341">
        <v>30420</v>
      </c>
      <c r="X4055" s="4" t="s">
        <v>13</v>
      </c>
      <c r="Y4055" s="4" t="s">
        <v>1285</v>
      </c>
      <c r="Z4055" s="68">
        <v>45942</v>
      </c>
    </row>
    <row r="4056" spans="1:26" ht="12.75" x14ac:dyDescent="0.35">
      <c r="A405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94</v>
      </c>
      <c r="B4056" s="181" t="str">
        <f>IF(All_Opps[[#This Row],[WeekMod]]&lt;&gt;"",CONCATENATE(All_Opps[[#This Row],[Opp Year]],"-",TEXT(All_Opps[[#This Row],[WeekMod]],"00#")),"")</f>
        <v>2025-094</v>
      </c>
      <c r="C405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94</v>
      </c>
      <c r="D4056" s="181" t="str">
        <f>CONCATENATE(All_Opps[[#This Row],[Opp Year]],"-",TEXT(All_Opps[[#This Row],[Week]],"00#"))</f>
        <v>2025-094</v>
      </c>
      <c r="E4056" s="181">
        <f>IFERROR(VALUE(RIGHT(All_Opps[[#This Row],[Opportunity Name]],2)),"")</f>
        <v>3</v>
      </c>
      <c r="F4056" s="181">
        <f>IFERROR(("20"&amp;LEFT(All_Opps[[#This Row],[Opportunity Name]],2))*1,"")</f>
        <v>2025</v>
      </c>
      <c r="G4056" s="181" t="str">
        <f>MID(All_Opps[[#This Row],[Opportunity Name]],3,2)</f>
        <v>10</v>
      </c>
      <c r="H4056" s="181" t="str">
        <f>LEFT(All_Opps[[#This Row],[Opportunity Name]],7)</f>
        <v>2510-12</v>
      </c>
      <c r="I4056" s="181" t="str" cm="1">
        <f t="array" ref="I40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56" s="181" t="str">
        <f>YEAR(All_Opps[[#This Row],[Close_Date]])&amp;"-"&amp;TEXT(MONTH(All_Opps[[#This Row],[Close_Date]]),"00")</f>
        <v>2025-10</v>
      </c>
      <c r="K4056" s="182">
        <f>All_Opps[[#This Row],[Created Date2]]*1</f>
        <v>45944</v>
      </c>
      <c r="L4056" s="183">
        <f>YEAR(All_Opps[[#This Row],[Created_Date]])</f>
        <v>2025</v>
      </c>
      <c r="M4056" s="184">
        <f>WEEKNUM(All_Opps[[#This Row],[Created_Date]],16)</f>
        <v>42</v>
      </c>
      <c r="N4056" s="182">
        <f>All_Opps[[#This Row],[Close Date]]*1</f>
        <v>45945</v>
      </c>
      <c r="O4056" s="185">
        <f>YEAR(All_Opps[[#This Row],[Close_Date]])</f>
        <v>2025</v>
      </c>
      <c r="P4056" s="183">
        <f>MONTH(All_Opps[[#This Row],[Close Date]])</f>
        <v>10</v>
      </c>
      <c r="Q4056" s="181">
        <f>WEEKNUM(All_Opps[[#This Row],[Close Date]],1)</f>
        <v>42</v>
      </c>
      <c r="R405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56" s="4" t="s">
        <v>8424</v>
      </c>
      <c r="T4056" s="4" t="s">
        <v>8425</v>
      </c>
      <c r="U4056" s="68">
        <v>45945</v>
      </c>
      <c r="V4056" s="347" t="s">
        <v>19</v>
      </c>
      <c r="W4056" s="341">
        <v>74583</v>
      </c>
      <c r="X4056" s="4" t="s">
        <v>11</v>
      </c>
      <c r="Y4056" s="4" t="s">
        <v>1285</v>
      </c>
      <c r="Z4056" s="68">
        <v>45944</v>
      </c>
    </row>
    <row r="4057" spans="1:26" ht="12.75" x14ac:dyDescent="0.35">
      <c r="A405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4057" s="181" t="str">
        <f>IF(All_Opps[[#This Row],[WeekMod]]&lt;&gt;"",CONCATENATE(All_Opps[[#This Row],[Opp Year]],"-",TEXT(All_Opps[[#This Row],[WeekMod]],"00#")),"")</f>
        <v>2026-040</v>
      </c>
      <c r="C405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4057" s="181" t="str">
        <f>CONCATENATE(All_Opps[[#This Row],[Opp Year]],"-",TEXT(All_Opps[[#This Row],[Week]],"00#"))</f>
        <v>2026-040</v>
      </c>
      <c r="E4057" s="181">
        <f>IFERROR(VALUE(RIGHT(All_Opps[[#This Row],[Opportunity Name]],2)),"")</f>
        <v>3</v>
      </c>
      <c r="F4057" s="181">
        <f>IFERROR(("20"&amp;LEFT(All_Opps[[#This Row],[Opportunity Name]],2))*1,"")</f>
        <v>2026</v>
      </c>
      <c r="G4057" s="181" t="str">
        <f>MID(All_Opps[[#This Row],[Opportunity Name]],3,2)</f>
        <v>04</v>
      </c>
      <c r="H4057" s="181" t="str">
        <f>LEFT(All_Opps[[#This Row],[Opportunity Name]],7)</f>
        <v>2604 Os</v>
      </c>
      <c r="I4057" s="181" t="str" cm="1">
        <f t="array" ref="I40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57" s="181" t="str">
        <f>YEAR(All_Opps[[#This Row],[Close_Date]])&amp;"-"&amp;TEXT(MONTH(All_Opps[[#This Row],[Close_Date]]),"00")</f>
        <v>2025-10</v>
      </c>
      <c r="K4057" s="182">
        <f>All_Opps[[#This Row],[Created Date2]]*1</f>
        <v>45919</v>
      </c>
      <c r="L4057" s="183">
        <f>YEAR(All_Opps[[#This Row],[Created_Date]])</f>
        <v>2025</v>
      </c>
      <c r="M4057" s="184">
        <f>WEEKNUM(All_Opps[[#This Row],[Created_Date]],16)</f>
        <v>38</v>
      </c>
      <c r="N4057" s="182">
        <f>All_Opps[[#This Row],[Close Date]]*1</f>
        <v>45931</v>
      </c>
      <c r="O4057" s="185">
        <f>YEAR(All_Opps[[#This Row],[Close_Date]])</f>
        <v>2025</v>
      </c>
      <c r="P4057" s="183">
        <f>MONTH(All_Opps[[#This Row],[Close Date]])</f>
        <v>10</v>
      </c>
      <c r="Q4057" s="181">
        <f>WEEKNUM(All_Opps[[#This Row],[Close Date]],1)</f>
        <v>40</v>
      </c>
      <c r="R405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57" s="4" t="s">
        <v>8426</v>
      </c>
      <c r="T4057" s="4" t="s">
        <v>8427</v>
      </c>
      <c r="U4057" s="68">
        <v>45931</v>
      </c>
      <c r="V4057" s="347" t="s">
        <v>18</v>
      </c>
      <c r="W4057" s="9">
        <v>36984</v>
      </c>
      <c r="X4057" s="4" t="s">
        <v>13</v>
      </c>
      <c r="Y4057" s="4" t="s">
        <v>1285</v>
      </c>
      <c r="Z4057" s="68">
        <v>45919</v>
      </c>
    </row>
    <row r="4058" spans="1:26" ht="12.75" x14ac:dyDescent="0.35">
      <c r="A4058" s="25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92</v>
      </c>
      <c r="B4058" s="256" t="str">
        <f>IF(All_Opps[[#This Row],[WeekMod]]&lt;&gt;"",CONCATENATE(All_Opps[[#This Row],[Opp Year]],"-",TEXT(All_Opps[[#This Row],[WeekMod]],"00#")),"")</f>
        <v>2025-092</v>
      </c>
      <c r="C4058" s="25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92</v>
      </c>
      <c r="D4058" s="256" t="str">
        <f>CONCATENATE(All_Opps[[#This Row],[Opp Year]],"-",TEXT(All_Opps[[#This Row],[Week]],"00#"))</f>
        <v>2025-092</v>
      </c>
      <c r="E4058" s="256" t="str">
        <f>IFERROR(VALUE(RIGHT(All_Opps[[#This Row],[Opportunity Name]],2)),"")</f>
        <v/>
      </c>
      <c r="F4058" s="256">
        <f>IFERROR(("20"&amp;LEFT(All_Opps[[#This Row],[Opportunity Name]],2))*1,"")</f>
        <v>2025</v>
      </c>
      <c r="G4058" s="256" t="str">
        <f>MID(All_Opps[[#This Row],[Opportunity Name]],3,2)</f>
        <v>12</v>
      </c>
      <c r="H4058" s="256" t="str">
        <f>LEFT(All_Opps[[#This Row],[Opportunity Name]],7)</f>
        <v>2512 La</v>
      </c>
      <c r="I4058" s="256" t="str" cm="1">
        <f t="array" ref="I40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58" s="256" t="str">
        <f>YEAR(All_Opps[[#This Row],[Close_Date]])&amp;"-"&amp;TEXT(MONTH(All_Opps[[#This Row],[Close_Date]]),"00")</f>
        <v>2025-10</v>
      </c>
      <c r="K4058" s="257">
        <f>All_Opps[[#This Row],[Created Date2]]*1</f>
        <v>45930</v>
      </c>
      <c r="L4058" s="258">
        <f>YEAR(All_Opps[[#This Row],[Created_Date]])</f>
        <v>2025</v>
      </c>
      <c r="M4058" s="259">
        <f>WEEKNUM(All_Opps[[#This Row],[Created_Date]],16)</f>
        <v>40</v>
      </c>
      <c r="N4058" s="257">
        <f>All_Opps[[#This Row],[Close Date]]*1</f>
        <v>45933</v>
      </c>
      <c r="O4058" s="260">
        <f>YEAR(All_Opps[[#This Row],[Close_Date]])</f>
        <v>2025</v>
      </c>
      <c r="P4058" s="258">
        <f>MONTH(All_Opps[[#This Row],[Close Date]])</f>
        <v>10</v>
      </c>
      <c r="Q4058" s="256">
        <f>WEEKNUM(All_Opps[[#This Row],[Close Date]],1)</f>
        <v>40</v>
      </c>
      <c r="R4058" s="25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58" s="25" t="s">
        <v>8428</v>
      </c>
      <c r="T4058" s="25" t="s">
        <v>8429</v>
      </c>
      <c r="U4058" s="30">
        <v>45933</v>
      </c>
      <c r="V4058" s="364" t="s">
        <v>18</v>
      </c>
      <c r="W4058" s="26">
        <v>96286</v>
      </c>
      <c r="X4058" s="25" t="s">
        <v>13</v>
      </c>
      <c r="Y4058" s="25" t="s">
        <v>1285</v>
      </c>
      <c r="Z4058" s="30">
        <v>45930</v>
      </c>
    </row>
    <row r="4059" spans="1:26" ht="12.75" x14ac:dyDescent="0.35">
      <c r="A40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93</v>
      </c>
      <c r="B4059" s="181" t="str">
        <f>IF(All_Opps[[#This Row],[WeekMod]]&lt;&gt;"",CONCATENATE(All_Opps[[#This Row],[Opp Year]],"-",TEXT(All_Opps[[#This Row],[WeekMod]],"00#")),"")</f>
        <v>2025-093</v>
      </c>
      <c r="C40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93</v>
      </c>
      <c r="D4059" s="181" t="str">
        <f>CONCATENATE(All_Opps[[#This Row],[Opp Year]],"-",TEXT(All_Opps[[#This Row],[Week]],"00#"))</f>
        <v>2025-093</v>
      </c>
      <c r="E4059" s="181">
        <f>IFERROR(VALUE(RIGHT(All_Opps[[#This Row],[Opportunity Name]],2)),"")</f>
        <v>2</v>
      </c>
      <c r="F4059" s="181">
        <f>IFERROR(("20"&amp;LEFT(All_Opps[[#This Row],[Opportunity Name]],2))*1,"")</f>
        <v>2025</v>
      </c>
      <c r="G4059" s="181" t="str">
        <f>MID(All_Opps[[#This Row],[Opportunity Name]],3,2)</f>
        <v>12</v>
      </c>
      <c r="H4059" s="181" t="str">
        <f>LEFT(All_Opps[[#This Row],[Opportunity Name]],7)</f>
        <v>2512 Gr</v>
      </c>
      <c r="I4059" s="181" t="str" cm="1">
        <f t="array" ref="I40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59" s="181" t="str">
        <f>YEAR(All_Opps[[#This Row],[Close_Date]])&amp;"-"&amp;TEXT(MONTH(All_Opps[[#This Row],[Close_Date]]),"00")</f>
        <v>2025-10</v>
      </c>
      <c r="K4059" s="182">
        <f>All_Opps[[#This Row],[Created Date2]]*1</f>
        <v>45927</v>
      </c>
      <c r="L4059" s="183">
        <f>YEAR(All_Opps[[#This Row],[Created_Date]])</f>
        <v>2025</v>
      </c>
      <c r="M4059" s="184">
        <f>WEEKNUM(All_Opps[[#This Row],[Created_Date]],16)</f>
        <v>40</v>
      </c>
      <c r="N4059" s="182">
        <f>All_Opps[[#This Row],[Close Date]]*1</f>
        <v>45935</v>
      </c>
      <c r="O4059" s="185">
        <f>YEAR(All_Opps[[#This Row],[Close_Date]])</f>
        <v>2025</v>
      </c>
      <c r="P4059" s="183">
        <f>MONTH(All_Opps[[#This Row],[Close Date]])</f>
        <v>10</v>
      </c>
      <c r="Q4059" s="181">
        <f>WEEKNUM(All_Opps[[#This Row],[Close Date]],1)</f>
        <v>41</v>
      </c>
      <c r="R40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59" s="5" t="s">
        <v>8430</v>
      </c>
      <c r="T4059" s="5" t="s">
        <v>8431</v>
      </c>
      <c r="U4059" s="14">
        <v>45935</v>
      </c>
      <c r="V4059" s="360" t="s">
        <v>18</v>
      </c>
      <c r="W4059" s="343">
        <v>36817</v>
      </c>
      <c r="X4059" s="5" t="s">
        <v>11</v>
      </c>
      <c r="Y4059" s="4" t="s">
        <v>328</v>
      </c>
      <c r="Z4059" s="68">
        <v>45927</v>
      </c>
    </row>
    <row r="4060" spans="1:26" ht="12.75" x14ac:dyDescent="0.35">
      <c r="A40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4060" s="181" t="str">
        <f>IF(All_Opps[[#This Row],[WeekMod]]&lt;&gt;"",CONCATENATE(All_Opps[[#This Row],[Opp Year]],"-",TEXT(All_Opps[[#This Row],[WeekMod]],"00#")),"")</f>
        <v>2026-044</v>
      </c>
      <c r="C40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4060" s="181" t="str">
        <f>CONCATENATE(All_Opps[[#This Row],[Opp Year]],"-",TEXT(All_Opps[[#This Row],[Week]],"00#"))</f>
        <v>2026-044</v>
      </c>
      <c r="E4060" s="181">
        <f>IFERROR(VALUE(RIGHT(All_Opps[[#This Row],[Opportunity Name]],2)),"")</f>
        <v>2</v>
      </c>
      <c r="F4060" s="181">
        <f>IFERROR(("20"&amp;LEFT(All_Opps[[#This Row],[Opportunity Name]],2))*1,"")</f>
        <v>2026</v>
      </c>
      <c r="G4060" s="181" t="str">
        <f>MID(All_Opps[[#This Row],[Opportunity Name]],3,2)</f>
        <v>08</v>
      </c>
      <c r="H4060" s="181" t="str">
        <f>LEFT(All_Opps[[#This Row],[Opportunity Name]],7)</f>
        <v>2608 So</v>
      </c>
      <c r="I4060" s="181" t="str" cm="1">
        <f t="array" ref="I40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60" s="181" t="str">
        <f>YEAR(All_Opps[[#This Row],[Close_Date]])&amp;"-"&amp;TEXT(MONTH(All_Opps[[#This Row],[Close_Date]]),"00")</f>
        <v>2025-10</v>
      </c>
      <c r="K4060" s="182">
        <f>All_Opps[[#This Row],[Created Date2]]*1</f>
        <v>45949</v>
      </c>
      <c r="L4060" s="183">
        <f>YEAR(All_Opps[[#This Row],[Created_Date]])</f>
        <v>2025</v>
      </c>
      <c r="M4060" s="184">
        <f>WEEKNUM(All_Opps[[#This Row],[Created_Date]],16)</f>
        <v>43</v>
      </c>
      <c r="N4060" s="182">
        <f>All_Opps[[#This Row],[Close Date]]*1</f>
        <v>45958</v>
      </c>
      <c r="O4060" s="185">
        <f>YEAR(All_Opps[[#This Row],[Close_Date]])</f>
        <v>2025</v>
      </c>
      <c r="P4060" s="183">
        <f>MONTH(All_Opps[[#This Row],[Close Date]])</f>
        <v>10</v>
      </c>
      <c r="Q4060" s="181">
        <f>WEEKNUM(All_Opps[[#This Row],[Close Date]],1)</f>
        <v>44</v>
      </c>
      <c r="R406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60" s="4" t="s">
        <v>8432</v>
      </c>
      <c r="T4060" s="4" t="s">
        <v>8433</v>
      </c>
      <c r="U4060" s="68">
        <v>45958</v>
      </c>
      <c r="V4060" s="347" t="s">
        <v>21</v>
      </c>
      <c r="W4060" s="9">
        <v>48928</v>
      </c>
      <c r="X4060" s="4" t="s">
        <v>5</v>
      </c>
      <c r="Y4060" s="4" t="s">
        <v>1285</v>
      </c>
      <c r="Z4060" s="68">
        <v>45949</v>
      </c>
    </row>
    <row r="4061" spans="1:26" ht="12.75" x14ac:dyDescent="0.35">
      <c r="A4061" s="25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95</v>
      </c>
      <c r="B4061" s="251" t="str">
        <f>IF(All_Opps[[#This Row],[WeekMod]]&lt;&gt;"",CONCATENATE(All_Opps[[#This Row],[Opp Year]],"-",TEXT(All_Opps[[#This Row],[WeekMod]],"00#")),"")</f>
        <v>2025-095</v>
      </c>
      <c r="C4061" s="25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95</v>
      </c>
      <c r="D4061" s="251" t="str">
        <f>CONCATENATE(All_Opps[[#This Row],[Opp Year]],"-",TEXT(All_Opps[[#This Row],[Week]],"00#"))</f>
        <v>2025-095</v>
      </c>
      <c r="E4061" s="251">
        <f>IFERROR(VALUE(RIGHT(All_Opps[[#This Row],[Opportunity Name]],2)),"")</f>
        <v>5</v>
      </c>
      <c r="F4061" s="251">
        <f>IFERROR(("20"&amp;LEFT(All_Opps[[#This Row],[Opportunity Name]],2))*1,"")</f>
        <v>2025</v>
      </c>
      <c r="G4061" s="251" t="str">
        <f>MID(All_Opps[[#This Row],[Opportunity Name]],3,2)</f>
        <v>10</v>
      </c>
      <c r="H4061" s="251" t="str">
        <f>LEFT(All_Opps[[#This Row],[Opportunity Name]],7)</f>
        <v>2510 Ta</v>
      </c>
      <c r="I4061" s="251" t="str" cm="1">
        <f t="array" ref="I40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61" s="251" t="str">
        <f>YEAR(All_Opps[[#This Row],[Close_Date]])&amp;"-"&amp;TEXT(MONTH(All_Opps[[#This Row],[Close_Date]]),"00")</f>
        <v>2025-10</v>
      </c>
      <c r="K4061" s="252">
        <f>All_Opps[[#This Row],[Created Date2]]*1</f>
        <v>45951</v>
      </c>
      <c r="L4061" s="253">
        <f>YEAR(All_Opps[[#This Row],[Created_Date]])</f>
        <v>2025</v>
      </c>
      <c r="M4061" s="254">
        <f>WEEKNUM(All_Opps[[#This Row],[Created_Date]],16)</f>
        <v>43</v>
      </c>
      <c r="N4061" s="252">
        <f>All_Opps[[#This Row],[Close Date]]*1</f>
        <v>45953</v>
      </c>
      <c r="O4061" s="255">
        <f>YEAR(All_Opps[[#This Row],[Close_Date]])</f>
        <v>2025</v>
      </c>
      <c r="P4061" s="253">
        <f>MONTH(All_Opps[[#This Row],[Close Date]])</f>
        <v>10</v>
      </c>
      <c r="Q4061" s="251">
        <f>WEEKNUM(All_Opps[[#This Row],[Close Date]],1)</f>
        <v>43</v>
      </c>
      <c r="R4061" s="25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61" s="45" t="s">
        <v>8434</v>
      </c>
      <c r="T4061" s="45" t="s">
        <v>8435</v>
      </c>
      <c r="U4061" s="80">
        <v>45953</v>
      </c>
      <c r="V4061" s="363" t="s">
        <v>18</v>
      </c>
      <c r="W4061" s="46">
        <v>69864</v>
      </c>
      <c r="X4061" s="45" t="s">
        <v>13</v>
      </c>
      <c r="Y4061" s="45" t="s">
        <v>1285</v>
      </c>
      <c r="Z4061" s="80">
        <v>45951</v>
      </c>
    </row>
    <row r="4062" spans="1:26" ht="12.75" x14ac:dyDescent="0.35">
      <c r="A40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4062" s="181" t="str">
        <f>IF(All_Opps[[#This Row],[WeekMod]]&lt;&gt;"",CONCATENATE(All_Opps[[#This Row],[Opp Year]],"-",TEXT(All_Opps[[#This Row],[WeekMod]],"00#")),"")</f>
        <v>2026-039</v>
      </c>
      <c r="C40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4062" s="181" t="str">
        <f>CONCATENATE(All_Opps[[#This Row],[Opp Year]],"-",TEXT(All_Opps[[#This Row],[Week]],"00#"))</f>
        <v>2026-039</v>
      </c>
      <c r="E4062" s="181">
        <f>IFERROR(VALUE(RIGHT(All_Opps[[#This Row],[Opportunity Name]],2)),"")</f>
        <v>2</v>
      </c>
      <c r="F4062" s="181">
        <f>IFERROR(("20"&amp;LEFT(All_Opps[[#This Row],[Opportunity Name]],2))*1,"")</f>
        <v>2026</v>
      </c>
      <c r="G4062" s="181" t="str">
        <f>MID(All_Opps[[#This Row],[Opportunity Name]],3,2)</f>
        <v>08</v>
      </c>
      <c r="H4062" s="181" t="str">
        <f>LEFT(All_Opps[[#This Row],[Opportunity Name]],7)</f>
        <v>2608-11</v>
      </c>
      <c r="I4062" s="181" t="str" cm="1">
        <f t="array" ref="I40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62" s="181" t="str">
        <f>YEAR(All_Opps[[#This Row],[Close_Date]])&amp;"-"&amp;TEXT(MONTH(All_Opps[[#This Row],[Close_Date]]),"00")</f>
        <v>2025-09</v>
      </c>
      <c r="K4062" s="182">
        <f>All_Opps[[#This Row],[Created Date2]]*1</f>
        <v>45911</v>
      </c>
      <c r="L4062" s="183">
        <f>YEAR(All_Opps[[#This Row],[Created_Date]])</f>
        <v>2025</v>
      </c>
      <c r="M4062" s="184">
        <f>WEEKNUM(All_Opps[[#This Row],[Created_Date]],16)</f>
        <v>37</v>
      </c>
      <c r="N4062" s="182">
        <f>All_Opps[[#This Row],[Close Date]]*1</f>
        <v>45927</v>
      </c>
      <c r="O4062" s="185">
        <f>YEAR(All_Opps[[#This Row],[Close_Date]])</f>
        <v>2025</v>
      </c>
      <c r="P4062" s="183">
        <f>MONTH(All_Opps[[#This Row],[Close Date]])</f>
        <v>9</v>
      </c>
      <c r="Q4062" s="181">
        <f>WEEKNUM(All_Opps[[#This Row],[Close Date]],1)</f>
        <v>39</v>
      </c>
      <c r="R406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324</v>
      </c>
      <c r="S4062" s="4" t="s">
        <v>8436</v>
      </c>
      <c r="T4062" s="4" t="s">
        <v>8437</v>
      </c>
      <c r="U4062" s="68">
        <v>45927</v>
      </c>
      <c r="V4062" s="347" t="s">
        <v>19</v>
      </c>
      <c r="W4062" s="341">
        <v>36741</v>
      </c>
      <c r="X4062" s="4" t="s">
        <v>12</v>
      </c>
      <c r="Y4062" s="4" t="s">
        <v>1285</v>
      </c>
      <c r="Z4062" s="68">
        <v>45911</v>
      </c>
    </row>
    <row r="4063" spans="1:26" ht="12.75" x14ac:dyDescent="0.35">
      <c r="A4063" s="21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4063" s="211" t="str">
        <f>IF(All_Opps[[#This Row],[WeekMod]]&lt;&gt;"",CONCATENATE(All_Opps[[#This Row],[Opp Year]],"-",TEXT(All_Opps[[#This Row],[WeekMod]],"00#")),"")</f>
        <v>2026-042</v>
      </c>
      <c r="C4063" s="21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4063" s="211" t="str">
        <f>CONCATENATE(All_Opps[[#This Row],[Opp Year]],"-",TEXT(All_Opps[[#This Row],[Week]],"00#"))</f>
        <v>2026-042</v>
      </c>
      <c r="E4063" s="211">
        <f>IFERROR(VALUE(RIGHT(All_Opps[[#This Row],[Opportunity Name]],2)),"")</f>
        <v>2</v>
      </c>
      <c r="F4063" s="211">
        <f>IFERROR(("20"&amp;LEFT(All_Opps[[#This Row],[Opportunity Name]],2))*1,"")</f>
        <v>2026</v>
      </c>
      <c r="G4063" s="211" t="str">
        <f>MID(All_Opps[[#This Row],[Opportunity Name]],3,2)</f>
        <v>08</v>
      </c>
      <c r="H4063" s="211" t="str">
        <f>LEFT(All_Opps[[#This Row],[Opportunity Name]],7)</f>
        <v>2608 Za</v>
      </c>
      <c r="I4063" s="211" t="str" cm="1">
        <f t="array" ref="I40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63" s="211" t="str">
        <f>YEAR(All_Opps[[#This Row],[Close_Date]])&amp;"-"&amp;TEXT(MONTH(All_Opps[[#This Row],[Close_Date]]),"00")</f>
        <v>2025-10</v>
      </c>
      <c r="K4063" s="212">
        <f>All_Opps[[#This Row],[Created Date2]]*1</f>
        <v>45926</v>
      </c>
      <c r="L4063" s="213">
        <f>YEAR(All_Opps[[#This Row],[Created_Date]])</f>
        <v>2025</v>
      </c>
      <c r="M4063" s="214">
        <f>WEEKNUM(All_Opps[[#This Row],[Created_Date]],16)</f>
        <v>39</v>
      </c>
      <c r="N4063" s="212">
        <f>All_Opps[[#This Row],[Close Date]]*1</f>
        <v>45942</v>
      </c>
      <c r="O4063" s="215">
        <f>YEAR(All_Opps[[#This Row],[Close_Date]])</f>
        <v>2025</v>
      </c>
      <c r="P4063" s="213">
        <f>MONTH(All_Opps[[#This Row],[Close Date]])</f>
        <v>10</v>
      </c>
      <c r="Q4063" s="211">
        <f>WEEKNUM(All_Opps[[#This Row],[Close Date]],1)</f>
        <v>42</v>
      </c>
      <c r="R4063" s="21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63" s="43" t="s">
        <v>8438</v>
      </c>
      <c r="T4063" s="43" t="s">
        <v>8439</v>
      </c>
      <c r="U4063" s="79">
        <v>45942</v>
      </c>
      <c r="V4063" s="353" t="s">
        <v>18</v>
      </c>
      <c r="W4063" s="44">
        <v>35858</v>
      </c>
      <c r="X4063" s="43" t="s">
        <v>11</v>
      </c>
      <c r="Y4063" s="43" t="s">
        <v>1285</v>
      </c>
      <c r="Z4063" s="79">
        <v>45926</v>
      </c>
    </row>
    <row r="4064" spans="1:26" ht="12.75" x14ac:dyDescent="0.35">
      <c r="A406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4064" s="181" t="str">
        <f>IF(All_Opps[[#This Row],[WeekMod]]&lt;&gt;"",CONCATENATE(All_Opps[[#This Row],[Opp Year]],"-",TEXT(All_Opps[[#This Row],[WeekMod]],"00#")),"")</f>
        <v>2026-044</v>
      </c>
      <c r="C406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4064" s="181" t="str">
        <f>CONCATENATE(All_Opps[[#This Row],[Opp Year]],"-",TEXT(All_Opps[[#This Row],[Week]],"00#"))</f>
        <v>2026-044</v>
      </c>
      <c r="E4064" s="181">
        <f>IFERROR(VALUE(RIGHT(All_Opps[[#This Row],[Opportunity Name]],2)),"")</f>
        <v>2</v>
      </c>
      <c r="F4064" s="181">
        <f>IFERROR(("20"&amp;LEFT(All_Opps[[#This Row],[Opportunity Name]],2))*1,"")</f>
        <v>2026</v>
      </c>
      <c r="G4064" s="181" t="str">
        <f>MID(All_Opps[[#This Row],[Opportunity Name]],3,2)</f>
        <v>08</v>
      </c>
      <c r="H4064" s="181" t="str">
        <f>LEFT(All_Opps[[#This Row],[Opportunity Name]],7)</f>
        <v>2608-11</v>
      </c>
      <c r="I4064" s="181" t="str" cm="1">
        <f t="array" ref="I40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64" s="181" t="str">
        <f>YEAR(All_Opps[[#This Row],[Close_Date]])&amp;"-"&amp;TEXT(MONTH(All_Opps[[#This Row],[Close_Date]]),"00")</f>
        <v>2025-10</v>
      </c>
      <c r="K4064" s="182">
        <f>All_Opps[[#This Row],[Created Date2]]*1</f>
        <v>45945</v>
      </c>
      <c r="L4064" s="183">
        <f>YEAR(All_Opps[[#This Row],[Created_Date]])</f>
        <v>2025</v>
      </c>
      <c r="M4064" s="184">
        <f>WEEKNUM(All_Opps[[#This Row],[Created_Date]],16)</f>
        <v>42</v>
      </c>
      <c r="N4064" s="182">
        <f>All_Opps[[#This Row],[Close Date]]*1</f>
        <v>45961</v>
      </c>
      <c r="O4064" s="185">
        <f>YEAR(All_Opps[[#This Row],[Close_Date]])</f>
        <v>2025</v>
      </c>
      <c r="P4064" s="183">
        <f>MONTH(All_Opps[[#This Row],[Close Date]])</f>
        <v>10</v>
      </c>
      <c r="Q4064" s="181">
        <f>WEEKNUM(All_Opps[[#This Row],[Close Date]],1)</f>
        <v>44</v>
      </c>
      <c r="R406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290</v>
      </c>
      <c r="S4064" s="4" t="s">
        <v>8440</v>
      </c>
      <c r="T4064" s="4" t="s">
        <v>8441</v>
      </c>
      <c r="U4064" s="68">
        <v>45961</v>
      </c>
      <c r="V4064" s="347" t="s">
        <v>19</v>
      </c>
      <c r="W4064" s="341">
        <v>38344</v>
      </c>
      <c r="X4064" s="4" t="s">
        <v>6</v>
      </c>
      <c r="Y4064" s="4" t="s">
        <v>1285</v>
      </c>
      <c r="Z4064" s="68">
        <v>45945</v>
      </c>
    </row>
    <row r="4065" spans="1:26" ht="12.75" x14ac:dyDescent="0.35">
      <c r="A4065" s="21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4065" s="211" t="str">
        <f>IF(All_Opps[[#This Row],[WeekMod]]&lt;&gt;"",CONCATENATE(All_Opps[[#This Row],[Opp Year]],"-",TEXT(All_Opps[[#This Row],[WeekMod]],"00#")),"")</f>
        <v>2026-042</v>
      </c>
      <c r="C4065" s="21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4065" s="211" t="str">
        <f>CONCATENATE(All_Opps[[#This Row],[Opp Year]],"-",TEXT(All_Opps[[#This Row],[Week]],"00#"))</f>
        <v>2026-042</v>
      </c>
      <c r="E4065" s="211">
        <f>IFERROR(VALUE(RIGHT(All_Opps[[#This Row],[Opportunity Name]],2)),"")</f>
        <v>2</v>
      </c>
      <c r="F4065" s="211">
        <f>IFERROR(("20"&amp;LEFT(All_Opps[[#This Row],[Opportunity Name]],2))*1,"")</f>
        <v>2026</v>
      </c>
      <c r="G4065" s="211" t="str">
        <f>MID(All_Opps[[#This Row],[Opportunity Name]],3,2)</f>
        <v>07</v>
      </c>
      <c r="H4065" s="211" t="str">
        <f>LEFT(All_Opps[[#This Row],[Opportunity Name]],7)</f>
        <v>2607 Ev</v>
      </c>
      <c r="I4065" s="211" t="str" cm="1">
        <f t="array" ref="I40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65" s="211" t="str">
        <f>YEAR(All_Opps[[#This Row],[Close_Date]])&amp;"-"&amp;TEXT(MONTH(All_Opps[[#This Row],[Close_Date]]),"00")</f>
        <v>2025-10</v>
      </c>
      <c r="K4065" s="212">
        <f>All_Opps[[#This Row],[Created Date2]]*1</f>
        <v>45946</v>
      </c>
      <c r="L4065" s="213">
        <f>YEAR(All_Opps[[#This Row],[Created_Date]])</f>
        <v>2025</v>
      </c>
      <c r="M4065" s="214">
        <f>WEEKNUM(All_Opps[[#This Row],[Created_Date]],16)</f>
        <v>42</v>
      </c>
      <c r="N4065" s="212">
        <f>All_Opps[[#This Row],[Close Date]]*1</f>
        <v>45946</v>
      </c>
      <c r="O4065" s="215">
        <f>YEAR(All_Opps[[#This Row],[Close_Date]])</f>
        <v>2025</v>
      </c>
      <c r="P4065" s="213">
        <f>MONTH(All_Opps[[#This Row],[Close Date]])</f>
        <v>10</v>
      </c>
      <c r="Q4065" s="211">
        <f>WEEKNUM(All_Opps[[#This Row],[Close Date]],1)</f>
        <v>42</v>
      </c>
      <c r="R4065" s="21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65" s="43" t="s">
        <v>8442</v>
      </c>
      <c r="T4065" s="43" t="s">
        <v>8443</v>
      </c>
      <c r="U4065" s="79">
        <v>45946</v>
      </c>
      <c r="V4065" s="353" t="s">
        <v>18</v>
      </c>
      <c r="W4065" s="44"/>
      <c r="X4065" s="43" t="s">
        <v>161</v>
      </c>
      <c r="Y4065" s="43" t="s">
        <v>1285</v>
      </c>
      <c r="Z4065" s="79">
        <v>45946</v>
      </c>
    </row>
    <row r="4066" spans="1:26" ht="12.75" x14ac:dyDescent="0.35">
      <c r="A4066" s="21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066" s="211" t="str">
        <f>IF(All_Opps[[#This Row],[WeekMod]]&lt;&gt;"",CONCATENATE(All_Opps[[#This Row],[Opp Year]],"-",TEXT(All_Opps[[#This Row],[WeekMod]],"00#")),"")</f>
        <v/>
      </c>
      <c r="C4066" s="21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4066" s="211" t="str">
        <f>CONCATENATE(All_Opps[[#This Row],[Opp Year]],"-",TEXT(All_Opps[[#This Row],[Week]],"00#"))</f>
        <v>2028-001</v>
      </c>
      <c r="E4066" s="211">
        <f>IFERROR(VALUE(RIGHT(All_Opps[[#This Row],[Opportunity Name]],2)),"")</f>
        <v>2</v>
      </c>
      <c r="F4066" s="211">
        <f>IFERROR(("20"&amp;LEFT(All_Opps[[#This Row],[Opportunity Name]],2))*1,"")</f>
        <v>2028</v>
      </c>
      <c r="G4066" s="211" t="str">
        <f>MID(All_Opps[[#This Row],[Opportunity Name]],3,2)</f>
        <v>09</v>
      </c>
      <c r="H4066" s="211" t="str">
        <f>LEFT(All_Opps[[#This Row],[Opportunity Name]],7)</f>
        <v>2809 Wi</v>
      </c>
      <c r="I4066" s="211" t="str" cm="1">
        <f t="array" ref="I40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66" s="211" t="str">
        <f>YEAR(All_Opps[[#This Row],[Close_Date]])&amp;"-"&amp;TEXT(MONTH(All_Opps[[#This Row],[Close_Date]]),"00")</f>
        <v>2025-09</v>
      </c>
      <c r="K4066" s="212">
        <f>All_Opps[[#This Row],[Created Date2]]*1</f>
        <v>45922</v>
      </c>
      <c r="L4066" s="213">
        <f>YEAR(All_Opps[[#This Row],[Created_Date]])</f>
        <v>2025</v>
      </c>
      <c r="M4066" s="214">
        <f>WEEKNUM(All_Opps[[#This Row],[Created_Date]],16)</f>
        <v>39</v>
      </c>
      <c r="N4066" s="212">
        <f>All_Opps[[#This Row],[Close Date]]*1</f>
        <v>45921</v>
      </c>
      <c r="O4066" s="215">
        <f>YEAR(All_Opps[[#This Row],[Close_Date]])</f>
        <v>2025</v>
      </c>
      <c r="P4066" s="213">
        <f>MONTH(All_Opps[[#This Row],[Close Date]])</f>
        <v>9</v>
      </c>
      <c r="Q4066" s="211">
        <f>WEEKNUM(All_Opps[[#This Row],[Close Date]],1)</f>
        <v>39</v>
      </c>
      <c r="R4066" s="21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66" s="43" t="s">
        <v>8444</v>
      </c>
      <c r="T4066" s="43" t="s">
        <v>8445</v>
      </c>
      <c r="U4066" s="79">
        <v>45921</v>
      </c>
      <c r="V4066" s="353" t="s">
        <v>18</v>
      </c>
      <c r="W4066" s="44">
        <v>362354</v>
      </c>
      <c r="X4066" s="43" t="s">
        <v>11</v>
      </c>
      <c r="Y4066" s="43" t="s">
        <v>1285</v>
      </c>
      <c r="Z4066" s="79">
        <v>45922</v>
      </c>
    </row>
    <row r="4067" spans="1:26" ht="12.75" x14ac:dyDescent="0.35">
      <c r="A4067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067" s="181" t="str">
        <f>IF(All_Opps[[#This Row],[WeekMod]]&lt;&gt;"",CONCATENATE(All_Opps[[#This Row],[Opp Year]],"-",TEXT(All_Opps[[#This Row],[WeekMod]],"00#")),"")</f>
        <v/>
      </c>
      <c r="C40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4067" s="181" t="str">
        <f>CONCATENATE(All_Opps[[#This Row],[Opp Year]],"-",TEXT(All_Opps[[#This Row],[Week]],"00#"))</f>
        <v>2027-001</v>
      </c>
      <c r="E4067" s="181">
        <f>IFERROR(VALUE(RIGHT(All_Opps[[#This Row],[Opportunity Name]],2)),"")</f>
        <v>2</v>
      </c>
      <c r="F4067" s="181">
        <f>IFERROR(("20"&amp;LEFT(All_Opps[[#This Row],[Opportunity Name]],2))*1,"")</f>
        <v>2027</v>
      </c>
      <c r="G4067" s="181" t="str">
        <f>MID(All_Opps[[#This Row],[Opportunity Name]],3,2)</f>
        <v>09</v>
      </c>
      <c r="H4067" s="181" t="str">
        <f>LEFT(All_Opps[[#This Row],[Opportunity Name]],7)</f>
        <v>2709-01</v>
      </c>
      <c r="I4067" s="181" t="str" cm="1">
        <f t="array" ref="I40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67" s="181" t="str">
        <f>YEAR(All_Opps[[#This Row],[Close_Date]])&amp;"-"&amp;TEXT(MONTH(All_Opps[[#This Row],[Close_Date]]),"00")</f>
        <v>2025-10</v>
      </c>
      <c r="K4067" s="182">
        <f>All_Opps[[#This Row],[Created Date2]]*1</f>
        <v>45942</v>
      </c>
      <c r="L4067" s="183">
        <f>YEAR(All_Opps[[#This Row],[Created_Date]])</f>
        <v>2025</v>
      </c>
      <c r="M4067" s="184">
        <f>WEEKNUM(All_Opps[[#This Row],[Created_Date]],16)</f>
        <v>42</v>
      </c>
      <c r="N4067" s="182">
        <f>All_Opps[[#This Row],[Close Date]]*1</f>
        <v>45952</v>
      </c>
      <c r="O4067" s="185">
        <f>YEAR(All_Opps[[#This Row],[Close_Date]])</f>
        <v>2025</v>
      </c>
      <c r="P4067" s="183">
        <f>MONTH(All_Opps[[#This Row],[Close Date]])</f>
        <v>10</v>
      </c>
      <c r="Q4067" s="181">
        <f>WEEKNUM(All_Opps[[#This Row],[Close Date]],1)</f>
        <v>43</v>
      </c>
      <c r="R406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689</v>
      </c>
      <c r="S4067" s="5" t="s">
        <v>8446</v>
      </c>
      <c r="T4067" s="5" t="s">
        <v>8447</v>
      </c>
      <c r="U4067" s="14">
        <v>45952</v>
      </c>
      <c r="V4067" s="360" t="s">
        <v>19</v>
      </c>
      <c r="W4067" s="343">
        <v>55399</v>
      </c>
      <c r="X4067" s="5" t="s">
        <v>13</v>
      </c>
      <c r="Y4067" s="4" t="s">
        <v>328</v>
      </c>
      <c r="Z4067" s="68">
        <v>45942</v>
      </c>
    </row>
    <row r="4068" spans="1:26" ht="12.75" x14ac:dyDescent="0.35">
      <c r="A40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4068" s="181" t="str">
        <f>IF(All_Opps[[#This Row],[WeekMod]]&lt;&gt;"",CONCATENATE(All_Opps[[#This Row],[Opp Year]],"-",TEXT(All_Opps[[#This Row],[WeekMod]],"00#")),"")</f>
        <v>2026-043</v>
      </c>
      <c r="C40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4068" s="181" t="str">
        <f>CONCATENATE(All_Opps[[#This Row],[Opp Year]],"-",TEXT(All_Opps[[#This Row],[Week]],"00#"))</f>
        <v>2026-043</v>
      </c>
      <c r="E4068" s="181">
        <f>IFERROR(VALUE(RIGHT(All_Opps[[#This Row],[Opportunity Name]],2)),"")</f>
        <v>4</v>
      </c>
      <c r="F4068" s="181">
        <f>IFERROR(("20"&amp;LEFT(All_Opps[[#This Row],[Opportunity Name]],2))*1,"")</f>
        <v>2026</v>
      </c>
      <c r="G4068" s="181" t="str">
        <f>MID(All_Opps[[#This Row],[Opportunity Name]],3,2)</f>
        <v>08</v>
      </c>
      <c r="H4068" s="181" t="str">
        <f>LEFT(All_Opps[[#This Row],[Opportunity Name]],7)</f>
        <v>2608 Oa</v>
      </c>
      <c r="I4068" s="181" t="str" cm="1">
        <f t="array" ref="I40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68" s="181" t="str">
        <f>YEAR(All_Opps[[#This Row],[Close_Date]])&amp;"-"&amp;TEXT(MONTH(All_Opps[[#This Row],[Close_Date]]),"00")</f>
        <v>2025-10</v>
      </c>
      <c r="K4068" s="182">
        <f>All_Opps[[#This Row],[Created Date2]]*1</f>
        <v>45951</v>
      </c>
      <c r="L4068" s="183">
        <f>YEAR(All_Opps[[#This Row],[Created_Date]])</f>
        <v>2025</v>
      </c>
      <c r="M4068" s="184">
        <f>WEEKNUM(All_Opps[[#This Row],[Created_Date]],16)</f>
        <v>43</v>
      </c>
      <c r="N4068" s="182">
        <f>All_Opps[[#This Row],[Close Date]]*1</f>
        <v>45955</v>
      </c>
      <c r="O4068" s="185">
        <f>YEAR(All_Opps[[#This Row],[Close_Date]])</f>
        <v>2025</v>
      </c>
      <c r="P4068" s="183">
        <f>MONTH(All_Opps[[#This Row],[Close Date]])</f>
        <v>10</v>
      </c>
      <c r="Q4068" s="181">
        <f>WEEKNUM(All_Opps[[#This Row],[Close Date]],1)</f>
        <v>43</v>
      </c>
      <c r="R406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68" s="5" t="s">
        <v>8448</v>
      </c>
      <c r="T4068" s="5" t="s">
        <v>8449</v>
      </c>
      <c r="U4068" s="14">
        <v>45955</v>
      </c>
      <c r="V4068" s="360" t="s">
        <v>18</v>
      </c>
      <c r="W4068" s="343">
        <v>73672</v>
      </c>
      <c r="X4068" s="5" t="s">
        <v>6</v>
      </c>
      <c r="Y4068" s="4" t="s">
        <v>328</v>
      </c>
      <c r="Z4068" s="68">
        <v>45951</v>
      </c>
    </row>
    <row r="4069" spans="1:26" ht="12.75" x14ac:dyDescent="0.35">
      <c r="A40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4069" s="181" t="str">
        <f>IF(All_Opps[[#This Row],[WeekMod]]&lt;&gt;"",CONCATENATE(All_Opps[[#This Row],[Opp Year]],"-",TEXT(All_Opps[[#This Row],[WeekMod]],"00#")),"")</f>
        <v>2026-046</v>
      </c>
      <c r="C40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4069" s="181" t="str">
        <f>CONCATENATE(All_Opps[[#This Row],[Opp Year]],"-",TEXT(All_Opps[[#This Row],[Week]],"00#"))</f>
        <v>2026-046</v>
      </c>
      <c r="E4069" s="181">
        <f>IFERROR(VALUE(RIGHT(All_Opps[[#This Row],[Opportunity Name]],2)),"")</f>
        <v>7</v>
      </c>
      <c r="F4069" s="181">
        <f>IFERROR(("20"&amp;LEFT(All_Opps[[#This Row],[Opportunity Name]],2))*1,"")</f>
        <v>2026</v>
      </c>
      <c r="G4069" s="181" t="str">
        <f>MID(All_Opps[[#This Row],[Opportunity Name]],3,2)</f>
        <v>09</v>
      </c>
      <c r="H4069" s="181" t="str">
        <f>LEFT(All_Opps[[#This Row],[Opportunity Name]],7)</f>
        <v>2609 Ub</v>
      </c>
      <c r="I4069" s="181" t="str" cm="1">
        <f t="array" ref="I40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69" s="181" t="str">
        <f>YEAR(All_Opps[[#This Row],[Close_Date]])&amp;"-"&amp;TEXT(MONTH(All_Opps[[#This Row],[Close_Date]]),"00")</f>
        <v>2025-11</v>
      </c>
      <c r="K4069" s="182">
        <f>All_Opps[[#This Row],[Created Date2]]*1</f>
        <v>45958</v>
      </c>
      <c r="L4069" s="183">
        <f>YEAR(All_Opps[[#This Row],[Created_Date]])</f>
        <v>2025</v>
      </c>
      <c r="M4069" s="184">
        <f>WEEKNUM(All_Opps[[#This Row],[Created_Date]],16)</f>
        <v>44</v>
      </c>
      <c r="N4069" s="182">
        <f>All_Opps[[#This Row],[Close Date]]*1</f>
        <v>45971</v>
      </c>
      <c r="O4069" s="185">
        <f>YEAR(All_Opps[[#This Row],[Close_Date]])</f>
        <v>2025</v>
      </c>
      <c r="P4069" s="183">
        <f>MONTH(All_Opps[[#This Row],[Close Date]])</f>
        <v>11</v>
      </c>
      <c r="Q4069" s="181">
        <f>WEEKNUM(All_Opps[[#This Row],[Close Date]],1)</f>
        <v>46</v>
      </c>
      <c r="R406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69" s="5" t="s">
        <v>8450</v>
      </c>
      <c r="T4069" s="5" t="s">
        <v>8451</v>
      </c>
      <c r="U4069" s="14">
        <v>45971</v>
      </c>
      <c r="V4069" s="360" t="s">
        <v>18</v>
      </c>
      <c r="W4069" s="343">
        <v>890275</v>
      </c>
      <c r="X4069" s="5" t="s">
        <v>159</v>
      </c>
      <c r="Y4069" s="4" t="s">
        <v>328</v>
      </c>
      <c r="Z4069" s="68">
        <v>45958</v>
      </c>
    </row>
    <row r="4070" spans="1:26" ht="12.75" x14ac:dyDescent="0.35">
      <c r="A4070" s="21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4070" s="211" t="str">
        <f>IF(All_Opps[[#This Row],[WeekMod]]&lt;&gt;"",CONCATENATE(All_Opps[[#This Row],[Opp Year]],"-",TEXT(All_Opps[[#This Row],[WeekMod]],"00#")),"")</f>
        <v>2026-041</v>
      </c>
      <c r="C4070" s="21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4070" s="211" t="str">
        <f>CONCATENATE(All_Opps[[#This Row],[Opp Year]],"-",TEXT(All_Opps[[#This Row],[Week]],"00#"))</f>
        <v>2026-041</v>
      </c>
      <c r="E4070" s="211">
        <f>IFERROR(VALUE(RIGHT(All_Opps[[#This Row],[Opportunity Name]],2)),"")</f>
        <v>2</v>
      </c>
      <c r="F4070" s="211">
        <f>IFERROR(("20"&amp;LEFT(All_Opps[[#This Row],[Opportunity Name]],2))*1,"")</f>
        <v>2026</v>
      </c>
      <c r="G4070" s="211" t="str">
        <f>MID(All_Opps[[#This Row],[Opportunity Name]],3,2)</f>
        <v>09</v>
      </c>
      <c r="H4070" s="211" t="str">
        <f>LEFT(All_Opps[[#This Row],[Opportunity Name]],7)</f>
        <v>2609 Du</v>
      </c>
      <c r="I4070" s="211" t="str" cm="1">
        <f t="array" ref="I40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70" s="211" t="str">
        <f>YEAR(All_Opps[[#This Row],[Close_Date]])&amp;"-"&amp;TEXT(MONTH(All_Opps[[#This Row],[Close_Date]]),"00")</f>
        <v>2025-10</v>
      </c>
      <c r="K4070" s="212">
        <f>All_Opps[[#This Row],[Created Date2]]*1</f>
        <v>45935</v>
      </c>
      <c r="L4070" s="213">
        <f>YEAR(All_Opps[[#This Row],[Created_Date]])</f>
        <v>2025</v>
      </c>
      <c r="M4070" s="214">
        <f>WEEKNUM(All_Opps[[#This Row],[Created_Date]],16)</f>
        <v>41</v>
      </c>
      <c r="N4070" s="212">
        <f>All_Opps[[#This Row],[Close Date]]*1</f>
        <v>45936</v>
      </c>
      <c r="O4070" s="215">
        <f>YEAR(All_Opps[[#This Row],[Close_Date]])</f>
        <v>2025</v>
      </c>
      <c r="P4070" s="213">
        <f>MONTH(All_Opps[[#This Row],[Close Date]])</f>
        <v>10</v>
      </c>
      <c r="Q4070" s="211">
        <f>WEEKNUM(All_Opps[[#This Row],[Close Date]],1)</f>
        <v>41</v>
      </c>
      <c r="R4070" s="21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70" s="43" t="s">
        <v>8452</v>
      </c>
      <c r="T4070" s="43" t="s">
        <v>8453</v>
      </c>
      <c r="U4070" s="79">
        <v>45936</v>
      </c>
      <c r="V4070" s="353" t="s">
        <v>18</v>
      </c>
      <c r="W4070" s="44">
        <v>65452</v>
      </c>
      <c r="X4070" s="43" t="s">
        <v>7</v>
      </c>
      <c r="Y4070" s="43" t="s">
        <v>1285</v>
      </c>
      <c r="Z4070" s="79">
        <v>45935</v>
      </c>
    </row>
    <row r="4071" spans="1:26" ht="12.75" x14ac:dyDescent="0.35">
      <c r="A4071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071" s="181" t="str">
        <f>IF(All_Opps[[#This Row],[WeekMod]]&lt;&gt;"",CONCATENATE(All_Opps[[#This Row],[Opp Year]],"-",TEXT(All_Opps[[#This Row],[WeekMod]],"00#")),"")</f>
        <v/>
      </c>
      <c r="C407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4071" s="181" t="str">
        <f>CONCATENATE(All_Opps[[#This Row],[Opp Year]],"-",TEXT(All_Opps[[#This Row],[Week]],"00#"))</f>
        <v>2027-001</v>
      </c>
      <c r="E4071" s="181">
        <f>IFERROR(VALUE(RIGHT(All_Opps[[#This Row],[Opportunity Name]],2)),"")</f>
        <v>2</v>
      </c>
      <c r="F4071" s="181">
        <f>IFERROR(("20"&amp;LEFT(All_Opps[[#This Row],[Opportunity Name]],2))*1,"")</f>
        <v>2027</v>
      </c>
      <c r="G4071" s="181" t="str">
        <f>MID(All_Opps[[#This Row],[Opportunity Name]],3,2)</f>
        <v>08</v>
      </c>
      <c r="H4071" s="181" t="str">
        <f>LEFT(All_Opps[[#This Row],[Opportunity Name]],7)</f>
        <v>2708-02</v>
      </c>
      <c r="I4071" s="181" t="str" cm="1">
        <f t="array" ref="I40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71" s="181" t="str">
        <f>YEAR(All_Opps[[#This Row],[Close_Date]])&amp;"-"&amp;TEXT(MONTH(All_Opps[[#This Row],[Close_Date]]),"00")</f>
        <v>2025-11</v>
      </c>
      <c r="K4071" s="182">
        <f>All_Opps[[#This Row],[Created Date2]]*1</f>
        <v>45980</v>
      </c>
      <c r="L4071" s="183">
        <f>YEAR(All_Opps[[#This Row],[Created_Date]])</f>
        <v>2025</v>
      </c>
      <c r="M4071" s="184">
        <f>WEEKNUM(All_Opps[[#This Row],[Created_Date]],16)</f>
        <v>47</v>
      </c>
      <c r="N4071" s="182">
        <f>All_Opps[[#This Row],[Close Date]]*1</f>
        <v>45980</v>
      </c>
      <c r="O4071" s="185">
        <f>YEAR(All_Opps[[#This Row],[Close_Date]])</f>
        <v>2025</v>
      </c>
      <c r="P4071" s="183">
        <f>MONTH(All_Opps[[#This Row],[Close Date]])</f>
        <v>11</v>
      </c>
      <c r="Q4071" s="181">
        <f>WEEKNUM(All_Opps[[#This Row],[Close Date]],1)</f>
        <v>47</v>
      </c>
      <c r="R407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620</v>
      </c>
      <c r="S4071" s="5" t="s">
        <v>8454</v>
      </c>
      <c r="T4071" s="5" t="s">
        <v>8455</v>
      </c>
      <c r="U4071" s="14">
        <v>45980</v>
      </c>
      <c r="V4071" s="360" t="s">
        <v>19</v>
      </c>
      <c r="W4071" s="343">
        <v>54293</v>
      </c>
      <c r="X4071" s="5" t="s">
        <v>159</v>
      </c>
      <c r="Y4071" s="4" t="s">
        <v>328</v>
      </c>
      <c r="Z4071" s="68">
        <v>45980</v>
      </c>
    </row>
    <row r="4072" spans="1:26" ht="12.75" x14ac:dyDescent="0.35">
      <c r="A40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39</v>
      </c>
      <c r="B4072" s="181" t="str">
        <f>IF(All_Opps[[#This Row],[WeekMod]]&lt;&gt;"",CONCATENATE(All_Opps[[#This Row],[Opp Year]],"-",TEXT(All_Opps[[#This Row],[WeekMod]],"00#")),"")</f>
        <v>2026-039</v>
      </c>
      <c r="C40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39</v>
      </c>
      <c r="D4072" s="181" t="str">
        <f>CONCATENATE(All_Opps[[#This Row],[Opp Year]],"-",TEXT(All_Opps[[#This Row],[Week]],"00#"))</f>
        <v>2026-039</v>
      </c>
      <c r="E4072" s="181">
        <f>IFERROR(VALUE(RIGHT(All_Opps[[#This Row],[Opportunity Name]],2)),"")</f>
        <v>1</v>
      </c>
      <c r="F4072" s="181">
        <f>IFERROR(("20"&amp;LEFT(All_Opps[[#This Row],[Opportunity Name]],2))*1,"")</f>
        <v>2026</v>
      </c>
      <c r="G4072" s="181" t="str">
        <f>MID(All_Opps[[#This Row],[Opportunity Name]],3,2)</f>
        <v>08</v>
      </c>
      <c r="H4072" s="181" t="str">
        <f>LEFT(All_Opps[[#This Row],[Opportunity Name]],7)</f>
        <v>2608-09</v>
      </c>
      <c r="I4072" s="181" t="str" cm="1">
        <f t="array" ref="I40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72" s="181" t="str">
        <f>YEAR(All_Opps[[#This Row],[Close_Date]])&amp;"-"&amp;TEXT(MONTH(All_Opps[[#This Row],[Close_Date]]),"00")</f>
        <v>2025-09</v>
      </c>
      <c r="K4072" s="182">
        <f>All_Opps[[#This Row],[Created Date2]]*1</f>
        <v>45927</v>
      </c>
      <c r="L4072" s="183">
        <f>YEAR(All_Opps[[#This Row],[Created_Date]])</f>
        <v>2025</v>
      </c>
      <c r="M4072" s="184">
        <f>WEEKNUM(All_Opps[[#This Row],[Created_Date]],16)</f>
        <v>40</v>
      </c>
      <c r="N4072" s="182">
        <f>All_Opps[[#This Row],[Close Date]]*1</f>
        <v>45927</v>
      </c>
      <c r="O4072" s="185">
        <f>YEAR(All_Opps[[#This Row],[Close_Date]])</f>
        <v>2025</v>
      </c>
      <c r="P4072" s="183">
        <f>MONTH(All_Opps[[#This Row],[Close Date]])</f>
        <v>9</v>
      </c>
      <c r="Q4072" s="181">
        <f>WEEKNUM(All_Opps[[#This Row],[Close Date]],1)</f>
        <v>39</v>
      </c>
      <c r="R407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308</v>
      </c>
      <c r="S4072" s="4" t="s">
        <v>8456</v>
      </c>
      <c r="T4072" s="4" t="s">
        <v>8457</v>
      </c>
      <c r="U4072" s="68">
        <v>45927</v>
      </c>
      <c r="V4072" s="347" t="s">
        <v>19</v>
      </c>
      <c r="W4072" s="341">
        <v>202173</v>
      </c>
      <c r="X4072" s="4" t="s">
        <v>11</v>
      </c>
      <c r="Y4072" s="4" t="s">
        <v>1285</v>
      </c>
      <c r="Z4072" s="68">
        <v>45927</v>
      </c>
    </row>
    <row r="4073" spans="1:26" ht="12.75" x14ac:dyDescent="0.35">
      <c r="A4073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073" s="181" t="str">
        <f>IF(All_Opps[[#This Row],[WeekMod]]&lt;&gt;"",CONCATENATE(All_Opps[[#This Row],[Opp Year]],"-",TEXT(All_Opps[[#This Row],[WeekMod]],"00#")),"")</f>
        <v/>
      </c>
      <c r="C40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4073" s="181" t="str">
        <f>CONCATENATE(All_Opps[[#This Row],[Opp Year]],"-",TEXT(All_Opps[[#This Row],[Week]],"00#"))</f>
        <v>2027-001</v>
      </c>
      <c r="E4073" s="181">
        <f>IFERROR(VALUE(RIGHT(All_Opps[[#This Row],[Opportunity Name]],2)),"")</f>
        <v>4</v>
      </c>
      <c r="F4073" s="181">
        <f>IFERROR(("20"&amp;LEFT(All_Opps[[#This Row],[Opportunity Name]],2))*1,"")</f>
        <v>2027</v>
      </c>
      <c r="G4073" s="181" t="str">
        <f>MID(All_Opps[[#This Row],[Opportunity Name]],3,2)</f>
        <v>08</v>
      </c>
      <c r="H4073" s="181" t="str">
        <f>LEFT(All_Opps[[#This Row],[Opportunity Name]],7)</f>
        <v>2708-02</v>
      </c>
      <c r="I4073" s="181" t="str" cm="1">
        <f t="array" ref="I40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73" s="181" t="str">
        <f>YEAR(All_Opps[[#This Row],[Close_Date]])&amp;"-"&amp;TEXT(MONTH(All_Opps[[#This Row],[Close_Date]]),"00")</f>
        <v>2025-10</v>
      </c>
      <c r="K4073" s="182">
        <f>All_Opps[[#This Row],[Created Date2]]*1</f>
        <v>45805</v>
      </c>
      <c r="L4073" s="183">
        <f>YEAR(All_Opps[[#This Row],[Created_Date]])</f>
        <v>2025</v>
      </c>
      <c r="M4073" s="184">
        <f>WEEKNUM(All_Opps[[#This Row],[Created_Date]],16)</f>
        <v>22</v>
      </c>
      <c r="N4073" s="182">
        <f>All_Opps[[#This Row],[Close Date]]*1</f>
        <v>45954</v>
      </c>
      <c r="O4073" s="185">
        <f>YEAR(All_Opps[[#This Row],[Close_Date]])</f>
        <v>2025</v>
      </c>
      <c r="P4073" s="183">
        <f>MONTH(All_Opps[[#This Row],[Close Date]])</f>
        <v>10</v>
      </c>
      <c r="Q4073" s="181">
        <f>WEEKNUM(All_Opps[[#This Row],[Close Date]],1)</f>
        <v>43</v>
      </c>
      <c r="R407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795</v>
      </c>
      <c r="S4073" s="5" t="s">
        <v>8458</v>
      </c>
      <c r="T4073" s="5" t="s">
        <v>8459</v>
      </c>
      <c r="U4073" s="14">
        <v>45954</v>
      </c>
      <c r="V4073" s="360" t="s">
        <v>19</v>
      </c>
      <c r="W4073" s="343">
        <v>91133</v>
      </c>
      <c r="X4073" s="5" t="s">
        <v>15</v>
      </c>
      <c r="Y4073" s="4" t="s">
        <v>328</v>
      </c>
      <c r="Z4073" s="68">
        <v>45805</v>
      </c>
    </row>
    <row r="4074" spans="1:26" ht="12.75" x14ac:dyDescent="0.35">
      <c r="A4074" s="21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91</v>
      </c>
      <c r="B4074" s="211" t="str">
        <f>IF(All_Opps[[#This Row],[WeekMod]]&lt;&gt;"",CONCATENATE(All_Opps[[#This Row],[Opp Year]],"-",TEXT(All_Opps[[#This Row],[WeekMod]],"00#")),"")</f>
        <v>2025-091</v>
      </c>
      <c r="C4074" s="21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91</v>
      </c>
      <c r="D4074" s="211" t="str">
        <f>CONCATENATE(All_Opps[[#This Row],[Opp Year]],"-",TEXT(All_Opps[[#This Row],[Week]],"00#"))</f>
        <v>2025-091</v>
      </c>
      <c r="E4074" s="211">
        <f>IFERROR(VALUE(RIGHT(All_Opps[[#This Row],[Opportunity Name]],2)),"")</f>
        <v>2</v>
      </c>
      <c r="F4074" s="211">
        <f>IFERROR(("20"&amp;LEFT(All_Opps[[#This Row],[Opportunity Name]],2))*1,"")</f>
        <v>2025</v>
      </c>
      <c r="G4074" s="211" t="str">
        <f>MID(All_Opps[[#This Row],[Opportunity Name]],3,2)</f>
        <v>12</v>
      </c>
      <c r="H4074" s="211" t="str">
        <f>LEFT(All_Opps[[#This Row],[Opportunity Name]],7)</f>
        <v>2512 Fe</v>
      </c>
      <c r="I4074" s="211" t="str" cm="1">
        <f t="array" ref="I40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74" s="211" t="str">
        <f>YEAR(All_Opps[[#This Row],[Close_Date]])&amp;"-"&amp;TEXT(MONTH(All_Opps[[#This Row],[Close_Date]]),"00")</f>
        <v>2025-09</v>
      </c>
      <c r="K4074" s="212">
        <f>All_Opps[[#This Row],[Created Date2]]*1</f>
        <v>45910</v>
      </c>
      <c r="L4074" s="213">
        <f>YEAR(All_Opps[[#This Row],[Created_Date]])</f>
        <v>2025</v>
      </c>
      <c r="M4074" s="214">
        <f>WEEKNUM(All_Opps[[#This Row],[Created_Date]],16)</f>
        <v>37</v>
      </c>
      <c r="N4074" s="212">
        <f>All_Opps[[#This Row],[Close Date]]*1</f>
        <v>45923</v>
      </c>
      <c r="O4074" s="215">
        <f>YEAR(All_Opps[[#This Row],[Close_Date]])</f>
        <v>2025</v>
      </c>
      <c r="P4074" s="213">
        <f>MONTH(All_Opps[[#This Row],[Close Date]])</f>
        <v>9</v>
      </c>
      <c r="Q4074" s="211">
        <f>WEEKNUM(All_Opps[[#This Row],[Close Date]],1)</f>
        <v>39</v>
      </c>
      <c r="R4074" s="21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74" s="43" t="s">
        <v>8460</v>
      </c>
      <c r="T4074" s="43" t="s">
        <v>8461</v>
      </c>
      <c r="U4074" s="79">
        <v>45923</v>
      </c>
      <c r="V4074" s="353" t="s">
        <v>18</v>
      </c>
      <c r="W4074" s="44">
        <v>27645</v>
      </c>
      <c r="X4074" s="43" t="s">
        <v>6</v>
      </c>
      <c r="Y4074" s="43" t="s">
        <v>1285</v>
      </c>
      <c r="Z4074" s="79">
        <v>45910</v>
      </c>
    </row>
    <row r="4075" spans="1:26" ht="12.75" x14ac:dyDescent="0.35">
      <c r="A4075" s="21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93</v>
      </c>
      <c r="B4075" s="211" t="str">
        <f>IF(All_Opps[[#This Row],[WeekMod]]&lt;&gt;"",CONCATENATE(All_Opps[[#This Row],[Opp Year]],"-",TEXT(All_Opps[[#This Row],[WeekMod]],"00#")),"")</f>
        <v>2025-093</v>
      </c>
      <c r="C4075" s="21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93</v>
      </c>
      <c r="D4075" s="211" t="str">
        <f>CONCATENATE(All_Opps[[#This Row],[Opp Year]],"-",TEXT(All_Opps[[#This Row],[Week]],"00#"))</f>
        <v>2025-093</v>
      </c>
      <c r="E4075" s="211">
        <f>IFERROR(VALUE(RIGHT(All_Opps[[#This Row],[Opportunity Name]],2)),"")</f>
        <v>2</v>
      </c>
      <c r="F4075" s="211">
        <f>IFERROR(("20"&amp;LEFT(All_Opps[[#This Row],[Opportunity Name]],2))*1,"")</f>
        <v>2025</v>
      </c>
      <c r="G4075" s="211" t="str">
        <f>MID(All_Opps[[#This Row],[Opportunity Name]],3,2)</f>
        <v>11</v>
      </c>
      <c r="H4075" s="211" t="str">
        <f>LEFT(All_Opps[[#This Row],[Opportunity Name]],7)</f>
        <v>2511 Vi</v>
      </c>
      <c r="I4075" s="211" t="str" cm="1">
        <f t="array" ref="I40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75" s="211" t="str">
        <f>YEAR(All_Opps[[#This Row],[Close_Date]])&amp;"-"&amp;TEXT(MONTH(All_Opps[[#This Row],[Close_Date]]),"00")</f>
        <v>2025-10</v>
      </c>
      <c r="K4075" s="212">
        <f>All_Opps[[#This Row],[Created Date2]]*1</f>
        <v>45938</v>
      </c>
      <c r="L4075" s="213">
        <f>YEAR(All_Opps[[#This Row],[Created_Date]])</f>
        <v>2025</v>
      </c>
      <c r="M4075" s="214">
        <f>WEEKNUM(All_Opps[[#This Row],[Created_Date]],16)</f>
        <v>41</v>
      </c>
      <c r="N4075" s="212">
        <f>All_Opps[[#This Row],[Close Date]]*1</f>
        <v>45938</v>
      </c>
      <c r="O4075" s="215">
        <f>YEAR(All_Opps[[#This Row],[Close_Date]])</f>
        <v>2025</v>
      </c>
      <c r="P4075" s="213">
        <f>MONTH(All_Opps[[#This Row],[Close Date]])</f>
        <v>10</v>
      </c>
      <c r="Q4075" s="211">
        <f>WEEKNUM(All_Opps[[#This Row],[Close Date]],1)</f>
        <v>41</v>
      </c>
      <c r="R4075" s="21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75" s="43" t="s">
        <v>8462</v>
      </c>
      <c r="T4075" s="43" t="s">
        <v>8463</v>
      </c>
      <c r="U4075" s="79">
        <v>45938</v>
      </c>
      <c r="V4075" s="353" t="s">
        <v>18</v>
      </c>
      <c r="W4075" s="44">
        <v>13914</v>
      </c>
      <c r="X4075" s="43" t="s">
        <v>5</v>
      </c>
      <c r="Y4075" s="43" t="s">
        <v>7108</v>
      </c>
      <c r="Z4075" s="79">
        <v>45938</v>
      </c>
    </row>
    <row r="4076" spans="1:26" ht="12.75" x14ac:dyDescent="0.35">
      <c r="A407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4076" s="181" t="str">
        <f>IF(All_Opps[[#This Row],[WeekMod]]&lt;&gt;"",CONCATENATE(All_Opps[[#This Row],[Opp Year]],"-",TEXT(All_Opps[[#This Row],[WeekMod]],"00#")),"")</f>
        <v>2026-044</v>
      </c>
      <c r="C407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4076" s="181" t="str">
        <f>CONCATENATE(All_Opps[[#This Row],[Opp Year]],"-",TEXT(All_Opps[[#This Row],[Week]],"00#"))</f>
        <v>2026-044</v>
      </c>
      <c r="E4076" s="181">
        <f>IFERROR(VALUE(RIGHT(All_Opps[[#This Row],[Opportunity Name]],2)),"")</f>
        <v>2</v>
      </c>
      <c r="F4076" s="181">
        <f>IFERROR(("20"&amp;LEFT(All_Opps[[#This Row],[Opportunity Name]],2))*1,"")</f>
        <v>2026</v>
      </c>
      <c r="G4076" s="181" t="str">
        <f>MID(All_Opps[[#This Row],[Opportunity Name]],3,2)</f>
        <v>08</v>
      </c>
      <c r="H4076" s="181" t="str">
        <f>LEFT(All_Opps[[#This Row],[Opportunity Name]],7)</f>
        <v>2608 Pe</v>
      </c>
      <c r="I4076" s="181" t="str" cm="1">
        <f t="array" ref="I40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76" s="181" t="str">
        <f>YEAR(All_Opps[[#This Row],[Close_Date]])&amp;"-"&amp;TEXT(MONTH(All_Opps[[#This Row],[Close_Date]]),"00")</f>
        <v>2025-10</v>
      </c>
      <c r="K4076" s="182">
        <f>All_Opps[[#This Row],[Created Date2]]*1</f>
        <v>45939</v>
      </c>
      <c r="L4076" s="183">
        <f>YEAR(All_Opps[[#This Row],[Created_Date]])</f>
        <v>2025</v>
      </c>
      <c r="M4076" s="184">
        <f>WEEKNUM(All_Opps[[#This Row],[Created_Date]],16)</f>
        <v>41</v>
      </c>
      <c r="N4076" s="182">
        <f>All_Opps[[#This Row],[Close Date]]*1</f>
        <v>45960</v>
      </c>
      <c r="O4076" s="185">
        <f>YEAR(All_Opps[[#This Row],[Close_Date]])</f>
        <v>2025</v>
      </c>
      <c r="P4076" s="183">
        <f>MONTH(All_Opps[[#This Row],[Close Date]])</f>
        <v>10</v>
      </c>
      <c r="Q4076" s="181">
        <f>WEEKNUM(All_Opps[[#This Row],[Close Date]],1)</f>
        <v>44</v>
      </c>
      <c r="R407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76" s="4" t="s">
        <v>8464</v>
      </c>
      <c r="T4076" s="4" t="s">
        <v>8465</v>
      </c>
      <c r="U4076" s="68">
        <v>45960</v>
      </c>
      <c r="V4076" s="347" t="s">
        <v>18</v>
      </c>
      <c r="W4076" s="9">
        <v>37367</v>
      </c>
      <c r="X4076" s="4" t="s">
        <v>15</v>
      </c>
      <c r="Y4076" s="4" t="s">
        <v>7108</v>
      </c>
      <c r="Z4076" s="68">
        <v>45939</v>
      </c>
    </row>
    <row r="4077" spans="1:26" ht="12.75" x14ac:dyDescent="0.35">
      <c r="A4077" s="21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4077" s="211" t="str">
        <f>IF(All_Opps[[#This Row],[WeekMod]]&lt;&gt;"",CONCATENATE(All_Opps[[#This Row],[Opp Year]],"-",TEXT(All_Opps[[#This Row],[WeekMod]],"00#")),"")</f>
        <v>2026-042</v>
      </c>
      <c r="C4077" s="21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4077" s="211" t="str">
        <f>CONCATENATE(All_Opps[[#This Row],[Opp Year]],"-",TEXT(All_Opps[[#This Row],[Week]],"00#"))</f>
        <v>2026-042</v>
      </c>
      <c r="E4077" s="211">
        <f>IFERROR(VALUE(RIGHT(All_Opps[[#This Row],[Opportunity Name]],2)),"")</f>
        <v>2</v>
      </c>
      <c r="F4077" s="211">
        <f>IFERROR(("20"&amp;LEFT(All_Opps[[#This Row],[Opportunity Name]],2))*1,"")</f>
        <v>2026</v>
      </c>
      <c r="G4077" s="211" t="str">
        <f>MID(All_Opps[[#This Row],[Opportunity Name]],3,2)</f>
        <v>08</v>
      </c>
      <c r="H4077" s="211" t="str">
        <f>LEFT(All_Opps[[#This Row],[Opportunity Name]],7)</f>
        <v>2608 Os</v>
      </c>
      <c r="I4077" s="211" t="str" cm="1">
        <f t="array" ref="I40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77" s="211" t="str">
        <f>YEAR(All_Opps[[#This Row],[Close_Date]])&amp;"-"&amp;TEXT(MONTH(All_Opps[[#This Row],[Close_Date]]),"00")</f>
        <v>2025-10</v>
      </c>
      <c r="K4077" s="212">
        <f>All_Opps[[#This Row],[Created Date2]]*1</f>
        <v>45938</v>
      </c>
      <c r="L4077" s="213">
        <f>YEAR(All_Opps[[#This Row],[Created_Date]])</f>
        <v>2025</v>
      </c>
      <c r="M4077" s="214">
        <f>WEEKNUM(All_Opps[[#This Row],[Created_Date]],16)</f>
        <v>41</v>
      </c>
      <c r="N4077" s="212">
        <f>All_Opps[[#This Row],[Close Date]]*1</f>
        <v>45948</v>
      </c>
      <c r="O4077" s="215">
        <f>YEAR(All_Opps[[#This Row],[Close_Date]])</f>
        <v>2025</v>
      </c>
      <c r="P4077" s="213">
        <f>MONTH(All_Opps[[#This Row],[Close Date]])</f>
        <v>10</v>
      </c>
      <c r="Q4077" s="211">
        <f>WEEKNUM(All_Opps[[#This Row],[Close Date]],1)</f>
        <v>42</v>
      </c>
      <c r="R4077" s="21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77" s="43" t="s">
        <v>8466</v>
      </c>
      <c r="T4077" s="43" t="s">
        <v>8467</v>
      </c>
      <c r="U4077" s="79">
        <v>45948</v>
      </c>
      <c r="V4077" s="353" t="s">
        <v>18</v>
      </c>
      <c r="W4077" s="44">
        <v>70661</v>
      </c>
      <c r="X4077" s="43" t="s">
        <v>159</v>
      </c>
      <c r="Y4077" s="43" t="s">
        <v>1285</v>
      </c>
      <c r="Z4077" s="79">
        <v>45938</v>
      </c>
    </row>
    <row r="4078" spans="1:26" ht="12.75" x14ac:dyDescent="0.35">
      <c r="A4078" s="25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41</v>
      </c>
      <c r="B4078" s="251" t="str">
        <f>IF(All_Opps[[#This Row],[WeekMod]]&lt;&gt;"",CONCATENATE(All_Opps[[#This Row],[Opp Year]],"-",TEXT(All_Opps[[#This Row],[WeekMod]],"00#")),"")</f>
        <v>2026-041</v>
      </c>
      <c r="C4078" s="25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41</v>
      </c>
      <c r="D4078" s="251" t="str">
        <f>CONCATENATE(All_Opps[[#This Row],[Opp Year]],"-",TEXT(All_Opps[[#This Row],[Week]],"00#"))</f>
        <v>2026-041</v>
      </c>
      <c r="E4078" s="251">
        <f>IFERROR(VALUE(RIGHT(All_Opps[[#This Row],[Opportunity Name]],2)),"")</f>
        <v>2</v>
      </c>
      <c r="F4078" s="251">
        <f>IFERROR(("20"&amp;LEFT(All_Opps[[#This Row],[Opportunity Name]],2))*1,"")</f>
        <v>2026</v>
      </c>
      <c r="G4078" s="251" t="str">
        <f>MID(All_Opps[[#This Row],[Opportunity Name]],3,2)</f>
        <v>05</v>
      </c>
      <c r="H4078" s="251" t="str">
        <f>LEFT(All_Opps[[#This Row],[Opportunity Name]],7)</f>
        <v>2605 In</v>
      </c>
      <c r="I4078" s="251" t="str" cm="1">
        <f t="array" ref="I40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78" s="251" t="str">
        <f>YEAR(All_Opps[[#This Row],[Close_Date]])&amp;"-"&amp;TEXT(MONTH(All_Opps[[#This Row],[Close_Date]]),"00")</f>
        <v>2025-10</v>
      </c>
      <c r="K4078" s="252">
        <f>All_Opps[[#This Row],[Created Date2]]*1</f>
        <v>45931</v>
      </c>
      <c r="L4078" s="253">
        <f>YEAR(All_Opps[[#This Row],[Created_Date]])</f>
        <v>2025</v>
      </c>
      <c r="M4078" s="254">
        <f>WEEKNUM(All_Opps[[#This Row],[Created_Date]],16)</f>
        <v>40</v>
      </c>
      <c r="N4078" s="252">
        <f>All_Opps[[#This Row],[Close Date]]*1</f>
        <v>45938</v>
      </c>
      <c r="O4078" s="255">
        <f>YEAR(All_Opps[[#This Row],[Close_Date]])</f>
        <v>2025</v>
      </c>
      <c r="P4078" s="253">
        <f>MONTH(All_Opps[[#This Row],[Close Date]])</f>
        <v>10</v>
      </c>
      <c r="Q4078" s="251">
        <f>WEEKNUM(All_Opps[[#This Row],[Close Date]],1)</f>
        <v>41</v>
      </c>
      <c r="R4078" s="25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78" s="45" t="s">
        <v>8468</v>
      </c>
      <c r="T4078" s="45" t="s">
        <v>8469</v>
      </c>
      <c r="U4078" s="80">
        <v>45938</v>
      </c>
      <c r="V4078" s="363" t="s">
        <v>18</v>
      </c>
      <c r="W4078" s="46">
        <v>74277</v>
      </c>
      <c r="X4078" s="45" t="s">
        <v>15</v>
      </c>
      <c r="Y4078" s="45" t="s">
        <v>1285</v>
      </c>
      <c r="Z4078" s="80">
        <v>45931</v>
      </c>
    </row>
    <row r="4079" spans="1:26" ht="12.75" x14ac:dyDescent="0.35">
      <c r="A407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4079" s="181" t="str">
        <f>IF(All_Opps[[#This Row],[WeekMod]]&lt;&gt;"",CONCATENATE(All_Opps[[#This Row],[Opp Year]],"-",TEXT(All_Opps[[#This Row],[WeekMod]],"00#")),"")</f>
        <v>2026-043</v>
      </c>
      <c r="C407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4079" s="181" t="str">
        <f>CONCATENATE(All_Opps[[#This Row],[Opp Year]],"-",TEXT(All_Opps[[#This Row],[Week]],"00#"))</f>
        <v>2026-043</v>
      </c>
      <c r="E4079" s="181">
        <f>IFERROR(VALUE(RIGHT(All_Opps[[#This Row],[Opportunity Name]],2)),"")</f>
        <v>2</v>
      </c>
      <c r="F4079" s="181">
        <f>IFERROR(("20"&amp;LEFT(All_Opps[[#This Row],[Opportunity Name]],2))*1,"")</f>
        <v>2026</v>
      </c>
      <c r="G4079" s="181" t="str">
        <f>MID(All_Opps[[#This Row],[Opportunity Name]],3,2)</f>
        <v>02</v>
      </c>
      <c r="H4079" s="181" t="str">
        <f>LEFT(All_Opps[[#This Row],[Opportunity Name]],7)</f>
        <v>2602 Ya</v>
      </c>
      <c r="I4079" s="181" t="str" cm="1">
        <f t="array" ref="I40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79" s="181" t="str">
        <f>YEAR(All_Opps[[#This Row],[Close_Date]])&amp;"-"&amp;TEXT(MONTH(All_Opps[[#This Row],[Close_Date]]),"00")</f>
        <v>2025-10</v>
      </c>
      <c r="K4079" s="182">
        <f>All_Opps[[#This Row],[Created Date2]]*1</f>
        <v>45943</v>
      </c>
      <c r="L4079" s="183">
        <f>YEAR(All_Opps[[#This Row],[Created_Date]])</f>
        <v>2025</v>
      </c>
      <c r="M4079" s="184">
        <f>WEEKNUM(All_Opps[[#This Row],[Created_Date]],16)</f>
        <v>42</v>
      </c>
      <c r="N4079" s="182">
        <f>All_Opps[[#This Row],[Close Date]]*1</f>
        <v>45950</v>
      </c>
      <c r="O4079" s="185">
        <f>YEAR(All_Opps[[#This Row],[Close_Date]])</f>
        <v>2025</v>
      </c>
      <c r="P4079" s="183">
        <f>MONTH(All_Opps[[#This Row],[Close Date]])</f>
        <v>10</v>
      </c>
      <c r="Q4079" s="181">
        <f>WEEKNUM(All_Opps[[#This Row],[Close Date]],1)</f>
        <v>43</v>
      </c>
      <c r="R407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79" s="5" t="s">
        <v>8470</v>
      </c>
      <c r="T4079" s="5" t="s">
        <v>8471</v>
      </c>
      <c r="U4079" s="14">
        <v>45950</v>
      </c>
      <c r="V4079" s="360" t="s">
        <v>18</v>
      </c>
      <c r="W4079" s="343">
        <v>30053</v>
      </c>
      <c r="X4079" s="5" t="s">
        <v>13</v>
      </c>
      <c r="Y4079" s="4" t="s">
        <v>328</v>
      </c>
      <c r="Z4079" s="68">
        <v>45943</v>
      </c>
    </row>
    <row r="4080" spans="1:26" ht="12.75" x14ac:dyDescent="0.35">
      <c r="A40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4080" s="181" t="str">
        <f>IF(All_Opps[[#This Row],[WeekMod]]&lt;&gt;"",CONCATENATE(All_Opps[[#This Row],[Opp Year]],"-",TEXT(All_Opps[[#This Row],[WeekMod]],"00#")),"")</f>
        <v>2026-046</v>
      </c>
      <c r="C40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4080" s="181" t="str">
        <f>CONCATENATE(All_Opps[[#This Row],[Opp Year]],"-",TEXT(All_Opps[[#This Row],[Week]],"00#"))</f>
        <v>2026-046</v>
      </c>
      <c r="E4080" s="181">
        <f>IFERROR(VALUE(RIGHT(All_Opps[[#This Row],[Opportunity Name]],2)),"")</f>
        <v>2</v>
      </c>
      <c r="F4080" s="181">
        <f>IFERROR(("20"&amp;LEFT(All_Opps[[#This Row],[Opportunity Name]],2))*1,"")</f>
        <v>2026</v>
      </c>
      <c r="G4080" s="181" t="str">
        <f>MID(All_Opps[[#This Row],[Opportunity Name]],3,2)</f>
        <v>08</v>
      </c>
      <c r="H4080" s="181" t="str">
        <f>LEFT(All_Opps[[#This Row],[Opportunity Name]],7)</f>
        <v>2608-09</v>
      </c>
      <c r="I4080" s="181" t="str" cm="1">
        <f t="array" ref="I40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80" s="181" t="str">
        <f>YEAR(All_Opps[[#This Row],[Close_Date]])&amp;"-"&amp;TEXT(MONTH(All_Opps[[#This Row],[Close_Date]]),"00")</f>
        <v>2025-11</v>
      </c>
      <c r="K4080" s="182">
        <f>All_Opps[[#This Row],[Created Date2]]*1</f>
        <v>45966</v>
      </c>
      <c r="L4080" s="183">
        <f>YEAR(All_Opps[[#This Row],[Created_Date]])</f>
        <v>2025</v>
      </c>
      <c r="M4080" s="184">
        <f>WEEKNUM(All_Opps[[#This Row],[Created_Date]],16)</f>
        <v>45</v>
      </c>
      <c r="N4080" s="182">
        <f>All_Opps[[#This Row],[Close Date]]*1</f>
        <v>45970</v>
      </c>
      <c r="O4080" s="185">
        <f>YEAR(All_Opps[[#This Row],[Close_Date]])</f>
        <v>2025</v>
      </c>
      <c r="P4080" s="183">
        <f>MONTH(All_Opps[[#This Row],[Close Date]])</f>
        <v>11</v>
      </c>
      <c r="Q4080" s="181">
        <f>WEEKNUM(All_Opps[[#This Row],[Close Date]],1)</f>
        <v>46</v>
      </c>
      <c r="R408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269</v>
      </c>
      <c r="S4080" s="5" t="s">
        <v>8472</v>
      </c>
      <c r="T4080" s="5" t="s">
        <v>8473</v>
      </c>
      <c r="U4080" s="14">
        <v>45970</v>
      </c>
      <c r="V4080" s="360" t="s">
        <v>19</v>
      </c>
      <c r="W4080" s="343">
        <v>384958</v>
      </c>
      <c r="X4080" s="5" t="s">
        <v>12</v>
      </c>
      <c r="Y4080" s="4" t="s">
        <v>328</v>
      </c>
      <c r="Z4080" s="68">
        <v>45966</v>
      </c>
    </row>
    <row r="4081" spans="1:26" ht="12.75" x14ac:dyDescent="0.35">
      <c r="A4081" s="25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4081" s="251" t="str">
        <f>IF(All_Opps[[#This Row],[WeekMod]]&lt;&gt;"",CONCATENATE(All_Opps[[#This Row],[Opp Year]],"-",TEXT(All_Opps[[#This Row],[WeekMod]],"00#")),"")</f>
        <v>2026-046</v>
      </c>
      <c r="C4081" s="25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4081" s="251" t="str">
        <f>CONCATENATE(All_Opps[[#This Row],[Opp Year]],"-",TEXT(All_Opps[[#This Row],[Week]],"00#"))</f>
        <v>2026-046</v>
      </c>
      <c r="E4081" s="251">
        <f>IFERROR(VALUE(RIGHT(All_Opps[[#This Row],[Opportunity Name]],2)),"")</f>
        <v>2</v>
      </c>
      <c r="F4081" s="251">
        <f>IFERROR(("20"&amp;LEFT(All_Opps[[#This Row],[Opportunity Name]],2))*1,"")</f>
        <v>2026</v>
      </c>
      <c r="G4081" s="251" t="str">
        <f>MID(All_Opps[[#This Row],[Opportunity Name]],3,2)</f>
        <v>08</v>
      </c>
      <c r="H4081" s="251" t="str">
        <f>LEFT(All_Opps[[#This Row],[Opportunity Name]],7)</f>
        <v>2608 Ev</v>
      </c>
      <c r="I4081" s="251" t="str" cm="1">
        <f t="array" ref="I40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81" s="251" t="str">
        <f>YEAR(All_Opps[[#This Row],[Close_Date]])&amp;"-"&amp;TEXT(MONTH(All_Opps[[#This Row],[Close_Date]]),"00")</f>
        <v>2025-11</v>
      </c>
      <c r="K4081" s="252">
        <f>All_Opps[[#This Row],[Created Date2]]*1</f>
        <v>45963</v>
      </c>
      <c r="L4081" s="253">
        <f>YEAR(All_Opps[[#This Row],[Created_Date]])</f>
        <v>2025</v>
      </c>
      <c r="M4081" s="254">
        <f>WEEKNUM(All_Opps[[#This Row],[Created_Date]],16)</f>
        <v>45</v>
      </c>
      <c r="N4081" s="252">
        <f>All_Opps[[#This Row],[Close Date]]*1</f>
        <v>45970</v>
      </c>
      <c r="O4081" s="255">
        <f>YEAR(All_Opps[[#This Row],[Close_Date]])</f>
        <v>2025</v>
      </c>
      <c r="P4081" s="253">
        <f>MONTH(All_Opps[[#This Row],[Close Date]])</f>
        <v>11</v>
      </c>
      <c r="Q4081" s="251">
        <f>WEEKNUM(All_Opps[[#This Row],[Close Date]],1)</f>
        <v>46</v>
      </c>
      <c r="R4081" s="25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81" s="45" t="s">
        <v>8474</v>
      </c>
      <c r="T4081" s="45" t="s">
        <v>8475</v>
      </c>
      <c r="U4081" s="80">
        <v>45970</v>
      </c>
      <c r="V4081" s="363" t="s">
        <v>18</v>
      </c>
      <c r="W4081" s="46">
        <v>52063</v>
      </c>
      <c r="X4081" s="45" t="s">
        <v>10</v>
      </c>
      <c r="Y4081" s="45" t="s">
        <v>7108</v>
      </c>
      <c r="Z4081" s="80">
        <v>45963</v>
      </c>
    </row>
    <row r="4082" spans="1:26" ht="12.75" x14ac:dyDescent="0.35">
      <c r="A4082" s="2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93</v>
      </c>
      <c r="B4082" s="236" t="str">
        <f>IF(All_Opps[[#This Row],[WeekMod]]&lt;&gt;"",CONCATENATE(All_Opps[[#This Row],[Opp Year]],"-",TEXT(All_Opps[[#This Row],[WeekMod]],"00#")),"")</f>
        <v>2025-093</v>
      </c>
      <c r="C4082" s="2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93</v>
      </c>
      <c r="D4082" s="236" t="str">
        <f>CONCATENATE(All_Opps[[#This Row],[Opp Year]],"-",TEXT(All_Opps[[#This Row],[Week]],"00#"))</f>
        <v>2025-093</v>
      </c>
      <c r="E4082" s="236">
        <f>IFERROR(VALUE(RIGHT(All_Opps[[#This Row],[Opportunity Name]],2)),"")</f>
        <v>1</v>
      </c>
      <c r="F4082" s="236">
        <f>IFERROR(("20"&amp;LEFT(All_Opps[[#This Row],[Opportunity Name]],2))*1,"")</f>
        <v>2025</v>
      </c>
      <c r="G4082" s="236" t="str">
        <f>MID(All_Opps[[#This Row],[Opportunity Name]],3,2)</f>
        <v>11</v>
      </c>
      <c r="H4082" s="236" t="str">
        <f>LEFT(All_Opps[[#This Row],[Opportunity Name]],7)</f>
        <v>2511 Ea</v>
      </c>
      <c r="I4082" s="236" t="str" cm="1">
        <f t="array" ref="I40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82" s="236" t="str">
        <f>YEAR(All_Opps[[#This Row],[Close_Date]])&amp;"-"&amp;TEXT(MONTH(All_Opps[[#This Row],[Close_Date]]),"00")</f>
        <v>2025-10</v>
      </c>
      <c r="K4082" s="237">
        <f>All_Opps[[#This Row],[Created Date2]]*1</f>
        <v>45922</v>
      </c>
      <c r="L4082" s="238">
        <f>YEAR(All_Opps[[#This Row],[Created_Date]])</f>
        <v>2025</v>
      </c>
      <c r="M4082" s="239">
        <f>WEEKNUM(All_Opps[[#This Row],[Created_Date]],16)</f>
        <v>39</v>
      </c>
      <c r="N4082" s="237">
        <f>All_Opps[[#This Row],[Close Date]]*1</f>
        <v>45941</v>
      </c>
      <c r="O4082" s="240">
        <f>YEAR(All_Opps[[#This Row],[Close_Date]])</f>
        <v>2025</v>
      </c>
      <c r="P4082" s="238">
        <f>MONTH(All_Opps[[#This Row],[Close Date]])</f>
        <v>10</v>
      </c>
      <c r="Q4082" s="236">
        <f>WEEKNUM(All_Opps[[#This Row],[Close Date]],1)</f>
        <v>41</v>
      </c>
      <c r="R4082" s="2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82" s="28" t="s">
        <v>8476</v>
      </c>
      <c r="T4082" s="28" t="s">
        <v>8477</v>
      </c>
      <c r="U4082" s="76">
        <v>45941</v>
      </c>
      <c r="V4082" s="358" t="s">
        <v>18</v>
      </c>
      <c r="W4082" s="29">
        <v>22302</v>
      </c>
      <c r="X4082" s="28" t="s">
        <v>13</v>
      </c>
      <c r="Y4082" s="28" t="s">
        <v>1285</v>
      </c>
      <c r="Z4082" s="76">
        <v>45922</v>
      </c>
    </row>
    <row r="4083" spans="1:26" ht="12.75" x14ac:dyDescent="0.35">
      <c r="A4083" s="25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4083" s="251" t="str">
        <f>IF(All_Opps[[#This Row],[WeekMod]]&lt;&gt;"",CONCATENATE(All_Opps[[#This Row],[Opp Year]],"-",TEXT(All_Opps[[#This Row],[WeekMod]],"00#")),"")</f>
        <v>2026-047</v>
      </c>
      <c r="C4083" s="25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4083" s="251" t="str">
        <f>CONCATENATE(All_Opps[[#This Row],[Opp Year]],"-",TEXT(All_Opps[[#This Row],[Week]],"00#"))</f>
        <v>2026-047</v>
      </c>
      <c r="E4083" s="251">
        <f>IFERROR(VALUE(RIGHT(All_Opps[[#This Row],[Opportunity Name]],2)),"")</f>
        <v>2</v>
      </c>
      <c r="F4083" s="251">
        <f>IFERROR(("20"&amp;LEFT(All_Opps[[#This Row],[Opportunity Name]],2))*1,"")</f>
        <v>2026</v>
      </c>
      <c r="G4083" s="251" t="str">
        <f>MID(All_Opps[[#This Row],[Opportunity Name]],3,2)</f>
        <v>09</v>
      </c>
      <c r="H4083" s="251" t="str">
        <f>LEFT(All_Opps[[#This Row],[Opportunity Name]],7)</f>
        <v>2609 Fe</v>
      </c>
      <c r="I4083" s="251" t="str" cm="1">
        <f t="array" ref="I40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83" s="251" t="str">
        <f>YEAR(All_Opps[[#This Row],[Close_Date]])&amp;"-"&amp;TEXT(MONTH(All_Opps[[#This Row],[Close_Date]]),"00")</f>
        <v>2025-11</v>
      </c>
      <c r="K4083" s="252">
        <f>All_Opps[[#This Row],[Created Date2]]*1</f>
        <v>45966</v>
      </c>
      <c r="L4083" s="253">
        <f>YEAR(All_Opps[[#This Row],[Created_Date]])</f>
        <v>2025</v>
      </c>
      <c r="M4083" s="254">
        <f>WEEKNUM(All_Opps[[#This Row],[Created_Date]],16)</f>
        <v>45</v>
      </c>
      <c r="N4083" s="252">
        <f>All_Opps[[#This Row],[Close Date]]*1</f>
        <v>45982</v>
      </c>
      <c r="O4083" s="255">
        <f>YEAR(All_Opps[[#This Row],[Close_Date]])</f>
        <v>2025</v>
      </c>
      <c r="P4083" s="253">
        <f>MONTH(All_Opps[[#This Row],[Close Date]])</f>
        <v>11</v>
      </c>
      <c r="Q4083" s="251">
        <f>WEEKNUM(All_Opps[[#This Row],[Close Date]],1)</f>
        <v>47</v>
      </c>
      <c r="R4083" s="25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83" s="45" t="s">
        <v>8478</v>
      </c>
      <c r="T4083" s="45" t="s">
        <v>8479</v>
      </c>
      <c r="U4083" s="80">
        <v>45982</v>
      </c>
      <c r="V4083" s="363" t="s">
        <v>18</v>
      </c>
      <c r="W4083" s="46">
        <v>41305</v>
      </c>
      <c r="X4083" s="45" t="s">
        <v>11</v>
      </c>
      <c r="Y4083" s="45" t="s">
        <v>1285</v>
      </c>
      <c r="Z4083" s="80">
        <v>45966</v>
      </c>
    </row>
    <row r="4084" spans="1:26" ht="12.75" x14ac:dyDescent="0.35">
      <c r="A40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4084" s="181" t="str">
        <f>IF(All_Opps[[#This Row],[WeekMod]]&lt;&gt;"",CONCATENATE(All_Opps[[#This Row],[Opp Year]],"-",TEXT(All_Opps[[#This Row],[WeekMod]],"00#")),"")</f>
        <v>2026-046</v>
      </c>
      <c r="C40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4084" s="181" t="str">
        <f>CONCATENATE(All_Opps[[#This Row],[Opp Year]],"-",TEXT(All_Opps[[#This Row],[Week]],"00#"))</f>
        <v>2026-046</v>
      </c>
      <c r="E4084" s="181">
        <f>IFERROR(VALUE(RIGHT(All_Opps[[#This Row],[Opportunity Name]],2)),"")</f>
        <v>2</v>
      </c>
      <c r="F4084" s="181">
        <f>IFERROR(("20"&amp;LEFT(All_Opps[[#This Row],[Opportunity Name]],2))*1,"")</f>
        <v>2026</v>
      </c>
      <c r="G4084" s="181" t="str">
        <f>MID(All_Opps[[#This Row],[Opportunity Name]],3,2)</f>
        <v>06</v>
      </c>
      <c r="H4084" s="181" t="str">
        <f>LEFT(All_Opps[[#This Row],[Opportunity Name]],7)</f>
        <v>2606-13</v>
      </c>
      <c r="I4084" s="181" t="str" cm="1">
        <f t="array" ref="I40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84" s="181" t="str">
        <f>YEAR(All_Opps[[#This Row],[Close_Date]])&amp;"-"&amp;TEXT(MONTH(All_Opps[[#This Row],[Close_Date]]),"00")</f>
        <v>2025-11</v>
      </c>
      <c r="K4084" s="182">
        <f>All_Opps[[#This Row],[Created Date2]]*1</f>
        <v>45961</v>
      </c>
      <c r="L4084" s="183">
        <f>YEAR(All_Opps[[#This Row],[Created_Date]])</f>
        <v>2025</v>
      </c>
      <c r="M4084" s="184">
        <f>WEEKNUM(All_Opps[[#This Row],[Created_Date]],16)</f>
        <v>44</v>
      </c>
      <c r="N4084" s="182">
        <f>All_Opps[[#This Row],[Close Date]]*1</f>
        <v>45970</v>
      </c>
      <c r="O4084" s="185">
        <f>YEAR(All_Opps[[#This Row],[Close_Date]])</f>
        <v>2025</v>
      </c>
      <c r="P4084" s="183">
        <f>MONTH(All_Opps[[#This Row],[Close Date]])</f>
        <v>11</v>
      </c>
      <c r="Q4084" s="181">
        <f>WEEKNUM(All_Opps[[#This Row],[Close Date]],1)</f>
        <v>46</v>
      </c>
      <c r="R408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213</v>
      </c>
      <c r="S4084" s="5" t="s">
        <v>8480</v>
      </c>
      <c r="T4084" s="5" t="s">
        <v>8481</v>
      </c>
      <c r="U4084" s="14">
        <v>45970</v>
      </c>
      <c r="V4084" s="360" t="s">
        <v>19</v>
      </c>
      <c r="W4084" s="343">
        <v>72063</v>
      </c>
      <c r="X4084" s="5" t="s">
        <v>13</v>
      </c>
      <c r="Y4084" s="4" t="s">
        <v>328</v>
      </c>
      <c r="Z4084" s="68">
        <v>45961</v>
      </c>
    </row>
    <row r="4085" spans="1:26" ht="12.75" x14ac:dyDescent="0.35">
      <c r="A40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95</v>
      </c>
      <c r="B4085" s="181" t="str">
        <f>IF(All_Opps[[#This Row],[WeekMod]]&lt;&gt;"",CONCATENATE(All_Opps[[#This Row],[Opp Year]],"-",TEXT(All_Opps[[#This Row],[WeekMod]],"00#")),"")</f>
        <v>2025-095</v>
      </c>
      <c r="C40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95</v>
      </c>
      <c r="D4085" s="181" t="str">
        <f>CONCATENATE(All_Opps[[#This Row],[Opp Year]],"-",TEXT(All_Opps[[#This Row],[Week]],"00#"))</f>
        <v>2025-095</v>
      </c>
      <c r="E4085" s="181">
        <f>IFERROR(VALUE(RIGHT(All_Opps[[#This Row],[Opportunity Name]],2)),"")</f>
        <v>2</v>
      </c>
      <c r="F4085" s="181">
        <f>IFERROR(("20"&amp;LEFT(All_Opps[[#This Row],[Opportunity Name]],2))*1,"")</f>
        <v>2025</v>
      </c>
      <c r="G4085" s="181" t="str">
        <f>MID(All_Opps[[#This Row],[Opportunity Name]],3,2)</f>
        <v>12</v>
      </c>
      <c r="H4085" s="181" t="str">
        <f>LEFT(All_Opps[[#This Row],[Opportunity Name]],7)</f>
        <v>2512-26</v>
      </c>
      <c r="I4085" s="181" t="str" cm="1">
        <f t="array" ref="I40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85" s="181" t="str">
        <f>YEAR(All_Opps[[#This Row],[Close_Date]])&amp;"-"&amp;TEXT(MONTH(All_Opps[[#This Row],[Close_Date]]),"00")</f>
        <v>2025-10</v>
      </c>
      <c r="K4085" s="182">
        <f>All_Opps[[#This Row],[Created Date2]]*1</f>
        <v>45944</v>
      </c>
      <c r="L4085" s="183">
        <f>YEAR(All_Opps[[#This Row],[Created_Date]])</f>
        <v>2025</v>
      </c>
      <c r="M4085" s="184">
        <f>WEEKNUM(All_Opps[[#This Row],[Created_Date]],16)</f>
        <v>42</v>
      </c>
      <c r="N4085" s="182">
        <f>All_Opps[[#This Row],[Close Date]]*1</f>
        <v>45951</v>
      </c>
      <c r="O4085" s="185">
        <f>YEAR(All_Opps[[#This Row],[Close_Date]])</f>
        <v>2025</v>
      </c>
      <c r="P4085" s="183">
        <f>MONTH(All_Opps[[#This Row],[Close Date]])</f>
        <v>10</v>
      </c>
      <c r="Q4085" s="181">
        <f>WEEKNUM(All_Opps[[#This Row],[Close Date]],1)</f>
        <v>43</v>
      </c>
      <c r="R408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85" s="5" t="s">
        <v>8482</v>
      </c>
      <c r="T4085" s="5" t="s">
        <v>8483</v>
      </c>
      <c r="U4085" s="14">
        <v>45951</v>
      </c>
      <c r="V4085" s="360" t="s">
        <v>18</v>
      </c>
      <c r="W4085" s="343">
        <v>73683</v>
      </c>
      <c r="X4085" s="5" t="s">
        <v>15</v>
      </c>
      <c r="Y4085" s="4" t="s">
        <v>328</v>
      </c>
      <c r="Z4085" s="68">
        <v>45944</v>
      </c>
    </row>
    <row r="4086" spans="1:26" ht="12.75" x14ac:dyDescent="0.35">
      <c r="A4086" s="20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42</v>
      </c>
      <c r="B4086" s="206" t="str">
        <f>IF(All_Opps[[#This Row],[WeekMod]]&lt;&gt;"",CONCATENATE(All_Opps[[#This Row],[Opp Year]],"-",TEXT(All_Opps[[#This Row],[WeekMod]],"00#")),"")</f>
        <v>2026-042</v>
      </c>
      <c r="C4086" s="20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42</v>
      </c>
      <c r="D4086" s="206" t="str">
        <f>CONCATENATE(All_Opps[[#This Row],[Opp Year]],"-",TEXT(All_Opps[[#This Row],[Week]],"00#"))</f>
        <v>2026-042</v>
      </c>
      <c r="E4086" s="206">
        <f>IFERROR(VALUE(RIGHT(All_Opps[[#This Row],[Opportunity Name]],2)),"")</f>
        <v>5</v>
      </c>
      <c r="F4086" s="206">
        <f>IFERROR(("20"&amp;LEFT(All_Opps[[#This Row],[Opportunity Name]],2))*1,"")</f>
        <v>2026</v>
      </c>
      <c r="G4086" s="206" t="str">
        <f>MID(All_Opps[[#This Row],[Opportunity Name]],3,2)</f>
        <v>08</v>
      </c>
      <c r="H4086" s="206" t="str">
        <f>LEFT(All_Opps[[#This Row],[Opportunity Name]],7)</f>
        <v>2608 Fe</v>
      </c>
      <c r="I4086" s="206" t="str" cm="1">
        <f t="array" ref="I40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86" s="206" t="str">
        <f>YEAR(All_Opps[[#This Row],[Close_Date]])&amp;"-"&amp;TEXT(MONTH(All_Opps[[#This Row],[Close_Date]]),"00")</f>
        <v>2025-10</v>
      </c>
      <c r="K4086" s="207">
        <f>All_Opps[[#This Row],[Created Date2]]*1</f>
        <v>45945</v>
      </c>
      <c r="L4086" s="208">
        <f>YEAR(All_Opps[[#This Row],[Created_Date]])</f>
        <v>2025</v>
      </c>
      <c r="M4086" s="209">
        <f>WEEKNUM(All_Opps[[#This Row],[Created_Date]],16)</f>
        <v>42</v>
      </c>
      <c r="N4086" s="207">
        <f>All_Opps[[#This Row],[Close Date]]*1</f>
        <v>45948</v>
      </c>
      <c r="O4086" s="210">
        <f>YEAR(All_Opps[[#This Row],[Close_Date]])</f>
        <v>2025</v>
      </c>
      <c r="P4086" s="208">
        <f>MONTH(All_Opps[[#This Row],[Close Date]])</f>
        <v>10</v>
      </c>
      <c r="Q4086" s="206">
        <f>WEEKNUM(All_Opps[[#This Row],[Close Date]],1)</f>
        <v>42</v>
      </c>
      <c r="R4086" s="20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86" s="41" t="s">
        <v>8484</v>
      </c>
      <c r="T4086" s="41" t="s">
        <v>8485</v>
      </c>
      <c r="U4086" s="70">
        <v>45948</v>
      </c>
      <c r="V4086" s="352" t="s">
        <v>18</v>
      </c>
      <c r="W4086" s="40">
        <v>123869</v>
      </c>
      <c r="X4086" s="41" t="s">
        <v>5</v>
      </c>
      <c r="Y4086" s="41" t="s">
        <v>7108</v>
      </c>
      <c r="Z4086" s="70">
        <v>45945</v>
      </c>
    </row>
    <row r="4087" spans="1:26" ht="12.75" x14ac:dyDescent="0.35">
      <c r="A408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4087" s="181" t="str">
        <f>IF(All_Opps[[#This Row],[WeekMod]]&lt;&gt;"",CONCATENATE(All_Opps[[#This Row],[Opp Year]],"-",TEXT(All_Opps[[#This Row],[WeekMod]],"00#")),"")</f>
        <v>2026-045</v>
      </c>
      <c r="C408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4087" s="181" t="str">
        <f>CONCATENATE(All_Opps[[#This Row],[Opp Year]],"-",TEXT(All_Opps[[#This Row],[Week]],"00#"))</f>
        <v>2026-045</v>
      </c>
      <c r="E4087" s="181">
        <f>IFERROR(VALUE(RIGHT(All_Opps[[#This Row],[Opportunity Name]],2)),"")</f>
        <v>11</v>
      </c>
      <c r="F4087" s="181">
        <f>IFERROR(("20"&amp;LEFT(All_Opps[[#This Row],[Opportunity Name]],2))*1,"")</f>
        <v>2026</v>
      </c>
      <c r="G4087" s="181" t="str">
        <f>MID(All_Opps[[#This Row],[Opportunity Name]],3,2)</f>
        <v>06</v>
      </c>
      <c r="H4087" s="181" t="str">
        <f>LEFT(All_Opps[[#This Row],[Opportunity Name]],7)</f>
        <v>2606-14</v>
      </c>
      <c r="I4087" s="181" t="str" cm="1">
        <f t="array" ref="I40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87" s="181" t="str">
        <f>YEAR(All_Opps[[#This Row],[Close_Date]])&amp;"-"&amp;TEXT(MONTH(All_Opps[[#This Row],[Close_Date]]),"00")</f>
        <v>2025-11</v>
      </c>
      <c r="K4087" s="182">
        <f>All_Opps[[#This Row],[Created Date2]]*1</f>
        <v>45952</v>
      </c>
      <c r="L4087" s="183">
        <f>YEAR(All_Opps[[#This Row],[Created_Date]])</f>
        <v>2025</v>
      </c>
      <c r="M4087" s="184">
        <f>WEEKNUM(All_Opps[[#This Row],[Created_Date]],16)</f>
        <v>43</v>
      </c>
      <c r="N4087" s="182">
        <f>All_Opps[[#This Row],[Close Date]]*1</f>
        <v>45966</v>
      </c>
      <c r="O4087" s="185">
        <f>YEAR(All_Opps[[#This Row],[Close_Date]])</f>
        <v>2025</v>
      </c>
      <c r="P4087" s="183">
        <f>MONTH(All_Opps[[#This Row],[Close Date]])</f>
        <v>11</v>
      </c>
      <c r="Q4087" s="181">
        <f>WEEKNUM(All_Opps[[#This Row],[Close Date]],1)</f>
        <v>45</v>
      </c>
      <c r="R4087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222</v>
      </c>
      <c r="S4087" s="4" t="s">
        <v>8486</v>
      </c>
      <c r="T4087" s="4" t="s">
        <v>8487</v>
      </c>
      <c r="U4087" s="68">
        <v>45966</v>
      </c>
      <c r="V4087" s="347" t="s">
        <v>19</v>
      </c>
      <c r="W4087" s="341">
        <v>310330</v>
      </c>
      <c r="X4087" s="4" t="s">
        <v>6</v>
      </c>
      <c r="Y4087" s="4" t="s">
        <v>1285</v>
      </c>
      <c r="Z4087" s="68">
        <v>45952</v>
      </c>
    </row>
    <row r="4088" spans="1:26" ht="12.75" x14ac:dyDescent="0.35">
      <c r="A4088" s="25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4088" s="251" t="str">
        <f>IF(All_Opps[[#This Row],[WeekMod]]&lt;&gt;"",CONCATENATE(All_Opps[[#This Row],[Opp Year]],"-",TEXT(All_Opps[[#This Row],[WeekMod]],"00#")),"")</f>
        <v>2026-045</v>
      </c>
      <c r="C4088" s="25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4088" s="251" t="str">
        <f>CONCATENATE(All_Opps[[#This Row],[Opp Year]],"-",TEXT(All_Opps[[#This Row],[Week]],"00#"))</f>
        <v>2026-045</v>
      </c>
      <c r="E4088" s="251">
        <f>IFERROR(VALUE(RIGHT(All_Opps[[#This Row],[Opportunity Name]],2)),"")</f>
        <v>5</v>
      </c>
      <c r="F4088" s="251">
        <f>IFERROR(("20"&amp;LEFT(All_Opps[[#This Row],[Opportunity Name]],2))*1,"")</f>
        <v>2026</v>
      </c>
      <c r="G4088" s="251" t="str">
        <f>MID(All_Opps[[#This Row],[Opportunity Name]],3,2)</f>
        <v>07</v>
      </c>
      <c r="H4088" s="251" t="str">
        <f>LEFT(All_Opps[[#This Row],[Opportunity Name]],7)</f>
        <v>2607 Vo</v>
      </c>
      <c r="I4088" s="251" t="str" cm="1">
        <f t="array" ref="I40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88" s="251" t="str">
        <f>YEAR(All_Opps[[#This Row],[Close_Date]])&amp;"-"&amp;TEXT(MONTH(All_Opps[[#This Row],[Close_Date]]),"00")</f>
        <v>2025-11</v>
      </c>
      <c r="K4088" s="252">
        <f>All_Opps[[#This Row],[Created Date2]]*1</f>
        <v>45951</v>
      </c>
      <c r="L4088" s="253">
        <f>YEAR(All_Opps[[#This Row],[Created_Date]])</f>
        <v>2025</v>
      </c>
      <c r="M4088" s="254">
        <f>WEEKNUM(All_Opps[[#This Row],[Created_Date]],16)</f>
        <v>43</v>
      </c>
      <c r="N4088" s="252">
        <f>All_Opps[[#This Row],[Close Date]]*1</f>
        <v>45966</v>
      </c>
      <c r="O4088" s="255">
        <f>YEAR(All_Opps[[#This Row],[Close_Date]])</f>
        <v>2025</v>
      </c>
      <c r="P4088" s="253">
        <f>MONTH(All_Opps[[#This Row],[Close Date]])</f>
        <v>11</v>
      </c>
      <c r="Q4088" s="251">
        <f>WEEKNUM(All_Opps[[#This Row],[Close Date]],1)</f>
        <v>45</v>
      </c>
      <c r="R4088" s="25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88" s="45" t="s">
        <v>8488</v>
      </c>
      <c r="T4088" s="45" t="s">
        <v>8489</v>
      </c>
      <c r="U4088" s="80">
        <v>45966</v>
      </c>
      <c r="V4088" s="363" t="s">
        <v>18</v>
      </c>
      <c r="W4088" s="46">
        <v>102911</v>
      </c>
      <c r="X4088" s="45" t="s">
        <v>10</v>
      </c>
      <c r="Y4088" s="45" t="s">
        <v>7108</v>
      </c>
      <c r="Z4088" s="80">
        <v>45951</v>
      </c>
    </row>
    <row r="4089" spans="1:26" ht="12.75" x14ac:dyDescent="0.35">
      <c r="A4089" s="19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4089" s="191" t="str">
        <f>IF(All_Opps[[#This Row],[WeekMod]]&lt;&gt;"",CONCATENATE(All_Opps[[#This Row],[Opp Year]],"-",TEXT(All_Opps[[#This Row],[WeekMod]],"00#")),"")</f>
        <v>2026-045</v>
      </c>
      <c r="C4089" s="19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4089" s="191" t="str">
        <f>CONCATENATE(All_Opps[[#This Row],[Opp Year]],"-",TEXT(All_Opps[[#This Row],[Week]],"00#"))</f>
        <v>2026-045</v>
      </c>
      <c r="E4089" s="191">
        <f>IFERROR(VALUE(RIGHT(All_Opps[[#This Row],[Opportunity Name]],2)),"")</f>
        <v>5</v>
      </c>
      <c r="F4089" s="191">
        <f>IFERROR(("20"&amp;LEFT(All_Opps[[#This Row],[Opportunity Name]],2))*1,"")</f>
        <v>2026</v>
      </c>
      <c r="G4089" s="191" t="str">
        <f>MID(All_Opps[[#This Row],[Opportunity Name]],3,2)</f>
        <v>05</v>
      </c>
      <c r="H4089" s="191" t="str">
        <f>LEFT(All_Opps[[#This Row],[Opportunity Name]],7)</f>
        <v>2605-14</v>
      </c>
      <c r="I4089" s="191" t="str" cm="1">
        <f t="array" ref="I40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89" s="191" t="str">
        <f>YEAR(All_Opps[[#This Row],[Close_Date]])&amp;"-"&amp;TEXT(MONTH(All_Opps[[#This Row],[Close_Date]]),"00")</f>
        <v>2025-11</v>
      </c>
      <c r="K4089" s="192">
        <f>All_Opps[[#This Row],[Created Date2]]*1</f>
        <v>45952</v>
      </c>
      <c r="L4089" s="193">
        <f>YEAR(All_Opps[[#This Row],[Created_Date]])</f>
        <v>2025</v>
      </c>
      <c r="M4089" s="194">
        <f>WEEKNUM(All_Opps[[#This Row],[Created_Date]],16)</f>
        <v>43</v>
      </c>
      <c r="N4089" s="192">
        <f>All_Opps[[#This Row],[Close Date]]*1</f>
        <v>45965</v>
      </c>
      <c r="O4089" s="195">
        <f>YEAR(All_Opps[[#This Row],[Close_Date]])</f>
        <v>2025</v>
      </c>
      <c r="P4089" s="193">
        <f>MONTH(All_Opps[[#This Row],[Close Date]])</f>
        <v>11</v>
      </c>
      <c r="Q4089" s="191">
        <f>WEEKNUM(All_Opps[[#This Row],[Close Date]],1)</f>
        <v>45</v>
      </c>
      <c r="R4089" s="19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191</v>
      </c>
      <c r="S4089" s="54" t="s">
        <v>8490</v>
      </c>
      <c r="T4089" s="54" t="s">
        <v>8491</v>
      </c>
      <c r="U4089" s="81">
        <v>45965</v>
      </c>
      <c r="V4089" s="349" t="s">
        <v>19</v>
      </c>
      <c r="W4089" s="55">
        <v>157553</v>
      </c>
      <c r="X4089" s="54" t="s">
        <v>161</v>
      </c>
      <c r="Y4089" s="54" t="s">
        <v>7108</v>
      </c>
      <c r="Z4089" s="81">
        <v>45952</v>
      </c>
    </row>
    <row r="4090" spans="1:26" ht="12.75" x14ac:dyDescent="0.35">
      <c r="A4090" s="25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4090" s="251" t="str">
        <f>IF(All_Opps[[#This Row],[WeekMod]]&lt;&gt;"",CONCATENATE(All_Opps[[#This Row],[Opp Year]],"-",TEXT(All_Opps[[#This Row],[WeekMod]],"00#")),"")</f>
        <v>2026-043</v>
      </c>
      <c r="C4090" s="25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4090" s="251" t="str">
        <f>CONCATENATE(All_Opps[[#This Row],[Opp Year]],"-",TEXT(All_Opps[[#This Row],[Week]],"00#"))</f>
        <v>2026-043</v>
      </c>
      <c r="E4090" s="251">
        <f>IFERROR(VALUE(RIGHT(All_Opps[[#This Row],[Opportunity Name]],2)),"")</f>
        <v>1</v>
      </c>
      <c r="F4090" s="251">
        <f>IFERROR(("20"&amp;LEFT(All_Opps[[#This Row],[Opportunity Name]],2))*1,"")</f>
        <v>2026</v>
      </c>
      <c r="G4090" s="251" t="str">
        <f>MID(All_Opps[[#This Row],[Opportunity Name]],3,2)</f>
        <v>09</v>
      </c>
      <c r="H4090" s="251" t="str">
        <f>LEFT(All_Opps[[#This Row],[Opportunity Name]],7)</f>
        <v>2609 Oa</v>
      </c>
      <c r="I4090" s="251" t="str" cm="1">
        <f t="array" ref="I40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90" s="251" t="str">
        <f>YEAR(All_Opps[[#This Row],[Close_Date]])&amp;"-"&amp;TEXT(MONTH(All_Opps[[#This Row],[Close_Date]]),"00")</f>
        <v>2025-10</v>
      </c>
      <c r="K4090" s="252">
        <f>All_Opps[[#This Row],[Created Date2]]*1</f>
        <v>45942</v>
      </c>
      <c r="L4090" s="253">
        <f>YEAR(All_Opps[[#This Row],[Created_Date]])</f>
        <v>2025</v>
      </c>
      <c r="M4090" s="254">
        <f>WEEKNUM(All_Opps[[#This Row],[Created_Date]],16)</f>
        <v>42</v>
      </c>
      <c r="N4090" s="252">
        <f>All_Opps[[#This Row],[Close Date]]*1</f>
        <v>45953</v>
      </c>
      <c r="O4090" s="255">
        <f>YEAR(All_Opps[[#This Row],[Close_Date]])</f>
        <v>2025</v>
      </c>
      <c r="P4090" s="253">
        <f>MONTH(All_Opps[[#This Row],[Close Date]])</f>
        <v>10</v>
      </c>
      <c r="Q4090" s="251">
        <f>WEEKNUM(All_Opps[[#This Row],[Close Date]],1)</f>
        <v>43</v>
      </c>
      <c r="R4090" s="25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90" s="45" t="s">
        <v>8492</v>
      </c>
      <c r="T4090" s="45" t="s">
        <v>8493</v>
      </c>
      <c r="U4090" s="80">
        <v>45953</v>
      </c>
      <c r="V4090" s="363" t="s">
        <v>21</v>
      </c>
      <c r="W4090" s="46">
        <v>23091</v>
      </c>
      <c r="X4090" s="45" t="s">
        <v>5</v>
      </c>
      <c r="Y4090" s="45" t="s">
        <v>1285</v>
      </c>
      <c r="Z4090" s="80">
        <v>45942</v>
      </c>
    </row>
    <row r="4091" spans="1:26" ht="12.75" x14ac:dyDescent="0.35">
      <c r="A4091" s="20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4091" s="201" t="str">
        <f>IF(All_Opps[[#This Row],[WeekMod]]&lt;&gt;"",CONCATENATE(All_Opps[[#This Row],[Opp Year]],"-",TEXT(All_Opps[[#This Row],[WeekMod]],"00#")),"")</f>
        <v>2026-043</v>
      </c>
      <c r="C4091" s="20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4091" s="201" t="str">
        <f>CONCATENATE(All_Opps[[#This Row],[Opp Year]],"-",TEXT(All_Opps[[#This Row],[Week]],"00#"))</f>
        <v>2026-043</v>
      </c>
      <c r="E4091" s="201">
        <f>IFERROR(VALUE(RIGHT(All_Opps[[#This Row],[Opportunity Name]],2)),"")</f>
        <v>2</v>
      </c>
      <c r="F4091" s="201">
        <f>IFERROR(("20"&amp;LEFT(All_Opps[[#This Row],[Opportunity Name]],2))*1,"")</f>
        <v>2026</v>
      </c>
      <c r="G4091" s="201" t="str">
        <f>MID(All_Opps[[#This Row],[Opportunity Name]],3,2)</f>
        <v>09</v>
      </c>
      <c r="H4091" s="201" t="str">
        <f>LEFT(All_Opps[[#This Row],[Opportunity Name]],7)</f>
        <v>2609 Fe</v>
      </c>
      <c r="I4091" s="201" t="str" cm="1">
        <f t="array" ref="I40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91" s="201" t="str">
        <f>YEAR(All_Opps[[#This Row],[Close_Date]])&amp;"-"&amp;TEXT(MONTH(All_Opps[[#This Row],[Close_Date]]),"00")</f>
        <v>2025-10</v>
      </c>
      <c r="K4091" s="202">
        <f>All_Opps[[#This Row],[Created Date2]]*1</f>
        <v>45947</v>
      </c>
      <c r="L4091" s="203">
        <f>YEAR(All_Opps[[#This Row],[Created_Date]])</f>
        <v>2025</v>
      </c>
      <c r="M4091" s="204">
        <f>WEEKNUM(All_Opps[[#This Row],[Created_Date]],16)</f>
        <v>42</v>
      </c>
      <c r="N4091" s="202">
        <f>All_Opps[[#This Row],[Close Date]]*1</f>
        <v>45954</v>
      </c>
      <c r="O4091" s="205">
        <f>YEAR(All_Opps[[#This Row],[Close_Date]])</f>
        <v>2025</v>
      </c>
      <c r="P4091" s="203">
        <f>MONTH(All_Opps[[#This Row],[Close Date]])</f>
        <v>10</v>
      </c>
      <c r="Q4091" s="201">
        <f>WEEKNUM(All_Opps[[#This Row],[Close Date]],1)</f>
        <v>43</v>
      </c>
      <c r="R4091" s="20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91" s="47" t="s">
        <v>8494</v>
      </c>
      <c r="T4091" s="47" t="s">
        <v>8495</v>
      </c>
      <c r="U4091" s="58">
        <v>45954</v>
      </c>
      <c r="V4091" s="351" t="s">
        <v>18</v>
      </c>
      <c r="W4091" s="48">
        <v>67721</v>
      </c>
      <c r="X4091" s="47" t="s">
        <v>161</v>
      </c>
      <c r="Y4091" s="47" t="s">
        <v>1285</v>
      </c>
      <c r="Z4091" s="58">
        <v>45947</v>
      </c>
    </row>
    <row r="4092" spans="1:26" ht="12.75" x14ac:dyDescent="0.35">
      <c r="A409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45</v>
      </c>
      <c r="B4092" s="181" t="str">
        <f>IF(All_Opps[[#This Row],[WeekMod]]&lt;&gt;"",CONCATENATE(All_Opps[[#This Row],[Opp Year]],"-",TEXT(All_Opps[[#This Row],[WeekMod]],"00#")),"")</f>
        <v>2026-045</v>
      </c>
      <c r="C409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45</v>
      </c>
      <c r="D4092" s="181" t="str">
        <f>CONCATENATE(All_Opps[[#This Row],[Opp Year]],"-",TEXT(All_Opps[[#This Row],[Week]],"00#"))</f>
        <v>2026-045</v>
      </c>
      <c r="E4092" s="181">
        <f>IFERROR(VALUE(RIGHT(All_Opps[[#This Row],[Opportunity Name]],2)),"")</f>
        <v>2</v>
      </c>
      <c r="F4092" s="181">
        <f>IFERROR(("20"&amp;LEFT(All_Opps[[#This Row],[Opportunity Name]],2))*1,"")</f>
        <v>2026</v>
      </c>
      <c r="G4092" s="181" t="str">
        <f>MID(All_Opps[[#This Row],[Opportunity Name]],3,2)</f>
        <v>05</v>
      </c>
      <c r="H4092" s="181" t="str">
        <f>LEFT(All_Opps[[#This Row],[Opportunity Name]],7)</f>
        <v>2605-15</v>
      </c>
      <c r="I4092" s="181" t="str" cm="1">
        <f t="array" ref="I40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92" s="181" t="str">
        <f>YEAR(All_Opps[[#This Row],[Close_Date]])&amp;"-"&amp;TEXT(MONTH(All_Opps[[#This Row],[Close_Date]]),"00")</f>
        <v>2025-11</v>
      </c>
      <c r="K4092" s="182">
        <f>All_Opps[[#This Row],[Created Date2]]*1</f>
        <v>45961</v>
      </c>
      <c r="L4092" s="183">
        <f>YEAR(All_Opps[[#This Row],[Created_Date]])</f>
        <v>2025</v>
      </c>
      <c r="M4092" s="184">
        <f>WEEKNUM(All_Opps[[#This Row],[Created_Date]],16)</f>
        <v>44</v>
      </c>
      <c r="N4092" s="182">
        <f>All_Opps[[#This Row],[Close Date]]*1</f>
        <v>45963</v>
      </c>
      <c r="O4092" s="185">
        <f>YEAR(All_Opps[[#This Row],[Close_Date]])</f>
        <v>2025</v>
      </c>
      <c r="P4092" s="183">
        <f>MONTH(All_Opps[[#This Row],[Close Date]])</f>
        <v>11</v>
      </c>
      <c r="Q4092" s="181">
        <f>WEEKNUM(All_Opps[[#This Row],[Close Date]],1)</f>
        <v>45</v>
      </c>
      <c r="R409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182</v>
      </c>
      <c r="S4092" s="5" t="s">
        <v>8496</v>
      </c>
      <c r="T4092" s="5" t="s">
        <v>8497</v>
      </c>
      <c r="U4092" s="14">
        <v>45963</v>
      </c>
      <c r="V4092" s="360" t="s">
        <v>19</v>
      </c>
      <c r="W4092" s="343">
        <v>112238</v>
      </c>
      <c r="X4092" s="5" t="s">
        <v>12</v>
      </c>
      <c r="Y4092" s="4" t="s">
        <v>328</v>
      </c>
      <c r="Z4092" s="68">
        <v>45961</v>
      </c>
    </row>
    <row r="4093" spans="1:26" ht="12.75" x14ac:dyDescent="0.35">
      <c r="A4093" s="2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4093" s="281" t="str">
        <f>IF(All_Opps[[#This Row],[WeekMod]]&lt;&gt;"",CONCATENATE(All_Opps[[#This Row],[Opp Year]],"-",TEXT(All_Opps[[#This Row],[WeekMod]],"00#")),"")</f>
        <v>2026-048</v>
      </c>
      <c r="C4093" s="2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4093" s="281" t="str">
        <f>CONCATENATE(All_Opps[[#This Row],[Opp Year]],"-",TEXT(All_Opps[[#This Row],[Week]],"00#"))</f>
        <v>2026-048</v>
      </c>
      <c r="E4093" s="281">
        <f>IFERROR(VALUE(RIGHT(All_Opps[[#This Row],[Opportunity Name]],2)),"")</f>
        <v>2</v>
      </c>
      <c r="F4093" s="281">
        <f>IFERROR(("20"&amp;LEFT(All_Opps[[#This Row],[Opportunity Name]],2))*1,"")</f>
        <v>2026</v>
      </c>
      <c r="G4093" s="281" t="str">
        <f>MID(All_Opps[[#This Row],[Opportunity Name]],3,2)</f>
        <v>02</v>
      </c>
      <c r="H4093" s="281" t="str">
        <f>LEFT(All_Opps[[#This Row],[Opportunity Name]],7)</f>
        <v>2602-03</v>
      </c>
      <c r="I4093" s="281" t="str" cm="1">
        <f t="array" ref="I40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93" s="281" t="str">
        <f>YEAR(All_Opps[[#This Row],[Close_Date]])&amp;"-"&amp;TEXT(MONTH(All_Opps[[#This Row],[Close_Date]]),"00")</f>
        <v>2025-11</v>
      </c>
      <c r="K4093" s="282">
        <f>All_Opps[[#This Row],[Created Date2]]*1</f>
        <v>45968</v>
      </c>
      <c r="L4093" s="283">
        <f>YEAR(All_Opps[[#This Row],[Created_Date]])</f>
        <v>2025</v>
      </c>
      <c r="M4093" s="284">
        <f>WEEKNUM(All_Opps[[#This Row],[Created_Date]],16)</f>
        <v>45</v>
      </c>
      <c r="N4093" s="282">
        <f>All_Opps[[#This Row],[Close Date]]*1</f>
        <v>45990</v>
      </c>
      <c r="O4093" s="285">
        <f>YEAR(All_Opps[[#This Row],[Close_Date]])</f>
        <v>2025</v>
      </c>
      <c r="P4093" s="283">
        <f>MONTH(All_Opps[[#This Row],[Close Date]])</f>
        <v>11</v>
      </c>
      <c r="Q4093" s="281">
        <f>WEEKNUM(All_Opps[[#This Row],[Close Date]],1)</f>
        <v>48</v>
      </c>
      <c r="R4093" s="2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86</v>
      </c>
      <c r="S4093" s="52" t="s">
        <v>8498</v>
      </c>
      <c r="T4093" s="52" t="s">
        <v>8499</v>
      </c>
      <c r="U4093" s="62">
        <v>45990</v>
      </c>
      <c r="V4093" s="369" t="s">
        <v>19</v>
      </c>
      <c r="W4093" s="53">
        <v>47535</v>
      </c>
      <c r="X4093" s="52" t="s">
        <v>13</v>
      </c>
      <c r="Y4093" s="52" t="s">
        <v>7108</v>
      </c>
      <c r="Z4093" s="62">
        <v>45968</v>
      </c>
    </row>
    <row r="4094" spans="1:26" ht="12.75" x14ac:dyDescent="0.35">
      <c r="A40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4094" s="181" t="str">
        <f>IF(All_Opps[[#This Row],[WeekMod]]&lt;&gt;"",CONCATENATE(All_Opps[[#This Row],[Opp Year]],"-",TEXT(All_Opps[[#This Row],[WeekMod]],"00#")),"")</f>
        <v>2026-044</v>
      </c>
      <c r="C40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4094" s="181" t="str">
        <f>CONCATENATE(All_Opps[[#This Row],[Opp Year]],"-",TEXT(All_Opps[[#This Row],[Week]],"00#"))</f>
        <v>2026-044</v>
      </c>
      <c r="E4094" s="181">
        <f>IFERROR(VALUE(RIGHT(All_Opps[[#This Row],[Opportunity Name]],2)),"")</f>
        <v>2</v>
      </c>
      <c r="F4094" s="181">
        <f>IFERROR(("20"&amp;LEFT(All_Opps[[#This Row],[Opportunity Name]],2))*1,"")</f>
        <v>2026</v>
      </c>
      <c r="G4094" s="181" t="str">
        <f>MID(All_Opps[[#This Row],[Opportunity Name]],3,2)</f>
        <v>08</v>
      </c>
      <c r="H4094" s="181" t="str">
        <f>LEFT(All_Opps[[#This Row],[Opportunity Name]],7)</f>
        <v>2608-09</v>
      </c>
      <c r="I4094" s="181" t="str" cm="1">
        <f t="array" ref="I40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94" s="181" t="str">
        <f>YEAR(All_Opps[[#This Row],[Close_Date]])&amp;"-"&amp;TEXT(MONTH(All_Opps[[#This Row],[Close_Date]]),"00")</f>
        <v>2025-10</v>
      </c>
      <c r="K4094" s="182">
        <f>All_Opps[[#This Row],[Created Date2]]*1</f>
        <v>45953</v>
      </c>
      <c r="L4094" s="183">
        <f>YEAR(All_Opps[[#This Row],[Created_Date]])</f>
        <v>2025</v>
      </c>
      <c r="M4094" s="184">
        <f>WEEKNUM(All_Opps[[#This Row],[Created_Date]],16)</f>
        <v>43</v>
      </c>
      <c r="N4094" s="182">
        <f>All_Opps[[#This Row],[Close Date]]*1</f>
        <v>45957</v>
      </c>
      <c r="O4094" s="185">
        <f>YEAR(All_Opps[[#This Row],[Close_Date]])</f>
        <v>2025</v>
      </c>
      <c r="P4094" s="183">
        <f>MONTH(All_Opps[[#This Row],[Close Date]])</f>
        <v>10</v>
      </c>
      <c r="Q4094" s="181">
        <f>WEEKNUM(All_Opps[[#This Row],[Close Date]],1)</f>
        <v>44</v>
      </c>
      <c r="R409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282</v>
      </c>
      <c r="S4094" s="5" t="s">
        <v>8500</v>
      </c>
      <c r="T4094" s="5" t="s">
        <v>8501</v>
      </c>
      <c r="U4094" s="14">
        <v>45957</v>
      </c>
      <c r="V4094" s="360" t="s">
        <v>19</v>
      </c>
      <c r="W4094" s="343">
        <v>403596</v>
      </c>
      <c r="X4094" s="5" t="s">
        <v>13</v>
      </c>
      <c r="Y4094" s="4" t="s">
        <v>328</v>
      </c>
      <c r="Z4094" s="68">
        <v>45953</v>
      </c>
    </row>
    <row r="4095" spans="1:26" ht="12.75" x14ac:dyDescent="0.35">
      <c r="A409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4095" s="181" t="str">
        <f>IF(All_Opps[[#This Row],[WeekMod]]&lt;&gt;"",CONCATENATE(All_Opps[[#This Row],[Opp Year]],"-",TEXT(All_Opps[[#This Row],[WeekMod]],"00#")),"")</f>
        <v>2026-047</v>
      </c>
      <c r="C409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4095" s="181" t="str">
        <f>CONCATENATE(All_Opps[[#This Row],[Opp Year]],"-",TEXT(All_Opps[[#This Row],[Week]],"00#"))</f>
        <v>2026-047</v>
      </c>
      <c r="E4095" s="181">
        <f>IFERROR(VALUE(RIGHT(All_Opps[[#This Row],[Opportunity Name]],2)),"")</f>
        <v>2</v>
      </c>
      <c r="F4095" s="181">
        <f>IFERROR(("20"&amp;LEFT(All_Opps[[#This Row],[Opportunity Name]],2))*1,"")</f>
        <v>2026</v>
      </c>
      <c r="G4095" s="181" t="str">
        <f>MID(All_Opps[[#This Row],[Opportunity Name]],3,2)</f>
        <v>08</v>
      </c>
      <c r="H4095" s="181" t="str">
        <f>LEFT(All_Opps[[#This Row],[Opportunity Name]],7)</f>
        <v>2608-11</v>
      </c>
      <c r="I4095" s="181" t="str" cm="1">
        <f t="array" ref="I40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95" s="181" t="str">
        <f>YEAR(All_Opps[[#This Row],[Close_Date]])&amp;"-"&amp;TEXT(MONTH(All_Opps[[#This Row],[Close_Date]]),"00")</f>
        <v>2025-11</v>
      </c>
      <c r="K4095" s="182">
        <f>All_Opps[[#This Row],[Created Date2]]*1</f>
        <v>45978</v>
      </c>
      <c r="L4095" s="183">
        <f>YEAR(All_Opps[[#This Row],[Created_Date]])</f>
        <v>2025</v>
      </c>
      <c r="M4095" s="184">
        <f>WEEKNUM(All_Opps[[#This Row],[Created_Date]],16)</f>
        <v>47</v>
      </c>
      <c r="N4095" s="182">
        <f>All_Opps[[#This Row],[Close Date]]*1</f>
        <v>45977</v>
      </c>
      <c r="O4095" s="185">
        <f>YEAR(All_Opps[[#This Row],[Close_Date]])</f>
        <v>2025</v>
      </c>
      <c r="P4095" s="183">
        <f>MONTH(All_Opps[[#This Row],[Close Date]])</f>
        <v>11</v>
      </c>
      <c r="Q4095" s="181">
        <f>WEEKNUM(All_Opps[[#This Row],[Close Date]],1)</f>
        <v>47</v>
      </c>
      <c r="R409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257</v>
      </c>
      <c r="S4095" s="4" t="s">
        <v>8502</v>
      </c>
      <c r="T4095" s="4" t="s">
        <v>8503</v>
      </c>
      <c r="U4095" s="68">
        <v>45977</v>
      </c>
      <c r="V4095" s="347" t="s">
        <v>19</v>
      </c>
      <c r="W4095" s="341">
        <v>44315</v>
      </c>
      <c r="X4095" s="4" t="s">
        <v>6</v>
      </c>
      <c r="Y4095" s="4" t="s">
        <v>1285</v>
      </c>
      <c r="Z4095" s="68">
        <v>45978</v>
      </c>
    </row>
    <row r="4096" spans="1:26" ht="12.75" x14ac:dyDescent="0.35">
      <c r="A409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95</v>
      </c>
      <c r="B4096" s="181" t="str">
        <f>IF(All_Opps[[#This Row],[WeekMod]]&lt;&gt;"",CONCATENATE(All_Opps[[#This Row],[Opp Year]],"-",TEXT(All_Opps[[#This Row],[WeekMod]],"00#")),"")</f>
        <v>2025-095</v>
      </c>
      <c r="C409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95</v>
      </c>
      <c r="D4096" s="181" t="str">
        <f>CONCATENATE(All_Opps[[#This Row],[Opp Year]],"-",TEXT(All_Opps[[#This Row],[Week]],"00#"))</f>
        <v>2025-095</v>
      </c>
      <c r="E4096" s="181">
        <f>IFERROR(VALUE(RIGHT(All_Opps[[#This Row],[Opportunity Name]],2)),"")</f>
        <v>5</v>
      </c>
      <c r="F4096" s="181">
        <f>IFERROR(("20"&amp;LEFT(All_Opps[[#This Row],[Opportunity Name]],2))*1,"")</f>
        <v>2025</v>
      </c>
      <c r="G4096" s="181" t="str">
        <f>MID(All_Opps[[#This Row],[Opportunity Name]],3,2)</f>
        <v>12</v>
      </c>
      <c r="H4096" s="181" t="str">
        <f>LEFT(All_Opps[[#This Row],[Opportunity Name]],7)</f>
        <v>2512 Ya</v>
      </c>
      <c r="I4096" s="181" t="str" cm="1">
        <f t="array" ref="I40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96" s="181" t="str">
        <f>YEAR(All_Opps[[#This Row],[Close_Date]])&amp;"-"&amp;TEXT(MONTH(All_Opps[[#This Row],[Close_Date]]),"00")</f>
        <v>2025-10</v>
      </c>
      <c r="K4096" s="182">
        <f>All_Opps[[#This Row],[Created Date2]]*1</f>
        <v>45935</v>
      </c>
      <c r="L4096" s="183">
        <f>YEAR(All_Opps[[#This Row],[Created_Date]])</f>
        <v>2025</v>
      </c>
      <c r="M4096" s="184">
        <f>WEEKNUM(All_Opps[[#This Row],[Created_Date]],16)</f>
        <v>41</v>
      </c>
      <c r="N4096" s="182">
        <f>All_Opps[[#This Row],[Close Date]]*1</f>
        <v>45951</v>
      </c>
      <c r="O4096" s="185">
        <f>YEAR(All_Opps[[#This Row],[Close_Date]])</f>
        <v>2025</v>
      </c>
      <c r="P4096" s="183">
        <f>MONTH(All_Opps[[#This Row],[Close Date]])</f>
        <v>10</v>
      </c>
      <c r="Q4096" s="181">
        <f>WEEKNUM(All_Opps[[#This Row],[Close Date]],1)</f>
        <v>43</v>
      </c>
      <c r="R409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96" s="5" t="s">
        <v>8504</v>
      </c>
      <c r="T4096" s="5" t="s">
        <v>8505</v>
      </c>
      <c r="U4096" s="14">
        <v>45951</v>
      </c>
      <c r="V4096" s="360" t="s">
        <v>18</v>
      </c>
      <c r="W4096" s="343">
        <v>624555</v>
      </c>
      <c r="X4096" s="5" t="s">
        <v>17</v>
      </c>
      <c r="Y4096" s="4" t="s">
        <v>328</v>
      </c>
      <c r="Z4096" s="68">
        <v>45935</v>
      </c>
    </row>
    <row r="4097" spans="1:26" ht="12.75" x14ac:dyDescent="0.35">
      <c r="A409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4097" s="181" t="str">
        <f>IF(All_Opps[[#This Row],[WeekMod]]&lt;&gt;"",CONCATENATE(All_Opps[[#This Row],[Opp Year]],"-",TEXT(All_Opps[[#This Row],[WeekMod]],"00#")),"")</f>
        <v>2026-043</v>
      </c>
      <c r="C409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4097" s="181" t="str">
        <f>CONCATENATE(All_Opps[[#This Row],[Opp Year]],"-",TEXT(All_Opps[[#This Row],[Week]],"00#"))</f>
        <v>2026-043</v>
      </c>
      <c r="E4097" s="181">
        <f>IFERROR(VALUE(RIGHT(All_Opps[[#This Row],[Opportunity Name]],2)),"")</f>
        <v>1</v>
      </c>
      <c r="F4097" s="181">
        <f>IFERROR(("20"&amp;LEFT(All_Opps[[#This Row],[Opportunity Name]],2))*1,"")</f>
        <v>2026</v>
      </c>
      <c r="G4097" s="181" t="str">
        <f>MID(All_Opps[[#This Row],[Opportunity Name]],3,2)</f>
        <v>04</v>
      </c>
      <c r="H4097" s="181" t="str">
        <f>LEFT(All_Opps[[#This Row],[Opportunity Name]],7)</f>
        <v>2604-06</v>
      </c>
      <c r="I4097" s="181" t="str" cm="1">
        <f t="array" ref="I40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97" s="181" t="str">
        <f>YEAR(All_Opps[[#This Row],[Close_Date]])&amp;"-"&amp;TEXT(MONTH(All_Opps[[#This Row],[Close_Date]]),"00")</f>
        <v>2025-10</v>
      </c>
      <c r="K4097" s="182">
        <f>All_Opps[[#This Row],[Created Date2]]*1</f>
        <v>45944</v>
      </c>
      <c r="L4097" s="183">
        <f>YEAR(All_Opps[[#This Row],[Created_Date]])</f>
        <v>2025</v>
      </c>
      <c r="M4097" s="184">
        <f>WEEKNUM(All_Opps[[#This Row],[Created_Date]],16)</f>
        <v>42</v>
      </c>
      <c r="N4097" s="182">
        <f>All_Opps[[#This Row],[Close Date]]*1</f>
        <v>45949</v>
      </c>
      <c r="O4097" s="185">
        <f>YEAR(All_Opps[[#This Row],[Close_Date]])</f>
        <v>2025</v>
      </c>
      <c r="P4097" s="183">
        <f>MONTH(All_Opps[[#This Row],[Close Date]])</f>
        <v>10</v>
      </c>
      <c r="Q4097" s="181">
        <f>WEEKNUM(All_Opps[[#This Row],[Close Date]],1)</f>
        <v>43</v>
      </c>
      <c r="R409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97" s="5" t="s">
        <v>8506</v>
      </c>
      <c r="T4097" s="5" t="s">
        <v>8507</v>
      </c>
      <c r="U4097" s="14">
        <v>45949</v>
      </c>
      <c r="V4097" s="360" t="s">
        <v>18</v>
      </c>
      <c r="W4097" s="343">
        <v>40331</v>
      </c>
      <c r="X4097" s="5" t="s">
        <v>11</v>
      </c>
      <c r="Y4097" s="4" t="s">
        <v>328</v>
      </c>
      <c r="Z4097" s="68">
        <v>45944</v>
      </c>
    </row>
    <row r="4098" spans="1:26" ht="12.75" x14ac:dyDescent="0.35">
      <c r="A409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098" s="181" t="str">
        <f>IF(All_Opps[[#This Row],[WeekMod]]&lt;&gt;"",CONCATENATE(All_Opps[[#This Row],[Opp Year]],"-",TEXT(All_Opps[[#This Row],[WeekMod]],"00#")),"")</f>
        <v/>
      </c>
      <c r="C409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4098" s="181" t="str">
        <f>CONCATENATE(All_Opps[[#This Row],[Opp Year]],"-",TEXT(All_Opps[[#This Row],[Week]],"00#"))</f>
        <v>2027-001</v>
      </c>
      <c r="E4098" s="181">
        <f>IFERROR(VALUE(RIGHT(All_Opps[[#This Row],[Opportunity Name]],2)),"")</f>
        <v>1</v>
      </c>
      <c r="F4098" s="181">
        <f>IFERROR(("20"&amp;LEFT(All_Opps[[#This Row],[Opportunity Name]],2))*1,"")</f>
        <v>2027</v>
      </c>
      <c r="G4098" s="181" t="str">
        <f>MID(All_Opps[[#This Row],[Opportunity Name]],3,2)</f>
        <v>01</v>
      </c>
      <c r="H4098" s="181" t="str">
        <f>LEFT(All_Opps[[#This Row],[Opportunity Name]],7)</f>
        <v>2701-01</v>
      </c>
      <c r="I4098" s="181" t="str" cm="1">
        <f t="array" ref="I40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098" s="181" t="str">
        <f>YEAR(All_Opps[[#This Row],[Close_Date]])&amp;"-"&amp;TEXT(MONTH(All_Opps[[#This Row],[Close_Date]]),"00")</f>
        <v>2025-12</v>
      </c>
      <c r="K4098" s="182">
        <f>All_Opps[[#This Row],[Created Date2]]*1</f>
        <v>45939</v>
      </c>
      <c r="L4098" s="183">
        <f>YEAR(All_Opps[[#This Row],[Created_Date]])</f>
        <v>2025</v>
      </c>
      <c r="M4098" s="184">
        <f>WEEKNUM(All_Opps[[#This Row],[Created_Date]],16)</f>
        <v>41</v>
      </c>
      <c r="N4098" s="182">
        <f>All_Opps[[#This Row],[Close Date]]*1</f>
        <v>46001</v>
      </c>
      <c r="O4098" s="185">
        <f>YEAR(All_Opps[[#This Row],[Close_Date]])</f>
        <v>2025</v>
      </c>
      <c r="P4098" s="183">
        <f>MONTH(All_Opps[[#This Row],[Close Date]])</f>
        <v>12</v>
      </c>
      <c r="Q4098" s="181">
        <f>WEEKNUM(All_Opps[[#This Row],[Close Date]],1)</f>
        <v>50</v>
      </c>
      <c r="R409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098" s="5" t="s">
        <v>8508</v>
      </c>
      <c r="T4098" s="5" t="s">
        <v>8509</v>
      </c>
      <c r="U4098" s="14">
        <v>46001</v>
      </c>
      <c r="V4098" s="360" t="s">
        <v>18</v>
      </c>
      <c r="W4098" s="343">
        <v>23909</v>
      </c>
      <c r="X4098" s="5" t="s">
        <v>13</v>
      </c>
      <c r="Y4098" s="4" t="s">
        <v>328</v>
      </c>
      <c r="Z4098" s="68">
        <v>45939</v>
      </c>
    </row>
    <row r="4099" spans="1:26" ht="12.75" x14ac:dyDescent="0.35">
      <c r="A40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4099" s="181" t="str">
        <f>IF(All_Opps[[#This Row],[WeekMod]]&lt;&gt;"",CONCATENATE(All_Opps[[#This Row],[Opp Year]],"-",TEXT(All_Opps[[#This Row],[WeekMod]],"00#")),"")</f>
        <v>2026-046</v>
      </c>
      <c r="C40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4099" s="181" t="str">
        <f>CONCATENATE(All_Opps[[#This Row],[Opp Year]],"-",TEXT(All_Opps[[#This Row],[Week]],"00#"))</f>
        <v>2026-046</v>
      </c>
      <c r="E4099" s="181">
        <f>IFERROR(VALUE(RIGHT(All_Opps[[#This Row],[Opportunity Name]],2)),"")</f>
        <v>4</v>
      </c>
      <c r="F4099" s="181">
        <f>IFERROR(("20"&amp;LEFT(All_Opps[[#This Row],[Opportunity Name]],2))*1,"")</f>
        <v>2026</v>
      </c>
      <c r="G4099" s="181" t="str">
        <f>MID(All_Opps[[#This Row],[Opportunity Name]],3,2)</f>
        <v>12</v>
      </c>
      <c r="H4099" s="181" t="str">
        <f>LEFT(All_Opps[[#This Row],[Opportunity Name]],7)</f>
        <v>2612-04</v>
      </c>
      <c r="I4099" s="181" t="str" cm="1">
        <f t="array" ref="I40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099" s="181" t="str">
        <f>YEAR(All_Opps[[#This Row],[Close_Date]])&amp;"-"&amp;TEXT(MONTH(All_Opps[[#This Row],[Close_Date]]),"00")</f>
        <v>2025-11</v>
      </c>
      <c r="K4099" s="182">
        <f>All_Opps[[#This Row],[Created Date2]]*1</f>
        <v>45962</v>
      </c>
      <c r="L4099" s="183">
        <f>YEAR(All_Opps[[#This Row],[Created_Date]])</f>
        <v>2025</v>
      </c>
      <c r="M4099" s="184">
        <f>WEEKNUM(All_Opps[[#This Row],[Created_Date]],16)</f>
        <v>45</v>
      </c>
      <c r="N4099" s="182">
        <f>All_Opps[[#This Row],[Close Date]]*1</f>
        <v>45974</v>
      </c>
      <c r="O4099" s="185">
        <f>YEAR(All_Opps[[#This Row],[Close_Date]])</f>
        <v>2025</v>
      </c>
      <c r="P4099" s="183">
        <f>MONTH(All_Opps[[#This Row],[Close Date]])</f>
        <v>11</v>
      </c>
      <c r="Q4099" s="181">
        <f>WEEKNUM(All_Opps[[#This Row],[Close Date]],1)</f>
        <v>46</v>
      </c>
      <c r="R409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395</v>
      </c>
      <c r="S4099" s="4" t="s">
        <v>8510</v>
      </c>
      <c r="T4099" s="4" t="s">
        <v>8511</v>
      </c>
      <c r="U4099" s="68">
        <v>45974</v>
      </c>
      <c r="V4099" s="347" t="s">
        <v>19</v>
      </c>
      <c r="W4099" s="341">
        <v>102124</v>
      </c>
      <c r="X4099" s="4" t="s">
        <v>15</v>
      </c>
      <c r="Y4099" s="4" t="s">
        <v>1285</v>
      </c>
      <c r="Z4099" s="68">
        <v>45962</v>
      </c>
    </row>
    <row r="4100" spans="1:26" ht="12.75" x14ac:dyDescent="0.35">
      <c r="A4100" s="20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4100" s="201" t="str">
        <f>IF(All_Opps[[#This Row],[WeekMod]]&lt;&gt;"",CONCATENATE(All_Opps[[#This Row],[Opp Year]],"-",TEXT(All_Opps[[#This Row],[WeekMod]],"00#")),"")</f>
        <v>2026-044</v>
      </c>
      <c r="C4100" s="20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4100" s="201" t="str">
        <f>CONCATENATE(All_Opps[[#This Row],[Opp Year]],"-",TEXT(All_Opps[[#This Row],[Week]],"00#"))</f>
        <v>2026-044</v>
      </c>
      <c r="E4100" s="201">
        <f>IFERROR(VALUE(RIGHT(All_Opps[[#This Row],[Opportunity Name]],2)),"")</f>
        <v>2</v>
      </c>
      <c r="F4100" s="201">
        <f>IFERROR(("20"&amp;LEFT(All_Opps[[#This Row],[Opportunity Name]],2))*1,"")</f>
        <v>2026</v>
      </c>
      <c r="G4100" s="201" t="str">
        <f>MID(All_Opps[[#This Row],[Opportunity Name]],3,2)</f>
        <v>04</v>
      </c>
      <c r="H4100" s="201" t="str">
        <f>LEFT(All_Opps[[#This Row],[Opportunity Name]],7)</f>
        <v>2604-09</v>
      </c>
      <c r="I4100" s="201" t="str" cm="1">
        <f t="array" ref="I41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00" s="201" t="str">
        <f>YEAR(All_Opps[[#This Row],[Close_Date]])&amp;"-"&amp;TEXT(MONTH(All_Opps[[#This Row],[Close_Date]]),"00")</f>
        <v>2025-11</v>
      </c>
      <c r="K4100" s="202">
        <f>All_Opps[[#This Row],[Created Date2]]*1</f>
        <v>45954</v>
      </c>
      <c r="L4100" s="203">
        <f>YEAR(All_Opps[[#This Row],[Created_Date]])</f>
        <v>2025</v>
      </c>
      <c r="M4100" s="204">
        <f>WEEKNUM(All_Opps[[#This Row],[Created_Date]],16)</f>
        <v>43</v>
      </c>
      <c r="N4100" s="202">
        <f>All_Opps[[#This Row],[Close Date]]*1</f>
        <v>45962</v>
      </c>
      <c r="O4100" s="205">
        <f>YEAR(All_Opps[[#This Row],[Close_Date]])</f>
        <v>2025</v>
      </c>
      <c r="P4100" s="203">
        <f>MONTH(All_Opps[[#This Row],[Close Date]])</f>
        <v>11</v>
      </c>
      <c r="Q4100" s="201">
        <f>WEEKNUM(All_Opps[[#This Row],[Close Date]],1)</f>
        <v>44</v>
      </c>
      <c r="R4100" s="20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159</v>
      </c>
      <c r="S4100" s="47" t="s">
        <v>8512</v>
      </c>
      <c r="T4100" s="47" t="s">
        <v>8513</v>
      </c>
      <c r="U4100" s="58">
        <v>45962</v>
      </c>
      <c r="V4100" s="351" t="s">
        <v>19</v>
      </c>
      <c r="W4100" s="48">
        <v>22745</v>
      </c>
      <c r="X4100" s="47" t="s">
        <v>11</v>
      </c>
      <c r="Y4100" s="47" t="s">
        <v>7108</v>
      </c>
      <c r="Z4100" s="58">
        <v>45954</v>
      </c>
    </row>
    <row r="4101" spans="1:26" ht="12.75" x14ac:dyDescent="0.35">
      <c r="A4101" s="20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4101" s="201" t="str">
        <f>IF(All_Opps[[#This Row],[WeekMod]]&lt;&gt;"",CONCATENATE(All_Opps[[#This Row],[Opp Year]],"-",TEXT(All_Opps[[#This Row],[WeekMod]],"00#")),"")</f>
        <v>2026-044</v>
      </c>
      <c r="C4101" s="20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4101" s="201" t="str">
        <f>CONCATENATE(All_Opps[[#This Row],[Opp Year]],"-",TEXT(All_Opps[[#This Row],[Week]],"00#"))</f>
        <v>2026-044</v>
      </c>
      <c r="E4101" s="201">
        <f>IFERROR(VALUE(RIGHT(All_Opps[[#This Row],[Opportunity Name]],2)),"")</f>
        <v>5</v>
      </c>
      <c r="F4101" s="201">
        <f>IFERROR(("20"&amp;LEFT(All_Opps[[#This Row],[Opportunity Name]],2))*1,"")</f>
        <v>2026</v>
      </c>
      <c r="G4101" s="201" t="str">
        <f>MID(All_Opps[[#This Row],[Opportunity Name]],3,2)</f>
        <v>07</v>
      </c>
      <c r="H4101" s="201" t="str">
        <f>LEFT(All_Opps[[#This Row],[Opportunity Name]],7)</f>
        <v>2607-09</v>
      </c>
      <c r="I4101" s="201" t="str" cm="1">
        <f t="array" ref="I41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01" s="201" t="str">
        <f>YEAR(All_Opps[[#This Row],[Close_Date]])&amp;"-"&amp;TEXT(MONTH(All_Opps[[#This Row],[Close_Date]]),"00")</f>
        <v>2025-10</v>
      </c>
      <c r="K4101" s="202">
        <f>All_Opps[[#This Row],[Created Date2]]*1</f>
        <v>45947</v>
      </c>
      <c r="L4101" s="203">
        <f>YEAR(All_Opps[[#This Row],[Created_Date]])</f>
        <v>2025</v>
      </c>
      <c r="M4101" s="204">
        <f>WEEKNUM(All_Opps[[#This Row],[Created_Date]],16)</f>
        <v>42</v>
      </c>
      <c r="N4101" s="202">
        <f>All_Opps[[#This Row],[Close Date]]*1</f>
        <v>45956</v>
      </c>
      <c r="O4101" s="205">
        <f>YEAR(All_Opps[[#This Row],[Close_Date]])</f>
        <v>2025</v>
      </c>
      <c r="P4101" s="203">
        <f>MONTH(All_Opps[[#This Row],[Close Date]])</f>
        <v>10</v>
      </c>
      <c r="Q4101" s="201">
        <f>WEEKNUM(All_Opps[[#This Row],[Close Date]],1)</f>
        <v>44</v>
      </c>
      <c r="R4101" s="20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257</v>
      </c>
      <c r="S4101" s="47" t="s">
        <v>8514</v>
      </c>
      <c r="T4101" s="47" t="s">
        <v>8515</v>
      </c>
      <c r="U4101" s="58">
        <v>45956</v>
      </c>
      <c r="V4101" s="351" t="s">
        <v>19</v>
      </c>
      <c r="W4101" s="345">
        <v>133853</v>
      </c>
      <c r="X4101" s="47" t="s">
        <v>13</v>
      </c>
      <c r="Y4101" s="47" t="s">
        <v>7108</v>
      </c>
      <c r="Z4101" s="58">
        <v>45947</v>
      </c>
    </row>
    <row r="4102" spans="1:26" ht="12.75" x14ac:dyDescent="0.35">
      <c r="A410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4102" s="181" t="str">
        <f>IF(All_Opps[[#This Row],[WeekMod]]&lt;&gt;"",CONCATENATE(All_Opps[[#This Row],[Opp Year]],"-",TEXT(All_Opps[[#This Row],[WeekMod]],"00#")),"")</f>
        <v>2026-050</v>
      </c>
      <c r="C410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4102" s="181" t="str">
        <f>CONCATENATE(All_Opps[[#This Row],[Opp Year]],"-",TEXT(All_Opps[[#This Row],[Week]],"00#"))</f>
        <v>2026-050</v>
      </c>
      <c r="E4102" s="181">
        <f>IFERROR(VALUE(RIGHT(All_Opps[[#This Row],[Opportunity Name]],2)),"")</f>
        <v>5</v>
      </c>
      <c r="F4102" s="181">
        <f>IFERROR(("20"&amp;LEFT(All_Opps[[#This Row],[Opportunity Name]],2))*1,"")</f>
        <v>2026</v>
      </c>
      <c r="G4102" s="181" t="str">
        <f>MID(All_Opps[[#This Row],[Opportunity Name]],3,2)</f>
        <v>08</v>
      </c>
      <c r="H4102" s="181" t="str">
        <f>LEFT(All_Opps[[#This Row],[Opportunity Name]],7)</f>
        <v>2608-12</v>
      </c>
      <c r="I4102" s="181" t="str" cm="1">
        <f t="array" ref="I41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02" s="181" t="str">
        <f>YEAR(All_Opps[[#This Row],[Close_Date]])&amp;"-"&amp;TEXT(MONTH(All_Opps[[#This Row],[Close_Date]]),"00")</f>
        <v>2025-12</v>
      </c>
      <c r="K4102" s="182">
        <f>All_Opps[[#This Row],[Created Date2]]*1</f>
        <v>45998</v>
      </c>
      <c r="L4102" s="183">
        <f>YEAR(All_Opps[[#This Row],[Created_Date]])</f>
        <v>2025</v>
      </c>
      <c r="M4102" s="184">
        <f>WEEKNUM(All_Opps[[#This Row],[Created_Date]],16)</f>
        <v>50</v>
      </c>
      <c r="N4102" s="182">
        <f>All_Opps[[#This Row],[Close Date]]*1</f>
        <v>46004</v>
      </c>
      <c r="O4102" s="185">
        <f>YEAR(All_Opps[[#This Row],[Close_Date]])</f>
        <v>2025</v>
      </c>
      <c r="P4102" s="183">
        <f>MONTH(All_Opps[[#This Row],[Close Date]])</f>
        <v>12</v>
      </c>
      <c r="Q4102" s="181">
        <f>WEEKNUM(All_Opps[[#This Row],[Close Date]],1)</f>
        <v>50</v>
      </c>
      <c r="R410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237</v>
      </c>
      <c r="S4102" s="4" t="s">
        <v>8516</v>
      </c>
      <c r="T4102" s="4" t="s">
        <v>8517</v>
      </c>
      <c r="U4102" s="68">
        <v>46004</v>
      </c>
      <c r="V4102" s="347" t="s">
        <v>19</v>
      </c>
      <c r="W4102" s="341">
        <v>103625</v>
      </c>
      <c r="X4102" s="4" t="s">
        <v>13</v>
      </c>
      <c r="Y4102" s="4" t="s">
        <v>1285</v>
      </c>
      <c r="Z4102" s="68">
        <v>45998</v>
      </c>
    </row>
    <row r="4103" spans="1:26" ht="12.75" x14ac:dyDescent="0.35">
      <c r="A410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4103" s="181" t="str">
        <f>IF(All_Opps[[#This Row],[WeekMod]]&lt;&gt;"",CONCATENATE(All_Opps[[#This Row],[Opp Year]],"-",TEXT(All_Opps[[#This Row],[WeekMod]],"00#")),"")</f>
        <v>2026-050</v>
      </c>
      <c r="C410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4103" s="181" t="str">
        <f>CONCATENATE(All_Opps[[#This Row],[Opp Year]],"-",TEXT(All_Opps[[#This Row],[Week]],"00#"))</f>
        <v>2026-050</v>
      </c>
      <c r="E4103" s="181">
        <f>IFERROR(VALUE(RIGHT(All_Opps[[#This Row],[Opportunity Name]],2)),"")</f>
        <v>4</v>
      </c>
      <c r="F4103" s="181">
        <f>IFERROR(("20"&amp;LEFT(All_Opps[[#This Row],[Opportunity Name]],2))*1,"")</f>
        <v>2026</v>
      </c>
      <c r="G4103" s="181" t="str">
        <f>MID(All_Opps[[#This Row],[Opportunity Name]],3,2)</f>
        <v>05</v>
      </c>
      <c r="H4103" s="181" t="str">
        <f>LEFT(All_Opps[[#This Row],[Opportunity Name]],7)</f>
        <v>2605-16</v>
      </c>
      <c r="I4103" s="181" t="str" cm="1">
        <f t="array" ref="I41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03" s="181" t="str">
        <f>YEAR(All_Opps[[#This Row],[Close_Date]])&amp;"-"&amp;TEXT(MONTH(All_Opps[[#This Row],[Close_Date]]),"00")</f>
        <v>2025-12</v>
      </c>
      <c r="K4103" s="182">
        <f>All_Opps[[#This Row],[Created Date2]]*1</f>
        <v>45972</v>
      </c>
      <c r="L4103" s="183">
        <f>YEAR(All_Opps[[#This Row],[Created_Date]])</f>
        <v>2025</v>
      </c>
      <c r="M4103" s="184">
        <f>WEEKNUM(All_Opps[[#This Row],[Created_Date]],16)</f>
        <v>46</v>
      </c>
      <c r="N4103" s="182">
        <f>All_Opps[[#This Row],[Close Date]]*1</f>
        <v>46000</v>
      </c>
      <c r="O4103" s="185">
        <f>YEAR(All_Opps[[#This Row],[Close_Date]])</f>
        <v>2025</v>
      </c>
      <c r="P4103" s="183">
        <f>MONTH(All_Opps[[#This Row],[Close Date]])</f>
        <v>12</v>
      </c>
      <c r="Q4103" s="181">
        <f>WEEKNUM(All_Opps[[#This Row],[Close Date]],1)</f>
        <v>50</v>
      </c>
      <c r="R410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171</v>
      </c>
      <c r="S4103" s="4" t="s">
        <v>8518</v>
      </c>
      <c r="T4103" s="4" t="s">
        <v>8519</v>
      </c>
      <c r="U4103" s="68">
        <v>46000</v>
      </c>
      <c r="V4103" s="347" t="s">
        <v>19</v>
      </c>
      <c r="W4103" s="341">
        <v>57527</v>
      </c>
      <c r="X4103" s="4" t="s">
        <v>186</v>
      </c>
      <c r="Y4103" s="4" t="s">
        <v>1285</v>
      </c>
      <c r="Z4103" s="68">
        <v>45972</v>
      </c>
    </row>
    <row r="4104" spans="1:26" ht="12.75" x14ac:dyDescent="0.35">
      <c r="A4104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104" s="181" t="str">
        <f>IF(All_Opps[[#This Row],[WeekMod]]&lt;&gt;"",CONCATENATE(All_Opps[[#This Row],[Opp Year]],"-",TEXT(All_Opps[[#This Row],[WeekMod]],"00#")),"")</f>
        <v/>
      </c>
      <c r="C410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4104" s="181" t="str">
        <f>CONCATENATE(All_Opps[[#This Row],[Opp Year]],"-",TEXT(All_Opps[[#This Row],[Week]],"00#"))</f>
        <v>2027-001</v>
      </c>
      <c r="E4104" s="181">
        <f>IFERROR(VALUE(RIGHT(All_Opps[[#This Row],[Opportunity Name]],2)),"")</f>
        <v>2</v>
      </c>
      <c r="F4104" s="181">
        <f>IFERROR(("20"&amp;LEFT(All_Opps[[#This Row],[Opportunity Name]],2))*1,"")</f>
        <v>2027</v>
      </c>
      <c r="G4104" s="181" t="str">
        <f>MID(All_Opps[[#This Row],[Opportunity Name]],3,2)</f>
        <v>08</v>
      </c>
      <c r="H4104" s="181" t="str">
        <f>LEFT(All_Opps[[#This Row],[Opportunity Name]],7)</f>
        <v>2708-02</v>
      </c>
      <c r="I4104" s="181" t="str" cm="1">
        <f t="array" ref="I41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04" s="181" t="str">
        <f>YEAR(All_Opps[[#This Row],[Close_Date]])&amp;"-"&amp;TEXT(MONTH(All_Opps[[#This Row],[Close_Date]]),"00")</f>
        <v>2025-10</v>
      </c>
      <c r="K4104" s="182">
        <f>All_Opps[[#This Row],[Created Date2]]*1</f>
        <v>45949</v>
      </c>
      <c r="L4104" s="183">
        <f>YEAR(All_Opps[[#This Row],[Created_Date]])</f>
        <v>2025</v>
      </c>
      <c r="M4104" s="184">
        <f>WEEKNUM(All_Opps[[#This Row],[Created_Date]],16)</f>
        <v>43</v>
      </c>
      <c r="N4104" s="182">
        <f>All_Opps[[#This Row],[Close Date]]*1</f>
        <v>45947</v>
      </c>
      <c r="O4104" s="185">
        <f>YEAR(All_Opps[[#This Row],[Close_Date]])</f>
        <v>2025</v>
      </c>
      <c r="P4104" s="183">
        <f>MONTH(All_Opps[[#This Row],[Close Date]])</f>
        <v>10</v>
      </c>
      <c r="Q4104" s="181">
        <f>WEEKNUM(All_Opps[[#This Row],[Close Date]],1)</f>
        <v>42</v>
      </c>
      <c r="R410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651</v>
      </c>
      <c r="S4104" s="5" t="s">
        <v>8520</v>
      </c>
      <c r="T4104" s="5" t="s">
        <v>8521</v>
      </c>
      <c r="U4104" s="14">
        <v>45947</v>
      </c>
      <c r="V4104" s="360" t="s">
        <v>19</v>
      </c>
      <c r="W4104" s="343">
        <v>44341</v>
      </c>
      <c r="X4104" s="5" t="s">
        <v>15</v>
      </c>
      <c r="Y4104" s="4" t="s">
        <v>328</v>
      </c>
      <c r="Z4104" s="68">
        <v>45949</v>
      </c>
    </row>
    <row r="4105" spans="1:26" ht="12.75" x14ac:dyDescent="0.35">
      <c r="A410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105" s="181" t="str">
        <f>IF(All_Opps[[#This Row],[WeekMod]]&lt;&gt;"",CONCATENATE(All_Opps[[#This Row],[Opp Year]],"-",TEXT(All_Opps[[#This Row],[WeekMod]],"00#")),"")</f>
        <v/>
      </c>
      <c r="C410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4105" s="181" t="str">
        <f>CONCATENATE(All_Opps[[#This Row],[Opp Year]],"-",TEXT(All_Opps[[#This Row],[Week]],"00#"))</f>
        <v>2027-001</v>
      </c>
      <c r="E4105" s="181">
        <f>IFERROR(VALUE(RIGHT(All_Opps[[#This Row],[Opportunity Name]],2)),"")</f>
        <v>2</v>
      </c>
      <c r="F4105" s="181">
        <f>IFERROR(("20"&amp;LEFT(All_Opps[[#This Row],[Opportunity Name]],2))*1,"")</f>
        <v>2027</v>
      </c>
      <c r="G4105" s="181" t="str">
        <f>MID(All_Opps[[#This Row],[Opportunity Name]],3,2)</f>
        <v>08</v>
      </c>
      <c r="H4105" s="181" t="str">
        <f>LEFT(All_Opps[[#This Row],[Opportunity Name]],7)</f>
        <v>2708-02</v>
      </c>
      <c r="I4105" s="181" t="str" cm="1">
        <f t="array" ref="I41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05" s="181" t="str">
        <f>YEAR(All_Opps[[#This Row],[Close_Date]])&amp;"-"&amp;TEXT(MONTH(All_Opps[[#This Row],[Close_Date]]),"00")</f>
        <v>2025-11</v>
      </c>
      <c r="K4105" s="182">
        <f>All_Opps[[#This Row],[Created Date2]]*1</f>
        <v>45967</v>
      </c>
      <c r="L4105" s="183">
        <f>YEAR(All_Opps[[#This Row],[Created_Date]])</f>
        <v>2025</v>
      </c>
      <c r="M4105" s="184">
        <f>WEEKNUM(All_Opps[[#This Row],[Created_Date]],16)</f>
        <v>45</v>
      </c>
      <c r="N4105" s="182">
        <f>All_Opps[[#This Row],[Close Date]]*1</f>
        <v>45965</v>
      </c>
      <c r="O4105" s="185">
        <f>YEAR(All_Opps[[#This Row],[Close_Date]])</f>
        <v>2025</v>
      </c>
      <c r="P4105" s="183">
        <f>MONTH(All_Opps[[#This Row],[Close Date]])</f>
        <v>11</v>
      </c>
      <c r="Q4105" s="181">
        <f>WEEKNUM(All_Opps[[#This Row],[Close Date]],1)</f>
        <v>45</v>
      </c>
      <c r="R410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633</v>
      </c>
      <c r="S4105" s="5" t="s">
        <v>8522</v>
      </c>
      <c r="T4105" s="5" t="s">
        <v>8523</v>
      </c>
      <c r="U4105" s="14">
        <v>45965</v>
      </c>
      <c r="V4105" s="360" t="s">
        <v>19</v>
      </c>
      <c r="W4105" s="343">
        <v>37723</v>
      </c>
      <c r="X4105" s="5" t="s">
        <v>11</v>
      </c>
      <c r="Y4105" s="4" t="s">
        <v>328</v>
      </c>
      <c r="Z4105" s="68">
        <v>45967</v>
      </c>
    </row>
    <row r="4106" spans="1:26" ht="12.75" x14ac:dyDescent="0.35">
      <c r="A4106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106" s="181" t="str">
        <f>IF(All_Opps[[#This Row],[WeekMod]]&lt;&gt;"",CONCATENATE(All_Opps[[#This Row],[Opp Year]],"-",TEXT(All_Opps[[#This Row],[WeekMod]],"00#")),"")</f>
        <v/>
      </c>
      <c r="C410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4106" s="181" t="str">
        <f>CONCATENATE(All_Opps[[#This Row],[Opp Year]],"-",TEXT(All_Opps[[#This Row],[Week]],"00#"))</f>
        <v>2027-001</v>
      </c>
      <c r="E4106" s="181">
        <f>IFERROR(VALUE(RIGHT(All_Opps[[#This Row],[Opportunity Name]],2)),"")</f>
        <v>4</v>
      </c>
      <c r="F4106" s="181">
        <f>IFERROR(("20"&amp;LEFT(All_Opps[[#This Row],[Opportunity Name]],2))*1,"")</f>
        <v>2027</v>
      </c>
      <c r="G4106" s="181" t="str">
        <f>MID(All_Opps[[#This Row],[Opportunity Name]],3,2)</f>
        <v>01</v>
      </c>
      <c r="H4106" s="181" t="str">
        <f>LEFT(All_Opps[[#This Row],[Opportunity Name]],7)</f>
        <v>2701-02</v>
      </c>
      <c r="I4106" s="181" t="str" cm="1">
        <f t="array" ref="I41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06" s="181" t="str">
        <f>YEAR(All_Opps[[#This Row],[Close_Date]])&amp;"-"&amp;TEXT(MONTH(All_Opps[[#This Row],[Close_Date]]),"00")</f>
        <v>2025-12</v>
      </c>
      <c r="K4106" s="182">
        <f>All_Opps[[#This Row],[Created Date2]]*1</f>
        <v>45977</v>
      </c>
      <c r="L4106" s="183">
        <f>YEAR(All_Opps[[#This Row],[Created_Date]])</f>
        <v>2025</v>
      </c>
      <c r="M4106" s="184">
        <f>WEEKNUM(All_Opps[[#This Row],[Created_Date]],16)</f>
        <v>47</v>
      </c>
      <c r="N4106" s="182">
        <f>All_Opps[[#This Row],[Close Date]]*1</f>
        <v>45998</v>
      </c>
      <c r="O4106" s="185">
        <f>YEAR(All_Opps[[#This Row],[Close_Date]])</f>
        <v>2025</v>
      </c>
      <c r="P4106" s="183">
        <f>MONTH(All_Opps[[#This Row],[Close Date]])</f>
        <v>12</v>
      </c>
      <c r="Q4106" s="181">
        <f>WEEKNUM(All_Opps[[#This Row],[Close Date]],1)</f>
        <v>50</v>
      </c>
      <c r="R4106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411</v>
      </c>
      <c r="S4106" s="5" t="s">
        <v>8524</v>
      </c>
      <c r="T4106" s="5" t="s">
        <v>8525</v>
      </c>
      <c r="U4106" s="14">
        <v>45998</v>
      </c>
      <c r="V4106" s="360" t="s">
        <v>19</v>
      </c>
      <c r="W4106" s="343">
        <v>158193</v>
      </c>
      <c r="X4106" s="5" t="s">
        <v>11</v>
      </c>
      <c r="Y4106" s="4" t="s">
        <v>328</v>
      </c>
      <c r="Z4106" s="68">
        <v>45977</v>
      </c>
    </row>
    <row r="4107" spans="1:26" ht="12.75" x14ac:dyDescent="0.35">
      <c r="A4107" s="2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44</v>
      </c>
      <c r="B4107" s="281" t="str">
        <f>IF(All_Opps[[#This Row],[WeekMod]]&lt;&gt;"",CONCATENATE(All_Opps[[#This Row],[Opp Year]],"-",TEXT(All_Opps[[#This Row],[WeekMod]],"00#")),"")</f>
        <v>2026-044</v>
      </c>
      <c r="C4107" s="2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44</v>
      </c>
      <c r="D4107" s="281" t="str">
        <f>CONCATENATE(All_Opps[[#This Row],[Opp Year]],"-",TEXT(All_Opps[[#This Row],[Week]],"00#"))</f>
        <v>2026-044</v>
      </c>
      <c r="E4107" s="281">
        <f>IFERROR(VALUE(RIGHT(All_Opps[[#This Row],[Opportunity Name]],2)),"")</f>
        <v>2</v>
      </c>
      <c r="F4107" s="281">
        <f>IFERROR(("20"&amp;LEFT(All_Opps[[#This Row],[Opportunity Name]],2))*1,"")</f>
        <v>2026</v>
      </c>
      <c r="G4107" s="281" t="str">
        <f>MID(All_Opps[[#This Row],[Opportunity Name]],3,2)</f>
        <v>05</v>
      </c>
      <c r="H4107" s="281" t="str">
        <f>LEFT(All_Opps[[#This Row],[Opportunity Name]],7)</f>
        <v>2605 Pr</v>
      </c>
      <c r="I4107" s="281" t="str" cm="1">
        <f t="array" ref="I41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07" s="281" t="str">
        <f>YEAR(All_Opps[[#This Row],[Close_Date]])&amp;"-"&amp;TEXT(MONTH(All_Opps[[#This Row],[Close_Date]]),"00")</f>
        <v>2025-10</v>
      </c>
      <c r="K4107" s="282">
        <f>All_Opps[[#This Row],[Created Date2]]*1</f>
        <v>45942</v>
      </c>
      <c r="L4107" s="283">
        <f>YEAR(All_Opps[[#This Row],[Created_Date]])</f>
        <v>2025</v>
      </c>
      <c r="M4107" s="284">
        <f>WEEKNUM(All_Opps[[#This Row],[Created_Date]],16)</f>
        <v>42</v>
      </c>
      <c r="N4107" s="282">
        <f>All_Opps[[#This Row],[Close Date]]*1</f>
        <v>45956</v>
      </c>
      <c r="O4107" s="285">
        <f>YEAR(All_Opps[[#This Row],[Close_Date]])</f>
        <v>2025</v>
      </c>
      <c r="P4107" s="283">
        <f>MONTH(All_Opps[[#This Row],[Close Date]])</f>
        <v>10</v>
      </c>
      <c r="Q4107" s="281">
        <f>WEEKNUM(All_Opps[[#This Row],[Close Date]],1)</f>
        <v>44</v>
      </c>
      <c r="R4107" s="2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07" s="52" t="s">
        <v>8526</v>
      </c>
      <c r="T4107" s="52" t="s">
        <v>8527</v>
      </c>
      <c r="U4107" s="62">
        <v>45956</v>
      </c>
      <c r="V4107" s="369" t="s">
        <v>18</v>
      </c>
      <c r="W4107" s="53">
        <v>92964</v>
      </c>
      <c r="X4107" s="52" t="s">
        <v>11</v>
      </c>
      <c r="Y4107" s="52" t="s">
        <v>1285</v>
      </c>
      <c r="Z4107" s="62">
        <v>45942</v>
      </c>
    </row>
    <row r="4108" spans="1:26" ht="12.75" x14ac:dyDescent="0.35">
      <c r="A410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4108" s="181" t="str">
        <f>IF(All_Opps[[#This Row],[WeekMod]]&lt;&gt;"",CONCATENATE(All_Opps[[#This Row],[Opp Year]],"-",TEXT(All_Opps[[#This Row],[WeekMod]],"00#")),"")</f>
        <v>2026-047</v>
      </c>
      <c r="C410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4108" s="181" t="str">
        <f>CONCATENATE(All_Opps[[#This Row],[Opp Year]],"-",TEXT(All_Opps[[#This Row],[Week]],"00#"))</f>
        <v>2026-047</v>
      </c>
      <c r="E4108" s="181">
        <f>IFERROR(VALUE(RIGHT(All_Opps[[#This Row],[Opportunity Name]],2)),"")</f>
        <v>7</v>
      </c>
      <c r="F4108" s="181">
        <f>IFERROR(("20"&amp;LEFT(All_Opps[[#This Row],[Opportunity Name]],2))*1,"")</f>
        <v>2026</v>
      </c>
      <c r="G4108" s="181" t="str">
        <f>MID(All_Opps[[#This Row],[Opportunity Name]],3,2)</f>
        <v>12</v>
      </c>
      <c r="H4108" s="181" t="str">
        <f>LEFT(All_Opps[[#This Row],[Opportunity Name]],7)</f>
        <v>2612 Os</v>
      </c>
      <c r="I4108" s="181" t="str" cm="1">
        <f t="array" ref="I41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08" s="181" t="str">
        <f>YEAR(All_Opps[[#This Row],[Close_Date]])&amp;"-"&amp;TEXT(MONTH(All_Opps[[#This Row],[Close_Date]]),"00")</f>
        <v>2025-11</v>
      </c>
      <c r="K4108" s="182">
        <f>All_Opps[[#This Row],[Created Date2]]*1</f>
        <v>45967</v>
      </c>
      <c r="L4108" s="183">
        <f>YEAR(All_Opps[[#This Row],[Created_Date]])</f>
        <v>2025</v>
      </c>
      <c r="M4108" s="184">
        <f>WEEKNUM(All_Opps[[#This Row],[Created_Date]],16)</f>
        <v>45</v>
      </c>
      <c r="N4108" s="182">
        <f>All_Opps[[#This Row],[Close Date]]*1</f>
        <v>45981</v>
      </c>
      <c r="O4108" s="185">
        <f>YEAR(All_Opps[[#This Row],[Close_Date]])</f>
        <v>2025</v>
      </c>
      <c r="P4108" s="183">
        <f>MONTH(All_Opps[[#This Row],[Close Date]])</f>
        <v>11</v>
      </c>
      <c r="Q4108" s="181">
        <f>WEEKNUM(All_Opps[[#This Row],[Close Date]],1)</f>
        <v>47</v>
      </c>
      <c r="R4108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08" s="5" t="s">
        <v>8528</v>
      </c>
      <c r="T4108" s="5" t="s">
        <v>8529</v>
      </c>
      <c r="U4108" s="14">
        <v>45981</v>
      </c>
      <c r="V4108" s="360" t="s">
        <v>18</v>
      </c>
      <c r="W4108" s="343">
        <v>389368</v>
      </c>
      <c r="X4108" s="5" t="s">
        <v>12</v>
      </c>
      <c r="Y4108" s="4" t="s">
        <v>328</v>
      </c>
      <c r="Z4108" s="68">
        <v>45967</v>
      </c>
    </row>
    <row r="4109" spans="1:26" ht="12.75" x14ac:dyDescent="0.35">
      <c r="A4109" s="20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4109" s="201" t="str">
        <f>IF(All_Opps[[#This Row],[WeekMod]]&lt;&gt;"",CONCATENATE(All_Opps[[#This Row],[Opp Year]],"-",TEXT(All_Opps[[#This Row],[WeekMod]],"00#")),"")</f>
        <v>2026-051</v>
      </c>
      <c r="C4109" s="20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4109" s="201" t="str">
        <f>CONCATENATE(All_Opps[[#This Row],[Opp Year]],"-",TEXT(All_Opps[[#This Row],[Week]],"00#"))</f>
        <v>2026-051</v>
      </c>
      <c r="E4109" s="201">
        <f>IFERROR(VALUE(RIGHT(All_Opps[[#This Row],[Opportunity Name]],2)),"")</f>
        <v>2</v>
      </c>
      <c r="F4109" s="201">
        <f>IFERROR(("20"&amp;LEFT(All_Opps[[#This Row],[Opportunity Name]],2))*1,"")</f>
        <v>2026</v>
      </c>
      <c r="G4109" s="201" t="str">
        <f>MID(All_Opps[[#This Row],[Opportunity Name]],3,2)</f>
        <v>05</v>
      </c>
      <c r="H4109" s="201" t="str">
        <f>LEFT(All_Opps[[#This Row],[Opportunity Name]],7)</f>
        <v>2605-17</v>
      </c>
      <c r="I4109" s="201" t="str" cm="1">
        <f t="array" ref="I41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09" s="201" t="str">
        <f>YEAR(All_Opps[[#This Row],[Close_Date]])&amp;"-"&amp;TEXT(MONTH(All_Opps[[#This Row],[Close_Date]]),"00")</f>
        <v>2025-12</v>
      </c>
      <c r="K4109" s="202">
        <f>All_Opps[[#This Row],[Created Date2]]*1</f>
        <v>46003</v>
      </c>
      <c r="L4109" s="203">
        <f>YEAR(All_Opps[[#This Row],[Created_Date]])</f>
        <v>2025</v>
      </c>
      <c r="M4109" s="204">
        <f>WEEKNUM(All_Opps[[#This Row],[Created_Date]],16)</f>
        <v>50</v>
      </c>
      <c r="N4109" s="202">
        <f>All_Opps[[#This Row],[Close Date]]*1</f>
        <v>46007</v>
      </c>
      <c r="O4109" s="205">
        <f>YEAR(All_Opps[[#This Row],[Close_Date]])</f>
        <v>2025</v>
      </c>
      <c r="P4109" s="203">
        <f>MONTH(All_Opps[[#This Row],[Close Date]])</f>
        <v>12</v>
      </c>
      <c r="Q4109" s="201">
        <f>WEEKNUM(All_Opps[[#This Row],[Close Date]],1)</f>
        <v>51</v>
      </c>
      <c r="R4109" s="20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140</v>
      </c>
      <c r="S4109" s="47" t="s">
        <v>8530</v>
      </c>
      <c r="T4109" s="47" t="s">
        <v>8531</v>
      </c>
      <c r="U4109" s="58">
        <v>46007</v>
      </c>
      <c r="V4109" s="351" t="s">
        <v>19</v>
      </c>
      <c r="W4109" s="48">
        <v>130556</v>
      </c>
      <c r="X4109" s="47" t="s">
        <v>24</v>
      </c>
      <c r="Y4109" s="47" t="s">
        <v>7108</v>
      </c>
      <c r="Z4109" s="58">
        <v>46003</v>
      </c>
    </row>
    <row r="4110" spans="1:26" ht="12.75" x14ac:dyDescent="0.35">
      <c r="A411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100</v>
      </c>
      <c r="B4110" s="181" t="str">
        <f>IF(All_Opps[[#This Row],[WeekMod]]&lt;&gt;"",CONCATENATE(All_Opps[[#This Row],[Opp Year]],"-",TEXT(All_Opps[[#This Row],[WeekMod]],"00#")),"")</f>
        <v>2025-100</v>
      </c>
      <c r="C411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100</v>
      </c>
      <c r="D4110" s="181" t="str">
        <f>CONCATENATE(All_Opps[[#This Row],[Opp Year]],"-",TEXT(All_Opps[[#This Row],[Week]],"00#"))</f>
        <v>2025-100</v>
      </c>
      <c r="E4110" s="181">
        <f>IFERROR(VALUE(RIGHT(All_Opps[[#This Row],[Opportunity Name]],2)),"")</f>
        <v>2</v>
      </c>
      <c r="F4110" s="181">
        <f>IFERROR(("20"&amp;LEFT(All_Opps[[#This Row],[Opportunity Name]],2))*1,"")</f>
        <v>2025</v>
      </c>
      <c r="G4110" s="181" t="str">
        <f>MID(All_Opps[[#This Row],[Opportunity Name]],3,2)</f>
        <v>11</v>
      </c>
      <c r="H4110" s="181" t="str">
        <f>LEFT(All_Opps[[#This Row],[Opportunity Name]],7)</f>
        <v>2511-07</v>
      </c>
      <c r="I4110" s="181" t="str" cm="1">
        <f t="array" ref="I41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10" s="181" t="str">
        <f>YEAR(All_Opps[[#This Row],[Close_Date]])&amp;"-"&amp;TEXT(MONTH(All_Opps[[#This Row],[Close_Date]]),"00")</f>
        <v>2025-11</v>
      </c>
      <c r="K4110" s="182">
        <f>All_Opps[[#This Row],[Created Date2]]*1</f>
        <v>45634</v>
      </c>
      <c r="L4110" s="183">
        <f>YEAR(All_Opps[[#This Row],[Created_Date]])</f>
        <v>2024</v>
      </c>
      <c r="M4110" s="184">
        <f>WEEKNUM(All_Opps[[#This Row],[Created_Date]],16)</f>
        <v>50</v>
      </c>
      <c r="N4110" s="182">
        <f>All_Opps[[#This Row],[Close Date]]*1</f>
        <v>45985</v>
      </c>
      <c r="O4110" s="185">
        <f>YEAR(All_Opps[[#This Row],[Close_Date]])</f>
        <v>2025</v>
      </c>
      <c r="P4110" s="183">
        <f>MONTH(All_Opps[[#This Row],[Close Date]])</f>
        <v>11</v>
      </c>
      <c r="Q4110" s="181">
        <f>WEEKNUM(All_Opps[[#This Row],[Close Date]],1)</f>
        <v>48</v>
      </c>
      <c r="R411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328</v>
      </c>
      <c r="S4110" s="5" t="s">
        <v>8532</v>
      </c>
      <c r="T4110" s="5" t="s">
        <v>8533</v>
      </c>
      <c r="U4110" s="14">
        <v>45985</v>
      </c>
      <c r="V4110" s="360" t="s">
        <v>19</v>
      </c>
      <c r="W4110" s="343">
        <v>20087</v>
      </c>
      <c r="X4110" s="5" t="s">
        <v>11</v>
      </c>
      <c r="Y4110" s="4" t="s">
        <v>328</v>
      </c>
      <c r="Z4110" s="68">
        <v>45634</v>
      </c>
    </row>
    <row r="4111" spans="1:26" ht="12.75" x14ac:dyDescent="0.35">
      <c r="A411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4111" s="181" t="str">
        <f>IF(All_Opps[[#This Row],[WeekMod]]&lt;&gt;"",CONCATENATE(All_Opps[[#This Row],[Opp Year]],"-",TEXT(All_Opps[[#This Row],[WeekMod]],"00#")),"")</f>
        <v>2026-051</v>
      </c>
      <c r="C411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4111" s="181" t="str">
        <f>CONCATENATE(All_Opps[[#This Row],[Opp Year]],"-",TEXT(All_Opps[[#This Row],[Week]],"00#"))</f>
        <v>2026-051</v>
      </c>
      <c r="E4111" s="181">
        <f>IFERROR(VALUE(RIGHT(All_Opps[[#This Row],[Opportunity Name]],2)),"")</f>
        <v>2</v>
      </c>
      <c r="F4111" s="181">
        <f>IFERROR(("20"&amp;LEFT(All_Opps[[#This Row],[Opportunity Name]],2))*1,"")</f>
        <v>2026</v>
      </c>
      <c r="G4111" s="181" t="str">
        <f>MID(All_Opps[[#This Row],[Opportunity Name]],3,2)</f>
        <v>09</v>
      </c>
      <c r="H4111" s="181" t="str">
        <f>LEFT(All_Opps[[#This Row],[Opportunity Name]],7)</f>
        <v>2609-16</v>
      </c>
      <c r="I4111" s="181" t="str" cm="1">
        <f t="array" ref="I41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11" s="181" t="str">
        <f>YEAR(All_Opps[[#This Row],[Close_Date]])&amp;"-"&amp;TEXT(MONTH(All_Opps[[#This Row],[Close_Date]]),"00")</f>
        <v>2025-12</v>
      </c>
      <c r="K4111" s="182">
        <f>All_Opps[[#This Row],[Created Date2]]*1</f>
        <v>45992</v>
      </c>
      <c r="L4111" s="183">
        <f>YEAR(All_Opps[[#This Row],[Created_Date]])</f>
        <v>2025</v>
      </c>
      <c r="M4111" s="184">
        <f>WEEKNUM(All_Opps[[#This Row],[Created_Date]],16)</f>
        <v>49</v>
      </c>
      <c r="N4111" s="182">
        <f>All_Opps[[#This Row],[Close Date]]*1</f>
        <v>46005</v>
      </c>
      <c r="O4111" s="185">
        <f>YEAR(All_Opps[[#This Row],[Close_Date]])</f>
        <v>2025</v>
      </c>
      <c r="P4111" s="183">
        <f>MONTH(All_Opps[[#This Row],[Close Date]])</f>
        <v>12</v>
      </c>
      <c r="Q4111" s="181">
        <f>WEEKNUM(All_Opps[[#This Row],[Close Date]],1)</f>
        <v>51</v>
      </c>
      <c r="R411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274</v>
      </c>
      <c r="S4111" s="4" t="s">
        <v>8534</v>
      </c>
      <c r="T4111" s="4" t="s">
        <v>8535</v>
      </c>
      <c r="U4111" s="68">
        <v>46005</v>
      </c>
      <c r="V4111" s="347" t="s">
        <v>19</v>
      </c>
      <c r="W4111" s="341">
        <v>90853</v>
      </c>
      <c r="X4111" s="4" t="s">
        <v>15</v>
      </c>
      <c r="Y4111" s="4" t="s">
        <v>1285</v>
      </c>
      <c r="Z4111" s="68">
        <v>45992</v>
      </c>
    </row>
    <row r="4112" spans="1:26" ht="12.75" x14ac:dyDescent="0.35">
      <c r="A411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99</v>
      </c>
      <c r="B4112" s="181" t="str">
        <f>IF(All_Opps[[#This Row],[WeekMod]]&lt;&gt;"",CONCATENATE(All_Opps[[#This Row],[Opp Year]],"-",TEXT(All_Opps[[#This Row],[WeekMod]],"00#")),"")</f>
        <v>2025-099</v>
      </c>
      <c r="C411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99</v>
      </c>
      <c r="D4112" s="181" t="str">
        <f>CONCATENATE(All_Opps[[#This Row],[Opp Year]],"-",TEXT(All_Opps[[#This Row],[Week]],"00#"))</f>
        <v>2025-099</v>
      </c>
      <c r="E4112" s="181">
        <f>IFERROR(VALUE(RIGHT(All_Opps[[#This Row],[Opportunity Name]],2)),"")</f>
        <v>2</v>
      </c>
      <c r="F4112" s="181">
        <f>IFERROR(("20"&amp;LEFT(All_Opps[[#This Row],[Opportunity Name]],2))*1,"")</f>
        <v>2025</v>
      </c>
      <c r="G4112" s="181" t="str">
        <f>MID(All_Opps[[#This Row],[Opportunity Name]],3,2)</f>
        <v>11</v>
      </c>
      <c r="H4112" s="181" t="str">
        <f>LEFT(All_Opps[[#This Row],[Opportunity Name]],7)</f>
        <v>2511-09</v>
      </c>
      <c r="I4112" s="181" t="str" cm="1">
        <f t="array" ref="I41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12" s="181" t="str">
        <f>YEAR(All_Opps[[#This Row],[Close_Date]])&amp;"-"&amp;TEXT(MONTH(All_Opps[[#This Row],[Close_Date]]),"00")</f>
        <v>2025-11</v>
      </c>
      <c r="K4112" s="182">
        <f>All_Opps[[#This Row],[Created Date2]]*1</f>
        <v>45996</v>
      </c>
      <c r="L4112" s="183">
        <f>YEAR(All_Opps[[#This Row],[Created_Date]])</f>
        <v>2025</v>
      </c>
      <c r="M4112" s="184">
        <f>WEEKNUM(All_Opps[[#This Row],[Created_Date]],16)</f>
        <v>49</v>
      </c>
      <c r="N4112" s="182">
        <f>All_Opps[[#This Row],[Close Date]]*1</f>
        <v>45978</v>
      </c>
      <c r="O4112" s="185">
        <f>YEAR(All_Opps[[#This Row],[Close_Date]])</f>
        <v>2025</v>
      </c>
      <c r="P4112" s="183">
        <f>MONTH(All_Opps[[#This Row],[Close Date]])</f>
        <v>11</v>
      </c>
      <c r="Q4112" s="181">
        <f>WEEKNUM(All_Opps[[#This Row],[Close Date]],1)</f>
        <v>47</v>
      </c>
      <c r="R411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12" s="5" t="s">
        <v>8536</v>
      </c>
      <c r="T4112" s="5" t="s">
        <v>8537</v>
      </c>
      <c r="U4112" s="14">
        <v>45978</v>
      </c>
      <c r="V4112" s="360" t="s">
        <v>19</v>
      </c>
      <c r="W4112" s="343">
        <v>3203</v>
      </c>
      <c r="X4112" s="5" t="s">
        <v>11</v>
      </c>
      <c r="Y4112" s="4" t="s">
        <v>328</v>
      </c>
      <c r="Z4112" s="68">
        <v>45996</v>
      </c>
    </row>
    <row r="4113" spans="1:26" ht="12.75" x14ac:dyDescent="0.35">
      <c r="A4113" s="25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4113" s="251" t="str">
        <f>IF(All_Opps[[#This Row],[WeekMod]]&lt;&gt;"",CONCATENATE(All_Opps[[#This Row],[Opp Year]],"-",TEXT(All_Opps[[#This Row],[WeekMod]],"00#")),"")</f>
        <v>2026-048</v>
      </c>
      <c r="C4113" s="25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4113" s="251" t="str">
        <f>CONCATENATE(All_Opps[[#This Row],[Opp Year]],"-",TEXT(All_Opps[[#This Row],[Week]],"00#"))</f>
        <v>2026-048</v>
      </c>
      <c r="E4113" s="251">
        <f>IFERROR(VALUE(RIGHT(All_Opps[[#This Row],[Opportunity Name]],2)),"")</f>
        <v>3</v>
      </c>
      <c r="F4113" s="251">
        <f>IFERROR(("20"&amp;LEFT(All_Opps[[#This Row],[Opportunity Name]],2))*1,"")</f>
        <v>2026</v>
      </c>
      <c r="G4113" s="251" t="str">
        <f>MID(All_Opps[[#This Row],[Opportunity Name]],3,2)</f>
        <v>09</v>
      </c>
      <c r="H4113" s="251" t="str">
        <f>LEFT(All_Opps[[#This Row],[Opportunity Name]],7)</f>
        <v>2609-15</v>
      </c>
      <c r="I4113" s="251" t="str" cm="1">
        <f t="array" ref="I41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13" s="251" t="str">
        <f>YEAR(All_Opps[[#This Row],[Close_Date]])&amp;"-"&amp;TEXT(MONTH(All_Opps[[#This Row],[Close_Date]]),"00")</f>
        <v>2025-11</v>
      </c>
      <c r="K4113" s="252">
        <f>All_Opps[[#This Row],[Created Date2]]*1</f>
        <v>45970</v>
      </c>
      <c r="L4113" s="253">
        <f>YEAR(All_Opps[[#This Row],[Created_Date]])</f>
        <v>2025</v>
      </c>
      <c r="M4113" s="254">
        <f>WEEKNUM(All_Opps[[#This Row],[Created_Date]],16)</f>
        <v>46</v>
      </c>
      <c r="N4113" s="252">
        <f>All_Opps[[#This Row],[Close Date]]*1</f>
        <v>45985</v>
      </c>
      <c r="O4113" s="255">
        <f>YEAR(All_Opps[[#This Row],[Close_Date]])</f>
        <v>2025</v>
      </c>
      <c r="P4113" s="253">
        <f>MONTH(All_Opps[[#This Row],[Close Date]])</f>
        <v>11</v>
      </c>
      <c r="Q4113" s="251">
        <f>WEEKNUM(All_Opps[[#This Row],[Close Date]],1)</f>
        <v>48</v>
      </c>
      <c r="R4113" s="25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296</v>
      </c>
      <c r="S4113" s="45" t="s">
        <v>8538</v>
      </c>
      <c r="T4113" s="45" t="s">
        <v>8539</v>
      </c>
      <c r="U4113" s="80">
        <v>45985</v>
      </c>
      <c r="V4113" s="363" t="s">
        <v>19</v>
      </c>
      <c r="W4113" s="46">
        <v>197302</v>
      </c>
      <c r="X4113" s="45" t="s">
        <v>181</v>
      </c>
      <c r="Y4113" s="45" t="s">
        <v>7108</v>
      </c>
      <c r="Z4113" s="80">
        <v>45970</v>
      </c>
    </row>
    <row r="4114" spans="1:26" ht="12.75" x14ac:dyDescent="0.35">
      <c r="A4114" s="19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102</v>
      </c>
      <c r="B4114" s="191" t="str">
        <f>IF(All_Opps[[#This Row],[WeekMod]]&lt;&gt;"",CONCATENATE(All_Opps[[#This Row],[Opp Year]],"-",TEXT(All_Opps[[#This Row],[WeekMod]],"00#")),"")</f>
        <v>2025-102</v>
      </c>
      <c r="C4114" s="19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102</v>
      </c>
      <c r="D4114" s="191" t="str">
        <f>CONCATENATE(All_Opps[[#This Row],[Opp Year]],"-",TEXT(All_Opps[[#This Row],[Week]],"00#"))</f>
        <v>2025-102</v>
      </c>
      <c r="E4114" s="191">
        <f>IFERROR(VALUE(RIGHT(All_Opps[[#This Row],[Opportunity Name]],2)),"")</f>
        <v>4</v>
      </c>
      <c r="F4114" s="191">
        <f>IFERROR(("20"&amp;LEFT(All_Opps[[#This Row],[Opportunity Name]],2))*1,"")</f>
        <v>2025</v>
      </c>
      <c r="G4114" s="191" t="str">
        <f>MID(All_Opps[[#This Row],[Opportunity Name]],3,2)</f>
        <v>12</v>
      </c>
      <c r="H4114" s="191" t="str">
        <f>LEFT(All_Opps[[#This Row],[Opportunity Name]],7)</f>
        <v>2512 Za</v>
      </c>
      <c r="I4114" s="191" t="str" cm="1">
        <f t="array" ref="I41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14" s="191" t="str">
        <f>YEAR(All_Opps[[#This Row],[Close_Date]])&amp;"-"&amp;TEXT(MONTH(All_Opps[[#This Row],[Close_Date]]),"00")</f>
        <v>2025-12</v>
      </c>
      <c r="K4114" s="192">
        <f>All_Opps[[#This Row],[Created Date2]]*1</f>
        <v>45997</v>
      </c>
      <c r="L4114" s="193">
        <f>YEAR(All_Opps[[#This Row],[Created_Date]])</f>
        <v>2025</v>
      </c>
      <c r="M4114" s="194">
        <f>WEEKNUM(All_Opps[[#This Row],[Created_Date]],16)</f>
        <v>50</v>
      </c>
      <c r="N4114" s="192">
        <f>All_Opps[[#This Row],[Close Date]]*1</f>
        <v>46002</v>
      </c>
      <c r="O4114" s="195">
        <f>YEAR(All_Opps[[#This Row],[Close_Date]])</f>
        <v>2025</v>
      </c>
      <c r="P4114" s="193">
        <f>MONTH(All_Opps[[#This Row],[Close Date]])</f>
        <v>12</v>
      </c>
      <c r="Q4114" s="191">
        <f>WEEKNUM(All_Opps[[#This Row],[Close Date]],1)</f>
        <v>50</v>
      </c>
      <c r="R4114" s="19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14" s="54" t="s">
        <v>8540</v>
      </c>
      <c r="T4114" s="54" t="s">
        <v>8541</v>
      </c>
      <c r="U4114" s="81">
        <v>46002</v>
      </c>
      <c r="V4114" s="349" t="s">
        <v>18</v>
      </c>
      <c r="W4114" s="55">
        <v>25978</v>
      </c>
      <c r="X4114" s="54" t="s">
        <v>11</v>
      </c>
      <c r="Y4114" s="54" t="s">
        <v>7108</v>
      </c>
      <c r="Z4114" s="81">
        <v>45997</v>
      </c>
    </row>
    <row r="4115" spans="1:26" ht="12.75" x14ac:dyDescent="0.35">
      <c r="A4115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115" s="181" t="str">
        <f>IF(All_Opps[[#This Row],[WeekMod]]&lt;&gt;"",CONCATENATE(All_Opps[[#This Row],[Opp Year]],"-",TEXT(All_Opps[[#This Row],[WeekMod]],"00#")),"")</f>
        <v/>
      </c>
      <c r="C411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4115" s="181" t="str">
        <f>CONCATENATE(All_Opps[[#This Row],[Opp Year]],"-",TEXT(All_Opps[[#This Row],[Week]],"00#"))</f>
        <v>2027-001</v>
      </c>
      <c r="E4115" s="181">
        <f>IFERROR(VALUE(RIGHT(All_Opps[[#This Row],[Opportunity Name]],2)),"")</f>
        <v>1</v>
      </c>
      <c r="F4115" s="181">
        <f>IFERROR(("20"&amp;LEFT(All_Opps[[#This Row],[Opportunity Name]],2))*1,"")</f>
        <v>2027</v>
      </c>
      <c r="G4115" s="181" t="str">
        <f>MID(All_Opps[[#This Row],[Opportunity Name]],3,2)</f>
        <v>08</v>
      </c>
      <c r="H4115" s="181" t="str">
        <f>LEFT(All_Opps[[#This Row],[Opportunity Name]],7)</f>
        <v>2708-02</v>
      </c>
      <c r="I4115" s="181" t="str" cm="1">
        <f t="array" ref="I41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15" s="181" t="str">
        <f>YEAR(All_Opps[[#This Row],[Close_Date]])&amp;"-"&amp;TEXT(MONTH(All_Opps[[#This Row],[Close_Date]]),"00")</f>
        <v>2025-12</v>
      </c>
      <c r="K4115" s="182">
        <f>All_Opps[[#This Row],[Created Date2]]*1</f>
        <v>46055</v>
      </c>
      <c r="L4115" s="183">
        <f>YEAR(All_Opps[[#This Row],[Created_Date]])</f>
        <v>2026</v>
      </c>
      <c r="M4115" s="184">
        <f>WEEKNUM(All_Opps[[#This Row],[Created_Date]],16)</f>
        <v>6</v>
      </c>
      <c r="N4115" s="182">
        <f>All_Opps[[#This Row],[Close Date]]*1</f>
        <v>46003</v>
      </c>
      <c r="O4115" s="185">
        <f>YEAR(All_Opps[[#This Row],[Close_Date]])</f>
        <v>2025</v>
      </c>
      <c r="P4115" s="183">
        <f>MONTH(All_Opps[[#This Row],[Close Date]])</f>
        <v>12</v>
      </c>
      <c r="Q4115" s="181">
        <f>WEEKNUM(All_Opps[[#This Row],[Close Date]],1)</f>
        <v>50</v>
      </c>
      <c r="R411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545</v>
      </c>
      <c r="S4115" s="5" t="s">
        <v>8542</v>
      </c>
      <c r="T4115" s="5" t="s">
        <v>8543</v>
      </c>
      <c r="U4115" s="14">
        <v>46003</v>
      </c>
      <c r="V4115" s="360" t="s">
        <v>19</v>
      </c>
      <c r="W4115" s="343">
        <v>26676</v>
      </c>
      <c r="X4115" s="5" t="s">
        <v>181</v>
      </c>
      <c r="Y4115" s="4" t="s">
        <v>328</v>
      </c>
      <c r="Z4115" s="68">
        <v>46055</v>
      </c>
    </row>
    <row r="4116" spans="1:26" ht="12.75" x14ac:dyDescent="0.35">
      <c r="A4116" s="19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4116" s="191" t="str">
        <f>IF(All_Opps[[#This Row],[WeekMod]]&lt;&gt;"",CONCATENATE(All_Opps[[#This Row],[Opp Year]],"-",TEXT(All_Opps[[#This Row],[WeekMod]],"00#")),"")</f>
        <v>2026-049</v>
      </c>
      <c r="C4116" s="19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4116" s="191" t="str">
        <f>CONCATENATE(All_Opps[[#This Row],[Opp Year]],"-",TEXT(All_Opps[[#This Row],[Week]],"00#"))</f>
        <v>2026-049</v>
      </c>
      <c r="E4116" s="191">
        <f>IFERROR(VALUE(RIGHT(All_Opps[[#This Row],[Opportunity Name]],2)),"")</f>
        <v>2</v>
      </c>
      <c r="F4116" s="191">
        <f>IFERROR(("20"&amp;LEFT(All_Opps[[#This Row],[Opportunity Name]],2))*1,"")</f>
        <v>2026</v>
      </c>
      <c r="G4116" s="191" t="str">
        <f>MID(All_Opps[[#This Row],[Opportunity Name]],3,2)</f>
        <v>04</v>
      </c>
      <c r="H4116" s="191" t="str">
        <f>LEFT(All_Opps[[#This Row],[Opportunity Name]],7)</f>
        <v>2604 Sa</v>
      </c>
      <c r="I4116" s="191" t="str" cm="1">
        <f t="array" ref="I41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16" s="191" t="str">
        <f>YEAR(All_Opps[[#This Row],[Close_Date]])&amp;"-"&amp;TEXT(MONTH(All_Opps[[#This Row],[Close_Date]]),"00")</f>
        <v>2025-12</v>
      </c>
      <c r="K4116" s="192">
        <f>All_Opps[[#This Row],[Created Date2]]*1</f>
        <v>45987</v>
      </c>
      <c r="L4116" s="193">
        <f>YEAR(All_Opps[[#This Row],[Created_Date]])</f>
        <v>2025</v>
      </c>
      <c r="M4116" s="194">
        <f>WEEKNUM(All_Opps[[#This Row],[Created_Date]],16)</f>
        <v>48</v>
      </c>
      <c r="N4116" s="192">
        <f>All_Opps[[#This Row],[Close Date]]*1</f>
        <v>45993</v>
      </c>
      <c r="O4116" s="195">
        <f>YEAR(All_Opps[[#This Row],[Close_Date]])</f>
        <v>2025</v>
      </c>
      <c r="P4116" s="193">
        <f>MONTH(All_Opps[[#This Row],[Close Date]])</f>
        <v>12</v>
      </c>
      <c r="Q4116" s="191">
        <f>WEEKNUM(All_Opps[[#This Row],[Close Date]],1)</f>
        <v>49</v>
      </c>
      <c r="R4116" s="19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16" s="54" t="s">
        <v>8544</v>
      </c>
      <c r="T4116" s="54" t="s">
        <v>8545</v>
      </c>
      <c r="U4116" s="81">
        <v>45993</v>
      </c>
      <c r="V4116" s="349" t="s">
        <v>18</v>
      </c>
      <c r="W4116" s="55">
        <v>47304</v>
      </c>
      <c r="X4116" s="54" t="s">
        <v>5</v>
      </c>
      <c r="Y4116" s="54" t="s">
        <v>7108</v>
      </c>
      <c r="Z4116" s="81">
        <v>45987</v>
      </c>
    </row>
    <row r="4117" spans="1:26" ht="12.75" x14ac:dyDescent="0.35">
      <c r="A4117" s="19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4117" s="191" t="str">
        <f>IF(All_Opps[[#This Row],[WeekMod]]&lt;&gt;"",CONCATENATE(All_Opps[[#This Row],[Opp Year]],"-",TEXT(All_Opps[[#This Row],[WeekMod]],"00#")),"")</f>
        <v>2026-048</v>
      </c>
      <c r="C4117" s="19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4117" s="191" t="str">
        <f>CONCATENATE(All_Opps[[#This Row],[Opp Year]],"-",TEXT(All_Opps[[#This Row],[Week]],"00#"))</f>
        <v>2026-048</v>
      </c>
      <c r="E4117" s="191">
        <f>IFERROR(VALUE(RIGHT(All_Opps[[#This Row],[Opportunity Name]],2)),"")</f>
        <v>2</v>
      </c>
      <c r="F4117" s="191">
        <f>IFERROR(("20"&amp;LEFT(All_Opps[[#This Row],[Opportunity Name]],2))*1,"")</f>
        <v>2026</v>
      </c>
      <c r="G4117" s="191" t="str">
        <f>MID(All_Opps[[#This Row],[Opportunity Name]],3,2)</f>
        <v>08</v>
      </c>
      <c r="H4117" s="191" t="str">
        <f>LEFT(All_Opps[[#This Row],[Opportunity Name]],7)</f>
        <v>2608 Os</v>
      </c>
      <c r="I4117" s="191" t="str" cm="1">
        <f t="array" ref="I41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17" s="191" t="str">
        <f>YEAR(All_Opps[[#This Row],[Close_Date]])&amp;"-"&amp;TEXT(MONTH(All_Opps[[#This Row],[Close_Date]]),"00")</f>
        <v>2025-11</v>
      </c>
      <c r="K4117" s="192">
        <f>All_Opps[[#This Row],[Created Date2]]*1</f>
        <v>45978</v>
      </c>
      <c r="L4117" s="193">
        <f>YEAR(All_Opps[[#This Row],[Created_Date]])</f>
        <v>2025</v>
      </c>
      <c r="M4117" s="194">
        <f>WEEKNUM(All_Opps[[#This Row],[Created_Date]],16)</f>
        <v>47</v>
      </c>
      <c r="N4117" s="192">
        <f>All_Opps[[#This Row],[Close Date]]*1</f>
        <v>45987</v>
      </c>
      <c r="O4117" s="195">
        <f>YEAR(All_Opps[[#This Row],[Close_Date]])</f>
        <v>2025</v>
      </c>
      <c r="P4117" s="193">
        <f>MONTH(All_Opps[[#This Row],[Close Date]])</f>
        <v>11</v>
      </c>
      <c r="Q4117" s="191">
        <f>WEEKNUM(All_Opps[[#This Row],[Close Date]],1)</f>
        <v>48</v>
      </c>
      <c r="R4117" s="19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17" s="54" t="s">
        <v>8546</v>
      </c>
      <c r="T4117" s="54" t="s">
        <v>8547</v>
      </c>
      <c r="U4117" s="81">
        <v>45987</v>
      </c>
      <c r="V4117" s="349" t="s">
        <v>18</v>
      </c>
      <c r="W4117" s="55">
        <v>24113</v>
      </c>
      <c r="X4117" s="54" t="s">
        <v>13</v>
      </c>
      <c r="Y4117" s="54" t="s">
        <v>7108</v>
      </c>
      <c r="Z4117" s="81">
        <v>45978</v>
      </c>
    </row>
    <row r="4118" spans="1:26" ht="12.75" x14ac:dyDescent="0.35">
      <c r="A4118" s="28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4118" s="286" t="str">
        <f>IF(All_Opps[[#This Row],[WeekMod]]&lt;&gt;"",CONCATENATE(All_Opps[[#This Row],[Opp Year]],"-",TEXT(All_Opps[[#This Row],[WeekMod]],"00#")),"")</f>
        <v>2026-052</v>
      </c>
      <c r="C4118" s="28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4118" s="286" t="str">
        <f>CONCATENATE(All_Opps[[#This Row],[Opp Year]],"-",TEXT(All_Opps[[#This Row],[Week]],"00#"))</f>
        <v>2026-052</v>
      </c>
      <c r="E4118" s="286">
        <f>IFERROR(VALUE(RIGHT(All_Opps[[#This Row],[Opportunity Name]],2)),"")</f>
        <v>3</v>
      </c>
      <c r="F4118" s="286">
        <f>IFERROR(("20"&amp;LEFT(All_Opps[[#This Row],[Opportunity Name]],2))*1,"")</f>
        <v>2026</v>
      </c>
      <c r="G4118" s="286" t="str">
        <f>MID(All_Opps[[#This Row],[Opportunity Name]],3,2)</f>
        <v>09</v>
      </c>
      <c r="H4118" s="286" t="str">
        <f>LEFT(All_Opps[[#This Row],[Opportunity Name]],7)</f>
        <v>2609 Va</v>
      </c>
      <c r="I4118" s="286" t="str" cm="1">
        <f t="array" ref="I41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18" s="286" t="str">
        <f>YEAR(All_Opps[[#This Row],[Close_Date]])&amp;"-"&amp;TEXT(MONTH(All_Opps[[#This Row],[Close_Date]]),"00")</f>
        <v>2025-12</v>
      </c>
      <c r="K4118" s="287">
        <f>All_Opps[[#This Row],[Created Date2]]*1</f>
        <v>45989</v>
      </c>
      <c r="L4118" s="288">
        <f>YEAR(All_Opps[[#This Row],[Created_Date]])</f>
        <v>2025</v>
      </c>
      <c r="M4118" s="289">
        <f>WEEKNUM(All_Opps[[#This Row],[Created_Date]],16)</f>
        <v>48</v>
      </c>
      <c r="N4118" s="287">
        <f>All_Opps[[#This Row],[Close Date]]*1</f>
        <v>46013</v>
      </c>
      <c r="O4118" s="290">
        <f>YEAR(All_Opps[[#This Row],[Close_Date]])</f>
        <v>2025</v>
      </c>
      <c r="P4118" s="288">
        <f>MONTH(All_Opps[[#This Row],[Close Date]])</f>
        <v>12</v>
      </c>
      <c r="Q4118" s="286">
        <f>WEEKNUM(All_Opps[[#This Row],[Close Date]],1)</f>
        <v>52</v>
      </c>
      <c r="R4118" s="28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18" s="56" t="s">
        <v>8548</v>
      </c>
      <c r="T4118" s="56" t="s">
        <v>8549</v>
      </c>
      <c r="U4118" s="82">
        <v>46013</v>
      </c>
      <c r="V4118" s="370" t="s">
        <v>21</v>
      </c>
      <c r="W4118" s="57">
        <v>66831</v>
      </c>
      <c r="X4118" s="56" t="s">
        <v>161</v>
      </c>
      <c r="Y4118" s="56" t="s">
        <v>1285</v>
      </c>
      <c r="Z4118" s="82">
        <v>45989</v>
      </c>
    </row>
    <row r="4119" spans="1:26" ht="12.75" x14ac:dyDescent="0.35">
      <c r="A411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4119" s="181" t="str">
        <f>IF(All_Opps[[#This Row],[WeekMod]]&lt;&gt;"",CONCATENATE(All_Opps[[#This Row],[Opp Year]],"-",TEXT(All_Opps[[#This Row],[WeekMod]],"00#")),"")</f>
        <v>2026-050</v>
      </c>
      <c r="C411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4119" s="181" t="str">
        <f>CONCATENATE(All_Opps[[#This Row],[Opp Year]],"-",TEXT(All_Opps[[#This Row],[Week]],"00#"))</f>
        <v>2026-050</v>
      </c>
      <c r="E4119" s="181">
        <f>IFERROR(VALUE(RIGHT(All_Opps[[#This Row],[Opportunity Name]],2)),"")</f>
        <v>2</v>
      </c>
      <c r="F4119" s="181">
        <f>IFERROR(("20"&amp;LEFT(All_Opps[[#This Row],[Opportunity Name]],2))*1,"")</f>
        <v>2026</v>
      </c>
      <c r="G4119" s="181" t="str">
        <f>MID(All_Opps[[#This Row],[Opportunity Name]],3,2)</f>
        <v>06</v>
      </c>
      <c r="H4119" s="181" t="str">
        <f>LEFT(All_Opps[[#This Row],[Opportunity Name]],7)</f>
        <v>2606 Th</v>
      </c>
      <c r="I4119" s="181" t="str" cm="1">
        <f t="array" ref="I41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19" s="181" t="str">
        <f>YEAR(All_Opps[[#This Row],[Close_Date]])&amp;"-"&amp;TEXT(MONTH(All_Opps[[#This Row],[Close_Date]]),"00")</f>
        <v>2025-12</v>
      </c>
      <c r="K4119" s="182">
        <f>All_Opps[[#This Row],[Created Date2]]*1</f>
        <v>45995</v>
      </c>
      <c r="L4119" s="183">
        <f>YEAR(All_Opps[[#This Row],[Created_Date]])</f>
        <v>2025</v>
      </c>
      <c r="M4119" s="184">
        <f>WEEKNUM(All_Opps[[#This Row],[Created_Date]],16)</f>
        <v>49</v>
      </c>
      <c r="N4119" s="182">
        <f>All_Opps[[#This Row],[Close Date]]*1</f>
        <v>46004</v>
      </c>
      <c r="O4119" s="185">
        <f>YEAR(All_Opps[[#This Row],[Close_Date]])</f>
        <v>2025</v>
      </c>
      <c r="P4119" s="183">
        <f>MONTH(All_Opps[[#This Row],[Close Date]])</f>
        <v>12</v>
      </c>
      <c r="Q4119" s="181">
        <f>WEEKNUM(All_Opps[[#This Row],[Close Date]],1)</f>
        <v>50</v>
      </c>
      <c r="R411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19" s="5" t="s">
        <v>8550</v>
      </c>
      <c r="T4119" s="5" t="s">
        <v>8551</v>
      </c>
      <c r="U4119" s="14">
        <v>46004</v>
      </c>
      <c r="V4119" s="360" t="s">
        <v>18</v>
      </c>
      <c r="W4119" s="343">
        <v>56188</v>
      </c>
      <c r="X4119" s="5" t="s">
        <v>6</v>
      </c>
      <c r="Y4119" s="4" t="s">
        <v>328</v>
      </c>
      <c r="Z4119" s="68">
        <v>45995</v>
      </c>
    </row>
    <row r="4120" spans="1:26" ht="12.75" x14ac:dyDescent="0.35">
      <c r="A4120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120" s="181" t="str">
        <f>IF(All_Opps[[#This Row],[WeekMod]]&lt;&gt;"",CONCATENATE(All_Opps[[#This Row],[Opp Year]],"-",TEXT(All_Opps[[#This Row],[WeekMod]],"00#")),"")</f>
        <v/>
      </c>
      <c r="C412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4120" s="181" t="str">
        <f>CONCATENATE(All_Opps[[#This Row],[Opp Year]],"-",TEXT(All_Opps[[#This Row],[Week]],"00#"))</f>
        <v>2027-001</v>
      </c>
      <c r="E4120" s="181">
        <f>IFERROR(VALUE(RIGHT(All_Opps[[#This Row],[Opportunity Name]],2)),"")</f>
        <v>1</v>
      </c>
      <c r="F4120" s="181">
        <f>IFERROR(("20"&amp;LEFT(All_Opps[[#This Row],[Opportunity Name]],2))*1,"")</f>
        <v>2027</v>
      </c>
      <c r="G4120" s="181" t="str">
        <f>MID(All_Opps[[#This Row],[Opportunity Name]],3,2)</f>
        <v>08</v>
      </c>
      <c r="H4120" s="181" t="str">
        <f>LEFT(All_Opps[[#This Row],[Opportunity Name]],7)</f>
        <v>2708-02</v>
      </c>
      <c r="I4120" s="181" t="str" cm="1">
        <f t="array" ref="I41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20" s="181" t="str">
        <f>YEAR(All_Opps[[#This Row],[Close_Date]])&amp;"-"&amp;TEXT(MONTH(All_Opps[[#This Row],[Close_Date]]),"00")</f>
        <v>2025-11</v>
      </c>
      <c r="K4120" s="182">
        <f>All_Opps[[#This Row],[Created Date2]]*1</f>
        <v>46036</v>
      </c>
      <c r="L4120" s="183">
        <f>YEAR(All_Opps[[#This Row],[Created_Date]])</f>
        <v>2026</v>
      </c>
      <c r="M4120" s="184">
        <f>WEEKNUM(All_Opps[[#This Row],[Created_Date]],16)</f>
        <v>3</v>
      </c>
      <c r="N4120" s="182">
        <f>All_Opps[[#This Row],[Close Date]]*1</f>
        <v>45975</v>
      </c>
      <c r="O4120" s="185">
        <f>YEAR(All_Opps[[#This Row],[Close_Date]])</f>
        <v>2025</v>
      </c>
      <c r="P4120" s="183">
        <f>MONTH(All_Opps[[#This Row],[Close Date]])</f>
        <v>11</v>
      </c>
      <c r="Q4120" s="181">
        <f>WEEKNUM(All_Opps[[#This Row],[Close Date]],1)</f>
        <v>46</v>
      </c>
      <c r="R412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564</v>
      </c>
      <c r="S4120" s="5" t="s">
        <v>8552</v>
      </c>
      <c r="T4120" s="5" t="s">
        <v>8553</v>
      </c>
      <c r="U4120" s="14">
        <v>45975</v>
      </c>
      <c r="V4120" s="360" t="s">
        <v>19</v>
      </c>
      <c r="W4120" s="343">
        <v>27796</v>
      </c>
      <c r="X4120" s="5" t="s">
        <v>13</v>
      </c>
      <c r="Y4120" s="4" t="s">
        <v>328</v>
      </c>
      <c r="Z4120" s="68">
        <v>46036</v>
      </c>
    </row>
    <row r="4121" spans="1:26" ht="12.75" x14ac:dyDescent="0.35">
      <c r="A412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4121" s="181" t="str">
        <f>IF(All_Opps[[#This Row],[WeekMod]]&lt;&gt;"",CONCATENATE(All_Opps[[#This Row],[Opp Year]],"-",TEXT(All_Opps[[#This Row],[WeekMod]],"00#")),"")</f>
        <v>2026-051</v>
      </c>
      <c r="C412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4121" s="181" t="str">
        <f>CONCATENATE(All_Opps[[#This Row],[Opp Year]],"-",TEXT(All_Opps[[#This Row],[Week]],"00#"))</f>
        <v>2026-051</v>
      </c>
      <c r="E4121" s="181">
        <f>IFERROR(VALUE(RIGHT(All_Opps[[#This Row],[Opportunity Name]],2)),"")</f>
        <v>2</v>
      </c>
      <c r="F4121" s="181">
        <f>IFERROR(("20"&amp;LEFT(All_Opps[[#This Row],[Opportunity Name]],2))*1,"")</f>
        <v>2026</v>
      </c>
      <c r="G4121" s="181" t="str">
        <f>MID(All_Opps[[#This Row],[Opportunity Name]],3,2)</f>
        <v>01</v>
      </c>
      <c r="H4121" s="181" t="str">
        <f>LEFT(All_Opps[[#This Row],[Opportunity Name]],7)</f>
        <v>2601-07</v>
      </c>
      <c r="I4121" s="181" t="str" cm="1">
        <f t="array" ref="I41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21" s="181" t="str">
        <f>YEAR(All_Opps[[#This Row],[Close_Date]])&amp;"-"&amp;TEXT(MONTH(All_Opps[[#This Row],[Close_Date]]),"00")</f>
        <v>2025-12</v>
      </c>
      <c r="K4121" s="182">
        <f>All_Opps[[#This Row],[Created Date2]]*1</f>
        <v>45994</v>
      </c>
      <c r="L4121" s="183">
        <f>YEAR(All_Opps[[#This Row],[Created_Date]])</f>
        <v>2025</v>
      </c>
      <c r="M4121" s="184">
        <f>WEEKNUM(All_Opps[[#This Row],[Created_Date]],16)</f>
        <v>49</v>
      </c>
      <c r="N4121" s="182">
        <f>All_Opps[[#This Row],[Close Date]]*1</f>
        <v>46009</v>
      </c>
      <c r="O4121" s="185">
        <f>YEAR(All_Opps[[#This Row],[Close_Date]])</f>
        <v>2025</v>
      </c>
      <c r="P4121" s="183">
        <f>MONTH(All_Opps[[#This Row],[Close Date]])</f>
        <v>12</v>
      </c>
      <c r="Q4121" s="181">
        <f>WEEKNUM(All_Opps[[#This Row],[Close Date]],1)</f>
        <v>51</v>
      </c>
      <c r="R412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</v>
      </c>
      <c r="S4121" s="5" t="s">
        <v>8554</v>
      </c>
      <c r="T4121" s="5" t="s">
        <v>8555</v>
      </c>
      <c r="U4121" s="14">
        <v>46009</v>
      </c>
      <c r="V4121" s="360" t="s">
        <v>19</v>
      </c>
      <c r="W4121" s="343">
        <v>39934</v>
      </c>
      <c r="X4121" s="5" t="s">
        <v>5</v>
      </c>
      <c r="Y4121" s="4" t="s">
        <v>328</v>
      </c>
      <c r="Z4121" s="68">
        <v>45994</v>
      </c>
    </row>
    <row r="4122" spans="1:26" ht="12.75" x14ac:dyDescent="0.35">
      <c r="A412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46</v>
      </c>
      <c r="B4122" s="181" t="str">
        <f>IF(All_Opps[[#This Row],[WeekMod]]&lt;&gt;"",CONCATENATE(All_Opps[[#This Row],[Opp Year]],"-",TEXT(All_Opps[[#This Row],[WeekMod]],"00#")),"")</f>
        <v>2026-046</v>
      </c>
      <c r="C412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46</v>
      </c>
      <c r="D4122" s="181" t="str">
        <f>CONCATENATE(All_Opps[[#This Row],[Opp Year]],"-",TEXT(All_Opps[[#This Row],[Week]],"00#"))</f>
        <v>2026-046</v>
      </c>
      <c r="E4122" s="181">
        <f>IFERROR(VALUE(RIGHT(All_Opps[[#This Row],[Opportunity Name]],2)),"")</f>
        <v>2</v>
      </c>
      <c r="F4122" s="181">
        <f>IFERROR(("20"&amp;LEFT(All_Opps[[#This Row],[Opportunity Name]],2))*1,"")</f>
        <v>2026</v>
      </c>
      <c r="G4122" s="181" t="str">
        <f>MID(All_Opps[[#This Row],[Opportunity Name]],3,2)</f>
        <v>12</v>
      </c>
      <c r="H4122" s="181" t="str">
        <f>LEFT(All_Opps[[#This Row],[Opportunity Name]],7)</f>
        <v>2612 Gr</v>
      </c>
      <c r="I4122" s="181" t="str" cm="1">
        <f t="array" ref="I41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22" s="181" t="str">
        <f>YEAR(All_Opps[[#This Row],[Close_Date]])&amp;"-"&amp;TEXT(MONTH(All_Opps[[#This Row],[Close_Date]]),"00")</f>
        <v>2025-11</v>
      </c>
      <c r="K4122" s="182">
        <f>All_Opps[[#This Row],[Created Date2]]*1</f>
        <v>45937</v>
      </c>
      <c r="L4122" s="183">
        <f>YEAR(All_Opps[[#This Row],[Created_Date]])</f>
        <v>2025</v>
      </c>
      <c r="M4122" s="184">
        <f>WEEKNUM(All_Opps[[#This Row],[Created_Date]],16)</f>
        <v>41</v>
      </c>
      <c r="N4122" s="182">
        <f>All_Opps[[#This Row],[Close Date]]*1</f>
        <v>45971</v>
      </c>
      <c r="O4122" s="185">
        <f>YEAR(All_Opps[[#This Row],[Close_Date]])</f>
        <v>2025</v>
      </c>
      <c r="P4122" s="183">
        <f>MONTH(All_Opps[[#This Row],[Close Date]])</f>
        <v>11</v>
      </c>
      <c r="Q4122" s="181">
        <f>WEEKNUM(All_Opps[[#This Row],[Close Date]],1)</f>
        <v>46</v>
      </c>
      <c r="R412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22" s="5" t="s">
        <v>8556</v>
      </c>
      <c r="T4122" s="5" t="s">
        <v>8557</v>
      </c>
      <c r="U4122" s="14">
        <v>45971</v>
      </c>
      <c r="V4122" s="360" t="s">
        <v>18</v>
      </c>
      <c r="W4122" s="343">
        <v>130346</v>
      </c>
      <c r="X4122" s="5" t="s">
        <v>15</v>
      </c>
      <c r="Y4122" s="4" t="s">
        <v>328</v>
      </c>
      <c r="Z4122" s="68">
        <v>45937</v>
      </c>
    </row>
    <row r="4123" spans="1:26" ht="12.75" x14ac:dyDescent="0.35">
      <c r="A4123" s="29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4123" s="291" t="str">
        <f>IF(All_Opps[[#This Row],[WeekMod]]&lt;&gt;"",CONCATENATE(All_Opps[[#This Row],[Opp Year]],"-",TEXT(All_Opps[[#This Row],[WeekMod]],"00#")),"")</f>
        <v>2026-049</v>
      </c>
      <c r="C4123" s="29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4123" s="291" t="str">
        <f>CONCATENATE(All_Opps[[#This Row],[Opp Year]],"-",TEXT(All_Opps[[#This Row],[Week]],"00#"))</f>
        <v>2026-049</v>
      </c>
      <c r="E4123" s="291">
        <f>IFERROR(VALUE(RIGHT(All_Opps[[#This Row],[Opportunity Name]],2)),"")</f>
        <v>4</v>
      </c>
      <c r="F4123" s="291">
        <f>IFERROR(("20"&amp;LEFT(All_Opps[[#This Row],[Opportunity Name]],2))*1,"")</f>
        <v>2026</v>
      </c>
      <c r="G4123" s="291" t="str">
        <f>MID(All_Opps[[#This Row],[Opportunity Name]],3,2)</f>
        <v>05</v>
      </c>
      <c r="H4123" s="291" t="str">
        <f>LEFT(All_Opps[[#This Row],[Opportunity Name]],7)</f>
        <v>2605 La</v>
      </c>
      <c r="I4123" s="291" t="str" cm="1">
        <f t="array" ref="I41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23" s="291" t="str">
        <f>YEAR(All_Opps[[#This Row],[Close_Date]])&amp;"-"&amp;TEXT(MONTH(All_Opps[[#This Row],[Close_Date]]),"00")</f>
        <v>2025-12</v>
      </c>
      <c r="K4123" s="292">
        <f>All_Opps[[#This Row],[Created Date2]]*1</f>
        <v>45975</v>
      </c>
      <c r="L4123" s="293">
        <f>YEAR(All_Opps[[#This Row],[Created_Date]])</f>
        <v>2025</v>
      </c>
      <c r="M4123" s="294">
        <f>WEEKNUM(All_Opps[[#This Row],[Created_Date]],16)</f>
        <v>46</v>
      </c>
      <c r="N4123" s="292">
        <f>All_Opps[[#This Row],[Close Date]]*1</f>
        <v>45995</v>
      </c>
      <c r="O4123" s="295">
        <f>YEAR(All_Opps[[#This Row],[Close_Date]])</f>
        <v>2025</v>
      </c>
      <c r="P4123" s="293">
        <f>MONTH(All_Opps[[#This Row],[Close Date]])</f>
        <v>12</v>
      </c>
      <c r="Q4123" s="291">
        <f>WEEKNUM(All_Opps[[#This Row],[Close Date]],1)</f>
        <v>49</v>
      </c>
      <c r="R4123" s="29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23" s="59" t="s">
        <v>8558</v>
      </c>
      <c r="T4123" s="59" t="s">
        <v>8068</v>
      </c>
      <c r="U4123" s="83">
        <v>45995</v>
      </c>
      <c r="V4123" s="371" t="s">
        <v>18</v>
      </c>
      <c r="W4123" s="60">
        <v>99707</v>
      </c>
      <c r="X4123" s="59" t="s">
        <v>11</v>
      </c>
      <c r="Y4123" s="59" t="s">
        <v>328</v>
      </c>
      <c r="Z4123" s="83">
        <v>45975</v>
      </c>
    </row>
    <row r="4124" spans="1:26" ht="12.75" x14ac:dyDescent="0.35">
      <c r="A4124" s="29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4124" s="291" t="str">
        <f>IF(All_Opps[[#This Row],[WeekMod]]&lt;&gt;"",CONCATENATE(All_Opps[[#This Row],[Opp Year]],"-",TEXT(All_Opps[[#This Row],[WeekMod]],"00#")),"")</f>
        <v>2026-047</v>
      </c>
      <c r="C4124" s="29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4124" s="291" t="str">
        <f>CONCATENATE(All_Opps[[#This Row],[Opp Year]],"-",TEXT(All_Opps[[#This Row],[Week]],"00#"))</f>
        <v>2026-047</v>
      </c>
      <c r="E4124" s="291">
        <f>IFERROR(VALUE(RIGHT(All_Opps[[#This Row],[Opportunity Name]],2)),"")</f>
        <v>2</v>
      </c>
      <c r="F4124" s="291">
        <f>IFERROR(("20"&amp;LEFT(All_Opps[[#This Row],[Opportunity Name]],2))*1,"")</f>
        <v>2026</v>
      </c>
      <c r="G4124" s="291" t="str">
        <f>MID(All_Opps[[#This Row],[Opportunity Name]],3,2)</f>
        <v>05</v>
      </c>
      <c r="H4124" s="291" t="str">
        <f>LEFT(All_Opps[[#This Row],[Opportunity Name]],7)</f>
        <v>2605 Th</v>
      </c>
      <c r="I4124" s="291" t="str" cm="1">
        <f t="array" ref="I41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24" s="291" t="str">
        <f>YEAR(All_Opps[[#This Row],[Close_Date]])&amp;"-"&amp;TEXT(MONTH(All_Opps[[#This Row],[Close_Date]]),"00")</f>
        <v>2025-11</v>
      </c>
      <c r="K4124" s="292">
        <f>All_Opps[[#This Row],[Created Date2]]*1</f>
        <v>45974</v>
      </c>
      <c r="L4124" s="293">
        <f>YEAR(All_Opps[[#This Row],[Created_Date]])</f>
        <v>2025</v>
      </c>
      <c r="M4124" s="294">
        <f>WEEKNUM(All_Opps[[#This Row],[Created_Date]],16)</f>
        <v>46</v>
      </c>
      <c r="N4124" s="292">
        <f>All_Opps[[#This Row],[Close Date]]*1</f>
        <v>45983</v>
      </c>
      <c r="O4124" s="295">
        <f>YEAR(All_Opps[[#This Row],[Close_Date]])</f>
        <v>2025</v>
      </c>
      <c r="P4124" s="293">
        <f>MONTH(All_Opps[[#This Row],[Close Date]])</f>
        <v>11</v>
      </c>
      <c r="Q4124" s="291">
        <f>WEEKNUM(All_Opps[[#This Row],[Close Date]],1)</f>
        <v>47</v>
      </c>
      <c r="R4124" s="29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24" s="59" t="s">
        <v>8559</v>
      </c>
      <c r="T4124" s="59" t="s">
        <v>8560</v>
      </c>
      <c r="U4124" s="83">
        <v>45983</v>
      </c>
      <c r="V4124" s="371" t="s">
        <v>18</v>
      </c>
      <c r="W4124" s="60">
        <v>47687</v>
      </c>
      <c r="X4124" s="59" t="s">
        <v>15</v>
      </c>
      <c r="Y4124" s="59" t="s">
        <v>1285</v>
      </c>
      <c r="Z4124" s="83">
        <v>45974</v>
      </c>
    </row>
    <row r="4125" spans="1:26" ht="12.75" x14ac:dyDescent="0.35">
      <c r="A412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4125" s="181" t="str">
        <f>IF(All_Opps[[#This Row],[WeekMod]]&lt;&gt;"",CONCATENATE(All_Opps[[#This Row],[Opp Year]],"-",TEXT(All_Opps[[#This Row],[WeekMod]],"00#")),"")</f>
        <v>2026-050</v>
      </c>
      <c r="C412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4125" s="181" t="str">
        <f>CONCATENATE(All_Opps[[#This Row],[Opp Year]],"-",TEXT(All_Opps[[#This Row],[Week]],"00#"))</f>
        <v>2026-050</v>
      </c>
      <c r="E4125" s="181">
        <f>IFERROR(VALUE(RIGHT(All_Opps[[#This Row],[Opportunity Name]],2)),"")</f>
        <v>2</v>
      </c>
      <c r="F4125" s="181">
        <f>IFERROR(("20"&amp;LEFT(All_Opps[[#This Row],[Opportunity Name]],2))*1,"")</f>
        <v>2026</v>
      </c>
      <c r="G4125" s="181" t="str">
        <f>MID(All_Opps[[#This Row],[Opportunity Name]],3,2)</f>
        <v>02</v>
      </c>
      <c r="H4125" s="181" t="str">
        <f>LEFT(All_Opps[[#This Row],[Opportunity Name]],7)</f>
        <v>2602 La</v>
      </c>
      <c r="I4125" s="181" t="str" cm="1">
        <f t="array" ref="I41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25" s="181" t="str">
        <f>YEAR(All_Opps[[#This Row],[Close_Date]])&amp;"-"&amp;TEXT(MONTH(All_Opps[[#This Row],[Close_Date]]),"00")</f>
        <v>2025-12</v>
      </c>
      <c r="K4125" s="182">
        <f>All_Opps[[#This Row],[Created Date2]]*1</f>
        <v>45989</v>
      </c>
      <c r="L4125" s="183">
        <f>YEAR(All_Opps[[#This Row],[Created_Date]])</f>
        <v>2025</v>
      </c>
      <c r="M4125" s="184">
        <f>WEEKNUM(All_Opps[[#This Row],[Created_Date]],16)</f>
        <v>48</v>
      </c>
      <c r="N4125" s="182">
        <f>All_Opps[[#This Row],[Close Date]]*1</f>
        <v>46002</v>
      </c>
      <c r="O4125" s="185">
        <f>YEAR(All_Opps[[#This Row],[Close_Date]])</f>
        <v>2025</v>
      </c>
      <c r="P4125" s="183">
        <f>MONTH(All_Opps[[#This Row],[Close Date]])</f>
        <v>12</v>
      </c>
      <c r="Q4125" s="181">
        <f>WEEKNUM(All_Opps[[#This Row],[Close Date]],1)</f>
        <v>50</v>
      </c>
      <c r="R412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25" s="5" t="s">
        <v>8561</v>
      </c>
      <c r="T4125" s="5" t="s">
        <v>8562</v>
      </c>
      <c r="U4125" s="14">
        <v>46002</v>
      </c>
      <c r="V4125" s="360" t="s">
        <v>18</v>
      </c>
      <c r="W4125" s="343">
        <v>31475</v>
      </c>
      <c r="X4125" s="5" t="s">
        <v>13</v>
      </c>
      <c r="Y4125" s="4" t="s">
        <v>1285</v>
      </c>
      <c r="Z4125" s="68">
        <v>45989</v>
      </c>
    </row>
    <row r="4126" spans="1:26" ht="12.75" x14ac:dyDescent="0.35">
      <c r="A4126" s="29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4126" s="291" t="str">
        <f>IF(All_Opps[[#This Row],[WeekMod]]&lt;&gt;"",CONCATENATE(All_Opps[[#This Row],[Opp Year]],"-",TEXT(All_Opps[[#This Row],[WeekMod]],"00#")),"")</f>
        <v>2026-048</v>
      </c>
      <c r="C4126" s="29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4126" s="291" t="str">
        <f>CONCATENATE(All_Opps[[#This Row],[Opp Year]],"-",TEXT(All_Opps[[#This Row],[Week]],"00#"))</f>
        <v>2026-048</v>
      </c>
      <c r="E4126" s="291" t="str">
        <f>IFERROR(VALUE(RIGHT(All_Opps[[#This Row],[Opportunity Name]],2)),"")</f>
        <v/>
      </c>
      <c r="F4126" s="291">
        <f>IFERROR(("20"&amp;LEFT(All_Opps[[#This Row],[Opportunity Name]],2))*1,"")</f>
        <v>2026</v>
      </c>
      <c r="G4126" s="291" t="str">
        <f>MID(All_Opps[[#This Row],[Opportunity Name]],3,2)</f>
        <v>06</v>
      </c>
      <c r="H4126" s="291" t="str">
        <f>LEFT(All_Opps[[#This Row],[Opportunity Name]],7)</f>
        <v>2606 Vi</v>
      </c>
      <c r="I4126" s="291" t="str" cm="1">
        <f t="array" ref="I41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26" s="291" t="str">
        <f>YEAR(All_Opps[[#This Row],[Close_Date]])&amp;"-"&amp;TEXT(MONTH(All_Opps[[#This Row],[Close_Date]]),"00")</f>
        <v>2025-11</v>
      </c>
      <c r="K4126" s="292">
        <f>All_Opps[[#This Row],[Created Date2]]*1</f>
        <v>45980</v>
      </c>
      <c r="L4126" s="293">
        <f>YEAR(All_Opps[[#This Row],[Created_Date]])</f>
        <v>2025</v>
      </c>
      <c r="M4126" s="294">
        <f>WEEKNUM(All_Opps[[#This Row],[Created_Date]],16)</f>
        <v>47</v>
      </c>
      <c r="N4126" s="292">
        <f>All_Opps[[#This Row],[Close Date]]*1</f>
        <v>45990</v>
      </c>
      <c r="O4126" s="295">
        <f>YEAR(All_Opps[[#This Row],[Close_Date]])</f>
        <v>2025</v>
      </c>
      <c r="P4126" s="293">
        <f>MONTH(All_Opps[[#This Row],[Close Date]])</f>
        <v>11</v>
      </c>
      <c r="Q4126" s="291">
        <f>WEEKNUM(All_Opps[[#This Row],[Close Date]],1)</f>
        <v>48</v>
      </c>
      <c r="R4126" s="29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26" s="59" t="s">
        <v>8563</v>
      </c>
      <c r="T4126" s="59" t="s">
        <v>8564</v>
      </c>
      <c r="U4126" s="83">
        <v>45990</v>
      </c>
      <c r="V4126" s="371" t="s">
        <v>18</v>
      </c>
      <c r="W4126" s="60">
        <v>12881</v>
      </c>
      <c r="X4126" s="59" t="s">
        <v>6</v>
      </c>
      <c r="Y4126" s="59" t="s">
        <v>328</v>
      </c>
      <c r="Z4126" s="83">
        <v>45980</v>
      </c>
    </row>
    <row r="4127" spans="1:26" ht="12.75" x14ac:dyDescent="0.35">
      <c r="A412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4127" s="181" t="str">
        <f>IF(All_Opps[[#This Row],[WeekMod]]&lt;&gt;"",CONCATENATE(All_Opps[[#This Row],[Opp Year]],"-",TEXT(All_Opps[[#This Row],[WeekMod]],"00#")),"")</f>
        <v>2026-047</v>
      </c>
      <c r="C412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4127" s="181" t="str">
        <f>CONCATENATE(All_Opps[[#This Row],[Opp Year]],"-",TEXT(All_Opps[[#This Row],[Week]],"00#"))</f>
        <v>2026-047</v>
      </c>
      <c r="E4127" s="181">
        <f>IFERROR(VALUE(RIGHT(All_Opps[[#This Row],[Opportunity Name]],2)),"")</f>
        <v>2</v>
      </c>
      <c r="F4127" s="181">
        <f>IFERROR(("20"&amp;LEFT(All_Opps[[#This Row],[Opportunity Name]],2))*1,"")</f>
        <v>2026</v>
      </c>
      <c r="G4127" s="181" t="str">
        <f>MID(All_Opps[[#This Row],[Opportunity Name]],3,2)</f>
        <v>09</v>
      </c>
      <c r="H4127" s="181" t="str">
        <f>LEFT(All_Opps[[#This Row],[Opportunity Name]],7)</f>
        <v>2609 So</v>
      </c>
      <c r="I4127" s="181" t="str" cm="1">
        <f t="array" ref="I41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27" s="181" t="str">
        <f>YEAR(All_Opps[[#This Row],[Close_Date]])&amp;"-"&amp;TEXT(MONTH(All_Opps[[#This Row],[Close_Date]]),"00")</f>
        <v>2025-11</v>
      </c>
      <c r="K4127" s="182">
        <f>All_Opps[[#This Row],[Created Date2]]*1</f>
        <v>45949</v>
      </c>
      <c r="L4127" s="183">
        <f>YEAR(All_Opps[[#This Row],[Created_Date]])</f>
        <v>2025</v>
      </c>
      <c r="M4127" s="184">
        <f>WEEKNUM(All_Opps[[#This Row],[Created_Date]],16)</f>
        <v>43</v>
      </c>
      <c r="N4127" s="182">
        <f>All_Opps[[#This Row],[Close Date]]*1</f>
        <v>45977</v>
      </c>
      <c r="O4127" s="185">
        <f>YEAR(All_Opps[[#This Row],[Close_Date]])</f>
        <v>2025</v>
      </c>
      <c r="P4127" s="183">
        <f>MONTH(All_Opps[[#This Row],[Close Date]])</f>
        <v>11</v>
      </c>
      <c r="Q4127" s="181">
        <f>WEEKNUM(All_Opps[[#This Row],[Close Date]],1)</f>
        <v>47</v>
      </c>
      <c r="R412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27" s="4" t="s">
        <v>8565</v>
      </c>
      <c r="T4127" s="4" t="s">
        <v>8566</v>
      </c>
      <c r="U4127" s="68">
        <v>45977</v>
      </c>
      <c r="V4127" s="347" t="s">
        <v>18</v>
      </c>
      <c r="W4127" s="341">
        <v>80838</v>
      </c>
      <c r="X4127" s="4" t="s">
        <v>161</v>
      </c>
      <c r="Y4127" s="4" t="s">
        <v>1285</v>
      </c>
      <c r="Z4127" s="68">
        <v>45949</v>
      </c>
    </row>
    <row r="4128" spans="1:26" ht="12.75" x14ac:dyDescent="0.35">
      <c r="A4128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128" s="181" t="str">
        <f>IF(All_Opps[[#This Row],[WeekMod]]&lt;&gt;"",CONCATENATE(All_Opps[[#This Row],[Opp Year]],"-",TEXT(All_Opps[[#This Row],[WeekMod]],"00#")),"")</f>
        <v/>
      </c>
      <c r="C412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4128" s="181" t="str">
        <f>CONCATENATE(All_Opps[[#This Row],[Opp Year]],"-",TEXT(All_Opps[[#This Row],[Week]],"00#"))</f>
        <v>2027-001</v>
      </c>
      <c r="E4128" s="181">
        <f>IFERROR(VALUE(RIGHT(All_Opps[[#This Row],[Opportunity Name]],2)),"")</f>
        <v>2</v>
      </c>
      <c r="F4128" s="181">
        <f>IFERROR(("20"&amp;LEFT(All_Opps[[#This Row],[Opportunity Name]],2))*1,"")</f>
        <v>2027</v>
      </c>
      <c r="G4128" s="181" t="str">
        <f>MID(All_Opps[[#This Row],[Opportunity Name]],3,2)</f>
        <v>08</v>
      </c>
      <c r="H4128" s="181" t="str">
        <f>LEFT(All_Opps[[#This Row],[Opportunity Name]],7)</f>
        <v>2708-03</v>
      </c>
      <c r="I4128" s="181" t="str" cm="1">
        <f t="array" ref="I41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28" s="181" t="str">
        <f>YEAR(All_Opps[[#This Row],[Close_Date]])&amp;"-"&amp;TEXT(MONTH(All_Opps[[#This Row],[Close_Date]]),"00")</f>
        <v>2025-12</v>
      </c>
      <c r="K4128" s="182">
        <f>All_Opps[[#This Row],[Created Date2]]*1</f>
        <v>45994</v>
      </c>
      <c r="L4128" s="183">
        <f>YEAR(All_Opps[[#This Row],[Created_Date]])</f>
        <v>2025</v>
      </c>
      <c r="M4128" s="184">
        <f>WEEKNUM(All_Opps[[#This Row],[Created_Date]],16)</f>
        <v>49</v>
      </c>
      <c r="N4128" s="182">
        <f>All_Opps[[#This Row],[Close Date]]*1</f>
        <v>45997</v>
      </c>
      <c r="O4128" s="185">
        <f>YEAR(All_Opps[[#This Row],[Close_Date]])</f>
        <v>2025</v>
      </c>
      <c r="P4128" s="183">
        <f>MONTH(All_Opps[[#This Row],[Close Date]])</f>
        <v>12</v>
      </c>
      <c r="Q4128" s="181">
        <f>WEEKNUM(All_Opps[[#This Row],[Close Date]],1)</f>
        <v>49</v>
      </c>
      <c r="R412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606</v>
      </c>
      <c r="S4128" s="5" t="s">
        <v>8567</v>
      </c>
      <c r="T4128" s="5" t="s">
        <v>8568</v>
      </c>
      <c r="U4128" s="14">
        <v>45997</v>
      </c>
      <c r="V4128" s="360" t="s">
        <v>19</v>
      </c>
      <c r="W4128" s="343">
        <v>128679</v>
      </c>
      <c r="X4128" s="5" t="s">
        <v>5</v>
      </c>
      <c r="Y4128" s="4" t="s">
        <v>1285</v>
      </c>
      <c r="Z4128" s="68">
        <v>45994</v>
      </c>
    </row>
    <row r="4129" spans="1:26" ht="12.75" x14ac:dyDescent="0.35">
      <c r="A4129" s="29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4129" s="296" t="str">
        <f>IF(All_Opps[[#This Row],[WeekMod]]&lt;&gt;"",CONCATENATE(All_Opps[[#This Row],[Opp Year]],"-",TEXT(All_Opps[[#This Row],[WeekMod]],"00#")),"")</f>
        <v>2026-053</v>
      </c>
      <c r="C4129" s="29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4129" s="296" t="str">
        <f>CONCATENATE(All_Opps[[#This Row],[Opp Year]],"-",TEXT(All_Opps[[#This Row],[Week]],"00#"))</f>
        <v>2026-053</v>
      </c>
      <c r="E4129" s="296">
        <f>IFERROR(VALUE(RIGHT(All_Opps[[#This Row],[Opportunity Name]],2)),"")</f>
        <v>2</v>
      </c>
      <c r="F4129" s="296">
        <f>IFERROR(("20"&amp;LEFT(All_Opps[[#This Row],[Opportunity Name]],2))*1,"")</f>
        <v>2026</v>
      </c>
      <c r="G4129" s="296" t="str">
        <f>MID(All_Opps[[#This Row],[Opportunity Name]],3,2)</f>
        <v>08</v>
      </c>
      <c r="H4129" s="296" t="str">
        <f>LEFT(All_Opps[[#This Row],[Opportunity Name]],7)</f>
        <v>2608-14</v>
      </c>
      <c r="I4129" s="296" t="str" cm="1">
        <f t="array" ref="I41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29" s="296" t="str">
        <f>YEAR(All_Opps[[#This Row],[Close_Date]])&amp;"-"&amp;TEXT(MONTH(All_Opps[[#This Row],[Close_Date]]),"00")</f>
        <v>2026-01</v>
      </c>
      <c r="K4129" s="297">
        <f>All_Opps[[#This Row],[Created Date2]]*1</f>
        <v>46005</v>
      </c>
      <c r="L4129" s="298">
        <f>YEAR(All_Opps[[#This Row],[Created_Date]])</f>
        <v>2025</v>
      </c>
      <c r="M4129" s="299">
        <f>WEEKNUM(All_Opps[[#This Row],[Created_Date]],16)</f>
        <v>51</v>
      </c>
      <c r="N4129" s="297">
        <f>All_Opps[[#This Row],[Close Date]]*1</f>
        <v>46025</v>
      </c>
      <c r="O4129" s="300">
        <f>YEAR(All_Opps[[#This Row],[Close_Date]])</f>
        <v>2026</v>
      </c>
      <c r="P4129" s="298">
        <f>MONTH(All_Opps[[#This Row],[Close Date]])</f>
        <v>1</v>
      </c>
      <c r="Q4129" s="296">
        <f>WEEKNUM(All_Opps[[#This Row],[Close Date]],1)</f>
        <v>1</v>
      </c>
      <c r="R4129" s="29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230</v>
      </c>
      <c r="S4129" s="37" t="s">
        <v>8569</v>
      </c>
      <c r="T4129" s="37" t="s">
        <v>8570</v>
      </c>
      <c r="U4129" s="78">
        <v>46025</v>
      </c>
      <c r="V4129" s="372" t="s">
        <v>19</v>
      </c>
      <c r="W4129" s="38">
        <v>120581</v>
      </c>
      <c r="X4129" s="37" t="s">
        <v>6</v>
      </c>
      <c r="Y4129" s="37" t="s">
        <v>328</v>
      </c>
      <c r="Z4129" s="78">
        <v>46005</v>
      </c>
    </row>
    <row r="4130" spans="1:26" ht="12.75" x14ac:dyDescent="0.35">
      <c r="A413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4130" s="181" t="str">
        <f>IF(All_Opps[[#This Row],[WeekMod]]&lt;&gt;"",CONCATENATE(All_Opps[[#This Row],[Opp Year]],"-",TEXT(All_Opps[[#This Row],[WeekMod]],"00#")),"")</f>
        <v>2026-048</v>
      </c>
      <c r="C413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4130" s="181" t="str">
        <f>CONCATENATE(All_Opps[[#This Row],[Opp Year]],"-",TEXT(All_Opps[[#This Row],[Week]],"00#"))</f>
        <v>2026-048</v>
      </c>
      <c r="E4130" s="181">
        <f>IFERROR(VALUE(RIGHT(All_Opps[[#This Row],[Opportunity Name]],2)),"")</f>
        <v>2</v>
      </c>
      <c r="F4130" s="181">
        <f>IFERROR(("20"&amp;LEFT(All_Opps[[#This Row],[Opportunity Name]],2))*1,"")</f>
        <v>2026</v>
      </c>
      <c r="G4130" s="181" t="str">
        <f>MID(All_Opps[[#This Row],[Opportunity Name]],3,2)</f>
        <v>10</v>
      </c>
      <c r="H4130" s="181" t="str">
        <f>LEFT(All_Opps[[#This Row],[Opportunity Name]],7)</f>
        <v>2610-02</v>
      </c>
      <c r="I4130" s="181" t="str" cm="1">
        <f t="array" ref="I41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30" s="181" t="str">
        <f>YEAR(All_Opps[[#This Row],[Close_Date]])&amp;"-"&amp;TEXT(MONTH(All_Opps[[#This Row],[Close_Date]]),"00")</f>
        <v>2025-11</v>
      </c>
      <c r="K4130" s="182">
        <f>All_Opps[[#This Row],[Created Date2]]*1</f>
        <v>45925</v>
      </c>
      <c r="L4130" s="183">
        <f>YEAR(All_Opps[[#This Row],[Created_Date]])</f>
        <v>2025</v>
      </c>
      <c r="M4130" s="184">
        <f>WEEKNUM(All_Opps[[#This Row],[Created_Date]],16)</f>
        <v>39</v>
      </c>
      <c r="N4130" s="182">
        <f>All_Opps[[#This Row],[Close Date]]*1</f>
        <v>45984</v>
      </c>
      <c r="O4130" s="185">
        <f>YEAR(All_Opps[[#This Row],[Close_Date]])</f>
        <v>2025</v>
      </c>
      <c r="P4130" s="183">
        <f>MONTH(All_Opps[[#This Row],[Close Date]])</f>
        <v>11</v>
      </c>
      <c r="Q4130" s="181">
        <f>WEEKNUM(All_Opps[[#This Row],[Close Date]],1)</f>
        <v>48</v>
      </c>
      <c r="R413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371</v>
      </c>
      <c r="S4130" s="5" t="s">
        <v>8571</v>
      </c>
      <c r="T4130" s="5" t="s">
        <v>8572</v>
      </c>
      <c r="U4130" s="14">
        <v>45984</v>
      </c>
      <c r="V4130" s="360" t="s">
        <v>19</v>
      </c>
      <c r="W4130" s="343">
        <v>53835</v>
      </c>
      <c r="X4130" s="5" t="s">
        <v>29</v>
      </c>
      <c r="Y4130" s="4" t="s">
        <v>7108</v>
      </c>
      <c r="Z4130" s="68">
        <v>45925</v>
      </c>
    </row>
    <row r="4131" spans="1:26" ht="12.75" x14ac:dyDescent="0.35">
      <c r="A413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4131" s="181" t="str">
        <f>IF(All_Opps[[#This Row],[WeekMod]]&lt;&gt;"",CONCATENATE(All_Opps[[#This Row],[Opp Year]],"-",TEXT(All_Opps[[#This Row],[WeekMod]],"00#")),"")</f>
        <v>2026-050</v>
      </c>
      <c r="C413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4131" s="181" t="str">
        <f>CONCATENATE(All_Opps[[#This Row],[Opp Year]],"-",TEXT(All_Opps[[#This Row],[Week]],"00#"))</f>
        <v>2026-050</v>
      </c>
      <c r="E4131" s="181">
        <f>IFERROR(VALUE(RIGHT(All_Opps[[#This Row],[Opportunity Name]],2)),"")</f>
        <v>12</v>
      </c>
      <c r="F4131" s="181">
        <f>IFERROR(("20"&amp;LEFT(All_Opps[[#This Row],[Opportunity Name]],2))*1,"")</f>
        <v>2026</v>
      </c>
      <c r="G4131" s="181" t="str">
        <f>MID(All_Opps[[#This Row],[Opportunity Name]],3,2)</f>
        <v>12</v>
      </c>
      <c r="H4131" s="181" t="str">
        <f>LEFT(All_Opps[[#This Row],[Opportunity Name]],7)</f>
        <v>2612 Vi</v>
      </c>
      <c r="I4131" s="181" t="str" cm="1">
        <f t="array" ref="I41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31" s="181" t="str">
        <f>YEAR(All_Opps[[#This Row],[Close_Date]])&amp;"-"&amp;TEXT(MONTH(All_Opps[[#This Row],[Close_Date]]),"00")</f>
        <v>2025-12</v>
      </c>
      <c r="K4131" s="182">
        <f>All_Opps[[#This Row],[Created Date2]]*1</f>
        <v>45980</v>
      </c>
      <c r="L4131" s="183">
        <f>YEAR(All_Opps[[#This Row],[Created_Date]])</f>
        <v>2025</v>
      </c>
      <c r="M4131" s="184">
        <f>WEEKNUM(All_Opps[[#This Row],[Created_Date]],16)</f>
        <v>47</v>
      </c>
      <c r="N4131" s="182">
        <f>All_Opps[[#This Row],[Close Date]]*1</f>
        <v>46004</v>
      </c>
      <c r="O4131" s="185">
        <f>YEAR(All_Opps[[#This Row],[Close_Date]])</f>
        <v>2025</v>
      </c>
      <c r="P4131" s="183">
        <f>MONTH(All_Opps[[#This Row],[Close Date]])</f>
        <v>12</v>
      </c>
      <c r="Q4131" s="181">
        <f>WEEKNUM(All_Opps[[#This Row],[Close Date]],1)</f>
        <v>50</v>
      </c>
      <c r="R413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31" s="4" t="s">
        <v>8573</v>
      </c>
      <c r="T4131" s="4" t="s">
        <v>8574</v>
      </c>
      <c r="U4131" s="68">
        <v>46004</v>
      </c>
      <c r="V4131" s="347" t="s">
        <v>18</v>
      </c>
      <c r="W4131" s="9">
        <v>143247</v>
      </c>
      <c r="X4131" s="4" t="s">
        <v>11</v>
      </c>
      <c r="Y4131" s="4" t="s">
        <v>328</v>
      </c>
      <c r="Z4131" s="68">
        <v>45980</v>
      </c>
    </row>
    <row r="4132" spans="1:26" ht="12.75" x14ac:dyDescent="0.35">
      <c r="A413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4132" s="181" t="str">
        <f>IF(All_Opps[[#This Row],[WeekMod]]&lt;&gt;"",CONCATENATE(All_Opps[[#This Row],[Opp Year]],"-",TEXT(All_Opps[[#This Row],[WeekMod]],"00#")),"")</f>
        <v>2026-053</v>
      </c>
      <c r="C413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4132" s="181" t="str">
        <f>CONCATENATE(All_Opps[[#This Row],[Opp Year]],"-",TEXT(All_Opps[[#This Row],[Week]],"00#"))</f>
        <v>2026-053</v>
      </c>
      <c r="E4132" s="181">
        <f>IFERROR(VALUE(RIGHT(All_Opps[[#This Row],[Opportunity Name]],2)),"")</f>
        <v>3</v>
      </c>
      <c r="F4132" s="181">
        <f>IFERROR(("20"&amp;LEFT(All_Opps[[#This Row],[Opportunity Name]],2))*1,"")</f>
        <v>2026</v>
      </c>
      <c r="G4132" s="181" t="str">
        <f>MID(All_Opps[[#This Row],[Opportunity Name]],3,2)</f>
        <v>05</v>
      </c>
      <c r="H4132" s="181" t="str">
        <f>LEFT(All_Opps[[#This Row],[Opportunity Name]],7)</f>
        <v>2605-18</v>
      </c>
      <c r="I4132" s="181" t="str" cm="1">
        <f t="array" ref="I41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32" s="181" t="str">
        <f>YEAR(All_Opps[[#This Row],[Close_Date]])&amp;"-"&amp;TEXT(MONTH(All_Opps[[#This Row],[Close_Date]]),"00")</f>
        <v>2025-12</v>
      </c>
      <c r="K4132" s="182">
        <f>All_Opps[[#This Row],[Created Date2]]*1</f>
        <v>46019</v>
      </c>
      <c r="L4132" s="183">
        <f>YEAR(All_Opps[[#This Row],[Created_Date]])</f>
        <v>2025</v>
      </c>
      <c r="M4132" s="184">
        <f>WEEKNUM(All_Opps[[#This Row],[Created_Date]],16)</f>
        <v>53</v>
      </c>
      <c r="N4132" s="182">
        <f>All_Opps[[#This Row],[Close Date]]*1</f>
        <v>46022</v>
      </c>
      <c r="O4132" s="185">
        <f>YEAR(All_Opps[[#This Row],[Close_Date]])</f>
        <v>2025</v>
      </c>
      <c r="P4132" s="183">
        <f>MONTH(All_Opps[[#This Row],[Close Date]])</f>
        <v>12</v>
      </c>
      <c r="Q4132" s="181">
        <f>WEEKNUM(All_Opps[[#This Row],[Close Date]],1)</f>
        <v>53</v>
      </c>
      <c r="R413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124</v>
      </c>
      <c r="S4132" s="5" t="s">
        <v>8575</v>
      </c>
      <c r="T4132" s="5" t="s">
        <v>8576</v>
      </c>
      <c r="U4132" s="14">
        <v>46022</v>
      </c>
      <c r="V4132" s="360" t="s">
        <v>19</v>
      </c>
      <c r="W4132" s="343">
        <v>118964</v>
      </c>
      <c r="X4132" s="5" t="s">
        <v>11</v>
      </c>
      <c r="Y4132" s="4" t="s">
        <v>7108</v>
      </c>
      <c r="Z4132" s="68">
        <v>46019</v>
      </c>
    </row>
    <row r="4133" spans="1:26" ht="12.75" x14ac:dyDescent="0.35">
      <c r="A413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4133" s="181" t="str">
        <f>IF(All_Opps[[#This Row],[WeekMod]]&lt;&gt;"",CONCATENATE(All_Opps[[#This Row],[Opp Year]],"-",TEXT(All_Opps[[#This Row],[WeekMod]],"00#")),"")</f>
        <v>2026-051</v>
      </c>
      <c r="C413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4133" s="181" t="str">
        <f>CONCATENATE(All_Opps[[#This Row],[Opp Year]],"-",TEXT(All_Opps[[#This Row],[Week]],"00#"))</f>
        <v>2026-051</v>
      </c>
      <c r="E4133" s="181">
        <f>IFERROR(VALUE(RIGHT(All_Opps[[#This Row],[Opportunity Name]],2)),"")</f>
        <v>4</v>
      </c>
      <c r="F4133" s="181">
        <f>IFERROR(("20"&amp;LEFT(All_Opps[[#This Row],[Opportunity Name]],2))*1,"")</f>
        <v>2026</v>
      </c>
      <c r="G4133" s="181" t="str">
        <f>MID(All_Opps[[#This Row],[Opportunity Name]],3,2)</f>
        <v>12</v>
      </c>
      <c r="H4133" s="181" t="str">
        <f>LEFT(All_Opps[[#This Row],[Opportunity Name]],7)</f>
        <v>2612-05</v>
      </c>
      <c r="I4133" s="181" t="str" cm="1">
        <f t="array" ref="I41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33" s="181" t="str">
        <f>YEAR(All_Opps[[#This Row],[Close_Date]])&amp;"-"&amp;TEXT(MONTH(All_Opps[[#This Row],[Close_Date]]),"00")</f>
        <v>2025-12</v>
      </c>
      <c r="K4133" s="182">
        <f>All_Opps[[#This Row],[Created Date2]]*1</f>
        <v>45969</v>
      </c>
      <c r="L4133" s="183">
        <f>YEAR(All_Opps[[#This Row],[Created_Date]])</f>
        <v>2025</v>
      </c>
      <c r="M4133" s="184">
        <f>WEEKNUM(All_Opps[[#This Row],[Created_Date]],16)</f>
        <v>46</v>
      </c>
      <c r="N4133" s="182">
        <f>All_Opps[[#This Row],[Close Date]]*1</f>
        <v>46009</v>
      </c>
      <c r="O4133" s="185">
        <f>YEAR(All_Opps[[#This Row],[Close_Date]])</f>
        <v>2025</v>
      </c>
      <c r="P4133" s="183">
        <f>MONTH(All_Opps[[#This Row],[Close Date]])</f>
        <v>12</v>
      </c>
      <c r="Q4133" s="181">
        <f>WEEKNUM(All_Opps[[#This Row],[Close Date]],1)</f>
        <v>51</v>
      </c>
      <c r="R413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388</v>
      </c>
      <c r="S4133" s="5" t="s">
        <v>8577</v>
      </c>
      <c r="T4133" s="5" t="s">
        <v>8578</v>
      </c>
      <c r="U4133" s="14">
        <v>46009</v>
      </c>
      <c r="V4133" s="360" t="s">
        <v>19</v>
      </c>
      <c r="W4133" s="343">
        <v>96545</v>
      </c>
      <c r="X4133" s="5" t="s">
        <v>15</v>
      </c>
      <c r="Y4133" s="4" t="s">
        <v>328</v>
      </c>
      <c r="Z4133" s="68">
        <v>45969</v>
      </c>
    </row>
    <row r="4134" spans="1:26" ht="12.75" x14ac:dyDescent="0.35">
      <c r="A413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4134" s="181" t="str">
        <f>IF(All_Opps[[#This Row],[WeekMod]]&lt;&gt;"",CONCATENATE(All_Opps[[#This Row],[Opp Year]],"-",TEXT(All_Opps[[#This Row],[WeekMod]],"00#")),"")</f>
        <v>2026-051</v>
      </c>
      <c r="C413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4134" s="181" t="str">
        <f>CONCATENATE(All_Opps[[#This Row],[Opp Year]],"-",TEXT(All_Opps[[#This Row],[Week]],"00#"))</f>
        <v>2026-051</v>
      </c>
      <c r="E4134" s="181">
        <f>IFERROR(VALUE(RIGHT(All_Opps[[#This Row],[Opportunity Name]],2)),"")</f>
        <v>4</v>
      </c>
      <c r="F4134" s="181">
        <f>IFERROR(("20"&amp;LEFT(All_Opps[[#This Row],[Opportunity Name]],2))*1,"")</f>
        <v>2026</v>
      </c>
      <c r="G4134" s="181" t="str">
        <f>MID(All_Opps[[#This Row],[Opportunity Name]],3,2)</f>
        <v>06</v>
      </c>
      <c r="H4134" s="181" t="str">
        <f>LEFT(All_Opps[[#This Row],[Opportunity Name]],7)</f>
        <v>2606 La</v>
      </c>
      <c r="I4134" s="181" t="str" cm="1">
        <f t="array" ref="I41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34" s="181" t="str">
        <f>YEAR(All_Opps[[#This Row],[Close_Date]])&amp;"-"&amp;TEXT(MONTH(All_Opps[[#This Row],[Close_Date]]),"00")</f>
        <v>2025-12</v>
      </c>
      <c r="K4134" s="182">
        <f>All_Opps[[#This Row],[Created Date2]]*1</f>
        <v>45991</v>
      </c>
      <c r="L4134" s="183">
        <f>YEAR(All_Opps[[#This Row],[Created_Date]])</f>
        <v>2025</v>
      </c>
      <c r="M4134" s="184">
        <f>WEEKNUM(All_Opps[[#This Row],[Created_Date]],16)</f>
        <v>49</v>
      </c>
      <c r="N4134" s="182">
        <f>All_Opps[[#This Row],[Close Date]]*1</f>
        <v>46011</v>
      </c>
      <c r="O4134" s="185">
        <f>YEAR(All_Opps[[#This Row],[Close_Date]])</f>
        <v>2025</v>
      </c>
      <c r="P4134" s="183">
        <f>MONTH(All_Opps[[#This Row],[Close Date]])</f>
        <v>12</v>
      </c>
      <c r="Q4134" s="181">
        <f>WEEKNUM(All_Opps[[#This Row],[Close Date]],1)</f>
        <v>51</v>
      </c>
      <c r="R413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34" s="5" t="s">
        <v>8579</v>
      </c>
      <c r="T4134" s="5" t="s">
        <v>8580</v>
      </c>
      <c r="U4134" s="14">
        <v>46011</v>
      </c>
      <c r="V4134" s="360" t="s">
        <v>18</v>
      </c>
      <c r="W4134" s="343">
        <v>91406</v>
      </c>
      <c r="X4134" s="5" t="s">
        <v>5</v>
      </c>
      <c r="Y4134" s="4" t="s">
        <v>328</v>
      </c>
      <c r="Z4134" s="68">
        <v>45991</v>
      </c>
    </row>
    <row r="4135" spans="1:26" ht="12.75" x14ac:dyDescent="0.35">
      <c r="A4135" s="18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4135" s="186" t="str">
        <f>IF(All_Opps[[#This Row],[WeekMod]]&lt;&gt;"",CONCATENATE(All_Opps[[#This Row],[Opp Year]],"-",TEXT(All_Opps[[#This Row],[WeekMod]],"00#")),"")</f>
        <v>2026-050</v>
      </c>
      <c r="C4135" s="18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4135" s="186" t="str">
        <f>CONCATENATE(All_Opps[[#This Row],[Opp Year]],"-",TEXT(All_Opps[[#This Row],[Week]],"00#"))</f>
        <v>2026-050</v>
      </c>
      <c r="E4135" s="186">
        <f>IFERROR(VALUE(RIGHT(All_Opps[[#This Row],[Opportunity Name]],2)),"")</f>
        <v>5</v>
      </c>
      <c r="F4135" s="186">
        <f>IFERROR(("20"&amp;LEFT(All_Opps[[#This Row],[Opportunity Name]],2))*1,"")</f>
        <v>2026</v>
      </c>
      <c r="G4135" s="186" t="str">
        <f>MID(All_Opps[[#This Row],[Opportunity Name]],3,2)</f>
        <v>07</v>
      </c>
      <c r="H4135" s="186" t="str">
        <f>LEFT(All_Opps[[#This Row],[Opportunity Name]],7)</f>
        <v>2607 Du</v>
      </c>
      <c r="I4135" s="186" t="str" cm="1">
        <f t="array" ref="I41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35" s="186" t="str">
        <f>YEAR(All_Opps[[#This Row],[Close_Date]])&amp;"-"&amp;TEXT(MONTH(All_Opps[[#This Row],[Close_Date]]),"00")</f>
        <v>2025-12</v>
      </c>
      <c r="K4135" s="187">
        <f>All_Opps[[#This Row],[Created Date2]]*1</f>
        <v>45988</v>
      </c>
      <c r="L4135" s="188">
        <f>YEAR(All_Opps[[#This Row],[Created_Date]])</f>
        <v>2025</v>
      </c>
      <c r="M4135" s="189">
        <f>WEEKNUM(All_Opps[[#This Row],[Created_Date]],16)</f>
        <v>48</v>
      </c>
      <c r="N4135" s="187">
        <f>All_Opps[[#This Row],[Close Date]]*1</f>
        <v>45999</v>
      </c>
      <c r="O4135" s="190">
        <f>YEAR(All_Opps[[#This Row],[Close_Date]])</f>
        <v>2025</v>
      </c>
      <c r="P4135" s="188">
        <f>MONTH(All_Opps[[#This Row],[Close Date]])</f>
        <v>12</v>
      </c>
      <c r="Q4135" s="186">
        <f>WEEKNUM(All_Opps[[#This Row],[Close Date]],1)</f>
        <v>50</v>
      </c>
      <c r="R4135" s="18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35" s="63" t="s">
        <v>8581</v>
      </c>
      <c r="T4135" s="63" t="s">
        <v>8582</v>
      </c>
      <c r="U4135" s="84">
        <v>45999</v>
      </c>
      <c r="V4135" s="348" t="s">
        <v>18</v>
      </c>
      <c r="W4135" s="64">
        <v>93934</v>
      </c>
      <c r="X4135" s="63" t="s">
        <v>13</v>
      </c>
      <c r="Y4135" s="63" t="s">
        <v>328</v>
      </c>
      <c r="Z4135" s="84">
        <v>45988</v>
      </c>
    </row>
    <row r="4136" spans="1:26" ht="12.75" x14ac:dyDescent="0.35">
      <c r="A4136" s="18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4136" s="186" t="str">
        <f>IF(All_Opps[[#This Row],[WeekMod]]&lt;&gt;"",CONCATENATE(All_Opps[[#This Row],[Opp Year]],"-",TEXT(All_Opps[[#This Row],[WeekMod]],"00#")),"")</f>
        <v>2026-052</v>
      </c>
      <c r="C4136" s="18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4136" s="186" t="str">
        <f>CONCATENATE(All_Opps[[#This Row],[Opp Year]],"-",TEXT(All_Opps[[#This Row],[Week]],"00#"))</f>
        <v>2026-052</v>
      </c>
      <c r="E4136" s="186">
        <f>IFERROR(VALUE(RIGHT(All_Opps[[#This Row],[Opportunity Name]],2)),"")</f>
        <v>8</v>
      </c>
      <c r="F4136" s="186">
        <f>IFERROR(("20"&amp;LEFT(All_Opps[[#This Row],[Opportunity Name]],2))*1,"")</f>
        <v>2026</v>
      </c>
      <c r="G4136" s="186" t="str">
        <f>MID(All_Opps[[#This Row],[Opportunity Name]],3,2)</f>
        <v>07</v>
      </c>
      <c r="H4136" s="186" t="str">
        <f>LEFT(All_Opps[[#This Row],[Opportunity Name]],7)</f>
        <v>2607 Vi</v>
      </c>
      <c r="I4136" s="186" t="str" cm="1">
        <f t="array" ref="I41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36" s="186" t="str">
        <f>YEAR(All_Opps[[#This Row],[Close_Date]])&amp;"-"&amp;TEXT(MONTH(All_Opps[[#This Row],[Close_Date]]),"00")</f>
        <v>2025-12</v>
      </c>
      <c r="K4136" s="187">
        <f>All_Opps[[#This Row],[Created Date2]]*1</f>
        <v>45986</v>
      </c>
      <c r="L4136" s="188">
        <f>YEAR(All_Opps[[#This Row],[Created_Date]])</f>
        <v>2025</v>
      </c>
      <c r="M4136" s="189">
        <f>WEEKNUM(All_Opps[[#This Row],[Created_Date]],16)</f>
        <v>48</v>
      </c>
      <c r="N4136" s="187">
        <f>All_Opps[[#This Row],[Close Date]]*1</f>
        <v>46014</v>
      </c>
      <c r="O4136" s="190">
        <f>YEAR(All_Opps[[#This Row],[Close_Date]])</f>
        <v>2025</v>
      </c>
      <c r="P4136" s="188">
        <f>MONTH(All_Opps[[#This Row],[Close Date]])</f>
        <v>12</v>
      </c>
      <c r="Q4136" s="186">
        <f>WEEKNUM(All_Opps[[#This Row],[Close Date]],1)</f>
        <v>52</v>
      </c>
      <c r="R4136" s="18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36" s="63" t="s">
        <v>8583</v>
      </c>
      <c r="T4136" s="63" t="s">
        <v>8584</v>
      </c>
      <c r="U4136" s="84">
        <v>46014</v>
      </c>
      <c r="V4136" s="348" t="s">
        <v>18</v>
      </c>
      <c r="W4136" s="64">
        <v>220752</v>
      </c>
      <c r="X4136" s="63" t="s">
        <v>159</v>
      </c>
      <c r="Y4136" s="63" t="s">
        <v>1285</v>
      </c>
      <c r="Z4136" s="84">
        <v>45986</v>
      </c>
    </row>
    <row r="4137" spans="1:26" ht="12.75" x14ac:dyDescent="0.35">
      <c r="A4137" s="18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48</v>
      </c>
      <c r="B4137" s="186" t="str">
        <f>IF(All_Opps[[#This Row],[WeekMod]]&lt;&gt;"",CONCATENATE(All_Opps[[#This Row],[Opp Year]],"-",TEXT(All_Opps[[#This Row],[WeekMod]],"00#")),"")</f>
        <v>2026-048</v>
      </c>
      <c r="C4137" s="18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48</v>
      </c>
      <c r="D4137" s="186" t="str">
        <f>CONCATENATE(All_Opps[[#This Row],[Opp Year]],"-",TEXT(All_Opps[[#This Row],[Week]],"00#"))</f>
        <v>2026-048</v>
      </c>
      <c r="E4137" s="186">
        <f>IFERROR(VALUE(RIGHT(All_Opps[[#This Row],[Opportunity Name]],2)),"")</f>
        <v>2</v>
      </c>
      <c r="F4137" s="186">
        <f>IFERROR(("20"&amp;LEFT(All_Opps[[#This Row],[Opportunity Name]],2))*1,"")</f>
        <v>2026</v>
      </c>
      <c r="G4137" s="186" t="str">
        <f>MID(All_Opps[[#This Row],[Opportunity Name]],3,2)</f>
        <v>09</v>
      </c>
      <c r="H4137" s="186" t="str">
        <f>LEFT(All_Opps[[#This Row],[Opportunity Name]],7)</f>
        <v>2609 La</v>
      </c>
      <c r="I4137" s="186" t="str" cm="1">
        <f t="array" ref="I41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37" s="186" t="str">
        <f>YEAR(All_Opps[[#This Row],[Close_Date]])&amp;"-"&amp;TEXT(MONTH(All_Opps[[#This Row],[Close_Date]]),"00")</f>
        <v>2025-11</v>
      </c>
      <c r="K4137" s="187">
        <f>All_Opps[[#This Row],[Created Date2]]*1</f>
        <v>45974</v>
      </c>
      <c r="L4137" s="188">
        <f>YEAR(All_Opps[[#This Row],[Created_Date]])</f>
        <v>2025</v>
      </c>
      <c r="M4137" s="189">
        <f>WEEKNUM(All_Opps[[#This Row],[Created_Date]],16)</f>
        <v>46</v>
      </c>
      <c r="N4137" s="187">
        <f>All_Opps[[#This Row],[Close Date]]*1</f>
        <v>45988</v>
      </c>
      <c r="O4137" s="190">
        <f>YEAR(All_Opps[[#This Row],[Close_Date]])</f>
        <v>2025</v>
      </c>
      <c r="P4137" s="188">
        <f>MONTH(All_Opps[[#This Row],[Close Date]])</f>
        <v>11</v>
      </c>
      <c r="Q4137" s="186">
        <f>WEEKNUM(All_Opps[[#This Row],[Close Date]],1)</f>
        <v>48</v>
      </c>
      <c r="R4137" s="18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37" s="63" t="s">
        <v>8585</v>
      </c>
      <c r="T4137" s="63" t="s">
        <v>8586</v>
      </c>
      <c r="U4137" s="84">
        <v>45988</v>
      </c>
      <c r="V4137" s="348" t="s">
        <v>18</v>
      </c>
      <c r="W4137" s="64">
        <v>55917</v>
      </c>
      <c r="X4137" s="63" t="s">
        <v>6</v>
      </c>
      <c r="Y4137" s="63" t="s">
        <v>1285</v>
      </c>
      <c r="Z4137" s="84">
        <v>45974</v>
      </c>
    </row>
    <row r="4138" spans="1:26" ht="12.75" x14ac:dyDescent="0.35">
      <c r="A4138" s="18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4138" s="186" t="str">
        <f>IF(All_Opps[[#This Row],[WeekMod]]&lt;&gt;"",CONCATENATE(All_Opps[[#This Row],[Opp Year]],"-",TEXT(All_Opps[[#This Row],[WeekMod]],"00#")),"")</f>
        <v>2026-049</v>
      </c>
      <c r="C4138" s="18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4138" s="186" t="str">
        <f>CONCATENATE(All_Opps[[#This Row],[Opp Year]],"-",TEXT(All_Opps[[#This Row],[Week]],"00#"))</f>
        <v>2026-049</v>
      </c>
      <c r="E4138" s="186">
        <f>IFERROR(VALUE(RIGHT(All_Opps[[#This Row],[Opportunity Name]],2)),"")</f>
        <v>2</v>
      </c>
      <c r="F4138" s="186">
        <f>IFERROR(("20"&amp;LEFT(All_Opps[[#This Row],[Opportunity Name]],2))*1,"")</f>
        <v>2026</v>
      </c>
      <c r="G4138" s="186" t="str">
        <f>MID(All_Opps[[#This Row],[Opportunity Name]],3,2)</f>
        <v>10</v>
      </c>
      <c r="H4138" s="186" t="str">
        <f>LEFT(All_Opps[[#This Row],[Opportunity Name]],7)</f>
        <v>2610 Sa</v>
      </c>
      <c r="I4138" s="186" t="str" cm="1">
        <f t="array" ref="I41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38" s="186" t="str">
        <f>YEAR(All_Opps[[#This Row],[Close_Date]])&amp;"-"&amp;TEXT(MONTH(All_Opps[[#This Row],[Close_Date]]),"00")</f>
        <v>2025-12</v>
      </c>
      <c r="K4138" s="187">
        <f>All_Opps[[#This Row],[Created Date2]]*1</f>
        <v>45987</v>
      </c>
      <c r="L4138" s="188">
        <f>YEAR(All_Opps[[#This Row],[Created_Date]])</f>
        <v>2025</v>
      </c>
      <c r="M4138" s="189">
        <f>WEEKNUM(All_Opps[[#This Row],[Created_Date]],16)</f>
        <v>48</v>
      </c>
      <c r="N4138" s="187">
        <f>All_Opps[[#This Row],[Close Date]]*1</f>
        <v>45996</v>
      </c>
      <c r="O4138" s="190">
        <f>YEAR(All_Opps[[#This Row],[Close_Date]])</f>
        <v>2025</v>
      </c>
      <c r="P4138" s="188">
        <f>MONTH(All_Opps[[#This Row],[Close Date]])</f>
        <v>12</v>
      </c>
      <c r="Q4138" s="186">
        <f>WEEKNUM(All_Opps[[#This Row],[Close Date]],1)</f>
        <v>49</v>
      </c>
      <c r="R4138" s="18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38" s="63" t="s">
        <v>8587</v>
      </c>
      <c r="T4138" s="63" t="s">
        <v>8588</v>
      </c>
      <c r="U4138" s="84">
        <v>45996</v>
      </c>
      <c r="V4138" s="348" t="s">
        <v>18</v>
      </c>
      <c r="W4138" s="64">
        <v>79146</v>
      </c>
      <c r="X4138" s="63" t="s">
        <v>6</v>
      </c>
      <c r="Y4138" s="63" t="s">
        <v>7108</v>
      </c>
      <c r="Z4138" s="84">
        <v>45987</v>
      </c>
    </row>
    <row r="4139" spans="1:26" ht="12.75" x14ac:dyDescent="0.35">
      <c r="A413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4139" s="181" t="str">
        <f>IF(All_Opps[[#This Row],[WeekMod]]&lt;&gt;"",CONCATENATE(All_Opps[[#This Row],[Opp Year]],"-",TEXT(All_Opps[[#This Row],[WeekMod]],"00#")),"")</f>
        <v>2026-050</v>
      </c>
      <c r="C413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4139" s="181" t="str">
        <f>CONCATENATE(All_Opps[[#This Row],[Opp Year]],"-",TEXT(All_Opps[[#This Row],[Week]],"00#"))</f>
        <v>2026-050</v>
      </c>
      <c r="E4139" s="181">
        <f>IFERROR(VALUE(RIGHT(All_Opps[[#This Row],[Opportunity Name]],2)),"")</f>
        <v>2</v>
      </c>
      <c r="F4139" s="181">
        <f>IFERROR(("20"&amp;LEFT(All_Opps[[#This Row],[Opportunity Name]],2))*1,"")</f>
        <v>2026</v>
      </c>
      <c r="G4139" s="181" t="str">
        <f>MID(All_Opps[[#This Row],[Opportunity Name]],3,2)</f>
        <v>08</v>
      </c>
      <c r="H4139" s="181" t="str">
        <f>LEFT(All_Opps[[#This Row],[Opportunity Name]],7)</f>
        <v>2608 Oa</v>
      </c>
      <c r="I4139" s="181" t="str" cm="1">
        <f t="array" ref="I41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39" s="181" t="str">
        <f>YEAR(All_Opps[[#This Row],[Close_Date]])&amp;"-"&amp;TEXT(MONTH(All_Opps[[#This Row],[Close_Date]]),"00")</f>
        <v>2025-12</v>
      </c>
      <c r="K4139" s="182">
        <f>All_Opps[[#This Row],[Created Date2]]*1</f>
        <v>45970</v>
      </c>
      <c r="L4139" s="183">
        <f>YEAR(All_Opps[[#This Row],[Created_Date]])</f>
        <v>2025</v>
      </c>
      <c r="M4139" s="184">
        <f>WEEKNUM(All_Opps[[#This Row],[Created_Date]],16)</f>
        <v>46</v>
      </c>
      <c r="N4139" s="182">
        <f>All_Opps[[#This Row],[Close Date]]*1</f>
        <v>45999</v>
      </c>
      <c r="O4139" s="185">
        <f>YEAR(All_Opps[[#This Row],[Close_Date]])</f>
        <v>2025</v>
      </c>
      <c r="P4139" s="183">
        <f>MONTH(All_Opps[[#This Row],[Close Date]])</f>
        <v>12</v>
      </c>
      <c r="Q4139" s="181">
        <f>WEEKNUM(All_Opps[[#This Row],[Close Date]],1)</f>
        <v>50</v>
      </c>
      <c r="R413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39" s="5" t="s">
        <v>8589</v>
      </c>
      <c r="T4139" s="5" t="s">
        <v>8590</v>
      </c>
      <c r="U4139" s="14">
        <v>45999</v>
      </c>
      <c r="V4139" s="360" t="s">
        <v>18</v>
      </c>
      <c r="W4139" s="343">
        <v>301915</v>
      </c>
      <c r="X4139" s="5" t="s">
        <v>27</v>
      </c>
      <c r="Y4139" s="4" t="s">
        <v>1285</v>
      </c>
      <c r="Z4139" s="68">
        <v>45970</v>
      </c>
    </row>
    <row r="4140" spans="1:26" ht="12.75" x14ac:dyDescent="0.35">
      <c r="A4140" s="30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49</v>
      </c>
      <c r="B4140" s="301" t="str">
        <f>IF(All_Opps[[#This Row],[WeekMod]]&lt;&gt;"",CONCATENATE(All_Opps[[#This Row],[Opp Year]],"-",TEXT(All_Opps[[#This Row],[WeekMod]],"00#")),"")</f>
        <v>2026-049</v>
      </c>
      <c r="C4140" s="30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49</v>
      </c>
      <c r="D4140" s="301" t="str">
        <f>CONCATENATE(All_Opps[[#This Row],[Opp Year]],"-",TEXT(All_Opps[[#This Row],[Week]],"00#"))</f>
        <v>2026-049</v>
      </c>
      <c r="E4140" s="301">
        <f>IFERROR(VALUE(RIGHT(All_Opps[[#This Row],[Opportunity Name]],2)),"")</f>
        <v>2</v>
      </c>
      <c r="F4140" s="301">
        <f>IFERROR(("20"&amp;LEFT(All_Opps[[#This Row],[Opportunity Name]],2))*1,"")</f>
        <v>2026</v>
      </c>
      <c r="G4140" s="301" t="str">
        <f>MID(All_Opps[[#This Row],[Opportunity Name]],3,2)</f>
        <v>08</v>
      </c>
      <c r="H4140" s="301" t="str">
        <f>LEFT(All_Opps[[#This Row],[Opportunity Name]],7)</f>
        <v>2608-15</v>
      </c>
      <c r="I4140" s="301" t="str" cm="1">
        <f t="array" ref="I41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40" s="301" t="str">
        <f>YEAR(All_Opps[[#This Row],[Close_Date]])&amp;"-"&amp;TEXT(MONTH(All_Opps[[#This Row],[Close_Date]]),"00")</f>
        <v>2025-12</v>
      </c>
      <c r="K4140" s="302">
        <f>All_Opps[[#This Row],[Created Date2]]*1</f>
        <v>45995</v>
      </c>
      <c r="L4140" s="303">
        <f>YEAR(All_Opps[[#This Row],[Created_Date]])</f>
        <v>2025</v>
      </c>
      <c r="M4140" s="304">
        <f>WEEKNUM(All_Opps[[#This Row],[Created_Date]],16)</f>
        <v>49</v>
      </c>
      <c r="N4140" s="302">
        <f>All_Opps[[#This Row],[Close Date]]*1</f>
        <v>45997</v>
      </c>
      <c r="O4140" s="305">
        <f>YEAR(All_Opps[[#This Row],[Close_Date]])</f>
        <v>2025</v>
      </c>
      <c r="P4140" s="303">
        <f>MONTH(All_Opps[[#This Row],[Close Date]])</f>
        <v>12</v>
      </c>
      <c r="Q4140" s="301">
        <f>WEEKNUM(All_Opps[[#This Row],[Close Date]],1)</f>
        <v>49</v>
      </c>
      <c r="R4140" s="30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240</v>
      </c>
      <c r="S4140" s="65" t="s">
        <v>8591</v>
      </c>
      <c r="T4140" s="65" t="s">
        <v>8592</v>
      </c>
      <c r="U4140" s="85">
        <v>45997</v>
      </c>
      <c r="V4140" s="373" t="s">
        <v>19</v>
      </c>
      <c r="W4140" s="66">
        <v>98049</v>
      </c>
      <c r="X4140" s="65" t="s">
        <v>11</v>
      </c>
      <c r="Y4140" s="65" t="s">
        <v>328</v>
      </c>
      <c r="Z4140" s="85">
        <v>45995</v>
      </c>
    </row>
    <row r="4141" spans="1:26" ht="12.75" x14ac:dyDescent="0.35">
      <c r="A4141" s="30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4141" s="306" t="str">
        <f>IF(All_Opps[[#This Row],[WeekMod]]&lt;&gt;"",CONCATENATE(All_Opps[[#This Row],[Opp Year]],"-",TEXT(All_Opps[[#This Row],[WeekMod]],"00#")),"")</f>
        <v>2026-052</v>
      </c>
      <c r="C4141" s="30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4141" s="306" t="str">
        <f>CONCATENATE(All_Opps[[#This Row],[Opp Year]],"-",TEXT(All_Opps[[#This Row],[Week]],"00#"))</f>
        <v>2026-052</v>
      </c>
      <c r="E4141" s="306">
        <f>IFERROR(VALUE(RIGHT(All_Opps[[#This Row],[Opportunity Name]],2)),"")</f>
        <v>3</v>
      </c>
      <c r="F4141" s="306">
        <f>IFERROR(("20"&amp;LEFT(All_Opps[[#This Row],[Opportunity Name]],2))*1,"")</f>
        <v>2026</v>
      </c>
      <c r="G4141" s="306" t="str">
        <f>MID(All_Opps[[#This Row],[Opportunity Name]],3,2)</f>
        <v>07</v>
      </c>
      <c r="H4141" s="306" t="str">
        <f>LEFT(All_Opps[[#This Row],[Opportunity Name]],7)</f>
        <v>2607 Je</v>
      </c>
      <c r="I4141" s="306" t="str" cm="1">
        <f t="array" ref="I41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41" s="306" t="str">
        <f>YEAR(All_Opps[[#This Row],[Close_Date]])&amp;"-"&amp;TEXT(MONTH(All_Opps[[#This Row],[Close_Date]]),"00")</f>
        <v>2025-12</v>
      </c>
      <c r="K4141" s="307">
        <f>All_Opps[[#This Row],[Created Date2]]*1</f>
        <v>46010</v>
      </c>
      <c r="L4141" s="308">
        <f>YEAR(All_Opps[[#This Row],[Created_Date]])</f>
        <v>2025</v>
      </c>
      <c r="M4141" s="309">
        <f>WEEKNUM(All_Opps[[#This Row],[Created_Date]],16)</f>
        <v>51</v>
      </c>
      <c r="N4141" s="307">
        <f>All_Opps[[#This Row],[Close Date]]*1</f>
        <v>46012</v>
      </c>
      <c r="O4141" s="310">
        <f>YEAR(All_Opps[[#This Row],[Close_Date]])</f>
        <v>2025</v>
      </c>
      <c r="P4141" s="308">
        <f>MONTH(All_Opps[[#This Row],[Close Date]])</f>
        <v>12</v>
      </c>
      <c r="Q4141" s="306">
        <f>WEEKNUM(All_Opps[[#This Row],[Close Date]],1)</f>
        <v>52</v>
      </c>
      <c r="R4141" s="30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41" s="86" t="s">
        <v>8593</v>
      </c>
      <c r="T4141" s="86" t="s">
        <v>8594</v>
      </c>
      <c r="U4141" s="88">
        <v>46012</v>
      </c>
      <c r="V4141" s="374" t="s">
        <v>18</v>
      </c>
      <c r="W4141" s="87">
        <v>44938</v>
      </c>
      <c r="X4141" s="86" t="s">
        <v>161</v>
      </c>
      <c r="Y4141" s="86" t="s">
        <v>1285</v>
      </c>
      <c r="Z4141" s="88">
        <v>46010</v>
      </c>
    </row>
    <row r="4142" spans="1:26" ht="12.75" x14ac:dyDescent="0.35">
      <c r="A4142" s="30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4142" s="306" t="str">
        <f>IF(All_Opps[[#This Row],[WeekMod]]&lt;&gt;"",CONCATENATE(All_Opps[[#This Row],[Opp Year]],"-",TEXT(All_Opps[[#This Row],[WeekMod]],"00#")),"")</f>
        <v>2026-056</v>
      </c>
      <c r="C4142" s="30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4142" s="306" t="str">
        <f>CONCATENATE(All_Opps[[#This Row],[Opp Year]],"-",TEXT(All_Opps[[#This Row],[Week]],"00#"))</f>
        <v>2026-056</v>
      </c>
      <c r="E4142" s="306">
        <f>IFERROR(VALUE(RIGHT(All_Opps[[#This Row],[Opportunity Name]],2)),"")</f>
        <v>4</v>
      </c>
      <c r="F4142" s="306">
        <f>IFERROR(("20"&amp;LEFT(All_Opps[[#This Row],[Opportunity Name]],2))*1,"")</f>
        <v>2026</v>
      </c>
      <c r="G4142" s="306" t="str">
        <f>MID(All_Opps[[#This Row],[Opportunity Name]],3,2)</f>
        <v>07</v>
      </c>
      <c r="H4142" s="306" t="str">
        <f>LEFT(All_Opps[[#This Row],[Opportunity Name]],7)</f>
        <v>2607 Ha</v>
      </c>
      <c r="I4142" s="306" t="str" cm="1">
        <f t="array" ref="I41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42" s="306" t="str">
        <f>YEAR(All_Opps[[#This Row],[Close_Date]])&amp;"-"&amp;TEXT(MONTH(All_Opps[[#This Row],[Close_Date]]),"00")</f>
        <v>2026-01</v>
      </c>
      <c r="K4142" s="307">
        <f>All_Opps[[#This Row],[Created Date2]]*1</f>
        <v>46040</v>
      </c>
      <c r="L4142" s="308">
        <f>YEAR(All_Opps[[#This Row],[Created_Date]])</f>
        <v>2026</v>
      </c>
      <c r="M4142" s="309">
        <f>WEEKNUM(All_Opps[[#This Row],[Created_Date]],16)</f>
        <v>4</v>
      </c>
      <c r="N4142" s="307">
        <f>All_Opps[[#This Row],[Close Date]]*1</f>
        <v>46044</v>
      </c>
      <c r="O4142" s="310">
        <f>YEAR(All_Opps[[#This Row],[Close_Date]])</f>
        <v>2026</v>
      </c>
      <c r="P4142" s="308">
        <f>MONTH(All_Opps[[#This Row],[Close Date]])</f>
        <v>1</v>
      </c>
      <c r="Q4142" s="306">
        <f>WEEKNUM(All_Opps[[#This Row],[Close Date]],1)</f>
        <v>4</v>
      </c>
      <c r="R4142" s="30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42" s="86" t="s">
        <v>8595</v>
      </c>
      <c r="T4142" s="86" t="s">
        <v>8596</v>
      </c>
      <c r="U4142" s="88">
        <v>46044</v>
      </c>
      <c r="V4142" s="374" t="s">
        <v>18</v>
      </c>
      <c r="W4142" s="87">
        <v>129240</v>
      </c>
      <c r="X4142" s="86" t="s">
        <v>15</v>
      </c>
      <c r="Y4142" s="86" t="s">
        <v>7108</v>
      </c>
      <c r="Z4142" s="88">
        <v>46040</v>
      </c>
    </row>
    <row r="4143" spans="1:26" ht="12.75" x14ac:dyDescent="0.35">
      <c r="A4143" s="306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143" s="306" t="str">
        <f>IF(All_Opps[[#This Row],[WeekMod]]&lt;&gt;"",CONCATENATE(All_Opps[[#This Row],[Opp Year]],"-",TEXT(All_Opps[[#This Row],[WeekMod]],"00#")),"")</f>
        <v/>
      </c>
      <c r="C4143" s="30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4143" s="306" t="str">
        <f>CONCATENATE(All_Opps[[#This Row],[Opp Year]],"-",TEXT(All_Opps[[#This Row],[Week]],"00#"))</f>
        <v>2027-001</v>
      </c>
      <c r="E4143" s="306">
        <f>IFERROR(VALUE(RIGHT(All_Opps[[#This Row],[Opportunity Name]],2)),"")</f>
        <v>4</v>
      </c>
      <c r="F4143" s="306">
        <f>IFERROR(("20"&amp;LEFT(All_Opps[[#This Row],[Opportunity Name]],2))*1,"")</f>
        <v>2027</v>
      </c>
      <c r="G4143" s="306" t="str">
        <f>MID(All_Opps[[#This Row],[Opportunity Name]],3,2)</f>
        <v>06</v>
      </c>
      <c r="H4143" s="306" t="str">
        <f>LEFT(All_Opps[[#This Row],[Opportunity Name]],7)</f>
        <v>2706 Ca</v>
      </c>
      <c r="I4143" s="306" t="str" cm="1">
        <f t="array" ref="I41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43" s="306" t="str">
        <f>YEAR(All_Opps[[#This Row],[Close_Date]])&amp;"-"&amp;TEXT(MONTH(All_Opps[[#This Row],[Close_Date]]),"00")</f>
        <v>2025-12</v>
      </c>
      <c r="K4143" s="307">
        <f>All_Opps[[#This Row],[Created Date2]]*1</f>
        <v>45976</v>
      </c>
      <c r="L4143" s="308">
        <f>YEAR(All_Opps[[#This Row],[Created_Date]])</f>
        <v>2025</v>
      </c>
      <c r="M4143" s="309">
        <f>WEEKNUM(All_Opps[[#This Row],[Created_Date]],16)</f>
        <v>47</v>
      </c>
      <c r="N4143" s="307">
        <f>All_Opps[[#This Row],[Close Date]]*1</f>
        <v>46013</v>
      </c>
      <c r="O4143" s="310">
        <f>YEAR(All_Opps[[#This Row],[Close_Date]])</f>
        <v>2025</v>
      </c>
      <c r="P4143" s="308">
        <f>MONTH(All_Opps[[#This Row],[Close Date]])</f>
        <v>12</v>
      </c>
      <c r="Q4143" s="306">
        <f>WEEKNUM(All_Opps[[#This Row],[Close Date]],1)</f>
        <v>52</v>
      </c>
      <c r="R4143" s="30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43" s="86" t="s">
        <v>8597</v>
      </c>
      <c r="T4143" s="86" t="s">
        <v>8598</v>
      </c>
      <c r="U4143" s="88">
        <v>46013</v>
      </c>
      <c r="V4143" s="374" t="s">
        <v>21</v>
      </c>
      <c r="W4143" s="87">
        <v>97186</v>
      </c>
      <c r="X4143" s="86" t="s">
        <v>14</v>
      </c>
      <c r="Y4143" s="86" t="s">
        <v>7108</v>
      </c>
      <c r="Z4143" s="88">
        <v>45976</v>
      </c>
    </row>
    <row r="4144" spans="1:26" ht="12.75" x14ac:dyDescent="0.35">
      <c r="A414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4144" s="181" t="str">
        <f>IF(All_Opps[[#This Row],[WeekMod]]&lt;&gt;"",CONCATENATE(All_Opps[[#This Row],[Opp Year]],"-",TEXT(All_Opps[[#This Row],[WeekMod]],"00#")),"")</f>
        <v>2026-051</v>
      </c>
      <c r="C414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4144" s="181" t="str">
        <f>CONCATENATE(All_Opps[[#This Row],[Opp Year]],"-",TEXT(All_Opps[[#This Row],[Week]],"00#"))</f>
        <v>2026-051</v>
      </c>
      <c r="E4144" s="181">
        <f>IFERROR(VALUE(RIGHT(All_Opps[[#This Row],[Opportunity Name]],2)),"")</f>
        <v>2</v>
      </c>
      <c r="F4144" s="181">
        <f>IFERROR(("20"&amp;LEFT(All_Opps[[#This Row],[Opportunity Name]],2))*1,"")</f>
        <v>2026</v>
      </c>
      <c r="G4144" s="181" t="str">
        <f>MID(All_Opps[[#This Row],[Opportunity Name]],3,2)</f>
        <v>09</v>
      </c>
      <c r="H4144" s="181" t="str">
        <f>LEFT(All_Opps[[#This Row],[Opportunity Name]],7)</f>
        <v>2609 Oa</v>
      </c>
      <c r="I4144" s="181" t="str" cm="1">
        <f t="array" ref="I41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44" s="181" t="str">
        <f>YEAR(All_Opps[[#This Row],[Close_Date]])&amp;"-"&amp;TEXT(MONTH(All_Opps[[#This Row],[Close_Date]]),"00")</f>
        <v>2025-12</v>
      </c>
      <c r="K4144" s="182">
        <f>All_Opps[[#This Row],[Created Date2]]*1</f>
        <v>45999</v>
      </c>
      <c r="L4144" s="183">
        <f>YEAR(All_Opps[[#This Row],[Created_Date]])</f>
        <v>2025</v>
      </c>
      <c r="M4144" s="184">
        <f>WEEKNUM(All_Opps[[#This Row],[Created_Date]],16)</f>
        <v>50</v>
      </c>
      <c r="N4144" s="182">
        <f>All_Opps[[#This Row],[Close Date]]*1</f>
        <v>46010</v>
      </c>
      <c r="O4144" s="185">
        <f>YEAR(All_Opps[[#This Row],[Close_Date]])</f>
        <v>2025</v>
      </c>
      <c r="P4144" s="183">
        <f>MONTH(All_Opps[[#This Row],[Close Date]])</f>
        <v>12</v>
      </c>
      <c r="Q4144" s="181">
        <f>WEEKNUM(All_Opps[[#This Row],[Close Date]],1)</f>
        <v>51</v>
      </c>
      <c r="R4144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44" s="5" t="s">
        <v>8599</v>
      </c>
      <c r="T4144" s="5" t="s">
        <v>8600</v>
      </c>
      <c r="U4144" s="14">
        <v>46010</v>
      </c>
      <c r="V4144" s="360" t="s">
        <v>18</v>
      </c>
      <c r="W4144" s="343">
        <v>37756</v>
      </c>
      <c r="X4144" s="5" t="s">
        <v>29</v>
      </c>
      <c r="Y4144" s="4" t="s">
        <v>7108</v>
      </c>
      <c r="Z4144" s="68">
        <v>45999</v>
      </c>
    </row>
    <row r="4145" spans="1:26" ht="12.75" x14ac:dyDescent="0.35">
      <c r="A414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4145" s="181" t="str">
        <f>IF(All_Opps[[#This Row],[WeekMod]]&lt;&gt;"",CONCATENATE(All_Opps[[#This Row],[Opp Year]],"-",TEXT(All_Opps[[#This Row],[WeekMod]],"00#")),"")</f>
        <v>2026-051</v>
      </c>
      <c r="C414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4145" s="181" t="str">
        <f>CONCATENATE(All_Opps[[#This Row],[Opp Year]],"-",TEXT(All_Opps[[#This Row],[Week]],"00#"))</f>
        <v>2026-051</v>
      </c>
      <c r="E4145" s="181">
        <f>IFERROR(VALUE(RIGHT(All_Opps[[#This Row],[Opportunity Name]],2)),"")</f>
        <v>13</v>
      </c>
      <c r="F4145" s="181">
        <f>IFERROR(("20"&amp;LEFT(All_Opps[[#This Row],[Opportunity Name]],2))*1,"")</f>
        <v>2026</v>
      </c>
      <c r="G4145" s="181" t="str">
        <f>MID(All_Opps[[#This Row],[Opportunity Name]],3,2)</f>
        <v>06</v>
      </c>
      <c r="H4145" s="181" t="str">
        <f>LEFT(All_Opps[[#This Row],[Opportunity Name]],7)</f>
        <v>2606 Ra</v>
      </c>
      <c r="I4145" s="181" t="str" cm="1">
        <f t="array" ref="I41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45" s="181" t="str">
        <f>YEAR(All_Opps[[#This Row],[Close_Date]])&amp;"-"&amp;TEXT(MONTH(All_Opps[[#This Row],[Close_Date]]),"00")</f>
        <v>2025-12</v>
      </c>
      <c r="K4145" s="182">
        <f>All_Opps[[#This Row],[Created Date2]]*1</f>
        <v>45927</v>
      </c>
      <c r="L4145" s="183">
        <f>YEAR(All_Opps[[#This Row],[Created_Date]])</f>
        <v>2025</v>
      </c>
      <c r="M4145" s="184">
        <f>WEEKNUM(All_Opps[[#This Row],[Created_Date]],16)</f>
        <v>40</v>
      </c>
      <c r="N4145" s="182">
        <f>All_Opps[[#This Row],[Close Date]]*1</f>
        <v>46007</v>
      </c>
      <c r="O4145" s="185">
        <f>YEAR(All_Opps[[#This Row],[Close_Date]])</f>
        <v>2025</v>
      </c>
      <c r="P4145" s="183">
        <f>MONTH(All_Opps[[#This Row],[Close Date]])</f>
        <v>12</v>
      </c>
      <c r="Q4145" s="181">
        <f>WEEKNUM(All_Opps[[#This Row],[Close Date]],1)</f>
        <v>51</v>
      </c>
      <c r="R414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45" s="5" t="s">
        <v>8601</v>
      </c>
      <c r="T4145" s="5" t="s">
        <v>8602</v>
      </c>
      <c r="U4145" s="14">
        <v>46007</v>
      </c>
      <c r="V4145" s="360" t="s">
        <v>21</v>
      </c>
      <c r="W4145" s="343">
        <v>639812</v>
      </c>
      <c r="X4145" s="5" t="s">
        <v>24</v>
      </c>
      <c r="Y4145" s="4" t="s">
        <v>328</v>
      </c>
      <c r="Z4145" s="68">
        <v>45927</v>
      </c>
    </row>
    <row r="4146" spans="1:26" ht="12.75" x14ac:dyDescent="0.35">
      <c r="A4146" s="31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4146" s="311" t="str">
        <f>IF(All_Opps[[#This Row],[WeekMod]]&lt;&gt;"",CONCATENATE(All_Opps[[#This Row],[Opp Year]],"-",TEXT(All_Opps[[#This Row],[WeekMod]],"00#")),"")</f>
        <v>2026-056</v>
      </c>
      <c r="C4146" s="31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4146" s="311" t="str">
        <f>CONCATENATE(All_Opps[[#This Row],[Opp Year]],"-",TEXT(All_Opps[[#This Row],[Week]],"00#"))</f>
        <v>2026-056</v>
      </c>
      <c r="E4146" s="311">
        <f>IFERROR(VALUE(RIGHT(All_Opps[[#This Row],[Opportunity Name]],2)),"")</f>
        <v>4</v>
      </c>
      <c r="F4146" s="311">
        <f>IFERROR(("20"&amp;LEFT(All_Opps[[#This Row],[Opportunity Name]],2))*1,"")</f>
        <v>2026</v>
      </c>
      <c r="G4146" s="311" t="str">
        <f>MID(All_Opps[[#This Row],[Opportunity Name]],3,2)</f>
        <v>07</v>
      </c>
      <c r="H4146" s="311" t="str">
        <f>LEFT(All_Opps[[#This Row],[Opportunity Name]],7)</f>
        <v>2607 Gr</v>
      </c>
      <c r="I4146" s="311" t="str" cm="1">
        <f t="array" ref="I41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46" s="311" t="str">
        <f>YEAR(All_Opps[[#This Row],[Close_Date]])&amp;"-"&amp;TEXT(MONTH(All_Opps[[#This Row],[Close_Date]]),"00")</f>
        <v>2026-01</v>
      </c>
      <c r="K4146" s="312">
        <f>All_Opps[[#This Row],[Created Date2]]*1</f>
        <v>46035</v>
      </c>
      <c r="L4146" s="313">
        <f>YEAR(All_Opps[[#This Row],[Created_Date]])</f>
        <v>2026</v>
      </c>
      <c r="M4146" s="314">
        <f>WEEKNUM(All_Opps[[#This Row],[Created_Date]],16)</f>
        <v>3</v>
      </c>
      <c r="N4146" s="312">
        <f>All_Opps[[#This Row],[Close Date]]*1</f>
        <v>46045</v>
      </c>
      <c r="O4146" s="315">
        <f>YEAR(All_Opps[[#This Row],[Close_Date]])</f>
        <v>2026</v>
      </c>
      <c r="P4146" s="313">
        <f>MONTH(All_Opps[[#This Row],[Close Date]])</f>
        <v>1</v>
      </c>
      <c r="Q4146" s="311">
        <f>WEEKNUM(All_Opps[[#This Row],[Close Date]],1)</f>
        <v>4</v>
      </c>
      <c r="R4146" s="31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46" s="89" t="s">
        <v>8603</v>
      </c>
      <c r="T4146" s="89" t="s">
        <v>8604</v>
      </c>
      <c r="U4146" s="91">
        <v>46045</v>
      </c>
      <c r="V4146" s="375" t="s">
        <v>18</v>
      </c>
      <c r="W4146" s="90">
        <v>74180</v>
      </c>
      <c r="X4146" s="89" t="s">
        <v>15</v>
      </c>
      <c r="Y4146" s="89" t="s">
        <v>328</v>
      </c>
      <c r="Z4146" s="91">
        <v>46035</v>
      </c>
    </row>
    <row r="4147" spans="1:26" ht="12.75" x14ac:dyDescent="0.35">
      <c r="A414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4147" s="181" t="str">
        <f>IF(All_Opps[[#This Row],[WeekMod]]&lt;&gt;"",CONCATENATE(All_Opps[[#This Row],[Opp Year]],"-",TEXT(All_Opps[[#This Row],[WeekMod]],"00#")),"")</f>
        <v>2026-052</v>
      </c>
      <c r="C414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4147" s="181" t="str">
        <f>CONCATENATE(All_Opps[[#This Row],[Opp Year]],"-",TEXT(All_Opps[[#This Row],[Week]],"00#"))</f>
        <v>2026-052</v>
      </c>
      <c r="E4147" s="181">
        <f>IFERROR(VALUE(RIGHT(All_Opps[[#This Row],[Opportunity Name]],2)),"")</f>
        <v>2</v>
      </c>
      <c r="F4147" s="181">
        <f>IFERROR(("20"&amp;LEFT(All_Opps[[#This Row],[Opportunity Name]],2))*1,"")</f>
        <v>2026</v>
      </c>
      <c r="G4147" s="181" t="str">
        <f>MID(All_Opps[[#This Row],[Opportunity Name]],3,2)</f>
        <v>05</v>
      </c>
      <c r="H4147" s="181" t="str">
        <f>LEFT(All_Opps[[#This Row],[Opportunity Name]],7)</f>
        <v>2605 Je</v>
      </c>
      <c r="I4147" s="181" t="str" cm="1">
        <f t="array" ref="I41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47" s="181" t="str">
        <f>YEAR(All_Opps[[#This Row],[Close_Date]])&amp;"-"&amp;TEXT(MONTH(All_Opps[[#This Row],[Close_Date]]),"00")</f>
        <v>2025-12</v>
      </c>
      <c r="K4147" s="182">
        <f>All_Opps[[#This Row],[Created Date2]]*1</f>
        <v>45996</v>
      </c>
      <c r="L4147" s="183">
        <f>YEAR(All_Opps[[#This Row],[Created_Date]])</f>
        <v>2025</v>
      </c>
      <c r="M4147" s="184">
        <f>WEEKNUM(All_Opps[[#This Row],[Created_Date]],16)</f>
        <v>49</v>
      </c>
      <c r="N4147" s="182">
        <f>All_Opps[[#This Row],[Close Date]]*1</f>
        <v>46012</v>
      </c>
      <c r="O4147" s="185">
        <f>YEAR(All_Opps[[#This Row],[Close_Date]])</f>
        <v>2025</v>
      </c>
      <c r="P4147" s="183">
        <f>MONTH(All_Opps[[#This Row],[Close Date]])</f>
        <v>12</v>
      </c>
      <c r="Q4147" s="181">
        <f>WEEKNUM(All_Opps[[#This Row],[Close Date]],1)</f>
        <v>52</v>
      </c>
      <c r="R414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47" s="5" t="s">
        <v>8605</v>
      </c>
      <c r="T4147" s="5" t="s">
        <v>8606</v>
      </c>
      <c r="U4147" s="14">
        <v>46012</v>
      </c>
      <c r="V4147" s="360" t="s">
        <v>21</v>
      </c>
      <c r="W4147" s="343">
        <v>41870</v>
      </c>
      <c r="X4147" s="5" t="s">
        <v>159</v>
      </c>
      <c r="Y4147" s="4" t="s">
        <v>7108</v>
      </c>
      <c r="Z4147" s="68">
        <v>45996</v>
      </c>
    </row>
    <row r="4148" spans="1:26" ht="12.75" x14ac:dyDescent="0.35">
      <c r="A414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4148" s="181" t="str">
        <f>IF(All_Opps[[#This Row],[WeekMod]]&lt;&gt;"",CONCATENATE(All_Opps[[#This Row],[Opp Year]],"-",TEXT(All_Opps[[#This Row],[WeekMod]],"00#")),"")</f>
        <v>2026-054</v>
      </c>
      <c r="C414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4148" s="181" t="str">
        <f>CONCATENATE(All_Opps[[#This Row],[Opp Year]],"-",TEXT(All_Opps[[#This Row],[Week]],"00#"))</f>
        <v>2026-054</v>
      </c>
      <c r="E4148" s="181">
        <f>IFERROR(VALUE(RIGHT(All_Opps[[#This Row],[Opportunity Name]],2)),"")</f>
        <v>2</v>
      </c>
      <c r="F4148" s="181">
        <f>IFERROR(("20"&amp;LEFT(All_Opps[[#This Row],[Opportunity Name]],2))*1,"")</f>
        <v>2026</v>
      </c>
      <c r="G4148" s="181" t="str">
        <f>MID(All_Opps[[#This Row],[Opportunity Name]],3,2)</f>
        <v>09</v>
      </c>
      <c r="H4148" s="181" t="str">
        <f>LEFT(All_Opps[[#This Row],[Opportunity Name]],7)</f>
        <v>2609-17</v>
      </c>
      <c r="I4148" s="181" t="str" cm="1">
        <f t="array" ref="I41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48" s="181" t="str">
        <f>YEAR(All_Opps[[#This Row],[Close_Date]])&amp;"-"&amp;TEXT(MONTH(All_Opps[[#This Row],[Close_Date]]),"00")</f>
        <v>2026-01</v>
      </c>
      <c r="K4148" s="182">
        <f>All_Opps[[#This Row],[Created Date2]]*1</f>
        <v>45951</v>
      </c>
      <c r="L4148" s="183">
        <f>YEAR(All_Opps[[#This Row],[Created_Date]])</f>
        <v>2025</v>
      </c>
      <c r="M4148" s="184">
        <f>WEEKNUM(All_Opps[[#This Row],[Created_Date]],16)</f>
        <v>43</v>
      </c>
      <c r="N4148" s="182">
        <f>All_Opps[[#This Row],[Close Date]]*1</f>
        <v>46032</v>
      </c>
      <c r="O4148" s="185">
        <f>YEAR(All_Opps[[#This Row],[Close_Date]])</f>
        <v>2026</v>
      </c>
      <c r="P4148" s="183">
        <f>MONTH(All_Opps[[#This Row],[Close Date]])</f>
        <v>1</v>
      </c>
      <c r="Q4148" s="181">
        <f>WEEKNUM(All_Opps[[#This Row],[Close Date]],1)</f>
        <v>2</v>
      </c>
      <c r="R414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315</v>
      </c>
      <c r="S4148" s="5" t="s">
        <v>8607</v>
      </c>
      <c r="T4148" s="5" t="s">
        <v>8608</v>
      </c>
      <c r="U4148" s="67">
        <v>46032</v>
      </c>
      <c r="V4148" s="360" t="s">
        <v>19</v>
      </c>
      <c r="W4148" s="343">
        <v>77766</v>
      </c>
      <c r="X4148" s="5" t="s">
        <v>161</v>
      </c>
      <c r="Y4148" s="4" t="s">
        <v>328</v>
      </c>
      <c r="Z4148" s="68">
        <v>45951</v>
      </c>
    </row>
    <row r="4149" spans="1:26" ht="12.75" x14ac:dyDescent="0.35">
      <c r="A4149" s="31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</v>
      </c>
      <c r="B4149" s="311" t="str">
        <f>IF(All_Opps[[#This Row],[WeekMod]]&lt;&gt;"",CONCATENATE(All_Opps[[#This Row],[Opp Year]],"-",TEXT(All_Opps[[#This Row],[WeekMod]],"00#")),"")</f>
        <v>2027-004</v>
      </c>
      <c r="C4149" s="31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</v>
      </c>
      <c r="D4149" s="311" t="str">
        <f>CONCATENATE(All_Opps[[#This Row],[Opp Year]],"-",TEXT(All_Opps[[#This Row],[Week]],"00#"))</f>
        <v>2027-004</v>
      </c>
      <c r="E4149" s="311">
        <f>IFERROR(VALUE(RIGHT(All_Opps[[#This Row],[Opportunity Name]],2)),"")</f>
        <v>8</v>
      </c>
      <c r="F4149" s="311">
        <f>IFERROR(("20"&amp;LEFT(All_Opps[[#This Row],[Opportunity Name]],2))*1,"")</f>
        <v>2027</v>
      </c>
      <c r="G4149" s="311" t="str">
        <f>MID(All_Opps[[#This Row],[Opportunity Name]],3,2)</f>
        <v>06</v>
      </c>
      <c r="H4149" s="311" t="str">
        <f>LEFT(All_Opps[[#This Row],[Opportunity Name]],7)</f>
        <v>2706 Vi</v>
      </c>
      <c r="I4149" s="311" t="str" cm="1">
        <f t="array" ref="I41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49" s="311" t="str">
        <f>YEAR(All_Opps[[#This Row],[Close_Date]])&amp;"-"&amp;TEXT(MONTH(All_Opps[[#This Row],[Close_Date]]),"00")</f>
        <v>2026-01</v>
      </c>
      <c r="K4149" s="312">
        <f>All_Opps[[#This Row],[Created Date2]]*1</f>
        <v>45983</v>
      </c>
      <c r="L4149" s="313">
        <f>YEAR(All_Opps[[#This Row],[Created_Date]])</f>
        <v>2025</v>
      </c>
      <c r="M4149" s="314">
        <f>WEEKNUM(All_Opps[[#This Row],[Created_Date]],16)</f>
        <v>48</v>
      </c>
      <c r="N4149" s="312">
        <f>All_Opps[[#This Row],[Close Date]]*1</f>
        <v>46041</v>
      </c>
      <c r="O4149" s="315">
        <f>YEAR(All_Opps[[#This Row],[Close_Date]])</f>
        <v>2026</v>
      </c>
      <c r="P4149" s="313">
        <f>MONTH(All_Opps[[#This Row],[Close Date]])</f>
        <v>1</v>
      </c>
      <c r="Q4149" s="311">
        <f>WEEKNUM(All_Opps[[#This Row],[Close Date]],1)</f>
        <v>4</v>
      </c>
      <c r="R4149" s="31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49" s="89" t="s">
        <v>8609</v>
      </c>
      <c r="T4149" s="89" t="s">
        <v>8610</v>
      </c>
      <c r="U4149" s="91">
        <v>46041</v>
      </c>
      <c r="V4149" s="375" t="s">
        <v>18</v>
      </c>
      <c r="W4149" s="90">
        <v>555924</v>
      </c>
      <c r="X4149" s="89" t="s">
        <v>17</v>
      </c>
      <c r="Y4149" s="89" t="s">
        <v>328</v>
      </c>
      <c r="Z4149" s="91">
        <v>45983</v>
      </c>
    </row>
    <row r="4150" spans="1:26" ht="12.75" x14ac:dyDescent="0.35">
      <c r="A4150" s="18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150" s="181" t="str">
        <f>IF(All_Opps[[#This Row],[WeekMod]]&lt;&gt;"",CONCATENATE(All_Opps[[#This Row],[Opp Year]],"-",TEXT(All_Opps[[#This Row],[WeekMod]],"00#")),"")</f>
        <v/>
      </c>
      <c r="C415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4150" s="181" t="str">
        <f>CONCATENATE(All_Opps[[#This Row],[Opp Year]],"-",TEXT(All_Opps[[#This Row],[Week]],"00#"))</f>
        <v>2027-001</v>
      </c>
      <c r="E4150" s="181">
        <f>IFERROR(VALUE(RIGHT(All_Opps[[#This Row],[Opportunity Name]],2)),"")</f>
        <v>2</v>
      </c>
      <c r="F4150" s="181">
        <f>IFERROR(("20"&amp;LEFT(All_Opps[[#This Row],[Opportunity Name]],2))*1,"")</f>
        <v>2027</v>
      </c>
      <c r="G4150" s="181" t="str">
        <f>MID(All_Opps[[#This Row],[Opportunity Name]],3,2)</f>
        <v>06</v>
      </c>
      <c r="H4150" s="181" t="str">
        <f>LEFT(All_Opps[[#This Row],[Opportunity Name]],7)</f>
        <v>2706 Pe</v>
      </c>
      <c r="I4150" s="181" t="str" cm="1">
        <f t="array" ref="I41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50" s="181" t="str">
        <f>YEAR(All_Opps[[#This Row],[Close_Date]])&amp;"-"&amp;TEXT(MONTH(All_Opps[[#This Row],[Close_Date]]),"00")</f>
        <v>2025-12</v>
      </c>
      <c r="K4150" s="182">
        <f>All_Opps[[#This Row],[Created Date2]]*1</f>
        <v>46007</v>
      </c>
      <c r="L4150" s="183">
        <f>YEAR(All_Opps[[#This Row],[Created_Date]])</f>
        <v>2025</v>
      </c>
      <c r="M4150" s="184">
        <f>WEEKNUM(All_Opps[[#This Row],[Created_Date]],16)</f>
        <v>51</v>
      </c>
      <c r="N4150" s="182">
        <f>All_Opps[[#This Row],[Close Date]]*1</f>
        <v>46019</v>
      </c>
      <c r="O4150" s="185">
        <f>YEAR(All_Opps[[#This Row],[Close_Date]])</f>
        <v>2025</v>
      </c>
      <c r="P4150" s="183">
        <f>MONTH(All_Opps[[#This Row],[Close Date]])</f>
        <v>12</v>
      </c>
      <c r="Q4150" s="181">
        <f>WEEKNUM(All_Opps[[#This Row],[Close Date]],1)</f>
        <v>53</v>
      </c>
      <c r="R415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50" s="4" t="s">
        <v>8611</v>
      </c>
      <c r="T4150" s="4" t="s">
        <v>8612</v>
      </c>
      <c r="U4150" s="68">
        <v>46019</v>
      </c>
      <c r="V4150" s="347" t="s">
        <v>18</v>
      </c>
      <c r="W4150" s="9">
        <v>24449</v>
      </c>
      <c r="X4150" s="4" t="s">
        <v>159</v>
      </c>
      <c r="Y4150" s="4" t="s">
        <v>7108</v>
      </c>
      <c r="Z4150" s="68">
        <v>46007</v>
      </c>
    </row>
    <row r="4151" spans="1:26" ht="12.75" x14ac:dyDescent="0.35">
      <c r="A415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4151" s="181" t="str">
        <f>IF(All_Opps[[#This Row],[WeekMod]]&lt;&gt;"",CONCATENATE(All_Opps[[#This Row],[Opp Year]],"-",TEXT(All_Opps[[#This Row],[WeekMod]],"00#")),"")</f>
        <v>2026-050</v>
      </c>
      <c r="C415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4151" s="181" t="str">
        <f>CONCATENATE(All_Opps[[#This Row],[Opp Year]],"-",TEXT(All_Opps[[#This Row],[Week]],"00#"))</f>
        <v>2026-050</v>
      </c>
      <c r="E4151" s="181">
        <f>IFERROR(VALUE(RIGHT(All_Opps[[#This Row],[Opportunity Name]],2)),"")</f>
        <v>2</v>
      </c>
      <c r="F4151" s="181">
        <f>IFERROR(("20"&amp;LEFT(All_Opps[[#This Row],[Opportunity Name]],2))*1,"")</f>
        <v>2026</v>
      </c>
      <c r="G4151" s="181" t="str">
        <f>MID(All_Opps[[#This Row],[Opportunity Name]],3,2)</f>
        <v>12</v>
      </c>
      <c r="H4151" s="181" t="str">
        <f>LEFT(All_Opps[[#This Row],[Opportunity Name]],7)</f>
        <v>2612-06</v>
      </c>
      <c r="I4151" s="181" t="str" cm="1">
        <f t="array" ref="I41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51" s="181" t="str">
        <f>YEAR(All_Opps[[#This Row],[Close_Date]])&amp;"-"&amp;TEXT(MONTH(All_Opps[[#This Row],[Close_Date]]),"00")</f>
        <v>2025-12</v>
      </c>
      <c r="K4151" s="182">
        <f>All_Opps[[#This Row],[Created Date2]]*1</f>
        <v>45973</v>
      </c>
      <c r="L4151" s="183">
        <f>YEAR(All_Opps[[#This Row],[Created_Date]])</f>
        <v>2025</v>
      </c>
      <c r="M4151" s="184">
        <f>WEEKNUM(All_Opps[[#This Row],[Created_Date]],16)</f>
        <v>46</v>
      </c>
      <c r="N4151" s="182">
        <f>All_Opps[[#This Row],[Close Date]]*1</f>
        <v>45999</v>
      </c>
      <c r="O4151" s="185">
        <f>YEAR(All_Opps[[#This Row],[Close_Date]])</f>
        <v>2025</v>
      </c>
      <c r="P4151" s="183">
        <f>MONTH(All_Opps[[#This Row],[Close Date]])</f>
        <v>12</v>
      </c>
      <c r="Q4151" s="181">
        <f>WEEKNUM(All_Opps[[#This Row],[Close Date]],1)</f>
        <v>50</v>
      </c>
      <c r="R415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384</v>
      </c>
      <c r="S4151" s="5" t="s">
        <v>8613</v>
      </c>
      <c r="T4151" s="5" t="s">
        <v>8614</v>
      </c>
      <c r="U4151" s="14">
        <v>45999</v>
      </c>
      <c r="V4151" s="360" t="s">
        <v>19</v>
      </c>
      <c r="W4151" s="343">
        <v>88703</v>
      </c>
      <c r="X4151" s="5" t="s">
        <v>13</v>
      </c>
      <c r="Y4151" s="4" t="s">
        <v>7108</v>
      </c>
      <c r="Z4151" s="68">
        <v>45973</v>
      </c>
    </row>
    <row r="4152" spans="1:26" ht="12.75" x14ac:dyDescent="0.35">
      <c r="A4152" s="27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4152" s="276" t="str">
        <f>IF(All_Opps[[#This Row],[WeekMod]]&lt;&gt;"",CONCATENATE(All_Opps[[#This Row],[Opp Year]],"-",TEXT(All_Opps[[#This Row],[WeekMod]],"00#")),"")</f>
        <v>2026-055</v>
      </c>
      <c r="C4152" s="27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4152" s="276" t="str">
        <f>CONCATENATE(All_Opps[[#This Row],[Opp Year]],"-",TEXT(All_Opps[[#This Row],[Week]],"00#"))</f>
        <v>2026-055</v>
      </c>
      <c r="E4152" s="276">
        <f>IFERROR(VALUE(RIGHT(All_Opps[[#This Row],[Opportunity Name]],2)),"")</f>
        <v>5</v>
      </c>
      <c r="F4152" s="276">
        <f>IFERROR(("20"&amp;LEFT(All_Opps[[#This Row],[Opportunity Name]],2))*1,"")</f>
        <v>2026</v>
      </c>
      <c r="G4152" s="276" t="str">
        <f>MID(All_Opps[[#This Row],[Opportunity Name]],3,2)</f>
        <v>07</v>
      </c>
      <c r="H4152" s="276" t="str">
        <f>LEFT(All_Opps[[#This Row],[Opportunity Name]],7)</f>
        <v>2607-10</v>
      </c>
      <c r="I4152" s="276" t="str" cm="1">
        <f t="array" ref="I41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52" s="276" t="str">
        <f>YEAR(All_Opps[[#This Row],[Close_Date]])&amp;"-"&amp;TEXT(MONTH(All_Opps[[#This Row],[Close_Date]]),"00")</f>
        <v>2026-01</v>
      </c>
      <c r="K4152" s="277">
        <f>All_Opps[[#This Row],[Created Date2]]*1</f>
        <v>46023</v>
      </c>
      <c r="L4152" s="278">
        <f>YEAR(All_Opps[[#This Row],[Created_Date]])</f>
        <v>2026</v>
      </c>
      <c r="M4152" s="279">
        <f>WEEKNUM(All_Opps[[#This Row],[Created_Date]],16)</f>
        <v>1</v>
      </c>
      <c r="N4152" s="277">
        <f>All_Opps[[#This Row],[Close Date]]*1</f>
        <v>46038</v>
      </c>
      <c r="O4152" s="280">
        <f>YEAR(All_Opps[[#This Row],[Close_Date]])</f>
        <v>2026</v>
      </c>
      <c r="P4152" s="278">
        <f>MONTH(All_Opps[[#This Row],[Close Date]])</f>
        <v>1</v>
      </c>
      <c r="Q4152" s="276">
        <f>WEEKNUM(All_Opps[[#This Row],[Close Date]],1)</f>
        <v>3</v>
      </c>
      <c r="R4152" s="27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181</v>
      </c>
      <c r="S4152" s="92" t="s">
        <v>8615</v>
      </c>
      <c r="T4152" s="92" t="s">
        <v>8616</v>
      </c>
      <c r="U4152" s="94">
        <v>46038</v>
      </c>
      <c r="V4152" s="368" t="s">
        <v>19</v>
      </c>
      <c r="W4152" s="93">
        <v>95588</v>
      </c>
      <c r="X4152" s="92" t="s">
        <v>13</v>
      </c>
      <c r="Y4152" s="92" t="s">
        <v>328</v>
      </c>
      <c r="Z4152" s="94">
        <v>46023</v>
      </c>
    </row>
    <row r="4153" spans="1:26" ht="12.75" x14ac:dyDescent="0.35">
      <c r="A415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4153" s="181" t="str">
        <f>IF(All_Opps[[#This Row],[WeekMod]]&lt;&gt;"",CONCATENATE(All_Opps[[#This Row],[Opp Year]],"-",TEXT(All_Opps[[#This Row],[WeekMod]],"00#")),"")</f>
        <v>2026-053</v>
      </c>
      <c r="C415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4153" s="181" t="str">
        <f>CONCATENATE(All_Opps[[#This Row],[Opp Year]],"-",TEXT(All_Opps[[#This Row],[Week]],"00#"))</f>
        <v>2026-053</v>
      </c>
      <c r="E4153" s="181">
        <f>IFERROR(VALUE(RIGHT(All_Opps[[#This Row],[Opportunity Name]],2)),"")</f>
        <v>2</v>
      </c>
      <c r="F4153" s="181">
        <f>IFERROR(("20"&amp;LEFT(All_Opps[[#This Row],[Opportunity Name]],2))*1,"")</f>
        <v>2026</v>
      </c>
      <c r="G4153" s="181" t="str">
        <f>MID(All_Opps[[#This Row],[Opportunity Name]],3,2)</f>
        <v>06</v>
      </c>
      <c r="H4153" s="181" t="str">
        <f>LEFT(All_Opps[[#This Row],[Opportunity Name]],7)</f>
        <v>2606 Sa</v>
      </c>
      <c r="I4153" s="181" t="str" cm="1">
        <f t="array" ref="I41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53" s="181" t="str">
        <f>YEAR(All_Opps[[#This Row],[Close_Date]])&amp;"-"&amp;TEXT(MONTH(All_Opps[[#This Row],[Close_Date]]),"00")</f>
        <v>2025-12</v>
      </c>
      <c r="K4153" s="182">
        <f>All_Opps[[#This Row],[Created Date2]]*1</f>
        <v>46006</v>
      </c>
      <c r="L4153" s="183">
        <f>YEAR(All_Opps[[#This Row],[Created_Date]])</f>
        <v>2025</v>
      </c>
      <c r="M4153" s="184">
        <f>WEEKNUM(All_Opps[[#This Row],[Created_Date]],16)</f>
        <v>51</v>
      </c>
      <c r="N4153" s="182">
        <f>All_Opps[[#This Row],[Close Date]]*1</f>
        <v>46020</v>
      </c>
      <c r="O4153" s="185">
        <f>YEAR(All_Opps[[#This Row],[Close_Date]])</f>
        <v>2025</v>
      </c>
      <c r="P4153" s="183">
        <f>MONTH(All_Opps[[#This Row],[Close Date]])</f>
        <v>12</v>
      </c>
      <c r="Q4153" s="181">
        <f>WEEKNUM(All_Opps[[#This Row],[Close Date]],1)</f>
        <v>53</v>
      </c>
      <c r="R415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53" s="5" t="s">
        <v>8617</v>
      </c>
      <c r="T4153" s="5" t="s">
        <v>8618</v>
      </c>
      <c r="U4153" s="67">
        <v>46020</v>
      </c>
      <c r="V4153" s="360" t="s">
        <v>18</v>
      </c>
      <c r="W4153" s="343">
        <v>35357</v>
      </c>
      <c r="X4153" s="5" t="s">
        <v>161</v>
      </c>
      <c r="Y4153" s="4" t="s">
        <v>7108</v>
      </c>
      <c r="Z4153" s="68">
        <v>46006</v>
      </c>
    </row>
    <row r="4154" spans="1:26" ht="12.75" x14ac:dyDescent="0.35">
      <c r="A4154" s="27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4154" s="276" t="str">
        <f>IF(All_Opps[[#This Row],[WeekMod]]&lt;&gt;"",CONCATENATE(All_Opps[[#This Row],[Opp Year]],"-",TEXT(All_Opps[[#This Row],[WeekMod]],"00#")),"")</f>
        <v>2026-051</v>
      </c>
      <c r="C4154" s="27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4154" s="276" t="str">
        <f>CONCATENATE(All_Opps[[#This Row],[Opp Year]],"-",TEXT(All_Opps[[#This Row],[Week]],"00#"))</f>
        <v>2026-051</v>
      </c>
      <c r="E4154" s="276">
        <f>IFERROR(VALUE(RIGHT(All_Opps[[#This Row],[Opportunity Name]],2)),"")</f>
        <v>2</v>
      </c>
      <c r="F4154" s="276">
        <f>IFERROR(("20"&amp;LEFT(All_Opps[[#This Row],[Opportunity Name]],2))*1,"")</f>
        <v>2026</v>
      </c>
      <c r="G4154" s="276" t="str">
        <f>MID(All_Opps[[#This Row],[Opportunity Name]],3,2)</f>
        <v>02</v>
      </c>
      <c r="H4154" s="276" t="str">
        <f>LEFT(All_Opps[[#This Row],[Opportunity Name]],7)</f>
        <v>2602 Ki</v>
      </c>
      <c r="I4154" s="276" t="str" cm="1">
        <f t="array" ref="I41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54" s="276" t="str">
        <f>YEAR(All_Opps[[#This Row],[Close_Date]])&amp;"-"&amp;TEXT(MONTH(All_Opps[[#This Row],[Close_Date]]),"00")</f>
        <v>2025-12</v>
      </c>
      <c r="K4154" s="277">
        <f>All_Opps[[#This Row],[Created Date2]]*1</f>
        <v>46008</v>
      </c>
      <c r="L4154" s="278">
        <f>YEAR(All_Opps[[#This Row],[Created_Date]])</f>
        <v>2025</v>
      </c>
      <c r="M4154" s="279">
        <f>WEEKNUM(All_Opps[[#This Row],[Created_Date]],16)</f>
        <v>51</v>
      </c>
      <c r="N4154" s="277">
        <f>All_Opps[[#This Row],[Close Date]]*1</f>
        <v>46011</v>
      </c>
      <c r="O4154" s="280">
        <f>YEAR(All_Opps[[#This Row],[Close_Date]])</f>
        <v>2025</v>
      </c>
      <c r="P4154" s="278">
        <f>MONTH(All_Opps[[#This Row],[Close Date]])</f>
        <v>12</v>
      </c>
      <c r="Q4154" s="276">
        <f>WEEKNUM(All_Opps[[#This Row],[Close Date]],1)</f>
        <v>51</v>
      </c>
      <c r="R4154" s="27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54" s="92" t="s">
        <v>8619</v>
      </c>
      <c r="T4154" s="92" t="s">
        <v>8620</v>
      </c>
      <c r="U4154" s="94">
        <v>46011</v>
      </c>
      <c r="V4154" s="368" t="s">
        <v>18</v>
      </c>
      <c r="W4154" s="93">
        <v>24053</v>
      </c>
      <c r="X4154" s="92" t="s">
        <v>13</v>
      </c>
      <c r="Y4154" s="92" t="s">
        <v>328</v>
      </c>
      <c r="Z4154" s="94">
        <v>46008</v>
      </c>
    </row>
    <row r="4155" spans="1:26" ht="12.75" x14ac:dyDescent="0.35">
      <c r="A4155" s="27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51</v>
      </c>
      <c r="B4155" s="276" t="str">
        <f>IF(All_Opps[[#This Row],[WeekMod]]&lt;&gt;"",CONCATENATE(All_Opps[[#This Row],[Opp Year]],"-",TEXT(All_Opps[[#This Row],[WeekMod]],"00#")),"")</f>
        <v>2026-051</v>
      </c>
      <c r="C4155" s="27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51</v>
      </c>
      <c r="D4155" s="276" t="str">
        <f>CONCATENATE(All_Opps[[#This Row],[Opp Year]],"-",TEXT(All_Opps[[#This Row],[Week]],"00#"))</f>
        <v>2026-051</v>
      </c>
      <c r="E4155" s="276">
        <f>IFERROR(VALUE(RIGHT(All_Opps[[#This Row],[Opportunity Name]],2)),"")</f>
        <v>1</v>
      </c>
      <c r="F4155" s="276">
        <f>IFERROR(("20"&amp;LEFT(All_Opps[[#This Row],[Opportunity Name]],2))*1,"")</f>
        <v>2026</v>
      </c>
      <c r="G4155" s="276" t="str">
        <f>MID(All_Opps[[#This Row],[Opportunity Name]],3,2)</f>
        <v>01</v>
      </c>
      <c r="H4155" s="276" t="str">
        <f>LEFT(All_Opps[[#This Row],[Opportunity Name]],7)</f>
        <v>2601-09</v>
      </c>
      <c r="I4155" s="276" t="str" cm="1">
        <f t="array" ref="I41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55" s="276" t="str">
        <f>YEAR(All_Opps[[#This Row],[Close_Date]])&amp;"-"&amp;TEXT(MONTH(All_Opps[[#This Row],[Close_Date]]),"00")</f>
        <v>2025-12</v>
      </c>
      <c r="K4155" s="277">
        <f>All_Opps[[#This Row],[Created Date2]]*1</f>
        <v>46008</v>
      </c>
      <c r="L4155" s="278">
        <f>YEAR(All_Opps[[#This Row],[Created_Date]])</f>
        <v>2025</v>
      </c>
      <c r="M4155" s="279">
        <f>WEEKNUM(All_Opps[[#This Row],[Created_Date]],16)</f>
        <v>51</v>
      </c>
      <c r="N4155" s="277">
        <f>All_Opps[[#This Row],[Close Date]]*1</f>
        <v>46011</v>
      </c>
      <c r="O4155" s="280">
        <f>YEAR(All_Opps[[#This Row],[Close_Date]])</f>
        <v>2025</v>
      </c>
      <c r="P4155" s="278">
        <f>MONTH(All_Opps[[#This Row],[Close Date]])</f>
        <v>12</v>
      </c>
      <c r="Q4155" s="276">
        <f>WEEKNUM(All_Opps[[#This Row],[Close Date]],1)</f>
        <v>51</v>
      </c>
      <c r="R4155" s="27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55" s="92" t="s">
        <v>8621</v>
      </c>
      <c r="T4155" s="92" t="s">
        <v>8622</v>
      </c>
      <c r="U4155" s="94">
        <v>46011</v>
      </c>
      <c r="V4155" s="368" t="s">
        <v>18</v>
      </c>
      <c r="W4155" s="93">
        <v>8931</v>
      </c>
      <c r="X4155" s="92" t="s">
        <v>13</v>
      </c>
      <c r="Y4155" s="92" t="s">
        <v>7108</v>
      </c>
      <c r="Z4155" s="94">
        <v>46008</v>
      </c>
    </row>
    <row r="4156" spans="1:26" ht="12.75" x14ac:dyDescent="0.35">
      <c r="A4156" s="27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156" s="271" t="str">
        <f>IF(All_Opps[[#This Row],[WeekMod]]&lt;&gt;"",CONCATENATE(All_Opps[[#This Row],[Opp Year]],"-",TEXT(All_Opps[[#This Row],[WeekMod]],"00#")),"")</f>
        <v/>
      </c>
      <c r="C4156" s="271" t="str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/>
      </c>
      <c r="D4156" s="271" t="str">
        <f>CONCATENATE(All_Opps[[#This Row],[Opp Year]],"-",TEXT(All_Opps[[#This Row],[Week]],"00#"))</f>
        <v>-</v>
      </c>
      <c r="E4156" s="271" t="str">
        <f>IFERROR(VALUE(RIGHT(All_Opps[[#This Row],[Opportunity Name]],2)),"")</f>
        <v/>
      </c>
      <c r="F4156" s="271" t="str">
        <f>IFERROR(("20"&amp;LEFT(All_Opps[[#This Row],[Opportunity Name]],2))*1,"")</f>
        <v/>
      </c>
      <c r="G4156" s="271" t="str">
        <f>MID(All_Opps[[#This Row],[Opportunity Name]],3,2)</f>
        <v xml:space="preserve">w </v>
      </c>
      <c r="H4156" s="271" t="str">
        <f>LEFT(All_Opps[[#This Row],[Opportunity Name]],7)</f>
        <v>New Sor</v>
      </c>
      <c r="I4156" s="271" t="str" cm="1">
        <f t="array" ref="I41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56" s="271" t="str">
        <f>YEAR(All_Opps[[#This Row],[Close_Date]])&amp;"-"&amp;TEXT(MONTH(All_Opps[[#This Row],[Close_Date]]),"00")</f>
        <v>2025-12</v>
      </c>
      <c r="K4156" s="272">
        <f>All_Opps[[#This Row],[Created Date2]]*1</f>
        <v>45935</v>
      </c>
      <c r="L4156" s="273">
        <f>YEAR(All_Opps[[#This Row],[Created_Date]])</f>
        <v>2025</v>
      </c>
      <c r="M4156" s="274">
        <f>WEEKNUM(All_Opps[[#This Row],[Created_Date]],16)</f>
        <v>41</v>
      </c>
      <c r="N4156" s="272">
        <f>All_Opps[[#This Row],[Close Date]]*1</f>
        <v>46007</v>
      </c>
      <c r="O4156" s="275">
        <f>YEAR(All_Opps[[#This Row],[Close_Date]])</f>
        <v>2025</v>
      </c>
      <c r="P4156" s="273">
        <f>MONTH(All_Opps[[#This Row],[Close Date]])</f>
        <v>12</v>
      </c>
      <c r="Q4156" s="271">
        <f>WEEKNUM(All_Opps[[#This Row],[Close Date]],1)</f>
        <v>51</v>
      </c>
      <c r="R4156" s="27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56" s="96" t="s">
        <v>8623</v>
      </c>
      <c r="T4156" s="96" t="s">
        <v>8624</v>
      </c>
      <c r="U4156" s="97">
        <v>46007</v>
      </c>
      <c r="V4156" s="367" t="s">
        <v>21</v>
      </c>
      <c r="W4156" s="95"/>
      <c r="X4156" s="96" t="s">
        <v>15</v>
      </c>
      <c r="Y4156" s="96" t="s">
        <v>1285</v>
      </c>
      <c r="Z4156" s="97">
        <v>45935</v>
      </c>
    </row>
    <row r="4157" spans="1:26" ht="12.75" x14ac:dyDescent="0.35">
      <c r="A4157" s="2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50</v>
      </c>
      <c r="B4157" s="236" t="str">
        <f>IF(All_Opps[[#This Row],[WeekMod]]&lt;&gt;"",CONCATENATE(All_Opps[[#This Row],[Opp Year]],"-",TEXT(All_Opps[[#This Row],[WeekMod]],"00#")),"")</f>
        <v>2026-050</v>
      </c>
      <c r="C4157" s="2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50</v>
      </c>
      <c r="D4157" s="236" t="str">
        <f>CONCATENATE(All_Opps[[#This Row],[Opp Year]],"-",TEXT(All_Opps[[#This Row],[Week]],"00#"))</f>
        <v>2026-050</v>
      </c>
      <c r="E4157" s="236">
        <f>IFERROR(VALUE(RIGHT(All_Opps[[#This Row],[Opportunity Name]],2)),"")</f>
        <v>4</v>
      </c>
      <c r="F4157" s="236">
        <f>IFERROR(("20"&amp;LEFT(All_Opps[[#This Row],[Opportunity Name]],2))*1,"")</f>
        <v>2026</v>
      </c>
      <c r="G4157" s="236" t="str">
        <f>MID(All_Opps[[#This Row],[Opportunity Name]],3,2)</f>
        <v>10</v>
      </c>
      <c r="H4157" s="236" t="str">
        <f>LEFT(All_Opps[[#This Row],[Opportunity Name]],7)</f>
        <v>2610 Za</v>
      </c>
      <c r="I4157" s="236" t="str" cm="1">
        <f t="array" ref="I41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57" s="236" t="str">
        <f>YEAR(All_Opps[[#This Row],[Close_Date]])&amp;"-"&amp;TEXT(MONTH(All_Opps[[#This Row],[Close_Date]]),"00")</f>
        <v>2025-12</v>
      </c>
      <c r="K4157" s="237">
        <f>All_Opps[[#This Row],[Created Date2]]*1</f>
        <v>45988</v>
      </c>
      <c r="L4157" s="238">
        <f>YEAR(All_Opps[[#This Row],[Created_Date]])</f>
        <v>2025</v>
      </c>
      <c r="M4157" s="239">
        <f>WEEKNUM(All_Opps[[#This Row],[Created_Date]],16)</f>
        <v>48</v>
      </c>
      <c r="N4157" s="237">
        <f>All_Opps[[#This Row],[Close Date]]*1</f>
        <v>46004</v>
      </c>
      <c r="O4157" s="240">
        <f>YEAR(All_Opps[[#This Row],[Close_Date]])</f>
        <v>2025</v>
      </c>
      <c r="P4157" s="238">
        <f>MONTH(All_Opps[[#This Row],[Close Date]])</f>
        <v>12</v>
      </c>
      <c r="Q4157" s="236">
        <f>WEEKNUM(All_Opps[[#This Row],[Close Date]],1)</f>
        <v>50</v>
      </c>
      <c r="R4157" s="2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57" s="28" t="s">
        <v>8625</v>
      </c>
      <c r="T4157" s="28" t="s">
        <v>8626</v>
      </c>
      <c r="U4157" s="76">
        <v>46004</v>
      </c>
      <c r="V4157" s="358" t="s">
        <v>21</v>
      </c>
      <c r="W4157" s="29">
        <v>90835</v>
      </c>
      <c r="X4157" s="28" t="s">
        <v>15</v>
      </c>
      <c r="Y4157" s="28" t="s">
        <v>7108</v>
      </c>
      <c r="Z4157" s="76">
        <v>45988</v>
      </c>
    </row>
    <row r="4158" spans="1:26" ht="12.75" x14ac:dyDescent="0.35">
      <c r="A4158" s="27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4158" s="271" t="str">
        <f>IF(All_Opps[[#This Row],[WeekMod]]&lt;&gt;"",CONCATENATE(All_Opps[[#This Row],[Opp Year]],"-",TEXT(All_Opps[[#This Row],[WeekMod]],"00#")),"")</f>
        <v>2026-055</v>
      </c>
      <c r="C4158" s="27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4158" s="271" t="str">
        <f>CONCATENATE(All_Opps[[#This Row],[Opp Year]],"-",TEXT(All_Opps[[#This Row],[Week]],"00#"))</f>
        <v>2026-055</v>
      </c>
      <c r="E4158" s="271">
        <f>IFERROR(VALUE(RIGHT(All_Opps[[#This Row],[Opportunity Name]],2)),"")</f>
        <v>2</v>
      </c>
      <c r="F4158" s="271">
        <f>IFERROR(("20"&amp;LEFT(All_Opps[[#This Row],[Opportunity Name]],2))*1,"")</f>
        <v>2026</v>
      </c>
      <c r="G4158" s="271" t="str">
        <f>MID(All_Opps[[#This Row],[Opportunity Name]],3,2)</f>
        <v>08</v>
      </c>
      <c r="H4158" s="271" t="str">
        <f>LEFT(All_Opps[[#This Row],[Opportunity Name]],7)</f>
        <v>2608-09</v>
      </c>
      <c r="I4158" s="271" t="str" cm="1">
        <f t="array" ref="I41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58" s="271" t="str">
        <f>YEAR(All_Opps[[#This Row],[Close_Date]])&amp;"-"&amp;TEXT(MONTH(All_Opps[[#This Row],[Close_Date]]),"00")</f>
        <v>2026-01</v>
      </c>
      <c r="K4158" s="272">
        <f>All_Opps[[#This Row],[Created Date2]]*1</f>
        <v>46035</v>
      </c>
      <c r="L4158" s="273">
        <f>YEAR(All_Opps[[#This Row],[Created_Date]])</f>
        <v>2026</v>
      </c>
      <c r="M4158" s="274">
        <f>WEEKNUM(All_Opps[[#This Row],[Created_Date]],16)</f>
        <v>3</v>
      </c>
      <c r="N4158" s="272">
        <f>All_Opps[[#This Row],[Close Date]]*1</f>
        <v>46036</v>
      </c>
      <c r="O4158" s="275">
        <f>YEAR(All_Opps[[#This Row],[Close_Date]])</f>
        <v>2026</v>
      </c>
      <c r="P4158" s="273">
        <f>MONTH(All_Opps[[#This Row],[Close Date]])</f>
        <v>1</v>
      </c>
      <c r="Q4158" s="271">
        <f>WEEKNUM(All_Opps[[#This Row],[Close Date]],1)</f>
        <v>3</v>
      </c>
      <c r="R4158" s="27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200</v>
      </c>
      <c r="S4158" s="96" t="s">
        <v>8627</v>
      </c>
      <c r="T4158" s="96" t="s">
        <v>8628</v>
      </c>
      <c r="U4158" s="97">
        <v>46036</v>
      </c>
      <c r="V4158" s="367" t="s">
        <v>19</v>
      </c>
      <c r="W4158" s="95">
        <v>416832</v>
      </c>
      <c r="X4158" s="96" t="s">
        <v>13</v>
      </c>
      <c r="Y4158" s="96" t="s">
        <v>7108</v>
      </c>
      <c r="Z4158" s="97">
        <v>46035</v>
      </c>
    </row>
    <row r="4159" spans="1:26" ht="12.75" x14ac:dyDescent="0.35">
      <c r="A415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4159" s="181" t="str">
        <f>IF(All_Opps[[#This Row],[WeekMod]]&lt;&gt;"",CONCATENATE(All_Opps[[#This Row],[Opp Year]],"-",TEXT(All_Opps[[#This Row],[WeekMod]],"00#")),"")</f>
        <v>2026-055</v>
      </c>
      <c r="C415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4159" s="181" t="str">
        <f>CONCATENATE(All_Opps[[#This Row],[Opp Year]],"-",TEXT(All_Opps[[#This Row],[Week]],"00#"))</f>
        <v>2026-055</v>
      </c>
      <c r="E4159" s="181">
        <f>IFERROR(VALUE(RIGHT(All_Opps[[#This Row],[Opportunity Name]],2)),"")</f>
        <v>2</v>
      </c>
      <c r="F4159" s="181">
        <f>IFERROR(("20"&amp;LEFT(All_Opps[[#This Row],[Opportunity Name]],2))*1,"")</f>
        <v>2026</v>
      </c>
      <c r="G4159" s="181" t="str">
        <f>MID(All_Opps[[#This Row],[Opportunity Name]],3,2)</f>
        <v>09</v>
      </c>
      <c r="H4159" s="181" t="str">
        <f>LEFT(All_Opps[[#This Row],[Opportunity Name]],7)</f>
        <v>2609 Vi</v>
      </c>
      <c r="I4159" s="181" t="str" cm="1">
        <f t="array" ref="I41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59" s="181" t="str">
        <f>YEAR(All_Opps[[#This Row],[Close_Date]])&amp;"-"&amp;TEXT(MONTH(All_Opps[[#This Row],[Close_Date]]),"00")</f>
        <v>2026-01</v>
      </c>
      <c r="K4159" s="182">
        <f>All_Opps[[#This Row],[Created Date2]]*1</f>
        <v>46027</v>
      </c>
      <c r="L4159" s="183">
        <f>YEAR(All_Opps[[#This Row],[Created_Date]])</f>
        <v>2026</v>
      </c>
      <c r="M4159" s="184">
        <f>WEEKNUM(All_Opps[[#This Row],[Created_Date]],16)</f>
        <v>2</v>
      </c>
      <c r="N4159" s="182">
        <f>All_Opps[[#This Row],[Close Date]]*1</f>
        <v>46034</v>
      </c>
      <c r="O4159" s="185">
        <f>YEAR(All_Opps[[#This Row],[Close_Date]])</f>
        <v>2026</v>
      </c>
      <c r="P4159" s="183">
        <f>MONTH(All_Opps[[#This Row],[Close Date]])</f>
        <v>1</v>
      </c>
      <c r="Q4159" s="181">
        <f>WEEKNUM(All_Opps[[#This Row],[Close Date]],1)</f>
        <v>3</v>
      </c>
      <c r="R415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59" s="5" t="s">
        <v>8629</v>
      </c>
      <c r="T4159" s="5" t="s">
        <v>8630</v>
      </c>
      <c r="U4159" s="14">
        <v>46034</v>
      </c>
      <c r="V4159" s="360" t="s">
        <v>18</v>
      </c>
      <c r="W4159" s="343">
        <v>28336</v>
      </c>
      <c r="X4159" s="5" t="s">
        <v>181</v>
      </c>
      <c r="Y4159" s="4" t="s">
        <v>7108</v>
      </c>
      <c r="Z4159" s="68">
        <v>46027</v>
      </c>
    </row>
    <row r="4160" spans="1:26" ht="12.75" x14ac:dyDescent="0.35">
      <c r="A416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4160" s="181" t="str">
        <f>IF(All_Opps[[#This Row],[WeekMod]]&lt;&gt;"",CONCATENATE(All_Opps[[#This Row],[Opp Year]],"-",TEXT(All_Opps[[#This Row],[WeekMod]],"00#")),"")</f>
        <v>2026-052</v>
      </c>
      <c r="C416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4160" s="181" t="str">
        <f>CONCATENATE(All_Opps[[#This Row],[Opp Year]],"-",TEXT(All_Opps[[#This Row],[Week]],"00#"))</f>
        <v>2026-052</v>
      </c>
      <c r="E4160" s="181">
        <f>IFERROR(VALUE(RIGHT(All_Opps[[#This Row],[Opportunity Name]],2)),"")</f>
        <v>2</v>
      </c>
      <c r="F4160" s="181">
        <f>IFERROR(("20"&amp;LEFT(All_Opps[[#This Row],[Opportunity Name]],2))*1,"")</f>
        <v>2026</v>
      </c>
      <c r="G4160" s="181" t="str">
        <f>MID(All_Opps[[#This Row],[Opportunity Name]],3,2)</f>
        <v>12</v>
      </c>
      <c r="H4160" s="181" t="str">
        <f>LEFT(All_Opps[[#This Row],[Opportunity Name]],7)</f>
        <v>2612-07</v>
      </c>
      <c r="I4160" s="181" t="str" cm="1">
        <f t="array" ref="I41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60" s="181" t="str">
        <f>YEAR(All_Opps[[#This Row],[Close_Date]])&amp;"-"&amp;TEXT(MONTH(All_Opps[[#This Row],[Close_Date]]),"00")</f>
        <v>2025-12</v>
      </c>
      <c r="K4160" s="182">
        <f>All_Opps[[#This Row],[Created Date2]]*1</f>
        <v>45942</v>
      </c>
      <c r="L4160" s="183">
        <f>YEAR(All_Opps[[#This Row],[Created_Date]])</f>
        <v>2025</v>
      </c>
      <c r="M4160" s="184">
        <f>WEEKNUM(All_Opps[[#This Row],[Created_Date]],16)</f>
        <v>42</v>
      </c>
      <c r="N4160" s="182">
        <f>All_Opps[[#This Row],[Close Date]]*1</f>
        <v>46017</v>
      </c>
      <c r="O4160" s="185">
        <f>YEAR(All_Opps[[#This Row],[Close_Date]])</f>
        <v>2025</v>
      </c>
      <c r="P4160" s="183">
        <f>MONTH(All_Opps[[#This Row],[Close Date]])</f>
        <v>12</v>
      </c>
      <c r="Q4160" s="181">
        <f>WEEKNUM(All_Opps[[#This Row],[Close Date]],1)</f>
        <v>52</v>
      </c>
      <c r="R4160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415</v>
      </c>
      <c r="S4160" s="5" t="s">
        <v>8631</v>
      </c>
      <c r="T4160" s="5" t="s">
        <v>8632</v>
      </c>
      <c r="U4160" s="67">
        <v>46017</v>
      </c>
      <c r="V4160" s="360" t="s">
        <v>19</v>
      </c>
      <c r="W4160" s="343">
        <v>51359</v>
      </c>
      <c r="X4160" s="5" t="s">
        <v>161</v>
      </c>
      <c r="Y4160" s="4" t="s">
        <v>328</v>
      </c>
      <c r="Z4160" s="68">
        <v>45942</v>
      </c>
    </row>
    <row r="4161" spans="1:26" ht="12.75" x14ac:dyDescent="0.35">
      <c r="A416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4161" s="181" t="str">
        <f>IF(All_Opps[[#This Row],[WeekMod]]&lt;&gt;"",CONCATENATE(All_Opps[[#This Row],[Opp Year]],"-",TEXT(All_Opps[[#This Row],[WeekMod]],"00#")),"")</f>
        <v>2026-057</v>
      </c>
      <c r="C416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4161" s="181" t="str">
        <f>CONCATENATE(All_Opps[[#This Row],[Opp Year]],"-",TEXT(All_Opps[[#This Row],[Week]],"00#"))</f>
        <v>2026-057</v>
      </c>
      <c r="E4161" s="181">
        <f>IFERROR(VALUE(RIGHT(All_Opps[[#This Row],[Opportunity Name]],2)),"")</f>
        <v>5</v>
      </c>
      <c r="F4161" s="181">
        <f>IFERROR(("20"&amp;LEFT(All_Opps[[#This Row],[Opportunity Name]],2))*1,"")</f>
        <v>2026</v>
      </c>
      <c r="G4161" s="181" t="str">
        <f>MID(All_Opps[[#This Row],[Opportunity Name]],3,2)</f>
        <v>12</v>
      </c>
      <c r="H4161" s="181" t="str">
        <f>LEFT(All_Opps[[#This Row],[Opportunity Name]],7)</f>
        <v>2612 Th</v>
      </c>
      <c r="I4161" s="181" t="str" cm="1">
        <f t="array" ref="I41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61" s="181" t="str">
        <f>YEAR(All_Opps[[#This Row],[Close_Date]])&amp;"-"&amp;TEXT(MONTH(All_Opps[[#This Row],[Close_Date]]),"00")</f>
        <v>2026-01</v>
      </c>
      <c r="K4161" s="182">
        <f>All_Opps[[#This Row],[Created Date2]]*1</f>
        <v>46039</v>
      </c>
      <c r="L4161" s="183">
        <f>YEAR(All_Opps[[#This Row],[Created_Date]])</f>
        <v>2026</v>
      </c>
      <c r="M4161" s="184">
        <f>WEEKNUM(All_Opps[[#This Row],[Created_Date]],16)</f>
        <v>4</v>
      </c>
      <c r="N4161" s="182">
        <f>All_Opps[[#This Row],[Close Date]]*1</f>
        <v>46053</v>
      </c>
      <c r="O4161" s="185">
        <f>YEAR(All_Opps[[#This Row],[Close_Date]])</f>
        <v>2026</v>
      </c>
      <c r="P4161" s="183">
        <f>MONTH(All_Opps[[#This Row],[Close Date]])</f>
        <v>1</v>
      </c>
      <c r="Q4161" s="181">
        <f>WEEKNUM(All_Opps[[#This Row],[Close Date]],1)</f>
        <v>5</v>
      </c>
      <c r="R4161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61" s="5" t="s">
        <v>8633</v>
      </c>
      <c r="T4161" s="5" t="s">
        <v>8634</v>
      </c>
      <c r="U4161" s="14">
        <v>46053</v>
      </c>
      <c r="V4161" s="360" t="s">
        <v>18</v>
      </c>
      <c r="W4161" s="343">
        <v>42254</v>
      </c>
      <c r="X4161" s="5" t="s">
        <v>161</v>
      </c>
      <c r="Y4161" s="4" t="s">
        <v>328</v>
      </c>
      <c r="Z4161" s="68">
        <v>46039</v>
      </c>
    </row>
    <row r="4162" spans="1:26" ht="12.75" x14ac:dyDescent="0.35">
      <c r="A416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4162" s="181" t="str">
        <f>IF(All_Opps[[#This Row],[WeekMod]]&lt;&gt;"",CONCATENATE(All_Opps[[#This Row],[Opp Year]],"-",TEXT(All_Opps[[#This Row],[WeekMod]],"00#")),"")</f>
        <v>2026-057</v>
      </c>
      <c r="C416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4162" s="181" t="str">
        <f>CONCATENATE(All_Opps[[#This Row],[Opp Year]],"-",TEXT(All_Opps[[#This Row],[Week]],"00#"))</f>
        <v>2026-057</v>
      </c>
      <c r="E4162" s="181">
        <f>IFERROR(VALUE(RIGHT(All_Opps[[#This Row],[Opportunity Name]],2)),"")</f>
        <v>4</v>
      </c>
      <c r="F4162" s="181">
        <f>IFERROR(("20"&amp;LEFT(All_Opps[[#This Row],[Opportunity Name]],2))*1,"")</f>
        <v>2026</v>
      </c>
      <c r="G4162" s="181" t="str">
        <f>MID(All_Opps[[#This Row],[Opportunity Name]],3,2)</f>
        <v>08</v>
      </c>
      <c r="H4162" s="181" t="str">
        <f>LEFT(All_Opps[[#This Row],[Opportunity Name]],7)</f>
        <v>2608 Je</v>
      </c>
      <c r="I4162" s="181" t="str" cm="1">
        <f t="array" ref="I41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62" s="181" t="str">
        <f>YEAR(All_Opps[[#This Row],[Close_Date]])&amp;"-"&amp;TEXT(MONTH(All_Opps[[#This Row],[Close_Date]]),"00")</f>
        <v>2026-01</v>
      </c>
      <c r="K4162" s="182">
        <f>All_Opps[[#This Row],[Created Date2]]*1</f>
        <v>46044</v>
      </c>
      <c r="L4162" s="183">
        <f>YEAR(All_Opps[[#This Row],[Created_Date]])</f>
        <v>2026</v>
      </c>
      <c r="M4162" s="184">
        <f>WEEKNUM(All_Opps[[#This Row],[Created_Date]],16)</f>
        <v>4</v>
      </c>
      <c r="N4162" s="182">
        <f>All_Opps[[#This Row],[Close Date]]*1</f>
        <v>46053</v>
      </c>
      <c r="O4162" s="185">
        <f>YEAR(All_Opps[[#This Row],[Close_Date]])</f>
        <v>2026</v>
      </c>
      <c r="P4162" s="183">
        <f>MONTH(All_Opps[[#This Row],[Close Date]])</f>
        <v>1</v>
      </c>
      <c r="Q4162" s="181">
        <f>WEEKNUM(All_Opps[[#This Row],[Close Date]],1)</f>
        <v>5</v>
      </c>
      <c r="R4162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62" s="5" t="s">
        <v>8635</v>
      </c>
      <c r="T4162" s="5" t="s">
        <v>8636</v>
      </c>
      <c r="U4162" s="14">
        <v>46053</v>
      </c>
      <c r="V4162" s="360" t="s">
        <v>18</v>
      </c>
      <c r="W4162" s="343">
        <v>195893</v>
      </c>
      <c r="X4162" s="5" t="s">
        <v>13</v>
      </c>
      <c r="Y4162" s="4" t="s">
        <v>328</v>
      </c>
      <c r="Z4162" s="68">
        <v>46044</v>
      </c>
    </row>
    <row r="4163" spans="1:26" ht="12.75" x14ac:dyDescent="0.35">
      <c r="A4163" s="31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4163" s="316" t="str">
        <f>IF(All_Opps[[#This Row],[WeekMod]]&lt;&gt;"",CONCATENATE(All_Opps[[#This Row],[Opp Year]],"-",TEXT(All_Opps[[#This Row],[WeekMod]],"00#")),"")</f>
        <v>2026-058</v>
      </c>
      <c r="C4163" s="31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4163" s="316" t="str">
        <f>CONCATENATE(All_Opps[[#This Row],[Opp Year]],"-",TEXT(All_Opps[[#This Row],[Week]],"00#"))</f>
        <v>2026-058</v>
      </c>
      <c r="E4163" s="316">
        <f>IFERROR(VALUE(RIGHT(All_Opps[[#This Row],[Opportunity Name]],2)),"")</f>
        <v>2</v>
      </c>
      <c r="F4163" s="316">
        <f>IFERROR(("20"&amp;LEFT(All_Opps[[#This Row],[Opportunity Name]],2))*1,"")</f>
        <v>2026</v>
      </c>
      <c r="G4163" s="316" t="str">
        <f>MID(All_Opps[[#This Row],[Opportunity Name]],3,2)</f>
        <v>07</v>
      </c>
      <c r="H4163" s="316" t="str">
        <f>LEFT(All_Opps[[#This Row],[Opportunity Name]],7)</f>
        <v>2607 Oa</v>
      </c>
      <c r="I4163" s="316" t="str" cm="1">
        <f t="array" ref="I41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63" s="316" t="str">
        <f>YEAR(All_Opps[[#This Row],[Close_Date]])&amp;"-"&amp;TEXT(MONTH(All_Opps[[#This Row],[Close_Date]]),"00")</f>
        <v>2026-02</v>
      </c>
      <c r="K4163" s="317">
        <f>All_Opps[[#This Row],[Created Date2]]*1</f>
        <v>46040</v>
      </c>
      <c r="L4163" s="318">
        <f>YEAR(All_Opps[[#This Row],[Created_Date]])</f>
        <v>2026</v>
      </c>
      <c r="M4163" s="319">
        <f>WEEKNUM(All_Opps[[#This Row],[Created_Date]],16)</f>
        <v>4</v>
      </c>
      <c r="N4163" s="317">
        <f>All_Opps[[#This Row],[Close Date]]*1</f>
        <v>46054</v>
      </c>
      <c r="O4163" s="320">
        <f>YEAR(All_Opps[[#This Row],[Close_Date]])</f>
        <v>2026</v>
      </c>
      <c r="P4163" s="318">
        <f>MONTH(All_Opps[[#This Row],[Close Date]])</f>
        <v>2</v>
      </c>
      <c r="Q4163" s="316">
        <f>WEEKNUM(All_Opps[[#This Row],[Close Date]],1)</f>
        <v>6</v>
      </c>
      <c r="R4163" s="31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63" s="98" t="s">
        <v>8637</v>
      </c>
      <c r="T4163" s="98" t="s">
        <v>8638</v>
      </c>
      <c r="U4163" s="99">
        <v>46054</v>
      </c>
      <c r="V4163" s="376" t="s">
        <v>18</v>
      </c>
      <c r="W4163" s="100">
        <v>26200</v>
      </c>
      <c r="X4163" s="98" t="s">
        <v>15</v>
      </c>
      <c r="Y4163" s="98" t="s">
        <v>328</v>
      </c>
      <c r="Z4163" s="99">
        <v>46040</v>
      </c>
    </row>
    <row r="4164" spans="1:26" ht="12.75" x14ac:dyDescent="0.35">
      <c r="A4164" s="31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</v>
      </c>
      <c r="B4164" s="316" t="str">
        <f>IF(All_Opps[[#This Row],[WeekMod]]&lt;&gt;"",CONCATENATE(All_Opps[[#This Row],[Opp Year]],"-",TEXT(All_Opps[[#This Row],[WeekMod]],"00#")),"")</f>
        <v>2027-007</v>
      </c>
      <c r="C4164" s="31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</v>
      </c>
      <c r="D4164" s="316" t="str">
        <f>CONCATENATE(All_Opps[[#This Row],[Opp Year]],"-",TEXT(All_Opps[[#This Row],[Week]],"00#"))</f>
        <v>2027-007</v>
      </c>
      <c r="E4164" s="316">
        <f>IFERROR(VALUE(RIGHT(All_Opps[[#This Row],[Opportunity Name]],2)),"")</f>
        <v>2</v>
      </c>
      <c r="F4164" s="316">
        <f>IFERROR(("20"&amp;LEFT(All_Opps[[#This Row],[Opportunity Name]],2))*1,"")</f>
        <v>2027</v>
      </c>
      <c r="G4164" s="316" t="str">
        <f>MID(All_Opps[[#This Row],[Opportunity Name]],3,2)</f>
        <v>04</v>
      </c>
      <c r="H4164" s="316" t="str">
        <f>LEFT(All_Opps[[#This Row],[Opportunity Name]],7)</f>
        <v>2704-01</v>
      </c>
      <c r="I4164" s="316" t="str" cm="1">
        <f t="array" ref="I41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64" s="316" t="str">
        <f>YEAR(All_Opps[[#This Row],[Close_Date]])&amp;"-"&amp;TEXT(MONTH(All_Opps[[#This Row],[Close_Date]]),"00")</f>
        <v>2026-02</v>
      </c>
      <c r="K4164" s="317">
        <f>All_Opps[[#This Row],[Created Date2]]*1</f>
        <v>46066</v>
      </c>
      <c r="L4164" s="318">
        <f>YEAR(All_Opps[[#This Row],[Created_Date]])</f>
        <v>2026</v>
      </c>
      <c r="M4164" s="319">
        <f>WEEKNUM(All_Opps[[#This Row],[Created_Date]],16)</f>
        <v>7</v>
      </c>
      <c r="N4164" s="317">
        <f>All_Opps[[#This Row],[Close Date]]*1</f>
        <v>46066</v>
      </c>
      <c r="O4164" s="320">
        <f>YEAR(All_Opps[[#This Row],[Close_Date]])</f>
        <v>2026</v>
      </c>
      <c r="P4164" s="318">
        <f>MONTH(All_Opps[[#This Row],[Close Date]])</f>
        <v>2</v>
      </c>
      <c r="Q4164" s="316">
        <f>WEEKNUM(All_Opps[[#This Row],[Close Date]],1)</f>
        <v>7</v>
      </c>
      <c r="R4164" s="31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412</v>
      </c>
      <c r="S4164" s="98" t="s">
        <v>8639</v>
      </c>
      <c r="T4164" s="98" t="s">
        <v>8640</v>
      </c>
      <c r="U4164" s="99">
        <v>46066</v>
      </c>
      <c r="V4164" s="376" t="s">
        <v>19</v>
      </c>
      <c r="W4164" s="100">
        <v>17653</v>
      </c>
      <c r="X4164" s="98" t="s">
        <v>15</v>
      </c>
      <c r="Y4164" s="98" t="s">
        <v>328</v>
      </c>
      <c r="Z4164" s="99">
        <v>46066</v>
      </c>
    </row>
    <row r="4165" spans="1:26" ht="12.75" x14ac:dyDescent="0.35">
      <c r="A416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4165" s="181" t="str">
        <f>IF(All_Opps[[#This Row],[WeekMod]]&lt;&gt;"",CONCATENATE(All_Opps[[#This Row],[Opp Year]],"-",TEXT(All_Opps[[#This Row],[WeekMod]],"00#")),"")</f>
        <v>2026-055</v>
      </c>
      <c r="C416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4165" s="181" t="str">
        <f>CONCATENATE(All_Opps[[#This Row],[Opp Year]],"-",TEXT(All_Opps[[#This Row],[Week]],"00#"))</f>
        <v>2026-055</v>
      </c>
      <c r="E4165" s="181">
        <f>IFERROR(VALUE(RIGHT(All_Opps[[#This Row],[Opportunity Name]],2)),"")</f>
        <v>2</v>
      </c>
      <c r="F4165" s="181">
        <f>IFERROR(("20"&amp;LEFT(All_Opps[[#This Row],[Opportunity Name]],2))*1,"")</f>
        <v>2026</v>
      </c>
      <c r="G4165" s="181" t="str">
        <f>MID(All_Opps[[#This Row],[Opportunity Name]],3,2)</f>
        <v>08</v>
      </c>
      <c r="H4165" s="181" t="str">
        <f>LEFT(All_Opps[[#This Row],[Opportunity Name]],7)</f>
        <v>2608-09</v>
      </c>
      <c r="I4165" s="181" t="str" cm="1">
        <f t="array" ref="I41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65" s="181" t="str">
        <f>YEAR(All_Opps[[#This Row],[Close_Date]])&amp;"-"&amp;TEXT(MONTH(All_Opps[[#This Row],[Close_Date]]),"00")</f>
        <v>2026-01</v>
      </c>
      <c r="K4165" s="182">
        <f>All_Opps[[#This Row],[Created Date2]]*1</f>
        <v>45946</v>
      </c>
      <c r="L4165" s="183">
        <f>YEAR(All_Opps[[#This Row],[Created_Date]])</f>
        <v>2025</v>
      </c>
      <c r="M4165" s="184">
        <f>WEEKNUM(All_Opps[[#This Row],[Created_Date]],16)</f>
        <v>42</v>
      </c>
      <c r="N4165" s="182">
        <f>All_Opps[[#This Row],[Close Date]]*1</f>
        <v>46035</v>
      </c>
      <c r="O4165" s="185">
        <f>YEAR(All_Opps[[#This Row],[Close_Date]])</f>
        <v>2026</v>
      </c>
      <c r="P4165" s="183">
        <f>MONTH(All_Opps[[#This Row],[Close Date]])</f>
        <v>1</v>
      </c>
      <c r="Q4165" s="181">
        <f>WEEKNUM(All_Opps[[#This Row],[Close Date]],1)</f>
        <v>3</v>
      </c>
      <c r="R4165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65" s="5" t="s">
        <v>8641</v>
      </c>
      <c r="T4165" s="5" t="s">
        <v>8642</v>
      </c>
      <c r="U4165" s="14">
        <v>46035</v>
      </c>
      <c r="V4165" s="360" t="s">
        <v>18</v>
      </c>
      <c r="W4165" s="343">
        <v>188357</v>
      </c>
      <c r="X4165" s="5" t="s">
        <v>13</v>
      </c>
      <c r="Y4165" s="4" t="s">
        <v>328</v>
      </c>
      <c r="Z4165" s="68">
        <v>45946</v>
      </c>
    </row>
    <row r="4166" spans="1:26" ht="12.75" x14ac:dyDescent="0.35">
      <c r="A4166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4166" s="181" t="str">
        <f>IF(All_Opps[[#This Row],[WeekMod]]&lt;&gt;"",CONCATENATE(All_Opps[[#This Row],[Opp Year]],"-",TEXT(All_Opps[[#This Row],[WeekMod]],"00#")),"")</f>
        <v>2026-056</v>
      </c>
      <c r="C4166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4166" s="181" t="str">
        <f>CONCATENATE(All_Opps[[#This Row],[Opp Year]],"-",TEXT(All_Opps[[#This Row],[Week]],"00#"))</f>
        <v>2026-056</v>
      </c>
      <c r="E4166" s="181">
        <f>IFERROR(VALUE(RIGHT(All_Opps[[#This Row],[Opportunity Name]],2)),"")</f>
        <v>2</v>
      </c>
      <c r="F4166" s="181">
        <f>IFERROR(("20"&amp;LEFT(All_Opps[[#This Row],[Opportunity Name]],2))*1,"")</f>
        <v>2026</v>
      </c>
      <c r="G4166" s="181" t="str">
        <f>MID(All_Opps[[#This Row],[Opportunity Name]],3,2)</f>
        <v>05</v>
      </c>
      <c r="H4166" s="181" t="str">
        <f>LEFT(All_Opps[[#This Row],[Opportunity Name]],7)</f>
        <v>2605 Ha</v>
      </c>
      <c r="I4166" s="181" t="str" cm="1">
        <f t="array" ref="I41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66" s="181" t="str">
        <f>YEAR(All_Opps[[#This Row],[Close_Date]])&amp;"-"&amp;TEXT(MONTH(All_Opps[[#This Row],[Close_Date]]),"00")</f>
        <v>2026-01</v>
      </c>
      <c r="K4166" s="182">
        <f>All_Opps[[#This Row],[Created Date2]]*1</f>
        <v>45959</v>
      </c>
      <c r="L4166" s="183">
        <f>YEAR(All_Opps[[#This Row],[Created_Date]])</f>
        <v>2025</v>
      </c>
      <c r="M4166" s="184">
        <f>WEEKNUM(All_Opps[[#This Row],[Created_Date]],16)</f>
        <v>44</v>
      </c>
      <c r="N4166" s="182">
        <f>All_Opps[[#This Row],[Close Date]]*1</f>
        <v>46044</v>
      </c>
      <c r="O4166" s="185">
        <f>YEAR(All_Opps[[#This Row],[Close_Date]])</f>
        <v>2026</v>
      </c>
      <c r="P4166" s="183">
        <f>MONTH(All_Opps[[#This Row],[Close Date]])</f>
        <v>1</v>
      </c>
      <c r="Q4166" s="181">
        <f>WEEKNUM(All_Opps[[#This Row],[Close Date]],1)</f>
        <v>4</v>
      </c>
      <c r="R4166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66" s="5" t="s">
        <v>8643</v>
      </c>
      <c r="T4166" s="5" t="s">
        <v>8157</v>
      </c>
      <c r="U4166" s="67">
        <v>46044</v>
      </c>
      <c r="V4166" s="360" t="s">
        <v>18</v>
      </c>
      <c r="W4166" s="343">
        <v>34192</v>
      </c>
      <c r="X4166" s="5" t="s">
        <v>5</v>
      </c>
      <c r="Y4166" s="4" t="s">
        <v>328</v>
      </c>
      <c r="Z4166" s="68">
        <v>45959</v>
      </c>
    </row>
    <row r="4167" spans="1:26" ht="12.75" x14ac:dyDescent="0.35">
      <c r="A4167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4167" s="181" t="str">
        <f>IF(All_Opps[[#This Row],[WeekMod]]&lt;&gt;"",CONCATENATE(All_Opps[[#This Row],[Opp Year]],"-",TEXT(All_Opps[[#This Row],[WeekMod]],"00#")),"")</f>
        <v>2026-055</v>
      </c>
      <c r="C4167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4167" s="181" t="str">
        <f>CONCATENATE(All_Opps[[#This Row],[Opp Year]],"-",TEXT(All_Opps[[#This Row],[Week]],"00#"))</f>
        <v>2026-055</v>
      </c>
      <c r="E4167" s="181">
        <f>IFERROR(VALUE(RIGHT(All_Opps[[#This Row],[Opportunity Name]],2)),"")</f>
        <v>2</v>
      </c>
      <c r="F4167" s="181">
        <f>IFERROR(("20"&amp;LEFT(All_Opps[[#This Row],[Opportunity Name]],2))*1,"")</f>
        <v>2026</v>
      </c>
      <c r="G4167" s="181" t="str">
        <f>MID(All_Opps[[#This Row],[Opportunity Name]],3,2)</f>
        <v>08</v>
      </c>
      <c r="H4167" s="181" t="str">
        <f>LEFT(All_Opps[[#This Row],[Opportunity Name]],7)</f>
        <v>2608 Ro</v>
      </c>
      <c r="I4167" s="181" t="str" cm="1">
        <f t="array" ref="I41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67" s="181" t="str">
        <f>YEAR(All_Opps[[#This Row],[Close_Date]])&amp;"-"&amp;TEXT(MONTH(All_Opps[[#This Row],[Close_Date]]),"00")</f>
        <v>2026-01</v>
      </c>
      <c r="K4167" s="182">
        <f>All_Opps[[#This Row],[Created Date2]]*1</f>
        <v>45999</v>
      </c>
      <c r="L4167" s="183">
        <f>YEAR(All_Opps[[#This Row],[Created_Date]])</f>
        <v>2025</v>
      </c>
      <c r="M4167" s="184">
        <f>WEEKNUM(All_Opps[[#This Row],[Created_Date]],16)</f>
        <v>50</v>
      </c>
      <c r="N4167" s="182">
        <f>All_Opps[[#This Row],[Close Date]]*1</f>
        <v>46035</v>
      </c>
      <c r="O4167" s="185">
        <f>YEAR(All_Opps[[#This Row],[Close_Date]])</f>
        <v>2026</v>
      </c>
      <c r="P4167" s="183">
        <f>MONTH(All_Opps[[#This Row],[Close Date]])</f>
        <v>1</v>
      </c>
      <c r="Q4167" s="181">
        <f>WEEKNUM(All_Opps[[#This Row],[Close Date]],1)</f>
        <v>3</v>
      </c>
      <c r="R4167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67" s="5" t="s">
        <v>8644</v>
      </c>
      <c r="T4167" s="5" t="s">
        <v>8645</v>
      </c>
      <c r="U4167" s="67">
        <v>46035</v>
      </c>
      <c r="V4167" s="360" t="s">
        <v>18</v>
      </c>
      <c r="W4167" s="343">
        <v>103178</v>
      </c>
      <c r="X4167" s="5" t="s">
        <v>15</v>
      </c>
      <c r="Y4167" s="4" t="s">
        <v>328</v>
      </c>
      <c r="Z4167" s="68">
        <v>45999</v>
      </c>
    </row>
    <row r="4168" spans="1:26" ht="12.75" x14ac:dyDescent="0.35">
      <c r="A416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4168" s="181" t="str">
        <f>IF(All_Opps[[#This Row],[WeekMod]]&lt;&gt;"",CONCATENATE(All_Opps[[#This Row],[Opp Year]],"-",TEXT(All_Opps[[#This Row],[WeekMod]],"00#")),"")</f>
        <v>2026-060</v>
      </c>
      <c r="C416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4168" s="181" t="str">
        <f>CONCATENATE(All_Opps[[#This Row],[Opp Year]],"-",TEXT(All_Opps[[#This Row],[Week]],"00#"))</f>
        <v>2026-060</v>
      </c>
      <c r="E4168" s="181">
        <f>IFERROR(VALUE(RIGHT(All_Opps[[#This Row],[Opportunity Name]],2)),"")</f>
        <v>2</v>
      </c>
      <c r="F4168" s="181">
        <f>IFERROR(("20"&amp;LEFT(All_Opps[[#This Row],[Opportunity Name]],2))*1,"")</f>
        <v>2026</v>
      </c>
      <c r="G4168" s="181" t="str">
        <f>MID(All_Opps[[#This Row],[Opportunity Name]],3,2)</f>
        <v>09</v>
      </c>
      <c r="H4168" s="181" t="str">
        <f>LEFT(All_Opps[[#This Row],[Opportunity Name]],7)</f>
        <v>2609-18</v>
      </c>
      <c r="I4168" s="181" t="str" cm="1">
        <f t="array" ref="I41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68" s="181" t="str">
        <f>YEAR(All_Opps[[#This Row],[Close_Date]])&amp;"-"&amp;TEXT(MONTH(All_Opps[[#This Row],[Close_Date]]),"00")</f>
        <v>2026-02</v>
      </c>
      <c r="K4168" s="182">
        <f>All_Opps[[#This Row],[Created Date2]]*1</f>
        <v>46054</v>
      </c>
      <c r="L4168" s="183">
        <f>YEAR(All_Opps[[#This Row],[Created_Date]])</f>
        <v>2026</v>
      </c>
      <c r="M4168" s="184">
        <f>WEEKNUM(All_Opps[[#This Row],[Created_Date]],16)</f>
        <v>6</v>
      </c>
      <c r="N4168" s="182">
        <f>All_Opps[[#This Row],[Close Date]]*1</f>
        <v>46069</v>
      </c>
      <c r="O4168" s="185">
        <f>YEAR(All_Opps[[#This Row],[Close_Date]])</f>
        <v>2026</v>
      </c>
      <c r="P4168" s="183">
        <f>MONTH(All_Opps[[#This Row],[Close Date]])</f>
        <v>2</v>
      </c>
      <c r="Q4168" s="181">
        <f>WEEKNUM(All_Opps[[#This Row],[Close Date]],1)</f>
        <v>8</v>
      </c>
      <c r="R416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212</v>
      </c>
      <c r="S4168" s="5" t="s">
        <v>8646</v>
      </c>
      <c r="T4168" s="5" t="s">
        <v>8647</v>
      </c>
      <c r="U4168" s="14">
        <v>46069</v>
      </c>
      <c r="V4168" s="360" t="s">
        <v>19</v>
      </c>
      <c r="W4168" s="343">
        <v>188146</v>
      </c>
      <c r="X4168" s="5" t="s">
        <v>13</v>
      </c>
      <c r="Y4168" s="4" t="s">
        <v>328</v>
      </c>
      <c r="Z4168" s="68">
        <v>46054</v>
      </c>
    </row>
    <row r="4169" spans="1:26" ht="12.75" x14ac:dyDescent="0.35">
      <c r="A416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</v>
      </c>
      <c r="B4169" s="181" t="str">
        <f>IF(All_Opps[[#This Row],[WeekMod]]&lt;&gt;"",CONCATENATE(All_Opps[[#This Row],[Opp Year]],"-",TEXT(All_Opps[[#This Row],[WeekMod]],"00#")),"")</f>
        <v>2027-004</v>
      </c>
      <c r="C416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</v>
      </c>
      <c r="D4169" s="181" t="str">
        <f>CONCATENATE(All_Opps[[#This Row],[Opp Year]],"-",TEXT(All_Opps[[#This Row],[Week]],"00#"))</f>
        <v>2027-004</v>
      </c>
      <c r="E4169" s="181">
        <f>IFERROR(VALUE(RIGHT(All_Opps[[#This Row],[Opportunity Name]],2)),"")</f>
        <v>2</v>
      </c>
      <c r="F4169" s="181">
        <f>IFERROR(("20"&amp;LEFT(All_Opps[[#This Row],[Opportunity Name]],2))*1,"")</f>
        <v>2027</v>
      </c>
      <c r="G4169" s="181" t="str">
        <f>MID(All_Opps[[#This Row],[Opportunity Name]],3,2)</f>
        <v>08</v>
      </c>
      <c r="H4169" s="181" t="str">
        <f>LEFT(All_Opps[[#This Row],[Opportunity Name]],7)</f>
        <v>2708 Ur</v>
      </c>
      <c r="I4169" s="181" t="str" cm="1">
        <f t="array" ref="I41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69" s="181" t="str">
        <f>YEAR(All_Opps[[#This Row],[Close_Date]])&amp;"-"&amp;TEXT(MONTH(All_Opps[[#This Row],[Close_Date]]),"00")</f>
        <v>2026-01</v>
      </c>
      <c r="K4169" s="182">
        <f>All_Opps[[#This Row],[Created Date2]]*1</f>
        <v>46032</v>
      </c>
      <c r="L4169" s="183">
        <f>YEAR(All_Opps[[#This Row],[Created_Date]])</f>
        <v>2026</v>
      </c>
      <c r="M4169" s="184">
        <f>WEEKNUM(All_Opps[[#This Row],[Created_Date]],16)</f>
        <v>3</v>
      </c>
      <c r="N4169" s="182">
        <f>All_Opps[[#This Row],[Close Date]]*1</f>
        <v>46045</v>
      </c>
      <c r="O4169" s="185">
        <f>YEAR(All_Opps[[#This Row],[Close_Date]])</f>
        <v>2026</v>
      </c>
      <c r="P4169" s="183">
        <f>MONTH(All_Opps[[#This Row],[Close Date]])</f>
        <v>1</v>
      </c>
      <c r="Q4169" s="181">
        <f>WEEKNUM(All_Opps[[#This Row],[Close Date]],1)</f>
        <v>4</v>
      </c>
      <c r="R4169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69" s="5" t="s">
        <v>8648</v>
      </c>
      <c r="T4169" s="5" t="s">
        <v>8649</v>
      </c>
      <c r="U4169" s="14">
        <v>46045</v>
      </c>
      <c r="V4169" s="360" t="s">
        <v>18</v>
      </c>
      <c r="W4169" s="343">
        <v>444919</v>
      </c>
      <c r="X4169" s="5" t="s">
        <v>15</v>
      </c>
      <c r="Y4169" s="4" t="s">
        <v>328</v>
      </c>
      <c r="Z4169" s="68">
        <v>46032</v>
      </c>
    </row>
    <row r="4170" spans="1:26" ht="12.75" x14ac:dyDescent="0.35">
      <c r="A417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4170" s="181" t="str">
        <f>IF(All_Opps[[#This Row],[WeekMod]]&lt;&gt;"",CONCATENATE(All_Opps[[#This Row],[Opp Year]],"-",TEXT(All_Opps[[#This Row],[WeekMod]],"00#")),"")</f>
        <v>2026-055</v>
      </c>
      <c r="C417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4170" s="181" t="str">
        <f>CONCATENATE(All_Opps[[#This Row],[Opp Year]],"-",TEXT(All_Opps[[#This Row],[Week]],"00#"))</f>
        <v>2026-055</v>
      </c>
      <c r="E4170" s="181">
        <f>IFERROR(VALUE(RIGHT(All_Opps[[#This Row],[Opportunity Name]],2)),"")</f>
        <v>2</v>
      </c>
      <c r="F4170" s="181">
        <f>IFERROR(("20"&amp;LEFT(All_Opps[[#This Row],[Opportunity Name]],2))*1,"")</f>
        <v>2026</v>
      </c>
      <c r="G4170" s="181" t="str">
        <f>MID(All_Opps[[#This Row],[Opportunity Name]],3,2)</f>
        <v>02</v>
      </c>
      <c r="H4170" s="181" t="str">
        <f>LEFT(All_Opps[[#This Row],[Opportunity Name]],7)</f>
        <v>2602 Pr</v>
      </c>
      <c r="I4170" s="181" t="str" cm="1">
        <f t="array" ref="I41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70" s="181" t="str">
        <f>YEAR(All_Opps[[#This Row],[Close_Date]])&amp;"-"&amp;TEXT(MONTH(All_Opps[[#This Row],[Close_Date]]),"00")</f>
        <v>2026-01</v>
      </c>
      <c r="K4170" s="182">
        <f>All_Opps[[#This Row],[Created Date2]]*1</f>
        <v>46029</v>
      </c>
      <c r="L4170" s="183">
        <f>YEAR(All_Opps[[#This Row],[Created_Date]])</f>
        <v>2026</v>
      </c>
      <c r="M4170" s="184">
        <f>WEEKNUM(All_Opps[[#This Row],[Created_Date]],16)</f>
        <v>2</v>
      </c>
      <c r="N4170" s="182">
        <f>All_Opps[[#This Row],[Close Date]]*1</f>
        <v>46036</v>
      </c>
      <c r="O4170" s="185">
        <f>YEAR(All_Opps[[#This Row],[Close_Date]])</f>
        <v>2026</v>
      </c>
      <c r="P4170" s="183">
        <f>MONTH(All_Opps[[#This Row],[Close Date]])</f>
        <v>1</v>
      </c>
      <c r="Q4170" s="181">
        <f>WEEKNUM(All_Opps[[#This Row],[Close Date]],1)</f>
        <v>3</v>
      </c>
      <c r="R417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70" s="5" t="s">
        <v>8650</v>
      </c>
      <c r="T4170" s="5" t="s">
        <v>8651</v>
      </c>
      <c r="U4170" s="14">
        <v>46036</v>
      </c>
      <c r="V4170" s="360" t="s">
        <v>18</v>
      </c>
      <c r="W4170" s="343">
        <v>38494</v>
      </c>
      <c r="X4170" s="5" t="s">
        <v>11</v>
      </c>
      <c r="Y4170" s="4" t="s">
        <v>1285</v>
      </c>
      <c r="Z4170" s="68">
        <v>46029</v>
      </c>
    </row>
    <row r="4171" spans="1:26" ht="12.75" x14ac:dyDescent="0.35">
      <c r="A4171" s="32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4171" s="321" t="str">
        <f>IF(All_Opps[[#This Row],[WeekMod]]&lt;&gt;"",CONCATENATE(All_Opps[[#This Row],[Opp Year]],"-",TEXT(All_Opps[[#This Row],[WeekMod]],"00#")),"")</f>
        <v>2026-053</v>
      </c>
      <c r="C4171" s="32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4171" s="321" t="str">
        <f>CONCATENATE(All_Opps[[#This Row],[Opp Year]],"-",TEXT(All_Opps[[#This Row],[Week]],"00#"))</f>
        <v>2026-053</v>
      </c>
      <c r="E4171" s="321">
        <f>IFERROR(VALUE(RIGHT(All_Opps[[#This Row],[Opportunity Name]],2)),"")</f>
        <v>3</v>
      </c>
      <c r="F4171" s="321">
        <f>IFERROR(("20"&amp;LEFT(All_Opps[[#This Row],[Opportunity Name]],2))*1,"")</f>
        <v>2026</v>
      </c>
      <c r="G4171" s="321" t="str">
        <f>MID(All_Opps[[#This Row],[Opportunity Name]],3,2)</f>
        <v>12</v>
      </c>
      <c r="H4171" s="321" t="str">
        <f>LEFT(All_Opps[[#This Row],[Opportunity Name]],7)</f>
        <v>2612-08</v>
      </c>
      <c r="I4171" s="321" t="str" cm="1">
        <f t="array" ref="I41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71" s="321" t="str">
        <f>YEAR(All_Opps[[#This Row],[Close_Date]])&amp;"-"&amp;TEXT(MONTH(All_Opps[[#This Row],[Close_Date]]),"00")</f>
        <v>2026-01</v>
      </c>
      <c r="K4171" s="322">
        <f>All_Opps[[#This Row],[Created Date2]]*1</f>
        <v>46021</v>
      </c>
      <c r="L4171" s="323">
        <f>YEAR(All_Opps[[#This Row],[Created_Date]])</f>
        <v>2025</v>
      </c>
      <c r="M4171" s="324">
        <f>WEEKNUM(All_Opps[[#This Row],[Created_Date]],16)</f>
        <v>53</v>
      </c>
      <c r="N4171" s="322">
        <f>All_Opps[[#This Row],[Close Date]]*1</f>
        <v>46025</v>
      </c>
      <c r="O4171" s="325">
        <f>YEAR(All_Opps[[#This Row],[Close_Date]])</f>
        <v>2026</v>
      </c>
      <c r="P4171" s="323">
        <f>MONTH(All_Opps[[#This Row],[Close Date]])</f>
        <v>1</v>
      </c>
      <c r="Q4171" s="321">
        <f>WEEKNUM(All_Opps[[#This Row],[Close Date]],1)</f>
        <v>1</v>
      </c>
      <c r="R4171" s="32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336</v>
      </c>
      <c r="S4171" s="101" t="s">
        <v>8652</v>
      </c>
      <c r="T4171" s="101" t="s">
        <v>8653</v>
      </c>
      <c r="U4171" s="102">
        <v>46025</v>
      </c>
      <c r="V4171" s="377" t="s">
        <v>19</v>
      </c>
      <c r="W4171" s="103">
        <v>7921</v>
      </c>
      <c r="X4171" s="101" t="s">
        <v>175</v>
      </c>
      <c r="Y4171" s="101" t="s">
        <v>328</v>
      </c>
      <c r="Z4171" s="102">
        <v>46021</v>
      </c>
    </row>
    <row r="4172" spans="1:26" ht="12.75" x14ac:dyDescent="0.35">
      <c r="A4172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4172" s="181" t="str">
        <f>IF(All_Opps[[#This Row],[WeekMod]]&lt;&gt;"",CONCATENATE(All_Opps[[#This Row],[Opp Year]],"-",TEXT(All_Opps[[#This Row],[WeekMod]],"00#")),"")</f>
        <v>2026-059</v>
      </c>
      <c r="C4172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4172" s="181" t="str">
        <f>CONCATENATE(All_Opps[[#This Row],[Opp Year]],"-",TEXT(All_Opps[[#This Row],[Week]],"00#"))</f>
        <v>2026-059</v>
      </c>
      <c r="E4172" s="181">
        <f>IFERROR(VALUE(RIGHT(All_Opps[[#This Row],[Opportunity Name]],2)),"")</f>
        <v>2</v>
      </c>
      <c r="F4172" s="181">
        <f>IFERROR(("20"&amp;LEFT(All_Opps[[#This Row],[Opportunity Name]],2))*1,"")</f>
        <v>2026</v>
      </c>
      <c r="G4172" s="181" t="str">
        <f>MID(All_Opps[[#This Row],[Opportunity Name]],3,2)</f>
        <v>06</v>
      </c>
      <c r="H4172" s="181" t="str">
        <f>LEFT(All_Opps[[#This Row],[Opportunity Name]],7)</f>
        <v>2606-15</v>
      </c>
      <c r="I4172" s="181" t="str" cm="1">
        <f t="array" ref="I41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72" s="181" t="str">
        <f>YEAR(All_Opps[[#This Row],[Close_Date]])&amp;"-"&amp;TEXT(MONTH(All_Opps[[#This Row],[Close_Date]]),"00")</f>
        <v>2026-02</v>
      </c>
      <c r="K4172" s="182">
        <f>All_Opps[[#This Row],[Created Date2]]*1</f>
        <v>46059</v>
      </c>
      <c r="L4172" s="183">
        <f>YEAR(All_Opps[[#This Row],[Created_Date]])</f>
        <v>2026</v>
      </c>
      <c r="M4172" s="184">
        <f>WEEKNUM(All_Opps[[#This Row],[Created_Date]],16)</f>
        <v>6</v>
      </c>
      <c r="N4172" s="182">
        <f>All_Opps[[#This Row],[Close Date]]*1</f>
        <v>46061</v>
      </c>
      <c r="O4172" s="185">
        <f>YEAR(All_Opps[[#This Row],[Close_Date]])</f>
        <v>2026</v>
      </c>
      <c r="P4172" s="183">
        <f>MONTH(All_Opps[[#This Row],[Close Date]])</f>
        <v>2</v>
      </c>
      <c r="Q4172" s="181">
        <f>WEEKNUM(All_Opps[[#This Row],[Close Date]],1)</f>
        <v>7</v>
      </c>
      <c r="R4172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115</v>
      </c>
      <c r="S4172" s="5" t="s">
        <v>8654</v>
      </c>
      <c r="T4172" s="5" t="s">
        <v>8655</v>
      </c>
      <c r="U4172" s="67">
        <v>46061</v>
      </c>
      <c r="V4172" s="360" t="s">
        <v>19</v>
      </c>
      <c r="W4172" s="343">
        <v>63214</v>
      </c>
      <c r="X4172" s="5" t="s">
        <v>13</v>
      </c>
      <c r="Y4172" s="4" t="s">
        <v>328</v>
      </c>
      <c r="Z4172" s="68">
        <v>46059</v>
      </c>
    </row>
    <row r="4173" spans="1:26" ht="12.75" x14ac:dyDescent="0.35">
      <c r="A417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4173" s="181" t="str">
        <f>IF(All_Opps[[#This Row],[WeekMod]]&lt;&gt;"",CONCATENATE(All_Opps[[#This Row],[Opp Year]],"-",TEXT(All_Opps[[#This Row],[WeekMod]],"00#")),"")</f>
        <v>2026-054</v>
      </c>
      <c r="C417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4173" s="181" t="str">
        <f>CONCATENATE(All_Opps[[#This Row],[Opp Year]],"-",TEXT(All_Opps[[#This Row],[Week]],"00#"))</f>
        <v>2026-054</v>
      </c>
      <c r="E4173" s="181">
        <f>IFERROR(VALUE(RIGHT(All_Opps[[#This Row],[Opportunity Name]],2)),"")</f>
        <v>2</v>
      </c>
      <c r="F4173" s="181">
        <f>IFERROR(("20"&amp;LEFT(All_Opps[[#This Row],[Opportunity Name]],2))*1,"")</f>
        <v>2026</v>
      </c>
      <c r="G4173" s="181" t="str">
        <f>MID(All_Opps[[#This Row],[Opportunity Name]],3,2)</f>
        <v>04</v>
      </c>
      <c r="H4173" s="181" t="str">
        <f>LEFT(All_Opps[[#This Row],[Opportunity Name]],7)</f>
        <v>2604-10</v>
      </c>
      <c r="I4173" s="181" t="str" cm="1">
        <f t="array" ref="I41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73" s="181" t="str">
        <f>YEAR(All_Opps[[#This Row],[Close_Date]])&amp;"-"&amp;TEXT(MONTH(All_Opps[[#This Row],[Close_Date]]),"00")</f>
        <v>2026-01</v>
      </c>
      <c r="K4173" s="182">
        <f>All_Opps[[#This Row],[Created Date2]]*1</f>
        <v>46014</v>
      </c>
      <c r="L4173" s="183">
        <f>YEAR(All_Opps[[#This Row],[Created_Date]])</f>
        <v>2025</v>
      </c>
      <c r="M4173" s="184">
        <f>WEEKNUM(All_Opps[[#This Row],[Created_Date]],16)</f>
        <v>52</v>
      </c>
      <c r="N4173" s="182">
        <f>All_Opps[[#This Row],[Close Date]]*1</f>
        <v>46031</v>
      </c>
      <c r="O4173" s="185">
        <f>YEAR(All_Opps[[#This Row],[Close_Date]])</f>
        <v>2026</v>
      </c>
      <c r="P4173" s="183">
        <f>MONTH(All_Opps[[#This Row],[Close Date]])</f>
        <v>1</v>
      </c>
      <c r="Q4173" s="181">
        <f>WEEKNUM(All_Opps[[#This Row],[Close Date]],1)</f>
        <v>2</v>
      </c>
      <c r="R4173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99</v>
      </c>
      <c r="S4173" s="5" t="s">
        <v>8656</v>
      </c>
      <c r="T4173" s="5" t="s">
        <v>8657</v>
      </c>
      <c r="U4173" s="14">
        <v>46031</v>
      </c>
      <c r="V4173" s="360" t="s">
        <v>19</v>
      </c>
      <c r="W4173" s="343">
        <v>99081</v>
      </c>
      <c r="X4173" s="5" t="s">
        <v>5</v>
      </c>
      <c r="Y4173" s="4" t="s">
        <v>328</v>
      </c>
      <c r="Z4173" s="68">
        <v>46014</v>
      </c>
    </row>
    <row r="4174" spans="1:26" ht="12.75" x14ac:dyDescent="0.35">
      <c r="A417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4174" s="181" t="str">
        <f>IF(All_Opps[[#This Row],[WeekMod]]&lt;&gt;"",CONCATENATE(All_Opps[[#This Row],[Opp Year]],"-",TEXT(All_Opps[[#This Row],[WeekMod]],"00#")),"")</f>
        <v>2026-055</v>
      </c>
      <c r="C417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4174" s="181" t="str">
        <f>CONCATENATE(All_Opps[[#This Row],[Opp Year]],"-",TEXT(All_Opps[[#This Row],[Week]],"00#"))</f>
        <v>2026-055</v>
      </c>
      <c r="E4174" s="181">
        <f>IFERROR(VALUE(RIGHT(All_Opps[[#This Row],[Opportunity Name]],2)),"")</f>
        <v>2</v>
      </c>
      <c r="F4174" s="181">
        <f>IFERROR(("20"&amp;LEFT(All_Opps[[#This Row],[Opportunity Name]],2))*1,"")</f>
        <v>2026</v>
      </c>
      <c r="G4174" s="181" t="str">
        <f>MID(All_Opps[[#This Row],[Opportunity Name]],3,2)</f>
        <v>08</v>
      </c>
      <c r="H4174" s="181" t="str">
        <f>LEFT(All_Opps[[#This Row],[Opportunity Name]],7)</f>
        <v>2608-17</v>
      </c>
      <c r="I4174" s="181" t="str" cm="1">
        <f t="array" ref="I41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74" s="181" t="str">
        <f>YEAR(All_Opps[[#This Row],[Close_Date]])&amp;"-"&amp;TEXT(MONTH(All_Opps[[#This Row],[Close_Date]]),"00")</f>
        <v>2026-01</v>
      </c>
      <c r="K4174" s="182">
        <f>All_Opps[[#This Row],[Created Date2]]*1</f>
        <v>46023</v>
      </c>
      <c r="L4174" s="183">
        <f>YEAR(All_Opps[[#This Row],[Created_Date]])</f>
        <v>2026</v>
      </c>
      <c r="M4174" s="184">
        <f>WEEKNUM(All_Opps[[#This Row],[Created_Date]],16)</f>
        <v>1</v>
      </c>
      <c r="N4174" s="182">
        <f>All_Opps[[#This Row],[Close Date]]*1</f>
        <v>46038</v>
      </c>
      <c r="O4174" s="185">
        <f>YEAR(All_Opps[[#This Row],[Close_Date]])</f>
        <v>2026</v>
      </c>
      <c r="P4174" s="183">
        <f>MONTH(All_Opps[[#This Row],[Close Date]])</f>
        <v>1</v>
      </c>
      <c r="Q4174" s="181">
        <f>WEEKNUM(All_Opps[[#This Row],[Close Date]],1)</f>
        <v>3</v>
      </c>
      <c r="R417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212</v>
      </c>
      <c r="S4174" s="5" t="s">
        <v>8658</v>
      </c>
      <c r="T4174" s="5" t="s">
        <v>8659</v>
      </c>
      <c r="U4174" s="14">
        <v>46038</v>
      </c>
      <c r="V4174" s="360" t="s">
        <v>19</v>
      </c>
      <c r="W4174" s="343">
        <v>107849</v>
      </c>
      <c r="X4174" s="5" t="s">
        <v>6</v>
      </c>
      <c r="Y4174" s="4" t="s">
        <v>7108</v>
      </c>
      <c r="Z4174" s="68">
        <v>46023</v>
      </c>
    </row>
    <row r="4175" spans="1:26" ht="12.75" x14ac:dyDescent="0.35">
      <c r="A4175" s="32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4175" s="321" t="str">
        <f>IF(All_Opps[[#This Row],[WeekMod]]&lt;&gt;"",CONCATENATE(All_Opps[[#This Row],[Opp Year]],"-",TEXT(All_Opps[[#This Row],[WeekMod]],"00#")),"")</f>
        <v>2026-059</v>
      </c>
      <c r="C4175" s="32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4175" s="321" t="str">
        <f>CONCATENATE(All_Opps[[#This Row],[Opp Year]],"-",TEXT(All_Opps[[#This Row],[Week]],"00#"))</f>
        <v>2026-059</v>
      </c>
      <c r="E4175" s="321">
        <f>IFERROR(VALUE(RIGHT(All_Opps[[#This Row],[Opportunity Name]],2)),"")</f>
        <v>2</v>
      </c>
      <c r="F4175" s="321">
        <f>IFERROR(("20"&amp;LEFT(All_Opps[[#This Row],[Opportunity Name]],2))*1,"")</f>
        <v>2026</v>
      </c>
      <c r="G4175" s="321" t="str">
        <f>MID(All_Opps[[#This Row],[Opportunity Name]],3,2)</f>
        <v>08</v>
      </c>
      <c r="H4175" s="321" t="str">
        <f>LEFT(All_Opps[[#This Row],[Opportunity Name]],7)</f>
        <v>2608-16</v>
      </c>
      <c r="I4175" s="321" t="str" cm="1">
        <f t="array" ref="I41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75" s="321" t="str">
        <f>YEAR(All_Opps[[#This Row],[Close_Date]])&amp;"-"&amp;TEXT(MONTH(All_Opps[[#This Row],[Close_Date]]),"00")</f>
        <v>2026-02</v>
      </c>
      <c r="K4175" s="322">
        <f>All_Opps[[#This Row],[Created Date2]]*1</f>
        <v>46053</v>
      </c>
      <c r="L4175" s="323">
        <f>YEAR(All_Opps[[#This Row],[Created_Date]])</f>
        <v>2026</v>
      </c>
      <c r="M4175" s="324">
        <f>WEEKNUM(All_Opps[[#This Row],[Created_Date]],16)</f>
        <v>6</v>
      </c>
      <c r="N4175" s="322">
        <f>All_Opps[[#This Row],[Close Date]]*1</f>
        <v>46062</v>
      </c>
      <c r="O4175" s="325">
        <f>YEAR(All_Opps[[#This Row],[Close_Date]])</f>
        <v>2026</v>
      </c>
      <c r="P4175" s="323">
        <f>MONTH(All_Opps[[#This Row],[Close Date]])</f>
        <v>2</v>
      </c>
      <c r="Q4175" s="321">
        <f>WEEKNUM(All_Opps[[#This Row],[Close Date]],1)</f>
        <v>7</v>
      </c>
      <c r="R4175" s="32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182</v>
      </c>
      <c r="S4175" s="101" t="s">
        <v>8660</v>
      </c>
      <c r="T4175" s="101" t="s">
        <v>8661</v>
      </c>
      <c r="U4175" s="102">
        <v>46062</v>
      </c>
      <c r="V4175" s="377" t="s">
        <v>19</v>
      </c>
      <c r="W4175" s="103">
        <v>35188</v>
      </c>
      <c r="X4175" s="101" t="s">
        <v>5</v>
      </c>
      <c r="Y4175" s="101" t="s">
        <v>1285</v>
      </c>
      <c r="Z4175" s="102">
        <v>46053</v>
      </c>
    </row>
    <row r="4176" spans="1:26" ht="12.75" x14ac:dyDescent="0.35">
      <c r="A4176" s="32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4176" s="321" t="str">
        <f>IF(All_Opps[[#This Row],[WeekMod]]&lt;&gt;"",CONCATENATE(All_Opps[[#This Row],[Opp Year]],"-",TEXT(All_Opps[[#This Row],[WeekMod]],"00#")),"")</f>
        <v>2026-055</v>
      </c>
      <c r="C4176" s="32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4176" s="321" t="str">
        <f>CONCATENATE(All_Opps[[#This Row],[Opp Year]],"-",TEXT(All_Opps[[#This Row],[Week]],"00#"))</f>
        <v>2026-055</v>
      </c>
      <c r="E4176" s="321">
        <f>IFERROR(VALUE(RIGHT(All_Opps[[#This Row],[Opportunity Name]],2)),"")</f>
        <v>2</v>
      </c>
      <c r="F4176" s="321">
        <f>IFERROR(("20"&amp;LEFT(All_Opps[[#This Row],[Opportunity Name]],2))*1,"")</f>
        <v>2026</v>
      </c>
      <c r="G4176" s="321" t="str">
        <f>MID(All_Opps[[#This Row],[Opportunity Name]],3,2)</f>
        <v>08</v>
      </c>
      <c r="H4176" s="321" t="str">
        <f>LEFT(All_Opps[[#This Row],[Opportunity Name]],7)</f>
        <v>2608 La</v>
      </c>
      <c r="I4176" s="321" t="str" cm="1">
        <f t="array" ref="I41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76" s="321" t="str">
        <f>YEAR(All_Opps[[#This Row],[Close_Date]])&amp;"-"&amp;TEXT(MONTH(All_Opps[[#This Row],[Close_Date]]),"00")</f>
        <v>2026-01</v>
      </c>
      <c r="K4176" s="322">
        <f>All_Opps[[#This Row],[Created Date2]]*1</f>
        <v>46034</v>
      </c>
      <c r="L4176" s="323">
        <f>YEAR(All_Opps[[#This Row],[Created_Date]])</f>
        <v>2026</v>
      </c>
      <c r="M4176" s="324">
        <f>WEEKNUM(All_Opps[[#This Row],[Created_Date]],16)</f>
        <v>3</v>
      </c>
      <c r="N4176" s="322">
        <f>All_Opps[[#This Row],[Close Date]]*1</f>
        <v>46038</v>
      </c>
      <c r="O4176" s="325">
        <f>YEAR(All_Opps[[#This Row],[Close_Date]])</f>
        <v>2026</v>
      </c>
      <c r="P4176" s="323">
        <f>MONTH(All_Opps[[#This Row],[Close Date]])</f>
        <v>1</v>
      </c>
      <c r="Q4176" s="321">
        <f>WEEKNUM(All_Opps[[#This Row],[Close Date]],1)</f>
        <v>3</v>
      </c>
      <c r="R4176" s="32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76" s="101" t="s">
        <v>8662</v>
      </c>
      <c r="T4176" s="101" t="s">
        <v>8663</v>
      </c>
      <c r="U4176" s="102">
        <v>46038</v>
      </c>
      <c r="V4176" s="377" t="s">
        <v>18</v>
      </c>
      <c r="W4176" s="103">
        <v>26921</v>
      </c>
      <c r="X4176" s="101" t="s">
        <v>24</v>
      </c>
      <c r="Y4176" s="101" t="s">
        <v>1285</v>
      </c>
      <c r="Z4176" s="102">
        <v>46034</v>
      </c>
    </row>
    <row r="4177" spans="1:26" ht="12.75" x14ac:dyDescent="0.35">
      <c r="A4177" s="32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4177" s="321" t="str">
        <f>IF(All_Opps[[#This Row],[WeekMod]]&lt;&gt;"",CONCATENATE(All_Opps[[#This Row],[Opp Year]],"-",TEXT(All_Opps[[#This Row],[WeekMod]],"00#")),"")</f>
        <v>2026-055</v>
      </c>
      <c r="C4177" s="32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4177" s="321" t="str">
        <f>CONCATENATE(All_Opps[[#This Row],[Opp Year]],"-",TEXT(All_Opps[[#This Row],[Week]],"00#"))</f>
        <v>2026-055</v>
      </c>
      <c r="E4177" s="321">
        <f>IFERROR(VALUE(RIGHT(All_Opps[[#This Row],[Opportunity Name]],2)),"")</f>
        <v>5</v>
      </c>
      <c r="F4177" s="321">
        <f>IFERROR(("20"&amp;LEFT(All_Opps[[#This Row],[Opportunity Name]],2))*1,"")</f>
        <v>2026</v>
      </c>
      <c r="G4177" s="321" t="str">
        <f>MID(All_Opps[[#This Row],[Opportunity Name]],3,2)</f>
        <v>07</v>
      </c>
      <c r="H4177" s="321" t="str">
        <f>LEFT(All_Opps[[#This Row],[Opportunity Name]],7)</f>
        <v>2607-11</v>
      </c>
      <c r="I4177" s="321" t="str" cm="1">
        <f t="array" ref="I41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77" s="321" t="str">
        <f>YEAR(All_Opps[[#This Row],[Close_Date]])&amp;"-"&amp;TEXT(MONTH(All_Opps[[#This Row],[Close_Date]]),"00")</f>
        <v>2026-01</v>
      </c>
      <c r="K4177" s="322">
        <f>All_Opps[[#This Row],[Created Date2]]*1</f>
        <v>46025</v>
      </c>
      <c r="L4177" s="323">
        <f>YEAR(All_Opps[[#This Row],[Created_Date]])</f>
        <v>2026</v>
      </c>
      <c r="M4177" s="324">
        <f>WEEKNUM(All_Opps[[#This Row],[Created_Date]],16)</f>
        <v>2</v>
      </c>
      <c r="N4177" s="322">
        <f>All_Opps[[#This Row],[Close Date]]*1</f>
        <v>46037</v>
      </c>
      <c r="O4177" s="325">
        <f>YEAR(All_Opps[[#This Row],[Close_Date]])</f>
        <v>2026</v>
      </c>
      <c r="P4177" s="323">
        <f>MONTH(All_Opps[[#This Row],[Close Date]])</f>
        <v>1</v>
      </c>
      <c r="Q4177" s="321">
        <f>WEEKNUM(All_Opps[[#This Row],[Close Date]],1)</f>
        <v>3</v>
      </c>
      <c r="R4177" s="32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179</v>
      </c>
      <c r="S4177" s="101" t="s">
        <v>8664</v>
      </c>
      <c r="T4177" s="101" t="s">
        <v>8665</v>
      </c>
      <c r="U4177" s="102">
        <v>46037</v>
      </c>
      <c r="V4177" s="377" t="s">
        <v>19</v>
      </c>
      <c r="W4177" s="103">
        <v>130508</v>
      </c>
      <c r="X4177" s="101" t="s">
        <v>175</v>
      </c>
      <c r="Y4177" s="101" t="s">
        <v>1285</v>
      </c>
      <c r="Z4177" s="102">
        <v>46025</v>
      </c>
    </row>
    <row r="4178" spans="1:26" ht="12.75" x14ac:dyDescent="0.35">
      <c r="A4178" s="32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</v>
      </c>
      <c r="B4178" s="321" t="str">
        <f>IF(All_Opps[[#This Row],[WeekMod]]&lt;&gt;"",CONCATENATE(All_Opps[[#This Row],[Opp Year]],"-",TEXT(All_Opps[[#This Row],[WeekMod]],"00#")),"")</f>
        <v>2027-007</v>
      </c>
      <c r="C4178" s="32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</v>
      </c>
      <c r="D4178" s="321" t="str">
        <f>CONCATENATE(All_Opps[[#This Row],[Opp Year]],"-",TEXT(All_Opps[[#This Row],[Week]],"00#"))</f>
        <v>2027-007</v>
      </c>
      <c r="E4178" s="321">
        <f>IFERROR(VALUE(RIGHT(All_Opps[[#This Row],[Opportunity Name]],2)),"")</f>
        <v>4</v>
      </c>
      <c r="F4178" s="321">
        <f>IFERROR(("20"&amp;LEFT(All_Opps[[#This Row],[Opportunity Name]],2))*1,"")</f>
        <v>2027</v>
      </c>
      <c r="G4178" s="321" t="str">
        <f>MID(All_Opps[[#This Row],[Opportunity Name]],3,2)</f>
        <v>08</v>
      </c>
      <c r="H4178" s="321" t="str">
        <f>LEFT(All_Opps[[#This Row],[Opportunity Name]],7)</f>
        <v>2708 Tr</v>
      </c>
      <c r="I4178" s="321" t="str" cm="1">
        <f t="array" ref="I41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78" s="321" t="str">
        <f>YEAR(All_Opps[[#This Row],[Close_Date]])&amp;"-"&amp;TEXT(MONTH(All_Opps[[#This Row],[Close_Date]]),"00")</f>
        <v>2026-02</v>
      </c>
      <c r="K4178" s="322">
        <f>All_Opps[[#This Row],[Created Date2]]*1</f>
        <v>46058</v>
      </c>
      <c r="L4178" s="323">
        <f>YEAR(All_Opps[[#This Row],[Created_Date]])</f>
        <v>2026</v>
      </c>
      <c r="M4178" s="324">
        <f>WEEKNUM(All_Opps[[#This Row],[Created_Date]],16)</f>
        <v>6</v>
      </c>
      <c r="N4178" s="322">
        <f>All_Opps[[#This Row],[Close Date]]*1</f>
        <v>46064</v>
      </c>
      <c r="O4178" s="325">
        <f>YEAR(All_Opps[[#This Row],[Close_Date]])</f>
        <v>2026</v>
      </c>
      <c r="P4178" s="323">
        <f>MONTH(All_Opps[[#This Row],[Close Date]])</f>
        <v>2</v>
      </c>
      <c r="Q4178" s="321">
        <f>WEEKNUM(All_Opps[[#This Row],[Close Date]],1)</f>
        <v>7</v>
      </c>
      <c r="R4178" s="32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78" s="101" t="s">
        <v>8666</v>
      </c>
      <c r="T4178" s="101" t="s">
        <v>8667</v>
      </c>
      <c r="U4178" s="102">
        <v>46064</v>
      </c>
      <c r="V4178" s="377" t="s">
        <v>18</v>
      </c>
      <c r="W4178" s="103">
        <v>118823</v>
      </c>
      <c r="X4178" s="101" t="s">
        <v>15</v>
      </c>
      <c r="Y4178" s="101" t="s">
        <v>1285</v>
      </c>
      <c r="Z4178" s="102">
        <v>46058</v>
      </c>
    </row>
    <row r="4179" spans="1:26" ht="12.75" x14ac:dyDescent="0.35">
      <c r="A4179" s="32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4179" s="321" t="str">
        <f>IF(All_Opps[[#This Row],[WeekMod]]&lt;&gt;"",CONCATENATE(All_Opps[[#This Row],[Opp Year]],"-",TEXT(All_Opps[[#This Row],[WeekMod]],"00#")),"")</f>
        <v>2026-055</v>
      </c>
      <c r="C4179" s="32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4179" s="321" t="str">
        <f>CONCATENATE(All_Opps[[#This Row],[Opp Year]],"-",TEXT(All_Opps[[#This Row],[Week]],"00#"))</f>
        <v>2026-055</v>
      </c>
      <c r="E4179" s="321">
        <f>IFERROR(VALUE(RIGHT(All_Opps[[#This Row],[Opportunity Name]],2)),"")</f>
        <v>3</v>
      </c>
      <c r="F4179" s="321">
        <f>IFERROR(("20"&amp;LEFT(All_Opps[[#This Row],[Opportunity Name]],2))*1,"")</f>
        <v>2026</v>
      </c>
      <c r="G4179" s="321" t="str">
        <f>MID(All_Opps[[#This Row],[Opportunity Name]],3,2)</f>
        <v>09</v>
      </c>
      <c r="H4179" s="321" t="str">
        <f>LEFT(All_Opps[[#This Row],[Opportunity Name]],7)</f>
        <v>2609-20</v>
      </c>
      <c r="I4179" s="321" t="str" cm="1">
        <f t="array" ref="I41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79" s="321" t="str">
        <f>YEAR(All_Opps[[#This Row],[Close_Date]])&amp;"-"&amp;TEXT(MONTH(All_Opps[[#This Row],[Close_Date]]),"00")</f>
        <v>2026-01</v>
      </c>
      <c r="K4179" s="322">
        <f>All_Opps[[#This Row],[Created Date2]]*1</f>
        <v>46037</v>
      </c>
      <c r="L4179" s="323">
        <f>YEAR(All_Opps[[#This Row],[Created_Date]])</f>
        <v>2026</v>
      </c>
      <c r="M4179" s="324">
        <f>WEEKNUM(All_Opps[[#This Row],[Created_Date]],16)</f>
        <v>3</v>
      </c>
      <c r="N4179" s="322">
        <f>All_Opps[[#This Row],[Close Date]]*1</f>
        <v>46036</v>
      </c>
      <c r="O4179" s="325">
        <f>YEAR(All_Opps[[#This Row],[Close_Date]])</f>
        <v>2026</v>
      </c>
      <c r="P4179" s="323">
        <f>MONTH(All_Opps[[#This Row],[Close Date]])</f>
        <v>1</v>
      </c>
      <c r="Q4179" s="321">
        <f>WEEKNUM(All_Opps[[#This Row],[Close Date]],1)</f>
        <v>3</v>
      </c>
      <c r="R4179" s="32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229</v>
      </c>
      <c r="S4179" s="101" t="s">
        <v>8668</v>
      </c>
      <c r="T4179" s="101" t="s">
        <v>8669</v>
      </c>
      <c r="U4179" s="102">
        <v>46036</v>
      </c>
      <c r="V4179" s="377" t="s">
        <v>19</v>
      </c>
      <c r="W4179" s="103">
        <v>89536</v>
      </c>
      <c r="X4179" s="101" t="s">
        <v>13</v>
      </c>
      <c r="Y4179" s="101" t="s">
        <v>328</v>
      </c>
      <c r="Z4179" s="102">
        <v>46037</v>
      </c>
    </row>
    <row r="4180" spans="1:26" ht="12.75" x14ac:dyDescent="0.35">
      <c r="A418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4180" s="181" t="str">
        <f>IF(All_Opps[[#This Row],[WeekMod]]&lt;&gt;"",CONCATENATE(All_Opps[[#This Row],[Opp Year]],"-",TEXT(All_Opps[[#This Row],[WeekMod]],"00#")),"")</f>
        <v>2026-057</v>
      </c>
      <c r="C418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4180" s="181" t="str">
        <f>CONCATENATE(All_Opps[[#This Row],[Opp Year]],"-",TEXT(All_Opps[[#This Row],[Week]],"00#"))</f>
        <v>2026-057</v>
      </c>
      <c r="E4180" s="181">
        <f>IFERROR(VALUE(RIGHT(All_Opps[[#This Row],[Opportunity Name]],2)),"")</f>
        <v>6</v>
      </c>
      <c r="F4180" s="181">
        <f>IFERROR(("20"&amp;LEFT(All_Opps[[#This Row],[Opportunity Name]],2))*1,"")</f>
        <v>2026</v>
      </c>
      <c r="G4180" s="181" t="str">
        <f>MID(All_Opps[[#This Row],[Opportunity Name]],3,2)</f>
        <v>09</v>
      </c>
      <c r="H4180" s="181" t="str">
        <f>LEFT(All_Opps[[#This Row],[Opportunity Name]],7)</f>
        <v>2609 Sa</v>
      </c>
      <c r="I4180" s="181" t="str" cm="1">
        <f t="array" ref="I41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80" s="181" t="str">
        <f>YEAR(All_Opps[[#This Row],[Close_Date]])&amp;"-"&amp;TEXT(MONTH(All_Opps[[#This Row],[Close_Date]]),"00")</f>
        <v>2026-01</v>
      </c>
      <c r="K4180" s="182">
        <f>All_Opps[[#This Row],[Created Date2]]*1</f>
        <v>46028</v>
      </c>
      <c r="L4180" s="183">
        <f>YEAR(All_Opps[[#This Row],[Created_Date]])</f>
        <v>2026</v>
      </c>
      <c r="M4180" s="184">
        <f>WEEKNUM(All_Opps[[#This Row],[Created_Date]],16)</f>
        <v>2</v>
      </c>
      <c r="N4180" s="182">
        <f>All_Opps[[#This Row],[Close Date]]*1</f>
        <v>46050</v>
      </c>
      <c r="O4180" s="185">
        <f>YEAR(All_Opps[[#This Row],[Close_Date]])</f>
        <v>2026</v>
      </c>
      <c r="P4180" s="183">
        <f>MONTH(All_Opps[[#This Row],[Close Date]])</f>
        <v>1</v>
      </c>
      <c r="Q4180" s="181">
        <f>WEEKNUM(All_Opps[[#This Row],[Close Date]],1)</f>
        <v>5</v>
      </c>
      <c r="R418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80" s="5" t="s">
        <v>8670</v>
      </c>
      <c r="T4180" s="5" t="s">
        <v>8671</v>
      </c>
      <c r="U4180" s="14">
        <v>46050</v>
      </c>
      <c r="V4180" s="360" t="s">
        <v>18</v>
      </c>
      <c r="W4180" s="343">
        <v>389384</v>
      </c>
      <c r="X4180" s="5" t="s">
        <v>11</v>
      </c>
      <c r="Y4180" s="4" t="s">
        <v>328</v>
      </c>
      <c r="Z4180" s="68">
        <v>46028</v>
      </c>
    </row>
    <row r="4181" spans="1:26" ht="12.75" x14ac:dyDescent="0.35">
      <c r="A4181" s="321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181" s="321" t="str">
        <f>IF(All_Opps[[#This Row],[WeekMod]]&lt;&gt;"",CONCATENATE(All_Opps[[#This Row],[Opp Year]],"-",TEXT(All_Opps[[#This Row],[WeekMod]],"00#")),"")</f>
        <v/>
      </c>
      <c r="C4181" s="32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4181" s="321" t="str">
        <f>CONCATENATE(All_Opps[[#This Row],[Opp Year]],"-",TEXT(All_Opps[[#This Row],[Week]],"00#"))</f>
        <v>2027-001</v>
      </c>
      <c r="E4181" s="321">
        <f>IFERROR(VALUE(RIGHT(All_Opps[[#This Row],[Opportunity Name]],2)),"")</f>
        <v>2</v>
      </c>
      <c r="F4181" s="321">
        <f>IFERROR(("20"&amp;LEFT(All_Opps[[#This Row],[Opportunity Name]],2))*1,"")</f>
        <v>2027</v>
      </c>
      <c r="G4181" s="321" t="str">
        <f>MID(All_Opps[[#This Row],[Opportunity Name]],3,2)</f>
        <v>08</v>
      </c>
      <c r="H4181" s="321" t="str">
        <f>LEFT(All_Opps[[#This Row],[Opportunity Name]],7)</f>
        <v>2708 Os</v>
      </c>
      <c r="I4181" s="321" t="str" cm="1">
        <f t="array" ref="I41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81" s="321" t="str">
        <f>YEAR(All_Opps[[#This Row],[Close_Date]])&amp;"-"&amp;TEXT(MONTH(All_Opps[[#This Row],[Close_Date]]),"00")</f>
        <v>2025-12</v>
      </c>
      <c r="K4181" s="322">
        <f>All_Opps[[#This Row],[Created Date2]]*1</f>
        <v>45998</v>
      </c>
      <c r="L4181" s="323">
        <f>YEAR(All_Opps[[#This Row],[Created_Date]])</f>
        <v>2025</v>
      </c>
      <c r="M4181" s="324">
        <f>WEEKNUM(All_Opps[[#This Row],[Created_Date]],16)</f>
        <v>50</v>
      </c>
      <c r="N4181" s="322">
        <f>All_Opps[[#This Row],[Close Date]]*1</f>
        <v>46015</v>
      </c>
      <c r="O4181" s="325">
        <f>YEAR(All_Opps[[#This Row],[Close_Date]])</f>
        <v>2025</v>
      </c>
      <c r="P4181" s="323">
        <f>MONTH(All_Opps[[#This Row],[Close Date]])</f>
        <v>12</v>
      </c>
      <c r="Q4181" s="321">
        <f>WEEKNUM(All_Opps[[#This Row],[Close Date]],1)</f>
        <v>52</v>
      </c>
      <c r="R4181" s="32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81" s="101" t="s">
        <v>8672</v>
      </c>
      <c r="T4181" s="101" t="s">
        <v>8673</v>
      </c>
      <c r="U4181" s="102">
        <v>46015</v>
      </c>
      <c r="V4181" s="377" t="s">
        <v>18</v>
      </c>
      <c r="W4181" s="103">
        <v>107805</v>
      </c>
      <c r="X4181" s="101" t="s">
        <v>186</v>
      </c>
      <c r="Y4181" s="101" t="s">
        <v>1285</v>
      </c>
      <c r="Z4181" s="102">
        <v>45998</v>
      </c>
    </row>
    <row r="4182" spans="1:26" ht="12.75" x14ac:dyDescent="0.35">
      <c r="A4182" s="32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4182" s="321" t="str">
        <f>IF(All_Opps[[#This Row],[WeekMod]]&lt;&gt;"",CONCATENATE(All_Opps[[#This Row],[Opp Year]],"-",TEXT(All_Opps[[#This Row],[WeekMod]],"00#")),"")</f>
        <v>2026-056</v>
      </c>
      <c r="C4182" s="32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4182" s="321" t="str">
        <f>CONCATENATE(All_Opps[[#This Row],[Opp Year]],"-",TEXT(All_Opps[[#This Row],[Week]],"00#"))</f>
        <v>2026-056</v>
      </c>
      <c r="E4182" s="321">
        <f>IFERROR(VALUE(RIGHT(All_Opps[[#This Row],[Opportunity Name]],2)),"")</f>
        <v>2</v>
      </c>
      <c r="F4182" s="321">
        <f>IFERROR(("20"&amp;LEFT(All_Opps[[#This Row],[Opportunity Name]],2))*1,"")</f>
        <v>2026</v>
      </c>
      <c r="G4182" s="321" t="str">
        <f>MID(All_Opps[[#This Row],[Opportunity Name]],3,2)</f>
        <v>08</v>
      </c>
      <c r="H4182" s="321" t="str">
        <f>LEFT(All_Opps[[#This Row],[Opportunity Name]],7)</f>
        <v>2608 Ga</v>
      </c>
      <c r="I4182" s="321" t="str" cm="1">
        <f t="array" ref="I41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82" s="321" t="str">
        <f>YEAR(All_Opps[[#This Row],[Close_Date]])&amp;"-"&amp;TEXT(MONTH(All_Opps[[#This Row],[Close_Date]]),"00")</f>
        <v>2026-01</v>
      </c>
      <c r="K4182" s="322">
        <f>All_Opps[[#This Row],[Created Date2]]*1</f>
        <v>46023</v>
      </c>
      <c r="L4182" s="323">
        <f>YEAR(All_Opps[[#This Row],[Created_Date]])</f>
        <v>2026</v>
      </c>
      <c r="M4182" s="324">
        <f>WEEKNUM(All_Opps[[#This Row],[Created_Date]],16)</f>
        <v>1</v>
      </c>
      <c r="N4182" s="322">
        <f>All_Opps[[#This Row],[Close Date]]*1</f>
        <v>46040</v>
      </c>
      <c r="O4182" s="325">
        <f>YEAR(All_Opps[[#This Row],[Close_Date]])</f>
        <v>2026</v>
      </c>
      <c r="P4182" s="323">
        <f>MONTH(All_Opps[[#This Row],[Close Date]])</f>
        <v>1</v>
      </c>
      <c r="Q4182" s="321">
        <f>WEEKNUM(All_Opps[[#This Row],[Close Date]],1)</f>
        <v>4</v>
      </c>
      <c r="R4182" s="32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82" s="101" t="s">
        <v>8674</v>
      </c>
      <c r="T4182" s="101" t="s">
        <v>8675</v>
      </c>
      <c r="U4182" s="102">
        <v>46040</v>
      </c>
      <c r="V4182" s="377" t="s">
        <v>18</v>
      </c>
      <c r="W4182" s="103">
        <v>75408</v>
      </c>
      <c r="X4182" s="101" t="s">
        <v>13</v>
      </c>
      <c r="Y4182" s="101" t="s">
        <v>328</v>
      </c>
      <c r="Z4182" s="102">
        <v>46023</v>
      </c>
    </row>
    <row r="4183" spans="1:26" ht="12.75" x14ac:dyDescent="0.35">
      <c r="A4183" s="32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</v>
      </c>
      <c r="B4183" s="321" t="str">
        <f>IF(All_Opps[[#This Row],[WeekMod]]&lt;&gt;"",CONCATENATE(All_Opps[[#This Row],[Opp Year]],"-",TEXT(All_Opps[[#This Row],[WeekMod]],"00#")),"")</f>
        <v>2027-003</v>
      </c>
      <c r="C4183" s="32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</v>
      </c>
      <c r="D4183" s="321" t="str">
        <f>CONCATENATE(All_Opps[[#This Row],[Opp Year]],"-",TEXT(All_Opps[[#This Row],[Week]],"00#"))</f>
        <v>2027-003</v>
      </c>
      <c r="E4183" s="321">
        <f>IFERROR(VALUE(RIGHT(All_Opps[[#This Row],[Opportunity Name]],2)),"")</f>
        <v>4</v>
      </c>
      <c r="F4183" s="321">
        <f>IFERROR(("20"&amp;LEFT(All_Opps[[#This Row],[Opportunity Name]],2))*1,"")</f>
        <v>2027</v>
      </c>
      <c r="G4183" s="321" t="str">
        <f>MID(All_Opps[[#This Row],[Opportunity Name]],3,2)</f>
        <v>06</v>
      </c>
      <c r="H4183" s="321" t="str">
        <f>LEFT(All_Opps[[#This Row],[Opportunity Name]],7)</f>
        <v>2706-02</v>
      </c>
      <c r="I4183" s="321" t="str" cm="1">
        <f t="array" ref="I41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83" s="321" t="str">
        <f>YEAR(All_Opps[[#This Row],[Close_Date]])&amp;"-"&amp;TEXT(MONTH(All_Opps[[#This Row],[Close_Date]]),"00")</f>
        <v>2026-01</v>
      </c>
      <c r="K4183" s="322">
        <f>All_Opps[[#This Row],[Created Date2]]*1</f>
        <v>45989</v>
      </c>
      <c r="L4183" s="323">
        <f>YEAR(All_Opps[[#This Row],[Created_Date]])</f>
        <v>2025</v>
      </c>
      <c r="M4183" s="324">
        <f>WEEKNUM(All_Opps[[#This Row],[Created_Date]],16)</f>
        <v>48</v>
      </c>
      <c r="N4183" s="322">
        <f>All_Opps[[#This Row],[Close Date]]*1</f>
        <v>46035</v>
      </c>
      <c r="O4183" s="325">
        <f>YEAR(All_Opps[[#This Row],[Close_Date]])</f>
        <v>2026</v>
      </c>
      <c r="P4183" s="323">
        <f>MONTH(All_Opps[[#This Row],[Close Date]])</f>
        <v>1</v>
      </c>
      <c r="Q4183" s="321">
        <f>WEEKNUM(All_Opps[[#This Row],[Close Date]],1)</f>
        <v>3</v>
      </c>
      <c r="R4183" s="32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83" s="101" t="s">
        <v>8676</v>
      </c>
      <c r="T4183" s="101" t="s">
        <v>8677</v>
      </c>
      <c r="U4183" s="102">
        <v>46035</v>
      </c>
      <c r="V4183" s="377" t="s">
        <v>18</v>
      </c>
      <c r="W4183" s="103">
        <v>129978</v>
      </c>
      <c r="X4183" s="101" t="s">
        <v>11</v>
      </c>
      <c r="Y4183" s="101" t="s">
        <v>7108</v>
      </c>
      <c r="Z4183" s="102">
        <v>45989</v>
      </c>
    </row>
    <row r="4184" spans="1:26" ht="12.75" x14ac:dyDescent="0.35">
      <c r="A418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4184" s="181" t="str">
        <f>IF(All_Opps[[#This Row],[WeekMod]]&lt;&gt;"",CONCATENATE(All_Opps[[#This Row],[Opp Year]],"-",TEXT(All_Opps[[#This Row],[WeekMod]],"00#")),"")</f>
        <v>2026-055</v>
      </c>
      <c r="C418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4184" s="181" t="str">
        <f>CONCATENATE(All_Opps[[#This Row],[Opp Year]],"-",TEXT(All_Opps[[#This Row],[Week]],"00#"))</f>
        <v>2026-055</v>
      </c>
      <c r="E4184" s="181">
        <f>IFERROR(VALUE(RIGHT(All_Opps[[#This Row],[Opportunity Name]],2)),"")</f>
        <v>2</v>
      </c>
      <c r="F4184" s="181">
        <f>IFERROR(("20"&amp;LEFT(All_Opps[[#This Row],[Opportunity Name]],2))*1,"")</f>
        <v>2026</v>
      </c>
      <c r="G4184" s="181" t="str">
        <f>MID(All_Opps[[#This Row],[Opportunity Name]],3,2)</f>
        <v>09</v>
      </c>
      <c r="H4184" s="181" t="str">
        <f>LEFT(All_Opps[[#This Row],[Opportunity Name]],7)</f>
        <v>2609-20</v>
      </c>
      <c r="I4184" s="181" t="str" cm="1">
        <f t="array" ref="I41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84" s="181" t="str">
        <f>YEAR(All_Opps[[#This Row],[Close_Date]])&amp;"-"&amp;TEXT(MONTH(All_Opps[[#This Row],[Close_Date]]),"00")</f>
        <v>2026-01</v>
      </c>
      <c r="K4184" s="182">
        <f>All_Opps[[#This Row],[Created Date2]]*1</f>
        <v>46023</v>
      </c>
      <c r="L4184" s="183">
        <f>YEAR(All_Opps[[#This Row],[Created_Date]])</f>
        <v>2026</v>
      </c>
      <c r="M4184" s="184">
        <f>WEEKNUM(All_Opps[[#This Row],[Created_Date]],16)</f>
        <v>1</v>
      </c>
      <c r="N4184" s="182">
        <f>All_Opps[[#This Row],[Close Date]]*1</f>
        <v>46039</v>
      </c>
      <c r="O4184" s="185">
        <f>YEAR(All_Opps[[#This Row],[Close_Date]])</f>
        <v>2026</v>
      </c>
      <c r="P4184" s="183">
        <f>MONTH(All_Opps[[#This Row],[Close Date]])</f>
        <v>1</v>
      </c>
      <c r="Q4184" s="181">
        <f>WEEKNUM(All_Opps[[#This Row],[Close Date]],1)</f>
        <v>3</v>
      </c>
      <c r="R418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243</v>
      </c>
      <c r="S4184" s="5" t="s">
        <v>8678</v>
      </c>
      <c r="T4184" s="5" t="s">
        <v>8679</v>
      </c>
      <c r="U4184" s="14">
        <v>46039</v>
      </c>
      <c r="V4184" s="360" t="s">
        <v>19</v>
      </c>
      <c r="W4184" s="343">
        <v>66842</v>
      </c>
      <c r="X4184" s="5" t="s">
        <v>5</v>
      </c>
      <c r="Y4184" s="4" t="s">
        <v>328</v>
      </c>
      <c r="Z4184" s="68">
        <v>46023</v>
      </c>
    </row>
    <row r="4185" spans="1:26" ht="12.75" x14ac:dyDescent="0.35">
      <c r="A4185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</v>
      </c>
      <c r="B4185" s="181" t="str">
        <f>IF(All_Opps[[#This Row],[WeekMod]]&lt;&gt;"",CONCATENATE(All_Opps[[#This Row],[Opp Year]],"-",TEXT(All_Opps[[#This Row],[WeekMod]],"00#")),"")</f>
        <v>2027-007</v>
      </c>
      <c r="C4185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</v>
      </c>
      <c r="D4185" s="181" t="str">
        <f>CONCATENATE(All_Opps[[#This Row],[Opp Year]],"-",TEXT(All_Opps[[#This Row],[Week]],"00#"))</f>
        <v>2027-007</v>
      </c>
      <c r="E4185" s="181">
        <f>IFERROR(VALUE(RIGHT(All_Opps[[#This Row],[Opportunity Name]],2)),"")</f>
        <v>4</v>
      </c>
      <c r="F4185" s="181">
        <f>IFERROR(("20"&amp;LEFT(All_Opps[[#This Row],[Opportunity Name]],2))*1,"")</f>
        <v>2027</v>
      </c>
      <c r="G4185" s="181" t="str">
        <f>MID(All_Opps[[#This Row],[Opportunity Name]],3,2)</f>
        <v>01</v>
      </c>
      <c r="H4185" s="181" t="str">
        <f>LEFT(All_Opps[[#This Row],[Opportunity Name]],7)</f>
        <v>2701-03</v>
      </c>
      <c r="I4185" s="181" t="str" cm="1">
        <f t="array" ref="I41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85" s="181" t="str">
        <f>YEAR(All_Opps[[#This Row],[Close_Date]])&amp;"-"&amp;TEXT(MONTH(All_Opps[[#This Row],[Close_Date]]),"00")</f>
        <v>2026-02</v>
      </c>
      <c r="K4185" s="182">
        <f>All_Opps[[#This Row],[Created Date2]]*1</f>
        <v>46058</v>
      </c>
      <c r="L4185" s="183">
        <f>YEAR(All_Opps[[#This Row],[Created_Date]])</f>
        <v>2026</v>
      </c>
      <c r="M4185" s="184">
        <f>WEEKNUM(All_Opps[[#This Row],[Created_Date]],16)</f>
        <v>6</v>
      </c>
      <c r="N4185" s="182">
        <f>All_Opps[[#This Row],[Close Date]]*1</f>
        <v>46061</v>
      </c>
      <c r="O4185" s="185">
        <f>YEAR(All_Opps[[#This Row],[Close_Date]])</f>
        <v>2026</v>
      </c>
      <c r="P4185" s="183">
        <f>MONTH(All_Opps[[#This Row],[Close Date]])</f>
        <v>2</v>
      </c>
      <c r="Q4185" s="181">
        <f>WEEKNUM(All_Opps[[#This Row],[Close Date]],1)</f>
        <v>7</v>
      </c>
      <c r="R4185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330</v>
      </c>
      <c r="S4185" s="5" t="s">
        <v>8680</v>
      </c>
      <c r="T4185" s="5" t="s">
        <v>8681</v>
      </c>
      <c r="U4185" s="14">
        <v>46061</v>
      </c>
      <c r="V4185" s="360" t="s">
        <v>19</v>
      </c>
      <c r="W4185" s="343">
        <v>118612</v>
      </c>
      <c r="X4185" s="5" t="s">
        <v>7</v>
      </c>
      <c r="Y4185" s="4" t="s">
        <v>328</v>
      </c>
      <c r="Z4185" s="68">
        <v>46058</v>
      </c>
    </row>
    <row r="4186" spans="1:26" ht="12.75" x14ac:dyDescent="0.35">
      <c r="A4186" s="32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4186" s="326" t="str">
        <f>IF(All_Opps[[#This Row],[WeekMod]]&lt;&gt;"",CONCATENATE(All_Opps[[#This Row],[Opp Year]],"-",TEXT(All_Opps[[#This Row],[WeekMod]],"00#")),"")</f>
        <v>2026-053</v>
      </c>
      <c r="C4186" s="32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4186" s="326" t="str">
        <f>CONCATENATE(All_Opps[[#This Row],[Opp Year]],"-",TEXT(All_Opps[[#This Row],[Week]],"00#"))</f>
        <v>2026-053</v>
      </c>
      <c r="E4186" s="326">
        <f>IFERROR(VALUE(RIGHT(All_Opps[[#This Row],[Opportunity Name]],2)),"")</f>
        <v>1</v>
      </c>
      <c r="F4186" s="326">
        <f>IFERROR(("20"&amp;LEFT(All_Opps[[#This Row],[Opportunity Name]],2))*1,"")</f>
        <v>2026</v>
      </c>
      <c r="G4186" s="326" t="str">
        <f>MID(All_Opps[[#This Row],[Opportunity Name]],3,2)</f>
        <v>09</v>
      </c>
      <c r="H4186" s="326" t="str">
        <f>LEFT(All_Opps[[#This Row],[Opportunity Name]],7)</f>
        <v>2609-20</v>
      </c>
      <c r="I4186" s="326" t="str" cm="1">
        <f t="array" ref="I41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86" s="326" t="str">
        <f>YEAR(All_Opps[[#This Row],[Close_Date]])&amp;"-"&amp;TEXT(MONTH(All_Opps[[#This Row],[Close_Date]]),"00")</f>
        <v>2026-01</v>
      </c>
      <c r="K4186" s="327">
        <f>All_Opps[[#This Row],[Created Date2]]*1</f>
        <v>46024</v>
      </c>
      <c r="L4186" s="328">
        <f>YEAR(All_Opps[[#This Row],[Created_Date]])</f>
        <v>2026</v>
      </c>
      <c r="M4186" s="329">
        <f>WEEKNUM(All_Opps[[#This Row],[Created_Date]],16)</f>
        <v>1</v>
      </c>
      <c r="N4186" s="327">
        <f>All_Opps[[#This Row],[Close Date]]*1</f>
        <v>46025</v>
      </c>
      <c r="O4186" s="330">
        <f>YEAR(All_Opps[[#This Row],[Close_Date]])</f>
        <v>2026</v>
      </c>
      <c r="P4186" s="328">
        <f>MONTH(All_Opps[[#This Row],[Close Date]])</f>
        <v>1</v>
      </c>
      <c r="Q4186" s="326">
        <f>WEEKNUM(All_Opps[[#This Row],[Close Date]],1)</f>
        <v>1</v>
      </c>
      <c r="R4186" s="32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242</v>
      </c>
      <c r="S4186" s="104" t="s">
        <v>8682</v>
      </c>
      <c r="T4186" s="104" t="s">
        <v>8683</v>
      </c>
      <c r="U4186" s="105">
        <v>46025</v>
      </c>
      <c r="V4186" s="378" t="s">
        <v>19</v>
      </c>
      <c r="W4186" s="106">
        <v>27540</v>
      </c>
      <c r="X4186" s="104" t="s">
        <v>13</v>
      </c>
      <c r="Y4186" s="104" t="s">
        <v>328</v>
      </c>
      <c r="Z4186" s="105">
        <v>46024</v>
      </c>
    </row>
    <row r="4187" spans="1:26" ht="12.75" x14ac:dyDescent="0.35">
      <c r="A4187" s="32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4187" s="326" t="str">
        <f>IF(All_Opps[[#This Row],[WeekMod]]&lt;&gt;"",CONCATENATE(All_Opps[[#This Row],[Opp Year]],"-",TEXT(All_Opps[[#This Row],[WeekMod]],"00#")),"")</f>
        <v>2026-053</v>
      </c>
      <c r="C4187" s="32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4187" s="326" t="str">
        <f>CONCATENATE(All_Opps[[#This Row],[Opp Year]],"-",TEXT(All_Opps[[#This Row],[Week]],"00#"))</f>
        <v>2026-053</v>
      </c>
      <c r="E4187" s="326">
        <f>IFERROR(VALUE(RIGHT(All_Opps[[#This Row],[Opportunity Name]],2)),"")</f>
        <v>2</v>
      </c>
      <c r="F4187" s="326">
        <f>IFERROR(("20"&amp;LEFT(All_Opps[[#This Row],[Opportunity Name]],2))*1,"")</f>
        <v>2026</v>
      </c>
      <c r="G4187" s="326" t="str">
        <f>MID(All_Opps[[#This Row],[Opportunity Name]],3,2)</f>
        <v>09</v>
      </c>
      <c r="H4187" s="326" t="str">
        <f>LEFT(All_Opps[[#This Row],[Opportunity Name]],7)</f>
        <v>2609-19</v>
      </c>
      <c r="I4187" s="326" t="str" cm="1">
        <f t="array" ref="I41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87" s="326" t="str">
        <f>YEAR(All_Opps[[#This Row],[Close_Date]])&amp;"-"&amp;TEXT(MONTH(All_Opps[[#This Row],[Close_Date]]),"00")</f>
        <v>2025-12</v>
      </c>
      <c r="K4187" s="327">
        <f>All_Opps[[#This Row],[Created Date2]]*1</f>
        <v>46014</v>
      </c>
      <c r="L4187" s="328">
        <f>YEAR(All_Opps[[#This Row],[Created_Date]])</f>
        <v>2025</v>
      </c>
      <c r="M4187" s="329">
        <f>WEEKNUM(All_Opps[[#This Row],[Created_Date]],16)</f>
        <v>52</v>
      </c>
      <c r="N4187" s="327">
        <f>All_Opps[[#This Row],[Close Date]]*1</f>
        <v>46022</v>
      </c>
      <c r="O4187" s="330">
        <f>YEAR(All_Opps[[#This Row],[Close_Date]])</f>
        <v>2025</v>
      </c>
      <c r="P4187" s="328">
        <f>MONTH(All_Opps[[#This Row],[Close Date]])</f>
        <v>12</v>
      </c>
      <c r="Q4187" s="326">
        <f>WEEKNUM(All_Opps[[#This Row],[Close Date]],1)</f>
        <v>53</v>
      </c>
      <c r="R4187" s="32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252</v>
      </c>
      <c r="S4187" s="104" t="s">
        <v>8684</v>
      </c>
      <c r="T4187" s="104" t="s">
        <v>8685</v>
      </c>
      <c r="U4187" s="105">
        <v>46022</v>
      </c>
      <c r="V4187" s="378" t="s">
        <v>19</v>
      </c>
      <c r="W4187" s="106">
        <v>80692</v>
      </c>
      <c r="X4187" s="104" t="s">
        <v>13</v>
      </c>
      <c r="Y4187" s="104" t="s">
        <v>328</v>
      </c>
      <c r="Z4187" s="105">
        <v>46014</v>
      </c>
    </row>
    <row r="4188" spans="1:26" ht="12.75" x14ac:dyDescent="0.35">
      <c r="A4188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4188" s="181" t="str">
        <f>IF(All_Opps[[#This Row],[WeekMod]]&lt;&gt;"",CONCATENATE(All_Opps[[#This Row],[Opp Year]],"-",TEXT(All_Opps[[#This Row],[WeekMod]],"00#")),"")</f>
        <v>2026-056</v>
      </c>
      <c r="C4188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4188" s="181" t="str">
        <f>CONCATENATE(All_Opps[[#This Row],[Opp Year]],"-",TEXT(All_Opps[[#This Row],[Week]],"00#"))</f>
        <v>2026-056</v>
      </c>
      <c r="E4188" s="181">
        <f>IFERROR(VALUE(RIGHT(All_Opps[[#This Row],[Opportunity Name]],2)),"")</f>
        <v>9</v>
      </c>
      <c r="F4188" s="181">
        <f>IFERROR(("20"&amp;LEFT(All_Opps[[#This Row],[Opportunity Name]],2))*1,"")</f>
        <v>2026</v>
      </c>
      <c r="G4188" s="181" t="str">
        <f>MID(All_Opps[[#This Row],[Opportunity Name]],3,2)</f>
        <v>12</v>
      </c>
      <c r="H4188" s="181" t="str">
        <f>LEFT(All_Opps[[#This Row],[Opportunity Name]],7)</f>
        <v>2612-09</v>
      </c>
      <c r="I4188" s="181" t="str" cm="1">
        <f t="array" ref="I41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88" s="181" t="str">
        <f>YEAR(All_Opps[[#This Row],[Close_Date]])&amp;"-"&amp;TEXT(MONTH(All_Opps[[#This Row],[Close_Date]]),"00")</f>
        <v>2026-01</v>
      </c>
      <c r="K4188" s="182">
        <f>All_Opps[[#This Row],[Created Date2]]*1</f>
        <v>46023</v>
      </c>
      <c r="L4188" s="183">
        <f>YEAR(All_Opps[[#This Row],[Created_Date]])</f>
        <v>2026</v>
      </c>
      <c r="M4188" s="184">
        <f>WEEKNUM(All_Opps[[#This Row],[Created_Date]],16)</f>
        <v>1</v>
      </c>
      <c r="N4188" s="182">
        <f>All_Opps[[#This Row],[Close Date]]*1</f>
        <v>46043</v>
      </c>
      <c r="O4188" s="185">
        <f>YEAR(All_Opps[[#This Row],[Close_Date]])</f>
        <v>2026</v>
      </c>
      <c r="P4188" s="183">
        <f>MONTH(All_Opps[[#This Row],[Close Date]])</f>
        <v>1</v>
      </c>
      <c r="Q4188" s="181">
        <f>WEEKNUM(All_Opps[[#This Row],[Close Date]],1)</f>
        <v>4</v>
      </c>
      <c r="R4188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334</v>
      </c>
      <c r="S4188" s="5" t="s">
        <v>8686</v>
      </c>
      <c r="T4188" s="5" t="s">
        <v>8687</v>
      </c>
      <c r="U4188" s="14">
        <v>46043</v>
      </c>
      <c r="V4188" s="360" t="s">
        <v>19</v>
      </c>
      <c r="W4188" s="343">
        <v>399752</v>
      </c>
      <c r="X4188" s="5" t="s">
        <v>159</v>
      </c>
      <c r="Y4188" s="4" t="s">
        <v>328</v>
      </c>
      <c r="Z4188" s="68">
        <v>46023</v>
      </c>
    </row>
    <row r="4189" spans="1:26" ht="12.75" x14ac:dyDescent="0.35">
      <c r="A4189" s="32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4189" s="326" t="str">
        <f>IF(All_Opps[[#This Row],[WeekMod]]&lt;&gt;"",CONCATENATE(All_Opps[[#This Row],[Opp Year]],"-",TEXT(All_Opps[[#This Row],[WeekMod]],"00#")),"")</f>
        <v>2026-059</v>
      </c>
      <c r="C4189" s="32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4189" s="326" t="str">
        <f>CONCATENATE(All_Opps[[#This Row],[Opp Year]],"-",TEXT(All_Opps[[#This Row],[Week]],"00#"))</f>
        <v>2026-059</v>
      </c>
      <c r="E4189" s="326">
        <f>IFERROR(VALUE(RIGHT(All_Opps[[#This Row],[Opportunity Name]],2)),"")</f>
        <v>2</v>
      </c>
      <c r="F4189" s="326">
        <f>IFERROR(("20"&amp;LEFT(All_Opps[[#This Row],[Opportunity Name]],2))*1,"")</f>
        <v>2026</v>
      </c>
      <c r="G4189" s="326" t="str">
        <f>MID(All_Opps[[#This Row],[Opportunity Name]],3,2)</f>
        <v>11</v>
      </c>
      <c r="H4189" s="326" t="str">
        <f>LEFT(All_Opps[[#This Row],[Opportunity Name]],7)</f>
        <v>2611 Qu</v>
      </c>
      <c r="I4189" s="326" t="str" cm="1">
        <f t="array" ref="I41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89" s="326" t="str">
        <f>YEAR(All_Opps[[#This Row],[Close_Date]])&amp;"-"&amp;TEXT(MONTH(All_Opps[[#This Row],[Close_Date]]),"00")</f>
        <v>2026-02</v>
      </c>
      <c r="K4189" s="327">
        <f>All_Opps[[#This Row],[Created Date2]]*1</f>
        <v>46044</v>
      </c>
      <c r="L4189" s="328">
        <f>YEAR(All_Opps[[#This Row],[Created_Date]])</f>
        <v>2026</v>
      </c>
      <c r="M4189" s="329">
        <f>WEEKNUM(All_Opps[[#This Row],[Created_Date]],16)</f>
        <v>4</v>
      </c>
      <c r="N4189" s="327">
        <f>All_Opps[[#This Row],[Close Date]]*1</f>
        <v>46062</v>
      </c>
      <c r="O4189" s="330">
        <f>YEAR(All_Opps[[#This Row],[Close_Date]])</f>
        <v>2026</v>
      </c>
      <c r="P4189" s="328">
        <f>MONTH(All_Opps[[#This Row],[Close Date]])</f>
        <v>2</v>
      </c>
      <c r="Q4189" s="326">
        <f>WEEKNUM(All_Opps[[#This Row],[Close Date]],1)</f>
        <v>7</v>
      </c>
      <c r="R4189" s="32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89" s="104" t="s">
        <v>8688</v>
      </c>
      <c r="T4189" s="104" t="s">
        <v>8689</v>
      </c>
      <c r="U4189" s="105">
        <v>46062</v>
      </c>
      <c r="V4189" s="378" t="s">
        <v>18</v>
      </c>
      <c r="W4189" s="106">
        <v>34931</v>
      </c>
      <c r="X4189" s="104" t="s">
        <v>12</v>
      </c>
      <c r="Y4189" s="104" t="s">
        <v>7108</v>
      </c>
      <c r="Z4189" s="105">
        <v>46044</v>
      </c>
    </row>
    <row r="4190" spans="1:26" ht="12.75" x14ac:dyDescent="0.35">
      <c r="A4190" s="32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52</v>
      </c>
      <c r="B4190" s="326" t="str">
        <f>IF(All_Opps[[#This Row],[WeekMod]]&lt;&gt;"",CONCATENATE(All_Opps[[#This Row],[Opp Year]],"-",TEXT(All_Opps[[#This Row],[WeekMod]],"00#")),"")</f>
        <v>2026-052</v>
      </c>
      <c r="C4190" s="32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52</v>
      </c>
      <c r="D4190" s="326" t="str">
        <f>CONCATENATE(All_Opps[[#This Row],[Opp Year]],"-",TEXT(All_Opps[[#This Row],[Week]],"00#"))</f>
        <v>2026-052</v>
      </c>
      <c r="E4190" s="326">
        <f>IFERROR(VALUE(RIGHT(All_Opps[[#This Row],[Opportunity Name]],2)),"")</f>
        <v>8</v>
      </c>
      <c r="F4190" s="326">
        <f>IFERROR(("20"&amp;LEFT(All_Opps[[#This Row],[Opportunity Name]],2))*1,"")</f>
        <v>2026</v>
      </c>
      <c r="G4190" s="326" t="str">
        <f>MID(All_Opps[[#This Row],[Opportunity Name]],3,2)</f>
        <v>09</v>
      </c>
      <c r="H4190" s="326" t="str">
        <f>LEFT(All_Opps[[#This Row],[Opportunity Name]],7)</f>
        <v>2609-22</v>
      </c>
      <c r="I4190" s="326" t="str" cm="1">
        <f t="array" ref="I41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90" s="326" t="str">
        <f>YEAR(All_Opps[[#This Row],[Close_Date]])&amp;"-"&amp;TEXT(MONTH(All_Opps[[#This Row],[Close_Date]]),"00")</f>
        <v>2025-12</v>
      </c>
      <c r="K4190" s="327">
        <f>All_Opps[[#This Row],[Created Date2]]*1</f>
        <v>46011</v>
      </c>
      <c r="L4190" s="328">
        <f>YEAR(All_Opps[[#This Row],[Created_Date]])</f>
        <v>2025</v>
      </c>
      <c r="M4190" s="329">
        <f>WEEKNUM(All_Opps[[#This Row],[Created_Date]],16)</f>
        <v>52</v>
      </c>
      <c r="N4190" s="327">
        <f>All_Opps[[#This Row],[Close Date]]*1</f>
        <v>46018</v>
      </c>
      <c r="O4190" s="330">
        <f>YEAR(All_Opps[[#This Row],[Close_Date]])</f>
        <v>2025</v>
      </c>
      <c r="P4190" s="328">
        <f>MONTH(All_Opps[[#This Row],[Close Date]])</f>
        <v>12</v>
      </c>
      <c r="Q4190" s="326">
        <f>WEEKNUM(All_Opps[[#This Row],[Close Date]],1)</f>
        <v>52</v>
      </c>
      <c r="R4190" s="32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255</v>
      </c>
      <c r="S4190" s="104" t="s">
        <v>8690</v>
      </c>
      <c r="T4190" s="104" t="s">
        <v>8691</v>
      </c>
      <c r="U4190" s="105">
        <v>46018</v>
      </c>
      <c r="V4190" s="378" t="s">
        <v>19</v>
      </c>
      <c r="W4190" s="106">
        <v>279191</v>
      </c>
      <c r="X4190" s="104" t="s">
        <v>159</v>
      </c>
      <c r="Y4190" s="104" t="s">
        <v>328</v>
      </c>
      <c r="Z4190" s="105">
        <v>46011</v>
      </c>
    </row>
    <row r="4191" spans="1:26" ht="12.75" x14ac:dyDescent="0.35">
      <c r="A419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</v>
      </c>
      <c r="B4191" s="181" t="str">
        <f>IF(All_Opps[[#This Row],[WeekMod]]&lt;&gt;"",CONCATENATE(All_Opps[[#This Row],[Opp Year]],"-",TEXT(All_Opps[[#This Row],[WeekMod]],"00#")),"")</f>
        <v>2027-008</v>
      </c>
      <c r="C419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</v>
      </c>
      <c r="D4191" s="181" t="str">
        <f>CONCATENATE(All_Opps[[#This Row],[Opp Year]],"-",TEXT(All_Opps[[#This Row],[Week]],"00#"))</f>
        <v>2027-008</v>
      </c>
      <c r="E4191" s="181">
        <f>IFERROR(VALUE(RIGHT(All_Opps[[#This Row],[Opportunity Name]],2)),"")</f>
        <v>1</v>
      </c>
      <c r="F4191" s="181">
        <f>IFERROR(("20"&amp;LEFT(All_Opps[[#This Row],[Opportunity Name]],2))*1,"")</f>
        <v>2027</v>
      </c>
      <c r="G4191" s="181" t="str">
        <f>MID(All_Opps[[#This Row],[Opportunity Name]],3,2)</f>
        <v>01</v>
      </c>
      <c r="H4191" s="181" t="str">
        <f>LEFT(All_Opps[[#This Row],[Opportunity Name]],7)</f>
        <v>2701-03</v>
      </c>
      <c r="I4191" s="181" t="str" cm="1">
        <f t="array" ref="I41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91" s="181" t="str">
        <f>YEAR(All_Opps[[#This Row],[Close_Date]])&amp;"-"&amp;TEXT(MONTH(All_Opps[[#This Row],[Close_Date]]),"00")</f>
        <v>2026-02</v>
      </c>
      <c r="K4191" s="182">
        <f>All_Opps[[#This Row],[Created Date2]]*1</f>
        <v>46073</v>
      </c>
      <c r="L4191" s="183">
        <f>YEAR(All_Opps[[#This Row],[Created_Date]])</f>
        <v>2026</v>
      </c>
      <c r="M4191" s="184">
        <f>WEEKNUM(All_Opps[[#This Row],[Created_Date]],16)</f>
        <v>8</v>
      </c>
      <c r="N4191" s="182">
        <f>All_Opps[[#This Row],[Close Date]]*1</f>
        <v>46072</v>
      </c>
      <c r="O4191" s="185">
        <f>YEAR(All_Opps[[#This Row],[Close_Date]])</f>
        <v>2026</v>
      </c>
      <c r="P4191" s="183">
        <f>MONTH(All_Opps[[#This Row],[Close Date]])</f>
        <v>2</v>
      </c>
      <c r="Q4191" s="181">
        <f>WEEKNUM(All_Opps[[#This Row],[Close Date]],1)</f>
        <v>8</v>
      </c>
      <c r="R419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315</v>
      </c>
      <c r="S4191" s="5" t="s">
        <v>8692</v>
      </c>
      <c r="T4191" s="5" t="s">
        <v>8693</v>
      </c>
      <c r="U4191" s="14">
        <v>46072</v>
      </c>
      <c r="V4191" s="360" t="s">
        <v>19</v>
      </c>
      <c r="W4191" s="343">
        <v>21914</v>
      </c>
      <c r="X4191" s="5" t="s">
        <v>6</v>
      </c>
      <c r="Y4191" s="4" t="s">
        <v>328</v>
      </c>
      <c r="Z4191" s="68">
        <v>46073</v>
      </c>
    </row>
    <row r="4192" spans="1:26" ht="12.75" x14ac:dyDescent="0.35">
      <c r="A4192" s="32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4192" s="326" t="str">
        <f>IF(All_Opps[[#This Row],[WeekMod]]&lt;&gt;"",CONCATENATE(All_Opps[[#This Row],[Opp Year]],"-",TEXT(All_Opps[[#This Row],[WeekMod]],"00#")),"")</f>
        <v>2026-060</v>
      </c>
      <c r="C4192" s="32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4192" s="326" t="str">
        <f>CONCATENATE(All_Opps[[#This Row],[Opp Year]],"-",TEXT(All_Opps[[#This Row],[Week]],"00#"))</f>
        <v>2026-060</v>
      </c>
      <c r="E4192" s="326">
        <f>IFERROR(VALUE(RIGHT(All_Opps[[#This Row],[Opportunity Name]],2)),"")</f>
        <v>17</v>
      </c>
      <c r="F4192" s="326">
        <f>IFERROR(("20"&amp;LEFT(All_Opps[[#This Row],[Opportunity Name]],2))*1,"")</f>
        <v>2026</v>
      </c>
      <c r="G4192" s="326" t="str">
        <f>MID(All_Opps[[#This Row],[Opportunity Name]],3,2)</f>
        <v>12</v>
      </c>
      <c r="H4192" s="326" t="str">
        <f>LEFT(All_Opps[[#This Row],[Opportunity Name]],7)</f>
        <v>2612 Be</v>
      </c>
      <c r="I4192" s="326" t="str" cm="1">
        <f t="array" ref="I41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92" s="326" t="str">
        <f>YEAR(All_Opps[[#This Row],[Close_Date]])&amp;"-"&amp;TEXT(MONTH(All_Opps[[#This Row],[Close_Date]]),"00")</f>
        <v>2026-02</v>
      </c>
      <c r="K4192" s="327">
        <f>All_Opps[[#This Row],[Created Date2]]*1</f>
        <v>46046</v>
      </c>
      <c r="L4192" s="328">
        <f>YEAR(All_Opps[[#This Row],[Created_Date]])</f>
        <v>2026</v>
      </c>
      <c r="M4192" s="329">
        <f>WEEKNUM(All_Opps[[#This Row],[Created_Date]],16)</f>
        <v>5</v>
      </c>
      <c r="N4192" s="327">
        <f>All_Opps[[#This Row],[Close Date]]*1</f>
        <v>46068</v>
      </c>
      <c r="O4192" s="330">
        <f>YEAR(All_Opps[[#This Row],[Close_Date]])</f>
        <v>2026</v>
      </c>
      <c r="P4192" s="328">
        <f>MONTH(All_Opps[[#This Row],[Close Date]])</f>
        <v>2</v>
      </c>
      <c r="Q4192" s="326">
        <f>WEEKNUM(All_Opps[[#This Row],[Close Date]],1)</f>
        <v>8</v>
      </c>
      <c r="R4192" s="32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92" s="104" t="s">
        <v>8694</v>
      </c>
      <c r="T4192" s="104" t="s">
        <v>8695</v>
      </c>
      <c r="U4192" s="105">
        <v>46068</v>
      </c>
      <c r="V4192" s="378" t="s">
        <v>21</v>
      </c>
      <c r="W4192" s="106">
        <v>428411</v>
      </c>
      <c r="X4192" s="104" t="s">
        <v>13</v>
      </c>
      <c r="Y4192" s="104" t="s">
        <v>1285</v>
      </c>
      <c r="Z4192" s="105">
        <v>46046</v>
      </c>
    </row>
    <row r="4193" spans="1:26" ht="12.75" x14ac:dyDescent="0.35">
      <c r="A4193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4193" s="181" t="str">
        <f>IF(All_Opps[[#This Row],[WeekMod]]&lt;&gt;"",CONCATENATE(All_Opps[[#This Row],[Opp Year]],"-",TEXT(All_Opps[[#This Row],[WeekMod]],"00#")),"")</f>
        <v>2026-053</v>
      </c>
      <c r="C4193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4193" s="181" t="str">
        <f>CONCATENATE(All_Opps[[#This Row],[Opp Year]],"-",TEXT(All_Opps[[#This Row],[Week]],"00#"))</f>
        <v>2026-053</v>
      </c>
      <c r="E4193" s="181">
        <f>IFERROR(VALUE(RIGHT(All_Opps[[#This Row],[Opportunity Name]],2)),"")</f>
        <v>5</v>
      </c>
      <c r="F4193" s="181">
        <f>IFERROR(("20"&amp;LEFT(All_Opps[[#This Row],[Opportunity Name]],2))*1,"")</f>
        <v>2026</v>
      </c>
      <c r="G4193" s="181" t="str">
        <f>MID(All_Opps[[#This Row],[Opportunity Name]],3,2)</f>
        <v>05</v>
      </c>
      <c r="H4193" s="181" t="str">
        <f>LEFT(All_Opps[[#This Row],[Opportunity Name]],7)</f>
        <v>2605 Ya</v>
      </c>
      <c r="I4193" s="181" t="str" cm="1">
        <f t="array" ref="I41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93" s="181" t="str">
        <f>YEAR(All_Opps[[#This Row],[Close_Date]])&amp;"-"&amp;TEXT(MONTH(All_Opps[[#This Row],[Close_Date]]),"00")</f>
        <v>2025-12</v>
      </c>
      <c r="K4193" s="182">
        <f>All_Opps[[#This Row],[Created Date2]]*1</f>
        <v>46008</v>
      </c>
      <c r="L4193" s="183">
        <f>YEAR(All_Opps[[#This Row],[Created_Date]])</f>
        <v>2025</v>
      </c>
      <c r="M4193" s="184">
        <f>WEEKNUM(All_Opps[[#This Row],[Created_Date]],16)</f>
        <v>51</v>
      </c>
      <c r="N4193" s="182">
        <f>All_Opps[[#This Row],[Close Date]]*1</f>
        <v>46019</v>
      </c>
      <c r="O4193" s="185">
        <f>YEAR(All_Opps[[#This Row],[Close_Date]])</f>
        <v>2025</v>
      </c>
      <c r="P4193" s="183">
        <f>MONTH(All_Opps[[#This Row],[Close Date]])</f>
        <v>12</v>
      </c>
      <c r="Q4193" s="181">
        <f>WEEKNUM(All_Opps[[#This Row],[Close Date]],1)</f>
        <v>53</v>
      </c>
      <c r="R4193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93" s="5" t="s">
        <v>8696</v>
      </c>
      <c r="T4193" s="5" t="s">
        <v>8697</v>
      </c>
      <c r="U4193" s="14">
        <v>46019</v>
      </c>
      <c r="V4193" s="360" t="s">
        <v>21</v>
      </c>
      <c r="W4193" s="343">
        <v>119410</v>
      </c>
      <c r="X4193" s="5" t="s">
        <v>161</v>
      </c>
      <c r="Y4193" s="4" t="s">
        <v>1285</v>
      </c>
      <c r="Z4193" s="68">
        <v>46008</v>
      </c>
    </row>
    <row r="4194" spans="1:26" ht="12.75" x14ac:dyDescent="0.35">
      <c r="A4194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</v>
      </c>
      <c r="B4194" s="181" t="str">
        <f>IF(All_Opps[[#This Row],[WeekMod]]&lt;&gt;"",CONCATENATE(All_Opps[[#This Row],[Opp Year]],"-",TEXT(All_Opps[[#This Row],[WeekMod]],"00#")),"")</f>
        <v>2027-002</v>
      </c>
      <c r="C4194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</v>
      </c>
      <c r="D4194" s="181" t="str">
        <f>CONCATENATE(All_Opps[[#This Row],[Opp Year]],"-",TEXT(All_Opps[[#This Row],[Week]],"00#"))</f>
        <v>2027-002</v>
      </c>
      <c r="E4194" s="181">
        <f>IFERROR(VALUE(RIGHT(All_Opps[[#This Row],[Opportunity Name]],2)),"")</f>
        <v>1</v>
      </c>
      <c r="F4194" s="181">
        <f>IFERROR(("20"&amp;LEFT(All_Opps[[#This Row],[Opportunity Name]],2))*1,"")</f>
        <v>2027</v>
      </c>
      <c r="G4194" s="181" t="str">
        <f>MID(All_Opps[[#This Row],[Opportunity Name]],3,2)</f>
        <v>01</v>
      </c>
      <c r="H4194" s="181" t="str">
        <f>LEFT(All_Opps[[#This Row],[Opportunity Name]],7)</f>
        <v>2701-03</v>
      </c>
      <c r="I4194" s="181" t="str" cm="1">
        <f t="array" ref="I41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94" s="181" t="str">
        <f>YEAR(All_Opps[[#This Row],[Close_Date]])&amp;"-"&amp;TEXT(MONTH(All_Opps[[#This Row],[Close_Date]]),"00")</f>
        <v>2026-01</v>
      </c>
      <c r="K4194" s="182">
        <f>All_Opps[[#This Row],[Created Date2]]*1</f>
        <v>46032</v>
      </c>
      <c r="L4194" s="183">
        <f>YEAR(All_Opps[[#This Row],[Created_Date]])</f>
        <v>2026</v>
      </c>
      <c r="M4194" s="184">
        <f>WEEKNUM(All_Opps[[#This Row],[Created_Date]],16)</f>
        <v>3</v>
      </c>
      <c r="N4194" s="182">
        <f>All_Opps[[#This Row],[Close Date]]*1</f>
        <v>46031</v>
      </c>
      <c r="O4194" s="185">
        <f>YEAR(All_Opps[[#This Row],[Close_Date]])</f>
        <v>2026</v>
      </c>
      <c r="P4194" s="183">
        <f>MONTH(All_Opps[[#This Row],[Close Date]])</f>
        <v>1</v>
      </c>
      <c r="Q4194" s="181">
        <f>WEEKNUM(All_Opps[[#This Row],[Close Date]],1)</f>
        <v>2</v>
      </c>
      <c r="R4194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356</v>
      </c>
      <c r="S4194" s="5" t="s">
        <v>8698</v>
      </c>
      <c r="T4194" s="5" t="s">
        <v>8699</v>
      </c>
      <c r="U4194" s="14">
        <v>46031</v>
      </c>
      <c r="V4194" s="360" t="s">
        <v>19</v>
      </c>
      <c r="W4194" s="343">
        <v>19755</v>
      </c>
      <c r="X4194" s="5" t="s">
        <v>175</v>
      </c>
      <c r="Y4194" s="4" t="s">
        <v>328</v>
      </c>
      <c r="Z4194" s="68">
        <v>46032</v>
      </c>
    </row>
    <row r="4195" spans="1:26" ht="12.75" x14ac:dyDescent="0.35">
      <c r="A4195" s="32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4195" s="326" t="str">
        <f>IF(All_Opps[[#This Row],[WeekMod]]&lt;&gt;"",CONCATENATE(All_Opps[[#This Row],[Opp Year]],"-",TEXT(All_Opps[[#This Row],[WeekMod]],"00#")),"")</f>
        <v>2026-057</v>
      </c>
      <c r="C4195" s="32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4195" s="326" t="str">
        <f>CONCATENATE(All_Opps[[#This Row],[Opp Year]],"-",TEXT(All_Opps[[#This Row],[Week]],"00#"))</f>
        <v>2026-057</v>
      </c>
      <c r="E4195" s="326">
        <f>IFERROR(VALUE(RIGHT(All_Opps[[#This Row],[Opportunity Name]],2)),"")</f>
        <v>5</v>
      </c>
      <c r="F4195" s="326">
        <f>IFERROR(("20"&amp;LEFT(All_Opps[[#This Row],[Opportunity Name]],2))*1,"")</f>
        <v>2026</v>
      </c>
      <c r="G4195" s="326" t="str">
        <f>MID(All_Opps[[#This Row],[Opportunity Name]],3,2)</f>
        <v>12</v>
      </c>
      <c r="H4195" s="326" t="str">
        <f>LEFT(All_Opps[[#This Row],[Opportunity Name]],7)</f>
        <v>2612-10</v>
      </c>
      <c r="I4195" s="326" t="str" cm="1">
        <f t="array" ref="I41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95" s="326" t="str">
        <f>YEAR(All_Opps[[#This Row],[Close_Date]])&amp;"-"&amp;TEXT(MONTH(All_Opps[[#This Row],[Close_Date]]),"00")</f>
        <v>2026-01</v>
      </c>
      <c r="K4195" s="327">
        <f>All_Opps[[#This Row],[Created Date2]]*1</f>
        <v>46037</v>
      </c>
      <c r="L4195" s="328">
        <f>YEAR(All_Opps[[#This Row],[Created_Date]])</f>
        <v>2026</v>
      </c>
      <c r="M4195" s="329">
        <f>WEEKNUM(All_Opps[[#This Row],[Created_Date]],16)</f>
        <v>3</v>
      </c>
      <c r="N4195" s="327">
        <f>All_Opps[[#This Row],[Close Date]]*1</f>
        <v>46049</v>
      </c>
      <c r="O4195" s="330">
        <f>YEAR(All_Opps[[#This Row],[Close_Date]])</f>
        <v>2026</v>
      </c>
      <c r="P4195" s="328">
        <f>MONTH(All_Opps[[#This Row],[Close Date]])</f>
        <v>1</v>
      </c>
      <c r="Q4195" s="326">
        <f>WEEKNUM(All_Opps[[#This Row],[Close Date]],1)</f>
        <v>5</v>
      </c>
      <c r="R4195" s="32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320</v>
      </c>
      <c r="S4195" s="104" t="s">
        <v>8700</v>
      </c>
      <c r="T4195" s="104" t="s">
        <v>8701</v>
      </c>
      <c r="U4195" s="105">
        <v>46049</v>
      </c>
      <c r="V4195" s="378" t="s">
        <v>19</v>
      </c>
      <c r="W4195" s="106">
        <v>131445</v>
      </c>
      <c r="X4195" s="104" t="s">
        <v>13</v>
      </c>
      <c r="Y4195" s="104" t="s">
        <v>1285</v>
      </c>
      <c r="Z4195" s="105">
        <v>46037</v>
      </c>
    </row>
    <row r="4196" spans="1:26" ht="12.75" x14ac:dyDescent="0.35">
      <c r="A4196" s="32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4196" s="326" t="str">
        <f>IF(All_Opps[[#This Row],[WeekMod]]&lt;&gt;"",CONCATENATE(All_Opps[[#This Row],[Opp Year]],"-",TEXT(All_Opps[[#This Row],[WeekMod]],"00#")),"")</f>
        <v>2026-054</v>
      </c>
      <c r="C4196" s="32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4196" s="326" t="str">
        <f>CONCATENATE(All_Opps[[#This Row],[Opp Year]],"-",TEXT(All_Opps[[#This Row],[Week]],"00#"))</f>
        <v>2026-054</v>
      </c>
      <c r="E4196" s="326">
        <f>IFERROR(VALUE(RIGHT(All_Opps[[#This Row],[Opportunity Name]],2)),"")</f>
        <v>2</v>
      </c>
      <c r="F4196" s="326">
        <f>IFERROR(("20"&amp;LEFT(All_Opps[[#This Row],[Opportunity Name]],2))*1,"")</f>
        <v>2026</v>
      </c>
      <c r="G4196" s="326" t="str">
        <f>MID(All_Opps[[#This Row],[Opportunity Name]],3,2)</f>
        <v>09</v>
      </c>
      <c r="H4196" s="326" t="str">
        <f>LEFT(All_Opps[[#This Row],[Opportunity Name]],7)</f>
        <v>2609-21</v>
      </c>
      <c r="I4196" s="326" t="str" cm="1">
        <f t="array" ref="I41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96" s="326" t="str">
        <f>YEAR(All_Opps[[#This Row],[Close_Date]])&amp;"-"&amp;TEXT(MONTH(All_Opps[[#This Row],[Close_Date]]),"00")</f>
        <v>2026-01</v>
      </c>
      <c r="K4196" s="327">
        <f>All_Opps[[#This Row],[Created Date2]]*1</f>
        <v>46015</v>
      </c>
      <c r="L4196" s="328">
        <f>YEAR(All_Opps[[#This Row],[Created_Date]])</f>
        <v>2025</v>
      </c>
      <c r="M4196" s="329">
        <f>WEEKNUM(All_Opps[[#This Row],[Created_Date]],16)</f>
        <v>52</v>
      </c>
      <c r="N4196" s="327">
        <f>All_Opps[[#This Row],[Close Date]]*1</f>
        <v>46029</v>
      </c>
      <c r="O4196" s="330">
        <f>YEAR(All_Opps[[#This Row],[Close_Date]])</f>
        <v>2026</v>
      </c>
      <c r="P4196" s="328">
        <f>MONTH(All_Opps[[#This Row],[Close Date]])</f>
        <v>1</v>
      </c>
      <c r="Q4196" s="326">
        <f>WEEKNUM(All_Opps[[#This Row],[Close Date]],1)</f>
        <v>2</v>
      </c>
      <c r="R4196" s="32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251</v>
      </c>
      <c r="S4196" s="104" t="s">
        <v>8702</v>
      </c>
      <c r="T4196" s="104" t="s">
        <v>8703</v>
      </c>
      <c r="U4196" s="105">
        <v>46029</v>
      </c>
      <c r="V4196" s="378" t="s">
        <v>19</v>
      </c>
      <c r="W4196" s="106">
        <v>100922</v>
      </c>
      <c r="X4196" s="104" t="s">
        <v>13</v>
      </c>
      <c r="Y4196" s="104" t="s">
        <v>1285</v>
      </c>
      <c r="Z4196" s="105">
        <v>46015</v>
      </c>
    </row>
    <row r="4197" spans="1:26" ht="12.75" x14ac:dyDescent="0.35">
      <c r="A4197" s="32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4197" s="326" t="str">
        <f>IF(All_Opps[[#This Row],[WeekMod]]&lt;&gt;"",CONCATENATE(All_Opps[[#This Row],[Opp Year]],"-",TEXT(All_Opps[[#This Row],[WeekMod]],"00#")),"")</f>
        <v>2026-062</v>
      </c>
      <c r="C4197" s="32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4197" s="326" t="str">
        <f>CONCATENATE(All_Opps[[#This Row],[Opp Year]],"-",TEXT(All_Opps[[#This Row],[Week]],"00#"))</f>
        <v>2026-062</v>
      </c>
      <c r="E4197" s="326">
        <f>IFERROR(VALUE(RIGHT(All_Opps[[#This Row],[Opportunity Name]],2)),"")</f>
        <v>2</v>
      </c>
      <c r="F4197" s="326">
        <f>IFERROR(("20"&amp;LEFT(All_Opps[[#This Row],[Opportunity Name]],2))*1,"")</f>
        <v>2026</v>
      </c>
      <c r="G4197" s="326" t="str">
        <f>MID(All_Opps[[#This Row],[Opportunity Name]],3,2)</f>
        <v>07</v>
      </c>
      <c r="H4197" s="326" t="str">
        <f>LEFT(All_Opps[[#This Row],[Opportunity Name]],7)</f>
        <v>2607 Be</v>
      </c>
      <c r="I4197" s="326" t="str" cm="1">
        <f t="array" ref="I41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97" s="326" t="str">
        <f>YEAR(All_Opps[[#This Row],[Close_Date]])&amp;"-"&amp;TEXT(MONTH(All_Opps[[#This Row],[Close_Date]]),"00")</f>
        <v>2026-03</v>
      </c>
      <c r="K4197" s="327">
        <f>All_Opps[[#This Row],[Created Date2]]*1</f>
        <v>46058</v>
      </c>
      <c r="L4197" s="328">
        <f>YEAR(All_Opps[[#This Row],[Created_Date]])</f>
        <v>2026</v>
      </c>
      <c r="M4197" s="329">
        <f>WEEKNUM(All_Opps[[#This Row],[Created_Date]],16)</f>
        <v>6</v>
      </c>
      <c r="N4197" s="327">
        <f>All_Opps[[#This Row],[Close Date]]*1</f>
        <v>46082</v>
      </c>
      <c r="O4197" s="330">
        <f>YEAR(All_Opps[[#This Row],[Close_Date]])</f>
        <v>2026</v>
      </c>
      <c r="P4197" s="328">
        <f>MONTH(All_Opps[[#This Row],[Close Date]])</f>
        <v>3</v>
      </c>
      <c r="Q4197" s="326">
        <f>WEEKNUM(All_Opps[[#This Row],[Close Date]],1)</f>
        <v>10</v>
      </c>
      <c r="R4197" s="32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97" s="104" t="s">
        <v>8704</v>
      </c>
      <c r="T4197" s="104" t="s">
        <v>8705</v>
      </c>
      <c r="U4197" s="105">
        <v>46082</v>
      </c>
      <c r="V4197" s="378" t="s">
        <v>21</v>
      </c>
      <c r="W4197" s="106">
        <v>61443</v>
      </c>
      <c r="X4197" s="104" t="s">
        <v>27</v>
      </c>
      <c r="Y4197" s="104" t="s">
        <v>7108</v>
      </c>
      <c r="Z4197" s="105">
        <v>46058</v>
      </c>
    </row>
    <row r="4198" spans="1:26" ht="12.75" x14ac:dyDescent="0.35">
      <c r="A4198" s="32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54</v>
      </c>
      <c r="B4198" s="326" t="str">
        <f>IF(All_Opps[[#This Row],[WeekMod]]&lt;&gt;"",CONCATENATE(All_Opps[[#This Row],[Opp Year]],"-",TEXT(All_Opps[[#This Row],[WeekMod]],"00#")),"")</f>
        <v>2026-054</v>
      </c>
      <c r="C4198" s="32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54</v>
      </c>
      <c r="D4198" s="326" t="str">
        <f>CONCATENATE(All_Opps[[#This Row],[Opp Year]],"-",TEXT(All_Opps[[#This Row],[Week]],"00#"))</f>
        <v>2026-054</v>
      </c>
      <c r="E4198" s="326">
        <f>IFERROR(VALUE(RIGHT(All_Opps[[#This Row],[Opportunity Name]],2)),"")</f>
        <v>2</v>
      </c>
      <c r="F4198" s="326">
        <f>IFERROR(("20"&amp;LEFT(All_Opps[[#This Row],[Opportunity Name]],2))*1,"")</f>
        <v>2026</v>
      </c>
      <c r="G4198" s="326" t="str">
        <f>MID(All_Opps[[#This Row],[Opportunity Name]],3,2)</f>
        <v>07</v>
      </c>
      <c r="H4198" s="326" t="str">
        <f>LEFT(All_Opps[[#This Row],[Opportunity Name]],7)</f>
        <v>2607 Mo</v>
      </c>
      <c r="I4198" s="326" t="str" cm="1">
        <f t="array" ref="I41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198" s="326" t="str">
        <f>YEAR(All_Opps[[#This Row],[Close_Date]])&amp;"-"&amp;TEXT(MONTH(All_Opps[[#This Row],[Close_Date]]),"00")</f>
        <v>2026-01</v>
      </c>
      <c r="K4198" s="327">
        <f>All_Opps[[#This Row],[Created Date2]]*1</f>
        <v>46005</v>
      </c>
      <c r="L4198" s="328">
        <f>YEAR(All_Opps[[#This Row],[Created_Date]])</f>
        <v>2025</v>
      </c>
      <c r="M4198" s="329">
        <f>WEEKNUM(All_Opps[[#This Row],[Created_Date]],16)</f>
        <v>51</v>
      </c>
      <c r="N4198" s="327">
        <f>All_Opps[[#This Row],[Close Date]]*1</f>
        <v>46028</v>
      </c>
      <c r="O4198" s="330">
        <f>YEAR(All_Opps[[#This Row],[Close_Date]])</f>
        <v>2026</v>
      </c>
      <c r="P4198" s="328">
        <f>MONTH(All_Opps[[#This Row],[Close Date]])</f>
        <v>1</v>
      </c>
      <c r="Q4198" s="326">
        <f>WEEKNUM(All_Opps[[#This Row],[Close Date]],1)</f>
        <v>2</v>
      </c>
      <c r="R4198" s="32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198" s="104" t="s">
        <v>8706</v>
      </c>
      <c r="T4198" s="104" t="s">
        <v>8707</v>
      </c>
      <c r="U4198" s="105">
        <v>46028</v>
      </c>
      <c r="V4198" s="378" t="s">
        <v>21</v>
      </c>
      <c r="W4198" s="106">
        <v>70882</v>
      </c>
      <c r="X4198" s="104" t="s">
        <v>15</v>
      </c>
      <c r="Y4198" s="104" t="s">
        <v>7108</v>
      </c>
      <c r="Z4198" s="105">
        <v>46005</v>
      </c>
    </row>
    <row r="4199" spans="1:26" ht="12.75" x14ac:dyDescent="0.35">
      <c r="A4199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4199" s="181" t="str">
        <f>IF(All_Opps[[#This Row],[WeekMod]]&lt;&gt;"",CONCATENATE(All_Opps[[#This Row],[Opp Year]],"-",TEXT(All_Opps[[#This Row],[WeekMod]],"00#")),"")</f>
        <v>2026-061</v>
      </c>
      <c r="C4199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4199" s="181" t="str">
        <f>CONCATENATE(All_Opps[[#This Row],[Opp Year]],"-",TEXT(All_Opps[[#This Row],[Week]],"00#"))</f>
        <v>2026-061</v>
      </c>
      <c r="E4199" s="181">
        <f>IFERROR(VALUE(RIGHT(All_Opps[[#This Row],[Opportunity Name]],2)),"")</f>
        <v>11</v>
      </c>
      <c r="F4199" s="181">
        <f>IFERROR(("20"&amp;LEFT(All_Opps[[#This Row],[Opportunity Name]],2))*1,"")</f>
        <v>2026</v>
      </c>
      <c r="G4199" s="181" t="str">
        <f>MID(All_Opps[[#This Row],[Opportunity Name]],3,2)</f>
        <v>07</v>
      </c>
      <c r="H4199" s="181" t="str">
        <f>LEFT(All_Opps[[#This Row],[Opportunity Name]],7)</f>
        <v>2607-12</v>
      </c>
      <c r="I4199" s="181" t="str" cm="1">
        <f t="array" ref="I41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199" s="181" t="str">
        <f>YEAR(All_Opps[[#This Row],[Close_Date]])&amp;"-"&amp;TEXT(MONTH(All_Opps[[#This Row],[Close_Date]]),"00")</f>
        <v>2026-02</v>
      </c>
      <c r="K4199" s="182">
        <f>All_Opps[[#This Row],[Created Date2]]*1</f>
        <v>46068</v>
      </c>
      <c r="L4199" s="183">
        <f>YEAR(All_Opps[[#This Row],[Created_Date]])</f>
        <v>2026</v>
      </c>
      <c r="M4199" s="184">
        <f>WEEKNUM(All_Opps[[#This Row],[Created_Date]],16)</f>
        <v>8</v>
      </c>
      <c r="N4199" s="182">
        <f>All_Opps[[#This Row],[Close Date]]*1</f>
        <v>46081</v>
      </c>
      <c r="O4199" s="185">
        <f>YEAR(All_Opps[[#This Row],[Close_Date]])</f>
        <v>2026</v>
      </c>
      <c r="P4199" s="183">
        <f>MONTH(All_Opps[[#This Row],[Close Date]])</f>
        <v>2</v>
      </c>
      <c r="Q4199" s="181">
        <f>WEEKNUM(All_Opps[[#This Row],[Close Date]],1)</f>
        <v>9</v>
      </c>
      <c r="R4199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136</v>
      </c>
      <c r="S4199" s="5" t="s">
        <v>8708</v>
      </c>
      <c r="T4199" s="5" t="s">
        <v>8709</v>
      </c>
      <c r="U4199" s="14">
        <v>46081</v>
      </c>
      <c r="V4199" s="360" t="s">
        <v>19</v>
      </c>
      <c r="W4199" s="343">
        <v>449278</v>
      </c>
      <c r="X4199" s="5" t="s">
        <v>15</v>
      </c>
      <c r="Y4199" s="4" t="s">
        <v>328</v>
      </c>
      <c r="Z4199" s="68">
        <v>46068</v>
      </c>
    </row>
    <row r="4200" spans="1:26" ht="12.75" x14ac:dyDescent="0.35">
      <c r="A4200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4200" s="181" t="str">
        <f>IF(All_Opps[[#This Row],[WeekMod]]&lt;&gt;"",CONCATENATE(All_Opps[[#This Row],[Opp Year]],"-",TEXT(All_Opps[[#This Row],[WeekMod]],"00#")),"")</f>
        <v>2026-060</v>
      </c>
      <c r="C4200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4200" s="181" t="str">
        <f>CONCATENATE(All_Opps[[#This Row],[Opp Year]],"-",TEXT(All_Opps[[#This Row],[Week]],"00#"))</f>
        <v>2026-060</v>
      </c>
      <c r="E4200" s="181">
        <f>IFERROR(VALUE(RIGHT(All_Opps[[#This Row],[Opportunity Name]],2)),"")</f>
        <v>2</v>
      </c>
      <c r="F4200" s="181">
        <f>IFERROR(("20"&amp;LEFT(All_Opps[[#This Row],[Opportunity Name]],2))*1,"")</f>
        <v>2026</v>
      </c>
      <c r="G4200" s="181" t="str">
        <f>MID(All_Opps[[#This Row],[Opportunity Name]],3,2)</f>
        <v>09</v>
      </c>
      <c r="H4200" s="181" t="str">
        <f>LEFT(All_Opps[[#This Row],[Opportunity Name]],7)</f>
        <v>2609 Gr</v>
      </c>
      <c r="I4200" s="181" t="str" cm="1">
        <f t="array" ref="I42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00" s="181" t="str">
        <f>YEAR(All_Opps[[#This Row],[Close_Date]])&amp;"-"&amp;TEXT(MONTH(All_Opps[[#This Row],[Close_Date]]),"00")</f>
        <v>2026-02</v>
      </c>
      <c r="K4200" s="182">
        <f>All_Opps[[#This Row],[Created Date2]]*1</f>
        <v>46067</v>
      </c>
      <c r="L4200" s="183">
        <f>YEAR(All_Opps[[#This Row],[Created_Date]])</f>
        <v>2026</v>
      </c>
      <c r="M4200" s="184">
        <f>WEEKNUM(All_Opps[[#This Row],[Created_Date]],16)</f>
        <v>8</v>
      </c>
      <c r="N4200" s="182">
        <f>All_Opps[[#This Row],[Close Date]]*1</f>
        <v>46074</v>
      </c>
      <c r="O4200" s="185">
        <f>YEAR(All_Opps[[#This Row],[Close_Date]])</f>
        <v>2026</v>
      </c>
      <c r="P4200" s="183">
        <f>MONTH(All_Opps[[#This Row],[Close Date]])</f>
        <v>2</v>
      </c>
      <c r="Q4200" s="181">
        <f>WEEKNUM(All_Opps[[#This Row],[Close Date]],1)</f>
        <v>8</v>
      </c>
      <c r="R4200" s="18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00" s="5" t="s">
        <v>8710</v>
      </c>
      <c r="T4200" s="5" t="s">
        <v>8711</v>
      </c>
      <c r="U4200" s="14">
        <v>46074</v>
      </c>
      <c r="V4200" s="360" t="s">
        <v>18</v>
      </c>
      <c r="W4200" s="343">
        <v>48904</v>
      </c>
      <c r="X4200" s="5" t="s">
        <v>6</v>
      </c>
      <c r="Y4200" s="4" t="s">
        <v>7108</v>
      </c>
      <c r="Z4200" s="68">
        <v>46067</v>
      </c>
    </row>
    <row r="4201" spans="1:26" ht="12.75" x14ac:dyDescent="0.35">
      <c r="A4201" s="18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</v>
      </c>
      <c r="B4201" s="181" t="str">
        <f>IF(All_Opps[[#This Row],[WeekMod]]&lt;&gt;"",CONCATENATE(All_Opps[[#This Row],[Opp Year]],"-",TEXT(All_Opps[[#This Row],[WeekMod]],"00#")),"")</f>
        <v>2027-003</v>
      </c>
      <c r="C4201" s="18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</v>
      </c>
      <c r="D4201" s="181" t="str">
        <f>CONCATENATE(All_Opps[[#This Row],[Opp Year]],"-",TEXT(All_Opps[[#This Row],[Week]],"00#"))</f>
        <v>2027-003</v>
      </c>
      <c r="E4201" s="181">
        <f>IFERROR(VALUE(RIGHT(All_Opps[[#This Row],[Opportunity Name]],2)),"")</f>
        <v>1</v>
      </c>
      <c r="F4201" s="181">
        <f>IFERROR(("20"&amp;LEFT(All_Opps[[#This Row],[Opportunity Name]],2))*1,"")</f>
        <v>2027</v>
      </c>
      <c r="G4201" s="181" t="str">
        <f>MID(All_Opps[[#This Row],[Opportunity Name]],3,2)</f>
        <v>01</v>
      </c>
      <c r="H4201" s="181" t="str">
        <f>LEFT(All_Opps[[#This Row],[Opportunity Name]],7)</f>
        <v>2701-03</v>
      </c>
      <c r="I4201" s="181" t="str" cm="1">
        <f t="array" ref="I42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01" s="181" t="str">
        <f>YEAR(All_Opps[[#This Row],[Close_Date]])&amp;"-"&amp;TEXT(MONTH(All_Opps[[#This Row],[Close_Date]]),"00")</f>
        <v>2026-01</v>
      </c>
      <c r="K4201" s="182">
        <f>All_Opps[[#This Row],[Created Date2]]*1</f>
        <v>46035</v>
      </c>
      <c r="L4201" s="183">
        <f>YEAR(All_Opps[[#This Row],[Created_Date]])</f>
        <v>2026</v>
      </c>
      <c r="M4201" s="184">
        <f>WEEKNUM(All_Opps[[#This Row],[Created_Date]],16)</f>
        <v>3</v>
      </c>
      <c r="N4201" s="182">
        <f>All_Opps[[#This Row],[Close Date]]*1</f>
        <v>46035</v>
      </c>
      <c r="O4201" s="183">
        <f>YEAR(All_Opps[[#This Row],[Close_Date]])</f>
        <v>2026</v>
      </c>
      <c r="P4201" s="183">
        <f>MONTH(All_Opps[[#This Row],[Close Date]])</f>
        <v>1</v>
      </c>
      <c r="Q4201" s="181">
        <f>WEEKNUM(All_Opps[[#This Row],[Close Date]],1)</f>
        <v>3</v>
      </c>
      <c r="R4201" s="18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353</v>
      </c>
      <c r="S4201" s="5" t="s">
        <v>8712</v>
      </c>
      <c r="T4201" s="5" t="s">
        <v>8713</v>
      </c>
      <c r="U4201" s="14">
        <v>46035</v>
      </c>
      <c r="V4201" s="360" t="s">
        <v>19</v>
      </c>
      <c r="W4201" s="343">
        <v>23170</v>
      </c>
      <c r="X4201" s="5" t="s">
        <v>5</v>
      </c>
      <c r="Y4201" s="4" t="s">
        <v>328</v>
      </c>
      <c r="Z4201" s="68">
        <v>46035</v>
      </c>
    </row>
    <row r="4202" spans="1:26" ht="12.75" x14ac:dyDescent="0.35">
      <c r="A4202" s="33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53</v>
      </c>
      <c r="B4202" s="331" t="str">
        <f>IF(All_Opps[[#This Row],[WeekMod]]&lt;&gt;"",CONCATENATE(All_Opps[[#This Row],[Opp Year]],"-",TEXT(All_Opps[[#This Row],[WeekMod]],"00#")),"")</f>
        <v>2026-053</v>
      </c>
      <c r="C4202" s="33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53</v>
      </c>
      <c r="D4202" s="331" t="str">
        <f>CONCATENATE(All_Opps[[#This Row],[Opp Year]],"-",TEXT(All_Opps[[#This Row],[Week]],"00#"))</f>
        <v>2026-053</v>
      </c>
      <c r="E4202" s="331">
        <f>IFERROR(VALUE(RIGHT(All_Opps[[#This Row],[Opportunity Name]],2)),"")</f>
        <v>8</v>
      </c>
      <c r="F4202" s="331">
        <f>IFERROR(("20"&amp;LEFT(All_Opps[[#This Row],[Opportunity Name]],2))*1,"")</f>
        <v>2026</v>
      </c>
      <c r="G4202" s="331" t="str">
        <f>MID(All_Opps[[#This Row],[Opportunity Name]],3,2)</f>
        <v>12</v>
      </c>
      <c r="H4202" s="331" t="str">
        <f>LEFT(All_Opps[[#This Row],[Opportunity Name]],7)</f>
        <v>2612 Li</v>
      </c>
      <c r="I4202" s="331" t="str" cm="1">
        <f t="array" ref="I42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02" s="331" t="str">
        <f>YEAR(All_Opps[[#This Row],[Close_Date]])&amp;"-"&amp;TEXT(MONTH(All_Opps[[#This Row],[Close_Date]]),"00")</f>
        <v>2026-01</v>
      </c>
      <c r="K4202" s="332">
        <f>All_Opps[[#This Row],[Created Date2]]*1</f>
        <v>45986</v>
      </c>
      <c r="L4202" s="333">
        <f>YEAR(All_Opps[[#This Row],[Created_Date]])</f>
        <v>2025</v>
      </c>
      <c r="M4202" s="334">
        <f>WEEKNUM(All_Opps[[#This Row],[Created_Date]],16)</f>
        <v>48</v>
      </c>
      <c r="N4202" s="332">
        <f>All_Opps[[#This Row],[Close Date]]*1</f>
        <v>46024</v>
      </c>
      <c r="O4202" s="335">
        <f>YEAR(All_Opps[[#This Row],[Close_Date]])</f>
        <v>2026</v>
      </c>
      <c r="P4202" s="333">
        <f>MONTH(All_Opps[[#This Row],[Close Date]])</f>
        <v>1</v>
      </c>
      <c r="Q4202" s="331">
        <f>WEEKNUM(All_Opps[[#This Row],[Close Date]],1)</f>
        <v>1</v>
      </c>
      <c r="R4202" s="33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02" s="107" t="s">
        <v>8714</v>
      </c>
      <c r="T4202" s="107" t="s">
        <v>8715</v>
      </c>
      <c r="U4202" s="108">
        <v>46024</v>
      </c>
      <c r="V4202" s="379" t="s">
        <v>18</v>
      </c>
      <c r="W4202" s="109">
        <v>154024</v>
      </c>
      <c r="X4202" s="107" t="s">
        <v>6</v>
      </c>
      <c r="Y4202" s="107" t="s">
        <v>7108</v>
      </c>
      <c r="Z4202" s="108">
        <v>45986</v>
      </c>
    </row>
    <row r="4203" spans="1:26" ht="12.75" x14ac:dyDescent="0.35">
      <c r="A4203" s="33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4203" s="331" t="str">
        <f>IF(All_Opps[[#This Row],[WeekMod]]&lt;&gt;"",CONCATENATE(All_Opps[[#This Row],[Opp Year]],"-",TEXT(All_Opps[[#This Row],[WeekMod]],"00#")),"")</f>
        <v>2026-057</v>
      </c>
      <c r="C4203" s="33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4203" s="331" t="str">
        <f>CONCATENATE(All_Opps[[#This Row],[Opp Year]],"-",TEXT(All_Opps[[#This Row],[Week]],"00#"))</f>
        <v>2026-057</v>
      </c>
      <c r="E4203" s="331">
        <f>IFERROR(VALUE(RIGHT(All_Opps[[#This Row],[Opportunity Name]],2)),"")</f>
        <v>2</v>
      </c>
      <c r="F4203" s="331">
        <f>IFERROR(("20"&amp;LEFT(All_Opps[[#This Row],[Opportunity Name]],2))*1,"")</f>
        <v>2026</v>
      </c>
      <c r="G4203" s="331" t="str">
        <f>MID(All_Opps[[#This Row],[Opportunity Name]],3,2)</f>
        <v>07</v>
      </c>
      <c r="H4203" s="331" t="str">
        <f>LEFT(All_Opps[[#This Row],[Opportunity Name]],7)</f>
        <v>2607 Sa</v>
      </c>
      <c r="I4203" s="331" t="str" cm="1">
        <f t="array" ref="I42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03" s="331" t="str">
        <f>YEAR(All_Opps[[#This Row],[Close_Date]])&amp;"-"&amp;TEXT(MONTH(All_Opps[[#This Row],[Close_Date]]),"00")</f>
        <v>2026-01</v>
      </c>
      <c r="K4203" s="332">
        <f>All_Opps[[#This Row],[Created Date2]]*1</f>
        <v>46033</v>
      </c>
      <c r="L4203" s="333">
        <f>YEAR(All_Opps[[#This Row],[Created_Date]])</f>
        <v>2026</v>
      </c>
      <c r="M4203" s="334">
        <f>WEEKNUM(All_Opps[[#This Row],[Created_Date]],16)</f>
        <v>3</v>
      </c>
      <c r="N4203" s="332">
        <f>All_Opps[[#This Row],[Close Date]]*1</f>
        <v>46047</v>
      </c>
      <c r="O4203" s="335">
        <f>YEAR(All_Opps[[#This Row],[Close_Date]])</f>
        <v>2026</v>
      </c>
      <c r="P4203" s="333">
        <f>MONTH(All_Opps[[#This Row],[Close Date]])</f>
        <v>1</v>
      </c>
      <c r="Q4203" s="331">
        <f>WEEKNUM(All_Opps[[#This Row],[Close Date]],1)</f>
        <v>5</v>
      </c>
      <c r="R4203" s="33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03" s="107" t="s">
        <v>8716</v>
      </c>
      <c r="T4203" s="107" t="s">
        <v>8717</v>
      </c>
      <c r="U4203" s="108">
        <v>46047</v>
      </c>
      <c r="V4203" s="379" t="s">
        <v>18</v>
      </c>
      <c r="W4203" s="109">
        <v>105183</v>
      </c>
      <c r="X4203" s="107" t="s">
        <v>11</v>
      </c>
      <c r="Y4203" s="107" t="s">
        <v>328</v>
      </c>
      <c r="Z4203" s="108">
        <v>46033</v>
      </c>
    </row>
    <row r="4204" spans="1:26" ht="12.75" x14ac:dyDescent="0.35">
      <c r="A4204" s="33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4204" s="331" t="str">
        <f>IF(All_Opps[[#This Row],[WeekMod]]&lt;&gt;"",CONCATENATE(All_Opps[[#This Row],[Opp Year]],"-",TEXT(All_Opps[[#This Row],[WeekMod]],"00#")),"")</f>
        <v>2026-057</v>
      </c>
      <c r="C4204" s="33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4204" s="331" t="str">
        <f>CONCATENATE(All_Opps[[#This Row],[Opp Year]],"-",TEXT(All_Opps[[#This Row],[Week]],"00#"))</f>
        <v>2026-057</v>
      </c>
      <c r="E4204" s="331">
        <f>IFERROR(VALUE(RIGHT(All_Opps[[#This Row],[Opportunity Name]],2)),"")</f>
        <v>2</v>
      </c>
      <c r="F4204" s="331">
        <f>IFERROR(("20"&amp;LEFT(All_Opps[[#This Row],[Opportunity Name]],2))*1,"")</f>
        <v>2026</v>
      </c>
      <c r="G4204" s="331" t="str">
        <f>MID(All_Opps[[#This Row],[Opportunity Name]],3,2)</f>
        <v>06</v>
      </c>
      <c r="H4204" s="331" t="str">
        <f>LEFT(All_Opps[[#This Row],[Opportunity Name]],7)</f>
        <v>2606-17</v>
      </c>
      <c r="I4204" s="331" t="str" cm="1">
        <f t="array" ref="I42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04" s="331" t="str">
        <f>YEAR(All_Opps[[#This Row],[Close_Date]])&amp;"-"&amp;TEXT(MONTH(All_Opps[[#This Row],[Close_Date]]),"00")</f>
        <v>2026-01</v>
      </c>
      <c r="K4204" s="332">
        <f>All_Opps[[#This Row],[Created Date2]]*1</f>
        <v>46038</v>
      </c>
      <c r="L4204" s="333">
        <f>YEAR(All_Opps[[#This Row],[Created_Date]])</f>
        <v>2026</v>
      </c>
      <c r="M4204" s="334">
        <f>WEEKNUM(All_Opps[[#This Row],[Created_Date]],16)</f>
        <v>3</v>
      </c>
      <c r="N4204" s="332">
        <f>All_Opps[[#This Row],[Close Date]]*1</f>
        <v>46048</v>
      </c>
      <c r="O4204" s="335">
        <f>YEAR(All_Opps[[#This Row],[Close_Date]])</f>
        <v>2026</v>
      </c>
      <c r="P4204" s="333">
        <f>MONTH(All_Opps[[#This Row],[Close Date]])</f>
        <v>1</v>
      </c>
      <c r="Q4204" s="331">
        <f>WEEKNUM(All_Opps[[#This Row],[Close Date]],1)</f>
        <v>5</v>
      </c>
      <c r="R4204" s="33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136</v>
      </c>
      <c r="S4204" s="107" t="s">
        <v>8718</v>
      </c>
      <c r="T4204" s="107" t="s">
        <v>8719</v>
      </c>
      <c r="U4204" s="108">
        <v>46048</v>
      </c>
      <c r="V4204" s="379" t="s">
        <v>19</v>
      </c>
      <c r="W4204" s="109">
        <v>106024</v>
      </c>
      <c r="X4204" s="107" t="s">
        <v>6</v>
      </c>
      <c r="Y4204" s="107" t="s">
        <v>1285</v>
      </c>
      <c r="Z4204" s="108">
        <v>46038</v>
      </c>
    </row>
    <row r="4205" spans="1:26" ht="12.75" x14ac:dyDescent="0.35">
      <c r="A4205" s="33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4205" s="331" t="str">
        <f>IF(All_Opps[[#This Row],[WeekMod]]&lt;&gt;"",CONCATENATE(All_Opps[[#This Row],[Opp Year]],"-",TEXT(All_Opps[[#This Row],[WeekMod]],"00#")),"")</f>
        <v>2026-058</v>
      </c>
      <c r="C4205" s="33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4205" s="331" t="str">
        <f>CONCATENATE(All_Opps[[#This Row],[Opp Year]],"-",TEXT(All_Opps[[#This Row],[Week]],"00#"))</f>
        <v>2026-058</v>
      </c>
      <c r="E4205" s="331">
        <f>IFERROR(VALUE(RIGHT(All_Opps[[#This Row],[Opportunity Name]],2)),"")</f>
        <v>2</v>
      </c>
      <c r="F4205" s="331">
        <f>IFERROR(("20"&amp;LEFT(All_Opps[[#This Row],[Opportunity Name]],2))*1,"")</f>
        <v>2026</v>
      </c>
      <c r="G4205" s="331" t="str">
        <f>MID(All_Opps[[#This Row],[Opportunity Name]],3,2)</f>
        <v>04</v>
      </c>
      <c r="H4205" s="331" t="str">
        <f>LEFT(All_Opps[[#This Row],[Opportunity Name]],7)</f>
        <v>2604 Va</v>
      </c>
      <c r="I4205" s="331" t="str" cm="1">
        <f t="array" ref="I42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05" s="331" t="str">
        <f>YEAR(All_Opps[[#This Row],[Close_Date]])&amp;"-"&amp;TEXT(MONTH(All_Opps[[#This Row],[Close_Date]]),"00")</f>
        <v>2026-02</v>
      </c>
      <c r="K4205" s="332">
        <f>All_Opps[[#This Row],[Created Date2]]*1</f>
        <v>46044</v>
      </c>
      <c r="L4205" s="333">
        <f>YEAR(All_Opps[[#This Row],[Created_Date]])</f>
        <v>2026</v>
      </c>
      <c r="M4205" s="334">
        <f>WEEKNUM(All_Opps[[#This Row],[Created_Date]],16)</f>
        <v>4</v>
      </c>
      <c r="N4205" s="332">
        <f>All_Opps[[#This Row],[Close Date]]*1</f>
        <v>46057</v>
      </c>
      <c r="O4205" s="335">
        <f>YEAR(All_Opps[[#This Row],[Close_Date]])</f>
        <v>2026</v>
      </c>
      <c r="P4205" s="333">
        <f>MONTH(All_Opps[[#This Row],[Close Date]])</f>
        <v>2</v>
      </c>
      <c r="Q4205" s="331">
        <f>WEEKNUM(All_Opps[[#This Row],[Close Date]],1)</f>
        <v>6</v>
      </c>
      <c r="R4205" s="33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05" s="107" t="s">
        <v>8720</v>
      </c>
      <c r="T4205" s="107" t="s">
        <v>8721</v>
      </c>
      <c r="U4205" s="108">
        <v>46057</v>
      </c>
      <c r="V4205" s="379" t="s">
        <v>18</v>
      </c>
      <c r="W4205" s="109">
        <v>37179</v>
      </c>
      <c r="X4205" s="107" t="s">
        <v>11</v>
      </c>
      <c r="Y4205" s="107" t="s">
        <v>7108</v>
      </c>
      <c r="Z4205" s="108">
        <v>46044</v>
      </c>
    </row>
    <row r="4206" spans="1:26" ht="12.75" x14ac:dyDescent="0.35">
      <c r="A4206" s="33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4206" s="331" t="str">
        <f>IF(All_Opps[[#This Row],[WeekMod]]&lt;&gt;"",CONCATENATE(All_Opps[[#This Row],[Opp Year]],"-",TEXT(All_Opps[[#This Row],[WeekMod]],"00#")),"")</f>
        <v>2026-056</v>
      </c>
      <c r="C4206" s="33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4206" s="331" t="str">
        <f>CONCATENATE(All_Opps[[#This Row],[Opp Year]],"-",TEXT(All_Opps[[#This Row],[Week]],"00#"))</f>
        <v>2026-056</v>
      </c>
      <c r="E4206" s="331">
        <f>IFERROR(VALUE(RIGHT(All_Opps[[#This Row],[Opportunity Name]],2)),"")</f>
        <v>8</v>
      </c>
      <c r="F4206" s="331">
        <f>IFERROR(("20"&amp;LEFT(All_Opps[[#This Row],[Opportunity Name]],2))*1,"")</f>
        <v>2026</v>
      </c>
      <c r="G4206" s="331" t="str">
        <f>MID(All_Opps[[#This Row],[Opportunity Name]],3,2)</f>
        <v>07</v>
      </c>
      <c r="H4206" s="331" t="str">
        <f>LEFT(All_Opps[[#This Row],[Opportunity Name]],7)</f>
        <v>2607 Ca</v>
      </c>
      <c r="I4206" s="331" t="str" cm="1">
        <f t="array" ref="I42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06" s="331" t="str">
        <f>YEAR(All_Opps[[#This Row],[Close_Date]])&amp;"-"&amp;TEXT(MONTH(All_Opps[[#This Row],[Close_Date]]),"00")</f>
        <v>2026-01</v>
      </c>
      <c r="K4206" s="332">
        <f>All_Opps[[#This Row],[Created Date2]]*1</f>
        <v>46032</v>
      </c>
      <c r="L4206" s="333">
        <f>YEAR(All_Opps[[#This Row],[Created_Date]])</f>
        <v>2026</v>
      </c>
      <c r="M4206" s="334">
        <f>WEEKNUM(All_Opps[[#This Row],[Created_Date]],16)</f>
        <v>3</v>
      </c>
      <c r="N4206" s="332">
        <f>All_Opps[[#This Row],[Close Date]]*1</f>
        <v>46042</v>
      </c>
      <c r="O4206" s="335">
        <f>YEAR(All_Opps[[#This Row],[Close_Date]])</f>
        <v>2026</v>
      </c>
      <c r="P4206" s="333">
        <f>MONTH(All_Opps[[#This Row],[Close Date]])</f>
        <v>1</v>
      </c>
      <c r="Q4206" s="331">
        <f>WEEKNUM(All_Opps[[#This Row],[Close Date]],1)</f>
        <v>4</v>
      </c>
      <c r="R4206" s="33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06" s="107" t="s">
        <v>8722</v>
      </c>
      <c r="T4206" s="107" t="s">
        <v>8723</v>
      </c>
      <c r="U4206" s="108">
        <v>46042</v>
      </c>
      <c r="V4206" s="379" t="s">
        <v>18</v>
      </c>
      <c r="W4206" s="109">
        <v>81667</v>
      </c>
      <c r="X4206" s="107" t="s">
        <v>161</v>
      </c>
      <c r="Y4206" s="107" t="s">
        <v>328</v>
      </c>
      <c r="Z4206" s="108">
        <v>46032</v>
      </c>
    </row>
    <row r="4207" spans="1:26" ht="12.75" x14ac:dyDescent="0.35">
      <c r="A4207" s="33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4207" s="331" t="str">
        <f>IF(All_Opps[[#This Row],[WeekMod]]&lt;&gt;"",CONCATENATE(All_Opps[[#This Row],[Opp Year]],"-",TEXT(All_Opps[[#This Row],[WeekMod]],"00#")),"")</f>
        <v>2026-061</v>
      </c>
      <c r="C4207" s="33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4207" s="331" t="str">
        <f>CONCATENATE(All_Opps[[#This Row],[Opp Year]],"-",TEXT(All_Opps[[#This Row],[Week]],"00#"))</f>
        <v>2026-061</v>
      </c>
      <c r="E4207" s="331">
        <f>IFERROR(VALUE(RIGHT(All_Opps[[#This Row],[Opportunity Name]],2)),"")</f>
        <v>4</v>
      </c>
      <c r="F4207" s="331">
        <f>IFERROR(("20"&amp;LEFT(All_Opps[[#This Row],[Opportunity Name]],2))*1,"")</f>
        <v>2026</v>
      </c>
      <c r="G4207" s="331" t="str">
        <f>MID(All_Opps[[#This Row],[Opportunity Name]],3,2)</f>
        <v>06</v>
      </c>
      <c r="H4207" s="331" t="str">
        <f>LEFT(All_Opps[[#This Row],[Opportunity Name]],7)</f>
        <v>2606-16</v>
      </c>
      <c r="I4207" s="331" t="str" cm="1">
        <f t="array" ref="I42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07" s="331" t="str">
        <f>YEAR(All_Opps[[#This Row],[Close_Date]])&amp;"-"&amp;TEXT(MONTH(All_Opps[[#This Row],[Close_Date]]),"00")</f>
        <v>2026-02</v>
      </c>
      <c r="K4207" s="332">
        <f>All_Opps[[#This Row],[Created Date2]]*1</f>
        <v>46071</v>
      </c>
      <c r="L4207" s="333">
        <f>YEAR(All_Opps[[#This Row],[Created_Date]])</f>
        <v>2026</v>
      </c>
      <c r="M4207" s="334">
        <f>WEEKNUM(All_Opps[[#This Row],[Created_Date]],16)</f>
        <v>8</v>
      </c>
      <c r="N4207" s="332">
        <f>All_Opps[[#This Row],[Close Date]]*1</f>
        <v>46079</v>
      </c>
      <c r="O4207" s="335">
        <f>YEAR(All_Opps[[#This Row],[Close_Date]])</f>
        <v>2026</v>
      </c>
      <c r="P4207" s="333">
        <f>MONTH(All_Opps[[#This Row],[Close Date]])</f>
        <v>2</v>
      </c>
      <c r="Q4207" s="331">
        <f>WEEKNUM(All_Opps[[#This Row],[Close Date]],1)</f>
        <v>9</v>
      </c>
      <c r="R4207" s="33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103</v>
      </c>
      <c r="S4207" s="107" t="s">
        <v>8724</v>
      </c>
      <c r="T4207" s="107" t="s">
        <v>8725</v>
      </c>
      <c r="U4207" s="108">
        <v>46079</v>
      </c>
      <c r="V4207" s="379" t="s">
        <v>19</v>
      </c>
      <c r="W4207" s="109">
        <v>74302</v>
      </c>
      <c r="X4207" s="107" t="s">
        <v>5</v>
      </c>
      <c r="Y4207" s="107" t="s">
        <v>1285</v>
      </c>
      <c r="Z4207" s="108">
        <v>46071</v>
      </c>
    </row>
    <row r="4208" spans="1:26" ht="12.75" x14ac:dyDescent="0.35">
      <c r="A4208" s="33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4208" s="331" t="str">
        <f>IF(All_Opps[[#This Row],[WeekMod]]&lt;&gt;"",CONCATENATE(All_Opps[[#This Row],[Opp Year]],"-",TEXT(All_Opps[[#This Row],[WeekMod]],"00#")),"")</f>
        <v>2026-060</v>
      </c>
      <c r="C4208" s="33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4208" s="331" t="str">
        <f>CONCATENATE(All_Opps[[#This Row],[Opp Year]],"-",TEXT(All_Opps[[#This Row],[Week]],"00#"))</f>
        <v>2026-060</v>
      </c>
      <c r="E4208" s="331">
        <f>IFERROR(VALUE(RIGHT(All_Opps[[#This Row],[Opportunity Name]],2)),"")</f>
        <v>2</v>
      </c>
      <c r="F4208" s="331">
        <f>IFERROR(("20"&amp;LEFT(All_Opps[[#This Row],[Opportunity Name]],2))*1,"")</f>
        <v>2026</v>
      </c>
      <c r="G4208" s="331" t="str">
        <f>MID(All_Opps[[#This Row],[Opportunity Name]],3,2)</f>
        <v>05</v>
      </c>
      <c r="H4208" s="331" t="str">
        <f>LEFT(All_Opps[[#This Row],[Opportunity Name]],7)</f>
        <v>2605 Gr</v>
      </c>
      <c r="I4208" s="331" t="str" cm="1">
        <f t="array" ref="I42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08" s="331" t="str">
        <f>YEAR(All_Opps[[#This Row],[Close_Date]])&amp;"-"&amp;TEXT(MONTH(All_Opps[[#This Row],[Close_Date]]),"00")</f>
        <v>2026-02</v>
      </c>
      <c r="K4208" s="332">
        <f>All_Opps[[#This Row],[Created Date2]]*1</f>
        <v>46066</v>
      </c>
      <c r="L4208" s="333">
        <f>YEAR(All_Opps[[#This Row],[Created_Date]])</f>
        <v>2026</v>
      </c>
      <c r="M4208" s="334">
        <f>WEEKNUM(All_Opps[[#This Row],[Created_Date]],16)</f>
        <v>7</v>
      </c>
      <c r="N4208" s="332">
        <f>All_Opps[[#This Row],[Close Date]]*1</f>
        <v>46074</v>
      </c>
      <c r="O4208" s="335">
        <f>YEAR(All_Opps[[#This Row],[Close_Date]])</f>
        <v>2026</v>
      </c>
      <c r="P4208" s="333">
        <f>MONTH(All_Opps[[#This Row],[Close Date]])</f>
        <v>2</v>
      </c>
      <c r="Q4208" s="331">
        <f>WEEKNUM(All_Opps[[#This Row],[Close Date]],1)</f>
        <v>8</v>
      </c>
      <c r="R4208" s="33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08" s="107" t="s">
        <v>8726</v>
      </c>
      <c r="T4208" s="107" t="s">
        <v>8727</v>
      </c>
      <c r="U4208" s="108">
        <v>46074</v>
      </c>
      <c r="V4208" s="379" t="s">
        <v>18</v>
      </c>
      <c r="W4208" s="109">
        <v>21161</v>
      </c>
      <c r="X4208" s="107" t="s">
        <v>13</v>
      </c>
      <c r="Y4208" s="107" t="s">
        <v>7108</v>
      </c>
      <c r="Z4208" s="108">
        <v>46066</v>
      </c>
    </row>
    <row r="4209" spans="1:26" ht="12.75" x14ac:dyDescent="0.35">
      <c r="A4209" s="33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4209" s="331" t="str">
        <f>IF(All_Opps[[#This Row],[WeekMod]]&lt;&gt;"",CONCATENATE(All_Opps[[#This Row],[Opp Year]],"-",TEXT(All_Opps[[#This Row],[WeekMod]],"00#")),"")</f>
        <v>2026-062</v>
      </c>
      <c r="C4209" s="33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4209" s="331" t="str">
        <f>CONCATENATE(All_Opps[[#This Row],[Opp Year]],"-",TEXT(All_Opps[[#This Row],[Week]],"00#"))</f>
        <v>2026-062</v>
      </c>
      <c r="E4209" s="331">
        <f>IFERROR(VALUE(RIGHT(All_Opps[[#This Row],[Opportunity Name]],2)),"")</f>
        <v>2</v>
      </c>
      <c r="F4209" s="331">
        <f>IFERROR(("20"&amp;LEFT(All_Opps[[#This Row],[Opportunity Name]],2))*1,"")</f>
        <v>2026</v>
      </c>
      <c r="G4209" s="331" t="str">
        <f>MID(All_Opps[[#This Row],[Opportunity Name]],3,2)</f>
        <v>09</v>
      </c>
      <c r="H4209" s="331" t="str">
        <f>LEFT(All_Opps[[#This Row],[Opportunity Name]],7)</f>
        <v>2609 Ma</v>
      </c>
      <c r="I4209" s="331" t="str" cm="1">
        <f t="array" ref="I42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09" s="331" t="str">
        <f>YEAR(All_Opps[[#This Row],[Close_Date]])&amp;"-"&amp;TEXT(MONTH(All_Opps[[#This Row],[Close_Date]]),"00")</f>
        <v>2026-03</v>
      </c>
      <c r="K4209" s="332">
        <f>All_Opps[[#This Row],[Created Date2]]*1</f>
        <v>46070</v>
      </c>
      <c r="L4209" s="333">
        <f>YEAR(All_Opps[[#This Row],[Created_Date]])</f>
        <v>2026</v>
      </c>
      <c r="M4209" s="334">
        <f>WEEKNUM(All_Opps[[#This Row],[Created_Date]],16)</f>
        <v>8</v>
      </c>
      <c r="N4209" s="332">
        <f>All_Opps[[#This Row],[Close Date]]*1</f>
        <v>46083</v>
      </c>
      <c r="O4209" s="335">
        <f>YEAR(All_Opps[[#This Row],[Close_Date]])</f>
        <v>2026</v>
      </c>
      <c r="P4209" s="333">
        <f>MONTH(All_Opps[[#This Row],[Close Date]])</f>
        <v>3</v>
      </c>
      <c r="Q4209" s="331">
        <f>WEEKNUM(All_Opps[[#This Row],[Close Date]],1)</f>
        <v>10</v>
      </c>
      <c r="R4209" s="33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09" s="107" t="s">
        <v>8728</v>
      </c>
      <c r="T4209" s="107" t="s">
        <v>8729</v>
      </c>
      <c r="U4209" s="108">
        <v>46083</v>
      </c>
      <c r="V4209" s="379" t="s">
        <v>18</v>
      </c>
      <c r="W4209" s="109">
        <v>32112</v>
      </c>
      <c r="X4209" s="107" t="s">
        <v>5</v>
      </c>
      <c r="Y4209" s="107" t="s">
        <v>7108</v>
      </c>
      <c r="Z4209" s="108">
        <v>46070</v>
      </c>
    </row>
    <row r="4210" spans="1:26" ht="12.75" x14ac:dyDescent="0.35">
      <c r="A4210" s="33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</v>
      </c>
      <c r="B4210" s="331" t="str">
        <f>IF(All_Opps[[#This Row],[WeekMod]]&lt;&gt;"",CONCATENATE(All_Opps[[#This Row],[Opp Year]],"-",TEXT(All_Opps[[#This Row],[WeekMod]],"00#")),"")</f>
        <v>2027-002</v>
      </c>
      <c r="C4210" s="33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</v>
      </c>
      <c r="D4210" s="331" t="str">
        <f>CONCATENATE(All_Opps[[#This Row],[Opp Year]],"-",TEXT(All_Opps[[#This Row],[Week]],"00#"))</f>
        <v>2027-002</v>
      </c>
      <c r="E4210" s="331">
        <f>IFERROR(VALUE(RIGHT(All_Opps[[#This Row],[Opportunity Name]],2)),"")</f>
        <v>1</v>
      </c>
      <c r="F4210" s="331">
        <f>IFERROR(("20"&amp;LEFT(All_Opps[[#This Row],[Opportunity Name]],2))*1,"")</f>
        <v>2027</v>
      </c>
      <c r="G4210" s="331" t="str">
        <f>MID(All_Opps[[#This Row],[Opportunity Name]],3,2)</f>
        <v>01</v>
      </c>
      <c r="H4210" s="331" t="str">
        <f>LEFT(All_Opps[[#This Row],[Opportunity Name]],7)</f>
        <v>2701-04</v>
      </c>
      <c r="I4210" s="331" t="str" cm="1">
        <f t="array" ref="I42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10" s="331" t="str">
        <f>YEAR(All_Opps[[#This Row],[Close_Date]])&amp;"-"&amp;TEXT(MONTH(All_Opps[[#This Row],[Close_Date]]),"00")</f>
        <v>2026-01</v>
      </c>
      <c r="K4210" s="332">
        <f>All_Opps[[#This Row],[Created Date2]]*1</f>
        <v>46028</v>
      </c>
      <c r="L4210" s="333">
        <f>YEAR(All_Opps[[#This Row],[Created_Date]])</f>
        <v>2026</v>
      </c>
      <c r="M4210" s="334">
        <f>WEEKNUM(All_Opps[[#This Row],[Created_Date]],16)</f>
        <v>2</v>
      </c>
      <c r="N4210" s="332">
        <f>All_Opps[[#This Row],[Close Date]]*1</f>
        <v>46028</v>
      </c>
      <c r="O4210" s="335">
        <f>YEAR(All_Opps[[#This Row],[Close_Date]])</f>
        <v>2026</v>
      </c>
      <c r="P4210" s="333">
        <f>MONTH(All_Opps[[#This Row],[Close Date]])</f>
        <v>1</v>
      </c>
      <c r="Q4210" s="331">
        <f>WEEKNUM(All_Opps[[#This Row],[Close Date]],1)</f>
        <v>2</v>
      </c>
      <c r="R4210" s="33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360</v>
      </c>
      <c r="S4210" s="107" t="s">
        <v>8730</v>
      </c>
      <c r="T4210" s="107" t="s">
        <v>8731</v>
      </c>
      <c r="U4210" s="108">
        <v>46028</v>
      </c>
      <c r="V4210" s="379" t="s">
        <v>19</v>
      </c>
      <c r="W4210" s="109">
        <v>16972</v>
      </c>
      <c r="X4210" s="107" t="s">
        <v>15</v>
      </c>
      <c r="Y4210" s="107" t="s">
        <v>328</v>
      </c>
      <c r="Z4210" s="108">
        <v>46028</v>
      </c>
    </row>
    <row r="4211" spans="1:26" ht="12.75" x14ac:dyDescent="0.35">
      <c r="A4211" s="33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</v>
      </c>
      <c r="B4211" s="331" t="str">
        <f>IF(All_Opps[[#This Row],[WeekMod]]&lt;&gt;"",CONCATENATE(All_Opps[[#This Row],[Opp Year]],"-",TEXT(All_Opps[[#This Row],[WeekMod]],"00#")),"")</f>
        <v>2027-007</v>
      </c>
      <c r="C4211" s="33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</v>
      </c>
      <c r="D4211" s="331" t="str">
        <f>CONCATENATE(All_Opps[[#This Row],[Opp Year]],"-",TEXT(All_Opps[[#This Row],[Week]],"00#"))</f>
        <v>2027-007</v>
      </c>
      <c r="E4211" s="331">
        <f>IFERROR(VALUE(RIGHT(All_Opps[[#This Row],[Opportunity Name]],2)),"")</f>
        <v>1</v>
      </c>
      <c r="F4211" s="331">
        <f>IFERROR(("20"&amp;LEFT(All_Opps[[#This Row],[Opportunity Name]],2))*1,"")</f>
        <v>2027</v>
      </c>
      <c r="G4211" s="331" t="str">
        <f>MID(All_Opps[[#This Row],[Opportunity Name]],3,2)</f>
        <v>01</v>
      </c>
      <c r="H4211" s="331" t="str">
        <f>LEFT(All_Opps[[#This Row],[Opportunity Name]],7)</f>
        <v>2701-03</v>
      </c>
      <c r="I4211" s="331" t="str" cm="1">
        <f t="array" ref="I42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11" s="331" t="str">
        <f>YEAR(All_Opps[[#This Row],[Close_Date]])&amp;"-"&amp;TEXT(MONTH(All_Opps[[#This Row],[Close_Date]]),"00")</f>
        <v>2026-02</v>
      </c>
      <c r="K4211" s="332">
        <f>All_Opps[[#This Row],[Created Date2]]*1</f>
        <v>46064</v>
      </c>
      <c r="L4211" s="333">
        <f>YEAR(All_Opps[[#This Row],[Created_Date]])</f>
        <v>2026</v>
      </c>
      <c r="M4211" s="334">
        <f>WEEKNUM(All_Opps[[#This Row],[Created_Date]],16)</f>
        <v>7</v>
      </c>
      <c r="N4211" s="332">
        <f>All_Opps[[#This Row],[Close Date]]*1</f>
        <v>46063</v>
      </c>
      <c r="O4211" s="335">
        <f>YEAR(All_Opps[[#This Row],[Close_Date]])</f>
        <v>2026</v>
      </c>
      <c r="P4211" s="333">
        <f>MONTH(All_Opps[[#This Row],[Close Date]])</f>
        <v>2</v>
      </c>
      <c r="Q4211" s="331">
        <f>WEEKNUM(All_Opps[[#This Row],[Close Date]],1)</f>
        <v>7</v>
      </c>
      <c r="R4211" s="33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324</v>
      </c>
      <c r="S4211" s="107" t="s">
        <v>8732</v>
      </c>
      <c r="T4211" s="107" t="s">
        <v>8733</v>
      </c>
      <c r="U4211" s="108">
        <v>46063</v>
      </c>
      <c r="V4211" s="379" t="s">
        <v>19</v>
      </c>
      <c r="W4211" s="109">
        <v>21986</v>
      </c>
      <c r="X4211" s="107" t="s">
        <v>11</v>
      </c>
      <c r="Y4211" s="107" t="s">
        <v>328</v>
      </c>
      <c r="Z4211" s="108">
        <v>46064</v>
      </c>
    </row>
    <row r="4212" spans="1:26" ht="12.75" x14ac:dyDescent="0.35">
      <c r="A4212" s="33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4212" s="331" t="str">
        <f>IF(All_Opps[[#This Row],[WeekMod]]&lt;&gt;"",CONCATENATE(All_Opps[[#This Row],[Opp Year]],"-",TEXT(All_Opps[[#This Row],[WeekMod]],"00#")),"")</f>
        <v>2026-056</v>
      </c>
      <c r="C4212" s="33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4212" s="331" t="str">
        <f>CONCATENATE(All_Opps[[#This Row],[Opp Year]],"-",TEXT(All_Opps[[#This Row],[Week]],"00#"))</f>
        <v>2026-056</v>
      </c>
      <c r="E4212" s="331">
        <f>IFERROR(VALUE(RIGHT(All_Opps[[#This Row],[Opportunity Name]],2)),"")</f>
        <v>2</v>
      </c>
      <c r="F4212" s="331">
        <f>IFERROR(("20"&amp;LEFT(All_Opps[[#This Row],[Opportunity Name]],2))*1,"")</f>
        <v>2026</v>
      </c>
      <c r="G4212" s="331" t="str">
        <f>MID(All_Opps[[#This Row],[Opportunity Name]],3,2)</f>
        <v>07</v>
      </c>
      <c r="H4212" s="331" t="str">
        <f>LEFT(All_Opps[[#This Row],[Opportunity Name]],7)</f>
        <v>2607 Vi</v>
      </c>
      <c r="I4212" s="331" t="str" cm="1">
        <f t="array" ref="I42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12" s="331" t="str">
        <f>YEAR(All_Opps[[#This Row],[Close_Date]])&amp;"-"&amp;TEXT(MONTH(All_Opps[[#This Row],[Close_Date]]),"00")</f>
        <v>2026-01</v>
      </c>
      <c r="K4212" s="332">
        <f>All_Opps[[#This Row],[Created Date2]]*1</f>
        <v>46025</v>
      </c>
      <c r="L4212" s="333">
        <f>YEAR(All_Opps[[#This Row],[Created_Date]])</f>
        <v>2026</v>
      </c>
      <c r="M4212" s="334">
        <f>WEEKNUM(All_Opps[[#This Row],[Created_Date]],16)</f>
        <v>2</v>
      </c>
      <c r="N4212" s="332">
        <f>All_Opps[[#This Row],[Close Date]]*1</f>
        <v>46045</v>
      </c>
      <c r="O4212" s="335">
        <f>YEAR(All_Opps[[#This Row],[Close_Date]])</f>
        <v>2026</v>
      </c>
      <c r="P4212" s="333">
        <f>MONTH(All_Opps[[#This Row],[Close Date]])</f>
        <v>1</v>
      </c>
      <c r="Q4212" s="331">
        <f>WEEKNUM(All_Opps[[#This Row],[Close Date]],1)</f>
        <v>4</v>
      </c>
      <c r="R4212" s="33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12" s="107" t="s">
        <v>8734</v>
      </c>
      <c r="T4212" s="107" t="s">
        <v>8735</v>
      </c>
      <c r="U4212" s="108">
        <v>46045</v>
      </c>
      <c r="V4212" s="379" t="s">
        <v>18</v>
      </c>
      <c r="W4212" s="109">
        <v>97462</v>
      </c>
      <c r="X4212" s="107" t="s">
        <v>6</v>
      </c>
      <c r="Y4212" s="107" t="s">
        <v>7108</v>
      </c>
      <c r="Z4212" s="108">
        <v>46025</v>
      </c>
    </row>
    <row r="4213" spans="1:26" ht="12.75" x14ac:dyDescent="0.35">
      <c r="A4213" s="33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4213" s="331" t="str">
        <f>IF(All_Opps[[#This Row],[WeekMod]]&lt;&gt;"",CONCATENATE(All_Opps[[#This Row],[Opp Year]],"-",TEXT(All_Opps[[#This Row],[WeekMod]],"00#")),"")</f>
        <v>2026-062</v>
      </c>
      <c r="C4213" s="33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4213" s="331" t="str">
        <f>CONCATENATE(All_Opps[[#This Row],[Opp Year]],"-",TEXT(All_Opps[[#This Row],[Week]],"00#"))</f>
        <v>2026-062</v>
      </c>
      <c r="E4213" s="331">
        <f>IFERROR(VALUE(RIGHT(All_Opps[[#This Row],[Opportunity Name]],2)),"")</f>
        <v>2</v>
      </c>
      <c r="F4213" s="331">
        <f>IFERROR(("20"&amp;LEFT(All_Opps[[#This Row],[Opportunity Name]],2))*1,"")</f>
        <v>2026</v>
      </c>
      <c r="G4213" s="331" t="str">
        <f>MID(All_Opps[[#This Row],[Opportunity Name]],3,2)</f>
        <v>08</v>
      </c>
      <c r="H4213" s="331" t="str">
        <f>LEFT(All_Opps[[#This Row],[Opportunity Name]],7)</f>
        <v>2608 As</v>
      </c>
      <c r="I4213" s="331" t="str" cm="1">
        <f t="array" ref="I42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13" s="331" t="str">
        <f>YEAR(All_Opps[[#This Row],[Close_Date]])&amp;"-"&amp;TEXT(MONTH(All_Opps[[#This Row],[Close_Date]]),"00")</f>
        <v>2026-03</v>
      </c>
      <c r="K4213" s="332">
        <f>All_Opps[[#This Row],[Created Date2]]*1</f>
        <v>46063</v>
      </c>
      <c r="L4213" s="333">
        <f>YEAR(All_Opps[[#This Row],[Created_Date]])</f>
        <v>2026</v>
      </c>
      <c r="M4213" s="334">
        <f>WEEKNUM(All_Opps[[#This Row],[Created_Date]],16)</f>
        <v>7</v>
      </c>
      <c r="N4213" s="332">
        <f>All_Opps[[#This Row],[Close Date]]*1</f>
        <v>46085</v>
      </c>
      <c r="O4213" s="335">
        <f>YEAR(All_Opps[[#This Row],[Close_Date]])</f>
        <v>2026</v>
      </c>
      <c r="P4213" s="333">
        <f>MONTH(All_Opps[[#This Row],[Close Date]])</f>
        <v>3</v>
      </c>
      <c r="Q4213" s="331">
        <f>WEEKNUM(All_Opps[[#This Row],[Close Date]],1)</f>
        <v>10</v>
      </c>
      <c r="R4213" s="33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13" s="107" t="s">
        <v>8736</v>
      </c>
      <c r="T4213" s="107" t="s">
        <v>8737</v>
      </c>
      <c r="U4213" s="108">
        <v>46085</v>
      </c>
      <c r="V4213" s="379" t="s">
        <v>18</v>
      </c>
      <c r="W4213" s="109">
        <v>101356</v>
      </c>
      <c r="X4213" s="107" t="s">
        <v>5</v>
      </c>
      <c r="Y4213" s="107" t="s">
        <v>7108</v>
      </c>
      <c r="Z4213" s="108">
        <v>46063</v>
      </c>
    </row>
    <row r="4214" spans="1:26" ht="12.75" x14ac:dyDescent="0.35">
      <c r="A4214" s="33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4214" s="331" t="str">
        <f>IF(All_Opps[[#This Row],[WeekMod]]&lt;&gt;"",CONCATENATE(All_Opps[[#This Row],[Opp Year]],"-",TEXT(All_Opps[[#This Row],[WeekMod]],"00#")),"")</f>
        <v>2026-061</v>
      </c>
      <c r="C4214" s="33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4214" s="331" t="str">
        <f>CONCATENATE(All_Opps[[#This Row],[Opp Year]],"-",TEXT(All_Opps[[#This Row],[Week]],"00#"))</f>
        <v>2026-061</v>
      </c>
      <c r="E4214" s="331">
        <f>IFERROR(VALUE(RIGHT(All_Opps[[#This Row],[Opportunity Name]],2)),"")</f>
        <v>4</v>
      </c>
      <c r="F4214" s="331">
        <f>IFERROR(("20"&amp;LEFT(All_Opps[[#This Row],[Opportunity Name]],2))*1,"")</f>
        <v>2026</v>
      </c>
      <c r="G4214" s="331" t="str">
        <f>MID(All_Opps[[#This Row],[Opportunity Name]],3,2)</f>
        <v>09</v>
      </c>
      <c r="H4214" s="331" t="str">
        <f>LEFT(All_Opps[[#This Row],[Opportunity Name]],7)</f>
        <v>2609 Ur</v>
      </c>
      <c r="I4214" s="331" t="str" cm="1">
        <f t="array" ref="I42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14" s="331" t="str">
        <f>YEAR(All_Opps[[#This Row],[Close_Date]])&amp;"-"&amp;TEXT(MONTH(All_Opps[[#This Row],[Close_Date]]),"00")</f>
        <v>2026-02</v>
      </c>
      <c r="K4214" s="332">
        <f>All_Opps[[#This Row],[Created Date2]]*1</f>
        <v>46045</v>
      </c>
      <c r="L4214" s="333">
        <f>YEAR(All_Opps[[#This Row],[Created_Date]])</f>
        <v>2026</v>
      </c>
      <c r="M4214" s="334">
        <f>WEEKNUM(All_Opps[[#This Row],[Created_Date]],16)</f>
        <v>4</v>
      </c>
      <c r="N4214" s="332">
        <f>All_Opps[[#This Row],[Close Date]]*1</f>
        <v>46076</v>
      </c>
      <c r="O4214" s="335">
        <f>YEAR(All_Opps[[#This Row],[Close_Date]])</f>
        <v>2026</v>
      </c>
      <c r="P4214" s="333">
        <f>MONTH(All_Opps[[#This Row],[Close Date]])</f>
        <v>2</v>
      </c>
      <c r="Q4214" s="331">
        <f>WEEKNUM(All_Opps[[#This Row],[Close Date]],1)</f>
        <v>9</v>
      </c>
      <c r="R4214" s="33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14" s="107" t="s">
        <v>8738</v>
      </c>
      <c r="T4214" s="107" t="s">
        <v>8739</v>
      </c>
      <c r="U4214" s="108">
        <v>46076</v>
      </c>
      <c r="V4214" s="379" t="s">
        <v>18</v>
      </c>
      <c r="W4214" s="109">
        <v>637604</v>
      </c>
      <c r="X4214" s="107" t="s">
        <v>11</v>
      </c>
      <c r="Y4214" s="107" t="s">
        <v>1285</v>
      </c>
      <c r="Z4214" s="108">
        <v>46045</v>
      </c>
    </row>
    <row r="4215" spans="1:26" ht="12.75" x14ac:dyDescent="0.35">
      <c r="A4215" s="33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4215" s="331" t="str">
        <f>IF(All_Opps[[#This Row],[WeekMod]]&lt;&gt;"",CONCATENATE(All_Opps[[#This Row],[Opp Year]],"-",TEXT(All_Opps[[#This Row],[WeekMod]],"00#")),"")</f>
        <v>2026-063</v>
      </c>
      <c r="C4215" s="33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4215" s="331" t="str">
        <f>CONCATENATE(All_Opps[[#This Row],[Opp Year]],"-",TEXT(All_Opps[[#This Row],[Week]],"00#"))</f>
        <v>2026-063</v>
      </c>
      <c r="E4215" s="331">
        <f>IFERROR(VALUE(RIGHT(All_Opps[[#This Row],[Opportunity Name]],2)),"")</f>
        <v>2</v>
      </c>
      <c r="F4215" s="331">
        <f>IFERROR(("20"&amp;LEFT(All_Opps[[#This Row],[Opportunity Name]],2))*1,"")</f>
        <v>2026</v>
      </c>
      <c r="G4215" s="331" t="str">
        <f>MID(All_Opps[[#This Row],[Opportunity Name]],3,2)</f>
        <v>08</v>
      </c>
      <c r="H4215" s="331" t="str">
        <f>LEFT(All_Opps[[#This Row],[Opportunity Name]],7)</f>
        <v>2608-18</v>
      </c>
      <c r="I4215" s="331" t="str" cm="1">
        <f t="array" ref="I42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15" s="331" t="str">
        <f>YEAR(All_Opps[[#This Row],[Close_Date]])&amp;"-"&amp;TEXT(MONTH(All_Opps[[#This Row],[Close_Date]]),"00")</f>
        <v>2026-03</v>
      </c>
      <c r="K4215" s="332">
        <f>All_Opps[[#This Row],[Created Date2]]*1</f>
        <v>46076</v>
      </c>
      <c r="L4215" s="333">
        <f>YEAR(All_Opps[[#This Row],[Created_Date]])</f>
        <v>2026</v>
      </c>
      <c r="M4215" s="334">
        <f>WEEKNUM(All_Opps[[#This Row],[Created_Date]],16)</f>
        <v>9</v>
      </c>
      <c r="N4215" s="332">
        <f>All_Opps[[#This Row],[Close Date]]*1</f>
        <v>46090</v>
      </c>
      <c r="O4215" s="335">
        <f>YEAR(All_Opps[[#This Row],[Close_Date]])</f>
        <v>2026</v>
      </c>
      <c r="P4215" s="333">
        <f>MONTH(All_Opps[[#This Row],[Close Date]])</f>
        <v>3</v>
      </c>
      <c r="Q4215" s="331">
        <f>WEEKNUM(All_Opps[[#This Row],[Close Date]],1)</f>
        <v>11</v>
      </c>
      <c r="R4215" s="33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159</v>
      </c>
      <c r="S4215" s="107" t="s">
        <v>8740</v>
      </c>
      <c r="T4215" s="107" t="s">
        <v>8741</v>
      </c>
      <c r="U4215" s="108">
        <v>46090</v>
      </c>
      <c r="V4215" s="379" t="s">
        <v>19</v>
      </c>
      <c r="W4215" s="109">
        <v>216640</v>
      </c>
      <c r="X4215" s="107" t="s">
        <v>5</v>
      </c>
      <c r="Y4215" s="107" t="s">
        <v>1285</v>
      </c>
      <c r="Z4215" s="108">
        <v>46076</v>
      </c>
    </row>
    <row r="4216" spans="1:26" ht="12.75" x14ac:dyDescent="0.35">
      <c r="A4216" s="33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4216" s="331" t="str">
        <f>IF(All_Opps[[#This Row],[WeekMod]]&lt;&gt;"",CONCATENATE(All_Opps[[#This Row],[Opp Year]],"-",TEXT(All_Opps[[#This Row],[WeekMod]],"00#")),"")</f>
        <v>2026-063</v>
      </c>
      <c r="C4216" s="33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4216" s="331" t="str">
        <f>CONCATENATE(All_Opps[[#This Row],[Opp Year]],"-",TEXT(All_Opps[[#This Row],[Week]],"00#"))</f>
        <v>2026-063</v>
      </c>
      <c r="E4216" s="331">
        <f>IFERROR(VALUE(RIGHT(All_Opps[[#This Row],[Opportunity Name]],2)),"")</f>
        <v>2</v>
      </c>
      <c r="F4216" s="331">
        <f>IFERROR(("20"&amp;LEFT(All_Opps[[#This Row],[Opportunity Name]],2))*1,"")</f>
        <v>2026</v>
      </c>
      <c r="G4216" s="331" t="str">
        <f>MID(All_Opps[[#This Row],[Opportunity Name]],3,2)</f>
        <v>11</v>
      </c>
      <c r="H4216" s="331" t="str">
        <f>LEFT(All_Opps[[#This Row],[Opportunity Name]],7)</f>
        <v>2611-01</v>
      </c>
      <c r="I4216" s="331" t="str" cm="1">
        <f t="array" ref="I42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16" s="331" t="str">
        <f>YEAR(All_Opps[[#This Row],[Close_Date]])&amp;"-"&amp;TEXT(MONTH(All_Opps[[#This Row],[Close_Date]]),"00")</f>
        <v>2026-03</v>
      </c>
      <c r="K4216" s="332">
        <f>All_Opps[[#This Row],[Created Date2]]*1</f>
        <v>46078</v>
      </c>
      <c r="L4216" s="333">
        <f>YEAR(All_Opps[[#This Row],[Created_Date]])</f>
        <v>2026</v>
      </c>
      <c r="M4216" s="334">
        <f>WEEKNUM(All_Opps[[#This Row],[Created_Date]],16)</f>
        <v>9</v>
      </c>
      <c r="N4216" s="332">
        <f>All_Opps[[#This Row],[Close Date]]*1</f>
        <v>46090</v>
      </c>
      <c r="O4216" s="335">
        <f>YEAR(All_Opps[[#This Row],[Close_Date]])</f>
        <v>2026</v>
      </c>
      <c r="P4216" s="333">
        <f>MONTH(All_Opps[[#This Row],[Close Date]])</f>
        <v>3</v>
      </c>
      <c r="Q4216" s="331">
        <f>WEEKNUM(All_Opps[[#This Row],[Close Date]],1)</f>
        <v>11</v>
      </c>
      <c r="R4216" s="33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249</v>
      </c>
      <c r="S4216" s="107" t="s">
        <v>8742</v>
      </c>
      <c r="T4216" s="107" t="s">
        <v>8743</v>
      </c>
      <c r="U4216" s="108">
        <v>46090</v>
      </c>
      <c r="V4216" s="379" t="s">
        <v>19</v>
      </c>
      <c r="W4216" s="109">
        <v>43138</v>
      </c>
      <c r="X4216" s="107" t="s">
        <v>11</v>
      </c>
      <c r="Y4216" s="107" t="s">
        <v>7108</v>
      </c>
      <c r="Z4216" s="108">
        <v>46078</v>
      </c>
    </row>
    <row r="4217" spans="1:26" ht="12.75" x14ac:dyDescent="0.35">
      <c r="A4217" s="33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55</v>
      </c>
      <c r="B4217" s="331" t="str">
        <f>IF(All_Opps[[#This Row],[WeekMod]]&lt;&gt;"",CONCATENATE(All_Opps[[#This Row],[Opp Year]],"-",TEXT(All_Opps[[#This Row],[WeekMod]],"00#")),"")</f>
        <v>2026-055</v>
      </c>
      <c r="C4217" s="33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55</v>
      </c>
      <c r="D4217" s="331" t="str">
        <f>CONCATENATE(All_Opps[[#This Row],[Opp Year]],"-",TEXT(All_Opps[[#This Row],[Week]],"00#"))</f>
        <v>2026-055</v>
      </c>
      <c r="E4217" s="331">
        <f>IFERROR(VALUE(RIGHT(All_Opps[[#This Row],[Opportunity Name]],2)),"")</f>
        <v>4</v>
      </c>
      <c r="F4217" s="331">
        <f>IFERROR(("20"&amp;LEFT(All_Opps[[#This Row],[Opportunity Name]],2))*1,"")</f>
        <v>2026</v>
      </c>
      <c r="G4217" s="331" t="str">
        <f>MID(All_Opps[[#This Row],[Opportunity Name]],3,2)</f>
        <v>05</v>
      </c>
      <c r="H4217" s="331" t="str">
        <f>LEFT(All_Opps[[#This Row],[Opportunity Name]],7)</f>
        <v>2605-19</v>
      </c>
      <c r="I4217" s="331" t="str" cm="1">
        <f t="array" ref="I42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17" s="331" t="str">
        <f>YEAR(All_Opps[[#This Row],[Close_Date]])&amp;"-"&amp;TEXT(MONTH(All_Opps[[#This Row],[Close_Date]]),"00")</f>
        <v>2026-01</v>
      </c>
      <c r="K4217" s="332">
        <f>All_Opps[[#This Row],[Created Date2]]*1</f>
        <v>46022</v>
      </c>
      <c r="L4217" s="333">
        <f>YEAR(All_Opps[[#This Row],[Created_Date]])</f>
        <v>2025</v>
      </c>
      <c r="M4217" s="334">
        <f>WEEKNUM(All_Opps[[#This Row],[Created_Date]],16)</f>
        <v>53</v>
      </c>
      <c r="N4217" s="332">
        <f>All_Opps[[#This Row],[Close Date]]*1</f>
        <v>46037</v>
      </c>
      <c r="O4217" s="335">
        <f>YEAR(All_Opps[[#This Row],[Close_Date]])</f>
        <v>2026</v>
      </c>
      <c r="P4217" s="333">
        <f>MONTH(All_Opps[[#This Row],[Close Date]])</f>
        <v>1</v>
      </c>
      <c r="Q4217" s="331">
        <f>WEEKNUM(All_Opps[[#This Row],[Close Date]],1)</f>
        <v>3</v>
      </c>
      <c r="R4217" s="333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121</v>
      </c>
      <c r="S4217" s="107" t="s">
        <v>8744</v>
      </c>
      <c r="T4217" s="107" t="s">
        <v>8745</v>
      </c>
      <c r="U4217" s="108">
        <v>46037</v>
      </c>
      <c r="V4217" s="379" t="s">
        <v>19</v>
      </c>
      <c r="W4217" s="109">
        <v>109280</v>
      </c>
      <c r="X4217" s="107" t="s">
        <v>12</v>
      </c>
      <c r="Y4217" s="107" t="s">
        <v>1285</v>
      </c>
      <c r="Z4217" s="108">
        <v>46022</v>
      </c>
    </row>
    <row r="4218" spans="1:26" ht="12.75" x14ac:dyDescent="0.35">
      <c r="A4218" s="33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</v>
      </c>
      <c r="B4218" s="331" t="str">
        <f>IF(All_Opps[[#This Row],[WeekMod]]&lt;&gt;"",CONCATENATE(All_Opps[[#This Row],[Opp Year]],"-",TEXT(All_Opps[[#This Row],[WeekMod]],"00#")),"")</f>
        <v>2027-009</v>
      </c>
      <c r="C4218" s="33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</v>
      </c>
      <c r="D4218" s="331" t="str">
        <f>CONCATENATE(All_Opps[[#This Row],[Opp Year]],"-",TEXT(All_Opps[[#This Row],[Week]],"00#"))</f>
        <v>2027-009</v>
      </c>
      <c r="E4218" s="331">
        <f>IFERROR(VALUE(RIGHT(All_Opps[[#This Row],[Opportunity Name]],2)),"")</f>
        <v>8</v>
      </c>
      <c r="F4218" s="331">
        <f>IFERROR(("20"&amp;LEFT(All_Opps[[#This Row],[Opportunity Name]],2))*1,"")</f>
        <v>2027</v>
      </c>
      <c r="G4218" s="331" t="str">
        <f>MID(All_Opps[[#This Row],[Opportunity Name]],3,2)</f>
        <v>07</v>
      </c>
      <c r="H4218" s="331" t="str">
        <f>LEFT(All_Opps[[#This Row],[Opportunity Name]],7)</f>
        <v>2707 Vi</v>
      </c>
      <c r="I4218" s="331" t="str" cm="1">
        <f t="array" ref="I42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18" s="331" t="str">
        <f>YEAR(All_Opps[[#This Row],[Close_Date]])&amp;"-"&amp;TEXT(MONTH(All_Opps[[#This Row],[Close_Date]]),"00")</f>
        <v>2026-02</v>
      </c>
      <c r="K4218" s="332">
        <f>All_Opps[[#This Row],[Created Date2]]*1</f>
        <v>46071</v>
      </c>
      <c r="L4218" s="333">
        <f>YEAR(All_Opps[[#This Row],[Created_Date]])</f>
        <v>2026</v>
      </c>
      <c r="M4218" s="334">
        <f>WEEKNUM(All_Opps[[#This Row],[Created_Date]],16)</f>
        <v>8</v>
      </c>
      <c r="N4218" s="332">
        <f>All_Opps[[#This Row],[Close Date]]*1</f>
        <v>46076</v>
      </c>
      <c r="O4218" s="335">
        <f>YEAR(All_Opps[[#This Row],[Close_Date]])</f>
        <v>2026</v>
      </c>
      <c r="P4218" s="333">
        <f>MONTH(All_Opps[[#This Row],[Close Date]])</f>
        <v>2</v>
      </c>
      <c r="Q4218" s="331">
        <f>WEEKNUM(All_Opps[[#This Row],[Close Date]],1)</f>
        <v>9</v>
      </c>
      <c r="R4218" s="33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18" s="107" t="s">
        <v>8746</v>
      </c>
      <c r="T4218" s="107" t="s">
        <v>8747</v>
      </c>
      <c r="U4218" s="108">
        <v>46076</v>
      </c>
      <c r="V4218" s="379" t="s">
        <v>18</v>
      </c>
      <c r="W4218" s="109">
        <v>200127</v>
      </c>
      <c r="X4218" s="107" t="s">
        <v>13</v>
      </c>
      <c r="Y4218" s="107" t="s">
        <v>328</v>
      </c>
      <c r="Z4218" s="108">
        <v>46071</v>
      </c>
    </row>
    <row r="4219" spans="1:26" ht="12.75" x14ac:dyDescent="0.35">
      <c r="A4219" s="331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58</v>
      </c>
      <c r="B4219" s="331" t="str">
        <f>IF(All_Opps[[#This Row],[WeekMod]]&lt;&gt;"",CONCATENATE(All_Opps[[#This Row],[Opp Year]],"-",TEXT(All_Opps[[#This Row],[WeekMod]],"00#")),"")</f>
        <v>2026-058</v>
      </c>
      <c r="C4219" s="331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58</v>
      </c>
      <c r="D4219" s="331" t="str">
        <f>CONCATENATE(All_Opps[[#This Row],[Opp Year]],"-",TEXT(All_Opps[[#This Row],[Week]],"00#"))</f>
        <v>2026-058</v>
      </c>
      <c r="E4219" s="331">
        <f>IFERROR(VALUE(RIGHT(All_Opps[[#This Row],[Opportunity Name]],2)),"")</f>
        <v>2</v>
      </c>
      <c r="F4219" s="331">
        <f>IFERROR(("20"&amp;LEFT(All_Opps[[#This Row],[Opportunity Name]],2))*1,"")</f>
        <v>2026</v>
      </c>
      <c r="G4219" s="331" t="str">
        <f>MID(All_Opps[[#This Row],[Opportunity Name]],3,2)</f>
        <v>02</v>
      </c>
      <c r="H4219" s="331" t="str">
        <f>LEFT(All_Opps[[#This Row],[Opportunity Name]],7)</f>
        <v>2602-04</v>
      </c>
      <c r="I4219" s="331" t="str" cm="1">
        <f t="array" ref="I42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19" s="331" t="str">
        <f>YEAR(All_Opps[[#This Row],[Close_Date]])&amp;"-"&amp;TEXT(MONTH(All_Opps[[#This Row],[Close_Date]]),"00")</f>
        <v>2026-02</v>
      </c>
      <c r="K4219" s="332">
        <f>All_Opps[[#This Row],[Created Date2]]*1</f>
        <v>46058</v>
      </c>
      <c r="L4219" s="333">
        <f>YEAR(All_Opps[[#This Row],[Created_Date]])</f>
        <v>2026</v>
      </c>
      <c r="M4219" s="334">
        <f>WEEKNUM(All_Opps[[#This Row],[Created_Date]],16)</f>
        <v>6</v>
      </c>
      <c r="N4219" s="332">
        <f>All_Opps[[#This Row],[Close Date]]*1</f>
        <v>46058</v>
      </c>
      <c r="O4219" s="335">
        <f>YEAR(All_Opps[[#This Row],[Close_Date]])</f>
        <v>2026</v>
      </c>
      <c r="P4219" s="333">
        <f>MONTH(All_Opps[[#This Row],[Close Date]])</f>
        <v>2</v>
      </c>
      <c r="Q4219" s="331">
        <f>WEEKNUM(All_Opps[[#This Row],[Close Date]],1)</f>
        <v>6</v>
      </c>
      <c r="R4219" s="333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19" s="107" t="s">
        <v>8748</v>
      </c>
      <c r="T4219" s="107" t="s">
        <v>8749</v>
      </c>
      <c r="U4219" s="108">
        <v>46058</v>
      </c>
      <c r="V4219" s="379" t="s">
        <v>19</v>
      </c>
      <c r="W4219" s="109">
        <v>2635</v>
      </c>
      <c r="X4219" s="107" t="s">
        <v>13</v>
      </c>
      <c r="Y4219" s="107" t="s">
        <v>328</v>
      </c>
      <c r="Z4219" s="108">
        <v>46058</v>
      </c>
    </row>
    <row r="4220" spans="1:26" ht="12.75" x14ac:dyDescent="0.35">
      <c r="A422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</v>
      </c>
      <c r="B4220" s="336" t="str">
        <f>IF(All_Opps[[#This Row],[WeekMod]]&lt;&gt;"",CONCATENATE(All_Opps[[#This Row],[Opp Year]],"-",TEXT(All_Opps[[#This Row],[WeekMod]],"00#")),"")</f>
        <v>2027-003</v>
      </c>
      <c r="C422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</v>
      </c>
      <c r="D4220" s="336" t="str">
        <f>CONCATENATE(All_Opps[[#This Row],[Opp Year]],"-",TEXT(All_Opps[[#This Row],[Week]],"00#"))</f>
        <v>2027-003</v>
      </c>
      <c r="E4220" s="336">
        <f>IFERROR(VALUE(RIGHT(All_Opps[[#This Row],[Opportunity Name]],2)),"")</f>
        <v>1</v>
      </c>
      <c r="F4220" s="336">
        <f>IFERROR(("20"&amp;LEFT(All_Opps[[#This Row],[Opportunity Name]],2))*1,"")</f>
        <v>2027</v>
      </c>
      <c r="G4220" s="336" t="str">
        <f>MID(All_Opps[[#This Row],[Opportunity Name]],3,2)</f>
        <v>01</v>
      </c>
      <c r="H4220" s="336" t="str">
        <f>LEFT(All_Opps[[#This Row],[Opportunity Name]],7)</f>
        <v>2701-03</v>
      </c>
      <c r="I4220" s="336" t="str" cm="1">
        <f t="array" ref="I42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20" s="336" t="str">
        <f>YEAR(All_Opps[[#This Row],[Close_Date]])&amp;"-"&amp;TEXT(MONTH(All_Opps[[#This Row],[Close_Date]]),"00")</f>
        <v>2026-01</v>
      </c>
      <c r="K4220" s="337">
        <f>All_Opps[[#This Row],[Created Date2]]*1</f>
        <v>46034</v>
      </c>
      <c r="L4220" s="338">
        <f>YEAR(All_Opps[[#This Row],[Created_Date]])</f>
        <v>2026</v>
      </c>
      <c r="M4220" s="339">
        <f>WEEKNUM(All_Opps[[#This Row],[Created_Date]],16)</f>
        <v>3</v>
      </c>
      <c r="N4220" s="337">
        <f>All_Opps[[#This Row],[Close Date]]*1</f>
        <v>46033</v>
      </c>
      <c r="O4220" s="340">
        <f>YEAR(All_Opps[[#This Row],[Close_Date]])</f>
        <v>2026</v>
      </c>
      <c r="P4220" s="338">
        <f>MONTH(All_Opps[[#This Row],[Close Date]])</f>
        <v>1</v>
      </c>
      <c r="Q4220" s="336">
        <f>WEEKNUM(All_Opps[[#This Row],[Close Date]],1)</f>
        <v>3</v>
      </c>
      <c r="R4220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354</v>
      </c>
      <c r="S4220" s="110" t="s">
        <v>8750</v>
      </c>
      <c r="T4220" s="110" t="s">
        <v>8751</v>
      </c>
      <c r="U4220" s="111">
        <v>46033</v>
      </c>
      <c r="V4220" s="380" t="s">
        <v>19</v>
      </c>
      <c r="W4220" s="112">
        <v>24183</v>
      </c>
      <c r="X4220" s="110" t="s">
        <v>12</v>
      </c>
      <c r="Y4220" s="110" t="s">
        <v>328</v>
      </c>
      <c r="Z4220" s="111">
        <v>46034</v>
      </c>
    </row>
    <row r="4221" spans="1:26" ht="12.75" x14ac:dyDescent="0.35">
      <c r="A422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4221" s="336" t="str">
        <f>IF(All_Opps[[#This Row],[WeekMod]]&lt;&gt;"",CONCATENATE(All_Opps[[#This Row],[Opp Year]],"-",TEXT(All_Opps[[#This Row],[WeekMod]],"00#")),"")</f>
        <v>2026-062</v>
      </c>
      <c r="C422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4221" s="336" t="str">
        <f>CONCATENATE(All_Opps[[#This Row],[Opp Year]],"-",TEXT(All_Opps[[#This Row],[Week]],"00#"))</f>
        <v>2026-062</v>
      </c>
      <c r="E4221" s="336">
        <f>IFERROR(VALUE(RIGHT(All_Opps[[#This Row],[Opportunity Name]],2)),"")</f>
        <v>2</v>
      </c>
      <c r="F4221" s="336">
        <f>IFERROR(("20"&amp;LEFT(All_Opps[[#This Row],[Opportunity Name]],2))*1,"")</f>
        <v>2026</v>
      </c>
      <c r="G4221" s="336" t="str">
        <f>MID(All_Opps[[#This Row],[Opportunity Name]],3,2)</f>
        <v>04</v>
      </c>
      <c r="H4221" s="336" t="str">
        <f>LEFT(All_Opps[[#This Row],[Opportunity Name]],7)</f>
        <v>2604-11</v>
      </c>
      <c r="I4221" s="336" t="str" cm="1">
        <f t="array" ref="I42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21" s="336" t="str">
        <f>YEAR(All_Opps[[#This Row],[Close_Date]])&amp;"-"&amp;TEXT(MONTH(All_Opps[[#This Row],[Close_Date]]),"00")</f>
        <v>2026-03</v>
      </c>
      <c r="K4221" s="337">
        <f>All_Opps[[#This Row],[Created Date2]]*1</f>
        <v>46066</v>
      </c>
      <c r="L4221" s="338">
        <f>YEAR(All_Opps[[#This Row],[Created_Date]])</f>
        <v>2026</v>
      </c>
      <c r="M4221" s="339">
        <f>WEEKNUM(All_Opps[[#This Row],[Created_Date]],16)</f>
        <v>7</v>
      </c>
      <c r="N4221" s="337">
        <f>All_Opps[[#This Row],[Close Date]]*1</f>
        <v>46087</v>
      </c>
      <c r="O4221" s="340">
        <f>YEAR(All_Opps[[#This Row],[Close_Date]])</f>
        <v>2026</v>
      </c>
      <c r="P4221" s="338">
        <f>MONTH(All_Opps[[#This Row],[Close Date]])</f>
        <v>3</v>
      </c>
      <c r="Q4221" s="336">
        <f>WEEKNUM(All_Opps[[#This Row],[Close Date]],1)</f>
        <v>10</v>
      </c>
      <c r="R4221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47</v>
      </c>
      <c r="S4221" s="110" t="s">
        <v>8752</v>
      </c>
      <c r="T4221" s="110" t="s">
        <v>8753</v>
      </c>
      <c r="U4221" s="111">
        <v>46087</v>
      </c>
      <c r="V4221" s="380" t="s">
        <v>19</v>
      </c>
      <c r="W4221" s="112">
        <v>109111</v>
      </c>
      <c r="X4221" s="110" t="s">
        <v>16</v>
      </c>
      <c r="Y4221" s="110" t="s">
        <v>1285</v>
      </c>
      <c r="Z4221" s="111">
        <v>46066</v>
      </c>
    </row>
    <row r="4222" spans="1:26" ht="12.75" x14ac:dyDescent="0.35">
      <c r="A422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56</v>
      </c>
      <c r="B4222" s="336" t="str">
        <f>IF(All_Opps[[#This Row],[WeekMod]]&lt;&gt;"",CONCATENATE(All_Opps[[#This Row],[Opp Year]],"-",TEXT(All_Opps[[#This Row],[WeekMod]],"00#")),"")</f>
        <v>2026-056</v>
      </c>
      <c r="C422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56</v>
      </c>
      <c r="D4222" s="336" t="str">
        <f>CONCATENATE(All_Opps[[#This Row],[Opp Year]],"-",TEXT(All_Opps[[#This Row],[Week]],"00#"))</f>
        <v>2026-056</v>
      </c>
      <c r="E4222" s="336">
        <f>IFERROR(VALUE(RIGHT(All_Opps[[#This Row],[Opportunity Name]],2)),"")</f>
        <v>2</v>
      </c>
      <c r="F4222" s="336">
        <f>IFERROR(("20"&amp;LEFT(All_Opps[[#This Row],[Opportunity Name]],2))*1,"")</f>
        <v>2026</v>
      </c>
      <c r="G4222" s="336" t="str">
        <f>MID(All_Opps[[#This Row],[Opportunity Name]],3,2)</f>
        <v>10</v>
      </c>
      <c r="H4222" s="336" t="str">
        <f>LEFT(All_Opps[[#This Row],[Opportunity Name]],7)</f>
        <v>2610-03</v>
      </c>
      <c r="I4222" s="336" t="str" cm="1">
        <f t="array" ref="I42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22" s="336" t="str">
        <f>YEAR(All_Opps[[#This Row],[Close_Date]])&amp;"-"&amp;TEXT(MONTH(All_Opps[[#This Row],[Close_Date]]),"00")</f>
        <v>2026-01</v>
      </c>
      <c r="K4222" s="337">
        <f>All_Opps[[#This Row],[Created Date2]]*1</f>
        <v>46041</v>
      </c>
      <c r="L4222" s="338">
        <f>YEAR(All_Opps[[#This Row],[Created_Date]])</f>
        <v>2026</v>
      </c>
      <c r="M4222" s="339">
        <f>WEEKNUM(All_Opps[[#This Row],[Created_Date]],16)</f>
        <v>4</v>
      </c>
      <c r="N4222" s="337">
        <f>All_Opps[[#This Row],[Close Date]]*1</f>
        <v>46043</v>
      </c>
      <c r="O4222" s="340">
        <f>YEAR(All_Opps[[#This Row],[Close_Date]])</f>
        <v>2026</v>
      </c>
      <c r="P4222" s="338">
        <f>MONTH(All_Opps[[#This Row],[Close Date]])</f>
        <v>1</v>
      </c>
      <c r="Q4222" s="336">
        <f>WEEKNUM(All_Opps[[#This Row],[Close Date]],1)</f>
        <v>4</v>
      </c>
      <c r="R4222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255</v>
      </c>
      <c r="S4222" s="110" t="s">
        <v>8754</v>
      </c>
      <c r="T4222" s="110" t="s">
        <v>8755</v>
      </c>
      <c r="U4222" s="111">
        <v>46043</v>
      </c>
      <c r="V4222" s="380" t="s">
        <v>19</v>
      </c>
      <c r="W4222" s="112">
        <v>200118</v>
      </c>
      <c r="X4222" s="110" t="s">
        <v>27</v>
      </c>
      <c r="Y4222" s="110" t="s">
        <v>328</v>
      </c>
      <c r="Z4222" s="111">
        <v>46041</v>
      </c>
    </row>
    <row r="4223" spans="1:26" ht="12.75" x14ac:dyDescent="0.35">
      <c r="A4223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10</v>
      </c>
      <c r="B4223" s="336" t="str">
        <f>IF(All_Opps[[#This Row],[WeekMod]]&lt;&gt;"",CONCATENATE(All_Opps[[#This Row],[Opp Year]],"-",TEXT(All_Opps[[#This Row],[WeekMod]],"00#")),"")</f>
        <v>2027-010</v>
      </c>
      <c r="C422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10</v>
      </c>
      <c r="D4223" s="336" t="str">
        <f>CONCATENATE(All_Opps[[#This Row],[Opp Year]],"-",TEXT(All_Opps[[#This Row],[Week]],"00#"))</f>
        <v>2027-010</v>
      </c>
      <c r="E4223" s="336">
        <f>IFERROR(VALUE(RIGHT(All_Opps[[#This Row],[Opportunity Name]],2)),"")</f>
        <v>2</v>
      </c>
      <c r="F4223" s="336">
        <f>IFERROR(("20"&amp;LEFT(All_Opps[[#This Row],[Opportunity Name]],2))*1,"")</f>
        <v>2027</v>
      </c>
      <c r="G4223" s="336" t="str">
        <f>MID(All_Opps[[#This Row],[Opportunity Name]],3,2)</f>
        <v>02</v>
      </c>
      <c r="H4223" s="336" t="str">
        <f>LEFT(All_Opps[[#This Row],[Opportunity Name]],7)</f>
        <v>2702 Gr</v>
      </c>
      <c r="I4223" s="336" t="str" cm="1">
        <f t="array" ref="I42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23" s="336" t="str">
        <f>YEAR(All_Opps[[#This Row],[Close_Date]])&amp;"-"&amp;TEXT(MONTH(All_Opps[[#This Row],[Close_Date]]),"00")</f>
        <v>2026-03</v>
      </c>
      <c r="K4223" s="337">
        <f>All_Opps[[#This Row],[Created Date2]]*1</f>
        <v>46068</v>
      </c>
      <c r="L4223" s="338">
        <f>YEAR(All_Opps[[#This Row],[Created_Date]])</f>
        <v>2026</v>
      </c>
      <c r="M4223" s="339">
        <f>WEEKNUM(All_Opps[[#This Row],[Created_Date]],16)</f>
        <v>8</v>
      </c>
      <c r="N4223" s="337">
        <f>All_Opps[[#This Row],[Close Date]]*1</f>
        <v>46085</v>
      </c>
      <c r="O4223" s="340">
        <f>YEAR(All_Opps[[#This Row],[Close_Date]])</f>
        <v>2026</v>
      </c>
      <c r="P4223" s="338">
        <f>MONTH(All_Opps[[#This Row],[Close Date]])</f>
        <v>3</v>
      </c>
      <c r="Q4223" s="336">
        <f>WEEKNUM(All_Opps[[#This Row],[Close Date]],1)</f>
        <v>10</v>
      </c>
      <c r="R4223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23" s="110" t="s">
        <v>8756</v>
      </c>
      <c r="T4223" s="110" t="s">
        <v>8757</v>
      </c>
      <c r="U4223" s="111">
        <v>46085</v>
      </c>
      <c r="V4223" s="380" t="s">
        <v>18</v>
      </c>
      <c r="W4223" s="112">
        <v>26486</v>
      </c>
      <c r="X4223" s="110" t="s">
        <v>13</v>
      </c>
      <c r="Y4223" s="110" t="s">
        <v>1285</v>
      </c>
      <c r="Z4223" s="111">
        <v>46068</v>
      </c>
    </row>
    <row r="4224" spans="1:26" ht="12.75" x14ac:dyDescent="0.35">
      <c r="A422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</v>
      </c>
      <c r="B4224" s="336" t="str">
        <f>IF(All_Opps[[#This Row],[WeekMod]]&lt;&gt;"",CONCATENATE(All_Opps[[#This Row],[Opp Year]],"-",TEXT(All_Opps[[#This Row],[WeekMod]],"00#")),"")</f>
        <v>2027-007</v>
      </c>
      <c r="C422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</v>
      </c>
      <c r="D4224" s="336" t="str">
        <f>CONCATENATE(All_Opps[[#This Row],[Opp Year]],"-",TEXT(All_Opps[[#This Row],[Week]],"00#"))</f>
        <v>2027-007</v>
      </c>
      <c r="E4224" s="336">
        <f>IFERROR(VALUE(RIGHT(All_Opps[[#This Row],[Opportunity Name]],2)),"")</f>
        <v>4</v>
      </c>
      <c r="F4224" s="336">
        <f>IFERROR(("20"&amp;LEFT(All_Opps[[#This Row],[Opportunity Name]],2))*1,"")</f>
        <v>2027</v>
      </c>
      <c r="G4224" s="336" t="str">
        <f>MID(All_Opps[[#This Row],[Opportunity Name]],3,2)</f>
        <v>06</v>
      </c>
      <c r="H4224" s="336" t="str">
        <f>LEFT(All_Opps[[#This Row],[Opportunity Name]],7)</f>
        <v>2706 Ya</v>
      </c>
      <c r="I4224" s="336" t="str" cm="1">
        <f t="array" ref="I42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24" s="336" t="str">
        <f>YEAR(All_Opps[[#This Row],[Close_Date]])&amp;"-"&amp;TEXT(MONTH(All_Opps[[#This Row],[Close_Date]]),"00")</f>
        <v>2026-02</v>
      </c>
      <c r="K4224" s="337">
        <f>All_Opps[[#This Row],[Created Date2]]*1</f>
        <v>46054</v>
      </c>
      <c r="L4224" s="338">
        <f>YEAR(All_Opps[[#This Row],[Created_Date]])</f>
        <v>2026</v>
      </c>
      <c r="M4224" s="339">
        <f>WEEKNUM(All_Opps[[#This Row],[Created_Date]],16)</f>
        <v>6</v>
      </c>
      <c r="N4224" s="337">
        <f>All_Opps[[#This Row],[Close Date]]*1</f>
        <v>46063</v>
      </c>
      <c r="O4224" s="340">
        <f>YEAR(All_Opps[[#This Row],[Close_Date]])</f>
        <v>2026</v>
      </c>
      <c r="P4224" s="338">
        <f>MONTH(All_Opps[[#This Row],[Close Date]])</f>
        <v>2</v>
      </c>
      <c r="Q4224" s="336">
        <f>WEEKNUM(All_Opps[[#This Row],[Close Date]],1)</f>
        <v>7</v>
      </c>
      <c r="R4224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24" s="110" t="s">
        <v>8758</v>
      </c>
      <c r="T4224" s="110" t="s">
        <v>8759</v>
      </c>
      <c r="U4224" s="111">
        <v>46063</v>
      </c>
      <c r="V4224" s="380" t="s">
        <v>18</v>
      </c>
      <c r="W4224" s="112">
        <v>135328</v>
      </c>
      <c r="X4224" s="110" t="s">
        <v>12</v>
      </c>
      <c r="Y4224" s="110" t="s">
        <v>7108</v>
      </c>
      <c r="Z4224" s="111">
        <v>46054</v>
      </c>
    </row>
    <row r="4225" spans="1:26" ht="12.75" x14ac:dyDescent="0.35">
      <c r="A422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4225" s="336" t="str">
        <f>IF(All_Opps[[#This Row],[WeekMod]]&lt;&gt;"",CONCATENATE(All_Opps[[#This Row],[Opp Year]],"-",TEXT(All_Opps[[#This Row],[WeekMod]],"00#")),"")</f>
        <v>2026-063</v>
      </c>
      <c r="C422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4225" s="336" t="str">
        <f>CONCATENATE(All_Opps[[#This Row],[Opp Year]],"-",TEXT(All_Opps[[#This Row],[Week]],"00#"))</f>
        <v>2026-063</v>
      </c>
      <c r="E4225" s="336">
        <f>IFERROR(VALUE(RIGHT(All_Opps[[#This Row],[Opportunity Name]],2)),"")</f>
        <v>4</v>
      </c>
      <c r="F4225" s="336">
        <f>IFERROR(("20"&amp;LEFT(All_Opps[[#This Row],[Opportunity Name]],2))*1,"")</f>
        <v>2026</v>
      </c>
      <c r="G4225" s="336" t="str">
        <f>MID(All_Opps[[#This Row],[Opportunity Name]],3,2)</f>
        <v>06</v>
      </c>
      <c r="H4225" s="336" t="str">
        <f>LEFT(All_Opps[[#This Row],[Opportunity Name]],7)</f>
        <v>2606 Gr</v>
      </c>
      <c r="I4225" s="336" t="str" cm="1">
        <f t="array" ref="I42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25" s="336" t="str">
        <f>YEAR(All_Opps[[#This Row],[Close_Date]])&amp;"-"&amp;TEXT(MONTH(All_Opps[[#This Row],[Close_Date]]),"00")</f>
        <v>2026-03</v>
      </c>
      <c r="K4225" s="337">
        <f>All_Opps[[#This Row],[Created Date2]]*1</f>
        <v>46087</v>
      </c>
      <c r="L4225" s="338">
        <f>YEAR(All_Opps[[#This Row],[Created_Date]])</f>
        <v>2026</v>
      </c>
      <c r="M4225" s="339">
        <f>WEEKNUM(All_Opps[[#This Row],[Created_Date]],16)</f>
        <v>10</v>
      </c>
      <c r="N4225" s="337">
        <f>All_Opps[[#This Row],[Close Date]]*1</f>
        <v>46089</v>
      </c>
      <c r="O4225" s="340">
        <f>YEAR(All_Opps[[#This Row],[Close_Date]])</f>
        <v>2026</v>
      </c>
      <c r="P4225" s="338">
        <f>MONTH(All_Opps[[#This Row],[Close Date]])</f>
        <v>3</v>
      </c>
      <c r="Q4225" s="336">
        <f>WEEKNUM(All_Opps[[#This Row],[Close Date]],1)</f>
        <v>11</v>
      </c>
      <c r="R4225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25" s="110" t="s">
        <v>8760</v>
      </c>
      <c r="T4225" s="110" t="s">
        <v>8761</v>
      </c>
      <c r="U4225" s="111">
        <v>46089</v>
      </c>
      <c r="V4225" s="380" t="s">
        <v>18</v>
      </c>
      <c r="W4225" s="112">
        <v>23772</v>
      </c>
      <c r="X4225" s="110" t="s">
        <v>161</v>
      </c>
      <c r="Y4225" s="110" t="s">
        <v>1285</v>
      </c>
      <c r="Z4225" s="111">
        <v>46087</v>
      </c>
    </row>
    <row r="4226" spans="1:26" ht="12.75" x14ac:dyDescent="0.35">
      <c r="A4226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4226" s="336" t="str">
        <f>IF(All_Opps[[#This Row],[WeekMod]]&lt;&gt;"",CONCATENATE(All_Opps[[#This Row],[Opp Year]],"-",TEXT(All_Opps[[#This Row],[WeekMod]],"00#")),"")</f>
        <v>2026-060</v>
      </c>
      <c r="C422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4226" s="336" t="str">
        <f>CONCATENATE(All_Opps[[#This Row],[Opp Year]],"-",TEXT(All_Opps[[#This Row],[Week]],"00#"))</f>
        <v>2026-060</v>
      </c>
      <c r="E4226" s="336">
        <f>IFERROR(VALUE(RIGHT(All_Opps[[#This Row],[Opportunity Name]],2)),"")</f>
        <v>2</v>
      </c>
      <c r="F4226" s="336">
        <f>IFERROR(("20"&amp;LEFT(All_Opps[[#This Row],[Opportunity Name]],2))*1,"")</f>
        <v>2026</v>
      </c>
      <c r="G4226" s="336" t="str">
        <f>MID(All_Opps[[#This Row],[Opportunity Name]],3,2)</f>
        <v>11</v>
      </c>
      <c r="H4226" s="336" t="str">
        <f>LEFT(All_Opps[[#This Row],[Opportunity Name]],7)</f>
        <v>2611-02</v>
      </c>
      <c r="I4226" s="336" t="str" cm="1">
        <f t="array" ref="I42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26" s="336" t="str">
        <f>YEAR(All_Opps[[#This Row],[Close_Date]])&amp;"-"&amp;TEXT(MONTH(All_Opps[[#This Row],[Close_Date]]),"00")</f>
        <v>2026-02</v>
      </c>
      <c r="K4226" s="337">
        <f>All_Opps[[#This Row],[Created Date2]]*1</f>
        <v>46070</v>
      </c>
      <c r="L4226" s="338">
        <f>YEAR(All_Opps[[#This Row],[Created_Date]])</f>
        <v>2026</v>
      </c>
      <c r="M4226" s="339">
        <f>WEEKNUM(All_Opps[[#This Row],[Created_Date]],16)</f>
        <v>8</v>
      </c>
      <c r="N4226" s="337">
        <f>All_Opps[[#This Row],[Close Date]]*1</f>
        <v>46071</v>
      </c>
      <c r="O4226" s="340">
        <f>YEAR(All_Opps[[#This Row],[Close_Date]])</f>
        <v>2026</v>
      </c>
      <c r="P4226" s="338">
        <f>MONTH(All_Opps[[#This Row],[Close Date]])</f>
        <v>2</v>
      </c>
      <c r="Q4226" s="336">
        <f>WEEKNUM(All_Opps[[#This Row],[Close Date]],1)</f>
        <v>8</v>
      </c>
      <c r="R4226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257</v>
      </c>
      <c r="S4226" s="110" t="s">
        <v>8762</v>
      </c>
      <c r="T4226" s="110" t="s">
        <v>8763</v>
      </c>
      <c r="U4226" s="111">
        <v>46071</v>
      </c>
      <c r="V4226" s="380" t="s">
        <v>19</v>
      </c>
      <c r="W4226" s="112">
        <v>258502</v>
      </c>
      <c r="X4226" s="110" t="s">
        <v>5</v>
      </c>
      <c r="Y4226" s="110" t="s">
        <v>1285</v>
      </c>
      <c r="Z4226" s="111">
        <v>46070</v>
      </c>
    </row>
    <row r="4227" spans="1:26" ht="12.75" x14ac:dyDescent="0.35">
      <c r="A4227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</v>
      </c>
      <c r="B4227" s="336" t="str">
        <f>IF(All_Opps[[#This Row],[WeekMod]]&lt;&gt;"",CONCATENATE(All_Opps[[#This Row],[Opp Year]],"-",TEXT(All_Opps[[#This Row],[WeekMod]],"00#")),"")</f>
        <v>2027-005</v>
      </c>
      <c r="C422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</v>
      </c>
      <c r="D4227" s="336" t="str">
        <f>CONCATENATE(All_Opps[[#This Row],[Opp Year]],"-",TEXT(All_Opps[[#This Row],[Week]],"00#"))</f>
        <v>2027-005</v>
      </c>
      <c r="E4227" s="336">
        <f>IFERROR(VALUE(RIGHT(All_Opps[[#This Row],[Opportunity Name]],2)),"")</f>
        <v>2</v>
      </c>
      <c r="F4227" s="336">
        <f>IFERROR(("20"&amp;LEFT(All_Opps[[#This Row],[Opportunity Name]],2))*1,"")</f>
        <v>2027</v>
      </c>
      <c r="G4227" s="336" t="str">
        <f>MID(All_Opps[[#This Row],[Opportunity Name]],3,2)</f>
        <v>08</v>
      </c>
      <c r="H4227" s="336" t="str">
        <f>LEFT(All_Opps[[#This Row],[Opportunity Name]],7)</f>
        <v>2708 Ea</v>
      </c>
      <c r="I4227" s="336" t="str" cm="1">
        <f t="array" ref="I42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27" s="336" t="str">
        <f>YEAR(All_Opps[[#This Row],[Close_Date]])&amp;"-"&amp;TEXT(MONTH(All_Opps[[#This Row],[Close_Date]]),"00")</f>
        <v>2026-01</v>
      </c>
      <c r="K4227" s="337">
        <f>All_Opps[[#This Row],[Created Date2]]*1</f>
        <v>46008</v>
      </c>
      <c r="L4227" s="338">
        <f>YEAR(All_Opps[[#This Row],[Created_Date]])</f>
        <v>2025</v>
      </c>
      <c r="M4227" s="339">
        <f>WEEKNUM(All_Opps[[#This Row],[Created_Date]],16)</f>
        <v>51</v>
      </c>
      <c r="N4227" s="337">
        <f>All_Opps[[#This Row],[Close Date]]*1</f>
        <v>46050</v>
      </c>
      <c r="O4227" s="340">
        <f>YEAR(All_Opps[[#This Row],[Close_Date]])</f>
        <v>2026</v>
      </c>
      <c r="P4227" s="338">
        <f>MONTH(All_Opps[[#This Row],[Close Date]])</f>
        <v>1</v>
      </c>
      <c r="Q4227" s="336">
        <f>WEEKNUM(All_Opps[[#This Row],[Close Date]],1)</f>
        <v>5</v>
      </c>
      <c r="R4227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27" s="110" t="s">
        <v>8764</v>
      </c>
      <c r="T4227" s="110" t="s">
        <v>8765</v>
      </c>
      <c r="U4227" s="111">
        <v>46050</v>
      </c>
      <c r="V4227" s="380" t="s">
        <v>18</v>
      </c>
      <c r="W4227" s="112">
        <v>74906</v>
      </c>
      <c r="X4227" s="110" t="s">
        <v>159</v>
      </c>
      <c r="Y4227" s="110" t="s">
        <v>328</v>
      </c>
      <c r="Z4227" s="111">
        <v>46008</v>
      </c>
    </row>
    <row r="4228" spans="1:26" ht="12.75" x14ac:dyDescent="0.35">
      <c r="A4228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</v>
      </c>
      <c r="B4228" s="336" t="str">
        <f>IF(All_Opps[[#This Row],[WeekMod]]&lt;&gt;"",CONCATENATE(All_Opps[[#This Row],[Opp Year]],"-",TEXT(All_Opps[[#This Row],[WeekMod]],"00#")),"")</f>
        <v>2027-006</v>
      </c>
      <c r="C422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</v>
      </c>
      <c r="D4228" s="336" t="str">
        <f>CONCATENATE(All_Opps[[#This Row],[Opp Year]],"-",TEXT(All_Opps[[#This Row],[Week]],"00#"))</f>
        <v>2027-006</v>
      </c>
      <c r="E4228" s="336">
        <f>IFERROR(VALUE(RIGHT(All_Opps[[#This Row],[Opportunity Name]],2)),"")</f>
        <v>4</v>
      </c>
      <c r="F4228" s="336">
        <f>IFERROR(("20"&amp;LEFT(All_Opps[[#This Row],[Opportunity Name]],2))*1,"")</f>
        <v>2027</v>
      </c>
      <c r="G4228" s="336" t="str">
        <f>MID(All_Opps[[#This Row],[Opportunity Name]],3,2)</f>
        <v>08</v>
      </c>
      <c r="H4228" s="336" t="str">
        <f>LEFT(All_Opps[[#This Row],[Opportunity Name]],7)</f>
        <v>2708 Ki</v>
      </c>
      <c r="I4228" s="336" t="str" cm="1">
        <f t="array" ref="I42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28" s="336" t="str">
        <f>YEAR(All_Opps[[#This Row],[Close_Date]])&amp;"-"&amp;TEXT(MONTH(All_Opps[[#This Row],[Close_Date]]),"00")</f>
        <v>2026-02</v>
      </c>
      <c r="K4228" s="337">
        <f>All_Opps[[#This Row],[Created Date2]]*1</f>
        <v>46043</v>
      </c>
      <c r="L4228" s="338">
        <f>YEAR(All_Opps[[#This Row],[Created_Date]])</f>
        <v>2026</v>
      </c>
      <c r="M4228" s="339">
        <f>WEEKNUM(All_Opps[[#This Row],[Created_Date]],16)</f>
        <v>4</v>
      </c>
      <c r="N4228" s="337">
        <f>All_Opps[[#This Row],[Close Date]]*1</f>
        <v>46057</v>
      </c>
      <c r="O4228" s="340">
        <f>YEAR(All_Opps[[#This Row],[Close_Date]])</f>
        <v>2026</v>
      </c>
      <c r="P4228" s="338">
        <f>MONTH(All_Opps[[#This Row],[Close Date]])</f>
        <v>2</v>
      </c>
      <c r="Q4228" s="336">
        <f>WEEKNUM(All_Opps[[#This Row],[Close Date]],1)</f>
        <v>6</v>
      </c>
      <c r="R4228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28" s="110" t="s">
        <v>8766</v>
      </c>
      <c r="T4228" s="110" t="s">
        <v>8767</v>
      </c>
      <c r="U4228" s="111">
        <v>46057</v>
      </c>
      <c r="V4228" s="380" t="s">
        <v>18</v>
      </c>
      <c r="W4228" s="112">
        <v>30912</v>
      </c>
      <c r="X4228" s="110" t="s">
        <v>11</v>
      </c>
      <c r="Y4228" s="110" t="s">
        <v>328</v>
      </c>
      <c r="Z4228" s="111">
        <v>46043</v>
      </c>
    </row>
    <row r="4229" spans="1:26" ht="12.75" x14ac:dyDescent="0.35">
      <c r="A4229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4229" s="336" t="str">
        <f>IF(All_Opps[[#This Row],[WeekMod]]&lt;&gt;"",CONCATENATE(All_Opps[[#This Row],[Opp Year]],"-",TEXT(All_Opps[[#This Row],[WeekMod]],"00#")),"")</f>
        <v>2026-060</v>
      </c>
      <c r="C422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4229" s="336" t="str">
        <f>CONCATENATE(All_Opps[[#This Row],[Opp Year]],"-",TEXT(All_Opps[[#This Row],[Week]],"00#"))</f>
        <v>2026-060</v>
      </c>
      <c r="E4229" s="336">
        <f>IFERROR(VALUE(RIGHT(All_Opps[[#This Row],[Opportunity Name]],2)),"")</f>
        <v>1</v>
      </c>
      <c r="F4229" s="336">
        <f>IFERROR(("20"&amp;LEFT(All_Opps[[#This Row],[Opportunity Name]],2))*1,"")</f>
        <v>2026</v>
      </c>
      <c r="G4229" s="336" t="str">
        <f>MID(All_Opps[[#This Row],[Opportunity Name]],3,2)</f>
        <v>02</v>
      </c>
      <c r="H4229" s="336" t="str">
        <f>LEFT(All_Opps[[#This Row],[Opportunity Name]],7)</f>
        <v>2602-05</v>
      </c>
      <c r="I4229" s="336" t="str" cm="1">
        <f t="array" ref="I42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29" s="336" t="str">
        <f>YEAR(All_Opps[[#This Row],[Close_Date]])&amp;"-"&amp;TEXT(MONTH(All_Opps[[#This Row],[Close_Date]]),"00")</f>
        <v>2026-02</v>
      </c>
      <c r="K4229" s="337">
        <f>All_Opps[[#This Row],[Created Date2]]*1</f>
        <v>46069</v>
      </c>
      <c r="L4229" s="338">
        <f>YEAR(All_Opps[[#This Row],[Created_Date]])</f>
        <v>2026</v>
      </c>
      <c r="M4229" s="339">
        <f>WEEKNUM(All_Opps[[#This Row],[Created_Date]],16)</f>
        <v>8</v>
      </c>
      <c r="N4229" s="337">
        <f>All_Opps[[#This Row],[Close Date]]*1</f>
        <v>46070</v>
      </c>
      <c r="O4229" s="340">
        <f>YEAR(All_Opps[[#This Row],[Close_Date]])</f>
        <v>2026</v>
      </c>
      <c r="P4229" s="338">
        <f>MONTH(All_Opps[[#This Row],[Close Date]])</f>
        <v>2</v>
      </c>
      <c r="Q4229" s="336">
        <f>WEEKNUM(All_Opps[[#This Row],[Close Date]],1)</f>
        <v>8</v>
      </c>
      <c r="R4229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29" s="110" t="s">
        <v>8768</v>
      </c>
      <c r="T4229" s="110" t="s">
        <v>8769</v>
      </c>
      <c r="U4229" s="111">
        <v>46070</v>
      </c>
      <c r="V4229" s="380" t="s">
        <v>19</v>
      </c>
      <c r="W4229" s="112">
        <v>3643</v>
      </c>
      <c r="X4229" s="110" t="s">
        <v>5</v>
      </c>
      <c r="Y4229" s="110" t="s">
        <v>328</v>
      </c>
      <c r="Z4229" s="111">
        <v>46069</v>
      </c>
    </row>
    <row r="4230" spans="1:26" ht="12.75" x14ac:dyDescent="0.35">
      <c r="A423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4230" s="336" t="str">
        <f>IF(All_Opps[[#This Row],[WeekMod]]&lt;&gt;"",CONCATENATE(All_Opps[[#This Row],[Opp Year]],"-",TEXT(All_Opps[[#This Row],[WeekMod]],"00#")),"")</f>
        <v>2026-061</v>
      </c>
      <c r="C423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4230" s="336" t="str">
        <f>CONCATENATE(All_Opps[[#This Row],[Opp Year]],"-",TEXT(All_Opps[[#This Row],[Week]],"00#"))</f>
        <v>2026-061</v>
      </c>
      <c r="E4230" s="336">
        <f>IFERROR(VALUE(RIGHT(All_Opps[[#This Row],[Opportunity Name]],2)),"")</f>
        <v>2</v>
      </c>
      <c r="F4230" s="336">
        <f>IFERROR(("20"&amp;LEFT(All_Opps[[#This Row],[Opportunity Name]],2))*1,"")</f>
        <v>2026</v>
      </c>
      <c r="G4230" s="336" t="str">
        <f>MID(All_Opps[[#This Row],[Opportunity Name]],3,2)</f>
        <v>09</v>
      </c>
      <c r="H4230" s="336" t="str">
        <f>LEFT(All_Opps[[#This Row],[Opportunity Name]],7)</f>
        <v>2609 Br</v>
      </c>
      <c r="I4230" s="336" t="str" cm="1">
        <f t="array" ref="I42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30" s="336" t="str">
        <f>YEAR(All_Opps[[#This Row],[Close_Date]])&amp;"-"&amp;TEXT(MONTH(All_Opps[[#This Row],[Close_Date]]),"00")</f>
        <v>2026-02</v>
      </c>
      <c r="K4230" s="337">
        <f>All_Opps[[#This Row],[Created Date2]]*1</f>
        <v>46070</v>
      </c>
      <c r="L4230" s="338">
        <f>YEAR(All_Opps[[#This Row],[Created_Date]])</f>
        <v>2026</v>
      </c>
      <c r="M4230" s="339">
        <f>WEEKNUM(All_Opps[[#This Row],[Created_Date]],16)</f>
        <v>8</v>
      </c>
      <c r="N4230" s="337">
        <f>All_Opps[[#This Row],[Close Date]]*1</f>
        <v>46079</v>
      </c>
      <c r="O4230" s="340">
        <f>YEAR(All_Opps[[#This Row],[Close_Date]])</f>
        <v>2026</v>
      </c>
      <c r="P4230" s="338">
        <f>MONTH(All_Opps[[#This Row],[Close Date]])</f>
        <v>2</v>
      </c>
      <c r="Q4230" s="336">
        <f>WEEKNUM(All_Opps[[#This Row],[Close Date]],1)</f>
        <v>9</v>
      </c>
      <c r="R4230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30" s="110" t="s">
        <v>8770</v>
      </c>
      <c r="T4230" s="110" t="s">
        <v>8771</v>
      </c>
      <c r="U4230" s="111">
        <v>46079</v>
      </c>
      <c r="V4230" s="380" t="s">
        <v>18</v>
      </c>
      <c r="W4230" s="112">
        <v>75100</v>
      </c>
      <c r="X4230" s="110" t="s">
        <v>6</v>
      </c>
      <c r="Y4230" s="110" t="s">
        <v>1285</v>
      </c>
      <c r="Z4230" s="111">
        <v>46070</v>
      </c>
    </row>
    <row r="4231" spans="1:26" ht="12.75" x14ac:dyDescent="0.35">
      <c r="A423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</v>
      </c>
      <c r="B4231" s="336" t="str">
        <f>IF(All_Opps[[#This Row],[WeekMod]]&lt;&gt;"",CONCATENATE(All_Opps[[#This Row],[Opp Year]],"-",TEXT(All_Opps[[#This Row],[WeekMod]],"00#")),"")</f>
        <v>2027-007</v>
      </c>
      <c r="C423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</v>
      </c>
      <c r="D4231" s="336" t="str">
        <f>CONCATENATE(All_Opps[[#This Row],[Opp Year]],"-",TEXT(All_Opps[[#This Row],[Week]],"00#"))</f>
        <v>2027-007</v>
      </c>
      <c r="E4231" s="336">
        <f>IFERROR(VALUE(RIGHT(All_Opps[[#This Row],[Opportunity Name]],2)),"")</f>
        <v>1</v>
      </c>
      <c r="F4231" s="336">
        <f>IFERROR(("20"&amp;LEFT(All_Opps[[#This Row],[Opportunity Name]],2))*1,"")</f>
        <v>2027</v>
      </c>
      <c r="G4231" s="336" t="str">
        <f>MID(All_Opps[[#This Row],[Opportunity Name]],3,2)</f>
        <v>01</v>
      </c>
      <c r="H4231" s="336" t="str">
        <f>LEFT(All_Opps[[#This Row],[Opportunity Name]],7)</f>
        <v>2701-05</v>
      </c>
      <c r="I4231" s="336" t="str" cm="1">
        <f t="array" ref="I42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31" s="336" t="str">
        <f>YEAR(All_Opps[[#This Row],[Close_Date]])&amp;"-"&amp;TEXT(MONTH(All_Opps[[#This Row],[Close_Date]]),"00")</f>
        <v>2026-02</v>
      </c>
      <c r="K4231" s="337">
        <f>All_Opps[[#This Row],[Created Date2]]*1</f>
        <v>46059</v>
      </c>
      <c r="L4231" s="338">
        <f>YEAR(All_Opps[[#This Row],[Created_Date]])</f>
        <v>2026</v>
      </c>
      <c r="M4231" s="339">
        <f>WEEKNUM(All_Opps[[#This Row],[Created_Date]],16)</f>
        <v>6</v>
      </c>
      <c r="N4231" s="337">
        <f>All_Opps[[#This Row],[Close Date]]*1</f>
        <v>46066</v>
      </c>
      <c r="O4231" s="340">
        <f>YEAR(All_Opps[[#This Row],[Close_Date]])</f>
        <v>2026</v>
      </c>
      <c r="P4231" s="338">
        <f>MONTH(All_Opps[[#This Row],[Close Date]])</f>
        <v>2</v>
      </c>
      <c r="Q4231" s="336">
        <f>WEEKNUM(All_Opps[[#This Row],[Close Date]],1)</f>
        <v>7</v>
      </c>
      <c r="R4231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329</v>
      </c>
      <c r="S4231" s="110" t="s">
        <v>8772</v>
      </c>
      <c r="T4231" s="110" t="s">
        <v>8773</v>
      </c>
      <c r="U4231" s="111">
        <v>46066</v>
      </c>
      <c r="V4231" s="380" t="s">
        <v>19</v>
      </c>
      <c r="W4231" s="112">
        <v>3457</v>
      </c>
      <c r="X4231" s="110" t="s">
        <v>13</v>
      </c>
      <c r="Y4231" s="110" t="s">
        <v>328</v>
      </c>
      <c r="Z4231" s="111">
        <v>46059</v>
      </c>
    </row>
    <row r="4232" spans="1:26" ht="12.75" x14ac:dyDescent="0.35">
      <c r="A423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4232" s="336" t="str">
        <f>IF(All_Opps[[#This Row],[WeekMod]]&lt;&gt;"",CONCATENATE(All_Opps[[#This Row],[Opp Year]],"-",TEXT(All_Opps[[#This Row],[WeekMod]],"00#")),"")</f>
        <v>2026-059</v>
      </c>
      <c r="C423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4232" s="336" t="str">
        <f>CONCATENATE(All_Opps[[#This Row],[Opp Year]],"-",TEXT(All_Opps[[#This Row],[Week]],"00#"))</f>
        <v>2026-059</v>
      </c>
      <c r="E4232" s="336">
        <f>IFERROR(VALUE(RIGHT(All_Opps[[#This Row],[Opportunity Name]],2)),"")</f>
        <v>2</v>
      </c>
      <c r="F4232" s="336">
        <f>IFERROR(("20"&amp;LEFT(All_Opps[[#This Row],[Opportunity Name]],2))*1,"")</f>
        <v>2026</v>
      </c>
      <c r="G4232" s="336" t="str">
        <f>MID(All_Opps[[#This Row],[Opportunity Name]],3,2)</f>
        <v>11</v>
      </c>
      <c r="H4232" s="336" t="str">
        <f>LEFT(All_Opps[[#This Row],[Opportunity Name]],7)</f>
        <v>2611-03</v>
      </c>
      <c r="I4232" s="336" t="str" cm="1">
        <f t="array" ref="I42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32" s="336" t="str">
        <f>YEAR(All_Opps[[#This Row],[Close_Date]])&amp;"-"&amp;TEXT(MONTH(All_Opps[[#This Row],[Close_Date]]),"00")</f>
        <v>2026-02</v>
      </c>
      <c r="K4232" s="337">
        <f>All_Opps[[#This Row],[Created Date2]]*1</f>
        <v>46035</v>
      </c>
      <c r="L4232" s="338">
        <f>YEAR(All_Opps[[#This Row],[Created_Date]])</f>
        <v>2026</v>
      </c>
      <c r="M4232" s="339">
        <f>WEEKNUM(All_Opps[[#This Row],[Created_Date]],16)</f>
        <v>3</v>
      </c>
      <c r="N4232" s="337">
        <f>All_Opps[[#This Row],[Close Date]]*1</f>
        <v>46066</v>
      </c>
      <c r="O4232" s="340">
        <f>YEAR(All_Opps[[#This Row],[Close_Date]])</f>
        <v>2026</v>
      </c>
      <c r="P4232" s="338">
        <f>MONTH(All_Opps[[#This Row],[Close Date]])</f>
        <v>2</v>
      </c>
      <c r="Q4232" s="336">
        <f>WEEKNUM(All_Opps[[#This Row],[Close Date]],1)</f>
        <v>7</v>
      </c>
      <c r="R4232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292</v>
      </c>
      <c r="S4232" s="110" t="s">
        <v>8774</v>
      </c>
      <c r="T4232" s="110" t="s">
        <v>8775</v>
      </c>
      <c r="U4232" s="111">
        <v>46066</v>
      </c>
      <c r="V4232" s="380" t="s">
        <v>19</v>
      </c>
      <c r="W4232" s="112">
        <v>51391</v>
      </c>
      <c r="X4232" s="110" t="s">
        <v>159</v>
      </c>
      <c r="Y4232" s="110" t="s">
        <v>7108</v>
      </c>
      <c r="Z4232" s="111">
        <v>46035</v>
      </c>
    </row>
    <row r="4233" spans="1:26" ht="12.75" x14ac:dyDescent="0.35">
      <c r="A4233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</v>
      </c>
      <c r="B4233" s="336" t="str">
        <f>IF(All_Opps[[#This Row],[WeekMod]]&lt;&gt;"",CONCATENATE(All_Opps[[#This Row],[Opp Year]],"-",TEXT(All_Opps[[#This Row],[WeekMod]],"00#")),"")</f>
        <v>2027-004</v>
      </c>
      <c r="C423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</v>
      </c>
      <c r="D4233" s="336" t="str">
        <f>CONCATENATE(All_Opps[[#This Row],[Opp Year]],"-",TEXT(All_Opps[[#This Row],[Week]],"00#"))</f>
        <v>2027-004</v>
      </c>
      <c r="E4233" s="336">
        <f>IFERROR(VALUE(RIGHT(All_Opps[[#This Row],[Opportunity Name]],2)),"")</f>
        <v>4</v>
      </c>
      <c r="F4233" s="336">
        <f>IFERROR(("20"&amp;LEFT(All_Opps[[#This Row],[Opportunity Name]],2))*1,"")</f>
        <v>2027</v>
      </c>
      <c r="G4233" s="336" t="str">
        <f>MID(All_Opps[[#This Row],[Opportunity Name]],3,2)</f>
        <v>01</v>
      </c>
      <c r="H4233" s="336" t="str">
        <f>LEFT(All_Opps[[#This Row],[Opportunity Name]],7)</f>
        <v>2701 Ta</v>
      </c>
      <c r="I4233" s="336" t="str" cm="1">
        <f t="array" ref="I42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33" s="336" t="str">
        <f>YEAR(All_Opps[[#This Row],[Close_Date]])&amp;"-"&amp;TEXT(MONTH(All_Opps[[#This Row],[Close_Date]]),"00")</f>
        <v>2026-01</v>
      </c>
      <c r="K4233" s="337">
        <f>All_Opps[[#This Row],[Created Date2]]*1</f>
        <v>46039</v>
      </c>
      <c r="L4233" s="338">
        <f>YEAR(All_Opps[[#This Row],[Created_Date]])</f>
        <v>2026</v>
      </c>
      <c r="M4233" s="339">
        <f>WEEKNUM(All_Opps[[#This Row],[Created_Date]],16)</f>
        <v>4</v>
      </c>
      <c r="N4233" s="337">
        <f>All_Opps[[#This Row],[Close Date]]*1</f>
        <v>46046</v>
      </c>
      <c r="O4233" s="340">
        <f>YEAR(All_Opps[[#This Row],[Close_Date]])</f>
        <v>2026</v>
      </c>
      <c r="P4233" s="338">
        <f>MONTH(All_Opps[[#This Row],[Close Date]])</f>
        <v>1</v>
      </c>
      <c r="Q4233" s="336">
        <f>WEEKNUM(All_Opps[[#This Row],[Close Date]],1)</f>
        <v>4</v>
      </c>
      <c r="R4233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33" s="110" t="s">
        <v>8776</v>
      </c>
      <c r="T4233" s="110" t="s">
        <v>8777</v>
      </c>
      <c r="U4233" s="111">
        <v>46046</v>
      </c>
      <c r="V4233" s="380" t="s">
        <v>21</v>
      </c>
      <c r="W4233" s="112">
        <v>75395</v>
      </c>
      <c r="X4233" s="110" t="s">
        <v>13</v>
      </c>
      <c r="Y4233" s="110" t="s">
        <v>1285</v>
      </c>
      <c r="Z4233" s="111">
        <v>46039</v>
      </c>
    </row>
    <row r="4234" spans="1:26" ht="12.75" x14ac:dyDescent="0.35">
      <c r="A423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</v>
      </c>
      <c r="B4234" s="336" t="str">
        <f>IF(All_Opps[[#This Row],[WeekMod]]&lt;&gt;"",CONCATENATE(All_Opps[[#This Row],[Opp Year]],"-",TEXT(All_Opps[[#This Row],[WeekMod]],"00#")),"")</f>
        <v>2027-009</v>
      </c>
      <c r="C423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</v>
      </c>
      <c r="D4234" s="336" t="str">
        <f>CONCATENATE(All_Opps[[#This Row],[Opp Year]],"-",TEXT(All_Opps[[#This Row],[Week]],"00#"))</f>
        <v>2027-009</v>
      </c>
      <c r="E4234" s="336">
        <f>IFERROR(VALUE(RIGHT(All_Opps[[#This Row],[Opportunity Name]],2)),"")</f>
        <v>2</v>
      </c>
      <c r="F4234" s="336">
        <f>IFERROR(("20"&amp;LEFT(All_Opps[[#This Row],[Opportunity Name]],2))*1,"")</f>
        <v>2027</v>
      </c>
      <c r="G4234" s="336" t="str">
        <f>MID(All_Opps[[#This Row],[Opportunity Name]],3,2)</f>
        <v>04</v>
      </c>
      <c r="H4234" s="336" t="str">
        <f>LEFT(All_Opps[[#This Row],[Opportunity Name]],7)</f>
        <v>2704 Fe</v>
      </c>
      <c r="I4234" s="336" t="str" cm="1">
        <f t="array" ref="I42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34" s="336" t="str">
        <f>YEAR(All_Opps[[#This Row],[Close_Date]])&amp;"-"&amp;TEXT(MONTH(All_Opps[[#This Row],[Close_Date]]),"00")</f>
        <v>2026-02</v>
      </c>
      <c r="K4234" s="337">
        <f>All_Opps[[#This Row],[Created Date2]]*1</f>
        <v>46061</v>
      </c>
      <c r="L4234" s="338">
        <f>YEAR(All_Opps[[#This Row],[Created_Date]])</f>
        <v>2026</v>
      </c>
      <c r="M4234" s="339">
        <f>WEEKNUM(All_Opps[[#This Row],[Created_Date]],16)</f>
        <v>7</v>
      </c>
      <c r="N4234" s="337">
        <f>All_Opps[[#This Row],[Close Date]]*1</f>
        <v>46080</v>
      </c>
      <c r="O4234" s="340">
        <f>YEAR(All_Opps[[#This Row],[Close_Date]])</f>
        <v>2026</v>
      </c>
      <c r="P4234" s="338">
        <f>MONTH(All_Opps[[#This Row],[Close Date]])</f>
        <v>2</v>
      </c>
      <c r="Q4234" s="336">
        <f>WEEKNUM(All_Opps[[#This Row],[Close Date]],1)</f>
        <v>9</v>
      </c>
      <c r="R4234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34" s="110" t="s">
        <v>8778</v>
      </c>
      <c r="T4234" s="110" t="s">
        <v>8779</v>
      </c>
      <c r="U4234" s="111">
        <v>46080</v>
      </c>
      <c r="V4234" s="380" t="s">
        <v>18</v>
      </c>
      <c r="W4234" s="112">
        <v>55218</v>
      </c>
      <c r="X4234" s="110" t="s">
        <v>13</v>
      </c>
      <c r="Y4234" s="110" t="s">
        <v>1285</v>
      </c>
      <c r="Z4234" s="111">
        <v>46061</v>
      </c>
    </row>
    <row r="4235" spans="1:26" ht="12.75" x14ac:dyDescent="0.35">
      <c r="A423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</v>
      </c>
      <c r="B4235" s="336" t="str">
        <f>IF(All_Opps[[#This Row],[WeekMod]]&lt;&gt;"",CONCATENATE(All_Opps[[#This Row],[Opp Year]],"-",TEXT(All_Opps[[#This Row],[WeekMod]],"00#")),"")</f>
        <v>2027-007</v>
      </c>
      <c r="C423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</v>
      </c>
      <c r="D4235" s="336" t="str">
        <f>CONCATENATE(All_Opps[[#This Row],[Opp Year]],"-",TEXT(All_Opps[[#This Row],[Week]],"00#"))</f>
        <v>2027-007</v>
      </c>
      <c r="E4235" s="336">
        <f>IFERROR(VALUE(RIGHT(All_Opps[[#This Row],[Opportunity Name]],2)),"")</f>
        <v>2</v>
      </c>
      <c r="F4235" s="336">
        <f>IFERROR(("20"&amp;LEFT(All_Opps[[#This Row],[Opportunity Name]],2))*1,"")</f>
        <v>2027</v>
      </c>
      <c r="G4235" s="336" t="str">
        <f>MID(All_Opps[[#This Row],[Opportunity Name]],3,2)</f>
        <v>01</v>
      </c>
      <c r="H4235" s="336" t="str">
        <f>LEFT(All_Opps[[#This Row],[Opportunity Name]],7)</f>
        <v>2701-06</v>
      </c>
      <c r="I4235" s="336" t="str" cm="1">
        <f t="array" ref="I42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35" s="336" t="str">
        <f>YEAR(All_Opps[[#This Row],[Close_Date]])&amp;"-"&amp;TEXT(MONTH(All_Opps[[#This Row],[Close_Date]]),"00")</f>
        <v>2026-02</v>
      </c>
      <c r="K4235" s="337">
        <f>All_Opps[[#This Row],[Created Date2]]*1</f>
        <v>46060</v>
      </c>
      <c r="L4235" s="338">
        <f>YEAR(All_Opps[[#This Row],[Created_Date]])</f>
        <v>2026</v>
      </c>
      <c r="M4235" s="339">
        <f>WEEKNUM(All_Opps[[#This Row],[Created_Date]],16)</f>
        <v>7</v>
      </c>
      <c r="N4235" s="337">
        <f>All_Opps[[#This Row],[Close Date]]*1</f>
        <v>46063</v>
      </c>
      <c r="O4235" s="340">
        <f>YEAR(All_Opps[[#This Row],[Close_Date]])</f>
        <v>2026</v>
      </c>
      <c r="P4235" s="338">
        <f>MONTH(All_Opps[[#This Row],[Close Date]])</f>
        <v>2</v>
      </c>
      <c r="Q4235" s="336">
        <f>WEEKNUM(All_Opps[[#This Row],[Close Date]],1)</f>
        <v>7</v>
      </c>
      <c r="R4235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328</v>
      </c>
      <c r="S4235" s="110" t="s">
        <v>8780</v>
      </c>
      <c r="T4235" s="110" t="s">
        <v>8781</v>
      </c>
      <c r="U4235" s="111">
        <v>46063</v>
      </c>
      <c r="V4235" s="380" t="s">
        <v>19</v>
      </c>
      <c r="W4235" s="112">
        <v>45363</v>
      </c>
      <c r="X4235" s="110" t="s">
        <v>175</v>
      </c>
      <c r="Y4235" s="110" t="s">
        <v>1285</v>
      </c>
      <c r="Z4235" s="111">
        <v>46060</v>
      </c>
    </row>
    <row r="4236" spans="1:26" ht="12.75" x14ac:dyDescent="0.35">
      <c r="A4236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57</v>
      </c>
      <c r="B4236" s="336" t="str">
        <f>IF(All_Opps[[#This Row],[WeekMod]]&lt;&gt;"",CONCATENATE(All_Opps[[#This Row],[Opp Year]],"-",TEXT(All_Opps[[#This Row],[WeekMod]],"00#")),"")</f>
        <v>2026-057</v>
      </c>
      <c r="C423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57</v>
      </c>
      <c r="D4236" s="336" t="str">
        <f>CONCATENATE(All_Opps[[#This Row],[Opp Year]],"-",TEXT(All_Opps[[#This Row],[Week]],"00#"))</f>
        <v>2026-057</v>
      </c>
      <c r="E4236" s="336">
        <f>IFERROR(VALUE(RIGHT(All_Opps[[#This Row],[Opportunity Name]],2)),"")</f>
        <v>1</v>
      </c>
      <c r="F4236" s="336">
        <f>IFERROR(("20"&amp;LEFT(All_Opps[[#This Row],[Opportunity Name]],2))*1,"")</f>
        <v>2026</v>
      </c>
      <c r="G4236" s="336" t="str">
        <f>MID(All_Opps[[#This Row],[Opportunity Name]],3,2)</f>
        <v>12</v>
      </c>
      <c r="H4236" s="336" t="str">
        <f>LEFT(All_Opps[[#This Row],[Opportunity Name]],7)</f>
        <v>2612-11</v>
      </c>
      <c r="I4236" s="336" t="str" cm="1">
        <f t="array" ref="I42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36" s="336" t="str">
        <f>YEAR(All_Opps[[#This Row],[Close_Date]])&amp;"-"&amp;TEXT(MONTH(All_Opps[[#This Row],[Close_Date]]),"00")</f>
        <v>2026-01</v>
      </c>
      <c r="K4236" s="337">
        <f>All_Opps[[#This Row],[Created Date2]]*1</f>
        <v>46052</v>
      </c>
      <c r="L4236" s="338">
        <f>YEAR(All_Opps[[#This Row],[Created_Date]])</f>
        <v>2026</v>
      </c>
      <c r="M4236" s="339">
        <f>WEEKNUM(All_Opps[[#This Row],[Created_Date]],16)</f>
        <v>5</v>
      </c>
      <c r="N4236" s="337">
        <f>All_Opps[[#This Row],[Close Date]]*1</f>
        <v>46053</v>
      </c>
      <c r="O4236" s="340">
        <f>YEAR(All_Opps[[#This Row],[Close_Date]])</f>
        <v>2026</v>
      </c>
      <c r="P4236" s="338">
        <f>MONTH(All_Opps[[#This Row],[Close Date]])</f>
        <v>1</v>
      </c>
      <c r="Q4236" s="336">
        <f>WEEKNUM(All_Opps[[#This Row],[Close Date]],1)</f>
        <v>5</v>
      </c>
      <c r="R4236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305</v>
      </c>
      <c r="S4236" s="110" t="s">
        <v>8782</v>
      </c>
      <c r="T4236" s="110" t="s">
        <v>8783</v>
      </c>
      <c r="U4236" s="111">
        <v>46053</v>
      </c>
      <c r="V4236" s="380" t="s">
        <v>19</v>
      </c>
      <c r="W4236" s="112">
        <v>25813</v>
      </c>
      <c r="X4236" s="110" t="s">
        <v>16</v>
      </c>
      <c r="Y4236" s="110" t="s">
        <v>328</v>
      </c>
      <c r="Z4236" s="111">
        <v>46052</v>
      </c>
    </row>
    <row r="4237" spans="1:26" ht="12.75" x14ac:dyDescent="0.35">
      <c r="A4237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4237" s="336" t="str">
        <f>IF(All_Opps[[#This Row],[WeekMod]]&lt;&gt;"",CONCATENATE(All_Opps[[#This Row],[Opp Year]],"-",TEXT(All_Opps[[#This Row],[WeekMod]],"00#")),"")</f>
        <v>2026-059</v>
      </c>
      <c r="C423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4237" s="336" t="str">
        <f>CONCATENATE(All_Opps[[#This Row],[Opp Year]],"-",TEXT(All_Opps[[#This Row],[Week]],"00#"))</f>
        <v>2026-059</v>
      </c>
      <c r="E4237" s="336">
        <f>IFERROR(VALUE(RIGHT(All_Opps[[#This Row],[Opportunity Name]],2)),"")</f>
        <v>1</v>
      </c>
      <c r="F4237" s="336">
        <f>IFERROR(("20"&amp;LEFT(All_Opps[[#This Row],[Opportunity Name]],2))*1,"")</f>
        <v>2026</v>
      </c>
      <c r="G4237" s="336" t="str">
        <f>MID(All_Opps[[#This Row],[Opportunity Name]],3,2)</f>
        <v>12</v>
      </c>
      <c r="H4237" s="336" t="str">
        <f>LEFT(All_Opps[[#This Row],[Opportunity Name]],7)</f>
        <v>2612-11</v>
      </c>
      <c r="I4237" s="336" t="str" cm="1">
        <f t="array" ref="I42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37" s="336" t="str">
        <f>YEAR(All_Opps[[#This Row],[Close_Date]])&amp;"-"&amp;TEXT(MONTH(All_Opps[[#This Row],[Close_Date]]),"00")</f>
        <v>2026-02</v>
      </c>
      <c r="K4237" s="337">
        <f>All_Opps[[#This Row],[Created Date2]]*1</f>
        <v>46063</v>
      </c>
      <c r="L4237" s="338">
        <f>YEAR(All_Opps[[#This Row],[Created_Date]])</f>
        <v>2026</v>
      </c>
      <c r="M4237" s="339">
        <f>WEEKNUM(All_Opps[[#This Row],[Created_Date]],16)</f>
        <v>7</v>
      </c>
      <c r="N4237" s="337">
        <f>All_Opps[[#This Row],[Close Date]]*1</f>
        <v>46063</v>
      </c>
      <c r="O4237" s="340">
        <f>YEAR(All_Opps[[#This Row],[Close_Date]])</f>
        <v>2026</v>
      </c>
      <c r="P4237" s="338">
        <f>MONTH(All_Opps[[#This Row],[Close Date]])</f>
        <v>2</v>
      </c>
      <c r="Q4237" s="336">
        <f>WEEKNUM(All_Opps[[#This Row],[Close Date]],1)</f>
        <v>7</v>
      </c>
      <c r="R4237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294</v>
      </c>
      <c r="S4237" s="110" t="s">
        <v>8784</v>
      </c>
      <c r="T4237" s="110" t="s">
        <v>8785</v>
      </c>
      <c r="U4237" s="111">
        <v>46063</v>
      </c>
      <c r="V4237" s="380" t="s">
        <v>19</v>
      </c>
      <c r="W4237" s="112">
        <v>33939</v>
      </c>
      <c r="X4237" s="110" t="s">
        <v>11</v>
      </c>
      <c r="Y4237" s="110" t="s">
        <v>328</v>
      </c>
      <c r="Z4237" s="111">
        <v>46063</v>
      </c>
    </row>
    <row r="4238" spans="1:26" ht="12.75" x14ac:dyDescent="0.35">
      <c r="A4238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4238" s="336" t="str">
        <f>IF(All_Opps[[#This Row],[WeekMod]]&lt;&gt;"",CONCATENATE(All_Opps[[#This Row],[Opp Year]],"-",TEXT(All_Opps[[#This Row],[WeekMod]],"00#")),"")</f>
        <v>2026-063</v>
      </c>
      <c r="C423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4238" s="336" t="str">
        <f>CONCATENATE(All_Opps[[#This Row],[Opp Year]],"-",TEXT(All_Opps[[#This Row],[Week]],"00#"))</f>
        <v>2026-063</v>
      </c>
      <c r="E4238" s="336">
        <f>IFERROR(VALUE(RIGHT(All_Opps[[#This Row],[Opportunity Name]],2)),"")</f>
        <v>4</v>
      </c>
      <c r="F4238" s="336">
        <f>IFERROR(("20"&amp;LEFT(All_Opps[[#This Row],[Opportunity Name]],2))*1,"")</f>
        <v>2026</v>
      </c>
      <c r="G4238" s="336" t="str">
        <f>MID(All_Opps[[#This Row],[Opportunity Name]],3,2)</f>
        <v>06</v>
      </c>
      <c r="H4238" s="336" t="str">
        <f>LEFT(All_Opps[[#This Row],[Opportunity Name]],7)</f>
        <v>2606-19</v>
      </c>
      <c r="I4238" s="336" t="str" cm="1">
        <f t="array" ref="I42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38" s="336" t="str">
        <f>YEAR(All_Opps[[#This Row],[Close_Date]])&amp;"-"&amp;TEXT(MONTH(All_Opps[[#This Row],[Close_Date]]),"00")</f>
        <v>2026-03</v>
      </c>
      <c r="K4238" s="337">
        <f>All_Opps[[#This Row],[Created Date2]]*1</f>
        <v>46064</v>
      </c>
      <c r="L4238" s="338">
        <f>YEAR(All_Opps[[#This Row],[Created_Date]])</f>
        <v>2026</v>
      </c>
      <c r="M4238" s="339">
        <f>WEEKNUM(All_Opps[[#This Row],[Created_Date]],16)</f>
        <v>7</v>
      </c>
      <c r="N4238" s="337">
        <f>All_Opps[[#This Row],[Close Date]]*1</f>
        <v>46093</v>
      </c>
      <c r="O4238" s="340">
        <f>YEAR(All_Opps[[#This Row],[Close_Date]])</f>
        <v>2026</v>
      </c>
      <c r="P4238" s="338">
        <f>MONTH(All_Opps[[#This Row],[Close Date]])</f>
        <v>3</v>
      </c>
      <c r="Q4238" s="336">
        <f>WEEKNUM(All_Opps[[#This Row],[Close Date]],1)</f>
        <v>11</v>
      </c>
      <c r="R4238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110</v>
      </c>
      <c r="S4238" s="110" t="s">
        <v>8786</v>
      </c>
      <c r="T4238" s="110" t="s">
        <v>8787</v>
      </c>
      <c r="U4238" s="111">
        <v>46093</v>
      </c>
      <c r="V4238" s="380" t="s">
        <v>19</v>
      </c>
      <c r="W4238" s="112">
        <v>90937</v>
      </c>
      <c r="X4238" s="110" t="s">
        <v>13</v>
      </c>
      <c r="Y4238" s="110" t="s">
        <v>1285</v>
      </c>
      <c r="Z4238" s="111">
        <v>46064</v>
      </c>
    </row>
    <row r="4239" spans="1:26" ht="12.75" x14ac:dyDescent="0.35">
      <c r="A4239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4239" s="336" t="str">
        <f>IF(All_Opps[[#This Row],[WeekMod]]&lt;&gt;"",CONCATENATE(All_Opps[[#This Row],[Opp Year]],"-",TEXT(All_Opps[[#This Row],[WeekMod]],"00#")),"")</f>
        <v>2026-064</v>
      </c>
      <c r="C423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4239" s="336" t="str">
        <f>CONCATENATE(All_Opps[[#This Row],[Opp Year]],"-",TEXT(All_Opps[[#This Row],[Week]],"00#"))</f>
        <v>2026-064</v>
      </c>
      <c r="E4239" s="336">
        <f>IFERROR(VALUE(RIGHT(All_Opps[[#This Row],[Opportunity Name]],2)),"")</f>
        <v>2</v>
      </c>
      <c r="F4239" s="336">
        <f>IFERROR(("20"&amp;LEFT(All_Opps[[#This Row],[Opportunity Name]],2))*1,"")</f>
        <v>2026</v>
      </c>
      <c r="G4239" s="336" t="str">
        <f>MID(All_Opps[[#This Row],[Opportunity Name]],3,2)</f>
        <v>07</v>
      </c>
      <c r="H4239" s="336" t="str">
        <f>LEFT(All_Opps[[#This Row],[Opportunity Name]],7)</f>
        <v>2607 We</v>
      </c>
      <c r="I4239" s="336" t="str" cm="1">
        <f t="array" ref="I42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39" s="336" t="str">
        <f>YEAR(All_Opps[[#This Row],[Close_Date]])&amp;"-"&amp;TEXT(MONTH(All_Opps[[#This Row],[Close_Date]]),"00")</f>
        <v>2026-03</v>
      </c>
      <c r="K4239" s="337">
        <f>All_Opps[[#This Row],[Created Date2]]*1</f>
        <v>46086</v>
      </c>
      <c r="L4239" s="338">
        <f>YEAR(All_Opps[[#This Row],[Created_Date]])</f>
        <v>2026</v>
      </c>
      <c r="M4239" s="339">
        <f>WEEKNUM(All_Opps[[#This Row],[Created_Date]],16)</f>
        <v>10</v>
      </c>
      <c r="N4239" s="337">
        <f>All_Opps[[#This Row],[Close Date]]*1</f>
        <v>46099</v>
      </c>
      <c r="O4239" s="340">
        <f>YEAR(All_Opps[[#This Row],[Close_Date]])</f>
        <v>2026</v>
      </c>
      <c r="P4239" s="338">
        <f>MONTH(All_Opps[[#This Row],[Close Date]])</f>
        <v>3</v>
      </c>
      <c r="Q4239" s="336">
        <f>WEEKNUM(All_Opps[[#This Row],[Close Date]],1)</f>
        <v>12</v>
      </c>
      <c r="R4239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39" s="110" t="s">
        <v>8788</v>
      </c>
      <c r="T4239" s="110" t="s">
        <v>8789</v>
      </c>
      <c r="U4239" s="111">
        <v>46099</v>
      </c>
      <c r="V4239" s="380" t="s">
        <v>18</v>
      </c>
      <c r="W4239" s="112">
        <v>69761</v>
      </c>
      <c r="X4239" s="110" t="s">
        <v>13</v>
      </c>
      <c r="Y4239" s="110" t="s">
        <v>328</v>
      </c>
      <c r="Z4239" s="111">
        <v>46086</v>
      </c>
    </row>
    <row r="4240" spans="1:26" ht="12.75" x14ac:dyDescent="0.35">
      <c r="A424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4240" s="336" t="str">
        <f>IF(All_Opps[[#This Row],[WeekMod]]&lt;&gt;"",CONCATENATE(All_Opps[[#This Row],[Opp Year]],"-",TEXT(All_Opps[[#This Row],[WeekMod]],"00#")),"")</f>
        <v>2026-064</v>
      </c>
      <c r="C424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4240" s="336" t="str">
        <f>CONCATENATE(All_Opps[[#This Row],[Opp Year]],"-",TEXT(All_Opps[[#This Row],[Week]],"00#"))</f>
        <v>2026-064</v>
      </c>
      <c r="E4240" s="336">
        <f>IFERROR(VALUE(RIGHT(All_Opps[[#This Row],[Opportunity Name]],2)),"")</f>
        <v>3</v>
      </c>
      <c r="F4240" s="336">
        <f>IFERROR(("20"&amp;LEFT(All_Opps[[#This Row],[Opportunity Name]],2))*1,"")</f>
        <v>2026</v>
      </c>
      <c r="G4240" s="336" t="str">
        <f>MID(All_Opps[[#This Row],[Opportunity Name]],3,2)</f>
        <v>06</v>
      </c>
      <c r="H4240" s="336" t="str">
        <f>LEFT(All_Opps[[#This Row],[Opportunity Name]],7)</f>
        <v>2606-20</v>
      </c>
      <c r="I4240" s="336" t="str" cm="1">
        <f t="array" ref="I42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40" s="336" t="str">
        <f>YEAR(All_Opps[[#This Row],[Close_Date]])&amp;"-"&amp;TEXT(MONTH(All_Opps[[#This Row],[Close_Date]]),"00")</f>
        <v>2026-03</v>
      </c>
      <c r="K4240" s="337">
        <f>All_Opps[[#This Row],[Created Date2]]*1</f>
        <v>46093</v>
      </c>
      <c r="L4240" s="338">
        <f>YEAR(All_Opps[[#This Row],[Created_Date]])</f>
        <v>2026</v>
      </c>
      <c r="M4240" s="339">
        <f>WEEKNUM(All_Opps[[#This Row],[Created_Date]],16)</f>
        <v>11</v>
      </c>
      <c r="N4240" s="337">
        <f>All_Opps[[#This Row],[Close Date]]*1</f>
        <v>46097</v>
      </c>
      <c r="O4240" s="340">
        <f>YEAR(All_Opps[[#This Row],[Close_Date]])</f>
        <v>2026</v>
      </c>
      <c r="P4240" s="338">
        <f>MONTH(All_Opps[[#This Row],[Close Date]])</f>
        <v>3</v>
      </c>
      <c r="Q4240" s="336">
        <f>WEEKNUM(All_Opps[[#This Row],[Close Date]],1)</f>
        <v>12</v>
      </c>
      <c r="R4240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81</v>
      </c>
      <c r="S4240" s="110" t="s">
        <v>8790</v>
      </c>
      <c r="T4240" s="110" t="s">
        <v>8791</v>
      </c>
      <c r="U4240" s="111">
        <v>46097</v>
      </c>
      <c r="V4240" s="380" t="s">
        <v>19</v>
      </c>
      <c r="W4240" s="112">
        <v>79130</v>
      </c>
      <c r="X4240" s="110" t="s">
        <v>159</v>
      </c>
      <c r="Y4240" s="110" t="s">
        <v>1285</v>
      </c>
      <c r="Z4240" s="111">
        <v>46093</v>
      </c>
    </row>
    <row r="4241" spans="1:26" ht="12.75" x14ac:dyDescent="0.35">
      <c r="A424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</v>
      </c>
      <c r="B4241" s="336" t="str">
        <f>IF(All_Opps[[#This Row],[WeekMod]]&lt;&gt;"",CONCATENATE(All_Opps[[#This Row],[Opp Year]],"-",TEXT(All_Opps[[#This Row],[WeekMod]],"00#")),"")</f>
        <v>2027-007</v>
      </c>
      <c r="C424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</v>
      </c>
      <c r="D4241" s="336" t="str">
        <f>CONCATENATE(All_Opps[[#This Row],[Opp Year]],"-",TEXT(All_Opps[[#This Row],[Week]],"00#"))</f>
        <v>2027-007</v>
      </c>
      <c r="E4241" s="336">
        <f>IFERROR(VALUE(RIGHT(All_Opps[[#This Row],[Opportunity Name]],2)),"")</f>
        <v>2</v>
      </c>
      <c r="F4241" s="336">
        <f>IFERROR(("20"&amp;LEFT(All_Opps[[#This Row],[Opportunity Name]],2))*1,"")</f>
        <v>2027</v>
      </c>
      <c r="G4241" s="336" t="str">
        <f>MID(All_Opps[[#This Row],[Opportunity Name]],3,2)</f>
        <v>05</v>
      </c>
      <c r="H4241" s="336" t="str">
        <f>LEFT(All_Opps[[#This Row],[Opportunity Name]],7)</f>
        <v>2705 Vo</v>
      </c>
      <c r="I4241" s="336" t="str" cm="1">
        <f t="array" ref="I42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41" s="336" t="str">
        <f>YEAR(All_Opps[[#This Row],[Close_Date]])&amp;"-"&amp;TEXT(MONTH(All_Opps[[#This Row],[Close_Date]]),"00")</f>
        <v>2026-02</v>
      </c>
      <c r="K4241" s="337">
        <f>All_Opps[[#This Row],[Created Date2]]*1</f>
        <v>46052</v>
      </c>
      <c r="L4241" s="338">
        <f>YEAR(All_Opps[[#This Row],[Created_Date]])</f>
        <v>2026</v>
      </c>
      <c r="M4241" s="339">
        <f>WEEKNUM(All_Opps[[#This Row],[Created_Date]],16)</f>
        <v>5</v>
      </c>
      <c r="N4241" s="337">
        <f>All_Opps[[#This Row],[Close Date]]*1</f>
        <v>46067</v>
      </c>
      <c r="O4241" s="340">
        <f>YEAR(All_Opps[[#This Row],[Close_Date]])</f>
        <v>2026</v>
      </c>
      <c r="P4241" s="338">
        <f>MONTH(All_Opps[[#This Row],[Close Date]])</f>
        <v>2</v>
      </c>
      <c r="Q4241" s="336">
        <f>WEEKNUM(All_Opps[[#This Row],[Close Date]],1)</f>
        <v>7</v>
      </c>
      <c r="R4241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41" s="110" t="s">
        <v>8792</v>
      </c>
      <c r="T4241" s="110" t="s">
        <v>8793</v>
      </c>
      <c r="U4241" s="111">
        <v>46067</v>
      </c>
      <c r="V4241" s="380" t="s">
        <v>18</v>
      </c>
      <c r="W4241" s="112">
        <v>21551</v>
      </c>
      <c r="X4241" s="110" t="s">
        <v>181</v>
      </c>
      <c r="Y4241" s="110" t="s">
        <v>7108</v>
      </c>
      <c r="Z4241" s="111">
        <v>46052</v>
      </c>
    </row>
    <row r="4242" spans="1:26" ht="12.75" x14ac:dyDescent="0.35">
      <c r="A424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4242" s="336" t="str">
        <f>IF(All_Opps[[#This Row],[WeekMod]]&lt;&gt;"",CONCATENATE(All_Opps[[#This Row],[Opp Year]],"-",TEXT(All_Opps[[#This Row],[WeekMod]],"00#")),"")</f>
        <v>2026-062</v>
      </c>
      <c r="C424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4242" s="336" t="str">
        <f>CONCATENATE(All_Opps[[#This Row],[Opp Year]],"-",TEXT(All_Opps[[#This Row],[Week]],"00#"))</f>
        <v>2026-062</v>
      </c>
      <c r="E4242" s="336">
        <f>IFERROR(VALUE(RIGHT(All_Opps[[#This Row],[Opportunity Name]],2)),"")</f>
        <v>1</v>
      </c>
      <c r="F4242" s="336">
        <f>IFERROR(("20"&amp;LEFT(All_Opps[[#This Row],[Opportunity Name]],2))*1,"")</f>
        <v>2026</v>
      </c>
      <c r="G4242" s="336" t="str">
        <f>MID(All_Opps[[#This Row],[Opportunity Name]],3,2)</f>
        <v>09</v>
      </c>
      <c r="H4242" s="336" t="str">
        <f>LEFT(All_Opps[[#This Row],[Opportunity Name]],7)</f>
        <v>2609-23</v>
      </c>
      <c r="I4242" s="336" t="str" cm="1">
        <f t="array" ref="I42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42" s="336" t="str">
        <f>YEAR(All_Opps[[#This Row],[Close_Date]])&amp;"-"&amp;TEXT(MONTH(All_Opps[[#This Row],[Close_Date]]),"00")</f>
        <v>2026-03</v>
      </c>
      <c r="K4242" s="337">
        <f>All_Opps[[#This Row],[Created Date2]]*1</f>
        <v>46046</v>
      </c>
      <c r="L4242" s="338">
        <f>YEAR(All_Opps[[#This Row],[Created_Date]])</f>
        <v>2026</v>
      </c>
      <c r="M4242" s="339">
        <f>WEEKNUM(All_Opps[[#This Row],[Created_Date]],16)</f>
        <v>5</v>
      </c>
      <c r="N4242" s="337">
        <f>All_Opps[[#This Row],[Close Date]]*1</f>
        <v>46084</v>
      </c>
      <c r="O4242" s="340">
        <f>YEAR(All_Opps[[#This Row],[Close_Date]])</f>
        <v>2026</v>
      </c>
      <c r="P4242" s="338">
        <f>MONTH(All_Opps[[#This Row],[Close Date]])</f>
        <v>3</v>
      </c>
      <c r="Q4242" s="336">
        <f>WEEKNUM(All_Opps[[#This Row],[Close Date]],1)</f>
        <v>10</v>
      </c>
      <c r="R4242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220</v>
      </c>
      <c r="S4242" s="110" t="s">
        <v>8794</v>
      </c>
      <c r="T4242" s="110" t="s">
        <v>8795</v>
      </c>
      <c r="U4242" s="111">
        <v>46084</v>
      </c>
      <c r="V4242" s="380" t="s">
        <v>19</v>
      </c>
      <c r="W4242" s="112">
        <v>26296</v>
      </c>
      <c r="X4242" s="110" t="s">
        <v>12</v>
      </c>
      <c r="Y4242" s="110" t="s">
        <v>328</v>
      </c>
      <c r="Z4242" s="111">
        <v>46046</v>
      </c>
    </row>
    <row r="4243" spans="1:26" ht="12.75" x14ac:dyDescent="0.35">
      <c r="A4243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</v>
      </c>
      <c r="B4243" s="336" t="str">
        <f>IF(All_Opps[[#This Row],[WeekMod]]&lt;&gt;"",CONCATENATE(All_Opps[[#This Row],[Opp Year]],"-",TEXT(All_Opps[[#This Row],[WeekMod]],"00#")),"")</f>
        <v>2027-008</v>
      </c>
      <c r="C424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</v>
      </c>
      <c r="D4243" s="336" t="str">
        <f>CONCATENATE(All_Opps[[#This Row],[Opp Year]],"-",TEXT(All_Opps[[#This Row],[Week]],"00#"))</f>
        <v>2027-008</v>
      </c>
      <c r="E4243" s="336">
        <f>IFERROR(VALUE(RIGHT(All_Opps[[#This Row],[Opportunity Name]],2)),"")</f>
        <v>2</v>
      </c>
      <c r="F4243" s="336">
        <f>IFERROR(("20"&amp;LEFT(All_Opps[[#This Row],[Opportunity Name]],2))*1,"")</f>
        <v>2027</v>
      </c>
      <c r="G4243" s="336" t="str">
        <f>MID(All_Opps[[#This Row],[Opportunity Name]],3,2)</f>
        <v>05</v>
      </c>
      <c r="H4243" s="336" t="str">
        <f>LEFT(All_Opps[[#This Row],[Opportunity Name]],7)</f>
        <v>2705-01</v>
      </c>
      <c r="I4243" s="336" t="str" cm="1">
        <f t="array" ref="I42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43" s="336" t="str">
        <f>YEAR(All_Opps[[#This Row],[Close_Date]])&amp;"-"&amp;TEXT(MONTH(All_Opps[[#This Row],[Close_Date]]),"00")</f>
        <v>2026-02</v>
      </c>
      <c r="K4243" s="337">
        <f>All_Opps[[#This Row],[Created Date2]]*1</f>
        <v>46056</v>
      </c>
      <c r="L4243" s="338">
        <f>YEAR(All_Opps[[#This Row],[Created_Date]])</f>
        <v>2026</v>
      </c>
      <c r="M4243" s="339">
        <f>WEEKNUM(All_Opps[[#This Row],[Created_Date]],16)</f>
        <v>6</v>
      </c>
      <c r="N4243" s="337">
        <f>All_Opps[[#This Row],[Close Date]]*1</f>
        <v>46072</v>
      </c>
      <c r="O4243" s="340">
        <f>YEAR(All_Opps[[#This Row],[Close_Date]])</f>
        <v>2026</v>
      </c>
      <c r="P4243" s="338">
        <f>MONTH(All_Opps[[#This Row],[Close Date]])</f>
        <v>2</v>
      </c>
      <c r="Q4243" s="336">
        <f>WEEKNUM(All_Opps[[#This Row],[Close Date]],1)</f>
        <v>8</v>
      </c>
      <c r="R4243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452</v>
      </c>
      <c r="S4243" s="110" t="s">
        <v>8796</v>
      </c>
      <c r="T4243" s="110" t="s">
        <v>8797</v>
      </c>
      <c r="U4243" s="111">
        <v>46072</v>
      </c>
      <c r="V4243" s="380" t="s">
        <v>19</v>
      </c>
      <c r="W4243" s="112">
        <v>81697</v>
      </c>
      <c r="X4243" s="110" t="s">
        <v>5</v>
      </c>
      <c r="Y4243" s="110" t="s">
        <v>1285</v>
      </c>
      <c r="Z4243" s="111">
        <v>46056</v>
      </c>
    </row>
    <row r="4244" spans="1:26" ht="12.75" x14ac:dyDescent="0.35">
      <c r="A424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</v>
      </c>
      <c r="B4244" s="336" t="str">
        <f>IF(All_Opps[[#This Row],[WeekMod]]&lt;&gt;"",CONCATENATE(All_Opps[[#This Row],[Opp Year]],"-",TEXT(All_Opps[[#This Row],[WeekMod]],"00#")),"")</f>
        <v>2027-007</v>
      </c>
      <c r="C424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</v>
      </c>
      <c r="D4244" s="336" t="str">
        <f>CONCATENATE(All_Opps[[#This Row],[Opp Year]],"-",TEXT(All_Opps[[#This Row],[Week]],"00#"))</f>
        <v>2027-007</v>
      </c>
      <c r="E4244" s="336">
        <f>IFERROR(VALUE(RIGHT(All_Opps[[#This Row],[Opportunity Name]],2)),"")</f>
        <v>5</v>
      </c>
      <c r="F4244" s="336">
        <f>IFERROR(("20"&amp;LEFT(All_Opps[[#This Row],[Opportunity Name]],2))*1,"")</f>
        <v>2027</v>
      </c>
      <c r="G4244" s="336" t="str">
        <f>MID(All_Opps[[#This Row],[Opportunity Name]],3,2)</f>
        <v>08</v>
      </c>
      <c r="H4244" s="336" t="str">
        <f>LEFT(All_Opps[[#This Row],[Opportunity Name]],7)</f>
        <v>2708-06</v>
      </c>
      <c r="I4244" s="336" t="str" cm="1">
        <f t="array" ref="I42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44" s="336" t="str">
        <f>YEAR(All_Opps[[#This Row],[Close_Date]])&amp;"-"&amp;TEXT(MONTH(All_Opps[[#This Row],[Close_Date]]),"00")</f>
        <v>2026-02</v>
      </c>
      <c r="K4244" s="337">
        <f>All_Opps[[#This Row],[Created Date2]]*1</f>
        <v>46052</v>
      </c>
      <c r="L4244" s="338">
        <f>YEAR(All_Opps[[#This Row],[Created_Date]])</f>
        <v>2026</v>
      </c>
      <c r="M4244" s="339">
        <f>WEEKNUM(All_Opps[[#This Row],[Created_Date]],16)</f>
        <v>5</v>
      </c>
      <c r="N4244" s="337">
        <f>All_Opps[[#This Row],[Close Date]]*1</f>
        <v>46067</v>
      </c>
      <c r="O4244" s="340">
        <f>YEAR(All_Opps[[#This Row],[Close_Date]])</f>
        <v>2026</v>
      </c>
      <c r="P4244" s="338">
        <f>MONTH(All_Opps[[#This Row],[Close Date]])</f>
        <v>2</v>
      </c>
      <c r="Q4244" s="336">
        <f>WEEKNUM(All_Opps[[#This Row],[Close Date]],1)</f>
        <v>7</v>
      </c>
      <c r="R4244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548</v>
      </c>
      <c r="S4244" s="110" t="s">
        <v>8798</v>
      </c>
      <c r="T4244" s="110" t="s">
        <v>8799</v>
      </c>
      <c r="U4244" s="111">
        <v>46067</v>
      </c>
      <c r="V4244" s="380" t="s">
        <v>19</v>
      </c>
      <c r="W4244" s="112">
        <v>182591</v>
      </c>
      <c r="X4244" s="110" t="s">
        <v>161</v>
      </c>
      <c r="Y4244" s="110" t="s">
        <v>328</v>
      </c>
      <c r="Z4244" s="111">
        <v>46052</v>
      </c>
    </row>
    <row r="4245" spans="1:26" ht="12.75" x14ac:dyDescent="0.35">
      <c r="A424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4245" s="336" t="str">
        <f>IF(All_Opps[[#This Row],[WeekMod]]&lt;&gt;"",CONCATENATE(All_Opps[[#This Row],[Opp Year]],"-",TEXT(All_Opps[[#This Row],[WeekMod]],"00#")),"")</f>
        <v>2026-062</v>
      </c>
      <c r="C424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4245" s="336" t="str">
        <f>CONCATENATE(All_Opps[[#This Row],[Opp Year]],"-",TEXT(All_Opps[[#This Row],[Week]],"00#"))</f>
        <v>2026-062</v>
      </c>
      <c r="E4245" s="336">
        <f>IFERROR(VALUE(RIGHT(All_Opps[[#This Row],[Opportunity Name]],2)),"")</f>
        <v>11</v>
      </c>
      <c r="F4245" s="336">
        <f>IFERROR(("20"&amp;LEFT(All_Opps[[#This Row],[Opportunity Name]],2))*1,"")</f>
        <v>2026</v>
      </c>
      <c r="G4245" s="336" t="str">
        <f>MID(All_Opps[[#This Row],[Opportunity Name]],3,2)</f>
        <v>05</v>
      </c>
      <c r="H4245" s="336" t="str">
        <f>LEFT(All_Opps[[#This Row],[Opportunity Name]],7)</f>
        <v>2605 We</v>
      </c>
      <c r="I4245" s="336" t="str" cm="1">
        <f t="array" ref="I42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45" s="336" t="str">
        <f>YEAR(All_Opps[[#This Row],[Close_Date]])&amp;"-"&amp;TEXT(MONTH(All_Opps[[#This Row],[Close_Date]]),"00")</f>
        <v>2026-03</v>
      </c>
      <c r="K4245" s="337">
        <f>All_Opps[[#This Row],[Created Date2]]*1</f>
        <v>46048</v>
      </c>
      <c r="L4245" s="338">
        <f>YEAR(All_Opps[[#This Row],[Created_Date]])</f>
        <v>2026</v>
      </c>
      <c r="M4245" s="339">
        <f>WEEKNUM(All_Opps[[#This Row],[Created_Date]],16)</f>
        <v>5</v>
      </c>
      <c r="N4245" s="337">
        <f>All_Opps[[#This Row],[Close Date]]*1</f>
        <v>46086</v>
      </c>
      <c r="O4245" s="340">
        <f>YEAR(All_Opps[[#This Row],[Close_Date]])</f>
        <v>2026</v>
      </c>
      <c r="P4245" s="338">
        <f>MONTH(All_Opps[[#This Row],[Close Date]])</f>
        <v>3</v>
      </c>
      <c r="Q4245" s="336">
        <f>WEEKNUM(All_Opps[[#This Row],[Close Date]],1)</f>
        <v>10</v>
      </c>
      <c r="R4245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45" s="110" t="s">
        <v>8800</v>
      </c>
      <c r="T4245" s="110" t="s">
        <v>8801</v>
      </c>
      <c r="U4245" s="111">
        <v>46086</v>
      </c>
      <c r="V4245" s="380" t="s">
        <v>21</v>
      </c>
      <c r="W4245" s="112">
        <v>200483</v>
      </c>
      <c r="X4245" s="110" t="s">
        <v>11</v>
      </c>
      <c r="Y4245" s="110" t="s">
        <v>7108</v>
      </c>
      <c r="Z4245" s="111">
        <v>46048</v>
      </c>
    </row>
    <row r="4246" spans="1:26" ht="12.75" x14ac:dyDescent="0.35">
      <c r="A4246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4246" s="336" t="str">
        <f>IF(All_Opps[[#This Row],[WeekMod]]&lt;&gt;"",CONCATENATE(All_Opps[[#This Row],[Opp Year]],"-",TEXT(All_Opps[[#This Row],[WeekMod]],"00#")),"")</f>
        <v>2026-062</v>
      </c>
      <c r="C424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4246" s="336" t="str">
        <f>CONCATENATE(All_Opps[[#This Row],[Opp Year]],"-",TEXT(All_Opps[[#This Row],[Week]],"00#"))</f>
        <v>2026-062</v>
      </c>
      <c r="E4246" s="336">
        <f>IFERROR(VALUE(RIGHT(All_Opps[[#This Row],[Opportunity Name]],2)),"")</f>
        <v>4</v>
      </c>
      <c r="F4246" s="336">
        <f>IFERROR(("20"&amp;LEFT(All_Opps[[#This Row],[Opportunity Name]],2))*1,"")</f>
        <v>2026</v>
      </c>
      <c r="G4246" s="336" t="str">
        <f>MID(All_Opps[[#This Row],[Opportunity Name]],3,2)</f>
        <v>08</v>
      </c>
      <c r="H4246" s="336" t="str">
        <f>LEFT(All_Opps[[#This Row],[Opportunity Name]],7)</f>
        <v>2608 Ha</v>
      </c>
      <c r="I4246" s="336" t="str" cm="1">
        <f t="array" ref="I42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46" s="336" t="str">
        <f>YEAR(All_Opps[[#This Row],[Close_Date]])&amp;"-"&amp;TEXT(MONTH(All_Opps[[#This Row],[Close_Date]]),"00")</f>
        <v>2026-03</v>
      </c>
      <c r="K4246" s="337">
        <f>All_Opps[[#This Row],[Created Date2]]*1</f>
        <v>46079</v>
      </c>
      <c r="L4246" s="338">
        <f>YEAR(All_Opps[[#This Row],[Created_Date]])</f>
        <v>2026</v>
      </c>
      <c r="M4246" s="339">
        <f>WEEKNUM(All_Opps[[#This Row],[Created_Date]],16)</f>
        <v>9</v>
      </c>
      <c r="N4246" s="337">
        <f>All_Opps[[#This Row],[Close Date]]*1</f>
        <v>46083</v>
      </c>
      <c r="O4246" s="340">
        <f>YEAR(All_Opps[[#This Row],[Close_Date]])</f>
        <v>2026</v>
      </c>
      <c r="P4246" s="338">
        <f>MONTH(All_Opps[[#This Row],[Close Date]])</f>
        <v>3</v>
      </c>
      <c r="Q4246" s="336">
        <f>WEEKNUM(All_Opps[[#This Row],[Close Date]],1)</f>
        <v>10</v>
      </c>
      <c r="R4246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46" s="110" t="s">
        <v>8802</v>
      </c>
      <c r="T4246" s="110" t="s">
        <v>8803</v>
      </c>
      <c r="U4246" s="111">
        <v>46083</v>
      </c>
      <c r="V4246" s="380" t="s">
        <v>18</v>
      </c>
      <c r="W4246" s="112">
        <v>161022</v>
      </c>
      <c r="X4246" s="110" t="s">
        <v>13</v>
      </c>
      <c r="Y4246" s="110" t="s">
        <v>1285</v>
      </c>
      <c r="Z4246" s="111">
        <v>46079</v>
      </c>
    </row>
    <row r="4247" spans="1:26" ht="12.75" x14ac:dyDescent="0.35">
      <c r="A4247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</v>
      </c>
      <c r="B4247" s="336" t="str">
        <f>IF(All_Opps[[#This Row],[WeekMod]]&lt;&gt;"",CONCATENATE(All_Opps[[#This Row],[Opp Year]],"-",TEXT(All_Opps[[#This Row],[WeekMod]],"00#")),"")</f>
        <v>2027-006</v>
      </c>
      <c r="C424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</v>
      </c>
      <c r="D4247" s="336" t="str">
        <f>CONCATENATE(All_Opps[[#This Row],[Opp Year]],"-",TEXT(All_Opps[[#This Row],[Week]],"00#"))</f>
        <v>2027-006</v>
      </c>
      <c r="E4247" s="336">
        <f>IFERROR(VALUE(RIGHT(All_Opps[[#This Row],[Opportunity Name]],2)),"")</f>
        <v>2</v>
      </c>
      <c r="F4247" s="336">
        <f>IFERROR(("20"&amp;LEFT(All_Opps[[#This Row],[Opportunity Name]],2))*1,"")</f>
        <v>2027</v>
      </c>
      <c r="G4247" s="336" t="str">
        <f>MID(All_Opps[[#This Row],[Opportunity Name]],3,2)</f>
        <v>01</v>
      </c>
      <c r="H4247" s="336" t="str">
        <f>LEFT(All_Opps[[#This Row],[Opportunity Name]],7)</f>
        <v>2701-07</v>
      </c>
      <c r="I4247" s="336" t="str" cm="1">
        <f t="array" ref="I42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47" s="336" t="str">
        <f>YEAR(All_Opps[[#This Row],[Close_Date]])&amp;"-"&amp;TEXT(MONTH(All_Opps[[#This Row],[Close_Date]]),"00")</f>
        <v>2026-02</v>
      </c>
      <c r="K4247" s="337">
        <f>All_Opps[[#This Row],[Created Date2]]*1</f>
        <v>46009</v>
      </c>
      <c r="L4247" s="338">
        <f>YEAR(All_Opps[[#This Row],[Created_Date]])</f>
        <v>2025</v>
      </c>
      <c r="M4247" s="339">
        <f>WEEKNUM(All_Opps[[#This Row],[Created_Date]],16)</f>
        <v>51</v>
      </c>
      <c r="N4247" s="337">
        <f>All_Opps[[#This Row],[Close Date]]*1</f>
        <v>46055</v>
      </c>
      <c r="O4247" s="340">
        <f>YEAR(All_Opps[[#This Row],[Close_Date]])</f>
        <v>2026</v>
      </c>
      <c r="P4247" s="338">
        <f>MONTH(All_Opps[[#This Row],[Close Date]])</f>
        <v>2</v>
      </c>
      <c r="Q4247" s="336">
        <f>WEEKNUM(All_Opps[[#This Row],[Close Date]],1)</f>
        <v>6</v>
      </c>
      <c r="R4247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379</v>
      </c>
      <c r="S4247" s="110" t="s">
        <v>8804</v>
      </c>
      <c r="T4247" s="110" t="s">
        <v>8805</v>
      </c>
      <c r="U4247" s="111">
        <v>46055</v>
      </c>
      <c r="V4247" s="380" t="s">
        <v>19</v>
      </c>
      <c r="W4247" s="112">
        <v>46201</v>
      </c>
      <c r="X4247" s="110" t="s">
        <v>15</v>
      </c>
      <c r="Y4247" s="110" t="s">
        <v>328</v>
      </c>
      <c r="Z4247" s="111">
        <v>46009</v>
      </c>
    </row>
    <row r="4248" spans="1:26" ht="12.75" x14ac:dyDescent="0.35">
      <c r="A4248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</v>
      </c>
      <c r="B4248" s="336" t="str">
        <f>IF(All_Opps[[#This Row],[WeekMod]]&lt;&gt;"",CONCATENATE(All_Opps[[#This Row],[Opp Year]],"-",TEXT(All_Opps[[#This Row],[WeekMod]],"00#")),"")</f>
        <v>2027-006</v>
      </c>
      <c r="C424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</v>
      </c>
      <c r="D4248" s="336" t="str">
        <f>CONCATENATE(All_Opps[[#This Row],[Opp Year]],"-",TEXT(All_Opps[[#This Row],[Week]],"00#"))</f>
        <v>2027-006</v>
      </c>
      <c r="E4248" s="336">
        <f>IFERROR(VALUE(RIGHT(All_Opps[[#This Row],[Opportunity Name]],2)),"")</f>
        <v>8</v>
      </c>
      <c r="F4248" s="336">
        <f>IFERROR(("20"&amp;LEFT(All_Opps[[#This Row],[Opportunity Name]],2))*1,"")</f>
        <v>2027</v>
      </c>
      <c r="G4248" s="336" t="str">
        <f>MID(All_Opps[[#This Row],[Opportunity Name]],3,2)</f>
        <v>06</v>
      </c>
      <c r="H4248" s="336" t="str">
        <f>LEFT(All_Opps[[#This Row],[Opportunity Name]],7)</f>
        <v>2706 As</v>
      </c>
      <c r="I4248" s="336" t="str" cm="1">
        <f t="array" ref="I42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48" s="336" t="str">
        <f>YEAR(All_Opps[[#This Row],[Close_Date]])&amp;"-"&amp;TEXT(MONTH(All_Opps[[#This Row],[Close_Date]]),"00")</f>
        <v>2026-02</v>
      </c>
      <c r="K4248" s="337">
        <f>All_Opps[[#This Row],[Created Date2]]*1</f>
        <v>46052</v>
      </c>
      <c r="L4248" s="338">
        <f>YEAR(All_Opps[[#This Row],[Created_Date]])</f>
        <v>2026</v>
      </c>
      <c r="M4248" s="339">
        <f>WEEKNUM(All_Opps[[#This Row],[Created_Date]],16)</f>
        <v>5</v>
      </c>
      <c r="N4248" s="337">
        <f>All_Opps[[#This Row],[Close Date]]*1</f>
        <v>46056</v>
      </c>
      <c r="O4248" s="340">
        <f>YEAR(All_Opps[[#This Row],[Close_Date]])</f>
        <v>2026</v>
      </c>
      <c r="P4248" s="338">
        <f>MONTH(All_Opps[[#This Row],[Close Date]])</f>
        <v>2</v>
      </c>
      <c r="Q4248" s="336">
        <f>WEEKNUM(All_Opps[[#This Row],[Close Date]],1)</f>
        <v>6</v>
      </c>
      <c r="R4248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48" s="110" t="s">
        <v>8806</v>
      </c>
      <c r="T4248" s="110" t="s">
        <v>8807</v>
      </c>
      <c r="U4248" s="111">
        <v>46056</v>
      </c>
      <c r="V4248" s="380" t="s">
        <v>18</v>
      </c>
      <c r="W4248" s="112">
        <v>233443</v>
      </c>
      <c r="X4248" s="110" t="s">
        <v>159</v>
      </c>
      <c r="Y4248" s="110" t="s">
        <v>7108</v>
      </c>
      <c r="Z4248" s="111">
        <v>46052</v>
      </c>
    </row>
    <row r="4249" spans="1:26" ht="12.75" x14ac:dyDescent="0.35">
      <c r="A4249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</v>
      </c>
      <c r="B4249" s="336" t="str">
        <f>IF(All_Opps[[#This Row],[WeekMod]]&lt;&gt;"",CONCATENATE(All_Opps[[#This Row],[Opp Year]],"-",TEXT(All_Opps[[#This Row],[WeekMod]],"00#")),"")</f>
        <v>2027-006</v>
      </c>
      <c r="C424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</v>
      </c>
      <c r="D4249" s="336" t="str">
        <f>CONCATENATE(All_Opps[[#This Row],[Opp Year]],"-",TEXT(All_Opps[[#This Row],[Week]],"00#"))</f>
        <v>2027-006</v>
      </c>
      <c r="E4249" s="336">
        <f>IFERROR(VALUE(RIGHT(All_Opps[[#This Row],[Opportunity Name]],2)),"")</f>
        <v>2</v>
      </c>
      <c r="F4249" s="336">
        <f>IFERROR(("20"&amp;LEFT(All_Opps[[#This Row],[Opportunity Name]],2))*1,"")</f>
        <v>2027</v>
      </c>
      <c r="G4249" s="336" t="str">
        <f>MID(All_Opps[[#This Row],[Opportunity Name]],3,2)</f>
        <v>09</v>
      </c>
      <c r="H4249" s="336" t="str">
        <f>LEFT(All_Opps[[#This Row],[Opportunity Name]],7)</f>
        <v>2709 Ya</v>
      </c>
      <c r="I4249" s="336" t="str" cm="1">
        <f t="array" ref="I42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49" s="336" t="str">
        <f>YEAR(All_Opps[[#This Row],[Close_Date]])&amp;"-"&amp;TEXT(MONTH(All_Opps[[#This Row],[Close_Date]]),"00")</f>
        <v>2026-02</v>
      </c>
      <c r="K4249" s="337">
        <f>All_Opps[[#This Row],[Created Date2]]*1</f>
        <v>46061</v>
      </c>
      <c r="L4249" s="338">
        <f>YEAR(All_Opps[[#This Row],[Created_Date]])</f>
        <v>2026</v>
      </c>
      <c r="M4249" s="339">
        <f>WEEKNUM(All_Opps[[#This Row],[Created_Date]],16)</f>
        <v>7</v>
      </c>
      <c r="N4249" s="337">
        <f>All_Opps[[#This Row],[Close Date]]*1</f>
        <v>46060</v>
      </c>
      <c r="O4249" s="340">
        <f>YEAR(All_Opps[[#This Row],[Close_Date]])</f>
        <v>2026</v>
      </c>
      <c r="P4249" s="338">
        <f>MONTH(All_Opps[[#This Row],[Close Date]])</f>
        <v>2</v>
      </c>
      <c r="Q4249" s="336">
        <f>WEEKNUM(All_Opps[[#This Row],[Close Date]],1)</f>
        <v>6</v>
      </c>
      <c r="R4249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49" s="110" t="s">
        <v>8808</v>
      </c>
      <c r="T4249" s="110" t="s">
        <v>8809</v>
      </c>
      <c r="U4249" s="111">
        <v>46060</v>
      </c>
      <c r="V4249" s="380" t="s">
        <v>18</v>
      </c>
      <c r="W4249" s="112">
        <v>68074</v>
      </c>
      <c r="X4249" s="110" t="s">
        <v>12</v>
      </c>
      <c r="Y4249" s="110" t="s">
        <v>1285</v>
      </c>
      <c r="Z4249" s="111">
        <v>46061</v>
      </c>
    </row>
    <row r="4250" spans="1:26" ht="12.75" x14ac:dyDescent="0.35">
      <c r="A425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4250" s="336" t="str">
        <f>IF(All_Opps[[#This Row],[WeekMod]]&lt;&gt;"",CONCATENATE(All_Opps[[#This Row],[Opp Year]],"-",TEXT(All_Opps[[#This Row],[WeekMod]],"00#")),"")</f>
        <v>2026-062</v>
      </c>
      <c r="C425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4250" s="336" t="str">
        <f>CONCATENATE(All_Opps[[#This Row],[Opp Year]],"-",TEXT(All_Opps[[#This Row],[Week]],"00#"))</f>
        <v>2026-062</v>
      </c>
      <c r="E4250" s="336">
        <f>IFERROR(VALUE(RIGHT(All_Opps[[#This Row],[Opportunity Name]],2)),"")</f>
        <v>1</v>
      </c>
      <c r="F4250" s="336">
        <f>IFERROR(("20"&amp;LEFT(All_Opps[[#This Row],[Opportunity Name]],2))*1,"")</f>
        <v>2026</v>
      </c>
      <c r="G4250" s="336" t="str">
        <f>MID(All_Opps[[#This Row],[Opportunity Name]],3,2)</f>
        <v>08</v>
      </c>
      <c r="H4250" s="336" t="str">
        <f>LEFT(All_Opps[[#This Row],[Opportunity Name]],7)</f>
        <v>2608-20</v>
      </c>
      <c r="I4250" s="336" t="str" cm="1">
        <f t="array" ref="I42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50" s="336" t="str">
        <f>YEAR(All_Opps[[#This Row],[Close_Date]])&amp;"-"&amp;TEXT(MONTH(All_Opps[[#This Row],[Close_Date]]),"00")</f>
        <v>2026-03</v>
      </c>
      <c r="K4250" s="337">
        <f>All_Opps[[#This Row],[Created Date2]]*1</f>
        <v>46064</v>
      </c>
      <c r="L4250" s="338">
        <f>YEAR(All_Opps[[#This Row],[Created_Date]])</f>
        <v>2026</v>
      </c>
      <c r="M4250" s="339">
        <f>WEEKNUM(All_Opps[[#This Row],[Created_Date]],16)</f>
        <v>7</v>
      </c>
      <c r="N4250" s="337">
        <f>All_Opps[[#This Row],[Close Date]]*1</f>
        <v>46083</v>
      </c>
      <c r="O4250" s="340">
        <f>YEAR(All_Opps[[#This Row],[Close_Date]])</f>
        <v>2026</v>
      </c>
      <c r="P4250" s="338">
        <f>MONTH(All_Opps[[#This Row],[Close Date]])</f>
        <v>3</v>
      </c>
      <c r="Q4250" s="336">
        <f>WEEKNUM(All_Opps[[#This Row],[Close Date]],1)</f>
        <v>10</v>
      </c>
      <c r="R4250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171</v>
      </c>
      <c r="S4250" s="110" t="s">
        <v>8810</v>
      </c>
      <c r="T4250" s="110" t="s">
        <v>8811</v>
      </c>
      <c r="U4250" s="111">
        <v>46083</v>
      </c>
      <c r="V4250" s="380" t="s">
        <v>19</v>
      </c>
      <c r="W4250" s="112">
        <v>22974</v>
      </c>
      <c r="X4250" s="110" t="s">
        <v>24</v>
      </c>
      <c r="Y4250" s="110" t="s">
        <v>7108</v>
      </c>
      <c r="Z4250" s="111">
        <v>46064</v>
      </c>
    </row>
    <row r="4251" spans="1:26" ht="12.75" x14ac:dyDescent="0.35">
      <c r="A425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4251" s="336" t="str">
        <f>IF(All_Opps[[#This Row],[WeekMod]]&lt;&gt;"",CONCATENATE(All_Opps[[#This Row],[Opp Year]],"-",TEXT(All_Opps[[#This Row],[WeekMod]],"00#")),"")</f>
        <v>2026-066</v>
      </c>
      <c r="C425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4251" s="336" t="str">
        <f>CONCATENATE(All_Opps[[#This Row],[Opp Year]],"-",TEXT(All_Opps[[#This Row],[Week]],"00#"))</f>
        <v>2026-066</v>
      </c>
      <c r="E4251" s="336">
        <f>IFERROR(VALUE(RIGHT(All_Opps[[#This Row],[Opportunity Name]],2)),"")</f>
        <v>6</v>
      </c>
      <c r="F4251" s="336">
        <f>IFERROR(("20"&amp;LEFT(All_Opps[[#This Row],[Opportunity Name]],2))*1,"")</f>
        <v>2026</v>
      </c>
      <c r="G4251" s="336" t="str">
        <f>MID(All_Opps[[#This Row],[Opportunity Name]],3,2)</f>
        <v>08</v>
      </c>
      <c r="H4251" s="336" t="str">
        <f>LEFT(All_Opps[[#This Row],[Opportunity Name]],7)</f>
        <v>2608 Mo</v>
      </c>
      <c r="I4251" s="336" t="str" cm="1">
        <f t="array" ref="I42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51" s="336" t="str">
        <f>YEAR(All_Opps[[#This Row],[Close_Date]])&amp;"-"&amp;TEXT(MONTH(All_Opps[[#This Row],[Close_Date]]),"00")</f>
        <v>2026-04</v>
      </c>
      <c r="K4251" s="337">
        <f>All_Opps[[#This Row],[Created Date2]]*1</f>
        <v>46095</v>
      </c>
      <c r="L4251" s="338">
        <f>YEAR(All_Opps[[#This Row],[Created_Date]])</f>
        <v>2026</v>
      </c>
      <c r="M4251" s="339">
        <f>WEEKNUM(All_Opps[[#This Row],[Created_Date]],16)</f>
        <v>12</v>
      </c>
      <c r="N4251" s="337">
        <f>All_Opps[[#This Row],[Close Date]]*1</f>
        <v>46113</v>
      </c>
      <c r="O4251" s="340">
        <f>YEAR(All_Opps[[#This Row],[Close_Date]])</f>
        <v>2026</v>
      </c>
      <c r="P4251" s="338">
        <f>MONTH(All_Opps[[#This Row],[Close Date]])</f>
        <v>4</v>
      </c>
      <c r="Q4251" s="336">
        <f>WEEKNUM(All_Opps[[#This Row],[Close Date]],1)</f>
        <v>14</v>
      </c>
      <c r="R4251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51" s="110" t="s">
        <v>8812</v>
      </c>
      <c r="T4251" s="110" t="s">
        <v>8813</v>
      </c>
      <c r="U4251" s="111">
        <v>46113</v>
      </c>
      <c r="V4251" s="380" t="s">
        <v>18</v>
      </c>
      <c r="W4251" s="112">
        <v>330994</v>
      </c>
      <c r="X4251" s="110" t="s">
        <v>11</v>
      </c>
      <c r="Y4251" s="110" t="s">
        <v>328</v>
      </c>
      <c r="Z4251" s="111">
        <v>46095</v>
      </c>
    </row>
    <row r="4252" spans="1:26" ht="12.75" x14ac:dyDescent="0.35">
      <c r="A425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4252" s="336" t="str">
        <f>IF(All_Opps[[#This Row],[WeekMod]]&lt;&gt;"",CONCATENATE(All_Opps[[#This Row],[Opp Year]],"-",TEXT(All_Opps[[#This Row],[WeekMod]],"00#")),"")</f>
        <v>2026-060</v>
      </c>
      <c r="C425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4252" s="336" t="str">
        <f>CONCATENATE(All_Opps[[#This Row],[Opp Year]],"-",TEXT(All_Opps[[#This Row],[Week]],"00#"))</f>
        <v>2026-060</v>
      </c>
      <c r="E4252" s="336">
        <f>IFERROR(VALUE(RIGHT(All_Opps[[#This Row],[Opportunity Name]],2)),"")</f>
        <v>2</v>
      </c>
      <c r="F4252" s="336">
        <f>IFERROR(("20"&amp;LEFT(All_Opps[[#This Row],[Opportunity Name]],2))*1,"")</f>
        <v>2026</v>
      </c>
      <c r="G4252" s="336" t="str">
        <f>MID(All_Opps[[#This Row],[Opportunity Name]],3,2)</f>
        <v>08</v>
      </c>
      <c r="H4252" s="336" t="str">
        <f>LEFT(All_Opps[[#This Row],[Opportunity Name]],7)</f>
        <v>2608-19</v>
      </c>
      <c r="I4252" s="336" t="str" cm="1">
        <f t="array" ref="I42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52" s="336" t="str">
        <f>YEAR(All_Opps[[#This Row],[Close_Date]])&amp;"-"&amp;TEXT(MONTH(All_Opps[[#This Row],[Close_Date]]),"00")</f>
        <v>2026-02</v>
      </c>
      <c r="K4252" s="337">
        <f>All_Opps[[#This Row],[Created Date2]]*1</f>
        <v>46060</v>
      </c>
      <c r="L4252" s="338">
        <f>YEAR(All_Opps[[#This Row],[Created_Date]])</f>
        <v>2026</v>
      </c>
      <c r="M4252" s="339">
        <f>WEEKNUM(All_Opps[[#This Row],[Created_Date]],16)</f>
        <v>7</v>
      </c>
      <c r="N4252" s="337">
        <f>All_Opps[[#This Row],[Close Date]]*1</f>
        <v>46070</v>
      </c>
      <c r="O4252" s="340">
        <f>YEAR(All_Opps[[#This Row],[Close_Date]])</f>
        <v>2026</v>
      </c>
      <c r="P4252" s="338">
        <f>MONTH(All_Opps[[#This Row],[Close Date]])</f>
        <v>2</v>
      </c>
      <c r="Q4252" s="336">
        <f>WEEKNUM(All_Opps[[#This Row],[Close Date]],1)</f>
        <v>8</v>
      </c>
      <c r="R4252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175</v>
      </c>
      <c r="S4252" s="110" t="s">
        <v>8814</v>
      </c>
      <c r="T4252" s="110" t="s">
        <v>8815</v>
      </c>
      <c r="U4252" s="111">
        <v>46070</v>
      </c>
      <c r="V4252" s="380" t="s">
        <v>19</v>
      </c>
      <c r="W4252" s="112">
        <v>45101</v>
      </c>
      <c r="X4252" s="110" t="s">
        <v>27</v>
      </c>
      <c r="Y4252" s="110" t="s">
        <v>1285</v>
      </c>
      <c r="Z4252" s="111">
        <v>46060</v>
      </c>
    </row>
    <row r="4253" spans="1:26" ht="12.75" x14ac:dyDescent="0.35">
      <c r="A4253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</v>
      </c>
      <c r="B4253" s="336" t="str">
        <f>IF(All_Opps[[#This Row],[WeekMod]]&lt;&gt;"",CONCATENATE(All_Opps[[#This Row],[Opp Year]],"-",TEXT(All_Opps[[#This Row],[WeekMod]],"00#")),"")</f>
        <v>2027-009</v>
      </c>
      <c r="C425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</v>
      </c>
      <c r="D4253" s="336" t="str">
        <f>CONCATENATE(All_Opps[[#This Row],[Opp Year]],"-",TEXT(All_Opps[[#This Row],[Week]],"00#"))</f>
        <v>2027-009</v>
      </c>
      <c r="E4253" s="336">
        <f>IFERROR(VALUE(RIGHT(All_Opps[[#This Row],[Opportunity Name]],2)),"")</f>
        <v>2</v>
      </c>
      <c r="F4253" s="336">
        <f>IFERROR(("20"&amp;LEFT(All_Opps[[#This Row],[Opportunity Name]],2))*1,"")</f>
        <v>2027</v>
      </c>
      <c r="G4253" s="336" t="str">
        <f>MID(All_Opps[[#This Row],[Opportunity Name]],3,2)</f>
        <v>07</v>
      </c>
      <c r="H4253" s="336" t="str">
        <f>LEFT(All_Opps[[#This Row],[Opportunity Name]],7)</f>
        <v>2707-02</v>
      </c>
      <c r="I4253" s="336" t="str" cm="1">
        <f t="array" ref="I42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53" s="336" t="str">
        <f>YEAR(All_Opps[[#This Row],[Close_Date]])&amp;"-"&amp;TEXT(MONTH(All_Opps[[#This Row],[Close_Date]]),"00")</f>
        <v>2026-02</v>
      </c>
      <c r="K4253" s="337">
        <f>All_Opps[[#This Row],[Created Date2]]*1</f>
        <v>46074</v>
      </c>
      <c r="L4253" s="338">
        <f>YEAR(All_Opps[[#This Row],[Created_Date]])</f>
        <v>2026</v>
      </c>
      <c r="M4253" s="339">
        <f>WEEKNUM(All_Opps[[#This Row],[Created_Date]],16)</f>
        <v>9</v>
      </c>
      <c r="N4253" s="337">
        <f>All_Opps[[#This Row],[Close Date]]*1</f>
        <v>46081</v>
      </c>
      <c r="O4253" s="340">
        <f>YEAR(All_Opps[[#This Row],[Close_Date]])</f>
        <v>2026</v>
      </c>
      <c r="P4253" s="338">
        <f>MONTH(All_Opps[[#This Row],[Close Date]])</f>
        <v>2</v>
      </c>
      <c r="Q4253" s="336">
        <f>WEEKNUM(All_Opps[[#This Row],[Close Date]],1)</f>
        <v>9</v>
      </c>
      <c r="R4253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495</v>
      </c>
      <c r="S4253" s="110" t="s">
        <v>8816</v>
      </c>
      <c r="T4253" s="110" t="s">
        <v>8817</v>
      </c>
      <c r="U4253" s="111">
        <v>46081</v>
      </c>
      <c r="V4253" s="380" t="s">
        <v>19</v>
      </c>
      <c r="W4253" s="112">
        <v>91442</v>
      </c>
      <c r="X4253" s="110" t="s">
        <v>15</v>
      </c>
      <c r="Y4253" s="110" t="s">
        <v>1285</v>
      </c>
      <c r="Z4253" s="111">
        <v>46074</v>
      </c>
    </row>
    <row r="4254" spans="1:26" ht="12.75" x14ac:dyDescent="0.35">
      <c r="A425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4254" s="336" t="str">
        <f>IF(All_Opps[[#This Row],[WeekMod]]&lt;&gt;"",CONCATENATE(All_Opps[[#This Row],[Opp Year]],"-",TEXT(All_Opps[[#This Row],[WeekMod]],"00#")),"")</f>
        <v>2026-059</v>
      </c>
      <c r="C425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4254" s="336" t="str">
        <f>CONCATENATE(All_Opps[[#This Row],[Opp Year]],"-",TEXT(All_Opps[[#This Row],[Week]],"00#"))</f>
        <v>2026-059</v>
      </c>
      <c r="E4254" s="336">
        <f>IFERROR(VALUE(RIGHT(All_Opps[[#This Row],[Opportunity Name]],2)),"")</f>
        <v>2</v>
      </c>
      <c r="F4254" s="336">
        <f>IFERROR(("20"&amp;LEFT(All_Opps[[#This Row],[Opportunity Name]],2))*1,"")</f>
        <v>2026</v>
      </c>
      <c r="G4254" s="336" t="str">
        <f>MID(All_Opps[[#This Row],[Opportunity Name]],3,2)</f>
        <v>11</v>
      </c>
      <c r="H4254" s="336" t="str">
        <f>LEFT(All_Opps[[#This Row],[Opportunity Name]],7)</f>
        <v>2611-05</v>
      </c>
      <c r="I4254" s="336" t="str" cm="1">
        <f t="array" ref="I42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54" s="336" t="str">
        <f>YEAR(All_Opps[[#This Row],[Close_Date]])&amp;"-"&amp;TEXT(MONTH(All_Opps[[#This Row],[Close_Date]]),"00")</f>
        <v>2026-02</v>
      </c>
      <c r="K4254" s="337">
        <f>All_Opps[[#This Row],[Created Date2]]*1</f>
        <v>46056</v>
      </c>
      <c r="L4254" s="338">
        <f>YEAR(All_Opps[[#This Row],[Created_Date]])</f>
        <v>2026</v>
      </c>
      <c r="M4254" s="339">
        <f>WEEKNUM(All_Opps[[#This Row],[Created_Date]],16)</f>
        <v>6</v>
      </c>
      <c r="N4254" s="337">
        <f>All_Opps[[#This Row],[Close Date]]*1</f>
        <v>46062</v>
      </c>
      <c r="O4254" s="340">
        <f>YEAR(All_Opps[[#This Row],[Close_Date]])</f>
        <v>2026</v>
      </c>
      <c r="P4254" s="338">
        <f>MONTH(All_Opps[[#This Row],[Close Date]])</f>
        <v>2</v>
      </c>
      <c r="Q4254" s="336">
        <f>WEEKNUM(All_Opps[[#This Row],[Close Date]],1)</f>
        <v>7</v>
      </c>
      <c r="R4254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271</v>
      </c>
      <c r="S4254" s="110" t="s">
        <v>8818</v>
      </c>
      <c r="T4254" s="110" t="s">
        <v>8819</v>
      </c>
      <c r="U4254" s="111">
        <v>46062</v>
      </c>
      <c r="V4254" s="380" t="s">
        <v>19</v>
      </c>
      <c r="W4254" s="112">
        <v>40402</v>
      </c>
      <c r="X4254" s="110" t="s">
        <v>161</v>
      </c>
      <c r="Y4254" s="110" t="s">
        <v>7108</v>
      </c>
      <c r="Z4254" s="111">
        <v>46056</v>
      </c>
    </row>
    <row r="4255" spans="1:26" ht="12.75" x14ac:dyDescent="0.35">
      <c r="A425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4255" s="336" t="str">
        <f>IF(All_Opps[[#This Row],[WeekMod]]&lt;&gt;"",CONCATENATE(All_Opps[[#This Row],[Opp Year]],"-",TEXT(All_Opps[[#This Row],[WeekMod]],"00#")),"")</f>
        <v>2026-061</v>
      </c>
      <c r="C425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4255" s="336" t="str">
        <f>CONCATENATE(All_Opps[[#This Row],[Opp Year]],"-",TEXT(All_Opps[[#This Row],[Week]],"00#"))</f>
        <v>2026-061</v>
      </c>
      <c r="E4255" s="336">
        <f>IFERROR(VALUE(RIGHT(All_Opps[[#This Row],[Opportunity Name]],2)),"")</f>
        <v>1</v>
      </c>
      <c r="F4255" s="336">
        <f>IFERROR(("20"&amp;LEFT(All_Opps[[#This Row],[Opportunity Name]],2))*1,"")</f>
        <v>2026</v>
      </c>
      <c r="G4255" s="336" t="str">
        <f>MID(All_Opps[[#This Row],[Opportunity Name]],3,2)</f>
        <v>08</v>
      </c>
      <c r="H4255" s="336" t="str">
        <f>LEFT(All_Opps[[#This Row],[Opportunity Name]],7)</f>
        <v>2608-20</v>
      </c>
      <c r="I4255" s="336" t="str" cm="1">
        <f t="array" ref="I42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55" s="336" t="str">
        <f>YEAR(All_Opps[[#This Row],[Close_Date]])&amp;"-"&amp;TEXT(MONTH(All_Opps[[#This Row],[Close_Date]]),"00")</f>
        <v>2026-02</v>
      </c>
      <c r="K4255" s="337">
        <f>All_Opps[[#This Row],[Created Date2]]*1</f>
        <v>46078</v>
      </c>
      <c r="L4255" s="338">
        <f>YEAR(All_Opps[[#This Row],[Created_Date]])</f>
        <v>2026</v>
      </c>
      <c r="M4255" s="339">
        <f>WEEKNUM(All_Opps[[#This Row],[Created_Date]],16)</f>
        <v>9</v>
      </c>
      <c r="N4255" s="337">
        <f>All_Opps[[#This Row],[Close Date]]*1</f>
        <v>46078</v>
      </c>
      <c r="O4255" s="340">
        <f>YEAR(All_Opps[[#This Row],[Close_Date]])</f>
        <v>2026</v>
      </c>
      <c r="P4255" s="338">
        <f>MONTH(All_Opps[[#This Row],[Close Date]])</f>
        <v>2</v>
      </c>
      <c r="Q4255" s="336">
        <f>WEEKNUM(All_Opps[[#This Row],[Close Date]],1)</f>
        <v>9</v>
      </c>
      <c r="R4255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157</v>
      </c>
      <c r="S4255" s="110" t="s">
        <v>8820</v>
      </c>
      <c r="T4255" s="110" t="s">
        <v>8821</v>
      </c>
      <c r="U4255" s="111">
        <v>46078</v>
      </c>
      <c r="V4255" s="380" t="s">
        <v>19</v>
      </c>
      <c r="W4255" s="112">
        <v>25146</v>
      </c>
      <c r="X4255" s="110" t="s">
        <v>175</v>
      </c>
      <c r="Y4255" s="110" t="s">
        <v>7108</v>
      </c>
      <c r="Z4255" s="111">
        <v>46078</v>
      </c>
    </row>
    <row r="4256" spans="1:26" ht="12.75" x14ac:dyDescent="0.35">
      <c r="A4256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4256" s="336" t="str">
        <f>IF(All_Opps[[#This Row],[WeekMod]]&lt;&gt;"",CONCATENATE(All_Opps[[#This Row],[Opp Year]],"-",TEXT(All_Opps[[#This Row],[WeekMod]],"00#")),"")</f>
        <v>2026-059</v>
      </c>
      <c r="C425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4256" s="336" t="str">
        <f>CONCATENATE(All_Opps[[#This Row],[Opp Year]],"-",TEXT(All_Opps[[#This Row],[Week]],"00#"))</f>
        <v>2026-059</v>
      </c>
      <c r="E4256" s="336">
        <f>IFERROR(VALUE(RIGHT(All_Opps[[#This Row],[Opportunity Name]],2)),"")</f>
        <v>1</v>
      </c>
      <c r="F4256" s="336">
        <f>IFERROR(("20"&amp;LEFT(All_Opps[[#This Row],[Opportunity Name]],2))*1,"")</f>
        <v>2026</v>
      </c>
      <c r="G4256" s="336" t="str">
        <f>MID(All_Opps[[#This Row],[Opportunity Name]],3,2)</f>
        <v>12</v>
      </c>
      <c r="H4256" s="336" t="str">
        <f>LEFT(All_Opps[[#This Row],[Opportunity Name]],7)</f>
        <v>2612 Va</v>
      </c>
      <c r="I4256" s="336" t="str" cm="1">
        <f t="array" ref="I42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56" s="336" t="str">
        <f>YEAR(All_Opps[[#This Row],[Close_Date]])&amp;"-"&amp;TEXT(MONTH(All_Opps[[#This Row],[Close_Date]]),"00")</f>
        <v>2026-02</v>
      </c>
      <c r="K4256" s="337">
        <f>All_Opps[[#This Row],[Created Date2]]*1</f>
        <v>46057</v>
      </c>
      <c r="L4256" s="338">
        <f>YEAR(All_Opps[[#This Row],[Created_Date]])</f>
        <v>2026</v>
      </c>
      <c r="M4256" s="339">
        <f>WEEKNUM(All_Opps[[#This Row],[Created_Date]],16)</f>
        <v>6</v>
      </c>
      <c r="N4256" s="337">
        <f>All_Opps[[#This Row],[Close Date]]*1</f>
        <v>46067</v>
      </c>
      <c r="O4256" s="340">
        <f>YEAR(All_Opps[[#This Row],[Close_Date]])</f>
        <v>2026</v>
      </c>
      <c r="P4256" s="338">
        <f>MONTH(All_Opps[[#This Row],[Close Date]])</f>
        <v>2</v>
      </c>
      <c r="Q4256" s="336">
        <f>WEEKNUM(All_Opps[[#This Row],[Close Date]],1)</f>
        <v>7</v>
      </c>
      <c r="R4256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56" s="110" t="s">
        <v>8822</v>
      </c>
      <c r="T4256" s="110" t="s">
        <v>8823</v>
      </c>
      <c r="U4256" s="111">
        <v>46067</v>
      </c>
      <c r="V4256" s="380" t="s">
        <v>18</v>
      </c>
      <c r="W4256" s="112">
        <v>26872</v>
      </c>
      <c r="X4256" s="110" t="s">
        <v>181</v>
      </c>
      <c r="Y4256" s="110" t="s">
        <v>328</v>
      </c>
      <c r="Z4256" s="111">
        <v>46057</v>
      </c>
    </row>
    <row r="4257" spans="1:26" ht="12.75" x14ac:dyDescent="0.35">
      <c r="A4257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4257" s="336" t="str">
        <f>IF(All_Opps[[#This Row],[WeekMod]]&lt;&gt;"",CONCATENATE(All_Opps[[#This Row],[Opp Year]],"-",TEXT(All_Opps[[#This Row],[WeekMod]],"00#")),"")</f>
        <v>2026-063</v>
      </c>
      <c r="C425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4257" s="336" t="str">
        <f>CONCATENATE(All_Opps[[#This Row],[Opp Year]],"-",TEXT(All_Opps[[#This Row],[Week]],"00#"))</f>
        <v>2026-063</v>
      </c>
      <c r="E4257" s="336">
        <f>IFERROR(VALUE(RIGHT(All_Opps[[#This Row],[Opportunity Name]],2)),"")</f>
        <v>9</v>
      </c>
      <c r="F4257" s="336">
        <f>IFERROR(("20"&amp;LEFT(All_Opps[[#This Row],[Opportunity Name]],2))*1,"")</f>
        <v>2026</v>
      </c>
      <c r="G4257" s="336" t="str">
        <f>MID(All_Opps[[#This Row],[Opportunity Name]],3,2)</f>
        <v>11</v>
      </c>
      <c r="H4257" s="336" t="str">
        <f>LEFT(All_Opps[[#This Row],[Opportunity Name]],7)</f>
        <v>2611-04</v>
      </c>
      <c r="I4257" s="336" t="str" cm="1">
        <f t="array" ref="I42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57" s="336" t="str">
        <f>YEAR(All_Opps[[#This Row],[Close_Date]])&amp;"-"&amp;TEXT(MONTH(All_Opps[[#This Row],[Close_Date]]),"00")</f>
        <v>2026-03</v>
      </c>
      <c r="K4257" s="337">
        <f>All_Opps[[#This Row],[Created Date2]]*1</f>
        <v>46084</v>
      </c>
      <c r="L4257" s="338">
        <f>YEAR(All_Opps[[#This Row],[Created_Date]])</f>
        <v>2026</v>
      </c>
      <c r="M4257" s="339">
        <f>WEEKNUM(All_Opps[[#This Row],[Created_Date]],16)</f>
        <v>10</v>
      </c>
      <c r="N4257" s="337">
        <f>All_Opps[[#This Row],[Close Date]]*1</f>
        <v>46091</v>
      </c>
      <c r="O4257" s="340">
        <f>YEAR(All_Opps[[#This Row],[Close_Date]])</f>
        <v>2026</v>
      </c>
      <c r="P4257" s="338">
        <f>MONTH(All_Opps[[#This Row],[Close Date]])</f>
        <v>3</v>
      </c>
      <c r="Q4257" s="336">
        <f>WEEKNUM(All_Opps[[#This Row],[Close Date]],1)</f>
        <v>11</v>
      </c>
      <c r="R4257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243</v>
      </c>
      <c r="S4257" s="110" t="s">
        <v>8824</v>
      </c>
      <c r="T4257" s="110" t="s">
        <v>8825</v>
      </c>
      <c r="U4257" s="111">
        <v>46091</v>
      </c>
      <c r="V4257" s="380" t="s">
        <v>19</v>
      </c>
      <c r="W4257" s="112">
        <v>550497</v>
      </c>
      <c r="X4257" s="110" t="s">
        <v>15</v>
      </c>
      <c r="Y4257" s="110" t="s">
        <v>328</v>
      </c>
      <c r="Z4257" s="111">
        <v>46084</v>
      </c>
    </row>
    <row r="4258" spans="1:26" ht="12.75" x14ac:dyDescent="0.35">
      <c r="A4258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4258" s="336" t="str">
        <f>IF(All_Opps[[#This Row],[WeekMod]]&lt;&gt;"",CONCATENATE(All_Opps[[#This Row],[Opp Year]],"-",TEXT(All_Opps[[#This Row],[WeekMod]],"00#")),"")</f>
        <v>2026-061</v>
      </c>
      <c r="C425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4258" s="336" t="str">
        <f>CONCATENATE(All_Opps[[#This Row],[Opp Year]],"-",TEXT(All_Opps[[#This Row],[Week]],"00#"))</f>
        <v>2026-061</v>
      </c>
      <c r="E4258" s="336">
        <f>IFERROR(VALUE(RIGHT(All_Opps[[#This Row],[Opportunity Name]],2)),"")</f>
        <v>2</v>
      </c>
      <c r="F4258" s="336">
        <f>IFERROR(("20"&amp;LEFT(All_Opps[[#This Row],[Opportunity Name]],2))*1,"")</f>
        <v>2026</v>
      </c>
      <c r="G4258" s="336" t="str">
        <f>MID(All_Opps[[#This Row],[Opportunity Name]],3,2)</f>
        <v>03</v>
      </c>
      <c r="H4258" s="336" t="str">
        <f>LEFT(All_Opps[[#This Row],[Opportunity Name]],7)</f>
        <v>2603-01</v>
      </c>
      <c r="I4258" s="336" t="str" cm="1">
        <f t="array" ref="I42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58" s="336" t="str">
        <f>YEAR(All_Opps[[#This Row],[Close_Date]])&amp;"-"&amp;TEXT(MONTH(All_Opps[[#This Row],[Close_Date]]),"00")</f>
        <v>2026-02</v>
      </c>
      <c r="K4258" s="337">
        <f>All_Opps[[#This Row],[Created Date2]]*1</f>
        <v>46078</v>
      </c>
      <c r="L4258" s="338">
        <f>YEAR(All_Opps[[#This Row],[Created_Date]])</f>
        <v>2026</v>
      </c>
      <c r="M4258" s="339">
        <f>WEEKNUM(All_Opps[[#This Row],[Created_Date]],16)</f>
        <v>9</v>
      </c>
      <c r="N4258" s="337">
        <f>All_Opps[[#This Row],[Close Date]]*1</f>
        <v>46078</v>
      </c>
      <c r="O4258" s="340">
        <f>YEAR(All_Opps[[#This Row],[Close_Date]])</f>
        <v>2026</v>
      </c>
      <c r="P4258" s="338">
        <f>MONTH(All_Opps[[#This Row],[Close Date]])</f>
        <v>2</v>
      </c>
      <c r="Q4258" s="336">
        <f>WEEKNUM(All_Opps[[#This Row],[Close Date]],1)</f>
        <v>9</v>
      </c>
      <c r="R4258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</v>
      </c>
      <c r="S4258" s="110" t="s">
        <v>8826</v>
      </c>
      <c r="T4258" s="110" t="s">
        <v>8827</v>
      </c>
      <c r="U4258" s="111">
        <v>46078</v>
      </c>
      <c r="V4258" s="380" t="s">
        <v>19</v>
      </c>
      <c r="W4258" s="112">
        <v>3275</v>
      </c>
      <c r="X4258" s="110" t="s">
        <v>5</v>
      </c>
      <c r="Y4258" s="110" t="s">
        <v>328</v>
      </c>
      <c r="Z4258" s="111">
        <v>46078</v>
      </c>
    </row>
    <row r="4259" spans="1:26" ht="12.75" x14ac:dyDescent="0.35">
      <c r="A4259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11</v>
      </c>
      <c r="B4259" s="336" t="str">
        <f>IF(All_Opps[[#This Row],[WeekMod]]&lt;&gt;"",CONCATENATE(All_Opps[[#This Row],[Opp Year]],"-",TEXT(All_Opps[[#This Row],[WeekMod]],"00#")),"")</f>
        <v>2027-011</v>
      </c>
      <c r="C425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11</v>
      </c>
      <c r="D4259" s="336" t="str">
        <f>CONCATENATE(All_Opps[[#This Row],[Opp Year]],"-",TEXT(All_Opps[[#This Row],[Week]],"00#"))</f>
        <v>2027-011</v>
      </c>
      <c r="E4259" s="336">
        <f>IFERROR(VALUE(RIGHT(All_Opps[[#This Row],[Opportunity Name]],2)),"")</f>
        <v>2</v>
      </c>
      <c r="F4259" s="336">
        <f>IFERROR(("20"&amp;LEFT(All_Opps[[#This Row],[Opportunity Name]],2))*1,"")</f>
        <v>2027</v>
      </c>
      <c r="G4259" s="336" t="str">
        <f>MID(All_Opps[[#This Row],[Opportunity Name]],3,2)</f>
        <v>09</v>
      </c>
      <c r="H4259" s="336" t="str">
        <f>LEFT(All_Opps[[#This Row],[Opportunity Name]],7)</f>
        <v>2709-02</v>
      </c>
      <c r="I4259" s="336" t="str" cm="1">
        <f t="array" ref="I42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59" s="336" t="str">
        <f>YEAR(All_Opps[[#This Row],[Close_Date]])&amp;"-"&amp;TEXT(MONTH(All_Opps[[#This Row],[Close_Date]]),"00")</f>
        <v>2026-03</v>
      </c>
      <c r="K4259" s="337">
        <f>All_Opps[[#This Row],[Created Date2]]*1</f>
        <v>46094</v>
      </c>
      <c r="L4259" s="338">
        <f>YEAR(All_Opps[[#This Row],[Created_Date]])</f>
        <v>2026</v>
      </c>
      <c r="M4259" s="339">
        <f>WEEKNUM(All_Opps[[#This Row],[Created_Date]],16)</f>
        <v>11</v>
      </c>
      <c r="N4259" s="337">
        <f>All_Opps[[#This Row],[Close Date]]*1</f>
        <v>46094</v>
      </c>
      <c r="O4259" s="340">
        <f>YEAR(All_Opps[[#This Row],[Close_Date]])</f>
        <v>2026</v>
      </c>
      <c r="P4259" s="338">
        <f>MONTH(All_Opps[[#This Row],[Close Date]])</f>
        <v>3</v>
      </c>
      <c r="Q4259" s="336">
        <f>WEEKNUM(All_Opps[[#This Row],[Close Date]],1)</f>
        <v>11</v>
      </c>
      <c r="R4259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537</v>
      </c>
      <c r="S4259" s="110" t="s">
        <v>8828</v>
      </c>
      <c r="T4259" s="110" t="s">
        <v>8829</v>
      </c>
      <c r="U4259" s="111">
        <v>46094</v>
      </c>
      <c r="V4259" s="380" t="s">
        <v>19</v>
      </c>
      <c r="W4259" s="112">
        <v>40492</v>
      </c>
      <c r="X4259" s="110" t="s">
        <v>13</v>
      </c>
      <c r="Y4259" s="110" t="s">
        <v>1285</v>
      </c>
      <c r="Z4259" s="111">
        <v>46094</v>
      </c>
    </row>
    <row r="4260" spans="1:26" ht="12.75" x14ac:dyDescent="0.35">
      <c r="A426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4260" s="336" t="str">
        <f>IF(All_Opps[[#This Row],[WeekMod]]&lt;&gt;"",CONCATENATE(All_Opps[[#This Row],[Opp Year]],"-",TEXT(All_Opps[[#This Row],[WeekMod]],"00#")),"")</f>
        <v>2026-066</v>
      </c>
      <c r="C426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4260" s="336" t="str">
        <f>CONCATENATE(All_Opps[[#This Row],[Opp Year]],"-",TEXT(All_Opps[[#This Row],[Week]],"00#"))</f>
        <v>2026-066</v>
      </c>
      <c r="E4260" s="336">
        <f>IFERROR(VALUE(RIGHT(All_Opps[[#This Row],[Opportunity Name]],2)),"")</f>
        <v>2</v>
      </c>
      <c r="F4260" s="336">
        <f>IFERROR(("20"&amp;LEFT(All_Opps[[#This Row],[Opportunity Name]],2))*1,"")</f>
        <v>2026</v>
      </c>
      <c r="G4260" s="336" t="str">
        <f>MID(All_Opps[[#This Row],[Opportunity Name]],3,2)</f>
        <v>06</v>
      </c>
      <c r="H4260" s="336" t="str">
        <f>LEFT(All_Opps[[#This Row],[Opportunity Name]],7)</f>
        <v>2606-21</v>
      </c>
      <c r="I4260" s="336" t="str" cm="1">
        <f t="array" ref="I42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60" s="336" t="str">
        <f>YEAR(All_Opps[[#This Row],[Close_Date]])&amp;"-"&amp;TEXT(MONTH(All_Opps[[#This Row],[Close_Date]]),"00")</f>
        <v>2026-04</v>
      </c>
      <c r="K4260" s="337">
        <f>All_Opps[[#This Row],[Created Date2]]*1</f>
        <v>46099</v>
      </c>
      <c r="L4260" s="338">
        <f>YEAR(All_Opps[[#This Row],[Created_Date]])</f>
        <v>2026</v>
      </c>
      <c r="M4260" s="339">
        <f>WEEKNUM(All_Opps[[#This Row],[Created_Date]],16)</f>
        <v>12</v>
      </c>
      <c r="N4260" s="337">
        <f>All_Opps[[#This Row],[Close Date]]*1</f>
        <v>46113</v>
      </c>
      <c r="O4260" s="340">
        <f>YEAR(All_Opps[[#This Row],[Close_Date]])</f>
        <v>2026</v>
      </c>
      <c r="P4260" s="338">
        <f>MONTH(All_Opps[[#This Row],[Close Date]])</f>
        <v>4</v>
      </c>
      <c r="Q4260" s="336">
        <f>WEEKNUM(All_Opps[[#This Row],[Close Date]],1)</f>
        <v>14</v>
      </c>
      <c r="R4260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75</v>
      </c>
      <c r="S4260" s="110" t="s">
        <v>8830</v>
      </c>
      <c r="T4260" s="110" t="s">
        <v>8831</v>
      </c>
      <c r="U4260" s="111">
        <v>46113</v>
      </c>
      <c r="V4260" s="380" t="s">
        <v>19</v>
      </c>
      <c r="W4260" s="112">
        <v>233144</v>
      </c>
      <c r="X4260" s="110" t="s">
        <v>13</v>
      </c>
      <c r="Y4260" s="110" t="s">
        <v>328</v>
      </c>
      <c r="Z4260" s="111">
        <v>46099</v>
      </c>
    </row>
    <row r="4261" spans="1:26" ht="12.75" x14ac:dyDescent="0.35">
      <c r="A426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12</v>
      </c>
      <c r="B4261" s="336" t="str">
        <f>IF(All_Opps[[#This Row],[WeekMod]]&lt;&gt;"",CONCATENATE(All_Opps[[#This Row],[Opp Year]],"-",TEXT(All_Opps[[#This Row],[WeekMod]],"00#")),"")</f>
        <v>2027-012</v>
      </c>
      <c r="C426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12</v>
      </c>
      <c r="D4261" s="336" t="str">
        <f>CONCATENATE(All_Opps[[#This Row],[Opp Year]],"-",TEXT(All_Opps[[#This Row],[Week]],"00#"))</f>
        <v>2027-012</v>
      </c>
      <c r="E4261" s="336">
        <f>IFERROR(VALUE(RIGHT(All_Opps[[#This Row],[Opportunity Name]],2)),"")</f>
        <v>6</v>
      </c>
      <c r="F4261" s="336">
        <f>IFERROR(("20"&amp;LEFT(All_Opps[[#This Row],[Opportunity Name]],2))*1,"")</f>
        <v>2027</v>
      </c>
      <c r="G4261" s="336" t="str">
        <f>MID(All_Opps[[#This Row],[Opportunity Name]],3,2)</f>
        <v>06</v>
      </c>
      <c r="H4261" s="336" t="str">
        <f>LEFT(All_Opps[[#This Row],[Opportunity Name]],7)</f>
        <v>2706 Ya</v>
      </c>
      <c r="I4261" s="336" t="str" cm="1">
        <f t="array" ref="I42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61" s="336" t="str">
        <f>YEAR(All_Opps[[#This Row],[Close_Date]])&amp;"-"&amp;TEXT(MONTH(All_Opps[[#This Row],[Close_Date]]),"00")</f>
        <v>2026-03</v>
      </c>
      <c r="K4261" s="337">
        <f>All_Opps[[#This Row],[Created Date2]]*1</f>
        <v>46092</v>
      </c>
      <c r="L4261" s="338">
        <f>YEAR(All_Opps[[#This Row],[Created_Date]])</f>
        <v>2026</v>
      </c>
      <c r="M4261" s="339">
        <f>WEEKNUM(All_Opps[[#This Row],[Created_Date]],16)</f>
        <v>11</v>
      </c>
      <c r="N4261" s="337">
        <f>All_Opps[[#This Row],[Close Date]]*1</f>
        <v>46101</v>
      </c>
      <c r="O4261" s="340">
        <f>YEAR(All_Opps[[#This Row],[Close_Date]])</f>
        <v>2026</v>
      </c>
      <c r="P4261" s="338">
        <f>MONTH(All_Opps[[#This Row],[Close Date]])</f>
        <v>3</v>
      </c>
      <c r="Q4261" s="336">
        <f>WEEKNUM(All_Opps[[#This Row],[Close Date]],1)</f>
        <v>12</v>
      </c>
      <c r="R4261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61" s="110" t="s">
        <v>8832</v>
      </c>
      <c r="T4261" s="110" t="s">
        <v>8833</v>
      </c>
      <c r="U4261" s="111">
        <v>46101</v>
      </c>
      <c r="V4261" s="380" t="s">
        <v>18</v>
      </c>
      <c r="W4261" s="112">
        <v>180454</v>
      </c>
      <c r="X4261" s="110" t="s">
        <v>15</v>
      </c>
      <c r="Y4261" s="110" t="s">
        <v>1285</v>
      </c>
      <c r="Z4261" s="111">
        <v>46092</v>
      </c>
    </row>
    <row r="4262" spans="1:26" ht="12.75" x14ac:dyDescent="0.35">
      <c r="A426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4262" s="336" t="str">
        <f>IF(All_Opps[[#This Row],[WeekMod]]&lt;&gt;"",CONCATENATE(All_Opps[[#This Row],[Opp Year]],"-",TEXT(All_Opps[[#This Row],[WeekMod]],"00#")),"")</f>
        <v>2027-013</v>
      </c>
      <c r="C426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4262" s="336" t="str">
        <f>CONCATENATE(All_Opps[[#This Row],[Opp Year]],"-",TEXT(All_Opps[[#This Row],[Week]],"00#"))</f>
        <v>2027-013</v>
      </c>
      <c r="E4262" s="336">
        <f>IFERROR(VALUE(RIGHT(All_Opps[[#This Row],[Opportunity Name]],2)),"")</f>
        <v>1</v>
      </c>
      <c r="F4262" s="336">
        <f>IFERROR(("20"&amp;LEFT(All_Opps[[#This Row],[Opportunity Name]],2))*1,"")</f>
        <v>2027</v>
      </c>
      <c r="G4262" s="336" t="str">
        <f>MID(All_Opps[[#This Row],[Opportunity Name]],3,2)</f>
        <v>06</v>
      </c>
      <c r="H4262" s="336" t="str">
        <f>LEFT(All_Opps[[#This Row],[Opportunity Name]],7)</f>
        <v>2706-03</v>
      </c>
      <c r="I4262" s="336" t="str" cm="1">
        <f t="array" ref="I42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62" s="336" t="str">
        <f>YEAR(All_Opps[[#This Row],[Close_Date]])&amp;"-"&amp;TEXT(MONTH(All_Opps[[#This Row],[Close_Date]]),"00")</f>
        <v>2026-03</v>
      </c>
      <c r="K4262" s="337">
        <f>All_Opps[[#This Row],[Created Date2]]*1</f>
        <v>46102</v>
      </c>
      <c r="L4262" s="338">
        <f>YEAR(All_Opps[[#This Row],[Created_Date]])</f>
        <v>2026</v>
      </c>
      <c r="M4262" s="339">
        <f>WEEKNUM(All_Opps[[#This Row],[Created_Date]],16)</f>
        <v>13</v>
      </c>
      <c r="N4262" s="337">
        <f>All_Opps[[#This Row],[Close Date]]*1</f>
        <v>46106</v>
      </c>
      <c r="O4262" s="340">
        <f>YEAR(All_Opps[[#This Row],[Close_Date]])</f>
        <v>2026</v>
      </c>
      <c r="P4262" s="338">
        <f>MONTH(All_Opps[[#This Row],[Close Date]])</f>
        <v>3</v>
      </c>
      <c r="Q4262" s="336">
        <f>WEEKNUM(All_Opps[[#This Row],[Close Date]],1)</f>
        <v>13</v>
      </c>
      <c r="R4262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437</v>
      </c>
      <c r="S4262" s="110" t="s">
        <v>8834</v>
      </c>
      <c r="T4262" s="110" t="s">
        <v>8835</v>
      </c>
      <c r="U4262" s="111">
        <v>46106</v>
      </c>
      <c r="V4262" s="380" t="s">
        <v>19</v>
      </c>
      <c r="W4262" s="112">
        <v>22593</v>
      </c>
      <c r="X4262" s="110" t="s">
        <v>11</v>
      </c>
      <c r="Y4262" s="110" t="s">
        <v>1285</v>
      </c>
      <c r="Z4262" s="111">
        <v>46102</v>
      </c>
    </row>
    <row r="4263" spans="1:26" ht="12.75" x14ac:dyDescent="0.35">
      <c r="A4263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4263" s="336" t="str">
        <f>IF(All_Opps[[#This Row],[WeekMod]]&lt;&gt;"",CONCATENATE(All_Opps[[#This Row],[Opp Year]],"-",TEXT(All_Opps[[#This Row],[WeekMod]],"00#")),"")</f>
        <v>2026-061</v>
      </c>
      <c r="C426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4263" s="336" t="str">
        <f>CONCATENATE(All_Opps[[#This Row],[Opp Year]],"-",TEXT(All_Opps[[#This Row],[Week]],"00#"))</f>
        <v>2026-061</v>
      </c>
      <c r="E4263" s="336">
        <f>IFERROR(VALUE(RIGHT(All_Opps[[#This Row],[Opportunity Name]],2)),"")</f>
        <v>6</v>
      </c>
      <c r="F4263" s="336">
        <f>IFERROR(("20"&amp;LEFT(All_Opps[[#This Row],[Opportunity Name]],2))*1,"")</f>
        <v>2026</v>
      </c>
      <c r="G4263" s="336" t="str">
        <f>MID(All_Opps[[#This Row],[Opportunity Name]],3,2)</f>
        <v>06</v>
      </c>
      <c r="H4263" s="336" t="str">
        <f>LEFT(All_Opps[[#This Row],[Opportunity Name]],7)</f>
        <v>2606-22</v>
      </c>
      <c r="I4263" s="336" t="str" cm="1">
        <f t="array" ref="I42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63" s="336" t="str">
        <f>YEAR(All_Opps[[#This Row],[Close_Date]])&amp;"-"&amp;TEXT(MONTH(All_Opps[[#This Row],[Close_Date]]),"00")</f>
        <v>2026-02</v>
      </c>
      <c r="K4263" s="337">
        <f>All_Opps[[#This Row],[Created Date2]]*1</f>
        <v>46079</v>
      </c>
      <c r="L4263" s="338">
        <f>YEAR(All_Opps[[#This Row],[Created_Date]])</f>
        <v>2026</v>
      </c>
      <c r="M4263" s="339">
        <f>WEEKNUM(All_Opps[[#This Row],[Created_Date]],16)</f>
        <v>9</v>
      </c>
      <c r="N4263" s="337">
        <f>All_Opps[[#This Row],[Close Date]]*1</f>
        <v>46079</v>
      </c>
      <c r="O4263" s="340">
        <f>YEAR(All_Opps[[#This Row],[Close_Date]])</f>
        <v>2026</v>
      </c>
      <c r="P4263" s="338">
        <f>MONTH(All_Opps[[#This Row],[Close Date]])</f>
        <v>2</v>
      </c>
      <c r="Q4263" s="336">
        <f>WEEKNUM(All_Opps[[#This Row],[Close Date]],1)</f>
        <v>9</v>
      </c>
      <c r="R4263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95</v>
      </c>
      <c r="S4263" s="110" t="s">
        <v>8836</v>
      </c>
      <c r="T4263" s="110" t="s">
        <v>8837</v>
      </c>
      <c r="U4263" s="111">
        <v>46079</v>
      </c>
      <c r="V4263" s="380" t="s">
        <v>19</v>
      </c>
      <c r="W4263" s="112">
        <v>250351</v>
      </c>
      <c r="X4263" s="110" t="s">
        <v>6</v>
      </c>
      <c r="Y4263" s="110" t="s">
        <v>1285</v>
      </c>
      <c r="Z4263" s="111">
        <v>46079</v>
      </c>
    </row>
    <row r="4264" spans="1:26" ht="12.75" x14ac:dyDescent="0.35">
      <c r="A426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4264" s="336" t="str">
        <f>IF(All_Opps[[#This Row],[WeekMod]]&lt;&gt;"",CONCATENATE(All_Opps[[#This Row],[Opp Year]],"-",TEXT(All_Opps[[#This Row],[WeekMod]],"00#")),"")</f>
        <v>2026-059</v>
      </c>
      <c r="C426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4264" s="336" t="str">
        <f>CONCATENATE(All_Opps[[#This Row],[Opp Year]],"-",TEXT(All_Opps[[#This Row],[Week]],"00#"))</f>
        <v>2026-059</v>
      </c>
      <c r="E4264" s="336">
        <f>IFERROR(VALUE(RIGHT(All_Opps[[#This Row],[Opportunity Name]],2)),"")</f>
        <v>1</v>
      </c>
      <c r="F4264" s="336">
        <f>IFERROR(("20"&amp;LEFT(All_Opps[[#This Row],[Opportunity Name]],2))*1,"")</f>
        <v>2026</v>
      </c>
      <c r="G4264" s="336" t="str">
        <f>MID(All_Opps[[#This Row],[Opportunity Name]],3,2)</f>
        <v>05</v>
      </c>
      <c r="H4264" s="336" t="str">
        <f>LEFT(All_Opps[[#This Row],[Opportunity Name]],7)</f>
        <v>2605 Pe</v>
      </c>
      <c r="I4264" s="336" t="str" cm="1">
        <f t="array" ref="I42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64" s="336" t="str">
        <f>YEAR(All_Opps[[#This Row],[Close_Date]])&amp;"-"&amp;TEXT(MONTH(All_Opps[[#This Row],[Close_Date]]),"00")</f>
        <v>2026-02</v>
      </c>
      <c r="K4264" s="337">
        <f>All_Opps[[#This Row],[Created Date2]]*1</f>
        <v>46018</v>
      </c>
      <c r="L4264" s="338">
        <f>YEAR(All_Opps[[#This Row],[Created_Date]])</f>
        <v>2025</v>
      </c>
      <c r="M4264" s="339">
        <f>WEEKNUM(All_Opps[[#This Row],[Created_Date]],16)</f>
        <v>53</v>
      </c>
      <c r="N4264" s="337">
        <f>All_Opps[[#This Row],[Close Date]]*1</f>
        <v>46065</v>
      </c>
      <c r="O4264" s="340">
        <f>YEAR(All_Opps[[#This Row],[Close_Date]])</f>
        <v>2026</v>
      </c>
      <c r="P4264" s="338">
        <f>MONTH(All_Opps[[#This Row],[Close Date]])</f>
        <v>2</v>
      </c>
      <c r="Q4264" s="336">
        <f>WEEKNUM(All_Opps[[#This Row],[Close Date]],1)</f>
        <v>7</v>
      </c>
      <c r="R4264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64" s="110" t="s">
        <v>8838</v>
      </c>
      <c r="T4264" s="110" t="s">
        <v>8839</v>
      </c>
      <c r="U4264" s="111">
        <v>46065</v>
      </c>
      <c r="V4264" s="380" t="s">
        <v>18</v>
      </c>
      <c r="W4264" s="112">
        <v>74802</v>
      </c>
      <c r="X4264" s="110" t="s">
        <v>6</v>
      </c>
      <c r="Y4264" s="110" t="s">
        <v>328</v>
      </c>
      <c r="Z4264" s="111">
        <v>46018</v>
      </c>
    </row>
    <row r="4265" spans="1:26" ht="12.75" x14ac:dyDescent="0.35">
      <c r="A426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</v>
      </c>
      <c r="B4265" s="336" t="str">
        <f>IF(All_Opps[[#This Row],[WeekMod]]&lt;&gt;"",CONCATENATE(All_Opps[[#This Row],[Opp Year]],"-",TEXT(All_Opps[[#This Row],[WeekMod]],"00#")),"")</f>
        <v>2027-008</v>
      </c>
      <c r="C426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</v>
      </c>
      <c r="D4265" s="336" t="str">
        <f>CONCATENATE(All_Opps[[#This Row],[Opp Year]],"-",TEXT(All_Opps[[#This Row],[Week]],"00#"))</f>
        <v>2027-008</v>
      </c>
      <c r="E4265" s="336">
        <f>IFERROR(VALUE(RIGHT(All_Opps[[#This Row],[Opportunity Name]],2)),"")</f>
        <v>1</v>
      </c>
      <c r="F4265" s="336">
        <f>IFERROR(("20"&amp;LEFT(All_Opps[[#This Row],[Opportunity Name]],2))*1,"")</f>
        <v>2027</v>
      </c>
      <c r="G4265" s="336" t="str">
        <f>MID(All_Opps[[#This Row],[Opportunity Name]],3,2)</f>
        <v>06</v>
      </c>
      <c r="H4265" s="336" t="str">
        <f>LEFT(All_Opps[[#This Row],[Opportunity Name]],7)</f>
        <v>2706-03</v>
      </c>
      <c r="I4265" s="336" t="str" cm="1">
        <f t="array" ref="I42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65" s="336" t="str">
        <f>YEAR(All_Opps[[#This Row],[Close_Date]])&amp;"-"&amp;TEXT(MONTH(All_Opps[[#This Row],[Close_Date]]),"00")</f>
        <v>2026-02</v>
      </c>
      <c r="K4265" s="337">
        <f>All_Opps[[#This Row],[Created Date2]]*1</f>
        <v>46073</v>
      </c>
      <c r="L4265" s="338">
        <f>YEAR(All_Opps[[#This Row],[Created_Date]])</f>
        <v>2026</v>
      </c>
      <c r="M4265" s="339">
        <f>WEEKNUM(All_Opps[[#This Row],[Created_Date]],16)</f>
        <v>8</v>
      </c>
      <c r="N4265" s="337">
        <f>All_Opps[[#This Row],[Close Date]]*1</f>
        <v>46073</v>
      </c>
      <c r="O4265" s="340">
        <f>YEAR(All_Opps[[#This Row],[Close_Date]])</f>
        <v>2026</v>
      </c>
      <c r="P4265" s="338">
        <f>MONTH(All_Opps[[#This Row],[Close Date]])</f>
        <v>2</v>
      </c>
      <c r="Q4265" s="336">
        <f>WEEKNUM(All_Opps[[#This Row],[Close Date]],1)</f>
        <v>8</v>
      </c>
      <c r="R4265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466</v>
      </c>
      <c r="S4265" s="110" t="s">
        <v>8840</v>
      </c>
      <c r="T4265" s="110" t="s">
        <v>8841</v>
      </c>
      <c r="U4265" s="111">
        <v>46073</v>
      </c>
      <c r="V4265" s="380" t="s">
        <v>19</v>
      </c>
      <c r="W4265" s="112">
        <v>21939</v>
      </c>
      <c r="X4265" s="110" t="s">
        <v>13</v>
      </c>
      <c r="Y4265" s="110" t="s">
        <v>1285</v>
      </c>
      <c r="Z4265" s="111">
        <v>46073</v>
      </c>
    </row>
    <row r="4266" spans="1:26" ht="12.75" x14ac:dyDescent="0.35">
      <c r="A4266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</v>
      </c>
      <c r="B4266" s="336" t="str">
        <f>IF(All_Opps[[#This Row],[WeekMod]]&lt;&gt;"",CONCATENATE(All_Opps[[#This Row],[Opp Year]],"-",TEXT(All_Opps[[#This Row],[WeekMod]],"00#")),"")</f>
        <v>2027-009</v>
      </c>
      <c r="C426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</v>
      </c>
      <c r="D4266" s="336" t="str">
        <f>CONCATENATE(All_Opps[[#This Row],[Opp Year]],"-",TEXT(All_Opps[[#This Row],[Week]],"00#"))</f>
        <v>2027-009</v>
      </c>
      <c r="E4266" s="336">
        <f>IFERROR(VALUE(RIGHT(All_Opps[[#This Row],[Opportunity Name]],2)),"")</f>
        <v>4</v>
      </c>
      <c r="F4266" s="336">
        <f>IFERROR(("20"&amp;LEFT(All_Opps[[#This Row],[Opportunity Name]],2))*1,"")</f>
        <v>2027</v>
      </c>
      <c r="G4266" s="336" t="str">
        <f>MID(All_Opps[[#This Row],[Opportunity Name]],3,2)</f>
        <v>06</v>
      </c>
      <c r="H4266" s="336" t="str">
        <f>LEFT(All_Opps[[#This Row],[Opportunity Name]],7)</f>
        <v>2706-04</v>
      </c>
      <c r="I4266" s="336" t="str" cm="1">
        <f t="array" ref="I42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66" s="336" t="str">
        <f>YEAR(All_Opps[[#This Row],[Close_Date]])&amp;"-"&amp;TEXT(MONTH(All_Opps[[#This Row],[Close_Date]]),"00")</f>
        <v>2026-02</v>
      </c>
      <c r="K4266" s="337">
        <f>All_Opps[[#This Row],[Created Date2]]*1</f>
        <v>46054</v>
      </c>
      <c r="L4266" s="338">
        <f>YEAR(All_Opps[[#This Row],[Created_Date]])</f>
        <v>2026</v>
      </c>
      <c r="M4266" s="339">
        <f>WEEKNUM(All_Opps[[#This Row],[Created_Date]],16)</f>
        <v>6</v>
      </c>
      <c r="N4266" s="337">
        <f>All_Opps[[#This Row],[Close Date]]*1</f>
        <v>46079</v>
      </c>
      <c r="O4266" s="340">
        <f>YEAR(All_Opps[[#This Row],[Close_Date]])</f>
        <v>2026</v>
      </c>
      <c r="P4266" s="338">
        <f>MONTH(All_Opps[[#This Row],[Close Date]])</f>
        <v>2</v>
      </c>
      <c r="Q4266" s="336">
        <f>WEEKNUM(All_Opps[[#This Row],[Close Date]],1)</f>
        <v>9</v>
      </c>
      <c r="R4266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485</v>
      </c>
      <c r="S4266" s="110" t="s">
        <v>8842</v>
      </c>
      <c r="T4266" s="110" t="s">
        <v>8843</v>
      </c>
      <c r="U4266" s="111">
        <v>46079</v>
      </c>
      <c r="V4266" s="380" t="s">
        <v>19</v>
      </c>
      <c r="W4266" s="112">
        <v>70439</v>
      </c>
      <c r="X4266" s="110" t="s">
        <v>161</v>
      </c>
      <c r="Y4266" s="110" t="s">
        <v>328</v>
      </c>
      <c r="Z4266" s="111">
        <v>46054</v>
      </c>
    </row>
    <row r="4267" spans="1:26" ht="12.75" x14ac:dyDescent="0.35">
      <c r="A4267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</v>
      </c>
      <c r="B4267" s="336" t="str">
        <f>IF(All_Opps[[#This Row],[WeekMod]]&lt;&gt;"",CONCATENATE(All_Opps[[#This Row],[Opp Year]],"-",TEXT(All_Opps[[#This Row],[WeekMod]],"00#")),"")</f>
        <v>2027-008</v>
      </c>
      <c r="C426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</v>
      </c>
      <c r="D4267" s="336" t="str">
        <f>CONCATENATE(All_Opps[[#This Row],[Opp Year]],"-",TEXT(All_Opps[[#This Row],[Week]],"00#"))</f>
        <v>2027-008</v>
      </c>
      <c r="E4267" s="336">
        <f>IFERROR(VALUE(RIGHT(All_Opps[[#This Row],[Opportunity Name]],2)),"")</f>
        <v>2</v>
      </c>
      <c r="F4267" s="336">
        <f>IFERROR(("20"&amp;LEFT(All_Opps[[#This Row],[Opportunity Name]],2))*1,"")</f>
        <v>2027</v>
      </c>
      <c r="G4267" s="336" t="str">
        <f>MID(All_Opps[[#This Row],[Opportunity Name]],3,2)</f>
        <v>08</v>
      </c>
      <c r="H4267" s="336" t="str">
        <f>LEFT(All_Opps[[#This Row],[Opportunity Name]],7)</f>
        <v>2708-05</v>
      </c>
      <c r="I4267" s="336" t="str" cm="1">
        <f t="array" ref="I42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67" s="336" t="str">
        <f>YEAR(All_Opps[[#This Row],[Close_Date]])&amp;"-"&amp;TEXT(MONTH(All_Opps[[#This Row],[Close_Date]]),"00")</f>
        <v>2026-02</v>
      </c>
      <c r="K4267" s="337">
        <f>All_Opps[[#This Row],[Created Date2]]*1</f>
        <v>46055</v>
      </c>
      <c r="L4267" s="338">
        <f>YEAR(All_Opps[[#This Row],[Created_Date]])</f>
        <v>2026</v>
      </c>
      <c r="M4267" s="339">
        <f>WEEKNUM(All_Opps[[#This Row],[Created_Date]],16)</f>
        <v>6</v>
      </c>
      <c r="N4267" s="337">
        <f>All_Opps[[#This Row],[Close Date]]*1</f>
        <v>46071</v>
      </c>
      <c r="O4267" s="340">
        <f>YEAR(All_Opps[[#This Row],[Close_Date]])</f>
        <v>2026</v>
      </c>
      <c r="P4267" s="338">
        <f>MONTH(All_Opps[[#This Row],[Close Date]])</f>
        <v>2</v>
      </c>
      <c r="Q4267" s="336">
        <f>WEEKNUM(All_Opps[[#This Row],[Close Date]],1)</f>
        <v>8</v>
      </c>
      <c r="R4267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545</v>
      </c>
      <c r="S4267" s="110" t="s">
        <v>8844</v>
      </c>
      <c r="T4267" s="110" t="s">
        <v>8845</v>
      </c>
      <c r="U4267" s="111">
        <v>46071</v>
      </c>
      <c r="V4267" s="380" t="s">
        <v>19</v>
      </c>
      <c r="W4267" s="112">
        <v>289733</v>
      </c>
      <c r="X4267" s="110" t="s">
        <v>10</v>
      </c>
      <c r="Y4267" s="110" t="s">
        <v>7108</v>
      </c>
      <c r="Z4267" s="111">
        <v>46055</v>
      </c>
    </row>
    <row r="4268" spans="1:26" ht="12.75" x14ac:dyDescent="0.35">
      <c r="A4268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4268" s="336" t="str">
        <f>IF(All_Opps[[#This Row],[WeekMod]]&lt;&gt;"",CONCATENATE(All_Opps[[#This Row],[Opp Year]],"-",TEXT(All_Opps[[#This Row],[WeekMod]],"00#")),"")</f>
        <v>2026-062</v>
      </c>
      <c r="C426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4268" s="336" t="str">
        <f>CONCATENATE(All_Opps[[#This Row],[Opp Year]],"-",TEXT(All_Opps[[#This Row],[Week]],"00#"))</f>
        <v>2026-062</v>
      </c>
      <c r="E4268" s="336">
        <f>IFERROR(VALUE(RIGHT(All_Opps[[#This Row],[Opportunity Name]],2)),"")</f>
        <v>4</v>
      </c>
      <c r="F4268" s="336">
        <f>IFERROR(("20"&amp;LEFT(All_Opps[[#This Row],[Opportunity Name]],2))*1,"")</f>
        <v>2026</v>
      </c>
      <c r="G4268" s="336" t="str">
        <f>MID(All_Opps[[#This Row],[Opportunity Name]],3,2)</f>
        <v>05</v>
      </c>
      <c r="H4268" s="336" t="str">
        <f>LEFT(All_Opps[[#This Row],[Opportunity Name]],7)</f>
        <v>2605 Mo</v>
      </c>
      <c r="I4268" s="336" t="str" cm="1">
        <f t="array" ref="I42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68" s="336" t="str">
        <f>YEAR(All_Opps[[#This Row],[Close_Date]])&amp;"-"&amp;TEXT(MONTH(All_Opps[[#This Row],[Close_Date]]),"00")</f>
        <v>2026-03</v>
      </c>
      <c r="K4268" s="337">
        <f>All_Opps[[#This Row],[Created Date2]]*1</f>
        <v>46068</v>
      </c>
      <c r="L4268" s="338">
        <f>YEAR(All_Opps[[#This Row],[Created_Date]])</f>
        <v>2026</v>
      </c>
      <c r="M4268" s="339">
        <f>WEEKNUM(All_Opps[[#This Row],[Created_Date]],16)</f>
        <v>8</v>
      </c>
      <c r="N4268" s="337">
        <f>All_Opps[[#This Row],[Close Date]]*1</f>
        <v>46082</v>
      </c>
      <c r="O4268" s="340">
        <f>YEAR(All_Opps[[#This Row],[Close_Date]])</f>
        <v>2026</v>
      </c>
      <c r="P4268" s="338">
        <f>MONTH(All_Opps[[#This Row],[Close Date]])</f>
        <v>3</v>
      </c>
      <c r="Q4268" s="336">
        <f>WEEKNUM(All_Opps[[#This Row],[Close Date]],1)</f>
        <v>10</v>
      </c>
      <c r="R4268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68" s="110" t="s">
        <v>8846</v>
      </c>
      <c r="T4268" s="110" t="s">
        <v>8847</v>
      </c>
      <c r="U4268" s="111">
        <v>46082</v>
      </c>
      <c r="V4268" s="380" t="s">
        <v>18</v>
      </c>
      <c r="W4268" s="112">
        <v>271285</v>
      </c>
      <c r="X4268" s="110" t="s">
        <v>12</v>
      </c>
      <c r="Y4268" s="110" t="s">
        <v>328</v>
      </c>
      <c r="Z4268" s="111">
        <v>46068</v>
      </c>
    </row>
    <row r="4269" spans="1:26" ht="12.75" x14ac:dyDescent="0.35">
      <c r="A4269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4269" s="336" t="str">
        <f>IF(All_Opps[[#This Row],[WeekMod]]&lt;&gt;"",CONCATENATE(All_Opps[[#This Row],[Opp Year]],"-",TEXT(All_Opps[[#This Row],[WeekMod]],"00#")),"")</f>
        <v>2026-062</v>
      </c>
      <c r="C426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4269" s="336" t="str">
        <f>CONCATENATE(All_Opps[[#This Row],[Opp Year]],"-",TEXT(All_Opps[[#This Row],[Week]],"00#"))</f>
        <v>2026-062</v>
      </c>
      <c r="E4269" s="336">
        <f>IFERROR(VALUE(RIGHT(All_Opps[[#This Row],[Opportunity Name]],2)),"")</f>
        <v>8</v>
      </c>
      <c r="F4269" s="336">
        <f>IFERROR(("20"&amp;LEFT(All_Opps[[#This Row],[Opportunity Name]],2))*1,"")</f>
        <v>2026</v>
      </c>
      <c r="G4269" s="336" t="str">
        <f>MID(All_Opps[[#This Row],[Opportunity Name]],3,2)</f>
        <v>08</v>
      </c>
      <c r="H4269" s="336" t="str">
        <f>LEFT(All_Opps[[#This Row],[Opportunity Name]],7)</f>
        <v>2608 Vi</v>
      </c>
      <c r="I4269" s="336" t="str" cm="1">
        <f t="array" ref="I42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69" s="336" t="str">
        <f>YEAR(All_Opps[[#This Row],[Close_Date]])&amp;"-"&amp;TEXT(MONTH(All_Opps[[#This Row],[Close_Date]]),"00")</f>
        <v>2026-03</v>
      </c>
      <c r="K4269" s="337">
        <f>All_Opps[[#This Row],[Created Date2]]*1</f>
        <v>46069</v>
      </c>
      <c r="L4269" s="338">
        <f>YEAR(All_Opps[[#This Row],[Created_Date]])</f>
        <v>2026</v>
      </c>
      <c r="M4269" s="339">
        <f>WEEKNUM(All_Opps[[#This Row],[Created_Date]],16)</f>
        <v>8</v>
      </c>
      <c r="N4269" s="337">
        <f>All_Opps[[#This Row],[Close Date]]*1</f>
        <v>46082</v>
      </c>
      <c r="O4269" s="340">
        <f>YEAR(All_Opps[[#This Row],[Close_Date]])</f>
        <v>2026</v>
      </c>
      <c r="P4269" s="338">
        <f>MONTH(All_Opps[[#This Row],[Close Date]])</f>
        <v>3</v>
      </c>
      <c r="Q4269" s="336">
        <f>WEEKNUM(All_Opps[[#This Row],[Close Date]],1)</f>
        <v>10</v>
      </c>
      <c r="R4269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69" s="110" t="s">
        <v>8848</v>
      </c>
      <c r="T4269" s="110" t="s">
        <v>8849</v>
      </c>
      <c r="U4269" s="111">
        <v>46082</v>
      </c>
      <c r="V4269" s="380" t="s">
        <v>18</v>
      </c>
      <c r="W4269" s="112">
        <v>219643</v>
      </c>
      <c r="X4269" s="110" t="s">
        <v>29</v>
      </c>
      <c r="Y4269" s="110" t="s">
        <v>328</v>
      </c>
      <c r="Z4269" s="111">
        <v>46069</v>
      </c>
    </row>
    <row r="4270" spans="1:26" ht="12.75" x14ac:dyDescent="0.35">
      <c r="A427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4270" s="336" t="str">
        <f>IF(All_Opps[[#This Row],[WeekMod]]&lt;&gt;"",CONCATENATE(All_Opps[[#This Row],[Opp Year]],"-",TEXT(All_Opps[[#This Row],[WeekMod]],"00#")),"")</f>
        <v>2027-015</v>
      </c>
      <c r="C427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4270" s="336" t="str">
        <f>CONCATENATE(All_Opps[[#This Row],[Opp Year]],"-",TEXT(All_Opps[[#This Row],[Week]],"00#"))</f>
        <v>2027-015</v>
      </c>
      <c r="E4270" s="336">
        <f>IFERROR(VALUE(RIGHT(All_Opps[[#This Row],[Opportunity Name]],2)),"")</f>
        <v>2</v>
      </c>
      <c r="F4270" s="336">
        <f>IFERROR(("20"&amp;LEFT(All_Opps[[#This Row],[Opportunity Name]],2))*1,"")</f>
        <v>2027</v>
      </c>
      <c r="G4270" s="336" t="str">
        <f>MID(All_Opps[[#This Row],[Opportunity Name]],3,2)</f>
        <v>09</v>
      </c>
      <c r="H4270" s="336" t="str">
        <f>LEFT(All_Opps[[#This Row],[Opportunity Name]],7)</f>
        <v>2709 Gr</v>
      </c>
      <c r="I4270" s="336" t="str" cm="1">
        <f t="array" ref="I42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70" s="336" t="str">
        <f>YEAR(All_Opps[[#This Row],[Close_Date]])&amp;"-"&amp;TEXT(MONTH(All_Opps[[#This Row],[Close_Date]]),"00")</f>
        <v>2026-04</v>
      </c>
      <c r="K4270" s="337">
        <f>All_Opps[[#This Row],[Created Date2]]*1</f>
        <v>46107</v>
      </c>
      <c r="L4270" s="338">
        <f>YEAR(All_Opps[[#This Row],[Created_Date]])</f>
        <v>2026</v>
      </c>
      <c r="M4270" s="339">
        <f>WEEKNUM(All_Opps[[#This Row],[Created_Date]],16)</f>
        <v>13</v>
      </c>
      <c r="N4270" s="337">
        <f>All_Opps[[#This Row],[Close Date]]*1</f>
        <v>46118</v>
      </c>
      <c r="O4270" s="340">
        <f>YEAR(All_Opps[[#This Row],[Close_Date]])</f>
        <v>2026</v>
      </c>
      <c r="P4270" s="338">
        <f>MONTH(All_Opps[[#This Row],[Close Date]])</f>
        <v>4</v>
      </c>
      <c r="Q4270" s="336">
        <f>WEEKNUM(All_Opps[[#This Row],[Close Date]],1)</f>
        <v>15</v>
      </c>
      <c r="R4270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70" s="110" t="s">
        <v>8850</v>
      </c>
      <c r="T4270" s="110" t="s">
        <v>8851</v>
      </c>
      <c r="U4270" s="111">
        <v>46118</v>
      </c>
      <c r="V4270" s="380" t="s">
        <v>18</v>
      </c>
      <c r="W4270" s="112">
        <v>27862</v>
      </c>
      <c r="X4270" s="110" t="s">
        <v>13</v>
      </c>
      <c r="Y4270" s="110" t="s">
        <v>7108</v>
      </c>
      <c r="Z4270" s="111">
        <v>46107</v>
      </c>
    </row>
    <row r="4271" spans="1:26" ht="12.75" x14ac:dyDescent="0.35">
      <c r="A427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12</v>
      </c>
      <c r="B4271" s="336" t="str">
        <f>IF(All_Opps[[#This Row],[WeekMod]]&lt;&gt;"",CONCATENATE(All_Opps[[#This Row],[Opp Year]],"-",TEXT(All_Opps[[#This Row],[WeekMod]],"00#")),"")</f>
        <v>2027-012</v>
      </c>
      <c r="C427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12</v>
      </c>
      <c r="D4271" s="336" t="str">
        <f>CONCATENATE(All_Opps[[#This Row],[Opp Year]],"-",TEXT(All_Opps[[#This Row],[Week]],"00#"))</f>
        <v>2027-012</v>
      </c>
      <c r="E4271" s="336">
        <f>IFERROR(VALUE(RIGHT(All_Opps[[#This Row],[Opportunity Name]],2)),"")</f>
        <v>2</v>
      </c>
      <c r="F4271" s="336">
        <f>IFERROR(("20"&amp;LEFT(All_Opps[[#This Row],[Opportunity Name]],2))*1,"")</f>
        <v>2027</v>
      </c>
      <c r="G4271" s="336" t="str">
        <f>MID(All_Opps[[#This Row],[Opportunity Name]],3,2)</f>
        <v>02</v>
      </c>
      <c r="H4271" s="336" t="str">
        <f>LEFT(All_Opps[[#This Row],[Opportunity Name]],7)</f>
        <v>2702 Ra</v>
      </c>
      <c r="I4271" s="336" t="str" cm="1">
        <f t="array" ref="I42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71" s="336" t="str">
        <f>YEAR(All_Opps[[#This Row],[Close_Date]])&amp;"-"&amp;TEXT(MONTH(All_Opps[[#This Row],[Close_Date]]),"00")</f>
        <v>2026-03</v>
      </c>
      <c r="K4271" s="337">
        <f>All_Opps[[#This Row],[Created Date2]]*1</f>
        <v>46089</v>
      </c>
      <c r="L4271" s="338">
        <f>YEAR(All_Opps[[#This Row],[Created_Date]])</f>
        <v>2026</v>
      </c>
      <c r="M4271" s="339">
        <f>WEEKNUM(All_Opps[[#This Row],[Created_Date]],16)</f>
        <v>11</v>
      </c>
      <c r="N4271" s="337">
        <f>All_Opps[[#This Row],[Close Date]]*1</f>
        <v>46096</v>
      </c>
      <c r="O4271" s="340">
        <f>YEAR(All_Opps[[#This Row],[Close_Date]])</f>
        <v>2026</v>
      </c>
      <c r="P4271" s="338">
        <f>MONTH(All_Opps[[#This Row],[Close Date]])</f>
        <v>3</v>
      </c>
      <c r="Q4271" s="336">
        <f>WEEKNUM(All_Opps[[#This Row],[Close Date]],1)</f>
        <v>12</v>
      </c>
      <c r="R4271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71" s="110" t="s">
        <v>8852</v>
      </c>
      <c r="T4271" s="110" t="s">
        <v>8853</v>
      </c>
      <c r="U4271" s="111">
        <v>46096</v>
      </c>
      <c r="V4271" s="380" t="s">
        <v>18</v>
      </c>
      <c r="W4271" s="112">
        <v>33917</v>
      </c>
      <c r="X4271" s="110" t="s">
        <v>159</v>
      </c>
      <c r="Y4271" s="110" t="s">
        <v>7108</v>
      </c>
      <c r="Z4271" s="111">
        <v>46089</v>
      </c>
    </row>
    <row r="4272" spans="1:26" ht="12.75" x14ac:dyDescent="0.35">
      <c r="A427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4272" s="336" t="str">
        <f>IF(All_Opps[[#This Row],[WeekMod]]&lt;&gt;"",CONCATENATE(All_Opps[[#This Row],[Opp Year]],"-",TEXT(All_Opps[[#This Row],[WeekMod]],"00#")),"")</f>
        <v>2026-067</v>
      </c>
      <c r="C427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4272" s="336" t="str">
        <f>CONCATENATE(All_Opps[[#This Row],[Opp Year]],"-",TEXT(All_Opps[[#This Row],[Week]],"00#"))</f>
        <v>2026-067</v>
      </c>
      <c r="E4272" s="336">
        <f>IFERROR(VALUE(RIGHT(All_Opps[[#This Row],[Opportunity Name]],2)),"")</f>
        <v>2</v>
      </c>
      <c r="F4272" s="336">
        <f>IFERROR(("20"&amp;LEFT(All_Opps[[#This Row],[Opportunity Name]],2))*1,"")</f>
        <v>2026</v>
      </c>
      <c r="G4272" s="336" t="str">
        <f>MID(All_Opps[[#This Row],[Opportunity Name]],3,2)</f>
        <v>05</v>
      </c>
      <c r="H4272" s="336" t="str">
        <f>LEFT(All_Opps[[#This Row],[Opportunity Name]],7)</f>
        <v>2605-21</v>
      </c>
      <c r="I4272" s="336" t="str" cm="1">
        <f t="array" ref="I42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72" s="336" t="str">
        <f>YEAR(All_Opps[[#This Row],[Close_Date]])&amp;"-"&amp;TEXT(MONTH(All_Opps[[#This Row],[Close_Date]]),"00")</f>
        <v>2026-04</v>
      </c>
      <c r="K4272" s="337">
        <f>All_Opps[[#This Row],[Created Date2]]*1</f>
        <v>46117</v>
      </c>
      <c r="L4272" s="338">
        <f>YEAR(All_Opps[[#This Row],[Created_Date]])</f>
        <v>2026</v>
      </c>
      <c r="M4272" s="339">
        <f>WEEKNUM(All_Opps[[#This Row],[Created_Date]],16)</f>
        <v>15</v>
      </c>
      <c r="N4272" s="337">
        <f>All_Opps[[#This Row],[Close Date]]*1</f>
        <v>46117</v>
      </c>
      <c r="O4272" s="340">
        <f>YEAR(All_Opps[[#This Row],[Close_Date]])</f>
        <v>2026</v>
      </c>
      <c r="P4272" s="338">
        <f>MONTH(All_Opps[[#This Row],[Close Date]])</f>
        <v>4</v>
      </c>
      <c r="Q4272" s="336">
        <f>WEEKNUM(All_Opps[[#This Row],[Close Date]],1)</f>
        <v>15</v>
      </c>
      <c r="R4272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72" s="110" t="s">
        <v>8854</v>
      </c>
      <c r="T4272" s="110" t="s">
        <v>8855</v>
      </c>
      <c r="U4272" s="111">
        <v>46117</v>
      </c>
      <c r="V4272" s="380" t="s">
        <v>23</v>
      </c>
      <c r="W4272" s="112"/>
      <c r="X4272" s="110" t="s">
        <v>161</v>
      </c>
      <c r="Y4272" s="110" t="s">
        <v>3685</v>
      </c>
      <c r="Z4272" s="111">
        <v>46117</v>
      </c>
    </row>
    <row r="4273" spans="1:26" ht="12.75" x14ac:dyDescent="0.35">
      <c r="A4273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4273" s="336" t="str">
        <f>IF(All_Opps[[#This Row],[WeekMod]]&lt;&gt;"",CONCATENATE(All_Opps[[#This Row],[Opp Year]],"-",TEXT(All_Opps[[#This Row],[WeekMod]],"00#")),"")</f>
        <v>2026-066</v>
      </c>
      <c r="C427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4273" s="336" t="str">
        <f>CONCATENATE(All_Opps[[#This Row],[Opp Year]],"-",TEXT(All_Opps[[#This Row],[Week]],"00#"))</f>
        <v>2026-066</v>
      </c>
      <c r="E4273" s="336">
        <f>IFERROR(VALUE(RIGHT(All_Opps[[#This Row],[Opportunity Name]],2)),"")</f>
        <v>5</v>
      </c>
      <c r="F4273" s="336">
        <f>IFERROR(("20"&amp;LEFT(All_Opps[[#This Row],[Opportunity Name]],2))*1,"")</f>
        <v>2026</v>
      </c>
      <c r="G4273" s="336" t="str">
        <f>MID(All_Opps[[#This Row],[Opportunity Name]],3,2)</f>
        <v>12</v>
      </c>
      <c r="H4273" s="336" t="str">
        <f>LEFT(All_Opps[[#This Row],[Opportunity Name]],7)</f>
        <v>2612-12</v>
      </c>
      <c r="I4273" s="336" t="str" cm="1">
        <f t="array" ref="I42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73" s="336" t="str">
        <f>YEAR(All_Opps[[#This Row],[Close_Date]])&amp;"-"&amp;TEXT(MONTH(All_Opps[[#This Row],[Close_Date]]),"00")</f>
        <v>2026-04</v>
      </c>
      <c r="K4273" s="337">
        <f>All_Opps[[#This Row],[Created Date2]]*1</f>
        <v>46100</v>
      </c>
      <c r="L4273" s="338">
        <f>YEAR(All_Opps[[#This Row],[Created_Date]])</f>
        <v>2026</v>
      </c>
      <c r="M4273" s="339">
        <f>WEEKNUM(All_Opps[[#This Row],[Created_Date]],16)</f>
        <v>12</v>
      </c>
      <c r="N4273" s="337">
        <f>All_Opps[[#This Row],[Close Date]]*1</f>
        <v>46114</v>
      </c>
      <c r="O4273" s="340">
        <f>YEAR(All_Opps[[#This Row],[Close_Date]])</f>
        <v>2026</v>
      </c>
      <c r="P4273" s="338">
        <f>MONTH(All_Opps[[#This Row],[Close Date]])</f>
        <v>4</v>
      </c>
      <c r="Q4273" s="336">
        <f>WEEKNUM(All_Opps[[#This Row],[Close Date]],1)</f>
        <v>14</v>
      </c>
      <c r="R4273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257</v>
      </c>
      <c r="S4273" s="110" t="s">
        <v>8856</v>
      </c>
      <c r="T4273" s="110" t="s">
        <v>8857</v>
      </c>
      <c r="U4273" s="111">
        <v>46114</v>
      </c>
      <c r="V4273" s="380" t="s">
        <v>19</v>
      </c>
      <c r="W4273" s="112">
        <v>208022</v>
      </c>
      <c r="X4273" s="110" t="s">
        <v>13</v>
      </c>
      <c r="Y4273" s="110" t="s">
        <v>328</v>
      </c>
      <c r="Z4273" s="111">
        <v>46100</v>
      </c>
    </row>
    <row r="4274" spans="1:26" ht="12.75" x14ac:dyDescent="0.35">
      <c r="A427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4274" s="336" t="str">
        <f>IF(All_Opps[[#This Row],[WeekMod]]&lt;&gt;"",CONCATENATE(All_Opps[[#This Row],[Opp Year]],"-",TEXT(All_Opps[[#This Row],[WeekMod]],"00#")),"")</f>
        <v>2026-066</v>
      </c>
      <c r="C427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4274" s="336" t="str">
        <f>CONCATENATE(All_Opps[[#This Row],[Opp Year]],"-",TEXT(All_Opps[[#This Row],[Week]],"00#"))</f>
        <v>2026-066</v>
      </c>
      <c r="E4274" s="336">
        <f>IFERROR(VALUE(RIGHT(All_Opps[[#This Row],[Opportunity Name]],2)),"")</f>
        <v>6</v>
      </c>
      <c r="F4274" s="336">
        <f>IFERROR(("20"&amp;LEFT(All_Opps[[#This Row],[Opportunity Name]],2))*1,"")</f>
        <v>2026</v>
      </c>
      <c r="G4274" s="336" t="str">
        <f>MID(All_Opps[[#This Row],[Opportunity Name]],3,2)</f>
        <v>09</v>
      </c>
      <c r="H4274" s="336" t="str">
        <f>LEFT(All_Opps[[#This Row],[Opportunity Name]],7)</f>
        <v>2609-24</v>
      </c>
      <c r="I4274" s="336" t="str" cm="1">
        <f t="array" ref="I42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74" s="336" t="str">
        <f>YEAR(All_Opps[[#This Row],[Close_Date]])&amp;"-"&amp;TEXT(MONTH(All_Opps[[#This Row],[Close_Date]]),"00")</f>
        <v>2026-03</v>
      </c>
      <c r="K4274" s="337">
        <f>All_Opps[[#This Row],[Created Date2]]*1</f>
        <v>46100</v>
      </c>
      <c r="L4274" s="338">
        <f>YEAR(All_Opps[[#This Row],[Created_Date]])</f>
        <v>2026</v>
      </c>
      <c r="M4274" s="339">
        <f>WEEKNUM(All_Opps[[#This Row],[Created_Date]],16)</f>
        <v>12</v>
      </c>
      <c r="N4274" s="337">
        <f>All_Opps[[#This Row],[Close Date]]*1</f>
        <v>46112</v>
      </c>
      <c r="O4274" s="340">
        <f>YEAR(All_Opps[[#This Row],[Close_Date]])</f>
        <v>2026</v>
      </c>
      <c r="P4274" s="338">
        <f>MONTH(All_Opps[[#This Row],[Close Date]])</f>
        <v>3</v>
      </c>
      <c r="Q4274" s="336">
        <f>WEEKNUM(All_Opps[[#This Row],[Close Date]],1)</f>
        <v>14</v>
      </c>
      <c r="R4274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166</v>
      </c>
      <c r="S4274" s="110" t="s">
        <v>8858</v>
      </c>
      <c r="T4274" s="110" t="s">
        <v>8859</v>
      </c>
      <c r="U4274" s="111">
        <v>46112</v>
      </c>
      <c r="V4274" s="380" t="s">
        <v>19</v>
      </c>
      <c r="W4274" s="112">
        <v>246598</v>
      </c>
      <c r="X4274" s="110" t="s">
        <v>6</v>
      </c>
      <c r="Y4274" s="110" t="s">
        <v>1285</v>
      </c>
      <c r="Z4274" s="111">
        <v>46100</v>
      </c>
    </row>
    <row r="4275" spans="1:26" ht="12.75" x14ac:dyDescent="0.35">
      <c r="A427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4275" s="336" t="str">
        <f>IF(All_Opps[[#This Row],[WeekMod]]&lt;&gt;"",CONCATENATE(All_Opps[[#This Row],[Opp Year]],"-",TEXT(All_Opps[[#This Row],[WeekMod]],"00#")),"")</f>
        <v>2027-013</v>
      </c>
      <c r="C427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4275" s="336" t="str">
        <f>CONCATENATE(All_Opps[[#This Row],[Opp Year]],"-",TEXT(All_Opps[[#This Row],[Week]],"00#"))</f>
        <v>2027-013</v>
      </c>
      <c r="E4275" s="336">
        <f>IFERROR(VALUE(RIGHT(All_Opps[[#This Row],[Opportunity Name]],2)),"")</f>
        <v>2</v>
      </c>
      <c r="F4275" s="336">
        <f>IFERROR(("20"&amp;LEFT(All_Opps[[#This Row],[Opportunity Name]],2))*1,"")</f>
        <v>2027</v>
      </c>
      <c r="G4275" s="336" t="str">
        <f>MID(All_Opps[[#This Row],[Opportunity Name]],3,2)</f>
        <v>06</v>
      </c>
      <c r="H4275" s="336" t="str">
        <f>LEFT(All_Opps[[#This Row],[Opportunity Name]],7)</f>
        <v>2706-05</v>
      </c>
      <c r="I4275" s="336" t="str" cm="1">
        <f t="array" ref="I42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75" s="336" t="str">
        <f>YEAR(All_Opps[[#This Row],[Close_Date]])&amp;"-"&amp;TEXT(MONTH(All_Opps[[#This Row],[Close_Date]]),"00")</f>
        <v>2026-03</v>
      </c>
      <c r="K4275" s="337">
        <f>All_Opps[[#This Row],[Created Date2]]*1</f>
        <v>46086</v>
      </c>
      <c r="L4275" s="338">
        <f>YEAR(All_Opps[[#This Row],[Created_Date]])</f>
        <v>2026</v>
      </c>
      <c r="M4275" s="339">
        <f>WEEKNUM(All_Opps[[#This Row],[Created_Date]],16)</f>
        <v>10</v>
      </c>
      <c r="N4275" s="337">
        <f>All_Opps[[#This Row],[Close Date]]*1</f>
        <v>46105</v>
      </c>
      <c r="O4275" s="340">
        <f>YEAR(All_Opps[[#This Row],[Close_Date]])</f>
        <v>2026</v>
      </c>
      <c r="P4275" s="338">
        <f>MONTH(All_Opps[[#This Row],[Close Date]])</f>
        <v>3</v>
      </c>
      <c r="Q4275" s="336">
        <f>WEEKNUM(All_Opps[[#This Row],[Close Date]],1)</f>
        <v>13</v>
      </c>
      <c r="R4275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453</v>
      </c>
      <c r="S4275" s="110" t="s">
        <v>8860</v>
      </c>
      <c r="T4275" s="110" t="s">
        <v>8861</v>
      </c>
      <c r="U4275" s="111">
        <v>46105</v>
      </c>
      <c r="V4275" s="380" t="s">
        <v>19</v>
      </c>
      <c r="W4275" s="112">
        <v>18774</v>
      </c>
      <c r="X4275" s="110" t="s">
        <v>15</v>
      </c>
      <c r="Y4275" s="110" t="s">
        <v>1285</v>
      </c>
      <c r="Z4275" s="111">
        <v>46086</v>
      </c>
    </row>
    <row r="4276" spans="1:26" ht="12.75" x14ac:dyDescent="0.35">
      <c r="A4276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59</v>
      </c>
      <c r="B4276" s="336" t="str">
        <f>IF(All_Opps[[#This Row],[WeekMod]]&lt;&gt;"",CONCATENATE(All_Opps[[#This Row],[Opp Year]],"-",TEXT(All_Opps[[#This Row],[WeekMod]],"00#")),"")</f>
        <v>2026-059</v>
      </c>
      <c r="C427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59</v>
      </c>
      <c r="D4276" s="336" t="str">
        <f>CONCATENATE(All_Opps[[#This Row],[Opp Year]],"-",TEXT(All_Opps[[#This Row],[Week]],"00#"))</f>
        <v>2026-059</v>
      </c>
      <c r="E4276" s="336">
        <f>IFERROR(VALUE(RIGHT(All_Opps[[#This Row],[Opportunity Name]],2)),"")</f>
        <v>1</v>
      </c>
      <c r="F4276" s="336">
        <f>IFERROR(("20"&amp;LEFT(All_Opps[[#This Row],[Opportunity Name]],2))*1,"")</f>
        <v>2026</v>
      </c>
      <c r="G4276" s="336" t="str">
        <f>MID(All_Opps[[#This Row],[Opportunity Name]],3,2)</f>
        <v>06</v>
      </c>
      <c r="H4276" s="336" t="str">
        <f>LEFT(All_Opps[[#This Row],[Opportunity Name]],7)</f>
        <v>2606 Ra</v>
      </c>
      <c r="I4276" s="336" t="str" cm="1">
        <f t="array" ref="I42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76" s="336" t="str">
        <f>YEAR(All_Opps[[#This Row],[Close_Date]])&amp;"-"&amp;TEXT(MONTH(All_Opps[[#This Row],[Close_Date]]),"00")</f>
        <v>2026-02</v>
      </c>
      <c r="K4276" s="337">
        <f>All_Opps[[#This Row],[Created Date2]]*1</f>
        <v>46056</v>
      </c>
      <c r="L4276" s="338">
        <f>YEAR(All_Opps[[#This Row],[Created_Date]])</f>
        <v>2026</v>
      </c>
      <c r="M4276" s="339">
        <f>WEEKNUM(All_Opps[[#This Row],[Created_Date]],16)</f>
        <v>6</v>
      </c>
      <c r="N4276" s="337">
        <f>All_Opps[[#This Row],[Close Date]]*1</f>
        <v>46063</v>
      </c>
      <c r="O4276" s="340">
        <f>YEAR(All_Opps[[#This Row],[Close_Date]])</f>
        <v>2026</v>
      </c>
      <c r="P4276" s="338">
        <f>MONTH(All_Opps[[#This Row],[Close Date]])</f>
        <v>2</v>
      </c>
      <c r="Q4276" s="336">
        <f>WEEKNUM(All_Opps[[#This Row],[Close Date]],1)</f>
        <v>7</v>
      </c>
      <c r="R4276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76" s="110" t="s">
        <v>8862</v>
      </c>
      <c r="T4276" s="110" t="s">
        <v>8863</v>
      </c>
      <c r="U4276" s="111">
        <v>46063</v>
      </c>
      <c r="V4276" s="380" t="s">
        <v>18</v>
      </c>
      <c r="W4276" s="112">
        <v>4431</v>
      </c>
      <c r="X4276" s="110" t="s">
        <v>12</v>
      </c>
      <c r="Y4276" s="110" t="s">
        <v>7108</v>
      </c>
      <c r="Z4276" s="111">
        <v>46056</v>
      </c>
    </row>
    <row r="4277" spans="1:26" ht="12.75" x14ac:dyDescent="0.35">
      <c r="A4277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4277" s="336" t="str">
        <f>IF(All_Opps[[#This Row],[WeekMod]]&lt;&gt;"",CONCATENATE(All_Opps[[#This Row],[Opp Year]],"-",TEXT(All_Opps[[#This Row],[WeekMod]],"00#")),"")</f>
        <v>2026-065</v>
      </c>
      <c r="C427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4277" s="336" t="str">
        <f>CONCATENATE(All_Opps[[#This Row],[Opp Year]],"-",TEXT(All_Opps[[#This Row],[Week]],"00#"))</f>
        <v>2026-065</v>
      </c>
      <c r="E4277" s="336">
        <f>IFERROR(VALUE(RIGHT(All_Opps[[#This Row],[Opportunity Name]],2)),"")</f>
        <v>2</v>
      </c>
      <c r="F4277" s="336">
        <f>IFERROR(("20"&amp;LEFT(All_Opps[[#This Row],[Opportunity Name]],2))*1,"")</f>
        <v>2026</v>
      </c>
      <c r="G4277" s="336" t="str">
        <f>MID(All_Opps[[#This Row],[Opportunity Name]],3,2)</f>
        <v>06</v>
      </c>
      <c r="H4277" s="336" t="str">
        <f>LEFT(All_Opps[[#This Row],[Opportunity Name]],7)</f>
        <v>2606-24</v>
      </c>
      <c r="I4277" s="336" t="str" cm="1">
        <f t="array" ref="I42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77" s="336" t="str">
        <f>YEAR(All_Opps[[#This Row],[Close_Date]])&amp;"-"&amp;TEXT(MONTH(All_Opps[[#This Row],[Close_Date]]),"00")</f>
        <v>2026-03</v>
      </c>
      <c r="K4277" s="337">
        <f>All_Opps[[#This Row],[Created Date2]]*1</f>
        <v>46098</v>
      </c>
      <c r="L4277" s="338">
        <f>YEAR(All_Opps[[#This Row],[Created_Date]])</f>
        <v>2026</v>
      </c>
      <c r="M4277" s="339">
        <f>WEEKNUM(All_Opps[[#This Row],[Created_Date]],16)</f>
        <v>12</v>
      </c>
      <c r="N4277" s="337">
        <f>All_Opps[[#This Row],[Close Date]]*1</f>
        <v>46107</v>
      </c>
      <c r="O4277" s="340">
        <f>YEAR(All_Opps[[#This Row],[Close_Date]])</f>
        <v>2026</v>
      </c>
      <c r="P4277" s="338">
        <f>MONTH(All_Opps[[#This Row],[Close Date]])</f>
        <v>3</v>
      </c>
      <c r="Q4277" s="336">
        <f>WEEKNUM(All_Opps[[#This Row],[Close Date]],1)</f>
        <v>13</v>
      </c>
      <c r="R4277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76</v>
      </c>
      <c r="S4277" s="110" t="s">
        <v>8864</v>
      </c>
      <c r="T4277" s="110" t="s">
        <v>8865</v>
      </c>
      <c r="U4277" s="111">
        <v>46107</v>
      </c>
      <c r="V4277" s="380" t="s">
        <v>19</v>
      </c>
      <c r="W4277" s="112">
        <v>139970</v>
      </c>
      <c r="X4277" s="110" t="s">
        <v>161</v>
      </c>
      <c r="Y4277" s="110" t="s">
        <v>7108</v>
      </c>
      <c r="Z4277" s="111">
        <v>46098</v>
      </c>
    </row>
    <row r="4278" spans="1:26" ht="12.75" x14ac:dyDescent="0.35">
      <c r="A4278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4278" s="336" t="str">
        <f>IF(All_Opps[[#This Row],[WeekMod]]&lt;&gt;"",CONCATENATE(All_Opps[[#This Row],[Opp Year]],"-",TEXT(All_Opps[[#This Row],[WeekMod]],"00#")),"")</f>
        <v>2026-067</v>
      </c>
      <c r="C427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4278" s="336" t="str">
        <f>CONCATENATE(All_Opps[[#This Row],[Opp Year]],"-",TEXT(All_Opps[[#This Row],[Week]],"00#"))</f>
        <v>2026-067</v>
      </c>
      <c r="E4278" s="336">
        <f>IFERROR(VALUE(RIGHT(All_Opps[[#This Row],[Opportunity Name]],2)),"")</f>
        <v>2</v>
      </c>
      <c r="F4278" s="336">
        <f>IFERROR(("20"&amp;LEFT(All_Opps[[#This Row],[Opportunity Name]],2))*1,"")</f>
        <v>2026</v>
      </c>
      <c r="G4278" s="336" t="str">
        <f>MID(All_Opps[[#This Row],[Opportunity Name]],3,2)</f>
        <v>06</v>
      </c>
      <c r="H4278" s="336" t="str">
        <f>LEFT(All_Opps[[#This Row],[Opportunity Name]],7)</f>
        <v>2606-23</v>
      </c>
      <c r="I4278" s="336" t="str" cm="1">
        <f t="array" ref="I42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78" s="336" t="str">
        <f>YEAR(All_Opps[[#This Row],[Close_Date]])&amp;"-"&amp;TEXT(MONTH(All_Opps[[#This Row],[Close_Date]]),"00")</f>
        <v>2026-04</v>
      </c>
      <c r="K4278" s="337">
        <f>All_Opps[[#This Row],[Created Date2]]*1</f>
        <v>46114</v>
      </c>
      <c r="L4278" s="338">
        <f>YEAR(All_Opps[[#This Row],[Created_Date]])</f>
        <v>2026</v>
      </c>
      <c r="M4278" s="339">
        <f>WEEKNUM(All_Opps[[#This Row],[Created_Date]],16)</f>
        <v>14</v>
      </c>
      <c r="N4278" s="337">
        <f>All_Opps[[#This Row],[Close Date]]*1</f>
        <v>46117</v>
      </c>
      <c r="O4278" s="340">
        <f>YEAR(All_Opps[[#This Row],[Close_Date]])</f>
        <v>2026</v>
      </c>
      <c r="P4278" s="338">
        <f>MONTH(All_Opps[[#This Row],[Close Date]])</f>
        <v>4</v>
      </c>
      <c r="Q4278" s="336">
        <f>WEEKNUM(All_Opps[[#This Row],[Close Date]],1)</f>
        <v>15</v>
      </c>
      <c r="R4278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60</v>
      </c>
      <c r="S4278" s="110" t="s">
        <v>8866</v>
      </c>
      <c r="T4278" s="110" t="s">
        <v>8867</v>
      </c>
      <c r="U4278" s="111">
        <v>46117</v>
      </c>
      <c r="V4278" s="380" t="s">
        <v>19</v>
      </c>
      <c r="W4278" s="112">
        <v>71326</v>
      </c>
      <c r="X4278" s="110" t="s">
        <v>12</v>
      </c>
      <c r="Y4278" s="110" t="s">
        <v>328</v>
      </c>
      <c r="Z4278" s="111">
        <v>46114</v>
      </c>
    </row>
    <row r="4279" spans="1:26" ht="12.75" x14ac:dyDescent="0.35">
      <c r="A4279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4279" s="336" t="str">
        <f>IF(All_Opps[[#This Row],[WeekMod]]&lt;&gt;"",CONCATENATE(All_Opps[[#This Row],[Opp Year]],"-",TEXT(All_Opps[[#This Row],[WeekMod]],"00#")),"")</f>
        <v>2027-013</v>
      </c>
      <c r="C427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4279" s="336" t="str">
        <f>CONCATENATE(All_Opps[[#This Row],[Opp Year]],"-",TEXT(All_Opps[[#This Row],[Week]],"00#"))</f>
        <v>2027-013</v>
      </c>
      <c r="E4279" s="336">
        <f>IFERROR(VALUE(RIGHT(All_Opps[[#This Row],[Opportunity Name]],2)),"")</f>
        <v>2</v>
      </c>
      <c r="F4279" s="336">
        <f>IFERROR(("20"&amp;LEFT(All_Opps[[#This Row],[Opportunity Name]],2))*1,"")</f>
        <v>2027</v>
      </c>
      <c r="G4279" s="336" t="str">
        <f>MID(All_Opps[[#This Row],[Opportunity Name]],3,2)</f>
        <v>01</v>
      </c>
      <c r="H4279" s="336" t="str">
        <f>LEFT(All_Opps[[#This Row],[Opportunity Name]],7)</f>
        <v>2701-01</v>
      </c>
      <c r="I4279" s="336" t="str" cm="1">
        <f t="array" ref="I42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79" s="336" t="str">
        <f>YEAR(All_Opps[[#This Row],[Close_Date]])&amp;"-"&amp;TEXT(MONTH(All_Opps[[#This Row],[Close_Date]]),"00")</f>
        <v>2026-03</v>
      </c>
      <c r="K4279" s="337">
        <f>All_Opps[[#This Row],[Created Date2]]*1</f>
        <v>46106</v>
      </c>
      <c r="L4279" s="338">
        <f>YEAR(All_Opps[[#This Row],[Created_Date]])</f>
        <v>2026</v>
      </c>
      <c r="M4279" s="339">
        <f>WEEKNUM(All_Opps[[#This Row],[Created_Date]],16)</f>
        <v>13</v>
      </c>
      <c r="N4279" s="337">
        <f>All_Opps[[#This Row],[Close Date]]*1</f>
        <v>46109</v>
      </c>
      <c r="O4279" s="340">
        <f>YEAR(All_Opps[[#This Row],[Close_Date]])</f>
        <v>2026</v>
      </c>
      <c r="P4279" s="338">
        <f>MONTH(All_Opps[[#This Row],[Close Date]])</f>
        <v>3</v>
      </c>
      <c r="Q4279" s="336">
        <f>WEEKNUM(All_Opps[[#This Row],[Close Date]],1)</f>
        <v>13</v>
      </c>
      <c r="R4279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282</v>
      </c>
      <c r="S4279" s="110" t="s">
        <v>8868</v>
      </c>
      <c r="T4279" s="110" t="s">
        <v>8869</v>
      </c>
      <c r="U4279" s="111">
        <v>46109</v>
      </c>
      <c r="V4279" s="380" t="s">
        <v>19</v>
      </c>
      <c r="W4279" s="112">
        <v>42956</v>
      </c>
      <c r="X4279" s="110" t="s">
        <v>5</v>
      </c>
      <c r="Y4279" s="110" t="s">
        <v>328</v>
      </c>
      <c r="Z4279" s="111">
        <v>46106</v>
      </c>
    </row>
    <row r="4280" spans="1:26" ht="12.75" x14ac:dyDescent="0.35">
      <c r="A428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4280" s="336" t="str">
        <f>IF(All_Opps[[#This Row],[WeekMod]]&lt;&gt;"",CONCATENATE(All_Opps[[#This Row],[Opp Year]],"-",TEXT(All_Opps[[#This Row],[WeekMod]],"00#")),"")</f>
        <v>2026-065</v>
      </c>
      <c r="C428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4280" s="336" t="str">
        <f>CONCATENATE(All_Opps[[#This Row],[Opp Year]],"-",TEXT(All_Opps[[#This Row],[Week]],"00#"))</f>
        <v>2026-065</v>
      </c>
      <c r="E4280" s="336">
        <f>IFERROR(VALUE(RIGHT(All_Opps[[#This Row],[Opportunity Name]],2)),"")</f>
        <v>2</v>
      </c>
      <c r="F4280" s="336">
        <f>IFERROR(("20"&amp;LEFT(All_Opps[[#This Row],[Opportunity Name]],2))*1,"")</f>
        <v>2026</v>
      </c>
      <c r="G4280" s="336" t="str">
        <f>MID(All_Opps[[#This Row],[Opportunity Name]],3,2)</f>
        <v>12</v>
      </c>
      <c r="H4280" s="336" t="str">
        <f>LEFT(All_Opps[[#This Row],[Opportunity Name]],7)</f>
        <v>2612 Pe</v>
      </c>
      <c r="I4280" s="336" t="str" cm="1">
        <f t="array" ref="I42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80" s="336" t="str">
        <f>YEAR(All_Opps[[#This Row],[Close_Date]])&amp;"-"&amp;TEXT(MONTH(All_Opps[[#This Row],[Close_Date]]),"00")</f>
        <v>2026-03</v>
      </c>
      <c r="K4280" s="337">
        <f>All_Opps[[#This Row],[Created Date2]]*1</f>
        <v>46085</v>
      </c>
      <c r="L4280" s="338">
        <f>YEAR(All_Opps[[#This Row],[Created_Date]])</f>
        <v>2026</v>
      </c>
      <c r="M4280" s="339">
        <f>WEEKNUM(All_Opps[[#This Row],[Created_Date]],16)</f>
        <v>10</v>
      </c>
      <c r="N4280" s="337">
        <f>All_Opps[[#This Row],[Close Date]]*1</f>
        <v>46108</v>
      </c>
      <c r="O4280" s="340">
        <f>YEAR(All_Opps[[#This Row],[Close_Date]])</f>
        <v>2026</v>
      </c>
      <c r="P4280" s="338">
        <f>MONTH(All_Opps[[#This Row],[Close Date]])</f>
        <v>3</v>
      </c>
      <c r="Q4280" s="336">
        <f>WEEKNUM(All_Opps[[#This Row],[Close Date]],1)</f>
        <v>13</v>
      </c>
      <c r="R4280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80" s="110" t="s">
        <v>8870</v>
      </c>
      <c r="T4280" s="110" t="s">
        <v>8871</v>
      </c>
      <c r="U4280" s="111">
        <v>46108</v>
      </c>
      <c r="V4280" s="380" t="s">
        <v>18</v>
      </c>
      <c r="W4280" s="112">
        <v>35037</v>
      </c>
      <c r="X4280" s="110" t="s">
        <v>15</v>
      </c>
      <c r="Y4280" s="110" t="s">
        <v>328</v>
      </c>
      <c r="Z4280" s="111">
        <v>46085</v>
      </c>
    </row>
    <row r="4281" spans="1:26" ht="12.75" x14ac:dyDescent="0.35">
      <c r="A428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4281" s="336" t="str">
        <f>IF(All_Opps[[#This Row],[WeekMod]]&lt;&gt;"",CONCATENATE(All_Opps[[#This Row],[Opp Year]],"-",TEXT(All_Opps[[#This Row],[WeekMod]],"00#")),"")</f>
        <v>2026-060</v>
      </c>
      <c r="C428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4281" s="336" t="str">
        <f>CONCATENATE(All_Opps[[#This Row],[Opp Year]],"-",TEXT(All_Opps[[#This Row],[Week]],"00#"))</f>
        <v>2026-060</v>
      </c>
      <c r="E4281" s="336">
        <f>IFERROR(VALUE(RIGHT(All_Opps[[#This Row],[Opportunity Name]],2)),"")</f>
        <v>2</v>
      </c>
      <c r="F4281" s="336">
        <f>IFERROR(("20"&amp;LEFT(All_Opps[[#This Row],[Opportunity Name]],2))*1,"")</f>
        <v>2026</v>
      </c>
      <c r="G4281" s="336" t="str">
        <f>MID(All_Opps[[#This Row],[Opportunity Name]],3,2)</f>
        <v>12</v>
      </c>
      <c r="H4281" s="336" t="str">
        <f>LEFT(All_Opps[[#This Row],[Opportunity Name]],7)</f>
        <v>2612 Ze</v>
      </c>
      <c r="I4281" s="336" t="str" cm="1">
        <f t="array" ref="I42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81" s="336" t="str">
        <f>YEAR(All_Opps[[#This Row],[Close_Date]])&amp;"-"&amp;TEXT(MONTH(All_Opps[[#This Row],[Close_Date]]),"00")</f>
        <v>2026-02</v>
      </c>
      <c r="K4281" s="337">
        <f>All_Opps[[#This Row],[Created Date2]]*1</f>
        <v>46060</v>
      </c>
      <c r="L4281" s="338">
        <f>YEAR(All_Opps[[#This Row],[Created_Date]])</f>
        <v>2026</v>
      </c>
      <c r="M4281" s="339">
        <f>WEEKNUM(All_Opps[[#This Row],[Created_Date]],16)</f>
        <v>7</v>
      </c>
      <c r="N4281" s="337">
        <f>All_Opps[[#This Row],[Close Date]]*1</f>
        <v>46073</v>
      </c>
      <c r="O4281" s="340">
        <f>YEAR(All_Opps[[#This Row],[Close_Date]])</f>
        <v>2026</v>
      </c>
      <c r="P4281" s="338">
        <f>MONTH(All_Opps[[#This Row],[Close Date]])</f>
        <v>2</v>
      </c>
      <c r="Q4281" s="336">
        <f>WEEKNUM(All_Opps[[#This Row],[Close Date]],1)</f>
        <v>8</v>
      </c>
      <c r="R4281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81" s="110" t="s">
        <v>8872</v>
      </c>
      <c r="T4281" s="110" t="s">
        <v>8873</v>
      </c>
      <c r="U4281" s="111">
        <v>46073</v>
      </c>
      <c r="V4281" s="380" t="s">
        <v>18</v>
      </c>
      <c r="W4281" s="112">
        <v>63677</v>
      </c>
      <c r="X4281" s="110" t="s">
        <v>161</v>
      </c>
      <c r="Y4281" s="110" t="s">
        <v>328</v>
      </c>
      <c r="Z4281" s="111">
        <v>46060</v>
      </c>
    </row>
    <row r="4282" spans="1:26" ht="12.75" x14ac:dyDescent="0.35">
      <c r="A428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4282" s="336" t="str">
        <f>IF(All_Opps[[#This Row],[WeekMod]]&lt;&gt;"",CONCATENATE(All_Opps[[#This Row],[Opp Year]],"-",TEXT(All_Opps[[#This Row],[WeekMod]],"00#")),"")</f>
        <v>2026-060</v>
      </c>
      <c r="C428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4282" s="336" t="str">
        <f>CONCATENATE(All_Opps[[#This Row],[Opp Year]],"-",TEXT(All_Opps[[#This Row],[Week]],"00#"))</f>
        <v>2026-060</v>
      </c>
      <c r="E4282" s="336">
        <f>IFERROR(VALUE(RIGHT(All_Opps[[#This Row],[Opportunity Name]],2)),"")</f>
        <v>3</v>
      </c>
      <c r="F4282" s="336">
        <f>IFERROR(("20"&amp;LEFT(All_Opps[[#This Row],[Opportunity Name]],2))*1,"")</f>
        <v>2026</v>
      </c>
      <c r="G4282" s="336" t="str">
        <f>MID(All_Opps[[#This Row],[Opportunity Name]],3,2)</f>
        <v>07</v>
      </c>
      <c r="H4282" s="336" t="str">
        <f>LEFT(All_Opps[[#This Row],[Opportunity Name]],7)</f>
        <v>2607-13</v>
      </c>
      <c r="I4282" s="336" t="str" cm="1">
        <f t="array" ref="I42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82" s="336" t="str">
        <f>YEAR(All_Opps[[#This Row],[Close_Date]])&amp;"-"&amp;TEXT(MONTH(All_Opps[[#This Row],[Close_Date]]),"00")</f>
        <v>2026-02</v>
      </c>
      <c r="K4282" s="337">
        <f>All_Opps[[#This Row],[Created Date2]]*1</f>
        <v>46049</v>
      </c>
      <c r="L4282" s="338">
        <f>YEAR(All_Opps[[#This Row],[Created_Date]])</f>
        <v>2026</v>
      </c>
      <c r="M4282" s="339">
        <f>WEEKNUM(All_Opps[[#This Row],[Created_Date]],16)</f>
        <v>5</v>
      </c>
      <c r="N4282" s="337">
        <f>All_Opps[[#This Row],[Close Date]]*1</f>
        <v>46074</v>
      </c>
      <c r="O4282" s="340">
        <f>YEAR(All_Opps[[#This Row],[Close_Date]])</f>
        <v>2026</v>
      </c>
      <c r="P4282" s="338">
        <f>MONTH(All_Opps[[#This Row],[Close Date]])</f>
        <v>2</v>
      </c>
      <c r="Q4282" s="336">
        <f>WEEKNUM(All_Opps[[#This Row],[Close Date]],1)</f>
        <v>8</v>
      </c>
      <c r="R4282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155</v>
      </c>
      <c r="S4282" s="110" t="s">
        <v>8874</v>
      </c>
      <c r="T4282" s="110" t="s">
        <v>8875</v>
      </c>
      <c r="U4282" s="111">
        <v>46074</v>
      </c>
      <c r="V4282" s="380" t="s">
        <v>19</v>
      </c>
      <c r="W4282" s="112">
        <v>109877</v>
      </c>
      <c r="X4282" s="110" t="s">
        <v>11</v>
      </c>
      <c r="Y4282" s="110" t="s">
        <v>328</v>
      </c>
      <c r="Z4282" s="111">
        <v>46049</v>
      </c>
    </row>
    <row r="4283" spans="1:26" ht="12.75" x14ac:dyDescent="0.35">
      <c r="A4283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4283" s="336" t="str">
        <f>IF(All_Opps[[#This Row],[WeekMod]]&lt;&gt;"",CONCATENATE(All_Opps[[#This Row],[Opp Year]],"-",TEXT(All_Opps[[#This Row],[WeekMod]],"00#")),"")</f>
        <v>2026-065</v>
      </c>
      <c r="C428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4283" s="336" t="str">
        <f>CONCATENATE(All_Opps[[#This Row],[Opp Year]],"-",TEXT(All_Opps[[#This Row],[Week]],"00#"))</f>
        <v>2026-065</v>
      </c>
      <c r="E4283" s="336">
        <f>IFERROR(VALUE(RIGHT(All_Opps[[#This Row],[Opportunity Name]],2)),"")</f>
        <v>6</v>
      </c>
      <c r="F4283" s="336">
        <f>IFERROR(("20"&amp;LEFT(All_Opps[[#This Row],[Opportunity Name]],2))*1,"")</f>
        <v>2026</v>
      </c>
      <c r="G4283" s="336" t="str">
        <f>MID(All_Opps[[#This Row],[Opportunity Name]],3,2)</f>
        <v>10</v>
      </c>
      <c r="H4283" s="336" t="str">
        <f>LEFT(All_Opps[[#This Row],[Opportunity Name]],7)</f>
        <v>2610-04</v>
      </c>
      <c r="I4283" s="336" t="str" cm="1">
        <f t="array" ref="I42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83" s="336" t="str">
        <f>YEAR(All_Opps[[#This Row],[Close_Date]])&amp;"-"&amp;TEXT(MONTH(All_Opps[[#This Row],[Close_Date]]),"00")</f>
        <v>2026-03</v>
      </c>
      <c r="K4283" s="337">
        <f>All_Opps[[#This Row],[Created Date2]]*1</f>
        <v>46092</v>
      </c>
      <c r="L4283" s="338">
        <f>YEAR(All_Opps[[#This Row],[Created_Date]])</f>
        <v>2026</v>
      </c>
      <c r="M4283" s="339">
        <f>WEEKNUM(All_Opps[[#This Row],[Created_Date]],16)</f>
        <v>11</v>
      </c>
      <c r="N4283" s="337">
        <f>All_Opps[[#This Row],[Close Date]]*1</f>
        <v>46107</v>
      </c>
      <c r="O4283" s="340">
        <f>YEAR(All_Opps[[#This Row],[Close_Date]])</f>
        <v>2026</v>
      </c>
      <c r="P4283" s="338">
        <f>MONTH(All_Opps[[#This Row],[Close Date]])</f>
        <v>3</v>
      </c>
      <c r="Q4283" s="336">
        <f>WEEKNUM(All_Opps[[#This Row],[Close Date]],1)</f>
        <v>13</v>
      </c>
      <c r="R4283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204</v>
      </c>
      <c r="S4283" s="110" t="s">
        <v>8876</v>
      </c>
      <c r="T4283" s="110" t="s">
        <v>8877</v>
      </c>
      <c r="U4283" s="111">
        <v>46107</v>
      </c>
      <c r="V4283" s="380" t="s">
        <v>19</v>
      </c>
      <c r="W4283" s="112">
        <v>163455</v>
      </c>
      <c r="X4283" s="110" t="s">
        <v>13</v>
      </c>
      <c r="Y4283" s="110" t="s">
        <v>1285</v>
      </c>
      <c r="Z4283" s="111">
        <v>46092</v>
      </c>
    </row>
    <row r="4284" spans="1:26" ht="12.75" x14ac:dyDescent="0.35">
      <c r="A428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9</v>
      </c>
      <c r="B4284" s="336" t="str">
        <f>IF(All_Opps[[#This Row],[WeekMod]]&lt;&gt;"",CONCATENATE(All_Opps[[#This Row],[Opp Year]],"-",TEXT(All_Opps[[#This Row],[WeekMod]],"00#")),"")</f>
        <v>2027-009</v>
      </c>
      <c r="C428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9</v>
      </c>
      <c r="D4284" s="336" t="str">
        <f>CONCATENATE(All_Opps[[#This Row],[Opp Year]],"-",TEXT(All_Opps[[#This Row],[Week]],"00#"))</f>
        <v>2027-009</v>
      </c>
      <c r="E4284" s="336">
        <f>IFERROR(VALUE(RIGHT(All_Opps[[#This Row],[Opportunity Name]],2)),"")</f>
        <v>16</v>
      </c>
      <c r="F4284" s="336">
        <f>IFERROR(("20"&amp;LEFT(All_Opps[[#This Row],[Opportunity Name]],2))*1,"")</f>
        <v>2027</v>
      </c>
      <c r="G4284" s="336" t="str">
        <f>MID(All_Opps[[#This Row],[Opportunity Name]],3,2)</f>
        <v>08</v>
      </c>
      <c r="H4284" s="336" t="str">
        <f>LEFT(All_Opps[[#This Row],[Opportunity Name]],7)</f>
        <v>2708-07</v>
      </c>
      <c r="I4284" s="336" t="str" cm="1">
        <f t="array" ref="I42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84" s="336" t="str">
        <f>YEAR(All_Opps[[#This Row],[Close_Date]])&amp;"-"&amp;TEXT(MONTH(All_Opps[[#This Row],[Close_Date]]),"00")</f>
        <v>2026-02</v>
      </c>
      <c r="K4284" s="337">
        <f>All_Opps[[#This Row],[Created Date2]]*1</f>
        <v>46063</v>
      </c>
      <c r="L4284" s="338">
        <f>YEAR(All_Opps[[#This Row],[Created_Date]])</f>
        <v>2026</v>
      </c>
      <c r="M4284" s="339">
        <f>WEEKNUM(All_Opps[[#This Row],[Created_Date]],16)</f>
        <v>7</v>
      </c>
      <c r="N4284" s="337">
        <f>All_Opps[[#This Row],[Close Date]]*1</f>
        <v>46077</v>
      </c>
      <c r="O4284" s="340">
        <f>YEAR(All_Opps[[#This Row],[Close_Date]])</f>
        <v>2026</v>
      </c>
      <c r="P4284" s="338">
        <f>MONTH(All_Opps[[#This Row],[Close Date]])</f>
        <v>2</v>
      </c>
      <c r="Q4284" s="336">
        <f>WEEKNUM(All_Opps[[#This Row],[Close Date]],1)</f>
        <v>9</v>
      </c>
      <c r="R4284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537</v>
      </c>
      <c r="S4284" s="110" t="s">
        <v>8878</v>
      </c>
      <c r="T4284" s="110" t="s">
        <v>8879</v>
      </c>
      <c r="U4284" s="111">
        <v>46077</v>
      </c>
      <c r="V4284" s="380" t="s">
        <v>19</v>
      </c>
      <c r="W4284" s="112">
        <v>523042</v>
      </c>
      <c r="X4284" s="110" t="s">
        <v>155</v>
      </c>
      <c r="Y4284" s="110" t="s">
        <v>1285</v>
      </c>
      <c r="Z4284" s="111">
        <v>46063</v>
      </c>
    </row>
    <row r="4285" spans="1:26" ht="12.75" x14ac:dyDescent="0.35">
      <c r="A428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60</v>
      </c>
      <c r="B4285" s="336" t="str">
        <f>IF(All_Opps[[#This Row],[WeekMod]]&lt;&gt;"",CONCATENATE(All_Opps[[#This Row],[Opp Year]],"-",TEXT(All_Opps[[#This Row],[WeekMod]],"00#")),"")</f>
        <v>2026-060</v>
      </c>
      <c r="C428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60</v>
      </c>
      <c r="D4285" s="336" t="str">
        <f>CONCATENATE(All_Opps[[#This Row],[Opp Year]],"-",TEXT(All_Opps[[#This Row],[Week]],"00#"))</f>
        <v>2026-060</v>
      </c>
      <c r="E4285" s="336">
        <f>IFERROR(VALUE(RIGHT(All_Opps[[#This Row],[Opportunity Name]],2)),"")</f>
        <v>4</v>
      </c>
      <c r="F4285" s="336">
        <f>IFERROR(("20"&amp;LEFT(All_Opps[[#This Row],[Opportunity Name]],2))*1,"")</f>
        <v>2026</v>
      </c>
      <c r="G4285" s="336" t="str">
        <f>MID(All_Opps[[#This Row],[Opportunity Name]],3,2)</f>
        <v>12</v>
      </c>
      <c r="H4285" s="336" t="str">
        <f>LEFT(All_Opps[[#This Row],[Opportunity Name]],7)</f>
        <v>2612-13</v>
      </c>
      <c r="I4285" s="336" t="str" cm="1">
        <f t="array" ref="I42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85" s="336" t="str">
        <f>YEAR(All_Opps[[#This Row],[Close_Date]])&amp;"-"&amp;TEXT(MONTH(All_Opps[[#This Row],[Close_Date]]),"00")</f>
        <v>2026-02</v>
      </c>
      <c r="K4285" s="337">
        <f>All_Opps[[#This Row],[Created Date2]]*1</f>
        <v>46064</v>
      </c>
      <c r="L4285" s="338">
        <f>YEAR(All_Opps[[#This Row],[Created_Date]])</f>
        <v>2026</v>
      </c>
      <c r="M4285" s="339">
        <f>WEEKNUM(All_Opps[[#This Row],[Created_Date]],16)</f>
        <v>7</v>
      </c>
      <c r="N4285" s="337">
        <f>All_Opps[[#This Row],[Close Date]]*1</f>
        <v>46073</v>
      </c>
      <c r="O4285" s="340">
        <f>YEAR(All_Opps[[#This Row],[Close_Date]])</f>
        <v>2026</v>
      </c>
      <c r="P4285" s="338">
        <f>MONTH(All_Opps[[#This Row],[Close Date]])</f>
        <v>2</v>
      </c>
      <c r="Q4285" s="336">
        <f>WEEKNUM(All_Opps[[#This Row],[Close Date]],1)</f>
        <v>8</v>
      </c>
      <c r="R4285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293</v>
      </c>
      <c r="S4285" s="110" t="s">
        <v>8880</v>
      </c>
      <c r="T4285" s="110" t="s">
        <v>8881</v>
      </c>
      <c r="U4285" s="111">
        <v>46073</v>
      </c>
      <c r="V4285" s="380" t="s">
        <v>19</v>
      </c>
      <c r="W4285" s="112">
        <v>64120</v>
      </c>
      <c r="X4285" s="110" t="s">
        <v>13</v>
      </c>
      <c r="Y4285" s="110" t="s">
        <v>1285</v>
      </c>
      <c r="Z4285" s="111">
        <v>46064</v>
      </c>
    </row>
    <row r="4286" spans="1:26" ht="12.75" x14ac:dyDescent="0.35">
      <c r="A4286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4286" s="336" t="str">
        <f>IF(All_Opps[[#This Row],[WeekMod]]&lt;&gt;"",CONCATENATE(All_Opps[[#This Row],[Opp Year]],"-",TEXT(All_Opps[[#This Row],[WeekMod]],"00#")),"")</f>
        <v>2026-063</v>
      </c>
      <c r="C428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4286" s="336" t="str">
        <f>CONCATENATE(All_Opps[[#This Row],[Opp Year]],"-",TEXT(All_Opps[[#This Row],[Week]],"00#"))</f>
        <v>2026-063</v>
      </c>
      <c r="E4286" s="336">
        <f>IFERROR(VALUE(RIGHT(All_Opps[[#This Row],[Opportunity Name]],2)),"")</f>
        <v>5</v>
      </c>
      <c r="F4286" s="336">
        <f>IFERROR(("20"&amp;LEFT(All_Opps[[#This Row],[Opportunity Name]],2))*1,"")</f>
        <v>2026</v>
      </c>
      <c r="G4286" s="336" t="str">
        <f>MID(All_Opps[[#This Row],[Opportunity Name]],3,2)</f>
        <v>05</v>
      </c>
      <c r="H4286" s="336" t="str">
        <f>LEFT(All_Opps[[#This Row],[Opportunity Name]],7)</f>
        <v>2605 Ra</v>
      </c>
      <c r="I4286" s="336" t="str" cm="1">
        <f t="array" ref="I42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86" s="336" t="str">
        <f>YEAR(All_Opps[[#This Row],[Close_Date]])&amp;"-"&amp;TEXT(MONTH(All_Opps[[#This Row],[Close_Date]]),"00")</f>
        <v>2026-03</v>
      </c>
      <c r="K4286" s="337">
        <f>All_Opps[[#This Row],[Created Date2]]*1</f>
        <v>46086</v>
      </c>
      <c r="L4286" s="338">
        <f>YEAR(All_Opps[[#This Row],[Created_Date]])</f>
        <v>2026</v>
      </c>
      <c r="M4286" s="339">
        <f>WEEKNUM(All_Opps[[#This Row],[Created_Date]],16)</f>
        <v>10</v>
      </c>
      <c r="N4286" s="337">
        <f>All_Opps[[#This Row],[Close Date]]*1</f>
        <v>46091</v>
      </c>
      <c r="O4286" s="340">
        <f>YEAR(All_Opps[[#This Row],[Close_Date]])</f>
        <v>2026</v>
      </c>
      <c r="P4286" s="338">
        <f>MONTH(All_Opps[[#This Row],[Close Date]])</f>
        <v>3</v>
      </c>
      <c r="Q4286" s="336">
        <f>WEEKNUM(All_Opps[[#This Row],[Close Date]],1)</f>
        <v>11</v>
      </c>
      <c r="R4286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86" s="110" t="s">
        <v>8882</v>
      </c>
      <c r="T4286" s="110" t="s">
        <v>8883</v>
      </c>
      <c r="U4286" s="111">
        <v>46091</v>
      </c>
      <c r="V4286" s="380" t="s">
        <v>18</v>
      </c>
      <c r="W4286" s="112">
        <v>147151</v>
      </c>
      <c r="X4286" s="110" t="s">
        <v>13</v>
      </c>
      <c r="Y4286" s="110" t="s">
        <v>1285</v>
      </c>
      <c r="Z4286" s="111">
        <v>46086</v>
      </c>
    </row>
    <row r="4287" spans="1:26" ht="12.75" x14ac:dyDescent="0.35">
      <c r="A4287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64</v>
      </c>
      <c r="B4287" s="336" t="str">
        <f>IF(All_Opps[[#This Row],[WeekMod]]&lt;&gt;"",CONCATENATE(All_Opps[[#This Row],[Opp Year]],"-",TEXT(All_Opps[[#This Row],[WeekMod]],"00#")),"")</f>
        <v>2026-064</v>
      </c>
      <c r="C428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64</v>
      </c>
      <c r="D4287" s="336" t="str">
        <f>CONCATENATE(All_Opps[[#This Row],[Opp Year]],"-",TEXT(All_Opps[[#This Row],[Week]],"00#"))</f>
        <v>2026-064</v>
      </c>
      <c r="E4287" s="336">
        <f>IFERROR(VALUE(RIGHT(All_Opps[[#This Row],[Opportunity Name]],2)),"")</f>
        <v>2</v>
      </c>
      <c r="F4287" s="336">
        <f>IFERROR(("20"&amp;LEFT(All_Opps[[#This Row],[Opportunity Name]],2))*1,"")</f>
        <v>2026</v>
      </c>
      <c r="G4287" s="336" t="str">
        <f>MID(All_Opps[[#This Row],[Opportunity Name]],3,2)</f>
        <v>10</v>
      </c>
      <c r="H4287" s="336" t="str">
        <f>LEFT(All_Opps[[#This Row],[Opportunity Name]],7)</f>
        <v>2610 Be</v>
      </c>
      <c r="I4287" s="336" t="str" cm="1">
        <f t="array" ref="I42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87" s="336" t="str">
        <f>YEAR(All_Opps[[#This Row],[Close_Date]])&amp;"-"&amp;TEXT(MONTH(All_Opps[[#This Row],[Close_Date]]),"00")</f>
        <v>2026-03</v>
      </c>
      <c r="K4287" s="337">
        <f>All_Opps[[#This Row],[Created Date2]]*1</f>
        <v>46090</v>
      </c>
      <c r="L4287" s="338">
        <f>YEAR(All_Opps[[#This Row],[Created_Date]])</f>
        <v>2026</v>
      </c>
      <c r="M4287" s="339">
        <f>WEEKNUM(All_Opps[[#This Row],[Created_Date]],16)</f>
        <v>11</v>
      </c>
      <c r="N4287" s="337">
        <f>All_Opps[[#This Row],[Close Date]]*1</f>
        <v>46099</v>
      </c>
      <c r="O4287" s="340">
        <f>YEAR(All_Opps[[#This Row],[Close_Date]])</f>
        <v>2026</v>
      </c>
      <c r="P4287" s="338">
        <f>MONTH(All_Opps[[#This Row],[Close Date]])</f>
        <v>3</v>
      </c>
      <c r="Q4287" s="336">
        <f>WEEKNUM(All_Opps[[#This Row],[Close Date]],1)</f>
        <v>12</v>
      </c>
      <c r="R4287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87" s="110" t="s">
        <v>8884</v>
      </c>
      <c r="T4287" s="110" t="s">
        <v>8885</v>
      </c>
      <c r="U4287" s="111">
        <v>46099</v>
      </c>
      <c r="V4287" s="380" t="s">
        <v>18</v>
      </c>
      <c r="W4287" s="112">
        <v>33504</v>
      </c>
      <c r="X4287" s="110" t="s">
        <v>16</v>
      </c>
      <c r="Y4287" s="110" t="s">
        <v>328</v>
      </c>
      <c r="Z4287" s="111">
        <v>46090</v>
      </c>
    </row>
    <row r="4288" spans="1:26" ht="12.75" x14ac:dyDescent="0.35">
      <c r="A4288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4288" s="336" t="str">
        <f>IF(All_Opps[[#This Row],[WeekMod]]&lt;&gt;"",CONCATENATE(All_Opps[[#This Row],[Opp Year]],"-",TEXT(All_Opps[[#This Row],[WeekMod]],"00#")),"")</f>
        <v>2026-065</v>
      </c>
      <c r="C428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4288" s="336" t="str">
        <f>CONCATENATE(All_Opps[[#This Row],[Opp Year]],"-",TEXT(All_Opps[[#This Row],[Week]],"00#"))</f>
        <v>2026-065</v>
      </c>
      <c r="E4288" s="336">
        <f>IFERROR(VALUE(RIGHT(All_Opps[[#This Row],[Opportunity Name]],2)),"")</f>
        <v>2</v>
      </c>
      <c r="F4288" s="336">
        <f>IFERROR(("20"&amp;LEFT(All_Opps[[#This Row],[Opportunity Name]],2))*1,"")</f>
        <v>2026</v>
      </c>
      <c r="G4288" s="336" t="str">
        <f>MID(All_Opps[[#This Row],[Opportunity Name]],3,2)</f>
        <v>06</v>
      </c>
      <c r="H4288" s="336" t="str">
        <f>LEFT(All_Opps[[#This Row],[Opportunity Name]],7)</f>
        <v>2606 Ki</v>
      </c>
      <c r="I4288" s="336" t="str" cm="1">
        <f t="array" ref="I42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88" s="336" t="str">
        <f>YEAR(All_Opps[[#This Row],[Close_Date]])&amp;"-"&amp;TEXT(MONTH(All_Opps[[#This Row],[Close_Date]]),"00")</f>
        <v>2026-03</v>
      </c>
      <c r="K4288" s="337">
        <f>All_Opps[[#This Row],[Created Date2]]*1</f>
        <v>46078</v>
      </c>
      <c r="L4288" s="338">
        <f>YEAR(All_Opps[[#This Row],[Created_Date]])</f>
        <v>2026</v>
      </c>
      <c r="M4288" s="339">
        <f>WEEKNUM(All_Opps[[#This Row],[Created_Date]],16)</f>
        <v>9</v>
      </c>
      <c r="N4288" s="337">
        <f>All_Opps[[#This Row],[Close Date]]*1</f>
        <v>46108</v>
      </c>
      <c r="O4288" s="340">
        <f>YEAR(All_Opps[[#This Row],[Close_Date]])</f>
        <v>2026</v>
      </c>
      <c r="P4288" s="338">
        <f>MONTH(All_Opps[[#This Row],[Close Date]])</f>
        <v>3</v>
      </c>
      <c r="Q4288" s="336">
        <f>WEEKNUM(All_Opps[[#This Row],[Close Date]],1)</f>
        <v>13</v>
      </c>
      <c r="R4288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88" s="110" t="s">
        <v>8886</v>
      </c>
      <c r="T4288" s="110" t="s">
        <v>8887</v>
      </c>
      <c r="U4288" s="111">
        <v>46108</v>
      </c>
      <c r="V4288" s="380" t="s">
        <v>21</v>
      </c>
      <c r="W4288" s="112">
        <v>23327</v>
      </c>
      <c r="X4288" s="110" t="s">
        <v>6</v>
      </c>
      <c r="Y4288" s="110" t="s">
        <v>7108</v>
      </c>
      <c r="Z4288" s="111">
        <v>46078</v>
      </c>
    </row>
    <row r="4289" spans="1:26" ht="12.75" x14ac:dyDescent="0.35">
      <c r="A4289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4289" s="336" t="str">
        <f>IF(All_Opps[[#This Row],[WeekMod]]&lt;&gt;"",CONCATENATE(All_Opps[[#This Row],[Opp Year]],"-",TEXT(All_Opps[[#This Row],[WeekMod]],"00#")),"")</f>
        <v>2026-066</v>
      </c>
      <c r="C428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4289" s="336" t="str">
        <f>CONCATENATE(All_Opps[[#This Row],[Opp Year]],"-",TEXT(All_Opps[[#This Row],[Week]],"00#"))</f>
        <v>2026-066</v>
      </c>
      <c r="E4289" s="336">
        <f>IFERROR(VALUE(RIGHT(All_Opps[[#This Row],[Opportunity Name]],2)),"")</f>
        <v>3</v>
      </c>
      <c r="F4289" s="336">
        <f>IFERROR(("20"&amp;LEFT(All_Opps[[#This Row],[Opportunity Name]],2))*1,"")</f>
        <v>2026</v>
      </c>
      <c r="G4289" s="336" t="str">
        <f>MID(All_Opps[[#This Row],[Opportunity Name]],3,2)</f>
        <v>07</v>
      </c>
      <c r="H4289" s="336" t="str">
        <f>LEFT(All_Opps[[#This Row],[Opportunity Name]],7)</f>
        <v>2607 Ub</v>
      </c>
      <c r="I4289" s="336" t="str" cm="1">
        <f t="array" ref="I42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89" s="336" t="str">
        <f>YEAR(All_Opps[[#This Row],[Close_Date]])&amp;"-"&amp;TEXT(MONTH(All_Opps[[#This Row],[Close_Date]]),"00")</f>
        <v>2026-04</v>
      </c>
      <c r="K4289" s="337">
        <f>All_Opps[[#This Row],[Created Date2]]*1</f>
        <v>46098</v>
      </c>
      <c r="L4289" s="338">
        <f>YEAR(All_Opps[[#This Row],[Created_Date]])</f>
        <v>2026</v>
      </c>
      <c r="M4289" s="339">
        <f>WEEKNUM(All_Opps[[#This Row],[Created_Date]],16)</f>
        <v>12</v>
      </c>
      <c r="N4289" s="337">
        <f>All_Opps[[#This Row],[Close Date]]*1</f>
        <v>46113</v>
      </c>
      <c r="O4289" s="340">
        <f>YEAR(All_Opps[[#This Row],[Close_Date]])</f>
        <v>2026</v>
      </c>
      <c r="P4289" s="338">
        <f>MONTH(All_Opps[[#This Row],[Close Date]])</f>
        <v>4</v>
      </c>
      <c r="Q4289" s="336">
        <f>WEEKNUM(All_Opps[[#This Row],[Close Date]],1)</f>
        <v>14</v>
      </c>
      <c r="R4289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89" s="110" t="s">
        <v>8888</v>
      </c>
      <c r="T4289" s="110" t="s">
        <v>8889</v>
      </c>
      <c r="U4289" s="111">
        <v>46113</v>
      </c>
      <c r="V4289" s="380" t="s">
        <v>21</v>
      </c>
      <c r="W4289" s="112">
        <v>72642</v>
      </c>
      <c r="X4289" s="110" t="s">
        <v>11</v>
      </c>
      <c r="Y4289" s="110" t="s">
        <v>1285</v>
      </c>
      <c r="Z4289" s="111">
        <v>46098</v>
      </c>
    </row>
    <row r="4290" spans="1:26" ht="12.75" x14ac:dyDescent="0.35">
      <c r="A429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4290" s="336" t="str">
        <f>IF(All_Opps[[#This Row],[WeekMod]]&lt;&gt;"",CONCATENATE(All_Opps[[#This Row],[Opp Year]],"-",TEXT(All_Opps[[#This Row],[WeekMod]],"00#")),"")</f>
        <v>2026-067</v>
      </c>
      <c r="C429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4290" s="336" t="str">
        <f>CONCATENATE(All_Opps[[#This Row],[Opp Year]],"-",TEXT(All_Opps[[#This Row],[Week]],"00#"))</f>
        <v>2026-067</v>
      </c>
      <c r="E4290" s="336">
        <f>IFERROR(VALUE(RIGHT(All_Opps[[#This Row],[Opportunity Name]],2)),"")</f>
        <v>5</v>
      </c>
      <c r="F4290" s="336">
        <f>IFERROR(("20"&amp;LEFT(All_Opps[[#This Row],[Opportunity Name]],2))*1,"")</f>
        <v>2026</v>
      </c>
      <c r="G4290" s="336" t="str">
        <f>MID(All_Opps[[#This Row],[Opportunity Name]],3,2)</f>
        <v>06</v>
      </c>
      <c r="H4290" s="336" t="str">
        <f>LEFT(All_Opps[[#This Row],[Opportunity Name]],7)</f>
        <v>2606-25</v>
      </c>
      <c r="I4290" s="336" t="str" cm="1">
        <f t="array" ref="I42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90" s="336" t="str">
        <f>YEAR(All_Opps[[#This Row],[Close_Date]])&amp;"-"&amp;TEXT(MONTH(All_Opps[[#This Row],[Close_Date]]),"00")</f>
        <v>2026-04</v>
      </c>
      <c r="K4290" s="337">
        <f>All_Opps[[#This Row],[Created Date2]]*1</f>
        <v>46114</v>
      </c>
      <c r="L4290" s="338">
        <f>YEAR(All_Opps[[#This Row],[Created_Date]])</f>
        <v>2026</v>
      </c>
      <c r="M4290" s="339">
        <f>WEEKNUM(All_Opps[[#This Row],[Created_Date]],16)</f>
        <v>14</v>
      </c>
      <c r="N4290" s="337">
        <f>All_Opps[[#This Row],[Close Date]]*1</f>
        <v>46123</v>
      </c>
      <c r="O4290" s="340">
        <f>YEAR(All_Opps[[#This Row],[Close_Date]])</f>
        <v>2026</v>
      </c>
      <c r="P4290" s="338">
        <f>MONTH(All_Opps[[#This Row],[Close Date]])</f>
        <v>4</v>
      </c>
      <c r="Q4290" s="336">
        <f>WEEKNUM(All_Opps[[#This Row],[Close Date]],1)</f>
        <v>15</v>
      </c>
      <c r="R4290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60</v>
      </c>
      <c r="S4290" s="110" t="s">
        <v>8890</v>
      </c>
      <c r="T4290" s="110" t="s">
        <v>8891</v>
      </c>
      <c r="U4290" s="111">
        <v>46123</v>
      </c>
      <c r="V4290" s="380" t="s">
        <v>19</v>
      </c>
      <c r="W4290" s="112">
        <v>250380</v>
      </c>
      <c r="X4290" s="110" t="s">
        <v>13</v>
      </c>
      <c r="Y4290" s="110" t="s">
        <v>328</v>
      </c>
      <c r="Z4290" s="111">
        <v>46114</v>
      </c>
    </row>
    <row r="4291" spans="1:26" ht="12.75" x14ac:dyDescent="0.35">
      <c r="A429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4291" s="336" t="str">
        <f>IF(All_Opps[[#This Row],[WeekMod]]&lt;&gt;"",CONCATENATE(All_Opps[[#This Row],[Opp Year]],"-",TEXT(All_Opps[[#This Row],[WeekMod]],"00#")),"")</f>
        <v>2026-068</v>
      </c>
      <c r="C429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4291" s="336" t="str">
        <f>CONCATENATE(All_Opps[[#This Row],[Opp Year]],"-",TEXT(All_Opps[[#This Row],[Week]],"00#"))</f>
        <v>2026-068</v>
      </c>
      <c r="E4291" s="336">
        <f>IFERROR(VALUE(RIGHT(All_Opps[[#This Row],[Opportunity Name]],2)),"")</f>
        <v>2</v>
      </c>
      <c r="F4291" s="336">
        <f>IFERROR(("20"&amp;LEFT(All_Opps[[#This Row],[Opportunity Name]],2))*1,"")</f>
        <v>2026</v>
      </c>
      <c r="G4291" s="336" t="str">
        <f>MID(All_Opps[[#This Row],[Opportunity Name]],3,2)</f>
        <v>12</v>
      </c>
      <c r="H4291" s="336" t="str">
        <f>LEFT(All_Opps[[#This Row],[Opportunity Name]],7)</f>
        <v>2612-14</v>
      </c>
      <c r="I4291" s="336" t="str" cm="1">
        <f t="array" ref="I42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91" s="336" t="str">
        <f>YEAR(All_Opps[[#This Row],[Close_Date]])&amp;"-"&amp;TEXT(MONTH(All_Opps[[#This Row],[Close_Date]]),"00")</f>
        <v>2026-04</v>
      </c>
      <c r="K4291" s="337">
        <f>All_Opps[[#This Row],[Created Date2]]*1</f>
        <v>46102</v>
      </c>
      <c r="L4291" s="338">
        <f>YEAR(All_Opps[[#This Row],[Created_Date]])</f>
        <v>2026</v>
      </c>
      <c r="M4291" s="339">
        <f>WEEKNUM(All_Opps[[#This Row],[Created_Date]],16)</f>
        <v>13</v>
      </c>
      <c r="N4291" s="337">
        <f>All_Opps[[#This Row],[Close Date]]*1</f>
        <v>46126</v>
      </c>
      <c r="O4291" s="340">
        <f>YEAR(All_Opps[[#This Row],[Close_Date]])</f>
        <v>2026</v>
      </c>
      <c r="P4291" s="338">
        <f>MONTH(All_Opps[[#This Row],[Close Date]])</f>
        <v>4</v>
      </c>
      <c r="Q4291" s="336">
        <f>WEEKNUM(All_Opps[[#This Row],[Close Date]],1)</f>
        <v>16</v>
      </c>
      <c r="R4291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255</v>
      </c>
      <c r="S4291" s="110" t="s">
        <v>8892</v>
      </c>
      <c r="T4291" s="110" t="s">
        <v>8893</v>
      </c>
      <c r="U4291" s="111">
        <v>46126</v>
      </c>
      <c r="V4291" s="380" t="s">
        <v>19</v>
      </c>
      <c r="W4291" s="112">
        <v>64337</v>
      </c>
      <c r="X4291" s="110" t="s">
        <v>13</v>
      </c>
      <c r="Y4291" s="110" t="s">
        <v>1285</v>
      </c>
      <c r="Z4291" s="111">
        <v>46102</v>
      </c>
    </row>
    <row r="4292" spans="1:26" ht="12.75" x14ac:dyDescent="0.35">
      <c r="A429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61</v>
      </c>
      <c r="B4292" s="336" t="str">
        <f>IF(All_Opps[[#This Row],[WeekMod]]&lt;&gt;"",CONCATENATE(All_Opps[[#This Row],[Opp Year]],"-",TEXT(All_Opps[[#This Row],[WeekMod]],"00#")),"")</f>
        <v>2026-061</v>
      </c>
      <c r="C429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61</v>
      </c>
      <c r="D4292" s="336" t="str">
        <f>CONCATENATE(All_Opps[[#This Row],[Opp Year]],"-",TEXT(All_Opps[[#This Row],[Week]],"00#"))</f>
        <v>2026-061</v>
      </c>
      <c r="E4292" s="336">
        <f>IFERROR(VALUE(RIGHT(All_Opps[[#This Row],[Opportunity Name]],2)),"")</f>
        <v>5</v>
      </c>
      <c r="F4292" s="336">
        <f>IFERROR(("20"&amp;LEFT(All_Opps[[#This Row],[Opportunity Name]],2))*1,"")</f>
        <v>2026</v>
      </c>
      <c r="G4292" s="336" t="str">
        <f>MID(All_Opps[[#This Row],[Opportunity Name]],3,2)</f>
        <v>12</v>
      </c>
      <c r="H4292" s="336" t="str">
        <f>LEFT(All_Opps[[#This Row],[Opportunity Name]],7)</f>
        <v>2612 Ya</v>
      </c>
      <c r="I4292" s="336" t="str" cm="1">
        <f t="array" ref="I42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92" s="336" t="str">
        <f>YEAR(All_Opps[[#This Row],[Close_Date]])&amp;"-"&amp;TEXT(MONTH(All_Opps[[#This Row],[Close_Date]]),"00")</f>
        <v>2026-02</v>
      </c>
      <c r="K4292" s="337">
        <f>All_Opps[[#This Row],[Created Date2]]*1</f>
        <v>46055</v>
      </c>
      <c r="L4292" s="338">
        <f>YEAR(All_Opps[[#This Row],[Created_Date]])</f>
        <v>2026</v>
      </c>
      <c r="M4292" s="339">
        <f>WEEKNUM(All_Opps[[#This Row],[Created_Date]],16)</f>
        <v>6</v>
      </c>
      <c r="N4292" s="337">
        <f>All_Opps[[#This Row],[Close Date]]*1</f>
        <v>46076</v>
      </c>
      <c r="O4292" s="340">
        <f>YEAR(All_Opps[[#This Row],[Close_Date]])</f>
        <v>2026</v>
      </c>
      <c r="P4292" s="338">
        <f>MONTH(All_Opps[[#This Row],[Close Date]])</f>
        <v>2</v>
      </c>
      <c r="Q4292" s="336">
        <f>WEEKNUM(All_Opps[[#This Row],[Close Date]],1)</f>
        <v>9</v>
      </c>
      <c r="R4292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92" s="110" t="s">
        <v>8894</v>
      </c>
      <c r="T4292" s="110" t="s">
        <v>8895</v>
      </c>
      <c r="U4292" s="111">
        <v>46076</v>
      </c>
      <c r="V4292" s="380" t="s">
        <v>18</v>
      </c>
      <c r="W4292" s="112">
        <v>93717</v>
      </c>
      <c r="X4292" s="110" t="s">
        <v>15</v>
      </c>
      <c r="Y4292" s="110" t="s">
        <v>1285</v>
      </c>
      <c r="Z4292" s="111">
        <v>46055</v>
      </c>
    </row>
    <row r="4293" spans="1:26" ht="12.75" x14ac:dyDescent="0.35">
      <c r="A4293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4293" s="336" t="str">
        <f>IF(All_Opps[[#This Row],[WeekMod]]&lt;&gt;"",CONCATENATE(All_Opps[[#This Row],[Opp Year]],"-",TEXT(All_Opps[[#This Row],[WeekMod]],"00#")),"")</f>
        <v>2027-015</v>
      </c>
      <c r="C429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4293" s="336" t="str">
        <f>CONCATENATE(All_Opps[[#This Row],[Opp Year]],"-",TEXT(All_Opps[[#This Row],[Week]],"00#"))</f>
        <v>2027-015</v>
      </c>
      <c r="E4293" s="336">
        <f>IFERROR(VALUE(RIGHT(All_Opps[[#This Row],[Opportunity Name]],2)),"")</f>
        <v>2</v>
      </c>
      <c r="F4293" s="336">
        <f>IFERROR(("20"&amp;LEFT(All_Opps[[#This Row],[Opportunity Name]],2))*1,"")</f>
        <v>2027</v>
      </c>
      <c r="G4293" s="336" t="str">
        <f>MID(All_Opps[[#This Row],[Opportunity Name]],3,2)</f>
        <v>01</v>
      </c>
      <c r="H4293" s="336" t="str">
        <f>LEFT(All_Opps[[#This Row],[Opportunity Name]],7)</f>
        <v>2701 Vi</v>
      </c>
      <c r="I4293" s="336" t="str" cm="1">
        <f t="array" ref="I42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93" s="336" t="str">
        <f>YEAR(All_Opps[[#This Row],[Close_Date]])&amp;"-"&amp;TEXT(MONTH(All_Opps[[#This Row],[Close_Date]]),"00")</f>
        <v>2026-04</v>
      </c>
      <c r="K4293" s="337">
        <f>All_Opps[[#This Row],[Created Date2]]*1</f>
        <v>46116</v>
      </c>
      <c r="L4293" s="338">
        <f>YEAR(All_Opps[[#This Row],[Created_Date]])</f>
        <v>2026</v>
      </c>
      <c r="M4293" s="339">
        <f>WEEKNUM(All_Opps[[#This Row],[Created_Date]],16)</f>
        <v>15</v>
      </c>
      <c r="N4293" s="337">
        <f>All_Opps[[#This Row],[Close Date]]*1</f>
        <v>46121</v>
      </c>
      <c r="O4293" s="340">
        <f>YEAR(All_Opps[[#This Row],[Close_Date]])</f>
        <v>2026</v>
      </c>
      <c r="P4293" s="338">
        <f>MONTH(All_Opps[[#This Row],[Close Date]])</f>
        <v>4</v>
      </c>
      <c r="Q4293" s="336">
        <f>WEEKNUM(All_Opps[[#This Row],[Close Date]],1)</f>
        <v>15</v>
      </c>
      <c r="R4293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93" s="110" t="s">
        <v>8896</v>
      </c>
      <c r="T4293" s="110" t="s">
        <v>8897</v>
      </c>
      <c r="U4293" s="111">
        <v>46121</v>
      </c>
      <c r="V4293" s="380" t="s">
        <v>18</v>
      </c>
      <c r="W4293" s="112">
        <v>18433</v>
      </c>
      <c r="X4293" s="110" t="s">
        <v>5</v>
      </c>
      <c r="Y4293" s="110" t="s">
        <v>1285</v>
      </c>
      <c r="Z4293" s="111">
        <v>46116</v>
      </c>
    </row>
    <row r="4294" spans="1:26" ht="12.75" x14ac:dyDescent="0.35">
      <c r="A429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4294" s="336" t="str">
        <f>IF(All_Opps[[#This Row],[WeekMod]]&lt;&gt;"",CONCATENATE(All_Opps[[#This Row],[Opp Year]],"-",TEXT(All_Opps[[#This Row],[WeekMod]],"00#")),"")</f>
        <v>2026-062</v>
      </c>
      <c r="C429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4294" s="336" t="str">
        <f>CONCATENATE(All_Opps[[#This Row],[Opp Year]],"-",TEXT(All_Opps[[#This Row],[Week]],"00#"))</f>
        <v>2026-062</v>
      </c>
      <c r="E4294" s="336">
        <f>IFERROR(VALUE(RIGHT(All_Opps[[#This Row],[Opportunity Name]],2)),"")</f>
        <v>1</v>
      </c>
      <c r="F4294" s="336">
        <f>IFERROR(("20"&amp;LEFT(All_Opps[[#This Row],[Opportunity Name]],2))*1,"")</f>
        <v>2026</v>
      </c>
      <c r="G4294" s="336" t="str">
        <f>MID(All_Opps[[#This Row],[Opportunity Name]],3,2)</f>
        <v>05</v>
      </c>
      <c r="H4294" s="336" t="str">
        <f>LEFT(All_Opps[[#This Row],[Opportunity Name]],7)</f>
        <v>2605-22</v>
      </c>
      <c r="I4294" s="336" t="str" cm="1">
        <f t="array" ref="I42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94" s="336" t="str">
        <f>YEAR(All_Opps[[#This Row],[Close_Date]])&amp;"-"&amp;TEXT(MONTH(All_Opps[[#This Row],[Close_Date]]),"00")</f>
        <v>2026-03</v>
      </c>
      <c r="K4294" s="337">
        <f>All_Opps[[#This Row],[Created Date2]]*1</f>
        <v>46084</v>
      </c>
      <c r="L4294" s="338">
        <f>YEAR(All_Opps[[#This Row],[Created_Date]])</f>
        <v>2026</v>
      </c>
      <c r="M4294" s="339">
        <f>WEEKNUM(All_Opps[[#This Row],[Created_Date]],16)</f>
        <v>10</v>
      </c>
      <c r="N4294" s="337">
        <f>All_Opps[[#This Row],[Close Date]]*1</f>
        <v>46084</v>
      </c>
      <c r="O4294" s="340">
        <f>YEAR(All_Opps[[#This Row],[Close_Date]])</f>
        <v>2026</v>
      </c>
      <c r="P4294" s="338">
        <f>MONTH(All_Opps[[#This Row],[Close Date]])</f>
        <v>3</v>
      </c>
      <c r="Q4294" s="336">
        <f>WEEKNUM(All_Opps[[#This Row],[Close Date]],1)</f>
        <v>10</v>
      </c>
      <c r="R4294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94" s="110" t="s">
        <v>8898</v>
      </c>
      <c r="T4294" s="110" t="s">
        <v>8899</v>
      </c>
      <c r="U4294" s="111">
        <v>46084</v>
      </c>
      <c r="V4294" s="380" t="s">
        <v>23</v>
      </c>
      <c r="W4294" s="112"/>
      <c r="X4294" s="110" t="s">
        <v>11</v>
      </c>
      <c r="Y4294" s="110" t="s">
        <v>3685</v>
      </c>
      <c r="Z4294" s="111">
        <v>46084</v>
      </c>
    </row>
    <row r="4295" spans="1:26" ht="12.75" x14ac:dyDescent="0.35">
      <c r="A429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4295" s="336" t="str">
        <f>IF(All_Opps[[#This Row],[WeekMod]]&lt;&gt;"",CONCATENATE(All_Opps[[#This Row],[Opp Year]],"-",TEXT(All_Opps[[#This Row],[WeekMod]],"00#")),"")</f>
        <v>2026-068</v>
      </c>
      <c r="C429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4295" s="336" t="str">
        <f>CONCATENATE(All_Opps[[#This Row],[Opp Year]],"-",TEXT(All_Opps[[#This Row],[Week]],"00#"))</f>
        <v>2026-068</v>
      </c>
      <c r="E4295" s="336">
        <f>IFERROR(VALUE(RIGHT(All_Opps[[#This Row],[Opportunity Name]],2)),"")</f>
        <v>5</v>
      </c>
      <c r="F4295" s="336">
        <f>IFERROR(("20"&amp;LEFT(All_Opps[[#This Row],[Opportunity Name]],2))*1,"")</f>
        <v>2026</v>
      </c>
      <c r="G4295" s="336" t="str">
        <f>MID(All_Opps[[#This Row],[Opportunity Name]],3,2)</f>
        <v>12</v>
      </c>
      <c r="H4295" s="336" t="str">
        <f>LEFT(All_Opps[[#This Row],[Opportunity Name]],7)</f>
        <v>2612-15</v>
      </c>
      <c r="I4295" s="336" t="str" cm="1">
        <f t="array" ref="I42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295" s="336" t="str">
        <f>YEAR(All_Opps[[#This Row],[Close_Date]])&amp;"-"&amp;TEXT(MONTH(All_Opps[[#This Row],[Close_Date]]),"00")</f>
        <v>2026-04</v>
      </c>
      <c r="K4295" s="337">
        <f>All_Opps[[#This Row],[Created Date2]]*1</f>
        <v>46127</v>
      </c>
      <c r="L4295" s="338">
        <f>YEAR(All_Opps[[#This Row],[Created_Date]])</f>
        <v>2026</v>
      </c>
      <c r="M4295" s="339">
        <f>WEEKNUM(All_Opps[[#This Row],[Created_Date]],16)</f>
        <v>16</v>
      </c>
      <c r="N4295" s="337">
        <f>All_Opps[[#This Row],[Close Date]]*1</f>
        <v>46129</v>
      </c>
      <c r="O4295" s="340">
        <f>YEAR(All_Opps[[#This Row],[Close_Date]])</f>
        <v>2026</v>
      </c>
      <c r="P4295" s="338">
        <f>MONTH(All_Opps[[#This Row],[Close Date]])</f>
        <v>4</v>
      </c>
      <c r="Q4295" s="336">
        <f>WEEKNUM(All_Opps[[#This Row],[Close Date]],1)</f>
        <v>16</v>
      </c>
      <c r="R4295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230</v>
      </c>
      <c r="S4295" s="110" t="s">
        <v>8900</v>
      </c>
      <c r="T4295" s="110" t="s">
        <v>8901</v>
      </c>
      <c r="U4295" s="111">
        <v>46129</v>
      </c>
      <c r="V4295" s="380" t="s">
        <v>19</v>
      </c>
      <c r="W4295" s="112">
        <v>213097</v>
      </c>
      <c r="X4295" s="110" t="s">
        <v>13</v>
      </c>
      <c r="Y4295" s="110" t="s">
        <v>1285</v>
      </c>
      <c r="Z4295" s="111">
        <v>46127</v>
      </c>
    </row>
    <row r="4296" spans="1:26" ht="12.75" x14ac:dyDescent="0.35">
      <c r="A4296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14</v>
      </c>
      <c r="B4296" s="336" t="str">
        <f>IF(All_Opps[[#This Row],[WeekMod]]&lt;&gt;"",CONCATENATE(All_Opps[[#This Row],[Opp Year]],"-",TEXT(All_Opps[[#This Row],[WeekMod]],"00#")),"")</f>
        <v>2027-014</v>
      </c>
      <c r="C429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14</v>
      </c>
      <c r="D4296" s="336" t="str">
        <f>CONCATENATE(All_Opps[[#This Row],[Opp Year]],"-",TEXT(All_Opps[[#This Row],[Week]],"00#"))</f>
        <v>2027-014</v>
      </c>
      <c r="E4296" s="336">
        <f>IFERROR(VALUE(RIGHT(All_Opps[[#This Row],[Opportunity Name]],2)),"")</f>
        <v>2</v>
      </c>
      <c r="F4296" s="336">
        <f>IFERROR(("20"&amp;LEFT(All_Opps[[#This Row],[Opportunity Name]],2))*1,"")</f>
        <v>2027</v>
      </c>
      <c r="G4296" s="336" t="str">
        <f>MID(All_Opps[[#This Row],[Opportunity Name]],3,2)</f>
        <v>05</v>
      </c>
      <c r="H4296" s="336" t="str">
        <f>LEFT(All_Opps[[#This Row],[Opportunity Name]],7)</f>
        <v>2705 Pe</v>
      </c>
      <c r="I4296" s="336" t="str" cm="1">
        <f t="array" ref="I42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96" s="336" t="str">
        <f>YEAR(All_Opps[[#This Row],[Close_Date]])&amp;"-"&amp;TEXT(MONTH(All_Opps[[#This Row],[Close_Date]]),"00")</f>
        <v>2026-03</v>
      </c>
      <c r="K4296" s="337">
        <f>All_Opps[[#This Row],[Created Date2]]*1</f>
        <v>46098</v>
      </c>
      <c r="L4296" s="338">
        <f>YEAR(All_Opps[[#This Row],[Created_Date]])</f>
        <v>2026</v>
      </c>
      <c r="M4296" s="339">
        <f>WEEKNUM(All_Opps[[#This Row],[Created_Date]],16)</f>
        <v>12</v>
      </c>
      <c r="N4296" s="337">
        <f>All_Opps[[#This Row],[Close Date]]*1</f>
        <v>46112</v>
      </c>
      <c r="O4296" s="340">
        <f>YEAR(All_Opps[[#This Row],[Close_Date]])</f>
        <v>2026</v>
      </c>
      <c r="P4296" s="338">
        <f>MONTH(All_Opps[[#This Row],[Close Date]])</f>
        <v>3</v>
      </c>
      <c r="Q4296" s="336">
        <f>WEEKNUM(All_Opps[[#This Row],[Close Date]],1)</f>
        <v>14</v>
      </c>
      <c r="R4296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96" s="110" t="s">
        <v>8902</v>
      </c>
      <c r="T4296" s="110" t="s">
        <v>8903</v>
      </c>
      <c r="U4296" s="111">
        <v>46112</v>
      </c>
      <c r="V4296" s="380" t="s">
        <v>18</v>
      </c>
      <c r="W4296" s="112">
        <v>26259</v>
      </c>
      <c r="X4296" s="110" t="s">
        <v>13</v>
      </c>
      <c r="Y4296" s="110" t="s">
        <v>7108</v>
      </c>
      <c r="Z4296" s="111">
        <v>46098</v>
      </c>
    </row>
    <row r="4297" spans="1:26" ht="12.75" x14ac:dyDescent="0.35">
      <c r="A4297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4297" s="336" t="str">
        <f>IF(All_Opps[[#This Row],[WeekMod]]&lt;&gt;"",CONCATENATE(All_Opps[[#This Row],[Opp Year]],"-",TEXT(All_Opps[[#This Row],[WeekMod]],"00#")),"")</f>
        <v>2026-062</v>
      </c>
      <c r="C429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4297" s="336" t="str">
        <f>CONCATENATE(All_Opps[[#This Row],[Opp Year]],"-",TEXT(All_Opps[[#This Row],[Week]],"00#"))</f>
        <v>2026-062</v>
      </c>
      <c r="E4297" s="336">
        <f>IFERROR(VALUE(RIGHT(All_Opps[[#This Row],[Opportunity Name]],2)),"")</f>
        <v>4</v>
      </c>
      <c r="F4297" s="336">
        <f>IFERROR(("20"&amp;LEFT(All_Opps[[#This Row],[Opportunity Name]],2))*1,"")</f>
        <v>2026</v>
      </c>
      <c r="G4297" s="336" t="str">
        <f>MID(All_Opps[[#This Row],[Opportunity Name]],3,2)</f>
        <v>07</v>
      </c>
      <c r="H4297" s="336" t="str">
        <f>LEFT(All_Opps[[#This Row],[Opportunity Name]],7)</f>
        <v>2607 Ro</v>
      </c>
      <c r="I4297" s="336" t="str" cm="1">
        <f t="array" ref="I42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97" s="336" t="str">
        <f>YEAR(All_Opps[[#This Row],[Close_Date]])&amp;"-"&amp;TEXT(MONTH(All_Opps[[#This Row],[Close_Date]]),"00")</f>
        <v>2026-03</v>
      </c>
      <c r="K4297" s="337">
        <f>All_Opps[[#This Row],[Created Date2]]*1</f>
        <v>46054</v>
      </c>
      <c r="L4297" s="338">
        <f>YEAR(All_Opps[[#This Row],[Created_Date]])</f>
        <v>2026</v>
      </c>
      <c r="M4297" s="339">
        <f>WEEKNUM(All_Opps[[#This Row],[Created_Date]],16)</f>
        <v>6</v>
      </c>
      <c r="N4297" s="337">
        <f>All_Opps[[#This Row],[Close Date]]*1</f>
        <v>46082</v>
      </c>
      <c r="O4297" s="340">
        <f>YEAR(All_Opps[[#This Row],[Close_Date]])</f>
        <v>2026</v>
      </c>
      <c r="P4297" s="338">
        <f>MONTH(All_Opps[[#This Row],[Close Date]])</f>
        <v>3</v>
      </c>
      <c r="Q4297" s="336">
        <f>WEEKNUM(All_Opps[[#This Row],[Close Date]],1)</f>
        <v>10</v>
      </c>
      <c r="R4297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97" s="110" t="s">
        <v>8904</v>
      </c>
      <c r="T4297" s="110" t="s">
        <v>8905</v>
      </c>
      <c r="U4297" s="111">
        <v>46082</v>
      </c>
      <c r="V4297" s="380" t="s">
        <v>21</v>
      </c>
      <c r="W4297" s="112">
        <v>98685</v>
      </c>
      <c r="X4297" s="110" t="s">
        <v>11</v>
      </c>
      <c r="Y4297" s="110" t="s">
        <v>7108</v>
      </c>
      <c r="Z4297" s="111">
        <v>46054</v>
      </c>
    </row>
    <row r="4298" spans="1:26" ht="12.75" x14ac:dyDescent="0.35">
      <c r="A4298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4298" s="336" t="str">
        <f>IF(All_Opps[[#This Row],[WeekMod]]&lt;&gt;"",CONCATENATE(All_Opps[[#This Row],[Opp Year]],"-",TEXT(All_Opps[[#This Row],[WeekMod]],"00#")),"")</f>
        <v>2026-068</v>
      </c>
      <c r="C429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4298" s="336" t="str">
        <f>CONCATENATE(All_Opps[[#This Row],[Opp Year]],"-",TEXT(All_Opps[[#This Row],[Week]],"00#"))</f>
        <v>2026-068</v>
      </c>
      <c r="E4298" s="336">
        <f>IFERROR(VALUE(RIGHT(All_Opps[[#This Row],[Opportunity Name]],2)),"")</f>
        <v>2</v>
      </c>
      <c r="F4298" s="336">
        <f>IFERROR(("20"&amp;LEFT(All_Opps[[#This Row],[Opportunity Name]],2))*1,"")</f>
        <v>2026</v>
      </c>
      <c r="G4298" s="336" t="str">
        <f>MID(All_Opps[[#This Row],[Opportunity Name]],3,2)</f>
        <v>05</v>
      </c>
      <c r="H4298" s="336" t="str">
        <f>LEFT(All_Opps[[#This Row],[Opportunity Name]],7)</f>
        <v>2605 An</v>
      </c>
      <c r="I4298" s="336" t="str" cm="1">
        <f t="array" ref="I42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98" s="336" t="str">
        <f>YEAR(All_Opps[[#This Row],[Close_Date]])&amp;"-"&amp;TEXT(MONTH(All_Opps[[#This Row],[Close_Date]]),"00")</f>
        <v>2026-04</v>
      </c>
      <c r="K4298" s="337">
        <f>All_Opps[[#This Row],[Created Date2]]*1</f>
        <v>46111</v>
      </c>
      <c r="L4298" s="338">
        <f>YEAR(All_Opps[[#This Row],[Created_Date]])</f>
        <v>2026</v>
      </c>
      <c r="M4298" s="339">
        <f>WEEKNUM(All_Opps[[#This Row],[Created_Date]],16)</f>
        <v>14</v>
      </c>
      <c r="N4298" s="337">
        <f>All_Opps[[#This Row],[Close Date]]*1</f>
        <v>46128</v>
      </c>
      <c r="O4298" s="340">
        <f>YEAR(All_Opps[[#This Row],[Close_Date]])</f>
        <v>2026</v>
      </c>
      <c r="P4298" s="338">
        <f>MONTH(All_Opps[[#This Row],[Close Date]])</f>
        <v>4</v>
      </c>
      <c r="Q4298" s="336">
        <f>WEEKNUM(All_Opps[[#This Row],[Close Date]],1)</f>
        <v>16</v>
      </c>
      <c r="R4298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98" s="110" t="s">
        <v>8906</v>
      </c>
      <c r="T4298" s="110" t="s">
        <v>8907</v>
      </c>
      <c r="U4298" s="111">
        <v>46128</v>
      </c>
      <c r="V4298" s="380" t="s">
        <v>21</v>
      </c>
      <c r="W4298" s="112">
        <v>57800</v>
      </c>
      <c r="X4298" s="110" t="s">
        <v>13</v>
      </c>
      <c r="Y4298" s="110" t="s">
        <v>7108</v>
      </c>
      <c r="Z4298" s="111">
        <v>46111</v>
      </c>
    </row>
    <row r="4299" spans="1:26" ht="12.75" x14ac:dyDescent="0.35">
      <c r="A4299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4299" s="336" t="str">
        <f>IF(All_Opps[[#This Row],[WeekMod]]&lt;&gt;"",CONCATENATE(All_Opps[[#This Row],[Opp Year]],"-",TEXT(All_Opps[[#This Row],[WeekMod]],"00#")),"")</f>
        <v>2026-069</v>
      </c>
      <c r="C429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4299" s="336" t="str">
        <f>CONCATENATE(All_Opps[[#This Row],[Opp Year]],"-",TEXT(All_Opps[[#This Row],[Week]],"00#"))</f>
        <v>2026-069</v>
      </c>
      <c r="E4299" s="336">
        <f>IFERROR(VALUE(RIGHT(All_Opps[[#This Row],[Opportunity Name]],2)),"")</f>
        <v>2</v>
      </c>
      <c r="F4299" s="336">
        <f>IFERROR(("20"&amp;LEFT(All_Opps[[#This Row],[Opportunity Name]],2))*1,"")</f>
        <v>2026</v>
      </c>
      <c r="G4299" s="336" t="str">
        <f>MID(All_Opps[[#This Row],[Opportunity Name]],3,2)</f>
        <v>12</v>
      </c>
      <c r="H4299" s="336" t="str">
        <f>LEFT(All_Opps[[#This Row],[Opportunity Name]],7)</f>
        <v>2612 Oa</v>
      </c>
      <c r="I4299" s="336" t="str" cm="1">
        <f t="array" ref="I42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299" s="336" t="str">
        <f>YEAR(All_Opps[[#This Row],[Close_Date]])&amp;"-"&amp;TEXT(MONTH(All_Opps[[#This Row],[Close_Date]]),"00")</f>
        <v>2026-04</v>
      </c>
      <c r="K4299" s="337">
        <f>All_Opps[[#This Row],[Created Date2]]*1</f>
        <v>46122</v>
      </c>
      <c r="L4299" s="338">
        <f>YEAR(All_Opps[[#This Row],[Created_Date]])</f>
        <v>2026</v>
      </c>
      <c r="M4299" s="339">
        <f>WEEKNUM(All_Opps[[#This Row],[Created_Date]],16)</f>
        <v>15</v>
      </c>
      <c r="N4299" s="337">
        <f>All_Opps[[#This Row],[Close Date]]*1</f>
        <v>46132</v>
      </c>
      <c r="O4299" s="340">
        <f>YEAR(All_Opps[[#This Row],[Close_Date]])</f>
        <v>2026</v>
      </c>
      <c r="P4299" s="338">
        <f>MONTH(All_Opps[[#This Row],[Close Date]])</f>
        <v>4</v>
      </c>
      <c r="Q4299" s="336">
        <f>WEEKNUM(All_Opps[[#This Row],[Close Date]],1)</f>
        <v>17</v>
      </c>
      <c r="R4299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299" s="110" t="s">
        <v>8908</v>
      </c>
      <c r="T4299" s="110" t="s">
        <v>8909</v>
      </c>
      <c r="U4299" s="111">
        <v>46132</v>
      </c>
      <c r="V4299" s="380" t="s">
        <v>18</v>
      </c>
      <c r="W4299" s="112">
        <v>54216</v>
      </c>
      <c r="X4299" s="110" t="s">
        <v>13</v>
      </c>
      <c r="Y4299" s="110" t="s">
        <v>7108</v>
      </c>
      <c r="Z4299" s="111">
        <v>46122</v>
      </c>
    </row>
    <row r="4300" spans="1:26" ht="12.75" x14ac:dyDescent="0.35">
      <c r="A430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4300" s="336" t="str">
        <f>IF(All_Opps[[#This Row],[WeekMod]]&lt;&gt;"",CONCATENATE(All_Opps[[#This Row],[Opp Year]],"-",TEXT(All_Opps[[#This Row],[WeekMod]],"00#")),"")</f>
        <v>2026-067</v>
      </c>
      <c r="C430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4300" s="336" t="str">
        <f>CONCATENATE(All_Opps[[#This Row],[Opp Year]],"-",TEXT(All_Opps[[#This Row],[Week]],"00#"))</f>
        <v>2026-067</v>
      </c>
      <c r="E4300" s="336">
        <f>IFERROR(VALUE(RIGHT(All_Opps[[#This Row],[Opportunity Name]],2)),"")</f>
        <v>2</v>
      </c>
      <c r="F4300" s="336">
        <f>IFERROR(("20"&amp;LEFT(All_Opps[[#This Row],[Opportunity Name]],2))*1,"")</f>
        <v>2026</v>
      </c>
      <c r="G4300" s="336" t="str">
        <f>MID(All_Opps[[#This Row],[Opportunity Name]],3,2)</f>
        <v>05</v>
      </c>
      <c r="H4300" s="336" t="str">
        <f>LEFT(All_Opps[[#This Row],[Opportunity Name]],7)</f>
        <v>2605-23</v>
      </c>
      <c r="I4300" s="336" t="str" cm="1">
        <f t="array" ref="I43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00" s="336" t="str">
        <f>YEAR(All_Opps[[#This Row],[Close_Date]])&amp;"-"&amp;TEXT(MONTH(All_Opps[[#This Row],[Close_Date]]),"00")</f>
        <v>2026-04</v>
      </c>
      <c r="K4300" s="337">
        <f>All_Opps[[#This Row],[Created Date2]]*1</f>
        <v>46122</v>
      </c>
      <c r="L4300" s="338">
        <f>YEAR(All_Opps[[#This Row],[Created_Date]])</f>
        <v>2026</v>
      </c>
      <c r="M4300" s="339">
        <f>WEEKNUM(All_Opps[[#This Row],[Created_Date]],16)</f>
        <v>15</v>
      </c>
      <c r="N4300" s="337">
        <f>All_Opps[[#This Row],[Close Date]]*1</f>
        <v>46123</v>
      </c>
      <c r="O4300" s="340">
        <f>YEAR(All_Opps[[#This Row],[Close_Date]])</f>
        <v>2026</v>
      </c>
      <c r="P4300" s="338">
        <f>MONTH(All_Opps[[#This Row],[Close Date]])</f>
        <v>4</v>
      </c>
      <c r="Q4300" s="336">
        <f>WEEKNUM(All_Opps[[#This Row],[Close Date]],1)</f>
        <v>15</v>
      </c>
      <c r="R4300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</v>
      </c>
      <c r="S4300" s="110" t="s">
        <v>8910</v>
      </c>
      <c r="T4300" s="110" t="s">
        <v>8911</v>
      </c>
      <c r="U4300" s="111">
        <v>46123</v>
      </c>
      <c r="V4300" s="380" t="s">
        <v>19</v>
      </c>
      <c r="W4300" s="112">
        <v>2652</v>
      </c>
      <c r="X4300" s="110" t="s">
        <v>13</v>
      </c>
      <c r="Y4300" s="110" t="s">
        <v>328</v>
      </c>
      <c r="Z4300" s="111">
        <v>46122</v>
      </c>
    </row>
    <row r="4301" spans="1:26" ht="12.75" x14ac:dyDescent="0.35">
      <c r="A430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4301" s="336" t="str">
        <f>IF(All_Opps[[#This Row],[WeekMod]]&lt;&gt;"",CONCATENATE(All_Opps[[#This Row],[Opp Year]],"-",TEXT(All_Opps[[#This Row],[WeekMod]],"00#")),"")</f>
        <v>2027-018</v>
      </c>
      <c r="C430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4301" s="336" t="str">
        <f>CONCATENATE(All_Opps[[#This Row],[Opp Year]],"-",TEXT(All_Opps[[#This Row],[Week]],"00#"))</f>
        <v>2027-018</v>
      </c>
      <c r="E4301" s="336">
        <f>IFERROR(VALUE(RIGHT(All_Opps[[#This Row],[Opportunity Name]],2)),"")</f>
        <v>2</v>
      </c>
      <c r="F4301" s="336">
        <f>IFERROR(("20"&amp;LEFT(All_Opps[[#This Row],[Opportunity Name]],2))*1,"")</f>
        <v>2027</v>
      </c>
      <c r="G4301" s="336" t="str">
        <f>MID(All_Opps[[#This Row],[Opportunity Name]],3,2)</f>
        <v>06</v>
      </c>
      <c r="H4301" s="336" t="str">
        <f>LEFT(All_Opps[[#This Row],[Opportunity Name]],7)</f>
        <v>2706-06</v>
      </c>
      <c r="I4301" s="336" t="str" cm="1">
        <f t="array" ref="I43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01" s="336" t="str">
        <f>YEAR(All_Opps[[#This Row],[Close_Date]])&amp;"-"&amp;TEXT(MONTH(All_Opps[[#This Row],[Close_Date]]),"00")</f>
        <v>2026-04</v>
      </c>
      <c r="K4301" s="337">
        <f>All_Opps[[#This Row],[Created Date2]]*1</f>
        <v>46127</v>
      </c>
      <c r="L4301" s="338">
        <f>YEAR(All_Opps[[#This Row],[Created_Date]])</f>
        <v>2026</v>
      </c>
      <c r="M4301" s="339">
        <f>WEEKNUM(All_Opps[[#This Row],[Created_Date]],16)</f>
        <v>16</v>
      </c>
      <c r="N4301" s="337">
        <f>All_Opps[[#This Row],[Close Date]]*1</f>
        <v>46140</v>
      </c>
      <c r="O4301" s="340">
        <f>YEAR(All_Opps[[#This Row],[Close_Date]])</f>
        <v>2026</v>
      </c>
      <c r="P4301" s="338">
        <f>MONTH(All_Opps[[#This Row],[Close Date]])</f>
        <v>4</v>
      </c>
      <c r="Q4301" s="336">
        <f>WEEKNUM(All_Opps[[#This Row],[Close Date]],1)</f>
        <v>18</v>
      </c>
      <c r="R4301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01" s="110" t="s">
        <v>8912</v>
      </c>
      <c r="T4301" s="110" t="s">
        <v>8913</v>
      </c>
      <c r="U4301" s="111">
        <v>46140</v>
      </c>
      <c r="V4301" s="380" t="s">
        <v>18</v>
      </c>
      <c r="W4301" s="112">
        <v>48377</v>
      </c>
      <c r="X4301" s="110" t="s">
        <v>27</v>
      </c>
      <c r="Y4301" s="110" t="s">
        <v>7108</v>
      </c>
      <c r="Z4301" s="111">
        <v>46127</v>
      </c>
    </row>
    <row r="4302" spans="1:26" ht="12.75" x14ac:dyDescent="0.35">
      <c r="A430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62</v>
      </c>
      <c r="B4302" s="336" t="str">
        <f>IF(All_Opps[[#This Row],[WeekMod]]&lt;&gt;"",CONCATENATE(All_Opps[[#This Row],[Opp Year]],"-",TEXT(All_Opps[[#This Row],[WeekMod]],"00#")),"")</f>
        <v>2026-062</v>
      </c>
      <c r="C430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62</v>
      </c>
      <c r="D4302" s="336" t="str">
        <f>CONCATENATE(All_Opps[[#This Row],[Opp Year]],"-",TEXT(All_Opps[[#This Row],[Week]],"00#"))</f>
        <v>2026-062</v>
      </c>
      <c r="E4302" s="336">
        <f>IFERROR(VALUE(RIGHT(All_Opps[[#This Row],[Opportunity Name]],2)),"")</f>
        <v>1</v>
      </c>
      <c r="F4302" s="336">
        <f>IFERROR(("20"&amp;LEFT(All_Opps[[#This Row],[Opportunity Name]],2))*1,"")</f>
        <v>2026</v>
      </c>
      <c r="G4302" s="336" t="str">
        <f>MID(All_Opps[[#This Row],[Opportunity Name]],3,2)</f>
        <v>04</v>
      </c>
      <c r="H4302" s="336" t="str">
        <f>LEFT(All_Opps[[#This Row],[Opportunity Name]],7)</f>
        <v>2604 Fe</v>
      </c>
      <c r="I4302" s="336" t="str" cm="1">
        <f t="array" ref="I43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02" s="336" t="str">
        <f>YEAR(All_Opps[[#This Row],[Close_Date]])&amp;"-"&amp;TEXT(MONTH(All_Opps[[#This Row],[Close_Date]]),"00")</f>
        <v>2026-03</v>
      </c>
      <c r="K4302" s="337">
        <f>All_Opps[[#This Row],[Created Date2]]*1</f>
        <v>46081</v>
      </c>
      <c r="L4302" s="338">
        <f>YEAR(All_Opps[[#This Row],[Created_Date]])</f>
        <v>2026</v>
      </c>
      <c r="M4302" s="339">
        <f>WEEKNUM(All_Opps[[#This Row],[Created_Date]],16)</f>
        <v>10</v>
      </c>
      <c r="N4302" s="337">
        <f>All_Opps[[#This Row],[Close Date]]*1</f>
        <v>46086</v>
      </c>
      <c r="O4302" s="340">
        <f>YEAR(All_Opps[[#This Row],[Close_Date]])</f>
        <v>2026</v>
      </c>
      <c r="P4302" s="338">
        <f>MONTH(All_Opps[[#This Row],[Close Date]])</f>
        <v>3</v>
      </c>
      <c r="Q4302" s="336">
        <f>WEEKNUM(All_Opps[[#This Row],[Close Date]],1)</f>
        <v>10</v>
      </c>
      <c r="R4302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02" s="110" t="s">
        <v>8914</v>
      </c>
      <c r="T4302" s="110" t="s">
        <v>8915</v>
      </c>
      <c r="U4302" s="111">
        <v>46086</v>
      </c>
      <c r="V4302" s="380" t="s">
        <v>18</v>
      </c>
      <c r="W4302" s="112">
        <v>4518</v>
      </c>
      <c r="X4302" s="110" t="s">
        <v>15</v>
      </c>
      <c r="Y4302" s="110" t="s">
        <v>7108</v>
      </c>
      <c r="Z4302" s="111">
        <v>46081</v>
      </c>
    </row>
    <row r="4303" spans="1:26" ht="12.75" x14ac:dyDescent="0.35">
      <c r="A4303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11</v>
      </c>
      <c r="B4303" s="336" t="str">
        <f>IF(All_Opps[[#This Row],[WeekMod]]&lt;&gt;"",CONCATENATE(All_Opps[[#This Row],[Opp Year]],"-",TEXT(All_Opps[[#This Row],[WeekMod]],"00#")),"")</f>
        <v>2027-011</v>
      </c>
      <c r="C430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11</v>
      </c>
      <c r="D4303" s="336" t="str">
        <f>CONCATENATE(All_Opps[[#This Row],[Opp Year]],"-",TEXT(All_Opps[[#This Row],[Week]],"00#"))</f>
        <v>2027-011</v>
      </c>
      <c r="E4303" s="336">
        <f>IFERROR(VALUE(RIGHT(All_Opps[[#This Row],[Opportunity Name]],2)),"")</f>
        <v>4</v>
      </c>
      <c r="F4303" s="336">
        <f>IFERROR(("20"&amp;LEFT(All_Opps[[#This Row],[Opportunity Name]],2))*1,"")</f>
        <v>2027</v>
      </c>
      <c r="G4303" s="336" t="str">
        <f>MID(All_Opps[[#This Row],[Opportunity Name]],3,2)</f>
        <v>06</v>
      </c>
      <c r="H4303" s="336" t="str">
        <f>LEFT(All_Opps[[#This Row],[Opportunity Name]],7)</f>
        <v>2706 Qu</v>
      </c>
      <c r="I4303" s="336" t="str" cm="1">
        <f t="array" ref="I43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03" s="336" t="str">
        <f>YEAR(All_Opps[[#This Row],[Close_Date]])&amp;"-"&amp;TEXT(MONTH(All_Opps[[#This Row],[Close_Date]]),"00")</f>
        <v>2026-03</v>
      </c>
      <c r="K4303" s="337">
        <f>All_Opps[[#This Row],[Created Date2]]*1</f>
        <v>46073</v>
      </c>
      <c r="L4303" s="338">
        <f>YEAR(All_Opps[[#This Row],[Created_Date]])</f>
        <v>2026</v>
      </c>
      <c r="M4303" s="339">
        <f>WEEKNUM(All_Opps[[#This Row],[Created_Date]],16)</f>
        <v>8</v>
      </c>
      <c r="N4303" s="337">
        <f>All_Opps[[#This Row],[Close Date]]*1</f>
        <v>46094</v>
      </c>
      <c r="O4303" s="340">
        <f>YEAR(All_Opps[[#This Row],[Close_Date]])</f>
        <v>2026</v>
      </c>
      <c r="P4303" s="338">
        <f>MONTH(All_Opps[[#This Row],[Close Date]])</f>
        <v>3</v>
      </c>
      <c r="Q4303" s="336">
        <f>WEEKNUM(All_Opps[[#This Row],[Close Date]],1)</f>
        <v>11</v>
      </c>
      <c r="R4303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03" s="110" t="s">
        <v>8916</v>
      </c>
      <c r="T4303" s="110" t="s">
        <v>8917</v>
      </c>
      <c r="U4303" s="111">
        <v>46094</v>
      </c>
      <c r="V4303" s="380" t="s">
        <v>18</v>
      </c>
      <c r="W4303" s="112">
        <v>47705</v>
      </c>
      <c r="X4303" s="110" t="s">
        <v>11</v>
      </c>
      <c r="Y4303" s="110" t="s">
        <v>7108</v>
      </c>
      <c r="Z4303" s="111">
        <v>46073</v>
      </c>
    </row>
    <row r="4304" spans="1:26" ht="12.75" x14ac:dyDescent="0.35">
      <c r="A430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11</v>
      </c>
      <c r="B4304" s="336" t="str">
        <f>IF(All_Opps[[#This Row],[WeekMod]]&lt;&gt;"",CONCATENATE(All_Opps[[#This Row],[Opp Year]],"-",TEXT(All_Opps[[#This Row],[WeekMod]],"00#")),"")</f>
        <v>2027-011</v>
      </c>
      <c r="C430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11</v>
      </c>
      <c r="D4304" s="336" t="str">
        <f>CONCATENATE(All_Opps[[#This Row],[Opp Year]],"-",TEXT(All_Opps[[#This Row],[Week]],"00#"))</f>
        <v>2027-011</v>
      </c>
      <c r="E4304" s="336">
        <f>IFERROR(VALUE(RIGHT(All_Opps[[#This Row],[Opportunity Name]],2)),"")</f>
        <v>2</v>
      </c>
      <c r="F4304" s="336">
        <f>IFERROR(("20"&amp;LEFT(All_Opps[[#This Row],[Opportunity Name]],2))*1,"")</f>
        <v>2027</v>
      </c>
      <c r="G4304" s="336" t="str">
        <f>MID(All_Opps[[#This Row],[Opportunity Name]],3,2)</f>
        <v>08</v>
      </c>
      <c r="H4304" s="336" t="str">
        <f>LEFT(All_Opps[[#This Row],[Opportunity Name]],7)</f>
        <v>2708-08</v>
      </c>
      <c r="I4304" s="336" t="str" cm="1">
        <f t="array" ref="I43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04" s="336" t="str">
        <f>YEAR(All_Opps[[#This Row],[Close_Date]])&amp;"-"&amp;TEXT(MONTH(All_Opps[[#This Row],[Close_Date]]),"00")</f>
        <v>2026-03</v>
      </c>
      <c r="K4304" s="337">
        <f>All_Opps[[#This Row],[Created Date2]]*1</f>
        <v>46086</v>
      </c>
      <c r="L4304" s="338">
        <f>YEAR(All_Opps[[#This Row],[Created_Date]])</f>
        <v>2026</v>
      </c>
      <c r="M4304" s="339">
        <f>WEEKNUM(All_Opps[[#This Row],[Created_Date]],16)</f>
        <v>10</v>
      </c>
      <c r="N4304" s="337">
        <f>All_Opps[[#This Row],[Close Date]]*1</f>
        <v>46090</v>
      </c>
      <c r="O4304" s="340">
        <f>YEAR(All_Opps[[#This Row],[Close_Date]])</f>
        <v>2026</v>
      </c>
      <c r="P4304" s="338">
        <f>MONTH(All_Opps[[#This Row],[Close Date]])</f>
        <v>3</v>
      </c>
      <c r="Q4304" s="336">
        <f>WEEKNUM(All_Opps[[#This Row],[Close Date]],1)</f>
        <v>11</v>
      </c>
      <c r="R4304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514</v>
      </c>
      <c r="S4304" s="110" t="s">
        <v>8918</v>
      </c>
      <c r="T4304" s="110" t="s">
        <v>8919</v>
      </c>
      <c r="U4304" s="111">
        <v>46090</v>
      </c>
      <c r="V4304" s="380" t="s">
        <v>19</v>
      </c>
      <c r="W4304" s="112">
        <v>109715</v>
      </c>
      <c r="X4304" s="110" t="s">
        <v>159</v>
      </c>
      <c r="Y4304" s="110" t="s">
        <v>1285</v>
      </c>
      <c r="Z4304" s="111">
        <v>46086</v>
      </c>
    </row>
    <row r="4305" spans="1:26" ht="12.75" x14ac:dyDescent="0.35">
      <c r="A430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4305" s="336" t="str">
        <f>IF(All_Opps[[#This Row],[WeekMod]]&lt;&gt;"",CONCATENATE(All_Opps[[#This Row],[Opp Year]],"-",TEXT(All_Opps[[#This Row],[WeekMod]],"00#")),"")</f>
        <v>2026-063</v>
      </c>
      <c r="C430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4305" s="336" t="str">
        <f>CONCATENATE(All_Opps[[#This Row],[Opp Year]],"-",TEXT(All_Opps[[#This Row],[Week]],"00#"))</f>
        <v>2026-063</v>
      </c>
      <c r="E4305" s="336">
        <f>IFERROR(VALUE(RIGHT(All_Opps[[#This Row],[Opportunity Name]],2)),"")</f>
        <v>2</v>
      </c>
      <c r="F4305" s="336">
        <f>IFERROR(("20"&amp;LEFT(All_Opps[[#This Row],[Opportunity Name]],2))*1,"")</f>
        <v>2026</v>
      </c>
      <c r="G4305" s="336" t="str">
        <f>MID(All_Opps[[#This Row],[Opportunity Name]],3,2)</f>
        <v>09</v>
      </c>
      <c r="H4305" s="336" t="str">
        <f>LEFT(All_Opps[[#This Row],[Opportunity Name]],7)</f>
        <v>2609 Ca</v>
      </c>
      <c r="I4305" s="336" t="str" cm="1">
        <f t="array" ref="I43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05" s="336" t="str">
        <f>YEAR(All_Opps[[#This Row],[Close_Date]])&amp;"-"&amp;TEXT(MONTH(All_Opps[[#This Row],[Close_Date]]),"00")</f>
        <v>2026-03</v>
      </c>
      <c r="K4305" s="337">
        <f>All_Opps[[#This Row],[Created Date2]]*1</f>
        <v>46085</v>
      </c>
      <c r="L4305" s="338">
        <f>YEAR(All_Opps[[#This Row],[Created_Date]])</f>
        <v>2026</v>
      </c>
      <c r="M4305" s="339">
        <f>WEEKNUM(All_Opps[[#This Row],[Created_Date]],16)</f>
        <v>10</v>
      </c>
      <c r="N4305" s="337">
        <f>All_Opps[[#This Row],[Close Date]]*1</f>
        <v>46094</v>
      </c>
      <c r="O4305" s="340">
        <f>YEAR(All_Opps[[#This Row],[Close_Date]])</f>
        <v>2026</v>
      </c>
      <c r="P4305" s="338">
        <f>MONTH(All_Opps[[#This Row],[Close Date]])</f>
        <v>3</v>
      </c>
      <c r="Q4305" s="336">
        <f>WEEKNUM(All_Opps[[#This Row],[Close Date]],1)</f>
        <v>11</v>
      </c>
      <c r="R4305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05" s="110" t="s">
        <v>8920</v>
      </c>
      <c r="T4305" s="110" t="s">
        <v>8921</v>
      </c>
      <c r="U4305" s="111">
        <v>46094</v>
      </c>
      <c r="V4305" s="380" t="s">
        <v>18</v>
      </c>
      <c r="W4305" s="112">
        <v>22425</v>
      </c>
      <c r="X4305" s="110" t="s">
        <v>175</v>
      </c>
      <c r="Y4305" s="110" t="s">
        <v>7108</v>
      </c>
      <c r="Z4305" s="111">
        <v>46085</v>
      </c>
    </row>
    <row r="4306" spans="1:26" ht="12.75" x14ac:dyDescent="0.35">
      <c r="A4306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4306" s="336" t="str">
        <f>IF(All_Opps[[#This Row],[WeekMod]]&lt;&gt;"",CONCATENATE(All_Opps[[#This Row],[Opp Year]],"-",TEXT(All_Opps[[#This Row],[WeekMod]],"00#")),"")</f>
        <v>2026-068</v>
      </c>
      <c r="C430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4306" s="336" t="str">
        <f>CONCATENATE(All_Opps[[#This Row],[Opp Year]],"-",TEXT(All_Opps[[#This Row],[Week]],"00#"))</f>
        <v>2026-068</v>
      </c>
      <c r="E4306" s="336">
        <f>IFERROR(VALUE(RIGHT(All_Opps[[#This Row],[Opportunity Name]],2)),"")</f>
        <v>2</v>
      </c>
      <c r="F4306" s="336">
        <f>IFERROR(("20"&amp;LEFT(All_Opps[[#This Row],[Opportunity Name]],2))*1,"")</f>
        <v>2026</v>
      </c>
      <c r="G4306" s="336" t="str">
        <f>MID(All_Opps[[#This Row],[Opportunity Name]],3,2)</f>
        <v>05</v>
      </c>
      <c r="H4306" s="336" t="str">
        <f>LEFT(All_Opps[[#This Row],[Opportunity Name]],7)</f>
        <v>2605-24</v>
      </c>
      <c r="I4306" s="336" t="str" cm="1">
        <f t="array" ref="I43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06" s="336" t="str">
        <f>YEAR(All_Opps[[#This Row],[Close_Date]])&amp;"-"&amp;TEXT(MONTH(All_Opps[[#This Row],[Close_Date]]),"00")</f>
        <v>2026-04</v>
      </c>
      <c r="K4306" s="337">
        <f>All_Opps[[#This Row],[Created Date2]]*1</f>
        <v>46121</v>
      </c>
      <c r="L4306" s="338">
        <f>YEAR(All_Opps[[#This Row],[Created_Date]])</f>
        <v>2026</v>
      </c>
      <c r="M4306" s="339">
        <f>WEEKNUM(All_Opps[[#This Row],[Created_Date]],16)</f>
        <v>15</v>
      </c>
      <c r="N4306" s="337">
        <f>All_Opps[[#This Row],[Close Date]]*1</f>
        <v>46130</v>
      </c>
      <c r="O4306" s="340">
        <f>YEAR(All_Opps[[#This Row],[Close_Date]])</f>
        <v>2026</v>
      </c>
      <c r="P4306" s="338">
        <f>MONTH(All_Opps[[#This Row],[Close Date]])</f>
        <v>4</v>
      </c>
      <c r="Q4306" s="336">
        <f>WEEKNUM(All_Opps[[#This Row],[Close Date]],1)</f>
        <v>16</v>
      </c>
      <c r="R4306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</v>
      </c>
      <c r="S4306" s="110" t="s">
        <v>8922</v>
      </c>
      <c r="T4306" s="110" t="s">
        <v>8923</v>
      </c>
      <c r="U4306" s="111">
        <v>46130</v>
      </c>
      <c r="V4306" s="380" t="s">
        <v>19</v>
      </c>
      <c r="W4306" s="112">
        <v>50897</v>
      </c>
      <c r="X4306" s="110" t="s">
        <v>11</v>
      </c>
      <c r="Y4306" s="110" t="s">
        <v>328</v>
      </c>
      <c r="Z4306" s="111">
        <v>46121</v>
      </c>
    </row>
    <row r="4307" spans="1:26" ht="12.75" x14ac:dyDescent="0.35">
      <c r="A4307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4307" s="336" t="str">
        <f>IF(All_Opps[[#This Row],[WeekMod]]&lt;&gt;"",CONCATENATE(All_Opps[[#This Row],[Opp Year]],"-",TEXT(All_Opps[[#This Row],[WeekMod]],"00#")),"")</f>
        <v>2026-069</v>
      </c>
      <c r="C430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4307" s="336" t="str">
        <f>CONCATENATE(All_Opps[[#This Row],[Opp Year]],"-",TEXT(All_Opps[[#This Row],[Week]],"00#"))</f>
        <v>2026-069</v>
      </c>
      <c r="E4307" s="336">
        <f>IFERROR(VALUE(RIGHT(All_Opps[[#This Row],[Opportunity Name]],2)),"")</f>
        <v>1</v>
      </c>
      <c r="F4307" s="336">
        <f>IFERROR(("20"&amp;LEFT(All_Opps[[#This Row],[Opportunity Name]],2))*1,"")</f>
        <v>2026</v>
      </c>
      <c r="G4307" s="336" t="str">
        <f>MID(All_Opps[[#This Row],[Opportunity Name]],3,2)</f>
        <v>06</v>
      </c>
      <c r="H4307" s="336" t="str">
        <f>LEFT(All_Opps[[#This Row],[Opportunity Name]],7)</f>
        <v>2606-26</v>
      </c>
      <c r="I4307" s="336" t="str" cm="1">
        <f t="array" ref="I43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07" s="336" t="str">
        <f>YEAR(All_Opps[[#This Row],[Close_Date]])&amp;"-"&amp;TEXT(MONTH(All_Opps[[#This Row],[Close_Date]]),"00")</f>
        <v>2026-04</v>
      </c>
      <c r="K4307" s="337">
        <f>All_Opps[[#This Row],[Created Date2]]*1</f>
        <v>46125</v>
      </c>
      <c r="L4307" s="338">
        <f>YEAR(All_Opps[[#This Row],[Created_Date]])</f>
        <v>2026</v>
      </c>
      <c r="M4307" s="339">
        <f>WEEKNUM(All_Opps[[#This Row],[Created_Date]],16)</f>
        <v>16</v>
      </c>
      <c r="N4307" s="337">
        <f>All_Opps[[#This Row],[Close Date]]*1</f>
        <v>46131</v>
      </c>
      <c r="O4307" s="340">
        <f>YEAR(All_Opps[[#This Row],[Close_Date]])</f>
        <v>2026</v>
      </c>
      <c r="P4307" s="338">
        <f>MONTH(All_Opps[[#This Row],[Close Date]])</f>
        <v>4</v>
      </c>
      <c r="Q4307" s="336">
        <f>WEEKNUM(All_Opps[[#This Row],[Close Date]],1)</f>
        <v>17</v>
      </c>
      <c r="R4307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49</v>
      </c>
      <c r="S4307" s="110" t="s">
        <v>8924</v>
      </c>
      <c r="T4307" s="110" t="s">
        <v>8925</v>
      </c>
      <c r="U4307" s="111">
        <v>46131</v>
      </c>
      <c r="V4307" s="380" t="s">
        <v>19</v>
      </c>
      <c r="W4307" s="112">
        <v>24662</v>
      </c>
      <c r="X4307" s="110" t="s">
        <v>12</v>
      </c>
      <c r="Y4307" s="110" t="s">
        <v>7108</v>
      </c>
      <c r="Z4307" s="111">
        <v>46125</v>
      </c>
    </row>
    <row r="4308" spans="1:26" ht="12.75" x14ac:dyDescent="0.35">
      <c r="A4308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12</v>
      </c>
      <c r="B4308" s="336" t="str">
        <f>IF(All_Opps[[#This Row],[WeekMod]]&lt;&gt;"",CONCATENATE(All_Opps[[#This Row],[Opp Year]],"-",TEXT(All_Opps[[#This Row],[WeekMod]],"00#")),"")</f>
        <v>2027-012</v>
      </c>
      <c r="C430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12</v>
      </c>
      <c r="D4308" s="336" t="str">
        <f>CONCATENATE(All_Opps[[#This Row],[Opp Year]],"-",TEXT(All_Opps[[#This Row],[Week]],"00#"))</f>
        <v>2027-012</v>
      </c>
      <c r="E4308" s="336">
        <f>IFERROR(VALUE(RIGHT(All_Opps[[#This Row],[Opportunity Name]],2)),"")</f>
        <v>2</v>
      </c>
      <c r="F4308" s="336">
        <f>IFERROR(("20"&amp;LEFT(All_Opps[[#This Row],[Opportunity Name]],2))*1,"")</f>
        <v>2027</v>
      </c>
      <c r="G4308" s="336" t="str">
        <f>MID(All_Opps[[#This Row],[Opportunity Name]],3,2)</f>
        <v>05</v>
      </c>
      <c r="H4308" s="336" t="str">
        <f>LEFT(All_Opps[[#This Row],[Opportunity Name]],7)</f>
        <v>2705 Tr</v>
      </c>
      <c r="I4308" s="336" t="str" cm="1">
        <f t="array" ref="I43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08" s="336" t="str">
        <f>YEAR(All_Opps[[#This Row],[Close_Date]])&amp;"-"&amp;TEXT(MONTH(All_Opps[[#This Row],[Close_Date]]),"00")</f>
        <v>2026-03</v>
      </c>
      <c r="K4308" s="337">
        <f>All_Opps[[#This Row],[Created Date2]]*1</f>
        <v>46090</v>
      </c>
      <c r="L4308" s="338">
        <f>YEAR(All_Opps[[#This Row],[Created_Date]])</f>
        <v>2026</v>
      </c>
      <c r="M4308" s="339">
        <f>WEEKNUM(All_Opps[[#This Row],[Created_Date]],16)</f>
        <v>11</v>
      </c>
      <c r="N4308" s="337">
        <f>All_Opps[[#This Row],[Close Date]]*1</f>
        <v>46096</v>
      </c>
      <c r="O4308" s="340">
        <f>YEAR(All_Opps[[#This Row],[Close_Date]])</f>
        <v>2026</v>
      </c>
      <c r="P4308" s="338">
        <f>MONTH(All_Opps[[#This Row],[Close Date]])</f>
        <v>3</v>
      </c>
      <c r="Q4308" s="336">
        <f>WEEKNUM(All_Opps[[#This Row],[Close Date]],1)</f>
        <v>12</v>
      </c>
      <c r="R4308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08" s="110" t="s">
        <v>8926</v>
      </c>
      <c r="T4308" s="110" t="s">
        <v>8927</v>
      </c>
      <c r="U4308" s="111">
        <v>46096</v>
      </c>
      <c r="V4308" s="380" t="s">
        <v>18</v>
      </c>
      <c r="W4308" s="112">
        <v>13875</v>
      </c>
      <c r="X4308" s="110" t="s">
        <v>13</v>
      </c>
      <c r="Y4308" s="110" t="s">
        <v>7108</v>
      </c>
      <c r="Z4308" s="111">
        <v>46090</v>
      </c>
    </row>
    <row r="4309" spans="1:26" ht="12.75" x14ac:dyDescent="0.35">
      <c r="A4309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4309" s="336" t="str">
        <f>IF(All_Opps[[#This Row],[WeekMod]]&lt;&gt;"",CONCATENATE(All_Opps[[#This Row],[Opp Year]],"-",TEXT(All_Opps[[#This Row],[WeekMod]],"00#")),"")</f>
        <v>2026-063</v>
      </c>
      <c r="C430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4309" s="336" t="str">
        <f>CONCATENATE(All_Opps[[#This Row],[Opp Year]],"-",TEXT(All_Opps[[#This Row],[Week]],"00#"))</f>
        <v>2026-063</v>
      </c>
      <c r="E4309" s="336">
        <f>IFERROR(VALUE(RIGHT(All_Opps[[#This Row],[Opportunity Name]],2)),"")</f>
        <v>2</v>
      </c>
      <c r="F4309" s="336">
        <f>IFERROR(("20"&amp;LEFT(All_Opps[[#This Row],[Opportunity Name]],2))*1,"")</f>
        <v>2026</v>
      </c>
      <c r="G4309" s="336" t="str">
        <f>MID(All_Opps[[#This Row],[Opportunity Name]],3,2)</f>
        <v>06</v>
      </c>
      <c r="H4309" s="336" t="str">
        <f>LEFT(All_Opps[[#This Row],[Opportunity Name]],7)</f>
        <v>2606-27</v>
      </c>
      <c r="I4309" s="336" t="str" cm="1">
        <f t="array" ref="I43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09" s="336" t="str">
        <f>YEAR(All_Opps[[#This Row],[Close_Date]])&amp;"-"&amp;TEXT(MONTH(All_Opps[[#This Row],[Close_Date]]),"00")</f>
        <v>2026-03</v>
      </c>
      <c r="K4309" s="337">
        <f>All_Opps[[#This Row],[Created Date2]]*1</f>
        <v>46088</v>
      </c>
      <c r="L4309" s="338">
        <f>YEAR(All_Opps[[#This Row],[Created_Date]])</f>
        <v>2026</v>
      </c>
      <c r="M4309" s="339">
        <f>WEEKNUM(All_Opps[[#This Row],[Created_Date]],16)</f>
        <v>11</v>
      </c>
      <c r="N4309" s="337">
        <f>All_Opps[[#This Row],[Close Date]]*1</f>
        <v>46093</v>
      </c>
      <c r="O4309" s="340">
        <f>YEAR(All_Opps[[#This Row],[Close_Date]])</f>
        <v>2026</v>
      </c>
      <c r="P4309" s="338">
        <f>MONTH(All_Opps[[#This Row],[Close Date]])</f>
        <v>3</v>
      </c>
      <c r="Q4309" s="336">
        <f>WEEKNUM(All_Opps[[#This Row],[Close Date]],1)</f>
        <v>11</v>
      </c>
      <c r="R4309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86</v>
      </c>
      <c r="S4309" s="110" t="s">
        <v>8928</v>
      </c>
      <c r="T4309" s="110" t="s">
        <v>8929</v>
      </c>
      <c r="U4309" s="111">
        <v>46093</v>
      </c>
      <c r="V4309" s="380" t="s">
        <v>19</v>
      </c>
      <c r="W4309" s="112">
        <v>94309</v>
      </c>
      <c r="X4309" s="110" t="s">
        <v>15</v>
      </c>
      <c r="Y4309" s="110" t="s">
        <v>1285</v>
      </c>
      <c r="Z4309" s="111">
        <v>46088</v>
      </c>
    </row>
    <row r="4310" spans="1:26" ht="12.75" x14ac:dyDescent="0.35">
      <c r="A431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63</v>
      </c>
      <c r="B4310" s="336" t="str">
        <f>IF(All_Opps[[#This Row],[WeekMod]]&lt;&gt;"",CONCATENATE(All_Opps[[#This Row],[Opp Year]],"-",TEXT(All_Opps[[#This Row],[WeekMod]],"00#")),"")</f>
        <v>2026-063</v>
      </c>
      <c r="C431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63</v>
      </c>
      <c r="D4310" s="336" t="str">
        <f>CONCATENATE(All_Opps[[#This Row],[Opp Year]],"-",TEXT(All_Opps[[#This Row],[Week]],"00#"))</f>
        <v>2026-063</v>
      </c>
      <c r="E4310" s="336">
        <f>IFERROR(VALUE(RIGHT(All_Opps[[#This Row],[Opportunity Name]],2)),"")</f>
        <v>2</v>
      </c>
      <c r="F4310" s="336">
        <f>IFERROR(("20"&amp;LEFT(All_Opps[[#This Row],[Opportunity Name]],2))*1,"")</f>
        <v>2026</v>
      </c>
      <c r="G4310" s="336" t="str">
        <f>MID(All_Opps[[#This Row],[Opportunity Name]],3,2)</f>
        <v>12</v>
      </c>
      <c r="H4310" s="336" t="str">
        <f>LEFT(All_Opps[[#This Row],[Opportunity Name]],7)</f>
        <v>2612 Ea</v>
      </c>
      <c r="I4310" s="336" t="str" cm="1">
        <f t="array" ref="I43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10" s="336" t="str">
        <f>YEAR(All_Opps[[#This Row],[Close_Date]])&amp;"-"&amp;TEXT(MONTH(All_Opps[[#This Row],[Close_Date]]),"00")</f>
        <v>2026-03</v>
      </c>
      <c r="K4310" s="337">
        <f>All_Opps[[#This Row],[Created Date2]]*1</f>
        <v>46081</v>
      </c>
      <c r="L4310" s="338">
        <f>YEAR(All_Opps[[#This Row],[Created_Date]])</f>
        <v>2026</v>
      </c>
      <c r="M4310" s="339">
        <f>WEEKNUM(All_Opps[[#This Row],[Created_Date]],16)</f>
        <v>10</v>
      </c>
      <c r="N4310" s="337">
        <f>All_Opps[[#This Row],[Close Date]]*1</f>
        <v>46090</v>
      </c>
      <c r="O4310" s="340">
        <f>YEAR(All_Opps[[#This Row],[Close_Date]])</f>
        <v>2026</v>
      </c>
      <c r="P4310" s="338">
        <f>MONTH(All_Opps[[#This Row],[Close Date]])</f>
        <v>3</v>
      </c>
      <c r="Q4310" s="336">
        <f>WEEKNUM(All_Opps[[#This Row],[Close Date]],1)</f>
        <v>11</v>
      </c>
      <c r="R4310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10" s="110" t="s">
        <v>8930</v>
      </c>
      <c r="T4310" s="110" t="s">
        <v>8931</v>
      </c>
      <c r="U4310" s="111">
        <v>46090</v>
      </c>
      <c r="V4310" s="380" t="s">
        <v>18</v>
      </c>
      <c r="W4310" s="112">
        <v>21425</v>
      </c>
      <c r="X4310" s="110" t="s">
        <v>13</v>
      </c>
      <c r="Y4310" s="110" t="s">
        <v>1285</v>
      </c>
      <c r="Z4310" s="111">
        <v>46081</v>
      </c>
    </row>
    <row r="4311" spans="1:26" ht="12.75" x14ac:dyDescent="0.35">
      <c r="A431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4311" s="336" t="str">
        <f>IF(All_Opps[[#This Row],[WeekMod]]&lt;&gt;"",CONCATENATE(All_Opps[[#This Row],[Opp Year]],"-",TEXT(All_Opps[[#This Row],[WeekMod]],"00#")),"")</f>
        <v>2027-016</v>
      </c>
      <c r="C431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4311" s="336" t="str">
        <f>CONCATENATE(All_Opps[[#This Row],[Opp Year]],"-",TEXT(All_Opps[[#This Row],[Week]],"00#"))</f>
        <v>2027-016</v>
      </c>
      <c r="E4311" s="336">
        <f>IFERROR(VALUE(RIGHT(All_Opps[[#This Row],[Opportunity Name]],2)),"")</f>
        <v>1</v>
      </c>
      <c r="F4311" s="336">
        <f>IFERROR(("20"&amp;LEFT(All_Opps[[#This Row],[Opportunity Name]],2))*1,"")</f>
        <v>2027</v>
      </c>
      <c r="G4311" s="336" t="str">
        <f>MID(All_Opps[[#This Row],[Opportunity Name]],3,2)</f>
        <v>02</v>
      </c>
      <c r="H4311" s="336" t="str">
        <f>LEFT(All_Opps[[#This Row],[Opportunity Name]],7)</f>
        <v>2702-01</v>
      </c>
      <c r="I4311" s="336" t="str" cm="1">
        <f t="array" ref="I43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11" s="336" t="str">
        <f>YEAR(All_Opps[[#This Row],[Close_Date]])&amp;"-"&amp;TEXT(MONTH(All_Opps[[#This Row],[Close_Date]]),"00")</f>
        <v>2026-04</v>
      </c>
      <c r="K4311" s="337">
        <f>All_Opps[[#This Row],[Created Date2]]*1</f>
        <v>46099</v>
      </c>
      <c r="L4311" s="338">
        <f>YEAR(All_Opps[[#This Row],[Created_Date]])</f>
        <v>2026</v>
      </c>
      <c r="M4311" s="339">
        <f>WEEKNUM(All_Opps[[#This Row],[Created_Date]],16)</f>
        <v>12</v>
      </c>
      <c r="N4311" s="337">
        <f>All_Opps[[#This Row],[Close Date]]*1</f>
        <v>46128</v>
      </c>
      <c r="O4311" s="340">
        <f>YEAR(All_Opps[[#This Row],[Close_Date]])</f>
        <v>2026</v>
      </c>
      <c r="P4311" s="338">
        <f>MONTH(All_Opps[[#This Row],[Close Date]])</f>
        <v>4</v>
      </c>
      <c r="Q4311" s="336">
        <f>WEEKNUM(All_Opps[[#This Row],[Close Date]],1)</f>
        <v>16</v>
      </c>
      <c r="R4311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320</v>
      </c>
      <c r="S4311" s="110" t="s">
        <v>8932</v>
      </c>
      <c r="T4311" s="110" t="s">
        <v>8933</v>
      </c>
      <c r="U4311" s="111">
        <v>46128</v>
      </c>
      <c r="V4311" s="380" t="s">
        <v>19</v>
      </c>
      <c r="W4311" s="112">
        <v>52776</v>
      </c>
      <c r="X4311" s="110" t="s">
        <v>27</v>
      </c>
      <c r="Y4311" s="110" t="s">
        <v>1285</v>
      </c>
      <c r="Z4311" s="111">
        <v>46099</v>
      </c>
    </row>
    <row r="4312" spans="1:26" ht="12.75" x14ac:dyDescent="0.35">
      <c r="A431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4312" s="336" t="str">
        <f>IF(All_Opps[[#This Row],[WeekMod]]&lt;&gt;"",CONCATENATE(All_Opps[[#This Row],[Opp Year]],"-",TEXT(All_Opps[[#This Row],[WeekMod]],"00#")),"")</f>
        <v>2026-071</v>
      </c>
      <c r="C431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4312" s="336" t="str">
        <f>CONCATENATE(All_Opps[[#This Row],[Opp Year]],"-",TEXT(All_Opps[[#This Row],[Week]],"00#"))</f>
        <v>2026-071</v>
      </c>
      <c r="E4312" s="336">
        <f>IFERROR(VALUE(RIGHT(All_Opps[[#This Row],[Opportunity Name]],2)),"")</f>
        <v>2</v>
      </c>
      <c r="F4312" s="336">
        <f>IFERROR(("20"&amp;LEFT(All_Opps[[#This Row],[Opportunity Name]],2))*1,"")</f>
        <v>2026</v>
      </c>
      <c r="G4312" s="336" t="str">
        <f>MID(All_Opps[[#This Row],[Opportunity Name]],3,2)</f>
        <v>07</v>
      </c>
      <c r="H4312" s="336" t="str">
        <f>LEFT(All_Opps[[#This Row],[Opportunity Name]],7)</f>
        <v>2607-14</v>
      </c>
      <c r="I4312" s="336" t="str" cm="1">
        <f t="array" ref="I43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12" s="336" t="str">
        <f>YEAR(All_Opps[[#This Row],[Close_Date]])&amp;"-"&amp;TEXT(MONTH(All_Opps[[#This Row],[Close_Date]]),"00")</f>
        <v>2026-05</v>
      </c>
      <c r="K4312" s="337">
        <f>All_Opps[[#This Row],[Created Date2]]*1</f>
        <v>46125</v>
      </c>
      <c r="L4312" s="338">
        <f>YEAR(All_Opps[[#This Row],[Created_Date]])</f>
        <v>2026</v>
      </c>
      <c r="M4312" s="339">
        <f>WEEKNUM(All_Opps[[#This Row],[Created_Date]],16)</f>
        <v>16</v>
      </c>
      <c r="N4312" s="337">
        <f>All_Opps[[#This Row],[Close Date]]*1</f>
        <v>46145</v>
      </c>
      <c r="O4312" s="340">
        <f>YEAR(All_Opps[[#This Row],[Close_Date]])</f>
        <v>2026</v>
      </c>
      <c r="P4312" s="338">
        <f>MONTH(All_Opps[[#This Row],[Close Date]])</f>
        <v>5</v>
      </c>
      <c r="Q4312" s="336">
        <f>WEEKNUM(All_Opps[[#This Row],[Close Date]],1)</f>
        <v>19</v>
      </c>
      <c r="R4312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79</v>
      </c>
      <c r="S4312" s="110" t="s">
        <v>8934</v>
      </c>
      <c r="T4312" s="110" t="s">
        <v>8935</v>
      </c>
      <c r="U4312" s="111">
        <v>46145</v>
      </c>
      <c r="V4312" s="380" t="s">
        <v>19</v>
      </c>
      <c r="W4312" s="112">
        <v>71552</v>
      </c>
      <c r="X4312" s="110" t="s">
        <v>161</v>
      </c>
      <c r="Y4312" s="110" t="s">
        <v>328</v>
      </c>
      <c r="Z4312" s="111">
        <v>46125</v>
      </c>
    </row>
    <row r="4313" spans="1:26" ht="12.75" x14ac:dyDescent="0.35">
      <c r="A4313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4313" s="336" t="str">
        <f>IF(All_Opps[[#This Row],[WeekMod]]&lt;&gt;"",CONCATENATE(All_Opps[[#This Row],[Opp Year]],"-",TEXT(All_Opps[[#This Row],[WeekMod]],"00#")),"")</f>
        <v>2026-065</v>
      </c>
      <c r="C431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4313" s="336" t="str">
        <f>CONCATENATE(All_Opps[[#This Row],[Opp Year]],"-",TEXT(All_Opps[[#This Row],[Week]],"00#"))</f>
        <v>2026-065</v>
      </c>
      <c r="E4313" s="336">
        <f>IFERROR(VALUE(RIGHT(All_Opps[[#This Row],[Opportunity Name]],2)),"")</f>
        <v>4</v>
      </c>
      <c r="F4313" s="336">
        <f>IFERROR(("20"&amp;LEFT(All_Opps[[#This Row],[Opportunity Name]],2))*1,"")</f>
        <v>2026</v>
      </c>
      <c r="G4313" s="336" t="str">
        <f>MID(All_Opps[[#This Row],[Opportunity Name]],3,2)</f>
        <v>12</v>
      </c>
      <c r="H4313" s="336" t="str">
        <f>LEFT(All_Opps[[#This Row],[Opportunity Name]],7)</f>
        <v>2612 Qu</v>
      </c>
      <c r="I4313" s="336" t="str" cm="1">
        <f t="array" ref="I43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13" s="336" t="str">
        <f>YEAR(All_Opps[[#This Row],[Close_Date]])&amp;"-"&amp;TEXT(MONTH(All_Opps[[#This Row],[Close_Date]]),"00")</f>
        <v>2026-03</v>
      </c>
      <c r="K4313" s="337">
        <f>All_Opps[[#This Row],[Created Date2]]*1</f>
        <v>46105</v>
      </c>
      <c r="L4313" s="338">
        <f>YEAR(All_Opps[[#This Row],[Created_Date]])</f>
        <v>2026</v>
      </c>
      <c r="M4313" s="339">
        <f>WEEKNUM(All_Opps[[#This Row],[Created_Date]],16)</f>
        <v>13</v>
      </c>
      <c r="N4313" s="337">
        <f>All_Opps[[#This Row],[Close Date]]*1</f>
        <v>46108</v>
      </c>
      <c r="O4313" s="340">
        <f>YEAR(All_Opps[[#This Row],[Close_Date]])</f>
        <v>2026</v>
      </c>
      <c r="P4313" s="338">
        <f>MONTH(All_Opps[[#This Row],[Close Date]])</f>
        <v>3</v>
      </c>
      <c r="Q4313" s="336">
        <f>WEEKNUM(All_Opps[[#This Row],[Close Date]],1)</f>
        <v>13</v>
      </c>
      <c r="R4313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13" s="110" t="s">
        <v>8936</v>
      </c>
      <c r="T4313" s="110" t="s">
        <v>8937</v>
      </c>
      <c r="U4313" s="111">
        <v>46108</v>
      </c>
      <c r="V4313" s="380" t="s">
        <v>18</v>
      </c>
      <c r="W4313" s="112">
        <v>38946</v>
      </c>
      <c r="X4313" s="110" t="s">
        <v>24</v>
      </c>
      <c r="Y4313" s="110" t="s">
        <v>1285</v>
      </c>
      <c r="Z4313" s="111">
        <v>46105</v>
      </c>
    </row>
    <row r="4314" spans="1:26" ht="12.75" x14ac:dyDescent="0.35">
      <c r="A431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4314" s="336" t="str">
        <f>IF(All_Opps[[#This Row],[WeekMod]]&lt;&gt;"",CONCATENATE(All_Opps[[#This Row],[Opp Year]],"-",TEXT(All_Opps[[#This Row],[WeekMod]],"00#")),"")</f>
        <v>2026-068</v>
      </c>
      <c r="C431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4314" s="336" t="str">
        <f>CONCATENATE(All_Opps[[#This Row],[Opp Year]],"-",TEXT(All_Opps[[#This Row],[Week]],"00#"))</f>
        <v>2026-068</v>
      </c>
      <c r="E4314" s="336">
        <f>IFERROR(VALUE(RIGHT(All_Opps[[#This Row],[Opportunity Name]],2)),"")</f>
        <v>11</v>
      </c>
      <c r="F4314" s="336">
        <f>IFERROR(("20"&amp;LEFT(All_Opps[[#This Row],[Opportunity Name]],2))*1,"")</f>
        <v>2026</v>
      </c>
      <c r="G4314" s="336" t="str">
        <f>MID(All_Opps[[#This Row],[Opportunity Name]],3,2)</f>
        <v>06</v>
      </c>
      <c r="H4314" s="336" t="str">
        <f>LEFT(All_Opps[[#This Row],[Opportunity Name]],7)</f>
        <v>2606 Ha</v>
      </c>
      <c r="I4314" s="336" t="str" cm="1">
        <f t="array" ref="I43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14" s="336" t="str">
        <f>YEAR(All_Opps[[#This Row],[Close_Date]])&amp;"-"&amp;TEXT(MONTH(All_Opps[[#This Row],[Close_Date]]),"00")</f>
        <v>2026-04</v>
      </c>
      <c r="K4314" s="337">
        <f>All_Opps[[#This Row],[Created Date2]]*1</f>
        <v>46044</v>
      </c>
      <c r="L4314" s="338">
        <f>YEAR(All_Opps[[#This Row],[Created_Date]])</f>
        <v>2026</v>
      </c>
      <c r="M4314" s="339">
        <f>WEEKNUM(All_Opps[[#This Row],[Created_Date]],16)</f>
        <v>4</v>
      </c>
      <c r="N4314" s="337">
        <f>All_Opps[[#This Row],[Close Date]]*1</f>
        <v>46124</v>
      </c>
      <c r="O4314" s="340">
        <f>YEAR(All_Opps[[#This Row],[Close_Date]])</f>
        <v>2026</v>
      </c>
      <c r="P4314" s="338">
        <f>MONTH(All_Opps[[#This Row],[Close Date]])</f>
        <v>4</v>
      </c>
      <c r="Q4314" s="336">
        <f>WEEKNUM(All_Opps[[#This Row],[Close Date]],1)</f>
        <v>16</v>
      </c>
      <c r="R4314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14" s="110" t="s">
        <v>8938</v>
      </c>
      <c r="T4314" s="110" t="s">
        <v>8939</v>
      </c>
      <c r="U4314" s="111">
        <v>46124</v>
      </c>
      <c r="V4314" s="380" t="s">
        <v>21</v>
      </c>
      <c r="W4314" s="346">
        <v>244916</v>
      </c>
      <c r="X4314" s="110" t="s">
        <v>6</v>
      </c>
      <c r="Y4314" s="110" t="s">
        <v>7108</v>
      </c>
      <c r="Z4314" s="111">
        <v>46044</v>
      </c>
    </row>
    <row r="4315" spans="1:26" ht="12.75" x14ac:dyDescent="0.35">
      <c r="A431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13</v>
      </c>
      <c r="B4315" s="336" t="str">
        <f>IF(All_Opps[[#This Row],[WeekMod]]&lt;&gt;"",CONCATENATE(All_Opps[[#This Row],[Opp Year]],"-",TEXT(All_Opps[[#This Row],[WeekMod]],"00#")),"")</f>
        <v>2027-013</v>
      </c>
      <c r="C431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13</v>
      </c>
      <c r="D4315" s="336" t="str">
        <f>CONCATENATE(All_Opps[[#This Row],[Opp Year]],"-",TEXT(All_Opps[[#This Row],[Week]],"00#"))</f>
        <v>2027-013</v>
      </c>
      <c r="E4315" s="336">
        <f>IFERROR(VALUE(RIGHT(All_Opps[[#This Row],[Opportunity Name]],2)),"")</f>
        <v>2</v>
      </c>
      <c r="F4315" s="336">
        <f>IFERROR(("20"&amp;LEFT(All_Opps[[#This Row],[Opportunity Name]],2))*1,"")</f>
        <v>2027</v>
      </c>
      <c r="G4315" s="336" t="str">
        <f>MID(All_Opps[[#This Row],[Opportunity Name]],3,2)</f>
        <v>09</v>
      </c>
      <c r="H4315" s="336" t="str">
        <f>LEFT(All_Opps[[#This Row],[Opportunity Name]],7)</f>
        <v>2709-03</v>
      </c>
      <c r="I4315" s="336" t="str" cm="1">
        <f t="array" ref="I43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15" s="336" t="str">
        <f>YEAR(All_Opps[[#This Row],[Close_Date]])&amp;"-"&amp;TEXT(MONTH(All_Opps[[#This Row],[Close_Date]]),"00")</f>
        <v>2026-03</v>
      </c>
      <c r="K4315" s="337">
        <f>All_Opps[[#This Row],[Created Date2]]*1</f>
        <v>46098</v>
      </c>
      <c r="L4315" s="338">
        <f>YEAR(All_Opps[[#This Row],[Created_Date]])</f>
        <v>2026</v>
      </c>
      <c r="M4315" s="339">
        <f>WEEKNUM(All_Opps[[#This Row],[Created_Date]],16)</f>
        <v>12</v>
      </c>
      <c r="N4315" s="337">
        <f>All_Opps[[#This Row],[Close Date]]*1</f>
        <v>46108</v>
      </c>
      <c r="O4315" s="340">
        <f>YEAR(All_Opps[[#This Row],[Close_Date]])</f>
        <v>2026</v>
      </c>
      <c r="P4315" s="338">
        <f>MONTH(All_Opps[[#This Row],[Close Date]])</f>
        <v>3</v>
      </c>
      <c r="Q4315" s="336">
        <f>WEEKNUM(All_Opps[[#This Row],[Close Date]],1)</f>
        <v>13</v>
      </c>
      <c r="R4315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533</v>
      </c>
      <c r="S4315" s="110" t="s">
        <v>8940</v>
      </c>
      <c r="T4315" s="110" t="s">
        <v>8941</v>
      </c>
      <c r="U4315" s="111">
        <v>46108</v>
      </c>
      <c r="V4315" s="380" t="s">
        <v>19</v>
      </c>
      <c r="W4315" s="346">
        <v>60550</v>
      </c>
      <c r="X4315" s="110" t="s">
        <v>13</v>
      </c>
      <c r="Y4315" s="110" t="s">
        <v>1285</v>
      </c>
      <c r="Z4315" s="111">
        <v>46098</v>
      </c>
    </row>
    <row r="4316" spans="1:26" ht="12.75" x14ac:dyDescent="0.35">
      <c r="A4316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4316" s="336" t="str">
        <f>IF(All_Opps[[#This Row],[WeekMod]]&lt;&gt;"",CONCATENATE(All_Opps[[#This Row],[Opp Year]],"-",TEXT(All_Opps[[#This Row],[WeekMod]],"00#")),"")</f>
        <v>2026-065</v>
      </c>
      <c r="C431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4316" s="336" t="str">
        <f>CONCATENATE(All_Opps[[#This Row],[Opp Year]],"-",TEXT(All_Opps[[#This Row],[Week]],"00#"))</f>
        <v>2026-065</v>
      </c>
      <c r="E4316" s="336">
        <f>IFERROR(VALUE(RIGHT(All_Opps[[#This Row],[Opportunity Name]],2)),"")</f>
        <v>5</v>
      </c>
      <c r="F4316" s="336">
        <f>IFERROR(("20"&amp;LEFT(All_Opps[[#This Row],[Opportunity Name]],2))*1,"")</f>
        <v>2026</v>
      </c>
      <c r="G4316" s="336" t="str">
        <f>MID(All_Opps[[#This Row],[Opportunity Name]],3,2)</f>
        <v>11</v>
      </c>
      <c r="H4316" s="336" t="str">
        <f>LEFT(All_Opps[[#This Row],[Opportunity Name]],7)</f>
        <v>2611-07</v>
      </c>
      <c r="I4316" s="336" t="str" cm="1">
        <f t="array" ref="I43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16" s="336" t="str">
        <f>YEAR(All_Opps[[#This Row],[Close_Date]])&amp;"-"&amp;TEXT(MONTH(All_Opps[[#This Row],[Close_Date]]),"00")</f>
        <v>2026-03</v>
      </c>
      <c r="K4316" s="337">
        <f>All_Opps[[#This Row],[Created Date2]]*1</f>
        <v>46094</v>
      </c>
      <c r="L4316" s="338">
        <f>YEAR(All_Opps[[#This Row],[Created_Date]])</f>
        <v>2026</v>
      </c>
      <c r="M4316" s="339">
        <f>WEEKNUM(All_Opps[[#This Row],[Created_Date]],16)</f>
        <v>11</v>
      </c>
      <c r="N4316" s="337">
        <f>All_Opps[[#This Row],[Close Date]]*1</f>
        <v>46106</v>
      </c>
      <c r="O4316" s="340">
        <f>YEAR(All_Opps[[#This Row],[Close_Date]])</f>
        <v>2026</v>
      </c>
      <c r="P4316" s="338">
        <f>MONTH(All_Opps[[#This Row],[Close Date]])</f>
        <v>3</v>
      </c>
      <c r="Q4316" s="336">
        <f>WEEKNUM(All_Opps[[#This Row],[Close Date]],1)</f>
        <v>13</v>
      </c>
      <c r="R4316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233</v>
      </c>
      <c r="S4316" s="110" t="s">
        <v>8942</v>
      </c>
      <c r="T4316" s="110" t="s">
        <v>8943</v>
      </c>
      <c r="U4316" s="111">
        <v>46106</v>
      </c>
      <c r="V4316" s="380" t="s">
        <v>19</v>
      </c>
      <c r="W4316" s="346">
        <v>63069</v>
      </c>
      <c r="X4316" s="110" t="s">
        <v>11</v>
      </c>
      <c r="Y4316" s="110" t="s">
        <v>7108</v>
      </c>
      <c r="Z4316" s="111">
        <v>46094</v>
      </c>
    </row>
    <row r="4317" spans="1:26" ht="12.75" x14ac:dyDescent="0.35">
      <c r="A4317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4317" s="336" t="str">
        <f>IF(All_Opps[[#This Row],[WeekMod]]&lt;&gt;"",CONCATENATE(All_Opps[[#This Row],[Opp Year]],"-",TEXT(All_Opps[[#This Row],[WeekMod]],"00#")),"")</f>
        <v>2026-068</v>
      </c>
      <c r="C431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4317" s="336" t="str">
        <f>CONCATENATE(All_Opps[[#This Row],[Opp Year]],"-",TEXT(All_Opps[[#This Row],[Week]],"00#"))</f>
        <v>2026-068</v>
      </c>
      <c r="E4317" s="336">
        <f>IFERROR(VALUE(RIGHT(All_Opps[[#This Row],[Opportunity Name]],2)),"")</f>
        <v>1</v>
      </c>
      <c r="F4317" s="336">
        <f>IFERROR(("20"&amp;LEFT(All_Opps[[#This Row],[Opportunity Name]],2))*1,"")</f>
        <v>2026</v>
      </c>
      <c r="G4317" s="336" t="str">
        <f>MID(All_Opps[[#This Row],[Opportunity Name]],3,2)</f>
        <v>04</v>
      </c>
      <c r="H4317" s="336" t="str">
        <f>LEFT(All_Opps[[#This Row],[Opportunity Name]],7)</f>
        <v>2604-12</v>
      </c>
      <c r="I4317" s="336" t="str" cm="1">
        <f t="array" ref="I43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17" s="336" t="str">
        <f>YEAR(All_Opps[[#This Row],[Close_Date]])&amp;"-"&amp;TEXT(MONTH(All_Opps[[#This Row],[Close_Date]]),"00")</f>
        <v>2026-04</v>
      </c>
      <c r="K4317" s="337">
        <f>All_Opps[[#This Row],[Created Date2]]*1</f>
        <v>46127</v>
      </c>
      <c r="L4317" s="338">
        <f>YEAR(All_Opps[[#This Row],[Created_Date]])</f>
        <v>2026</v>
      </c>
      <c r="M4317" s="339">
        <f>WEEKNUM(All_Opps[[#This Row],[Created_Date]],16)</f>
        <v>16</v>
      </c>
      <c r="N4317" s="337">
        <f>All_Opps[[#This Row],[Close Date]]*1</f>
        <v>46126</v>
      </c>
      <c r="O4317" s="340">
        <f>YEAR(All_Opps[[#This Row],[Close_Date]])</f>
        <v>2026</v>
      </c>
      <c r="P4317" s="338">
        <f>MONTH(All_Opps[[#This Row],[Close Date]])</f>
        <v>4</v>
      </c>
      <c r="Q4317" s="336">
        <f>WEEKNUM(All_Opps[[#This Row],[Close Date]],1)</f>
        <v>16</v>
      </c>
      <c r="R4317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17" s="110" t="s">
        <v>8944</v>
      </c>
      <c r="T4317" s="110" t="s">
        <v>8945</v>
      </c>
      <c r="U4317" s="111">
        <v>46126</v>
      </c>
      <c r="V4317" s="380" t="s">
        <v>19</v>
      </c>
      <c r="W4317" s="346">
        <v>34460</v>
      </c>
      <c r="X4317" s="110" t="s">
        <v>5</v>
      </c>
      <c r="Y4317" s="110" t="s">
        <v>328</v>
      </c>
      <c r="Z4317" s="111">
        <v>46127</v>
      </c>
    </row>
    <row r="4318" spans="1:26" ht="12.75" x14ac:dyDescent="0.35">
      <c r="A4318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4318" s="336" t="str">
        <f>IF(All_Opps[[#This Row],[WeekMod]]&lt;&gt;"",CONCATENATE(All_Opps[[#This Row],[Opp Year]],"-",TEXT(All_Opps[[#This Row],[WeekMod]],"00#")),"")</f>
        <v>2026-069</v>
      </c>
      <c r="C431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4318" s="336" t="str">
        <f>CONCATENATE(All_Opps[[#This Row],[Opp Year]],"-",TEXT(All_Opps[[#This Row],[Week]],"00#"))</f>
        <v>2026-069</v>
      </c>
      <c r="E4318" s="336">
        <f>IFERROR(VALUE(RIGHT(All_Opps[[#This Row],[Opportunity Name]],2)),"")</f>
        <v>3</v>
      </c>
      <c r="F4318" s="336">
        <f>IFERROR(("20"&amp;LEFT(All_Opps[[#This Row],[Opportunity Name]],2))*1,"")</f>
        <v>2026</v>
      </c>
      <c r="G4318" s="336" t="str">
        <f>MID(All_Opps[[#This Row],[Opportunity Name]],3,2)</f>
        <v>08</v>
      </c>
      <c r="H4318" s="336" t="str">
        <f>LEFT(All_Opps[[#This Row],[Opportunity Name]],7)</f>
        <v>2608-21</v>
      </c>
      <c r="I4318" s="336" t="str" cm="1">
        <f t="array" ref="I43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18" s="336" t="str">
        <f>YEAR(All_Opps[[#This Row],[Close_Date]])&amp;"-"&amp;TEXT(MONTH(All_Opps[[#This Row],[Close_Date]]),"00")</f>
        <v>2026-04</v>
      </c>
      <c r="K4318" s="337">
        <f>All_Opps[[#This Row],[Created Date2]]*1</f>
        <v>46107</v>
      </c>
      <c r="L4318" s="338">
        <f>YEAR(All_Opps[[#This Row],[Created_Date]])</f>
        <v>2026</v>
      </c>
      <c r="M4318" s="339">
        <f>WEEKNUM(All_Opps[[#This Row],[Created_Date]],16)</f>
        <v>13</v>
      </c>
      <c r="N4318" s="337">
        <f>All_Opps[[#This Row],[Close Date]]*1</f>
        <v>46137</v>
      </c>
      <c r="O4318" s="340">
        <f>YEAR(All_Opps[[#This Row],[Close_Date]])</f>
        <v>2026</v>
      </c>
      <c r="P4318" s="338">
        <f>MONTH(All_Opps[[#This Row],[Close Date]])</f>
        <v>4</v>
      </c>
      <c r="Q4318" s="336">
        <f>WEEKNUM(All_Opps[[#This Row],[Close Date]],1)</f>
        <v>17</v>
      </c>
      <c r="R4318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128</v>
      </c>
      <c r="S4318" s="110" t="s">
        <v>8946</v>
      </c>
      <c r="T4318" s="110" t="s">
        <v>8947</v>
      </c>
      <c r="U4318" s="111">
        <v>46137</v>
      </c>
      <c r="V4318" s="380" t="s">
        <v>19</v>
      </c>
      <c r="W4318" s="346">
        <v>27330</v>
      </c>
      <c r="X4318" s="110" t="s">
        <v>6</v>
      </c>
      <c r="Y4318" s="110" t="s">
        <v>328</v>
      </c>
      <c r="Z4318" s="111">
        <v>46107</v>
      </c>
    </row>
    <row r="4319" spans="1:26" ht="12.75" x14ac:dyDescent="0.35">
      <c r="A4319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4319" s="336" t="str">
        <f>IF(All_Opps[[#This Row],[WeekMod]]&lt;&gt;"",CONCATENATE(All_Opps[[#This Row],[Opp Year]],"-",TEXT(All_Opps[[#This Row],[WeekMod]],"00#")),"")</f>
        <v>2026-072</v>
      </c>
      <c r="C431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4319" s="336" t="str">
        <f>CONCATENATE(All_Opps[[#This Row],[Opp Year]],"-",TEXT(All_Opps[[#This Row],[Week]],"00#"))</f>
        <v>2026-072</v>
      </c>
      <c r="E4319" s="336">
        <f>IFERROR(VALUE(RIGHT(All_Opps[[#This Row],[Opportunity Name]],2)),"")</f>
        <v>8</v>
      </c>
      <c r="F4319" s="336">
        <f>IFERROR(("20"&amp;LEFT(All_Opps[[#This Row],[Opportunity Name]],2))*1,"")</f>
        <v>2026</v>
      </c>
      <c r="G4319" s="336" t="str">
        <f>MID(All_Opps[[#This Row],[Opportunity Name]],3,2)</f>
        <v>07</v>
      </c>
      <c r="H4319" s="336" t="str">
        <f>LEFT(All_Opps[[#This Row],[Opportunity Name]],7)</f>
        <v>2607 Qu</v>
      </c>
      <c r="I4319" s="336" t="str" cm="1">
        <f t="array" ref="I43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19" s="336" t="str">
        <f>YEAR(All_Opps[[#This Row],[Close_Date]])&amp;"-"&amp;TEXT(MONTH(All_Opps[[#This Row],[Close_Date]]),"00")</f>
        <v>2026-05</v>
      </c>
      <c r="K4319" s="337">
        <f>All_Opps[[#This Row],[Created Date2]]*1</f>
        <v>46128</v>
      </c>
      <c r="L4319" s="338">
        <f>YEAR(All_Opps[[#This Row],[Created_Date]])</f>
        <v>2026</v>
      </c>
      <c r="M4319" s="339">
        <f>WEEKNUM(All_Opps[[#This Row],[Created_Date]],16)</f>
        <v>16</v>
      </c>
      <c r="N4319" s="337">
        <f>All_Opps[[#This Row],[Close Date]]*1</f>
        <v>46155</v>
      </c>
      <c r="O4319" s="340">
        <f>YEAR(All_Opps[[#This Row],[Close_Date]])</f>
        <v>2026</v>
      </c>
      <c r="P4319" s="338">
        <f>MONTH(All_Opps[[#This Row],[Close Date]])</f>
        <v>5</v>
      </c>
      <c r="Q4319" s="336">
        <f>WEEKNUM(All_Opps[[#This Row],[Close Date]],1)</f>
        <v>20</v>
      </c>
      <c r="R4319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19" s="110" t="s">
        <v>8948</v>
      </c>
      <c r="T4319" s="110" t="s">
        <v>8949</v>
      </c>
      <c r="U4319" s="111">
        <v>46155</v>
      </c>
      <c r="V4319" s="380" t="s">
        <v>18</v>
      </c>
      <c r="W4319" s="346">
        <v>90726</v>
      </c>
      <c r="X4319" s="110" t="s">
        <v>15</v>
      </c>
      <c r="Y4319" s="110" t="s">
        <v>7108</v>
      </c>
      <c r="Z4319" s="111">
        <v>46128</v>
      </c>
    </row>
    <row r="4320" spans="1:26" ht="12.75" x14ac:dyDescent="0.35">
      <c r="A432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4320" s="336" t="str">
        <f>IF(All_Opps[[#This Row],[WeekMod]]&lt;&gt;"",CONCATENATE(All_Opps[[#This Row],[Opp Year]],"-",TEXT(All_Opps[[#This Row],[WeekMod]],"00#")),"")</f>
        <v>2026-065</v>
      </c>
      <c r="C432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4320" s="336" t="str">
        <f>CONCATENATE(All_Opps[[#This Row],[Opp Year]],"-",TEXT(All_Opps[[#This Row],[Week]],"00#"))</f>
        <v>2026-065</v>
      </c>
      <c r="E4320" s="336">
        <f>IFERROR(VALUE(RIGHT(All_Opps[[#This Row],[Opportunity Name]],2)),"")</f>
        <v>9</v>
      </c>
      <c r="F4320" s="336">
        <f>IFERROR(("20"&amp;LEFT(All_Opps[[#This Row],[Opportunity Name]],2))*1,"")</f>
        <v>2026</v>
      </c>
      <c r="G4320" s="336" t="str">
        <f>MID(All_Opps[[#This Row],[Opportunity Name]],3,2)</f>
        <v>04</v>
      </c>
      <c r="H4320" s="336" t="str">
        <f>LEFT(All_Opps[[#This Row],[Opportunity Name]],7)</f>
        <v>2604 Ya</v>
      </c>
      <c r="I4320" s="336" t="str" cm="1">
        <f t="array" ref="I43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20" s="336" t="str">
        <f>YEAR(All_Opps[[#This Row],[Close_Date]])&amp;"-"&amp;TEXT(MONTH(All_Opps[[#This Row],[Close_Date]]),"00")</f>
        <v>2026-03</v>
      </c>
      <c r="K4320" s="337">
        <f>All_Opps[[#This Row],[Created Date2]]*1</f>
        <v>46095</v>
      </c>
      <c r="L4320" s="338">
        <f>YEAR(All_Opps[[#This Row],[Created_Date]])</f>
        <v>2026</v>
      </c>
      <c r="M4320" s="339">
        <f>WEEKNUM(All_Opps[[#This Row],[Created_Date]],16)</f>
        <v>12</v>
      </c>
      <c r="N4320" s="337">
        <f>All_Opps[[#This Row],[Close Date]]*1</f>
        <v>46103</v>
      </c>
      <c r="O4320" s="340">
        <f>YEAR(All_Opps[[#This Row],[Close_Date]])</f>
        <v>2026</v>
      </c>
      <c r="P4320" s="338">
        <f>MONTH(All_Opps[[#This Row],[Close Date]])</f>
        <v>3</v>
      </c>
      <c r="Q4320" s="336">
        <f>WEEKNUM(All_Opps[[#This Row],[Close Date]],1)</f>
        <v>13</v>
      </c>
      <c r="R4320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20" s="110" t="s">
        <v>8950</v>
      </c>
      <c r="T4320" s="110" t="s">
        <v>8951</v>
      </c>
      <c r="U4320" s="111">
        <v>46103</v>
      </c>
      <c r="V4320" s="380" t="s">
        <v>18</v>
      </c>
      <c r="W4320" s="346">
        <v>426432</v>
      </c>
      <c r="X4320" s="110" t="s">
        <v>27</v>
      </c>
      <c r="Y4320" s="110" t="s">
        <v>328</v>
      </c>
      <c r="Z4320" s="111">
        <v>46095</v>
      </c>
    </row>
    <row r="4321" spans="1:26" ht="12.75" x14ac:dyDescent="0.35">
      <c r="A432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65</v>
      </c>
      <c r="B4321" s="336" t="str">
        <f>IF(All_Opps[[#This Row],[WeekMod]]&lt;&gt;"",CONCATENATE(All_Opps[[#This Row],[Opp Year]],"-",TEXT(All_Opps[[#This Row],[WeekMod]],"00#")),"")</f>
        <v>2026-065</v>
      </c>
      <c r="C432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65</v>
      </c>
      <c r="D4321" s="336" t="str">
        <f>CONCATENATE(All_Opps[[#This Row],[Opp Year]],"-",TEXT(All_Opps[[#This Row],[Week]],"00#"))</f>
        <v>2026-065</v>
      </c>
      <c r="E4321" s="336">
        <f>IFERROR(VALUE(RIGHT(All_Opps[[#This Row],[Opportunity Name]],2)),"")</f>
        <v>9</v>
      </c>
      <c r="F4321" s="336">
        <f>IFERROR(("20"&amp;LEFT(All_Opps[[#This Row],[Opportunity Name]],2))*1,"")</f>
        <v>2026</v>
      </c>
      <c r="G4321" s="336" t="str">
        <f>MID(All_Opps[[#This Row],[Opportunity Name]],3,2)</f>
        <v>09</v>
      </c>
      <c r="H4321" s="336" t="str">
        <f>LEFT(All_Opps[[#This Row],[Opportunity Name]],7)</f>
        <v>2609-26</v>
      </c>
      <c r="I4321" s="336" t="str" cm="1">
        <f t="array" ref="I43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21" s="336" t="str">
        <f>YEAR(All_Opps[[#This Row],[Close_Date]])&amp;"-"&amp;TEXT(MONTH(All_Opps[[#This Row],[Close_Date]]),"00")</f>
        <v>2026-03</v>
      </c>
      <c r="K4321" s="337">
        <f>All_Opps[[#This Row],[Created Date2]]*1</f>
        <v>46058</v>
      </c>
      <c r="L4321" s="338">
        <f>YEAR(All_Opps[[#This Row],[Created_Date]])</f>
        <v>2026</v>
      </c>
      <c r="M4321" s="339">
        <f>WEEKNUM(All_Opps[[#This Row],[Created_Date]],16)</f>
        <v>6</v>
      </c>
      <c r="N4321" s="337">
        <f>All_Opps[[#This Row],[Close Date]]*1</f>
        <v>46104</v>
      </c>
      <c r="O4321" s="340">
        <f>YEAR(All_Opps[[#This Row],[Close_Date]])</f>
        <v>2026</v>
      </c>
      <c r="P4321" s="338">
        <f>MONTH(All_Opps[[#This Row],[Close Date]])</f>
        <v>3</v>
      </c>
      <c r="Q4321" s="336">
        <f>WEEKNUM(All_Opps[[#This Row],[Close Date]],1)</f>
        <v>13</v>
      </c>
      <c r="R4321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208</v>
      </c>
      <c r="S4321" s="110" t="s">
        <v>8952</v>
      </c>
      <c r="T4321" s="110" t="s">
        <v>8953</v>
      </c>
      <c r="U4321" s="111">
        <v>46104</v>
      </c>
      <c r="V4321" s="380" t="s">
        <v>19</v>
      </c>
      <c r="W4321" s="346">
        <v>352274</v>
      </c>
      <c r="X4321" s="110" t="s">
        <v>24</v>
      </c>
      <c r="Y4321" s="110" t="s">
        <v>328</v>
      </c>
      <c r="Z4321" s="111">
        <v>46058</v>
      </c>
    </row>
    <row r="4322" spans="1:26" ht="12.75" x14ac:dyDescent="0.35">
      <c r="A432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4322" s="336" t="str">
        <f>IF(All_Opps[[#This Row],[WeekMod]]&lt;&gt;"",CONCATENATE(All_Opps[[#This Row],[Opp Year]],"-",TEXT(All_Opps[[#This Row],[WeekMod]],"00#")),"")</f>
        <v>2026-070</v>
      </c>
      <c r="C432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4322" s="336" t="str">
        <f>CONCATENATE(All_Opps[[#This Row],[Opp Year]],"-",TEXT(All_Opps[[#This Row],[Week]],"00#"))</f>
        <v>2026-070</v>
      </c>
      <c r="E4322" s="336">
        <f>IFERROR(VALUE(RIGHT(All_Opps[[#This Row],[Opportunity Name]],2)),"")</f>
        <v>2</v>
      </c>
      <c r="F4322" s="336">
        <f>IFERROR(("20"&amp;LEFT(All_Opps[[#This Row],[Opportunity Name]],2))*1,"")</f>
        <v>2026</v>
      </c>
      <c r="G4322" s="336" t="str">
        <f>MID(All_Opps[[#This Row],[Opportunity Name]],3,2)</f>
        <v>12</v>
      </c>
      <c r="H4322" s="336" t="str">
        <f>LEFT(All_Opps[[#This Row],[Opportunity Name]],7)</f>
        <v>2612 Pe</v>
      </c>
      <c r="I4322" s="336" t="str" cm="1">
        <f t="array" ref="I43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22" s="336" t="str">
        <f>YEAR(All_Opps[[#This Row],[Close_Date]])&amp;"-"&amp;TEXT(MONTH(All_Opps[[#This Row],[Close_Date]]),"00")</f>
        <v>2026-04</v>
      </c>
      <c r="K4322" s="337">
        <f>All_Opps[[#This Row],[Created Date2]]*1</f>
        <v>46128</v>
      </c>
      <c r="L4322" s="338">
        <f>YEAR(All_Opps[[#This Row],[Created_Date]])</f>
        <v>2026</v>
      </c>
      <c r="M4322" s="339">
        <f>WEEKNUM(All_Opps[[#This Row],[Created_Date]],16)</f>
        <v>16</v>
      </c>
      <c r="N4322" s="337">
        <f>All_Opps[[#This Row],[Close Date]]*1</f>
        <v>46140</v>
      </c>
      <c r="O4322" s="340">
        <f>YEAR(All_Opps[[#This Row],[Close_Date]])</f>
        <v>2026</v>
      </c>
      <c r="P4322" s="338">
        <f>MONTH(All_Opps[[#This Row],[Close Date]])</f>
        <v>4</v>
      </c>
      <c r="Q4322" s="336">
        <f>WEEKNUM(All_Opps[[#This Row],[Close Date]],1)</f>
        <v>18</v>
      </c>
      <c r="R4322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22" s="110" t="s">
        <v>8954</v>
      </c>
      <c r="T4322" s="110" t="s">
        <v>8955</v>
      </c>
      <c r="U4322" s="111">
        <v>46140</v>
      </c>
      <c r="V4322" s="380" t="s">
        <v>18</v>
      </c>
      <c r="W4322" s="346">
        <v>72033</v>
      </c>
      <c r="X4322" s="110" t="s">
        <v>6</v>
      </c>
      <c r="Y4322" s="110" t="s">
        <v>328</v>
      </c>
      <c r="Z4322" s="111">
        <v>46128</v>
      </c>
    </row>
    <row r="4323" spans="1:26" ht="12.75" x14ac:dyDescent="0.35">
      <c r="A4323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4323" s="336" t="str">
        <f>IF(All_Opps[[#This Row],[WeekMod]]&lt;&gt;"",CONCATENATE(All_Opps[[#This Row],[Opp Year]],"-",TEXT(All_Opps[[#This Row],[WeekMod]],"00#")),"")</f>
        <v>2026-068</v>
      </c>
      <c r="C432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4323" s="336" t="str">
        <f>CONCATENATE(All_Opps[[#This Row],[Opp Year]],"-",TEXT(All_Opps[[#This Row],[Week]],"00#"))</f>
        <v>2026-068</v>
      </c>
      <c r="E4323" s="336">
        <f>IFERROR(VALUE(RIGHT(All_Opps[[#This Row],[Opportunity Name]],2)),"")</f>
        <v>2</v>
      </c>
      <c r="F4323" s="336">
        <f>IFERROR(("20"&amp;LEFT(All_Opps[[#This Row],[Opportunity Name]],2))*1,"")</f>
        <v>2026</v>
      </c>
      <c r="G4323" s="336" t="str">
        <f>MID(All_Opps[[#This Row],[Opportunity Name]],3,2)</f>
        <v>12</v>
      </c>
      <c r="H4323" s="336" t="str">
        <f>LEFT(All_Opps[[#This Row],[Opportunity Name]],7)</f>
        <v>2612 Ha</v>
      </c>
      <c r="I4323" s="336" t="str" cm="1">
        <f t="array" ref="I43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23" s="336" t="str">
        <f>YEAR(All_Opps[[#This Row],[Close_Date]])&amp;"-"&amp;TEXT(MONTH(All_Opps[[#This Row],[Close_Date]]),"00")</f>
        <v>2026-04</v>
      </c>
      <c r="K4323" s="337">
        <f>All_Opps[[#This Row],[Created Date2]]*1</f>
        <v>46119</v>
      </c>
      <c r="L4323" s="338">
        <f>YEAR(All_Opps[[#This Row],[Created_Date]])</f>
        <v>2026</v>
      </c>
      <c r="M4323" s="339">
        <f>WEEKNUM(All_Opps[[#This Row],[Created_Date]],16)</f>
        <v>15</v>
      </c>
      <c r="N4323" s="337">
        <f>All_Opps[[#This Row],[Close Date]]*1</f>
        <v>46130</v>
      </c>
      <c r="O4323" s="340">
        <f>YEAR(All_Opps[[#This Row],[Close_Date]])</f>
        <v>2026</v>
      </c>
      <c r="P4323" s="338">
        <f>MONTH(All_Opps[[#This Row],[Close Date]])</f>
        <v>4</v>
      </c>
      <c r="Q4323" s="336">
        <f>WEEKNUM(All_Opps[[#This Row],[Close Date]],1)</f>
        <v>16</v>
      </c>
      <c r="R4323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23" s="110" t="s">
        <v>8956</v>
      </c>
      <c r="T4323" s="110" t="s">
        <v>8957</v>
      </c>
      <c r="U4323" s="111">
        <v>46130</v>
      </c>
      <c r="V4323" s="380" t="s">
        <v>18</v>
      </c>
      <c r="W4323" s="346">
        <v>71041</v>
      </c>
      <c r="X4323" s="110" t="s">
        <v>5</v>
      </c>
      <c r="Y4323" s="110" t="s">
        <v>328</v>
      </c>
      <c r="Z4323" s="111">
        <v>46119</v>
      </c>
    </row>
    <row r="4324" spans="1:26" ht="12.75" x14ac:dyDescent="0.35">
      <c r="A432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4324" s="336" t="str">
        <f>IF(All_Opps[[#This Row],[WeekMod]]&lt;&gt;"",CONCATENATE(All_Opps[[#This Row],[Opp Year]],"-",TEXT(All_Opps[[#This Row],[WeekMod]],"00#")),"")</f>
        <v>2026-067</v>
      </c>
      <c r="C432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4324" s="336" t="str">
        <f>CONCATENATE(All_Opps[[#This Row],[Opp Year]],"-",TEXT(All_Opps[[#This Row],[Week]],"00#"))</f>
        <v>2026-067</v>
      </c>
      <c r="E4324" s="336">
        <f>IFERROR(VALUE(RIGHT(All_Opps[[#This Row],[Opportunity Name]],2)),"")</f>
        <v>2</v>
      </c>
      <c r="F4324" s="336">
        <f>IFERROR(("20"&amp;LEFT(All_Opps[[#This Row],[Opportunity Name]],2))*1,"")</f>
        <v>2026</v>
      </c>
      <c r="G4324" s="336" t="str">
        <f>MID(All_Opps[[#This Row],[Opportunity Name]],3,2)</f>
        <v>08</v>
      </c>
      <c r="H4324" s="336" t="str">
        <f>LEFT(All_Opps[[#This Row],[Opportunity Name]],7)</f>
        <v>2608-22</v>
      </c>
      <c r="I4324" s="336" t="str" cm="1">
        <f t="array" ref="I43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24" s="336" t="str">
        <f>YEAR(All_Opps[[#This Row],[Close_Date]])&amp;"-"&amp;TEXT(MONTH(All_Opps[[#This Row],[Close_Date]]),"00")</f>
        <v>2026-04</v>
      </c>
      <c r="K4324" s="337">
        <f>All_Opps[[#This Row],[Created Date2]]*1</f>
        <v>46113</v>
      </c>
      <c r="L4324" s="338">
        <f>YEAR(All_Opps[[#This Row],[Created_Date]])</f>
        <v>2026</v>
      </c>
      <c r="M4324" s="339">
        <f>WEEKNUM(All_Opps[[#This Row],[Created_Date]],16)</f>
        <v>14</v>
      </c>
      <c r="N4324" s="337">
        <f>All_Opps[[#This Row],[Close Date]]*1</f>
        <v>46119</v>
      </c>
      <c r="O4324" s="340">
        <f>YEAR(All_Opps[[#This Row],[Close_Date]])</f>
        <v>2026</v>
      </c>
      <c r="P4324" s="338">
        <f>MONTH(All_Opps[[#This Row],[Close Date]])</f>
        <v>4</v>
      </c>
      <c r="Q4324" s="336">
        <f>WEEKNUM(All_Opps[[#This Row],[Close Date]],1)</f>
        <v>15</v>
      </c>
      <c r="R4324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122</v>
      </c>
      <c r="S4324" s="110" t="s">
        <v>8958</v>
      </c>
      <c r="T4324" s="110" t="s">
        <v>8959</v>
      </c>
      <c r="U4324" s="111">
        <v>46119</v>
      </c>
      <c r="V4324" s="380" t="s">
        <v>19</v>
      </c>
      <c r="W4324" s="346">
        <v>137112</v>
      </c>
      <c r="X4324" s="110" t="s">
        <v>15</v>
      </c>
      <c r="Y4324" s="110" t="s">
        <v>328</v>
      </c>
      <c r="Z4324" s="111">
        <v>46113</v>
      </c>
    </row>
    <row r="4325" spans="1:26" ht="12.75" x14ac:dyDescent="0.35">
      <c r="A432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4325" s="336" t="str">
        <f>IF(All_Opps[[#This Row],[WeekMod]]&lt;&gt;"",CONCATENATE(All_Opps[[#This Row],[Opp Year]],"-",TEXT(All_Opps[[#This Row],[WeekMod]],"00#")),"")</f>
        <v>2026-070</v>
      </c>
      <c r="C432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4325" s="336" t="str">
        <f>CONCATENATE(All_Opps[[#This Row],[Opp Year]],"-",TEXT(All_Opps[[#This Row],[Week]],"00#"))</f>
        <v>2026-070</v>
      </c>
      <c r="E4325" s="336">
        <f>IFERROR(VALUE(RIGHT(All_Opps[[#This Row],[Opportunity Name]],2)),"")</f>
        <v>2</v>
      </c>
      <c r="F4325" s="336">
        <f>IFERROR(("20"&amp;LEFT(All_Opps[[#This Row],[Opportunity Name]],2))*1,"")</f>
        <v>2026</v>
      </c>
      <c r="G4325" s="336" t="str">
        <f>MID(All_Opps[[#This Row],[Opportunity Name]],3,2)</f>
        <v>09</v>
      </c>
      <c r="H4325" s="336" t="str">
        <f>LEFT(All_Opps[[#This Row],[Opportunity Name]],7)</f>
        <v>2609-25</v>
      </c>
      <c r="I4325" s="336" t="str" cm="1">
        <f t="array" ref="I43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25" s="336" t="str">
        <f>YEAR(All_Opps[[#This Row],[Close_Date]])&amp;"-"&amp;TEXT(MONTH(All_Opps[[#This Row],[Close_Date]]),"00")</f>
        <v>2026-04</v>
      </c>
      <c r="K4325" s="337">
        <f>All_Opps[[#This Row],[Created Date2]]*1</f>
        <v>46137</v>
      </c>
      <c r="L4325" s="338">
        <f>YEAR(All_Opps[[#This Row],[Created_Date]])</f>
        <v>2026</v>
      </c>
      <c r="M4325" s="339">
        <f>WEEKNUM(All_Opps[[#This Row],[Created_Date]],16)</f>
        <v>18</v>
      </c>
      <c r="N4325" s="337">
        <f>All_Opps[[#This Row],[Close Date]]*1</f>
        <v>46140</v>
      </c>
      <c r="O4325" s="340">
        <f>YEAR(All_Opps[[#This Row],[Close_Date]])</f>
        <v>2026</v>
      </c>
      <c r="P4325" s="338">
        <f>MONTH(All_Opps[[#This Row],[Close Date]])</f>
        <v>4</v>
      </c>
      <c r="Q4325" s="336">
        <f>WEEKNUM(All_Opps[[#This Row],[Close Date]],1)</f>
        <v>18</v>
      </c>
      <c r="R4325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129</v>
      </c>
      <c r="S4325" s="110" t="s">
        <v>8960</v>
      </c>
      <c r="T4325" s="110" t="s">
        <v>8961</v>
      </c>
      <c r="U4325" s="111">
        <v>46140</v>
      </c>
      <c r="V4325" s="380" t="s">
        <v>19</v>
      </c>
      <c r="W4325" s="346">
        <v>62642</v>
      </c>
      <c r="X4325" s="110" t="s">
        <v>186</v>
      </c>
      <c r="Y4325" s="110" t="s">
        <v>1285</v>
      </c>
      <c r="Z4325" s="111">
        <v>46137</v>
      </c>
    </row>
    <row r="4326" spans="1:26" ht="12.75" x14ac:dyDescent="0.35">
      <c r="A4326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4326" s="336" t="str">
        <f>IF(All_Opps[[#This Row],[WeekMod]]&lt;&gt;"",CONCATENATE(All_Opps[[#This Row],[Opp Year]],"-",TEXT(All_Opps[[#This Row],[WeekMod]],"00#")),"")</f>
        <v>2027-015</v>
      </c>
      <c r="C432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4326" s="336" t="str">
        <f>CONCATENATE(All_Opps[[#This Row],[Opp Year]],"-",TEXT(All_Opps[[#This Row],[Week]],"00#"))</f>
        <v>2027-015</v>
      </c>
      <c r="E4326" s="336">
        <f>IFERROR(VALUE(RIGHT(All_Opps[[#This Row],[Opportunity Name]],2)),"")</f>
        <v>10</v>
      </c>
      <c r="F4326" s="336">
        <f>IFERROR(("20"&amp;LEFT(All_Opps[[#This Row],[Opportunity Name]],2))*1,"")</f>
        <v>2027</v>
      </c>
      <c r="G4326" s="336" t="str">
        <f>MID(All_Opps[[#This Row],[Opportunity Name]],3,2)</f>
        <v>06</v>
      </c>
      <c r="H4326" s="336" t="str">
        <f>LEFT(All_Opps[[#This Row],[Opportunity Name]],7)</f>
        <v>2706 Ho</v>
      </c>
      <c r="I4326" s="336" t="str" cm="1">
        <f t="array" ref="I43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26" s="336" t="str">
        <f>YEAR(All_Opps[[#This Row],[Close_Date]])&amp;"-"&amp;TEXT(MONTH(All_Opps[[#This Row],[Close_Date]]),"00")</f>
        <v>2026-04</v>
      </c>
      <c r="K4326" s="337">
        <f>All_Opps[[#This Row],[Created Date2]]*1</f>
        <v>46122</v>
      </c>
      <c r="L4326" s="338">
        <f>YEAR(All_Opps[[#This Row],[Created_Date]])</f>
        <v>2026</v>
      </c>
      <c r="M4326" s="339">
        <f>WEEKNUM(All_Opps[[#This Row],[Created_Date]],16)</f>
        <v>15</v>
      </c>
      <c r="N4326" s="337">
        <f>All_Opps[[#This Row],[Close Date]]*1</f>
        <v>46122</v>
      </c>
      <c r="O4326" s="340">
        <f>YEAR(All_Opps[[#This Row],[Close_Date]])</f>
        <v>2026</v>
      </c>
      <c r="P4326" s="338">
        <f>MONTH(All_Opps[[#This Row],[Close Date]])</f>
        <v>4</v>
      </c>
      <c r="Q4326" s="336">
        <f>WEEKNUM(All_Opps[[#This Row],[Close Date]],1)</f>
        <v>15</v>
      </c>
      <c r="R4326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26" s="110" t="s">
        <v>8962</v>
      </c>
      <c r="T4326" s="110" t="s">
        <v>8963</v>
      </c>
      <c r="U4326" s="111">
        <v>46122</v>
      </c>
      <c r="V4326" s="380" t="s">
        <v>18</v>
      </c>
      <c r="W4326" s="346">
        <v>118120</v>
      </c>
      <c r="X4326" s="110" t="s">
        <v>27</v>
      </c>
      <c r="Y4326" s="110" t="s">
        <v>1285</v>
      </c>
      <c r="Z4326" s="111">
        <v>46122</v>
      </c>
    </row>
    <row r="4327" spans="1:26" ht="12.75" x14ac:dyDescent="0.35">
      <c r="A4327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4327" s="336" t="str">
        <f>IF(All_Opps[[#This Row],[WeekMod]]&lt;&gt;"",CONCATENATE(All_Opps[[#This Row],[Opp Year]],"-",TEXT(All_Opps[[#This Row],[WeekMod]],"00#")),"")</f>
        <v>2026-071</v>
      </c>
      <c r="C432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4327" s="336" t="str">
        <f>CONCATENATE(All_Opps[[#This Row],[Opp Year]],"-",TEXT(All_Opps[[#This Row],[Week]],"00#"))</f>
        <v>2026-071</v>
      </c>
      <c r="E4327" s="336">
        <f>IFERROR(VALUE(RIGHT(All_Opps[[#This Row],[Opportunity Name]],2)),"")</f>
        <v>2</v>
      </c>
      <c r="F4327" s="336">
        <f>IFERROR(("20"&amp;LEFT(All_Opps[[#This Row],[Opportunity Name]],2))*1,"")</f>
        <v>2026</v>
      </c>
      <c r="G4327" s="336" t="str">
        <f>MID(All_Opps[[#This Row],[Opportunity Name]],3,2)</f>
        <v>08</v>
      </c>
      <c r="H4327" s="336" t="str">
        <f>LEFT(All_Opps[[#This Row],[Opportunity Name]],7)</f>
        <v>2608 Va</v>
      </c>
      <c r="I4327" s="336" t="str" cm="1">
        <f t="array" ref="I43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27" s="336" t="str">
        <f>YEAR(All_Opps[[#This Row],[Close_Date]])&amp;"-"&amp;TEXT(MONTH(All_Opps[[#This Row],[Close_Date]]),"00")</f>
        <v>2026-05</v>
      </c>
      <c r="K4327" s="337">
        <f>All_Opps[[#This Row],[Created Date2]]*1</f>
        <v>46128</v>
      </c>
      <c r="L4327" s="338">
        <f>YEAR(All_Opps[[#This Row],[Created_Date]])</f>
        <v>2026</v>
      </c>
      <c r="M4327" s="339">
        <f>WEEKNUM(All_Opps[[#This Row],[Created_Date]],16)</f>
        <v>16</v>
      </c>
      <c r="N4327" s="337">
        <f>All_Opps[[#This Row],[Close Date]]*1</f>
        <v>46149</v>
      </c>
      <c r="O4327" s="340">
        <f>YEAR(All_Opps[[#This Row],[Close_Date]])</f>
        <v>2026</v>
      </c>
      <c r="P4327" s="338">
        <f>MONTH(All_Opps[[#This Row],[Close Date]])</f>
        <v>5</v>
      </c>
      <c r="Q4327" s="336">
        <f>WEEKNUM(All_Opps[[#This Row],[Close Date]],1)</f>
        <v>19</v>
      </c>
      <c r="R4327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27" s="110" t="s">
        <v>8964</v>
      </c>
      <c r="T4327" s="110" t="s">
        <v>8965</v>
      </c>
      <c r="U4327" s="111">
        <v>46149</v>
      </c>
      <c r="V4327" s="380" t="s">
        <v>18</v>
      </c>
      <c r="W4327" s="346">
        <v>66639</v>
      </c>
      <c r="X4327" s="110" t="s">
        <v>6</v>
      </c>
      <c r="Y4327" s="110" t="s">
        <v>7108</v>
      </c>
      <c r="Z4327" s="111">
        <v>46128</v>
      </c>
    </row>
    <row r="4328" spans="1:26" ht="12.75" x14ac:dyDescent="0.35">
      <c r="A4328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4328" s="336" t="str">
        <f>IF(All_Opps[[#This Row],[WeekMod]]&lt;&gt;"",CONCATENATE(All_Opps[[#This Row],[Opp Year]],"-",TEXT(All_Opps[[#This Row],[WeekMod]],"00#")),"")</f>
        <v>2027-019</v>
      </c>
      <c r="C432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4328" s="336" t="str">
        <f>CONCATENATE(All_Opps[[#This Row],[Opp Year]],"-",TEXT(All_Opps[[#This Row],[Week]],"00#"))</f>
        <v>2027-019</v>
      </c>
      <c r="E4328" s="336">
        <f>IFERROR(VALUE(RIGHT(All_Opps[[#This Row],[Opportunity Name]],2)),"")</f>
        <v>2</v>
      </c>
      <c r="F4328" s="336">
        <f>IFERROR(("20"&amp;LEFT(All_Opps[[#This Row],[Opportunity Name]],2))*1,"")</f>
        <v>2027</v>
      </c>
      <c r="G4328" s="336" t="str">
        <f>MID(All_Opps[[#This Row],[Opportunity Name]],3,2)</f>
        <v>09</v>
      </c>
      <c r="H4328" s="336" t="str">
        <f>LEFT(All_Opps[[#This Row],[Opportunity Name]],7)</f>
        <v>2709 Ko</v>
      </c>
      <c r="I4328" s="336" t="str" cm="1">
        <f t="array" ref="I43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28" s="336" t="str">
        <f>YEAR(All_Opps[[#This Row],[Close_Date]])&amp;"-"&amp;TEXT(MONTH(All_Opps[[#This Row],[Close_Date]]),"00")</f>
        <v>2026-05</v>
      </c>
      <c r="K4328" s="337">
        <f>All_Opps[[#This Row],[Created Date2]]*1</f>
        <v>46126</v>
      </c>
      <c r="L4328" s="338">
        <f>YEAR(All_Opps[[#This Row],[Created_Date]])</f>
        <v>2026</v>
      </c>
      <c r="M4328" s="339">
        <f>WEEKNUM(All_Opps[[#This Row],[Created_Date]],16)</f>
        <v>16</v>
      </c>
      <c r="N4328" s="337">
        <f>All_Opps[[#This Row],[Close Date]]*1</f>
        <v>46147</v>
      </c>
      <c r="O4328" s="340">
        <f>YEAR(All_Opps[[#This Row],[Close_Date]])</f>
        <v>2026</v>
      </c>
      <c r="P4328" s="338">
        <f>MONTH(All_Opps[[#This Row],[Close Date]])</f>
        <v>5</v>
      </c>
      <c r="Q4328" s="336">
        <f>WEEKNUM(All_Opps[[#This Row],[Close Date]],1)</f>
        <v>19</v>
      </c>
      <c r="R4328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28" s="110" t="s">
        <v>8966</v>
      </c>
      <c r="T4328" s="110" t="s">
        <v>8967</v>
      </c>
      <c r="U4328" s="111">
        <v>46147</v>
      </c>
      <c r="V4328" s="380" t="s">
        <v>18</v>
      </c>
      <c r="W4328" s="346">
        <v>71070</v>
      </c>
      <c r="X4328" s="110" t="s">
        <v>11</v>
      </c>
      <c r="Y4328" s="110" t="s">
        <v>7108</v>
      </c>
      <c r="Z4328" s="111">
        <v>46126</v>
      </c>
    </row>
    <row r="4329" spans="1:26" ht="12.75" x14ac:dyDescent="0.35">
      <c r="A4329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4329" s="336" t="str">
        <f>IF(All_Opps[[#This Row],[WeekMod]]&lt;&gt;"",CONCATENATE(All_Opps[[#This Row],[Opp Year]],"-",TEXT(All_Opps[[#This Row],[WeekMod]],"00#")),"")</f>
        <v>2027-018</v>
      </c>
      <c r="C432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4329" s="336" t="str">
        <f>CONCATENATE(All_Opps[[#This Row],[Opp Year]],"-",TEXT(All_Opps[[#This Row],[Week]],"00#"))</f>
        <v>2027-018</v>
      </c>
      <c r="E4329" s="336">
        <f>IFERROR(VALUE(RIGHT(All_Opps[[#This Row],[Opportunity Name]],2)),"")</f>
        <v>2</v>
      </c>
      <c r="F4329" s="336">
        <f>IFERROR(("20"&amp;LEFT(All_Opps[[#This Row],[Opportunity Name]],2))*1,"")</f>
        <v>2027</v>
      </c>
      <c r="G4329" s="336" t="str">
        <f>MID(All_Opps[[#This Row],[Opportunity Name]],3,2)</f>
        <v>01</v>
      </c>
      <c r="H4329" s="336" t="str">
        <f>LEFT(All_Opps[[#This Row],[Opportunity Name]],7)</f>
        <v>2701-08</v>
      </c>
      <c r="I4329" s="336" t="str" cm="1">
        <f t="array" ref="I43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29" s="336" t="str">
        <f>YEAR(All_Opps[[#This Row],[Close_Date]])&amp;"-"&amp;TEXT(MONTH(All_Opps[[#This Row],[Close_Date]]),"00")</f>
        <v>2026-05</v>
      </c>
      <c r="K4329" s="337">
        <f>All_Opps[[#This Row],[Created Date2]]*1</f>
        <v>46129</v>
      </c>
      <c r="L4329" s="338">
        <f>YEAR(All_Opps[[#This Row],[Created_Date]])</f>
        <v>2026</v>
      </c>
      <c r="M4329" s="339">
        <f>WEEKNUM(All_Opps[[#This Row],[Created_Date]],16)</f>
        <v>16</v>
      </c>
      <c r="N4329" s="337">
        <f>All_Opps[[#This Row],[Close Date]]*1</f>
        <v>46144</v>
      </c>
      <c r="O4329" s="340">
        <f>YEAR(All_Opps[[#This Row],[Close_Date]])</f>
        <v>2026</v>
      </c>
      <c r="P4329" s="338">
        <f>MONTH(All_Opps[[#This Row],[Close Date]])</f>
        <v>5</v>
      </c>
      <c r="Q4329" s="336">
        <f>WEEKNUM(All_Opps[[#This Row],[Close Date]],1)</f>
        <v>18</v>
      </c>
      <c r="R4329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259</v>
      </c>
      <c r="S4329" s="110" t="s">
        <v>8968</v>
      </c>
      <c r="T4329" s="110" t="s">
        <v>8969</v>
      </c>
      <c r="U4329" s="111">
        <v>46144</v>
      </c>
      <c r="V4329" s="380" t="s">
        <v>19</v>
      </c>
      <c r="W4329" s="346">
        <v>56837</v>
      </c>
      <c r="X4329" s="110" t="s">
        <v>11</v>
      </c>
      <c r="Y4329" s="110" t="s">
        <v>1285</v>
      </c>
      <c r="Z4329" s="111">
        <v>46129</v>
      </c>
    </row>
    <row r="4330" spans="1:26" ht="12.75" x14ac:dyDescent="0.35">
      <c r="A433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4330" s="336" t="str">
        <f>IF(All_Opps[[#This Row],[WeekMod]]&lt;&gt;"",CONCATENATE(All_Opps[[#This Row],[Opp Year]],"-",TEXT(All_Opps[[#This Row],[WeekMod]],"00#")),"")</f>
        <v>2027-016</v>
      </c>
      <c r="C433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4330" s="336" t="str">
        <f>CONCATENATE(All_Opps[[#This Row],[Opp Year]],"-",TEXT(All_Opps[[#This Row],[Week]],"00#"))</f>
        <v>2027-016</v>
      </c>
      <c r="E4330" s="336">
        <f>IFERROR(VALUE(RIGHT(All_Opps[[#This Row],[Opportunity Name]],2)),"")</f>
        <v>1</v>
      </c>
      <c r="F4330" s="336">
        <f>IFERROR(("20"&amp;LEFT(All_Opps[[#This Row],[Opportunity Name]],2))*1,"")</f>
        <v>2027</v>
      </c>
      <c r="G4330" s="336" t="str">
        <f>MID(All_Opps[[#This Row],[Opportunity Name]],3,2)</f>
        <v>01</v>
      </c>
      <c r="H4330" s="336" t="str">
        <f>LEFT(All_Opps[[#This Row],[Opportunity Name]],7)</f>
        <v>2701-08</v>
      </c>
      <c r="I4330" s="336" t="str" cm="1">
        <f t="array" ref="I43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30" s="336" t="str">
        <f>YEAR(All_Opps[[#This Row],[Close_Date]])&amp;"-"&amp;TEXT(MONTH(All_Opps[[#This Row],[Close_Date]]),"00")</f>
        <v>2026-04</v>
      </c>
      <c r="K4330" s="337">
        <f>All_Opps[[#This Row],[Created Date2]]*1</f>
        <v>46113</v>
      </c>
      <c r="L4330" s="338">
        <f>YEAR(All_Opps[[#This Row],[Created_Date]])</f>
        <v>2026</v>
      </c>
      <c r="M4330" s="339">
        <f>WEEKNUM(All_Opps[[#This Row],[Created_Date]],16)</f>
        <v>14</v>
      </c>
      <c r="N4330" s="337">
        <f>All_Opps[[#This Row],[Close Date]]*1</f>
        <v>46128</v>
      </c>
      <c r="O4330" s="340">
        <f>YEAR(All_Opps[[#This Row],[Close_Date]])</f>
        <v>2026</v>
      </c>
      <c r="P4330" s="338">
        <f>MONTH(All_Opps[[#This Row],[Close Date]])</f>
        <v>4</v>
      </c>
      <c r="Q4330" s="336">
        <f>WEEKNUM(All_Opps[[#This Row],[Close Date]],1)</f>
        <v>16</v>
      </c>
      <c r="R4330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275</v>
      </c>
      <c r="S4330" s="110" t="s">
        <v>8970</v>
      </c>
      <c r="T4330" s="110" t="s">
        <v>8971</v>
      </c>
      <c r="U4330" s="111">
        <v>46128</v>
      </c>
      <c r="V4330" s="380" t="s">
        <v>19</v>
      </c>
      <c r="W4330" s="346">
        <v>34621</v>
      </c>
      <c r="X4330" s="110" t="s">
        <v>155</v>
      </c>
      <c r="Y4330" s="110" t="s">
        <v>1285</v>
      </c>
      <c r="Z4330" s="111">
        <v>46113</v>
      </c>
    </row>
    <row r="4331" spans="1:26" ht="12.75" x14ac:dyDescent="0.35">
      <c r="A433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15</v>
      </c>
      <c r="B4331" s="336" t="str">
        <f>IF(All_Opps[[#This Row],[WeekMod]]&lt;&gt;"",CONCATENATE(All_Opps[[#This Row],[Opp Year]],"-",TEXT(All_Opps[[#This Row],[WeekMod]],"00#")),"")</f>
        <v>2027-015</v>
      </c>
      <c r="C433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15</v>
      </c>
      <c r="D4331" s="336" t="str">
        <f>CONCATENATE(All_Opps[[#This Row],[Opp Year]],"-",TEXT(All_Opps[[#This Row],[Week]],"00#"))</f>
        <v>2027-015</v>
      </c>
      <c r="E4331" s="336">
        <f>IFERROR(VALUE(RIGHT(All_Opps[[#This Row],[Opportunity Name]],2)),"")</f>
        <v>2</v>
      </c>
      <c r="F4331" s="336">
        <f>IFERROR(("20"&amp;LEFT(All_Opps[[#This Row],[Opportunity Name]],2))*1,"")</f>
        <v>2027</v>
      </c>
      <c r="G4331" s="336" t="str">
        <f>MID(All_Opps[[#This Row],[Opportunity Name]],3,2)</f>
        <v>09</v>
      </c>
      <c r="H4331" s="336" t="str">
        <f>LEFT(All_Opps[[#This Row],[Opportunity Name]],7)</f>
        <v>2709-03</v>
      </c>
      <c r="I4331" s="336" t="str" cm="1">
        <f t="array" ref="I43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31" s="336" t="str">
        <f>YEAR(All_Opps[[#This Row],[Close_Date]])&amp;"-"&amp;TEXT(MONTH(All_Opps[[#This Row],[Close_Date]]),"00")</f>
        <v>2026-04</v>
      </c>
      <c r="K4331" s="337">
        <f>All_Opps[[#This Row],[Created Date2]]*1</f>
        <v>46107</v>
      </c>
      <c r="L4331" s="338">
        <f>YEAR(All_Opps[[#This Row],[Created_Date]])</f>
        <v>2026</v>
      </c>
      <c r="M4331" s="339">
        <f>WEEKNUM(All_Opps[[#This Row],[Created_Date]],16)</f>
        <v>13</v>
      </c>
      <c r="N4331" s="337">
        <f>All_Opps[[#This Row],[Close Date]]*1</f>
        <v>46118</v>
      </c>
      <c r="O4331" s="340">
        <f>YEAR(All_Opps[[#This Row],[Close_Date]])</f>
        <v>2026</v>
      </c>
      <c r="P4331" s="338">
        <f>MONTH(All_Opps[[#This Row],[Close Date]])</f>
        <v>4</v>
      </c>
      <c r="Q4331" s="336">
        <f>WEEKNUM(All_Opps[[#This Row],[Close Date]],1)</f>
        <v>15</v>
      </c>
      <c r="R4331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524</v>
      </c>
      <c r="S4331" s="110" t="s">
        <v>8972</v>
      </c>
      <c r="T4331" s="110" t="s">
        <v>8973</v>
      </c>
      <c r="U4331" s="111">
        <v>46118</v>
      </c>
      <c r="V4331" s="380" t="s">
        <v>19</v>
      </c>
      <c r="W4331" s="346">
        <v>71129</v>
      </c>
      <c r="X4331" s="110" t="s">
        <v>15</v>
      </c>
      <c r="Y4331" s="110" t="s">
        <v>1285</v>
      </c>
      <c r="Z4331" s="111">
        <v>46107</v>
      </c>
    </row>
    <row r="4332" spans="1:26" ht="12.75" x14ac:dyDescent="0.35">
      <c r="A433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4332" s="336" t="str">
        <f>IF(All_Opps[[#This Row],[WeekMod]]&lt;&gt;"",CONCATENATE(All_Opps[[#This Row],[Opp Year]],"-",TEXT(All_Opps[[#This Row],[WeekMod]],"00#")),"")</f>
        <v>2026-070</v>
      </c>
      <c r="C433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4332" s="336" t="str">
        <f>CONCATENATE(All_Opps[[#This Row],[Opp Year]],"-",TEXT(All_Opps[[#This Row],[Week]],"00#"))</f>
        <v>2026-070</v>
      </c>
      <c r="E4332" s="336">
        <f>IFERROR(VALUE(RIGHT(All_Opps[[#This Row],[Opportunity Name]],2)),"")</f>
        <v>4</v>
      </c>
      <c r="F4332" s="336">
        <f>IFERROR(("20"&amp;LEFT(All_Opps[[#This Row],[Opportunity Name]],2))*1,"")</f>
        <v>2026</v>
      </c>
      <c r="G4332" s="336" t="str">
        <f>MID(All_Opps[[#This Row],[Opportunity Name]],3,2)</f>
        <v>12</v>
      </c>
      <c r="H4332" s="336" t="str">
        <f>LEFT(All_Opps[[#This Row],[Opportunity Name]],7)</f>
        <v>2612-16</v>
      </c>
      <c r="I4332" s="336" t="str" cm="1">
        <f t="array" ref="I43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32" s="336" t="str">
        <f>YEAR(All_Opps[[#This Row],[Close_Date]])&amp;"-"&amp;TEXT(MONTH(All_Opps[[#This Row],[Close_Date]]),"00")</f>
        <v>2026-05</v>
      </c>
      <c r="K4332" s="337">
        <f>All_Opps[[#This Row],[Created Date2]]*1</f>
        <v>46110</v>
      </c>
      <c r="L4332" s="338">
        <f>YEAR(All_Opps[[#This Row],[Created_Date]])</f>
        <v>2026</v>
      </c>
      <c r="M4332" s="339">
        <f>WEEKNUM(All_Opps[[#This Row],[Created_Date]],16)</f>
        <v>14</v>
      </c>
      <c r="N4332" s="337">
        <f>All_Opps[[#This Row],[Close Date]]*1</f>
        <v>46143</v>
      </c>
      <c r="O4332" s="340">
        <f>YEAR(All_Opps[[#This Row],[Close_Date]])</f>
        <v>2026</v>
      </c>
      <c r="P4332" s="338">
        <f>MONTH(All_Opps[[#This Row],[Close Date]])</f>
        <v>5</v>
      </c>
      <c r="Q4332" s="336">
        <f>WEEKNUM(All_Opps[[#This Row],[Close Date]],1)</f>
        <v>18</v>
      </c>
      <c r="R4332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247</v>
      </c>
      <c r="S4332" s="110" t="s">
        <v>8974</v>
      </c>
      <c r="T4332" s="110" t="s">
        <v>8975</v>
      </c>
      <c r="U4332" s="111">
        <v>46143</v>
      </c>
      <c r="V4332" s="380" t="s">
        <v>19</v>
      </c>
      <c r="W4332" s="346">
        <v>103850</v>
      </c>
      <c r="X4332" s="110" t="s">
        <v>13</v>
      </c>
      <c r="Y4332" s="110" t="s">
        <v>328</v>
      </c>
      <c r="Z4332" s="111">
        <v>46110</v>
      </c>
    </row>
    <row r="4333" spans="1:26" ht="12.75" x14ac:dyDescent="0.35">
      <c r="A4333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4333" s="336" t="str">
        <f>IF(All_Opps[[#This Row],[WeekMod]]&lt;&gt;"",CONCATENATE(All_Opps[[#This Row],[Opp Year]],"-",TEXT(All_Opps[[#This Row],[WeekMod]],"00#")),"")</f>
        <v>2026-068</v>
      </c>
      <c r="C433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4333" s="336" t="str">
        <f>CONCATENATE(All_Opps[[#This Row],[Opp Year]],"-",TEXT(All_Opps[[#This Row],[Week]],"00#"))</f>
        <v>2026-068</v>
      </c>
      <c r="E4333" s="336">
        <f>IFERROR(VALUE(RIGHT(All_Opps[[#This Row],[Opportunity Name]],2)),"")</f>
        <v>4</v>
      </c>
      <c r="F4333" s="336">
        <f>IFERROR(("20"&amp;LEFT(All_Opps[[#This Row],[Opportunity Name]],2))*1,"")</f>
        <v>2026</v>
      </c>
      <c r="G4333" s="336" t="str">
        <f>MID(All_Opps[[#This Row],[Opportunity Name]],3,2)</f>
        <v>07</v>
      </c>
      <c r="H4333" s="336" t="str">
        <f>LEFT(All_Opps[[#This Row],[Opportunity Name]],7)</f>
        <v>2607 Os</v>
      </c>
      <c r="I4333" s="336" t="str" cm="1">
        <f t="array" ref="I43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33" s="336" t="str">
        <f>YEAR(All_Opps[[#This Row],[Close_Date]])&amp;"-"&amp;TEXT(MONTH(All_Opps[[#This Row],[Close_Date]]),"00")</f>
        <v>2026-04</v>
      </c>
      <c r="K4333" s="337">
        <f>All_Opps[[#This Row],[Created Date2]]*1</f>
        <v>46114</v>
      </c>
      <c r="L4333" s="338">
        <f>YEAR(All_Opps[[#This Row],[Created_Date]])</f>
        <v>2026</v>
      </c>
      <c r="M4333" s="339">
        <f>WEEKNUM(All_Opps[[#This Row],[Created_Date]],16)</f>
        <v>14</v>
      </c>
      <c r="N4333" s="337">
        <f>All_Opps[[#This Row],[Close Date]]*1</f>
        <v>46128</v>
      </c>
      <c r="O4333" s="340">
        <f>YEAR(All_Opps[[#This Row],[Close_Date]])</f>
        <v>2026</v>
      </c>
      <c r="P4333" s="338">
        <f>MONTH(All_Opps[[#This Row],[Close Date]])</f>
        <v>4</v>
      </c>
      <c r="Q4333" s="336">
        <f>WEEKNUM(All_Opps[[#This Row],[Close Date]],1)</f>
        <v>16</v>
      </c>
      <c r="R4333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33" s="110" t="s">
        <v>8976</v>
      </c>
      <c r="T4333" s="110" t="s">
        <v>8977</v>
      </c>
      <c r="U4333" s="111">
        <v>46128</v>
      </c>
      <c r="V4333" s="380" t="s">
        <v>18</v>
      </c>
      <c r="W4333" s="346">
        <v>85011</v>
      </c>
      <c r="X4333" s="110" t="s">
        <v>159</v>
      </c>
      <c r="Y4333" s="110" t="s">
        <v>1285</v>
      </c>
      <c r="Z4333" s="111">
        <v>46114</v>
      </c>
    </row>
    <row r="4334" spans="1:26" ht="12.75" x14ac:dyDescent="0.35">
      <c r="A433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66</v>
      </c>
      <c r="B4334" s="336" t="str">
        <f>IF(All_Opps[[#This Row],[WeekMod]]&lt;&gt;"",CONCATENATE(All_Opps[[#This Row],[Opp Year]],"-",TEXT(All_Opps[[#This Row],[WeekMod]],"00#")),"")</f>
        <v>2026-066</v>
      </c>
      <c r="C433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66</v>
      </c>
      <c r="D4334" s="336" t="str">
        <f>CONCATENATE(All_Opps[[#This Row],[Opp Year]],"-",TEXT(All_Opps[[#This Row],[Week]],"00#"))</f>
        <v>2026-066</v>
      </c>
      <c r="E4334" s="336">
        <f>IFERROR(VALUE(RIGHT(All_Opps[[#This Row],[Opportunity Name]],2)),"")</f>
        <v>4</v>
      </c>
      <c r="F4334" s="336">
        <f>IFERROR(("20"&amp;LEFT(All_Opps[[#This Row],[Opportunity Name]],2))*1,"")</f>
        <v>2026</v>
      </c>
      <c r="G4334" s="336" t="str">
        <f>MID(All_Opps[[#This Row],[Opportunity Name]],3,2)</f>
        <v>12</v>
      </c>
      <c r="H4334" s="336" t="str">
        <f>LEFT(All_Opps[[#This Row],[Opportunity Name]],7)</f>
        <v>2612 Sa</v>
      </c>
      <c r="I4334" s="336" t="str" cm="1">
        <f t="array" ref="I43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34" s="336" t="str">
        <f>YEAR(All_Opps[[#This Row],[Close_Date]])&amp;"-"&amp;TEXT(MONTH(All_Opps[[#This Row],[Close_Date]]),"00")</f>
        <v>2026-04</v>
      </c>
      <c r="K4334" s="337">
        <f>All_Opps[[#This Row],[Created Date2]]*1</f>
        <v>46105</v>
      </c>
      <c r="L4334" s="338">
        <f>YEAR(All_Opps[[#This Row],[Created_Date]])</f>
        <v>2026</v>
      </c>
      <c r="M4334" s="339">
        <f>WEEKNUM(All_Opps[[#This Row],[Created_Date]],16)</f>
        <v>13</v>
      </c>
      <c r="N4334" s="337">
        <f>All_Opps[[#This Row],[Close Date]]*1</f>
        <v>46113</v>
      </c>
      <c r="O4334" s="340">
        <f>YEAR(All_Opps[[#This Row],[Close_Date]])</f>
        <v>2026</v>
      </c>
      <c r="P4334" s="338">
        <f>MONTH(All_Opps[[#This Row],[Close Date]])</f>
        <v>4</v>
      </c>
      <c r="Q4334" s="336">
        <f>WEEKNUM(All_Opps[[#This Row],[Close Date]],1)</f>
        <v>14</v>
      </c>
      <c r="R4334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34" s="110" t="s">
        <v>8978</v>
      </c>
      <c r="T4334" s="110" t="s">
        <v>8979</v>
      </c>
      <c r="U4334" s="111">
        <v>46113</v>
      </c>
      <c r="V4334" s="380" t="s">
        <v>18</v>
      </c>
      <c r="W4334" s="346">
        <v>72004</v>
      </c>
      <c r="X4334" s="110" t="s">
        <v>13</v>
      </c>
      <c r="Y4334" s="110" t="s">
        <v>1285</v>
      </c>
      <c r="Z4334" s="111">
        <v>46105</v>
      </c>
    </row>
    <row r="4335" spans="1:26" ht="12.75" x14ac:dyDescent="0.35">
      <c r="A433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4335" s="336" t="str">
        <f>IF(All_Opps[[#This Row],[WeekMod]]&lt;&gt;"",CONCATENATE(All_Opps[[#This Row],[Opp Year]],"-",TEXT(All_Opps[[#This Row],[WeekMod]],"00#")),"")</f>
        <v>2026-072</v>
      </c>
      <c r="C433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4335" s="336" t="str">
        <f>CONCATENATE(All_Opps[[#This Row],[Opp Year]],"-",TEXT(All_Opps[[#This Row],[Week]],"00#"))</f>
        <v>2026-072</v>
      </c>
      <c r="E4335" s="336">
        <f>IFERROR(VALUE(RIGHT(All_Opps[[#This Row],[Opportunity Name]],2)),"")</f>
        <v>5</v>
      </c>
      <c r="F4335" s="336">
        <f>IFERROR(("20"&amp;LEFT(All_Opps[[#This Row],[Opportunity Name]],2))*1,"")</f>
        <v>2026</v>
      </c>
      <c r="G4335" s="336" t="str">
        <f>MID(All_Opps[[#This Row],[Opportunity Name]],3,2)</f>
        <v>12</v>
      </c>
      <c r="H4335" s="336" t="str">
        <f>LEFT(All_Opps[[#This Row],[Opportunity Name]],7)</f>
        <v>2612 Ro</v>
      </c>
      <c r="I4335" s="336" t="str" cm="1">
        <f t="array" ref="I43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35" s="336" t="str">
        <f>YEAR(All_Opps[[#This Row],[Close_Date]])&amp;"-"&amp;TEXT(MONTH(All_Opps[[#This Row],[Close_Date]]),"00")</f>
        <v>2026-05</v>
      </c>
      <c r="K4335" s="337">
        <f>All_Opps[[#This Row],[Created Date2]]*1</f>
        <v>46151</v>
      </c>
      <c r="L4335" s="338">
        <f>YEAR(All_Opps[[#This Row],[Created_Date]])</f>
        <v>2026</v>
      </c>
      <c r="M4335" s="339">
        <f>WEEKNUM(All_Opps[[#This Row],[Created_Date]],16)</f>
        <v>20</v>
      </c>
      <c r="N4335" s="337">
        <f>All_Opps[[#This Row],[Close Date]]*1</f>
        <v>46158</v>
      </c>
      <c r="O4335" s="340">
        <f>YEAR(All_Opps[[#This Row],[Close_Date]])</f>
        <v>2026</v>
      </c>
      <c r="P4335" s="338">
        <f>MONTH(All_Opps[[#This Row],[Close Date]])</f>
        <v>5</v>
      </c>
      <c r="Q4335" s="336">
        <f>WEEKNUM(All_Opps[[#This Row],[Close Date]],1)</f>
        <v>20</v>
      </c>
      <c r="R4335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35" s="110" t="s">
        <v>8980</v>
      </c>
      <c r="T4335" s="110" t="s">
        <v>8981</v>
      </c>
      <c r="U4335" s="111">
        <v>46158</v>
      </c>
      <c r="V4335" s="380" t="s">
        <v>18</v>
      </c>
      <c r="W4335" s="346">
        <v>81543</v>
      </c>
      <c r="X4335" s="110" t="s">
        <v>11</v>
      </c>
      <c r="Y4335" s="110" t="s">
        <v>1285</v>
      </c>
      <c r="Z4335" s="111">
        <v>46151</v>
      </c>
    </row>
    <row r="4336" spans="1:26" ht="12.75" x14ac:dyDescent="0.35">
      <c r="A4336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4336" s="336" t="str">
        <f>IF(All_Opps[[#This Row],[WeekMod]]&lt;&gt;"",CONCATENATE(All_Opps[[#This Row],[Opp Year]],"-",TEXT(All_Opps[[#This Row],[WeekMod]],"00#")),"")</f>
        <v>2026-067</v>
      </c>
      <c r="C433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4336" s="336" t="str">
        <f>CONCATENATE(All_Opps[[#This Row],[Opp Year]],"-",TEXT(All_Opps[[#This Row],[Week]],"00#"))</f>
        <v>2026-067</v>
      </c>
      <c r="E4336" s="336">
        <f>IFERROR(VALUE(RIGHT(All_Opps[[#This Row],[Opportunity Name]],2)),"")</f>
        <v>3</v>
      </c>
      <c r="F4336" s="336">
        <f>IFERROR(("20"&amp;LEFT(All_Opps[[#This Row],[Opportunity Name]],2))*1,"")</f>
        <v>2026</v>
      </c>
      <c r="G4336" s="336" t="str">
        <f>MID(All_Opps[[#This Row],[Opportunity Name]],3,2)</f>
        <v>06</v>
      </c>
      <c r="H4336" s="336" t="str">
        <f>LEFT(All_Opps[[#This Row],[Opportunity Name]],7)</f>
        <v>2606 Ra</v>
      </c>
      <c r="I4336" s="336" t="str" cm="1">
        <f t="array" ref="I43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36" s="336" t="str">
        <f>YEAR(All_Opps[[#This Row],[Close_Date]])&amp;"-"&amp;TEXT(MONTH(All_Opps[[#This Row],[Close_Date]]),"00")</f>
        <v>2026-04</v>
      </c>
      <c r="K4336" s="337">
        <f>All_Opps[[#This Row],[Created Date2]]*1</f>
        <v>46115</v>
      </c>
      <c r="L4336" s="338">
        <f>YEAR(All_Opps[[#This Row],[Created_Date]])</f>
        <v>2026</v>
      </c>
      <c r="M4336" s="339">
        <f>WEEKNUM(All_Opps[[#This Row],[Created_Date]],16)</f>
        <v>14</v>
      </c>
      <c r="N4336" s="337">
        <f>All_Opps[[#This Row],[Close Date]]*1</f>
        <v>46121</v>
      </c>
      <c r="O4336" s="340">
        <f>YEAR(All_Opps[[#This Row],[Close_Date]])</f>
        <v>2026</v>
      </c>
      <c r="P4336" s="338">
        <f>MONTH(All_Opps[[#This Row],[Close Date]])</f>
        <v>4</v>
      </c>
      <c r="Q4336" s="336">
        <f>WEEKNUM(All_Opps[[#This Row],[Close Date]],1)</f>
        <v>15</v>
      </c>
      <c r="R4336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36" s="110" t="s">
        <v>8982</v>
      </c>
      <c r="T4336" s="110" t="s">
        <v>8983</v>
      </c>
      <c r="U4336" s="111">
        <v>46121</v>
      </c>
      <c r="V4336" s="380" t="s">
        <v>18</v>
      </c>
      <c r="W4336" s="346">
        <v>40131</v>
      </c>
      <c r="X4336" s="110" t="s">
        <v>13</v>
      </c>
      <c r="Y4336" s="110" t="s">
        <v>1285</v>
      </c>
      <c r="Z4336" s="111">
        <v>46115</v>
      </c>
    </row>
    <row r="4337" spans="1:26" ht="12.75" x14ac:dyDescent="0.35">
      <c r="A4337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68</v>
      </c>
      <c r="B4337" s="336" t="str">
        <f>IF(All_Opps[[#This Row],[WeekMod]]&lt;&gt;"",CONCATENATE(All_Opps[[#This Row],[Opp Year]],"-",TEXT(All_Opps[[#This Row],[WeekMod]],"00#")),"")</f>
        <v>2026-068</v>
      </c>
      <c r="C433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68</v>
      </c>
      <c r="D4337" s="336" t="str">
        <f>CONCATENATE(All_Opps[[#This Row],[Opp Year]],"-",TEXT(All_Opps[[#This Row],[Week]],"00#"))</f>
        <v>2026-068</v>
      </c>
      <c r="E4337" s="336">
        <f>IFERROR(VALUE(RIGHT(All_Opps[[#This Row],[Opportunity Name]],2)),"")</f>
        <v>2</v>
      </c>
      <c r="F4337" s="336">
        <f>IFERROR(("20"&amp;LEFT(All_Opps[[#This Row],[Opportunity Name]],2))*1,"")</f>
        <v>2026</v>
      </c>
      <c r="G4337" s="336" t="str">
        <f>MID(All_Opps[[#This Row],[Opportunity Name]],3,2)</f>
        <v>07</v>
      </c>
      <c r="H4337" s="336" t="str">
        <f>LEFT(All_Opps[[#This Row],[Opportunity Name]],7)</f>
        <v>2607 Ro</v>
      </c>
      <c r="I4337" s="336" t="str" cm="1">
        <f t="array" ref="I43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37" s="336" t="str">
        <f>YEAR(All_Opps[[#This Row],[Close_Date]])&amp;"-"&amp;TEXT(MONTH(All_Opps[[#This Row],[Close_Date]]),"00")</f>
        <v>2026-04</v>
      </c>
      <c r="K4337" s="337">
        <f>All_Opps[[#This Row],[Created Date2]]*1</f>
        <v>46114</v>
      </c>
      <c r="L4337" s="338">
        <f>YEAR(All_Opps[[#This Row],[Created_Date]])</f>
        <v>2026</v>
      </c>
      <c r="M4337" s="339">
        <f>WEEKNUM(All_Opps[[#This Row],[Created_Date]],16)</f>
        <v>14</v>
      </c>
      <c r="N4337" s="337">
        <f>All_Opps[[#This Row],[Close Date]]*1</f>
        <v>46126</v>
      </c>
      <c r="O4337" s="340">
        <f>YEAR(All_Opps[[#This Row],[Close_Date]])</f>
        <v>2026</v>
      </c>
      <c r="P4337" s="338">
        <f>MONTH(All_Opps[[#This Row],[Close Date]])</f>
        <v>4</v>
      </c>
      <c r="Q4337" s="336">
        <f>WEEKNUM(All_Opps[[#This Row],[Close Date]],1)</f>
        <v>16</v>
      </c>
      <c r="R4337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37" s="110" t="s">
        <v>8984</v>
      </c>
      <c r="T4337" s="110" t="s">
        <v>8985</v>
      </c>
      <c r="U4337" s="111">
        <v>46126</v>
      </c>
      <c r="V4337" s="380" t="s">
        <v>18</v>
      </c>
      <c r="W4337" s="346">
        <v>58477</v>
      </c>
      <c r="X4337" s="110" t="s">
        <v>13</v>
      </c>
      <c r="Y4337" s="110" t="s">
        <v>7108</v>
      </c>
      <c r="Z4337" s="111">
        <v>46114</v>
      </c>
    </row>
    <row r="4338" spans="1:26" ht="12.75" x14ac:dyDescent="0.35">
      <c r="A4338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4338" s="336" t="str">
        <f>IF(All_Opps[[#This Row],[WeekMod]]&lt;&gt;"",CONCATENATE(All_Opps[[#This Row],[Opp Year]],"-",TEXT(All_Opps[[#This Row],[WeekMod]],"00#")),"")</f>
        <v>2027-017</v>
      </c>
      <c r="C433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4338" s="336" t="str">
        <f>CONCATENATE(All_Opps[[#This Row],[Opp Year]],"-",TEXT(All_Opps[[#This Row],[Week]],"00#"))</f>
        <v>2027-017</v>
      </c>
      <c r="E4338" s="336">
        <f>IFERROR(VALUE(RIGHT(All_Opps[[#This Row],[Opportunity Name]],2)),"")</f>
        <v>4</v>
      </c>
      <c r="F4338" s="336">
        <f>IFERROR(("20"&amp;LEFT(All_Opps[[#This Row],[Opportunity Name]],2))*1,"")</f>
        <v>2027</v>
      </c>
      <c r="G4338" s="336" t="str">
        <f>MID(All_Opps[[#This Row],[Opportunity Name]],3,2)</f>
        <v>10</v>
      </c>
      <c r="H4338" s="336" t="str">
        <f>LEFT(All_Opps[[#This Row],[Opportunity Name]],7)</f>
        <v>2710 Sa</v>
      </c>
      <c r="I4338" s="336" t="str" cm="1">
        <f t="array" ref="I43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38" s="336" t="str">
        <f>YEAR(All_Opps[[#This Row],[Close_Date]])&amp;"-"&amp;TEXT(MONTH(All_Opps[[#This Row],[Close_Date]]),"00")</f>
        <v>2026-04</v>
      </c>
      <c r="K4338" s="337">
        <f>All_Opps[[#This Row],[Created Date2]]*1</f>
        <v>46127</v>
      </c>
      <c r="L4338" s="338">
        <f>YEAR(All_Opps[[#This Row],[Created_Date]])</f>
        <v>2026</v>
      </c>
      <c r="M4338" s="339">
        <f>WEEKNUM(All_Opps[[#This Row],[Created_Date]],16)</f>
        <v>16</v>
      </c>
      <c r="N4338" s="337">
        <f>All_Opps[[#This Row],[Close Date]]*1</f>
        <v>46137</v>
      </c>
      <c r="O4338" s="340">
        <f>YEAR(All_Opps[[#This Row],[Close_Date]])</f>
        <v>2026</v>
      </c>
      <c r="P4338" s="338">
        <f>MONTH(All_Opps[[#This Row],[Close Date]])</f>
        <v>4</v>
      </c>
      <c r="Q4338" s="336">
        <f>WEEKNUM(All_Opps[[#This Row],[Close Date]],1)</f>
        <v>17</v>
      </c>
      <c r="R4338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38" s="110" t="s">
        <v>8986</v>
      </c>
      <c r="T4338" s="110" t="s">
        <v>8987</v>
      </c>
      <c r="U4338" s="111">
        <v>46137</v>
      </c>
      <c r="V4338" s="380" t="s">
        <v>18</v>
      </c>
      <c r="W4338" s="346">
        <v>68884</v>
      </c>
      <c r="X4338" s="110" t="s">
        <v>12</v>
      </c>
      <c r="Y4338" s="110" t="s">
        <v>7108</v>
      </c>
      <c r="Z4338" s="111">
        <v>46127</v>
      </c>
    </row>
    <row r="4339" spans="1:26" ht="12.75" x14ac:dyDescent="0.35">
      <c r="A4339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4339" s="336" t="str">
        <f>IF(All_Opps[[#This Row],[WeekMod]]&lt;&gt;"",CONCATENATE(All_Opps[[#This Row],[Opp Year]],"-",TEXT(All_Opps[[#This Row],[WeekMod]],"00#")),"")</f>
        <v>2026-072</v>
      </c>
      <c r="C433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4339" s="336" t="str">
        <f>CONCATENATE(All_Opps[[#This Row],[Opp Year]],"-",TEXT(All_Opps[[#This Row],[Week]],"00#"))</f>
        <v>2026-072</v>
      </c>
      <c r="E4339" s="336">
        <f>IFERROR(VALUE(RIGHT(All_Opps[[#This Row],[Opportunity Name]],2)),"")</f>
        <v>1</v>
      </c>
      <c r="F4339" s="336">
        <f>IFERROR(("20"&amp;LEFT(All_Opps[[#This Row],[Opportunity Name]],2))*1,"")</f>
        <v>2026</v>
      </c>
      <c r="G4339" s="336" t="str">
        <f>MID(All_Opps[[#This Row],[Opportunity Name]],3,2)</f>
        <v>08</v>
      </c>
      <c r="H4339" s="336" t="str">
        <f>LEFT(All_Opps[[#This Row],[Opportunity Name]],7)</f>
        <v>2608-09</v>
      </c>
      <c r="I4339" s="336" t="str" cm="1">
        <f t="array" ref="I43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39" s="336" t="str">
        <f>YEAR(All_Opps[[#This Row],[Close_Date]])&amp;"-"&amp;TEXT(MONTH(All_Opps[[#This Row],[Close_Date]]),"00")</f>
        <v>2026-05</v>
      </c>
      <c r="K4339" s="337">
        <f>All_Opps[[#This Row],[Created Date2]]*1</f>
        <v>46153</v>
      </c>
      <c r="L4339" s="338">
        <f>YEAR(All_Opps[[#This Row],[Created_Date]])</f>
        <v>2026</v>
      </c>
      <c r="M4339" s="339">
        <f>WEEKNUM(All_Opps[[#This Row],[Created_Date]],16)</f>
        <v>20</v>
      </c>
      <c r="N4339" s="337">
        <f>All_Opps[[#This Row],[Close Date]]*1</f>
        <v>46158</v>
      </c>
      <c r="O4339" s="340">
        <f>YEAR(All_Opps[[#This Row],[Close_Date]])</f>
        <v>2026</v>
      </c>
      <c r="P4339" s="338">
        <f>MONTH(All_Opps[[#This Row],[Close Date]])</f>
        <v>5</v>
      </c>
      <c r="Q4339" s="336">
        <f>WEEKNUM(All_Opps[[#This Row],[Close Date]],1)</f>
        <v>20</v>
      </c>
      <c r="R4339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82</v>
      </c>
      <c r="S4339" s="110" t="s">
        <v>8988</v>
      </c>
      <c r="T4339" s="110" t="s">
        <v>8989</v>
      </c>
      <c r="U4339" s="111">
        <v>46158</v>
      </c>
      <c r="V4339" s="380" t="s">
        <v>19</v>
      </c>
      <c r="W4339" s="346">
        <v>86806</v>
      </c>
      <c r="X4339" s="110" t="s">
        <v>6</v>
      </c>
      <c r="Y4339" s="110" t="s">
        <v>328</v>
      </c>
      <c r="Z4339" s="111">
        <v>46153</v>
      </c>
    </row>
    <row r="4340" spans="1:26" ht="12.75" x14ac:dyDescent="0.35">
      <c r="A434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4340" s="336" t="str">
        <f>IF(All_Opps[[#This Row],[WeekMod]]&lt;&gt;"",CONCATENATE(All_Opps[[#This Row],[Opp Year]],"-",TEXT(All_Opps[[#This Row],[WeekMod]],"00#")),"")</f>
        <v>2026-069</v>
      </c>
      <c r="C434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4340" s="336" t="str">
        <f>CONCATENATE(All_Opps[[#This Row],[Opp Year]],"-",TEXT(All_Opps[[#This Row],[Week]],"00#"))</f>
        <v>2026-069</v>
      </c>
      <c r="E4340" s="336">
        <f>IFERROR(VALUE(RIGHT(All_Opps[[#This Row],[Opportunity Name]],2)),"")</f>
        <v>5</v>
      </c>
      <c r="F4340" s="336">
        <f>IFERROR(("20"&amp;LEFT(All_Opps[[#This Row],[Opportunity Name]],2))*1,"")</f>
        <v>2026</v>
      </c>
      <c r="G4340" s="336" t="str">
        <f>MID(All_Opps[[#This Row],[Opportunity Name]],3,2)</f>
        <v>07</v>
      </c>
      <c r="H4340" s="336" t="str">
        <f>LEFT(All_Opps[[#This Row],[Opportunity Name]],7)</f>
        <v>2607 Ev</v>
      </c>
      <c r="I4340" s="336" t="str" cm="1">
        <f t="array" ref="I43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40" s="336" t="str">
        <f>YEAR(All_Opps[[#This Row],[Close_Date]])&amp;"-"&amp;TEXT(MONTH(All_Opps[[#This Row],[Close_Date]]),"00")</f>
        <v>2026-04</v>
      </c>
      <c r="K4340" s="337">
        <f>All_Opps[[#This Row],[Created Date2]]*1</f>
        <v>46132</v>
      </c>
      <c r="L4340" s="338">
        <f>YEAR(All_Opps[[#This Row],[Created_Date]])</f>
        <v>2026</v>
      </c>
      <c r="M4340" s="339">
        <f>WEEKNUM(All_Opps[[#This Row],[Created_Date]],16)</f>
        <v>17</v>
      </c>
      <c r="N4340" s="337">
        <f>All_Opps[[#This Row],[Close Date]]*1</f>
        <v>46133</v>
      </c>
      <c r="O4340" s="340">
        <f>YEAR(All_Opps[[#This Row],[Close_Date]])</f>
        <v>2026</v>
      </c>
      <c r="P4340" s="338">
        <f>MONTH(All_Opps[[#This Row],[Close Date]])</f>
        <v>4</v>
      </c>
      <c r="Q4340" s="336">
        <f>WEEKNUM(All_Opps[[#This Row],[Close Date]],1)</f>
        <v>17</v>
      </c>
      <c r="R4340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40" s="110" t="s">
        <v>8990</v>
      </c>
      <c r="T4340" s="110" t="s">
        <v>8991</v>
      </c>
      <c r="U4340" s="111">
        <v>46133</v>
      </c>
      <c r="V4340" s="380" t="s">
        <v>18</v>
      </c>
      <c r="W4340" s="346">
        <v>142670</v>
      </c>
      <c r="X4340" s="110" t="s">
        <v>6</v>
      </c>
      <c r="Y4340" s="110" t="s">
        <v>1285</v>
      </c>
      <c r="Z4340" s="111">
        <v>46132</v>
      </c>
    </row>
    <row r="4341" spans="1:26" ht="12.75" x14ac:dyDescent="0.35">
      <c r="A434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72</v>
      </c>
      <c r="B4341" s="336" t="str">
        <f>IF(All_Opps[[#This Row],[WeekMod]]&lt;&gt;"",CONCATENATE(All_Opps[[#This Row],[Opp Year]],"-",TEXT(All_Opps[[#This Row],[WeekMod]],"00#")),"")</f>
        <v>2026-072</v>
      </c>
      <c r="C434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72</v>
      </c>
      <c r="D4341" s="336" t="str">
        <f>CONCATENATE(All_Opps[[#This Row],[Opp Year]],"-",TEXT(All_Opps[[#This Row],[Week]],"00#"))</f>
        <v>2026-072</v>
      </c>
      <c r="E4341" s="336">
        <f>IFERROR(VALUE(RIGHT(All_Opps[[#This Row],[Opportunity Name]],2)),"")</f>
        <v>2</v>
      </c>
      <c r="F4341" s="336">
        <f>IFERROR(("20"&amp;LEFT(All_Opps[[#This Row],[Opportunity Name]],2))*1,"")</f>
        <v>2026</v>
      </c>
      <c r="G4341" s="336" t="str">
        <f>MID(All_Opps[[#This Row],[Opportunity Name]],3,2)</f>
        <v>06</v>
      </c>
      <c r="H4341" s="336" t="str">
        <f>LEFT(All_Opps[[#This Row],[Opportunity Name]],7)</f>
        <v>2606 Fe</v>
      </c>
      <c r="I4341" s="336" t="str" cm="1">
        <f t="array" ref="I43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41" s="336" t="str">
        <f>YEAR(All_Opps[[#This Row],[Close_Date]])&amp;"-"&amp;TEXT(MONTH(All_Opps[[#This Row],[Close_Date]]),"00")</f>
        <v>2026-05</v>
      </c>
      <c r="K4341" s="337">
        <f>All_Opps[[#This Row],[Created Date2]]*1</f>
        <v>46119</v>
      </c>
      <c r="L4341" s="338">
        <f>YEAR(All_Opps[[#This Row],[Created_Date]])</f>
        <v>2026</v>
      </c>
      <c r="M4341" s="339">
        <f>WEEKNUM(All_Opps[[#This Row],[Created_Date]],16)</f>
        <v>15</v>
      </c>
      <c r="N4341" s="337">
        <f>All_Opps[[#This Row],[Close Date]]*1</f>
        <v>46157</v>
      </c>
      <c r="O4341" s="340">
        <f>YEAR(All_Opps[[#This Row],[Close_Date]])</f>
        <v>2026</v>
      </c>
      <c r="P4341" s="338">
        <f>MONTH(All_Opps[[#This Row],[Close Date]])</f>
        <v>5</v>
      </c>
      <c r="Q4341" s="336">
        <f>WEEKNUM(All_Opps[[#This Row],[Close Date]],1)</f>
        <v>20</v>
      </c>
      <c r="R4341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41" s="110" t="s">
        <v>8992</v>
      </c>
      <c r="T4341" s="110" t="s">
        <v>8993</v>
      </c>
      <c r="U4341" s="111">
        <v>46157</v>
      </c>
      <c r="V4341" s="380" t="s">
        <v>21</v>
      </c>
      <c r="W4341" s="346">
        <v>74454</v>
      </c>
      <c r="X4341" s="110" t="s">
        <v>161</v>
      </c>
      <c r="Y4341" s="110" t="s">
        <v>328</v>
      </c>
      <c r="Z4341" s="111">
        <v>46119</v>
      </c>
    </row>
    <row r="4342" spans="1:26" ht="12.75" x14ac:dyDescent="0.35">
      <c r="A434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4342" s="336" t="str">
        <f>IF(All_Opps[[#This Row],[WeekMod]]&lt;&gt;"",CONCATENATE(All_Opps[[#This Row],[Opp Year]],"-",TEXT(All_Opps[[#This Row],[WeekMod]],"00#")),"")</f>
        <v>2027-020</v>
      </c>
      <c r="C434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4342" s="336" t="str">
        <f>CONCATENATE(All_Opps[[#This Row],[Opp Year]],"-",TEXT(All_Opps[[#This Row],[Week]],"00#"))</f>
        <v>2027-020</v>
      </c>
      <c r="E4342" s="336">
        <f>IFERROR(VALUE(RIGHT(All_Opps[[#This Row],[Opportunity Name]],2)),"")</f>
        <v>5</v>
      </c>
      <c r="F4342" s="336">
        <f>IFERROR(("20"&amp;LEFT(All_Opps[[#This Row],[Opportunity Name]],2))*1,"")</f>
        <v>2027</v>
      </c>
      <c r="G4342" s="336" t="str">
        <f>MID(All_Opps[[#This Row],[Opportunity Name]],3,2)</f>
        <v>01</v>
      </c>
      <c r="H4342" s="336" t="str">
        <f>LEFT(All_Opps[[#This Row],[Opportunity Name]],7)</f>
        <v>2701-09</v>
      </c>
      <c r="I4342" s="336" t="str" cm="1">
        <f t="array" ref="I43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42" s="336" t="str">
        <f>YEAR(All_Opps[[#This Row],[Close_Date]])&amp;"-"&amp;TEXT(MONTH(All_Opps[[#This Row],[Close_Date]]),"00")</f>
        <v>2026-05</v>
      </c>
      <c r="K4342" s="337">
        <f>All_Opps[[#This Row],[Created Date2]]*1</f>
        <v>46124</v>
      </c>
      <c r="L4342" s="338">
        <f>YEAR(All_Opps[[#This Row],[Created_Date]])</f>
        <v>2026</v>
      </c>
      <c r="M4342" s="339">
        <f>WEEKNUM(All_Opps[[#This Row],[Created_Date]],16)</f>
        <v>16</v>
      </c>
      <c r="N4342" s="337">
        <f>All_Opps[[#This Row],[Close Date]]*1</f>
        <v>46154</v>
      </c>
      <c r="O4342" s="340">
        <f>YEAR(All_Opps[[#This Row],[Close_Date]])</f>
        <v>2026</v>
      </c>
      <c r="P4342" s="338">
        <f>MONTH(All_Opps[[#This Row],[Close Date]])</f>
        <v>5</v>
      </c>
      <c r="Q4342" s="336">
        <f>WEEKNUM(All_Opps[[#This Row],[Close Date]],1)</f>
        <v>20</v>
      </c>
      <c r="R4342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264</v>
      </c>
      <c r="S4342" s="110" t="s">
        <v>8994</v>
      </c>
      <c r="T4342" s="110" t="s">
        <v>8995</v>
      </c>
      <c r="U4342" s="111">
        <v>46154</v>
      </c>
      <c r="V4342" s="380" t="s">
        <v>19</v>
      </c>
      <c r="W4342" s="346">
        <v>130880</v>
      </c>
      <c r="X4342" s="110" t="s">
        <v>153</v>
      </c>
      <c r="Y4342" s="110" t="s">
        <v>7108</v>
      </c>
      <c r="Z4342" s="111">
        <v>46124</v>
      </c>
    </row>
    <row r="4343" spans="1:26" ht="12.75" x14ac:dyDescent="0.35">
      <c r="A4343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4343" s="336" t="str">
        <f>IF(All_Opps[[#This Row],[WeekMod]]&lt;&gt;"",CONCATENATE(All_Opps[[#This Row],[Opp Year]],"-",TEXT(All_Opps[[#This Row],[WeekMod]],"00#")),"")</f>
        <v>2026-071</v>
      </c>
      <c r="C434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4343" s="336" t="str">
        <f>CONCATENATE(All_Opps[[#This Row],[Opp Year]],"-",TEXT(All_Opps[[#This Row],[Week]],"00#"))</f>
        <v>2026-071</v>
      </c>
      <c r="E4343" s="336">
        <f>IFERROR(VALUE(RIGHT(All_Opps[[#This Row],[Opportunity Name]],2)),"")</f>
        <v>2</v>
      </c>
      <c r="F4343" s="336">
        <f>IFERROR(("20"&amp;LEFT(All_Opps[[#This Row],[Opportunity Name]],2))*1,"")</f>
        <v>2026</v>
      </c>
      <c r="G4343" s="336" t="str">
        <f>MID(All_Opps[[#This Row],[Opportunity Name]],3,2)</f>
        <v>08</v>
      </c>
      <c r="H4343" s="336" t="str">
        <f>LEFT(All_Opps[[#This Row],[Opportunity Name]],7)</f>
        <v>2608 Ur</v>
      </c>
      <c r="I4343" s="336" t="str" cm="1">
        <f t="array" ref="I43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43" s="336" t="str">
        <f>YEAR(All_Opps[[#This Row],[Close_Date]])&amp;"-"&amp;TEXT(MONTH(All_Opps[[#This Row],[Close_Date]]),"00")</f>
        <v>2026-05</v>
      </c>
      <c r="K4343" s="337">
        <f>All_Opps[[#This Row],[Created Date2]]*1</f>
        <v>46132</v>
      </c>
      <c r="L4343" s="338">
        <f>YEAR(All_Opps[[#This Row],[Created_Date]])</f>
        <v>2026</v>
      </c>
      <c r="M4343" s="339">
        <f>WEEKNUM(All_Opps[[#This Row],[Created_Date]],16)</f>
        <v>17</v>
      </c>
      <c r="N4343" s="337">
        <f>All_Opps[[#This Row],[Close Date]]*1</f>
        <v>46145</v>
      </c>
      <c r="O4343" s="340">
        <f>YEAR(All_Opps[[#This Row],[Close_Date]])</f>
        <v>2026</v>
      </c>
      <c r="P4343" s="338">
        <f>MONTH(All_Opps[[#This Row],[Close Date]])</f>
        <v>5</v>
      </c>
      <c r="Q4343" s="336">
        <f>WEEKNUM(All_Opps[[#This Row],[Close Date]],1)</f>
        <v>19</v>
      </c>
      <c r="R4343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43" s="110" t="s">
        <v>8996</v>
      </c>
      <c r="T4343" s="110" t="s">
        <v>8997</v>
      </c>
      <c r="U4343" s="111">
        <v>46145</v>
      </c>
      <c r="V4343" s="380" t="s">
        <v>18</v>
      </c>
      <c r="W4343" s="346">
        <v>50510</v>
      </c>
      <c r="X4343" s="110" t="s">
        <v>15</v>
      </c>
      <c r="Y4343" s="110" t="s">
        <v>1285</v>
      </c>
      <c r="Z4343" s="111">
        <v>46132</v>
      </c>
    </row>
    <row r="4344" spans="1:26" ht="12.75" x14ac:dyDescent="0.35">
      <c r="A434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4344" s="336" t="str">
        <f>IF(All_Opps[[#This Row],[WeekMod]]&lt;&gt;"",CONCATENATE(All_Opps[[#This Row],[Opp Year]],"-",TEXT(All_Opps[[#This Row],[WeekMod]],"00#")),"")</f>
        <v>2026-073</v>
      </c>
      <c r="C434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4344" s="336" t="str">
        <f>CONCATENATE(All_Opps[[#This Row],[Opp Year]],"-",TEXT(All_Opps[[#This Row],[Week]],"00#"))</f>
        <v>2026-073</v>
      </c>
      <c r="E4344" s="336">
        <f>IFERROR(VALUE(RIGHT(All_Opps[[#This Row],[Opportunity Name]],2)),"")</f>
        <v>2</v>
      </c>
      <c r="F4344" s="336">
        <f>IFERROR(("20"&amp;LEFT(All_Opps[[#This Row],[Opportunity Name]],2))*1,"")</f>
        <v>2026</v>
      </c>
      <c r="G4344" s="336" t="str">
        <f>MID(All_Opps[[#This Row],[Opportunity Name]],3,2)</f>
        <v>05</v>
      </c>
      <c r="H4344" s="336" t="str">
        <f>LEFT(All_Opps[[#This Row],[Opportunity Name]],7)</f>
        <v>2605 So</v>
      </c>
      <c r="I4344" s="336" t="str" cm="1">
        <f t="array" ref="I43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44" s="336" t="str">
        <f>YEAR(All_Opps[[#This Row],[Close_Date]])&amp;"-"&amp;TEXT(MONTH(All_Opps[[#This Row],[Close_Date]]),"00")</f>
        <v>2026-05</v>
      </c>
      <c r="K4344" s="337">
        <f>All_Opps[[#This Row],[Created Date2]]*1</f>
        <v>46157</v>
      </c>
      <c r="L4344" s="338">
        <f>YEAR(All_Opps[[#This Row],[Created_Date]])</f>
        <v>2026</v>
      </c>
      <c r="M4344" s="339">
        <f>WEEKNUM(All_Opps[[#This Row],[Created_Date]],16)</f>
        <v>20</v>
      </c>
      <c r="N4344" s="337">
        <f>All_Opps[[#This Row],[Close Date]]*1</f>
        <v>46163</v>
      </c>
      <c r="O4344" s="340">
        <f>YEAR(All_Opps[[#This Row],[Close_Date]])</f>
        <v>2026</v>
      </c>
      <c r="P4344" s="338">
        <f>MONTH(All_Opps[[#This Row],[Close Date]])</f>
        <v>5</v>
      </c>
      <c r="Q4344" s="336">
        <f>WEEKNUM(All_Opps[[#This Row],[Close Date]],1)</f>
        <v>21</v>
      </c>
      <c r="R4344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44" s="110" t="s">
        <v>8998</v>
      </c>
      <c r="T4344" s="110" t="s">
        <v>8999</v>
      </c>
      <c r="U4344" s="111">
        <v>46163</v>
      </c>
      <c r="V4344" s="380" t="s">
        <v>18</v>
      </c>
      <c r="W4344" s="346">
        <v>31849</v>
      </c>
      <c r="X4344" s="110" t="s">
        <v>15</v>
      </c>
      <c r="Y4344" s="110" t="s">
        <v>328</v>
      </c>
      <c r="Z4344" s="111">
        <v>46157</v>
      </c>
    </row>
    <row r="4345" spans="1:26" ht="12.75" x14ac:dyDescent="0.35">
      <c r="A434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18</v>
      </c>
      <c r="B4345" s="336" t="str">
        <f>IF(All_Opps[[#This Row],[WeekMod]]&lt;&gt;"",CONCATENATE(All_Opps[[#This Row],[Opp Year]],"-",TEXT(All_Opps[[#This Row],[WeekMod]],"00#")),"")</f>
        <v>2027-018</v>
      </c>
      <c r="C434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18</v>
      </c>
      <c r="D4345" s="336" t="str">
        <f>CONCATENATE(All_Opps[[#This Row],[Opp Year]],"-",TEXT(All_Opps[[#This Row],[Week]],"00#"))</f>
        <v>2027-018</v>
      </c>
      <c r="E4345" s="336">
        <f>IFERROR(VALUE(RIGHT(All_Opps[[#This Row],[Opportunity Name]],2)),"")</f>
        <v>2</v>
      </c>
      <c r="F4345" s="336">
        <f>IFERROR(("20"&amp;LEFT(All_Opps[[#This Row],[Opportunity Name]],2))*1,"")</f>
        <v>2027</v>
      </c>
      <c r="G4345" s="336" t="str">
        <f>MID(All_Opps[[#This Row],[Opportunity Name]],3,2)</f>
        <v>05</v>
      </c>
      <c r="H4345" s="336" t="str">
        <f>LEFT(All_Opps[[#This Row],[Opportunity Name]],7)</f>
        <v>2705 Ma</v>
      </c>
      <c r="I4345" s="336" t="str" cm="1">
        <f t="array" ref="I43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45" s="336" t="str">
        <f>YEAR(All_Opps[[#This Row],[Close_Date]])&amp;"-"&amp;TEXT(MONTH(All_Opps[[#This Row],[Close_Date]]),"00")</f>
        <v>2026-04</v>
      </c>
      <c r="K4345" s="337">
        <f>All_Opps[[#This Row],[Created Date2]]*1</f>
        <v>46135</v>
      </c>
      <c r="L4345" s="338">
        <f>YEAR(All_Opps[[#This Row],[Created_Date]])</f>
        <v>2026</v>
      </c>
      <c r="M4345" s="339">
        <f>WEEKNUM(All_Opps[[#This Row],[Created_Date]],16)</f>
        <v>17</v>
      </c>
      <c r="N4345" s="337">
        <f>All_Opps[[#This Row],[Close Date]]*1</f>
        <v>46141</v>
      </c>
      <c r="O4345" s="340">
        <f>YEAR(All_Opps[[#This Row],[Close_Date]])</f>
        <v>2026</v>
      </c>
      <c r="P4345" s="338">
        <f>MONTH(All_Opps[[#This Row],[Close Date]])</f>
        <v>4</v>
      </c>
      <c r="Q4345" s="336">
        <f>WEEKNUM(All_Opps[[#This Row],[Close Date]],1)</f>
        <v>18</v>
      </c>
      <c r="R4345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45" s="110" t="s">
        <v>9000</v>
      </c>
      <c r="T4345" s="110" t="s">
        <v>9001</v>
      </c>
      <c r="U4345" s="111">
        <v>46141</v>
      </c>
      <c r="V4345" s="380" t="s">
        <v>18</v>
      </c>
      <c r="W4345" s="346">
        <v>41278</v>
      </c>
      <c r="X4345" s="110" t="s">
        <v>15</v>
      </c>
      <c r="Y4345" s="110" t="s">
        <v>7108</v>
      </c>
      <c r="Z4345" s="111">
        <v>46135</v>
      </c>
    </row>
    <row r="4346" spans="1:26" ht="12.75" x14ac:dyDescent="0.35">
      <c r="A4346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19</v>
      </c>
      <c r="B4346" s="336" t="str">
        <f>IF(All_Opps[[#This Row],[WeekMod]]&lt;&gt;"",CONCATENATE(All_Opps[[#This Row],[Opp Year]],"-",TEXT(All_Opps[[#This Row],[WeekMod]],"00#")),"")</f>
        <v>2027-019</v>
      </c>
      <c r="C434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19</v>
      </c>
      <c r="D4346" s="336" t="str">
        <f>CONCATENATE(All_Opps[[#This Row],[Opp Year]],"-",TEXT(All_Opps[[#This Row],[Week]],"00#"))</f>
        <v>2027-019</v>
      </c>
      <c r="E4346" s="336">
        <f>IFERROR(VALUE(RIGHT(All_Opps[[#This Row],[Opportunity Name]],2)),"")</f>
        <v>2</v>
      </c>
      <c r="F4346" s="336">
        <f>IFERROR(("20"&amp;LEFT(All_Opps[[#This Row],[Opportunity Name]],2))*1,"")</f>
        <v>2027</v>
      </c>
      <c r="G4346" s="336" t="str">
        <f>MID(All_Opps[[#This Row],[Opportunity Name]],3,2)</f>
        <v>08</v>
      </c>
      <c r="H4346" s="336" t="str">
        <f>LEFT(All_Opps[[#This Row],[Opportunity Name]],7)</f>
        <v>2708-09</v>
      </c>
      <c r="I4346" s="336" t="str" cm="1">
        <f t="array" ref="I43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46" s="336" t="str">
        <f>YEAR(All_Opps[[#This Row],[Close_Date]])&amp;"-"&amp;TEXT(MONTH(All_Opps[[#This Row],[Close_Date]]),"00")</f>
        <v>2026-05</v>
      </c>
      <c r="K4346" s="337">
        <f>All_Opps[[#This Row],[Created Date2]]*1</f>
        <v>46130</v>
      </c>
      <c r="L4346" s="338">
        <f>YEAR(All_Opps[[#This Row],[Created_Date]])</f>
        <v>2026</v>
      </c>
      <c r="M4346" s="339">
        <f>WEEKNUM(All_Opps[[#This Row],[Created_Date]],16)</f>
        <v>17</v>
      </c>
      <c r="N4346" s="337">
        <f>All_Opps[[#This Row],[Close Date]]*1</f>
        <v>46148</v>
      </c>
      <c r="O4346" s="340">
        <f>YEAR(All_Opps[[#This Row],[Close_Date]])</f>
        <v>2026</v>
      </c>
      <c r="P4346" s="338">
        <f>MONTH(All_Opps[[#This Row],[Close Date]])</f>
        <v>5</v>
      </c>
      <c r="Q4346" s="336">
        <f>WEEKNUM(All_Opps[[#This Row],[Close Date]],1)</f>
        <v>19</v>
      </c>
      <c r="R4346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470</v>
      </c>
      <c r="S4346" s="110" t="s">
        <v>9002</v>
      </c>
      <c r="T4346" s="110" t="s">
        <v>9003</v>
      </c>
      <c r="U4346" s="111">
        <v>46148</v>
      </c>
      <c r="V4346" s="380" t="s">
        <v>19</v>
      </c>
      <c r="W4346" s="346">
        <v>73444</v>
      </c>
      <c r="X4346" s="110" t="s">
        <v>11</v>
      </c>
      <c r="Y4346" s="110" t="s">
        <v>1285</v>
      </c>
      <c r="Z4346" s="111">
        <v>46130</v>
      </c>
    </row>
    <row r="4347" spans="1:26" ht="12.75" x14ac:dyDescent="0.35">
      <c r="A4347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4347" s="336" t="str">
        <f>IF(All_Opps[[#This Row],[WeekMod]]&lt;&gt;"",CONCATENATE(All_Opps[[#This Row],[Opp Year]],"-",TEXT(All_Opps[[#This Row],[WeekMod]],"00#")),"")</f>
        <v>2026-071</v>
      </c>
      <c r="C434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4347" s="336" t="str">
        <f>CONCATENATE(All_Opps[[#This Row],[Opp Year]],"-",TEXT(All_Opps[[#This Row],[Week]],"00#"))</f>
        <v>2026-071</v>
      </c>
      <c r="E4347" s="336">
        <f>IFERROR(VALUE(RIGHT(All_Opps[[#This Row],[Opportunity Name]],2)),"")</f>
        <v>2</v>
      </c>
      <c r="F4347" s="336">
        <f>IFERROR(("20"&amp;LEFT(All_Opps[[#This Row],[Opportunity Name]],2))*1,"")</f>
        <v>2026</v>
      </c>
      <c r="G4347" s="336" t="str">
        <f>MID(All_Opps[[#This Row],[Opportunity Name]],3,2)</f>
        <v>06</v>
      </c>
      <c r="H4347" s="336" t="str">
        <f>LEFT(All_Opps[[#This Row],[Opportunity Name]],7)</f>
        <v>2606 Ea</v>
      </c>
      <c r="I4347" s="336" t="str" cm="1">
        <f t="array" ref="I43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47" s="336" t="str">
        <f>YEAR(All_Opps[[#This Row],[Close_Date]])&amp;"-"&amp;TEXT(MONTH(All_Opps[[#This Row],[Close_Date]]),"00")</f>
        <v>2026-05</v>
      </c>
      <c r="K4347" s="337">
        <f>All_Opps[[#This Row],[Created Date2]]*1</f>
        <v>46141</v>
      </c>
      <c r="L4347" s="338">
        <f>YEAR(All_Opps[[#This Row],[Created_Date]])</f>
        <v>2026</v>
      </c>
      <c r="M4347" s="339">
        <f>WEEKNUM(All_Opps[[#This Row],[Created_Date]],16)</f>
        <v>18</v>
      </c>
      <c r="N4347" s="337">
        <f>All_Opps[[#This Row],[Close Date]]*1</f>
        <v>46145</v>
      </c>
      <c r="O4347" s="340">
        <f>YEAR(All_Opps[[#This Row],[Close_Date]])</f>
        <v>2026</v>
      </c>
      <c r="P4347" s="338">
        <f>MONTH(All_Opps[[#This Row],[Close Date]])</f>
        <v>5</v>
      </c>
      <c r="Q4347" s="336">
        <f>WEEKNUM(All_Opps[[#This Row],[Close Date]],1)</f>
        <v>19</v>
      </c>
      <c r="R4347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47" s="110" t="s">
        <v>9004</v>
      </c>
      <c r="T4347" s="110" t="s">
        <v>9005</v>
      </c>
      <c r="U4347" s="111">
        <v>46145</v>
      </c>
      <c r="V4347" s="380" t="s">
        <v>18</v>
      </c>
      <c r="W4347" s="346">
        <v>17906</v>
      </c>
      <c r="X4347" s="110" t="s">
        <v>13</v>
      </c>
      <c r="Y4347" s="110" t="s">
        <v>7108</v>
      </c>
      <c r="Z4347" s="111">
        <v>46141</v>
      </c>
    </row>
    <row r="4348" spans="1:26" ht="12.75" x14ac:dyDescent="0.35">
      <c r="A4348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4348" s="336" t="str">
        <f>IF(All_Opps[[#This Row],[WeekMod]]&lt;&gt;"",CONCATENATE(All_Opps[[#This Row],[Opp Year]],"-",TEXT(All_Opps[[#This Row],[WeekMod]],"00#")),"")</f>
        <v>2026-073</v>
      </c>
      <c r="C434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4348" s="336" t="str">
        <f>CONCATENATE(All_Opps[[#This Row],[Opp Year]],"-",TEXT(All_Opps[[#This Row],[Week]],"00#"))</f>
        <v>2026-073</v>
      </c>
      <c r="E4348" s="336">
        <f>IFERROR(VALUE(RIGHT(All_Opps[[#This Row],[Opportunity Name]],2)),"")</f>
        <v>3</v>
      </c>
      <c r="F4348" s="336">
        <f>IFERROR(("20"&amp;LEFT(All_Opps[[#This Row],[Opportunity Name]],2))*1,"")</f>
        <v>2026</v>
      </c>
      <c r="G4348" s="336" t="str">
        <f>MID(All_Opps[[#This Row],[Opportunity Name]],3,2)</f>
        <v>06</v>
      </c>
      <c r="H4348" s="336" t="str">
        <f>LEFT(All_Opps[[#This Row],[Opportunity Name]],7)</f>
        <v>2606-28</v>
      </c>
      <c r="I4348" s="336" t="str" cm="1">
        <f t="array" ref="I43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48" s="336" t="str">
        <f>YEAR(All_Opps[[#This Row],[Close_Date]])&amp;"-"&amp;TEXT(MONTH(All_Opps[[#This Row],[Close_Date]]),"00")</f>
        <v>2026-05</v>
      </c>
      <c r="K4348" s="337">
        <f>All_Opps[[#This Row],[Created Date2]]*1</f>
        <v>46160</v>
      </c>
      <c r="L4348" s="338">
        <f>YEAR(All_Opps[[#This Row],[Created_Date]])</f>
        <v>2026</v>
      </c>
      <c r="M4348" s="339">
        <f>WEEKNUM(All_Opps[[#This Row],[Created_Date]],16)</f>
        <v>21</v>
      </c>
      <c r="N4348" s="337">
        <f>All_Opps[[#This Row],[Close Date]]*1</f>
        <v>46163</v>
      </c>
      <c r="O4348" s="340">
        <f>YEAR(All_Opps[[#This Row],[Close_Date]])</f>
        <v>2026</v>
      </c>
      <c r="P4348" s="338">
        <f>MONTH(All_Opps[[#This Row],[Close Date]])</f>
        <v>5</v>
      </c>
      <c r="Q4348" s="336">
        <f>WEEKNUM(All_Opps[[#This Row],[Close Date]],1)</f>
        <v>21</v>
      </c>
      <c r="R4348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14</v>
      </c>
      <c r="S4348" s="110" t="s">
        <v>9006</v>
      </c>
      <c r="T4348" s="110" t="s">
        <v>9007</v>
      </c>
      <c r="U4348" s="111">
        <v>46163</v>
      </c>
      <c r="V4348" s="380" t="s">
        <v>19</v>
      </c>
      <c r="W4348" s="346">
        <v>52654</v>
      </c>
      <c r="X4348" s="110" t="s">
        <v>13</v>
      </c>
      <c r="Y4348" s="110" t="s">
        <v>328</v>
      </c>
      <c r="Z4348" s="111">
        <v>46160</v>
      </c>
    </row>
    <row r="4349" spans="1:26" ht="12.75" x14ac:dyDescent="0.35">
      <c r="A4349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4349" s="336" t="str">
        <f>IF(All_Opps[[#This Row],[WeekMod]]&lt;&gt;"",CONCATENATE(All_Opps[[#This Row],[Opp Year]],"-",TEXT(All_Opps[[#This Row],[WeekMod]],"00#")),"")</f>
        <v>2026-074</v>
      </c>
      <c r="C434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4349" s="336" t="str">
        <f>CONCATENATE(All_Opps[[#This Row],[Opp Year]],"-",TEXT(All_Opps[[#This Row],[Week]],"00#"))</f>
        <v>2026-074</v>
      </c>
      <c r="E4349" s="336">
        <f>IFERROR(VALUE(RIGHT(All_Opps[[#This Row],[Opportunity Name]],2)),"")</f>
        <v>4</v>
      </c>
      <c r="F4349" s="336">
        <f>IFERROR(("20"&amp;LEFT(All_Opps[[#This Row],[Opportunity Name]],2))*1,"")</f>
        <v>2026</v>
      </c>
      <c r="G4349" s="336" t="str">
        <f>MID(All_Opps[[#This Row],[Opportunity Name]],3,2)</f>
        <v>09</v>
      </c>
      <c r="H4349" s="336" t="str">
        <f>LEFT(All_Opps[[#This Row],[Opportunity Name]],7)</f>
        <v>2609 Wi</v>
      </c>
      <c r="I4349" s="336" t="str" cm="1">
        <f t="array" ref="I43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49" s="336" t="str">
        <f>YEAR(All_Opps[[#This Row],[Close_Date]])&amp;"-"&amp;TEXT(MONTH(All_Opps[[#This Row],[Close_Date]]),"00")</f>
        <v>2026-05</v>
      </c>
      <c r="K4349" s="337">
        <f>All_Opps[[#This Row],[Created Date2]]*1</f>
        <v>46145</v>
      </c>
      <c r="L4349" s="338">
        <f>YEAR(All_Opps[[#This Row],[Created_Date]])</f>
        <v>2026</v>
      </c>
      <c r="M4349" s="339">
        <f>WEEKNUM(All_Opps[[#This Row],[Created_Date]],16)</f>
        <v>19</v>
      </c>
      <c r="N4349" s="337">
        <f>All_Opps[[#This Row],[Close Date]]*1</f>
        <v>46170</v>
      </c>
      <c r="O4349" s="340">
        <f>YEAR(All_Opps[[#This Row],[Close_Date]])</f>
        <v>2026</v>
      </c>
      <c r="P4349" s="338">
        <f>MONTH(All_Opps[[#This Row],[Close Date]])</f>
        <v>5</v>
      </c>
      <c r="Q4349" s="336">
        <f>WEEKNUM(All_Opps[[#This Row],[Close Date]],1)</f>
        <v>22</v>
      </c>
      <c r="R4349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49" s="110" t="s">
        <v>9008</v>
      </c>
      <c r="T4349" s="110" t="s">
        <v>9009</v>
      </c>
      <c r="U4349" s="111">
        <v>46170</v>
      </c>
      <c r="V4349" s="380" t="s">
        <v>18</v>
      </c>
      <c r="W4349" s="346">
        <v>120227</v>
      </c>
      <c r="X4349" s="110" t="s">
        <v>159</v>
      </c>
      <c r="Y4349" s="110" t="s">
        <v>328</v>
      </c>
      <c r="Z4349" s="111">
        <v>46145</v>
      </c>
    </row>
    <row r="4350" spans="1:26" ht="12.75" x14ac:dyDescent="0.35">
      <c r="A435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4350" s="336" t="str">
        <f>IF(All_Opps[[#This Row],[WeekMod]]&lt;&gt;"",CONCATENATE(All_Opps[[#This Row],[Opp Year]],"-",TEXT(All_Opps[[#This Row],[WeekMod]],"00#")),"")</f>
        <v>2026-071</v>
      </c>
      <c r="C435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4350" s="336" t="str">
        <f>CONCATENATE(All_Opps[[#This Row],[Opp Year]],"-",TEXT(All_Opps[[#This Row],[Week]],"00#"))</f>
        <v>2026-071</v>
      </c>
      <c r="E4350" s="336">
        <f>IFERROR(VALUE(RIGHT(All_Opps[[#This Row],[Opportunity Name]],2)),"")</f>
        <v>3</v>
      </c>
      <c r="F4350" s="336">
        <f>IFERROR(("20"&amp;LEFT(All_Opps[[#This Row],[Opportunity Name]],2))*1,"")</f>
        <v>2026</v>
      </c>
      <c r="G4350" s="336" t="str">
        <f>MID(All_Opps[[#This Row],[Opportunity Name]],3,2)</f>
        <v>05</v>
      </c>
      <c r="H4350" s="336" t="str">
        <f>LEFT(All_Opps[[#This Row],[Opportunity Name]],7)</f>
        <v>2605-25</v>
      </c>
      <c r="I4350" s="336" t="str" cm="1">
        <f t="array" ref="I43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50" s="336" t="str">
        <f>YEAR(All_Opps[[#This Row],[Close_Date]])&amp;"-"&amp;TEXT(MONTH(All_Opps[[#This Row],[Close_Date]]),"00")</f>
        <v>2026-05</v>
      </c>
      <c r="K4350" s="337">
        <f>All_Opps[[#This Row],[Created Date2]]*1</f>
        <v>46149</v>
      </c>
      <c r="L4350" s="338">
        <f>YEAR(All_Opps[[#This Row],[Created_Date]])</f>
        <v>2026</v>
      </c>
      <c r="M4350" s="339">
        <f>WEEKNUM(All_Opps[[#This Row],[Created_Date]],16)</f>
        <v>19</v>
      </c>
      <c r="N4350" s="337">
        <f>All_Opps[[#This Row],[Close Date]]*1</f>
        <v>46149</v>
      </c>
      <c r="O4350" s="340">
        <f>YEAR(All_Opps[[#This Row],[Close_Date]])</f>
        <v>2026</v>
      </c>
      <c r="P4350" s="338">
        <f>MONTH(All_Opps[[#This Row],[Close Date]])</f>
        <v>5</v>
      </c>
      <c r="Q4350" s="336">
        <f>WEEKNUM(All_Opps[[#This Row],[Close Date]],1)</f>
        <v>19</v>
      </c>
      <c r="R4350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50" s="110" t="s">
        <v>9010</v>
      </c>
      <c r="T4350" s="110" t="s">
        <v>9011</v>
      </c>
      <c r="U4350" s="111">
        <v>46149</v>
      </c>
      <c r="V4350" s="380" t="s">
        <v>23</v>
      </c>
      <c r="W4350" s="346">
        <v>0</v>
      </c>
      <c r="X4350" s="110" t="s">
        <v>13</v>
      </c>
      <c r="Y4350" s="110" t="s">
        <v>328</v>
      </c>
      <c r="Z4350" s="111">
        <v>46149</v>
      </c>
    </row>
    <row r="4351" spans="1:26" ht="12.75" x14ac:dyDescent="0.35">
      <c r="A435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4351" s="336" t="str">
        <f>IF(All_Opps[[#This Row],[WeekMod]]&lt;&gt;"",CONCATENATE(All_Opps[[#This Row],[Opp Year]],"-",TEXT(All_Opps[[#This Row],[WeekMod]],"00#")),"")</f>
        <v>2026-070</v>
      </c>
      <c r="C435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4351" s="336" t="str">
        <f>CONCATENATE(All_Opps[[#This Row],[Opp Year]],"-",TEXT(All_Opps[[#This Row],[Week]],"00#"))</f>
        <v>2026-070</v>
      </c>
      <c r="E4351" s="336">
        <f>IFERROR(VALUE(RIGHT(All_Opps[[#This Row],[Opportunity Name]],2)),"")</f>
        <v>1</v>
      </c>
      <c r="F4351" s="336">
        <f>IFERROR(("20"&amp;LEFT(All_Opps[[#This Row],[Opportunity Name]],2))*1,"")</f>
        <v>2026</v>
      </c>
      <c r="G4351" s="336" t="str">
        <f>MID(All_Opps[[#This Row],[Opportunity Name]],3,2)</f>
        <v>12</v>
      </c>
      <c r="H4351" s="336" t="str">
        <f>LEFT(All_Opps[[#This Row],[Opportunity Name]],7)</f>
        <v>2612 Ho</v>
      </c>
      <c r="I4351" s="336" t="str" cm="1">
        <f t="array" ref="I43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51" s="336" t="str">
        <f>YEAR(All_Opps[[#This Row],[Close_Date]])&amp;"-"&amp;TEXT(MONTH(All_Opps[[#This Row],[Close_Date]]),"00")</f>
        <v>2026-04</v>
      </c>
      <c r="K4351" s="337">
        <f>All_Opps[[#This Row],[Created Date2]]*1</f>
        <v>46124</v>
      </c>
      <c r="L4351" s="338">
        <f>YEAR(All_Opps[[#This Row],[Created_Date]])</f>
        <v>2026</v>
      </c>
      <c r="M4351" s="339">
        <f>WEEKNUM(All_Opps[[#This Row],[Created_Date]],16)</f>
        <v>16</v>
      </c>
      <c r="N4351" s="337">
        <f>All_Opps[[#This Row],[Close Date]]*1</f>
        <v>46139</v>
      </c>
      <c r="O4351" s="340">
        <f>YEAR(All_Opps[[#This Row],[Close_Date]])</f>
        <v>2026</v>
      </c>
      <c r="P4351" s="338">
        <f>MONTH(All_Opps[[#This Row],[Close Date]])</f>
        <v>4</v>
      </c>
      <c r="Q4351" s="336">
        <f>WEEKNUM(All_Opps[[#This Row],[Close Date]],1)</f>
        <v>18</v>
      </c>
      <c r="R4351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51" s="110" t="s">
        <v>9012</v>
      </c>
      <c r="T4351" s="110" t="s">
        <v>9013</v>
      </c>
      <c r="U4351" s="111">
        <v>46139</v>
      </c>
      <c r="V4351" s="380" t="s">
        <v>18</v>
      </c>
      <c r="W4351" s="346">
        <v>47419</v>
      </c>
      <c r="X4351" s="110" t="s">
        <v>15</v>
      </c>
      <c r="Y4351" s="110" t="s">
        <v>7108</v>
      </c>
      <c r="Z4351" s="111">
        <v>46124</v>
      </c>
    </row>
    <row r="4352" spans="1:26" ht="12.75" x14ac:dyDescent="0.35">
      <c r="A435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4352" s="336" t="str">
        <f>IF(All_Opps[[#This Row],[WeekMod]]&lt;&gt;"",CONCATENATE(All_Opps[[#This Row],[Opp Year]],"-",TEXT(All_Opps[[#This Row],[WeekMod]],"00#")),"")</f>
        <v>2026-074</v>
      </c>
      <c r="C435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4352" s="336" t="str">
        <f>CONCATENATE(All_Opps[[#This Row],[Opp Year]],"-",TEXT(All_Opps[[#This Row],[Week]],"00#"))</f>
        <v>2026-074</v>
      </c>
      <c r="E4352" s="336">
        <f>IFERROR(VALUE(RIGHT(All_Opps[[#This Row],[Opportunity Name]],2)),"")</f>
        <v>2</v>
      </c>
      <c r="F4352" s="336">
        <f>IFERROR(("20"&amp;LEFT(All_Opps[[#This Row],[Opportunity Name]],2))*1,"")</f>
        <v>2026</v>
      </c>
      <c r="G4352" s="336" t="str">
        <f>MID(All_Opps[[#This Row],[Opportunity Name]],3,2)</f>
        <v>08</v>
      </c>
      <c r="H4352" s="336" t="str">
        <f>LEFT(All_Opps[[#This Row],[Opportunity Name]],7)</f>
        <v>2608 Ki</v>
      </c>
      <c r="I4352" s="336" t="str" cm="1">
        <f t="array" ref="I43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52" s="336" t="str">
        <f>YEAR(All_Opps[[#This Row],[Close_Date]])&amp;"-"&amp;TEXT(MONTH(All_Opps[[#This Row],[Close_Date]]),"00")</f>
        <v>2026-05</v>
      </c>
      <c r="K4352" s="337">
        <f>All_Opps[[#This Row],[Created Date2]]*1</f>
        <v>46153</v>
      </c>
      <c r="L4352" s="338">
        <f>YEAR(All_Opps[[#This Row],[Created_Date]])</f>
        <v>2026</v>
      </c>
      <c r="M4352" s="339">
        <f>WEEKNUM(All_Opps[[#This Row],[Created_Date]],16)</f>
        <v>20</v>
      </c>
      <c r="N4352" s="337">
        <f>All_Opps[[#This Row],[Close Date]]*1</f>
        <v>46167</v>
      </c>
      <c r="O4352" s="340">
        <f>YEAR(All_Opps[[#This Row],[Close_Date]])</f>
        <v>2026</v>
      </c>
      <c r="P4352" s="338">
        <f>MONTH(All_Opps[[#This Row],[Close Date]])</f>
        <v>5</v>
      </c>
      <c r="Q4352" s="336">
        <f>WEEKNUM(All_Opps[[#This Row],[Close Date]],1)</f>
        <v>22</v>
      </c>
      <c r="R4352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52" s="110" t="s">
        <v>9014</v>
      </c>
      <c r="T4352" s="110" t="s">
        <v>9015</v>
      </c>
      <c r="U4352" s="111">
        <v>46167</v>
      </c>
      <c r="V4352" s="380" t="s">
        <v>18</v>
      </c>
      <c r="W4352" s="346">
        <v>49176</v>
      </c>
      <c r="X4352" s="110" t="s">
        <v>24</v>
      </c>
      <c r="Y4352" s="110" t="s">
        <v>1285</v>
      </c>
      <c r="Z4352" s="111">
        <v>46153</v>
      </c>
    </row>
    <row r="4353" spans="1:26" ht="12.75" x14ac:dyDescent="0.35">
      <c r="A4353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4353" s="336" t="str">
        <f>IF(All_Opps[[#This Row],[WeekMod]]&lt;&gt;"",CONCATENATE(All_Opps[[#This Row],[Opp Year]],"-",TEXT(All_Opps[[#This Row],[WeekMod]],"00#")),"")</f>
        <v>2026-070</v>
      </c>
      <c r="C435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4353" s="336" t="str">
        <f>CONCATENATE(All_Opps[[#This Row],[Opp Year]],"-",TEXT(All_Opps[[#This Row],[Week]],"00#"))</f>
        <v>2026-070</v>
      </c>
      <c r="E4353" s="336">
        <f>IFERROR(VALUE(RIGHT(All_Opps[[#This Row],[Opportunity Name]],2)),"")</f>
        <v>2</v>
      </c>
      <c r="F4353" s="336">
        <f>IFERROR(("20"&amp;LEFT(All_Opps[[#This Row],[Opportunity Name]],2))*1,"")</f>
        <v>2026</v>
      </c>
      <c r="G4353" s="336" t="str">
        <f>MID(All_Opps[[#This Row],[Opportunity Name]],3,2)</f>
        <v>06</v>
      </c>
      <c r="H4353" s="336" t="str">
        <f>LEFT(All_Opps[[#This Row],[Opportunity Name]],7)</f>
        <v>2606 Os</v>
      </c>
      <c r="I4353" s="336" t="str" cm="1">
        <f t="array" ref="I43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53" s="336" t="str">
        <f>YEAR(All_Opps[[#This Row],[Close_Date]])&amp;"-"&amp;TEXT(MONTH(All_Opps[[#This Row],[Close_Date]]),"00")</f>
        <v>2026-04</v>
      </c>
      <c r="K4353" s="337">
        <f>All_Opps[[#This Row],[Created Date2]]*1</f>
        <v>46134</v>
      </c>
      <c r="L4353" s="338">
        <f>YEAR(All_Opps[[#This Row],[Created_Date]])</f>
        <v>2026</v>
      </c>
      <c r="M4353" s="339">
        <f>WEEKNUM(All_Opps[[#This Row],[Created_Date]],16)</f>
        <v>17</v>
      </c>
      <c r="N4353" s="337">
        <f>All_Opps[[#This Row],[Close Date]]*1</f>
        <v>46141</v>
      </c>
      <c r="O4353" s="340">
        <f>YEAR(All_Opps[[#This Row],[Close_Date]])</f>
        <v>2026</v>
      </c>
      <c r="P4353" s="338">
        <f>MONTH(All_Opps[[#This Row],[Close Date]])</f>
        <v>4</v>
      </c>
      <c r="Q4353" s="336">
        <f>WEEKNUM(All_Opps[[#This Row],[Close Date]],1)</f>
        <v>18</v>
      </c>
      <c r="R4353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53" s="110" t="s">
        <v>9016</v>
      </c>
      <c r="T4353" s="110" t="s">
        <v>9017</v>
      </c>
      <c r="U4353" s="111">
        <v>46141</v>
      </c>
      <c r="V4353" s="380" t="s">
        <v>18</v>
      </c>
      <c r="W4353" s="346">
        <v>59798</v>
      </c>
      <c r="X4353" s="110" t="s">
        <v>159</v>
      </c>
      <c r="Y4353" s="110" t="s">
        <v>7108</v>
      </c>
      <c r="Z4353" s="111">
        <v>46134</v>
      </c>
    </row>
    <row r="4354" spans="1:26" ht="12.75" x14ac:dyDescent="0.35">
      <c r="A435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4354" s="336" t="str">
        <f>IF(All_Opps[[#This Row],[WeekMod]]&lt;&gt;"",CONCATENATE(All_Opps[[#This Row],[Opp Year]],"-",TEXT(All_Opps[[#This Row],[WeekMod]],"00#")),"")</f>
        <v>2026-073</v>
      </c>
      <c r="C435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4354" s="336" t="str">
        <f>CONCATENATE(All_Opps[[#This Row],[Opp Year]],"-",TEXT(All_Opps[[#This Row],[Week]],"00#"))</f>
        <v>2026-073</v>
      </c>
      <c r="E4354" s="336">
        <f>IFERROR(VALUE(RIGHT(All_Opps[[#This Row],[Opportunity Name]],2)),"")</f>
        <v>1</v>
      </c>
      <c r="F4354" s="336">
        <f>IFERROR(("20"&amp;LEFT(All_Opps[[#This Row],[Opportunity Name]],2))*1,"")</f>
        <v>2026</v>
      </c>
      <c r="G4354" s="336" t="str">
        <f>MID(All_Opps[[#This Row],[Opportunity Name]],3,2)</f>
        <v>08</v>
      </c>
      <c r="H4354" s="336" t="str">
        <f>LEFT(All_Opps[[#This Row],[Opportunity Name]],7)</f>
        <v>2608-24</v>
      </c>
      <c r="I4354" s="336" t="str" cm="1">
        <f t="array" ref="I43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54" s="336" t="str">
        <f>YEAR(All_Opps[[#This Row],[Close_Date]])&amp;"-"&amp;TEXT(MONTH(All_Opps[[#This Row],[Close_Date]]),"00")</f>
        <v>2026-05</v>
      </c>
      <c r="K4354" s="337">
        <f>All_Opps[[#This Row],[Created Date2]]*1</f>
        <v>46097</v>
      </c>
      <c r="L4354" s="338">
        <f>YEAR(All_Opps[[#This Row],[Created_Date]])</f>
        <v>2026</v>
      </c>
      <c r="M4354" s="339">
        <f>WEEKNUM(All_Opps[[#This Row],[Created_Date]],16)</f>
        <v>12</v>
      </c>
      <c r="N4354" s="337">
        <f>All_Opps[[#This Row],[Close Date]]*1</f>
        <v>46163</v>
      </c>
      <c r="O4354" s="340">
        <f>YEAR(All_Opps[[#This Row],[Close_Date]])</f>
        <v>2026</v>
      </c>
      <c r="P4354" s="338">
        <f>MONTH(All_Opps[[#This Row],[Close Date]])</f>
        <v>5</v>
      </c>
      <c r="Q4354" s="336">
        <f>WEEKNUM(All_Opps[[#This Row],[Close Date]],1)</f>
        <v>21</v>
      </c>
      <c r="R4354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138</v>
      </c>
      <c r="S4354" s="110" t="s">
        <v>9018</v>
      </c>
      <c r="T4354" s="110" t="s">
        <v>9019</v>
      </c>
      <c r="U4354" s="111">
        <v>46163</v>
      </c>
      <c r="V4354" s="380" t="s">
        <v>19</v>
      </c>
      <c r="W4354" s="346">
        <v>57770</v>
      </c>
      <c r="X4354" s="110" t="s">
        <v>6</v>
      </c>
      <c r="Y4354" s="110" t="s">
        <v>328</v>
      </c>
      <c r="Z4354" s="111">
        <v>46097</v>
      </c>
    </row>
    <row r="4355" spans="1:26" ht="12.75" x14ac:dyDescent="0.35">
      <c r="A435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4355" s="336" t="str">
        <f>IF(All_Opps[[#This Row],[WeekMod]]&lt;&gt;"",CONCATENATE(All_Opps[[#This Row],[Opp Year]],"-",TEXT(All_Opps[[#This Row],[WeekMod]],"00#")),"")</f>
        <v>2026-067</v>
      </c>
      <c r="C435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4355" s="336" t="str">
        <f>CONCATENATE(All_Opps[[#This Row],[Opp Year]],"-",TEXT(All_Opps[[#This Row],[Week]],"00#"))</f>
        <v>2026-067</v>
      </c>
      <c r="E4355" s="336">
        <f>IFERROR(VALUE(RIGHT(All_Opps[[#This Row],[Opportunity Name]],2)),"")</f>
        <v>1</v>
      </c>
      <c r="F4355" s="336">
        <f>IFERROR(("20"&amp;LEFT(All_Opps[[#This Row],[Opportunity Name]],2))*1,"")</f>
        <v>2026</v>
      </c>
      <c r="G4355" s="336" t="str">
        <f>MID(All_Opps[[#This Row],[Opportunity Name]],3,2)</f>
        <v>08</v>
      </c>
      <c r="H4355" s="336" t="str">
        <f>LEFT(All_Opps[[#This Row],[Opportunity Name]],7)</f>
        <v>2608-23</v>
      </c>
      <c r="I4355" s="336" t="str" cm="1">
        <f t="array" ref="I43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55" s="336" t="str">
        <f>YEAR(All_Opps[[#This Row],[Close_Date]])&amp;"-"&amp;TEXT(MONTH(All_Opps[[#This Row],[Close_Date]]),"00")</f>
        <v>2026-04</v>
      </c>
      <c r="K4355" s="337">
        <f>All_Opps[[#This Row],[Created Date2]]*1</f>
        <v>46107</v>
      </c>
      <c r="L4355" s="338">
        <f>YEAR(All_Opps[[#This Row],[Created_Date]])</f>
        <v>2026</v>
      </c>
      <c r="M4355" s="339">
        <f>WEEKNUM(All_Opps[[#This Row],[Created_Date]],16)</f>
        <v>13</v>
      </c>
      <c r="N4355" s="337">
        <f>All_Opps[[#This Row],[Close Date]]*1</f>
        <v>46123</v>
      </c>
      <c r="O4355" s="340">
        <f>YEAR(All_Opps[[#This Row],[Close_Date]])</f>
        <v>2026</v>
      </c>
      <c r="P4355" s="338">
        <f>MONTH(All_Opps[[#This Row],[Close Date]])</f>
        <v>4</v>
      </c>
      <c r="Q4355" s="336">
        <f>WEEKNUM(All_Opps[[#This Row],[Close Date]],1)</f>
        <v>15</v>
      </c>
      <c r="R4355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128</v>
      </c>
      <c r="S4355" s="110" t="s">
        <v>9020</v>
      </c>
      <c r="T4355" s="110" t="s">
        <v>9021</v>
      </c>
      <c r="U4355" s="111">
        <v>46123</v>
      </c>
      <c r="V4355" s="380" t="s">
        <v>19</v>
      </c>
      <c r="W4355" s="346">
        <v>86947</v>
      </c>
      <c r="X4355" s="110" t="s">
        <v>5</v>
      </c>
      <c r="Y4355" s="110" t="s">
        <v>328</v>
      </c>
      <c r="Z4355" s="111">
        <v>46107</v>
      </c>
    </row>
    <row r="4356" spans="1:26" ht="12.75" x14ac:dyDescent="0.35">
      <c r="A4356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67</v>
      </c>
      <c r="B4356" s="336" t="str">
        <f>IF(All_Opps[[#This Row],[WeekMod]]&lt;&gt;"",CONCATENATE(All_Opps[[#This Row],[Opp Year]],"-",TEXT(All_Opps[[#This Row],[WeekMod]],"00#")),"")</f>
        <v>2026-067</v>
      </c>
      <c r="C435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67</v>
      </c>
      <c r="D4356" s="336" t="str">
        <f>CONCATENATE(All_Opps[[#This Row],[Opp Year]],"-",TEXT(All_Opps[[#This Row],[Week]],"00#"))</f>
        <v>2026-067</v>
      </c>
      <c r="E4356" s="336">
        <f>IFERROR(VALUE(RIGHT(All_Opps[[#This Row],[Opportunity Name]],2)),"")</f>
        <v>1</v>
      </c>
      <c r="F4356" s="336">
        <f>IFERROR(("20"&amp;LEFT(All_Opps[[#This Row],[Opportunity Name]],2))*1,"")</f>
        <v>2026</v>
      </c>
      <c r="G4356" s="336" t="str">
        <f>MID(All_Opps[[#This Row],[Opportunity Name]],3,2)</f>
        <v>08</v>
      </c>
      <c r="H4356" s="336" t="str">
        <f>LEFT(All_Opps[[#This Row],[Opportunity Name]],7)</f>
        <v>2608-23</v>
      </c>
      <c r="I4356" s="336" t="str" cm="1">
        <f t="array" ref="I43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56" s="336" t="str">
        <f>YEAR(All_Opps[[#This Row],[Close_Date]])&amp;"-"&amp;TEXT(MONTH(All_Opps[[#This Row],[Close_Date]]),"00")</f>
        <v>2026-04</v>
      </c>
      <c r="K4356" s="337">
        <f>All_Opps[[#This Row],[Created Date2]]*1</f>
        <v>46104</v>
      </c>
      <c r="L4356" s="338">
        <f>YEAR(All_Opps[[#This Row],[Created_Date]])</f>
        <v>2026</v>
      </c>
      <c r="M4356" s="339">
        <f>WEEKNUM(All_Opps[[#This Row],[Created_Date]],16)</f>
        <v>13</v>
      </c>
      <c r="N4356" s="337">
        <f>All_Opps[[#This Row],[Close Date]]*1</f>
        <v>46120</v>
      </c>
      <c r="O4356" s="340">
        <f>YEAR(All_Opps[[#This Row],[Close_Date]])</f>
        <v>2026</v>
      </c>
      <c r="P4356" s="338">
        <f>MONTH(All_Opps[[#This Row],[Close Date]])</f>
        <v>4</v>
      </c>
      <c r="Q4356" s="336">
        <f>WEEKNUM(All_Opps[[#This Row],[Close Date]],1)</f>
        <v>15</v>
      </c>
      <c r="R4356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131</v>
      </c>
      <c r="S4356" s="110" t="s">
        <v>9022</v>
      </c>
      <c r="T4356" s="110" t="s">
        <v>9023</v>
      </c>
      <c r="U4356" s="111">
        <v>46120</v>
      </c>
      <c r="V4356" s="380" t="s">
        <v>19</v>
      </c>
      <c r="W4356" s="346">
        <v>155803</v>
      </c>
      <c r="X4356" s="110" t="s">
        <v>11</v>
      </c>
      <c r="Y4356" s="110" t="s">
        <v>328</v>
      </c>
      <c r="Z4356" s="111">
        <v>46104</v>
      </c>
    </row>
    <row r="4357" spans="1:26" ht="12.75" x14ac:dyDescent="0.35">
      <c r="A4357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4357" s="336" t="str">
        <f>IF(All_Opps[[#This Row],[WeekMod]]&lt;&gt;"",CONCATENATE(All_Opps[[#This Row],[Opp Year]],"-",TEXT(All_Opps[[#This Row],[WeekMod]],"00#")),"")</f>
        <v>2026-071</v>
      </c>
      <c r="C435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4357" s="336" t="str">
        <f>CONCATENATE(All_Opps[[#This Row],[Opp Year]],"-",TEXT(All_Opps[[#This Row],[Week]],"00#"))</f>
        <v>2026-071</v>
      </c>
      <c r="E4357" s="336">
        <f>IFERROR(VALUE(RIGHT(All_Opps[[#This Row],[Opportunity Name]],2)),"")</f>
        <v>2</v>
      </c>
      <c r="F4357" s="336">
        <f>IFERROR(("20"&amp;LEFT(All_Opps[[#This Row],[Opportunity Name]],2))*1,"")</f>
        <v>2026</v>
      </c>
      <c r="G4357" s="336" t="str">
        <f>MID(All_Opps[[#This Row],[Opportunity Name]],3,2)</f>
        <v>09</v>
      </c>
      <c r="H4357" s="336" t="str">
        <f>LEFT(All_Opps[[#This Row],[Opportunity Name]],7)</f>
        <v>2609 Pe</v>
      </c>
      <c r="I4357" s="336" t="str" cm="1">
        <f t="array" ref="I43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57" s="336" t="str">
        <f>YEAR(All_Opps[[#This Row],[Close_Date]])&amp;"-"&amp;TEXT(MONTH(All_Opps[[#This Row],[Close_Date]]),"00")</f>
        <v>2026-05</v>
      </c>
      <c r="K4357" s="337">
        <f>All_Opps[[#This Row],[Created Date2]]*1</f>
        <v>46140</v>
      </c>
      <c r="L4357" s="338">
        <f>YEAR(All_Opps[[#This Row],[Created_Date]])</f>
        <v>2026</v>
      </c>
      <c r="M4357" s="339">
        <f>WEEKNUM(All_Opps[[#This Row],[Created_Date]],16)</f>
        <v>18</v>
      </c>
      <c r="N4357" s="337">
        <f>All_Opps[[#This Row],[Close Date]]*1</f>
        <v>46147</v>
      </c>
      <c r="O4357" s="340">
        <f>YEAR(All_Opps[[#This Row],[Close_Date]])</f>
        <v>2026</v>
      </c>
      <c r="P4357" s="338">
        <f>MONTH(All_Opps[[#This Row],[Close Date]])</f>
        <v>5</v>
      </c>
      <c r="Q4357" s="336">
        <f>WEEKNUM(All_Opps[[#This Row],[Close Date]],1)</f>
        <v>19</v>
      </c>
      <c r="R4357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57" s="110" t="s">
        <v>9024</v>
      </c>
      <c r="T4357" s="110" t="s">
        <v>9025</v>
      </c>
      <c r="U4357" s="111">
        <v>46147</v>
      </c>
      <c r="V4357" s="380" t="s">
        <v>18</v>
      </c>
      <c r="W4357" s="346">
        <v>56186</v>
      </c>
      <c r="X4357" s="110" t="s">
        <v>11</v>
      </c>
      <c r="Y4357" s="110" t="s">
        <v>1285</v>
      </c>
      <c r="Z4357" s="111">
        <v>46140</v>
      </c>
    </row>
    <row r="4358" spans="1:26" ht="12.75" x14ac:dyDescent="0.35">
      <c r="A4358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4358" s="336" t="str">
        <f>IF(All_Opps[[#This Row],[WeekMod]]&lt;&gt;"",CONCATENATE(All_Opps[[#This Row],[Opp Year]],"-",TEXT(All_Opps[[#This Row],[WeekMod]],"00#")),"")</f>
        <v>2026-071</v>
      </c>
      <c r="C435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4358" s="336" t="str">
        <f>CONCATENATE(All_Opps[[#This Row],[Opp Year]],"-",TEXT(All_Opps[[#This Row],[Week]],"00#"))</f>
        <v>2026-071</v>
      </c>
      <c r="E4358" s="336">
        <f>IFERROR(VALUE(RIGHT(All_Opps[[#This Row],[Opportunity Name]],2)),"")</f>
        <v>2</v>
      </c>
      <c r="F4358" s="336">
        <f>IFERROR(("20"&amp;LEFT(All_Opps[[#This Row],[Opportunity Name]],2))*1,"")</f>
        <v>2026</v>
      </c>
      <c r="G4358" s="336" t="str">
        <f>MID(All_Opps[[#This Row],[Opportunity Name]],3,2)</f>
        <v>07</v>
      </c>
      <c r="H4358" s="336" t="str">
        <f>LEFT(All_Opps[[#This Row],[Opportunity Name]],7)</f>
        <v>2607 Wh</v>
      </c>
      <c r="I4358" s="336" t="str" cm="1">
        <f t="array" ref="I43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58" s="336" t="str">
        <f>YEAR(All_Opps[[#This Row],[Close_Date]])&amp;"-"&amp;TEXT(MONTH(All_Opps[[#This Row],[Close_Date]]),"00")</f>
        <v>2026-05</v>
      </c>
      <c r="K4358" s="337">
        <f>All_Opps[[#This Row],[Created Date2]]*1</f>
        <v>46140</v>
      </c>
      <c r="L4358" s="338">
        <f>YEAR(All_Opps[[#This Row],[Created_Date]])</f>
        <v>2026</v>
      </c>
      <c r="M4358" s="339">
        <f>WEEKNUM(All_Opps[[#This Row],[Created_Date]],16)</f>
        <v>18</v>
      </c>
      <c r="N4358" s="337">
        <f>All_Opps[[#This Row],[Close Date]]*1</f>
        <v>46147</v>
      </c>
      <c r="O4358" s="340">
        <f>YEAR(All_Opps[[#This Row],[Close_Date]])</f>
        <v>2026</v>
      </c>
      <c r="P4358" s="338">
        <f>MONTH(All_Opps[[#This Row],[Close Date]])</f>
        <v>5</v>
      </c>
      <c r="Q4358" s="336">
        <f>WEEKNUM(All_Opps[[#This Row],[Close Date]],1)</f>
        <v>19</v>
      </c>
      <c r="R4358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58" s="110" t="s">
        <v>9026</v>
      </c>
      <c r="T4358" s="110" t="s">
        <v>9027</v>
      </c>
      <c r="U4358" s="111">
        <v>46147</v>
      </c>
      <c r="V4358" s="380" t="s">
        <v>18</v>
      </c>
      <c r="W4358" s="346">
        <v>52954</v>
      </c>
      <c r="X4358" s="110" t="s">
        <v>161</v>
      </c>
      <c r="Y4358" s="110" t="s">
        <v>1285</v>
      </c>
      <c r="Z4358" s="111">
        <v>46140</v>
      </c>
    </row>
    <row r="4359" spans="1:26" ht="12.75" x14ac:dyDescent="0.35">
      <c r="A4359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70</v>
      </c>
      <c r="B4359" s="336" t="str">
        <f>IF(All_Opps[[#This Row],[WeekMod]]&lt;&gt;"",CONCATENATE(All_Opps[[#This Row],[Opp Year]],"-",TEXT(All_Opps[[#This Row],[WeekMod]],"00#")),"")</f>
        <v>2026-070</v>
      </c>
      <c r="C435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70</v>
      </c>
      <c r="D4359" s="336" t="str">
        <f>CONCATENATE(All_Opps[[#This Row],[Opp Year]],"-",TEXT(All_Opps[[#This Row],[Week]],"00#"))</f>
        <v>2026-070</v>
      </c>
      <c r="E4359" s="336">
        <f>IFERROR(VALUE(RIGHT(All_Opps[[#This Row],[Opportunity Name]],2)),"")</f>
        <v>2</v>
      </c>
      <c r="F4359" s="336">
        <f>IFERROR(("20"&amp;LEFT(All_Opps[[#This Row],[Opportunity Name]],2))*1,"")</f>
        <v>2026</v>
      </c>
      <c r="G4359" s="336" t="str">
        <f>MID(All_Opps[[#This Row],[Opportunity Name]],3,2)</f>
        <v>09</v>
      </c>
      <c r="H4359" s="336" t="str">
        <f>LEFT(All_Opps[[#This Row],[Opportunity Name]],7)</f>
        <v>2609 Vo</v>
      </c>
      <c r="I4359" s="336" t="str" cm="1">
        <f t="array" ref="I43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59" s="336" t="str">
        <f>YEAR(All_Opps[[#This Row],[Close_Date]])&amp;"-"&amp;TEXT(MONTH(All_Opps[[#This Row],[Close_Date]]),"00")</f>
        <v>2026-04</v>
      </c>
      <c r="K4359" s="337">
        <f>All_Opps[[#This Row],[Created Date2]]*1</f>
        <v>46127</v>
      </c>
      <c r="L4359" s="338">
        <f>YEAR(All_Opps[[#This Row],[Created_Date]])</f>
        <v>2026</v>
      </c>
      <c r="M4359" s="339">
        <f>WEEKNUM(All_Opps[[#This Row],[Created_Date]],16)</f>
        <v>16</v>
      </c>
      <c r="N4359" s="337">
        <f>All_Opps[[#This Row],[Close Date]]*1</f>
        <v>46140</v>
      </c>
      <c r="O4359" s="340">
        <f>YEAR(All_Opps[[#This Row],[Close_Date]])</f>
        <v>2026</v>
      </c>
      <c r="P4359" s="338">
        <f>MONTH(All_Opps[[#This Row],[Close Date]])</f>
        <v>4</v>
      </c>
      <c r="Q4359" s="336">
        <f>WEEKNUM(All_Opps[[#This Row],[Close Date]],1)</f>
        <v>18</v>
      </c>
      <c r="R4359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59" s="110" t="s">
        <v>9028</v>
      </c>
      <c r="T4359" s="110" t="s">
        <v>9029</v>
      </c>
      <c r="U4359" s="111">
        <v>46140</v>
      </c>
      <c r="V4359" s="380" t="s">
        <v>18</v>
      </c>
      <c r="W4359" s="346">
        <v>21030</v>
      </c>
      <c r="X4359" s="110" t="s">
        <v>26</v>
      </c>
      <c r="Y4359" s="110" t="s">
        <v>1285</v>
      </c>
      <c r="Z4359" s="111">
        <v>46127</v>
      </c>
    </row>
    <row r="4360" spans="1:26" ht="12.75" x14ac:dyDescent="0.35">
      <c r="A436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4360" s="336" t="str">
        <f>IF(All_Opps[[#This Row],[WeekMod]]&lt;&gt;"",CONCATENATE(All_Opps[[#This Row],[Opp Year]],"-",TEXT(All_Opps[[#This Row],[WeekMod]],"00#")),"")</f>
        <v>2027-021</v>
      </c>
      <c r="C436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4360" s="336" t="str">
        <f>CONCATENATE(All_Opps[[#This Row],[Opp Year]],"-",TEXT(All_Opps[[#This Row],[Week]],"00#"))</f>
        <v>2027-021</v>
      </c>
      <c r="E4360" s="336">
        <f>IFERROR(VALUE(RIGHT(All_Opps[[#This Row],[Opportunity Name]],2)),"")</f>
        <v>1</v>
      </c>
      <c r="F4360" s="336">
        <f>IFERROR(("20"&amp;LEFT(All_Opps[[#This Row],[Opportunity Name]],2))*1,"")</f>
        <v>2027</v>
      </c>
      <c r="G4360" s="336" t="str">
        <f>MID(All_Opps[[#This Row],[Opportunity Name]],3,2)</f>
        <v>01</v>
      </c>
      <c r="H4360" s="336" t="str">
        <f>LEFT(All_Opps[[#This Row],[Opportunity Name]],7)</f>
        <v>2701-01</v>
      </c>
      <c r="I4360" s="336" t="str" cm="1">
        <f t="array" ref="I43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60" s="336" t="str">
        <f>YEAR(All_Opps[[#This Row],[Close_Date]])&amp;"-"&amp;TEXT(MONTH(All_Opps[[#This Row],[Close_Date]]),"00")</f>
        <v>2026-05</v>
      </c>
      <c r="K4360" s="337">
        <f>All_Opps[[#This Row],[Created Date2]]*1</f>
        <v>46158</v>
      </c>
      <c r="L4360" s="338">
        <f>YEAR(All_Opps[[#This Row],[Created_Date]])</f>
        <v>2026</v>
      </c>
      <c r="M4360" s="339">
        <f>WEEKNUM(All_Opps[[#This Row],[Created_Date]],16)</f>
        <v>21</v>
      </c>
      <c r="N4360" s="337">
        <f>All_Opps[[#This Row],[Close Date]]*1</f>
        <v>46163</v>
      </c>
      <c r="O4360" s="340">
        <f>YEAR(All_Opps[[#This Row],[Close_Date]])</f>
        <v>2026</v>
      </c>
      <c r="P4360" s="338">
        <f>MONTH(All_Opps[[#This Row],[Close Date]])</f>
        <v>5</v>
      </c>
      <c r="Q4360" s="336">
        <f>WEEKNUM(All_Opps[[#This Row],[Close Date]],1)</f>
        <v>21</v>
      </c>
      <c r="R4360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230</v>
      </c>
      <c r="S4360" s="110" t="s">
        <v>9030</v>
      </c>
      <c r="T4360" s="110" t="s">
        <v>9031</v>
      </c>
      <c r="U4360" s="111">
        <v>46163</v>
      </c>
      <c r="V4360" s="380" t="s">
        <v>19</v>
      </c>
      <c r="W4360" s="346">
        <v>23918</v>
      </c>
      <c r="X4360" s="110" t="s">
        <v>6</v>
      </c>
      <c r="Y4360" s="110" t="s">
        <v>328</v>
      </c>
      <c r="Z4360" s="111">
        <v>46158</v>
      </c>
    </row>
    <row r="4361" spans="1:26" ht="12.75" x14ac:dyDescent="0.35">
      <c r="A436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4361" s="336" t="str">
        <f>IF(All_Opps[[#This Row],[WeekMod]]&lt;&gt;"",CONCATENATE(All_Opps[[#This Row],[Opp Year]],"-",TEXT(All_Opps[[#This Row],[WeekMod]],"00#")),"")</f>
        <v>2026-069</v>
      </c>
      <c r="C436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4361" s="336" t="str">
        <f>CONCATENATE(All_Opps[[#This Row],[Opp Year]],"-",TEXT(All_Opps[[#This Row],[Week]],"00#"))</f>
        <v>2026-069</v>
      </c>
      <c r="E4361" s="336">
        <f>IFERROR(VALUE(RIGHT(All_Opps[[#This Row],[Opportunity Name]],2)),"")</f>
        <v>2</v>
      </c>
      <c r="F4361" s="336">
        <f>IFERROR(("20"&amp;LEFT(All_Opps[[#This Row],[Opportunity Name]],2))*1,"")</f>
        <v>2026</v>
      </c>
      <c r="G4361" s="336" t="str">
        <f>MID(All_Opps[[#This Row],[Opportunity Name]],3,2)</f>
        <v>09</v>
      </c>
      <c r="H4361" s="336" t="str">
        <f>LEFT(All_Opps[[#This Row],[Opportunity Name]],7)</f>
        <v>2609 La</v>
      </c>
      <c r="I4361" s="336" t="str" cm="1">
        <f t="array" ref="I43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61" s="336" t="str">
        <f>YEAR(All_Opps[[#This Row],[Close_Date]])&amp;"-"&amp;TEXT(MONTH(All_Opps[[#This Row],[Close_Date]]),"00")</f>
        <v>2026-04</v>
      </c>
      <c r="K4361" s="337">
        <f>All_Opps[[#This Row],[Created Date2]]*1</f>
        <v>46122</v>
      </c>
      <c r="L4361" s="338">
        <f>YEAR(All_Opps[[#This Row],[Created_Date]])</f>
        <v>2026</v>
      </c>
      <c r="M4361" s="339">
        <f>WEEKNUM(All_Opps[[#This Row],[Created_Date]],16)</f>
        <v>15</v>
      </c>
      <c r="N4361" s="337">
        <f>All_Opps[[#This Row],[Close Date]]*1</f>
        <v>46134</v>
      </c>
      <c r="O4361" s="340">
        <f>YEAR(All_Opps[[#This Row],[Close_Date]])</f>
        <v>2026</v>
      </c>
      <c r="P4361" s="338">
        <f>MONTH(All_Opps[[#This Row],[Close Date]])</f>
        <v>4</v>
      </c>
      <c r="Q4361" s="336">
        <f>WEEKNUM(All_Opps[[#This Row],[Close Date]],1)</f>
        <v>17</v>
      </c>
      <c r="R4361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61" s="110" t="s">
        <v>9032</v>
      </c>
      <c r="T4361" s="110" t="s">
        <v>9033</v>
      </c>
      <c r="U4361" s="111">
        <v>46134</v>
      </c>
      <c r="V4361" s="380" t="s">
        <v>18</v>
      </c>
      <c r="W4361" s="346">
        <v>31637</v>
      </c>
      <c r="X4361" s="110" t="s">
        <v>13</v>
      </c>
      <c r="Y4361" s="110" t="s">
        <v>7108</v>
      </c>
      <c r="Z4361" s="111">
        <v>46122</v>
      </c>
    </row>
    <row r="4362" spans="1:26" ht="12.75" x14ac:dyDescent="0.35">
      <c r="A436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4362" s="336" t="str">
        <f>IF(All_Opps[[#This Row],[WeekMod]]&lt;&gt;"",CONCATENATE(All_Opps[[#This Row],[Opp Year]],"-",TEXT(All_Opps[[#This Row],[WeekMod]],"00#")),"")</f>
        <v>2026-075</v>
      </c>
      <c r="C436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4362" s="336" t="str">
        <f>CONCATENATE(All_Opps[[#This Row],[Opp Year]],"-",TEXT(All_Opps[[#This Row],[Week]],"00#"))</f>
        <v>2026-075</v>
      </c>
      <c r="E4362" s="336">
        <f>IFERROR(VALUE(RIGHT(All_Opps[[#This Row],[Opportunity Name]],2)),"")</f>
        <v>1</v>
      </c>
      <c r="F4362" s="336">
        <f>IFERROR(("20"&amp;LEFT(All_Opps[[#This Row],[Opportunity Name]],2))*1,"")</f>
        <v>2026</v>
      </c>
      <c r="G4362" s="336" t="str">
        <f>MID(All_Opps[[#This Row],[Opportunity Name]],3,2)</f>
        <v>12</v>
      </c>
      <c r="H4362" s="336" t="str">
        <f>LEFT(All_Opps[[#This Row],[Opportunity Name]],7)</f>
        <v>2612-11</v>
      </c>
      <c r="I4362" s="336" t="str" cm="1">
        <f t="array" ref="I43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62" s="336" t="str">
        <f>YEAR(All_Opps[[#This Row],[Close_Date]])&amp;"-"&amp;TEXT(MONTH(All_Opps[[#This Row],[Close_Date]]),"00")</f>
        <v>2026-06</v>
      </c>
      <c r="K4362" s="337">
        <f>All_Opps[[#This Row],[Created Date2]]*1</f>
        <v>46174</v>
      </c>
      <c r="L4362" s="338">
        <f>YEAR(All_Opps[[#This Row],[Created_Date]])</f>
        <v>2026</v>
      </c>
      <c r="M4362" s="339">
        <f>WEEKNUM(All_Opps[[#This Row],[Created_Date]],16)</f>
        <v>23</v>
      </c>
      <c r="N4362" s="337">
        <f>All_Opps[[#This Row],[Close Date]]*1</f>
        <v>46175</v>
      </c>
      <c r="O4362" s="340">
        <f>YEAR(All_Opps[[#This Row],[Close_Date]])</f>
        <v>2026</v>
      </c>
      <c r="P4362" s="338">
        <f>MONTH(All_Opps[[#This Row],[Close Date]])</f>
        <v>6</v>
      </c>
      <c r="Q4362" s="336">
        <f>WEEKNUM(All_Opps[[#This Row],[Close Date]],1)</f>
        <v>23</v>
      </c>
      <c r="R4362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183</v>
      </c>
      <c r="S4362" s="110" t="s">
        <v>9034</v>
      </c>
      <c r="T4362" s="110" t="s">
        <v>9035</v>
      </c>
      <c r="U4362" s="111">
        <v>46175</v>
      </c>
      <c r="V4362" s="380" t="s">
        <v>19</v>
      </c>
      <c r="W4362" s="346">
        <v>59920</v>
      </c>
      <c r="X4362" s="110" t="s">
        <v>15</v>
      </c>
      <c r="Y4362" s="110" t="s">
        <v>7108</v>
      </c>
      <c r="Z4362" s="111">
        <v>46174</v>
      </c>
    </row>
    <row r="4363" spans="1:26" ht="12.75" x14ac:dyDescent="0.35">
      <c r="A4363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16</v>
      </c>
      <c r="B4363" s="336" t="str">
        <f>IF(All_Opps[[#This Row],[WeekMod]]&lt;&gt;"",CONCATENATE(All_Opps[[#This Row],[Opp Year]],"-",TEXT(All_Opps[[#This Row],[WeekMod]],"00#")),"")</f>
        <v>2027-016</v>
      </c>
      <c r="C436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16</v>
      </c>
      <c r="D4363" s="336" t="str">
        <f>CONCATENATE(All_Opps[[#This Row],[Opp Year]],"-",TEXT(All_Opps[[#This Row],[Week]],"00#"))</f>
        <v>2027-016</v>
      </c>
      <c r="E4363" s="336">
        <f>IFERROR(VALUE(RIGHT(All_Opps[[#This Row],[Opportunity Name]],2)),"")</f>
        <v>2</v>
      </c>
      <c r="F4363" s="336">
        <f>IFERROR(("20"&amp;LEFT(All_Opps[[#This Row],[Opportunity Name]],2))*1,"")</f>
        <v>2027</v>
      </c>
      <c r="G4363" s="336" t="str">
        <f>MID(All_Opps[[#This Row],[Opportunity Name]],3,2)</f>
        <v>01</v>
      </c>
      <c r="H4363" s="336" t="str">
        <f>LEFT(All_Opps[[#This Row],[Opportunity Name]],7)</f>
        <v>2701-10</v>
      </c>
      <c r="I4363" s="336" t="str" cm="1">
        <f t="array" ref="I43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63" s="336" t="str">
        <f>YEAR(All_Opps[[#This Row],[Close_Date]])&amp;"-"&amp;TEXT(MONTH(All_Opps[[#This Row],[Close_Date]]),"00")</f>
        <v>2026-04</v>
      </c>
      <c r="K4363" s="337">
        <f>All_Opps[[#This Row],[Created Date2]]*1</f>
        <v>46115</v>
      </c>
      <c r="L4363" s="338">
        <f>YEAR(All_Opps[[#This Row],[Created_Date]])</f>
        <v>2026</v>
      </c>
      <c r="M4363" s="339">
        <f>WEEKNUM(All_Opps[[#This Row],[Created_Date]],16)</f>
        <v>14</v>
      </c>
      <c r="N4363" s="337">
        <f>All_Opps[[#This Row],[Close Date]]*1</f>
        <v>46130</v>
      </c>
      <c r="O4363" s="340">
        <f>YEAR(All_Opps[[#This Row],[Close_Date]])</f>
        <v>2026</v>
      </c>
      <c r="P4363" s="338">
        <f>MONTH(All_Opps[[#This Row],[Close Date]])</f>
        <v>4</v>
      </c>
      <c r="Q4363" s="336">
        <f>WEEKNUM(All_Opps[[#This Row],[Close Date]],1)</f>
        <v>16</v>
      </c>
      <c r="R4363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273</v>
      </c>
      <c r="S4363" s="110" t="s">
        <v>9036</v>
      </c>
      <c r="T4363" s="110" t="s">
        <v>9037</v>
      </c>
      <c r="U4363" s="111">
        <v>46130</v>
      </c>
      <c r="V4363" s="380" t="s">
        <v>19</v>
      </c>
      <c r="W4363" s="346">
        <v>94910</v>
      </c>
      <c r="X4363" s="110" t="s">
        <v>13</v>
      </c>
      <c r="Y4363" s="110" t="s">
        <v>328</v>
      </c>
      <c r="Z4363" s="111">
        <v>46115</v>
      </c>
    </row>
    <row r="4364" spans="1:26" ht="12.75" x14ac:dyDescent="0.35">
      <c r="A436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4364" s="336" t="str">
        <f>IF(All_Opps[[#This Row],[WeekMod]]&lt;&gt;"",CONCATENATE(All_Opps[[#This Row],[Opp Year]],"-",TEXT(All_Opps[[#This Row],[WeekMod]],"00#")),"")</f>
        <v>2026-075</v>
      </c>
      <c r="C436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4364" s="336" t="str">
        <f>CONCATENATE(All_Opps[[#This Row],[Opp Year]],"-",TEXT(All_Opps[[#This Row],[Week]],"00#"))</f>
        <v>2026-075</v>
      </c>
      <c r="E4364" s="336">
        <f>IFERROR(VALUE(RIGHT(All_Opps[[#This Row],[Opportunity Name]],2)),"")</f>
        <v>2</v>
      </c>
      <c r="F4364" s="336">
        <f>IFERROR(("20"&amp;LEFT(All_Opps[[#This Row],[Opportunity Name]],2))*1,"")</f>
        <v>2026</v>
      </c>
      <c r="G4364" s="336" t="str">
        <f>MID(All_Opps[[#This Row],[Opportunity Name]],3,2)</f>
        <v>09</v>
      </c>
      <c r="H4364" s="336" t="str">
        <f>LEFT(All_Opps[[#This Row],[Opportunity Name]],7)</f>
        <v>2609 Wi</v>
      </c>
      <c r="I4364" s="336" t="str" cm="1">
        <f t="array" ref="I43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64" s="336" t="str">
        <f>YEAR(All_Opps[[#This Row],[Close_Date]])&amp;"-"&amp;TEXT(MONTH(All_Opps[[#This Row],[Close_Date]]),"00")</f>
        <v>2026-06</v>
      </c>
      <c r="K4364" s="337">
        <f>All_Opps[[#This Row],[Created Date2]]*1</f>
        <v>46140</v>
      </c>
      <c r="L4364" s="338">
        <f>YEAR(All_Opps[[#This Row],[Created_Date]])</f>
        <v>2026</v>
      </c>
      <c r="M4364" s="339">
        <f>WEEKNUM(All_Opps[[#This Row],[Created_Date]],16)</f>
        <v>18</v>
      </c>
      <c r="N4364" s="337">
        <f>All_Opps[[#This Row],[Close Date]]*1</f>
        <v>46175</v>
      </c>
      <c r="O4364" s="340">
        <f>YEAR(All_Opps[[#This Row],[Close_Date]])</f>
        <v>2026</v>
      </c>
      <c r="P4364" s="338">
        <f>MONTH(All_Opps[[#This Row],[Close Date]])</f>
        <v>6</v>
      </c>
      <c r="Q4364" s="336">
        <f>WEEKNUM(All_Opps[[#This Row],[Close Date]],1)</f>
        <v>23</v>
      </c>
      <c r="R4364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64" s="110" t="s">
        <v>9038</v>
      </c>
      <c r="T4364" s="110" t="s">
        <v>9039</v>
      </c>
      <c r="U4364" s="111">
        <v>46175</v>
      </c>
      <c r="V4364" s="380" t="s">
        <v>18</v>
      </c>
      <c r="W4364" s="346">
        <v>13145</v>
      </c>
      <c r="X4364" s="110" t="s">
        <v>15</v>
      </c>
      <c r="Y4364" s="110" t="s">
        <v>328</v>
      </c>
      <c r="Z4364" s="111">
        <v>46140</v>
      </c>
    </row>
    <row r="4365" spans="1:26" ht="12.75" x14ac:dyDescent="0.35">
      <c r="A436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4365" s="336" t="str">
        <f>IF(All_Opps[[#This Row],[WeekMod]]&lt;&gt;"",CONCATENATE(All_Opps[[#This Row],[Opp Year]],"-",TEXT(All_Opps[[#This Row],[WeekMod]],"00#")),"")</f>
        <v>2026-076</v>
      </c>
      <c r="C436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4365" s="336" t="str">
        <f>CONCATENATE(All_Opps[[#This Row],[Opp Year]],"-",TEXT(All_Opps[[#This Row],[Week]],"00#"))</f>
        <v>2026-076</v>
      </c>
      <c r="E4365" s="336">
        <f>IFERROR(VALUE(RIGHT(All_Opps[[#This Row],[Opportunity Name]],2)),"")</f>
        <v>4</v>
      </c>
      <c r="F4365" s="336">
        <f>IFERROR(("20"&amp;LEFT(All_Opps[[#This Row],[Opportunity Name]],2))*1,"")</f>
        <v>2026</v>
      </c>
      <c r="G4365" s="336" t="str">
        <f>MID(All_Opps[[#This Row],[Opportunity Name]],3,2)</f>
        <v>08</v>
      </c>
      <c r="H4365" s="336" t="str">
        <f>LEFT(All_Opps[[#This Row],[Opportunity Name]],7)</f>
        <v>2608-25</v>
      </c>
      <c r="I4365" s="336" t="str" cm="1">
        <f t="array" ref="I43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65" s="336" t="str">
        <f>YEAR(All_Opps[[#This Row],[Close_Date]])&amp;"-"&amp;TEXT(MONTH(All_Opps[[#This Row],[Close_Date]]),"00")</f>
        <v>2026-06</v>
      </c>
      <c r="K4365" s="337">
        <f>All_Opps[[#This Row],[Created Date2]]*1</f>
        <v>46171</v>
      </c>
      <c r="L4365" s="338">
        <f>YEAR(All_Opps[[#This Row],[Created_Date]])</f>
        <v>2026</v>
      </c>
      <c r="M4365" s="339">
        <f>WEEKNUM(All_Opps[[#This Row],[Created_Date]],16)</f>
        <v>22</v>
      </c>
      <c r="N4365" s="337">
        <f>All_Opps[[#This Row],[Close Date]]*1</f>
        <v>46186</v>
      </c>
      <c r="O4365" s="340">
        <f>YEAR(All_Opps[[#This Row],[Close_Date]])</f>
        <v>2026</v>
      </c>
      <c r="P4365" s="338">
        <f>MONTH(All_Opps[[#This Row],[Close Date]])</f>
        <v>6</v>
      </c>
      <c r="Q4365" s="336">
        <f>WEEKNUM(All_Opps[[#This Row],[Close Date]],1)</f>
        <v>24</v>
      </c>
      <c r="R4365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64</v>
      </c>
      <c r="S4365" s="110" t="s">
        <v>9040</v>
      </c>
      <c r="T4365" s="110" t="s">
        <v>9041</v>
      </c>
      <c r="U4365" s="111">
        <v>46186</v>
      </c>
      <c r="V4365" s="380" t="s">
        <v>19</v>
      </c>
      <c r="W4365" s="346">
        <v>43286</v>
      </c>
      <c r="X4365" s="110" t="s">
        <v>15</v>
      </c>
      <c r="Y4365" s="110" t="s">
        <v>1285</v>
      </c>
      <c r="Z4365" s="111">
        <v>46171</v>
      </c>
    </row>
    <row r="4366" spans="1:26" ht="12.75" x14ac:dyDescent="0.35">
      <c r="A4366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4366" s="336" t="str">
        <f>IF(All_Opps[[#This Row],[WeekMod]]&lt;&gt;"",CONCATENATE(All_Opps[[#This Row],[Opp Year]],"-",TEXT(All_Opps[[#This Row],[WeekMod]],"00#")),"")</f>
        <v>2026-075</v>
      </c>
      <c r="C436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4366" s="336" t="str">
        <f>CONCATENATE(All_Opps[[#This Row],[Opp Year]],"-",TEXT(All_Opps[[#This Row],[Week]],"00#"))</f>
        <v>2026-075</v>
      </c>
      <c r="E4366" s="336" t="str">
        <f>IFERROR(VALUE(RIGHT(All_Opps[[#This Row],[Opportunity Name]],2)),"")</f>
        <v/>
      </c>
      <c r="F4366" s="336">
        <f>IFERROR(("20"&amp;LEFT(All_Opps[[#This Row],[Opportunity Name]],2))*1,"")</f>
        <v>2026</v>
      </c>
      <c r="G4366" s="336" t="str">
        <f>MID(All_Opps[[#This Row],[Opportunity Name]],3,2)</f>
        <v>08</v>
      </c>
      <c r="H4366" s="336" t="str">
        <f>LEFT(All_Opps[[#This Row],[Opportunity Name]],7)</f>
        <v>2608 An</v>
      </c>
      <c r="I4366" s="336" t="str" cm="1">
        <f t="array" ref="I43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66" s="336" t="str">
        <f>YEAR(All_Opps[[#This Row],[Close_Date]])&amp;"-"&amp;TEXT(MONTH(All_Opps[[#This Row],[Close_Date]]),"00")</f>
        <v>2026-05</v>
      </c>
      <c r="K4366" s="337">
        <f>All_Opps[[#This Row],[Created Date2]]*1</f>
        <v>46163</v>
      </c>
      <c r="L4366" s="338">
        <f>YEAR(All_Opps[[#This Row],[Created_Date]])</f>
        <v>2026</v>
      </c>
      <c r="M4366" s="339">
        <f>WEEKNUM(All_Opps[[#This Row],[Created_Date]],16)</f>
        <v>21</v>
      </c>
      <c r="N4366" s="337">
        <f>All_Opps[[#This Row],[Close Date]]*1</f>
        <v>46173</v>
      </c>
      <c r="O4366" s="340">
        <f>YEAR(All_Opps[[#This Row],[Close_Date]])</f>
        <v>2026</v>
      </c>
      <c r="P4366" s="338">
        <f>MONTH(All_Opps[[#This Row],[Close Date]])</f>
        <v>5</v>
      </c>
      <c r="Q4366" s="336">
        <f>WEEKNUM(All_Opps[[#This Row],[Close Date]],1)</f>
        <v>23</v>
      </c>
      <c r="R4366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66" s="110" t="s">
        <v>9042</v>
      </c>
      <c r="T4366" s="110" t="s">
        <v>9043</v>
      </c>
      <c r="U4366" s="111">
        <v>46173</v>
      </c>
      <c r="V4366" s="380" t="s">
        <v>18</v>
      </c>
      <c r="W4366" s="346">
        <v>34397</v>
      </c>
      <c r="X4366" s="110" t="s">
        <v>15</v>
      </c>
      <c r="Y4366" s="110" t="s">
        <v>1285</v>
      </c>
      <c r="Z4366" s="111">
        <v>46163</v>
      </c>
    </row>
    <row r="4367" spans="1:26" ht="12.75" x14ac:dyDescent="0.35">
      <c r="A4367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4367" s="336" t="str">
        <f>IF(All_Opps[[#This Row],[WeekMod]]&lt;&gt;"",CONCATENATE(All_Opps[[#This Row],[Opp Year]],"-",TEXT(All_Opps[[#This Row],[WeekMod]],"00#")),"")</f>
        <v>2026-074</v>
      </c>
      <c r="C436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4367" s="336" t="str">
        <f>CONCATENATE(All_Opps[[#This Row],[Opp Year]],"-",TEXT(All_Opps[[#This Row],[Week]],"00#"))</f>
        <v>2026-074</v>
      </c>
      <c r="E4367" s="336">
        <f>IFERROR(VALUE(RIGHT(All_Opps[[#This Row],[Opportunity Name]],2)),"")</f>
        <v>8</v>
      </c>
      <c r="F4367" s="336">
        <f>IFERROR(("20"&amp;LEFT(All_Opps[[#This Row],[Opportunity Name]],2))*1,"")</f>
        <v>2026</v>
      </c>
      <c r="G4367" s="336" t="str">
        <f>MID(All_Opps[[#This Row],[Opportunity Name]],3,2)</f>
        <v>12</v>
      </c>
      <c r="H4367" s="336" t="str">
        <f>LEFT(All_Opps[[#This Row],[Opportunity Name]],7)</f>
        <v>2612 Qu</v>
      </c>
      <c r="I4367" s="336" t="str" cm="1">
        <f t="array" ref="I43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67" s="336" t="str">
        <f>YEAR(All_Opps[[#This Row],[Close_Date]])&amp;"-"&amp;TEXT(MONTH(All_Opps[[#This Row],[Close_Date]]),"00")</f>
        <v>2026-05</v>
      </c>
      <c r="K4367" s="337">
        <f>All_Opps[[#This Row],[Created Date2]]*1</f>
        <v>46161</v>
      </c>
      <c r="L4367" s="338">
        <f>YEAR(All_Opps[[#This Row],[Created_Date]])</f>
        <v>2026</v>
      </c>
      <c r="M4367" s="339">
        <f>WEEKNUM(All_Opps[[#This Row],[Created_Date]],16)</f>
        <v>21</v>
      </c>
      <c r="N4367" s="337">
        <f>All_Opps[[#This Row],[Close Date]]*1</f>
        <v>46170</v>
      </c>
      <c r="O4367" s="340">
        <f>YEAR(All_Opps[[#This Row],[Close_Date]])</f>
        <v>2026</v>
      </c>
      <c r="P4367" s="338">
        <f>MONTH(All_Opps[[#This Row],[Close Date]])</f>
        <v>5</v>
      </c>
      <c r="Q4367" s="336">
        <f>WEEKNUM(All_Opps[[#This Row],[Close Date]],1)</f>
        <v>22</v>
      </c>
      <c r="R4367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67" s="110" t="s">
        <v>9044</v>
      </c>
      <c r="T4367" s="110" t="s">
        <v>9045</v>
      </c>
      <c r="U4367" s="111">
        <v>46170</v>
      </c>
      <c r="V4367" s="380" t="s">
        <v>18</v>
      </c>
      <c r="W4367" s="346">
        <v>232900</v>
      </c>
      <c r="X4367" s="110" t="s">
        <v>5</v>
      </c>
      <c r="Y4367" s="110" t="s">
        <v>328</v>
      </c>
      <c r="Z4367" s="111">
        <v>46161</v>
      </c>
    </row>
    <row r="4368" spans="1:26" ht="12.75" x14ac:dyDescent="0.35">
      <c r="A4368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4368" s="336" t="str">
        <f>IF(All_Opps[[#This Row],[WeekMod]]&lt;&gt;"",CONCATENATE(All_Opps[[#This Row],[Opp Year]],"-",TEXT(All_Opps[[#This Row],[WeekMod]],"00#")),"")</f>
        <v>2026-071</v>
      </c>
      <c r="C436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4368" s="336" t="str">
        <f>CONCATENATE(All_Opps[[#This Row],[Opp Year]],"-",TEXT(All_Opps[[#This Row],[Week]],"00#"))</f>
        <v>2026-071</v>
      </c>
      <c r="E4368" s="336">
        <f>IFERROR(VALUE(RIGHT(All_Opps[[#This Row],[Opportunity Name]],2)),"")</f>
        <v>2</v>
      </c>
      <c r="F4368" s="336">
        <f>IFERROR(("20"&amp;LEFT(All_Opps[[#This Row],[Opportunity Name]],2))*1,"")</f>
        <v>2026</v>
      </c>
      <c r="G4368" s="336" t="str">
        <f>MID(All_Opps[[#This Row],[Opportunity Name]],3,2)</f>
        <v>08</v>
      </c>
      <c r="H4368" s="336" t="str">
        <f>LEFT(All_Opps[[#This Row],[Opportunity Name]],7)</f>
        <v>2608-26</v>
      </c>
      <c r="I4368" s="336" t="str" cm="1">
        <f t="array" ref="I43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68" s="336" t="str">
        <f>YEAR(All_Opps[[#This Row],[Close_Date]])&amp;"-"&amp;TEXT(MONTH(All_Opps[[#This Row],[Close_Date]]),"00")</f>
        <v>2026-05</v>
      </c>
      <c r="K4368" s="337">
        <f>All_Opps[[#This Row],[Created Date2]]*1</f>
        <v>46144</v>
      </c>
      <c r="L4368" s="338">
        <f>YEAR(All_Opps[[#This Row],[Created_Date]])</f>
        <v>2026</v>
      </c>
      <c r="M4368" s="339">
        <f>WEEKNUM(All_Opps[[#This Row],[Created_Date]],16)</f>
        <v>19</v>
      </c>
      <c r="N4368" s="337">
        <f>All_Opps[[#This Row],[Close Date]]*1</f>
        <v>46147</v>
      </c>
      <c r="O4368" s="340">
        <f>YEAR(All_Opps[[#This Row],[Close_Date]])</f>
        <v>2026</v>
      </c>
      <c r="P4368" s="338">
        <f>MONTH(All_Opps[[#This Row],[Close Date]])</f>
        <v>5</v>
      </c>
      <c r="Q4368" s="336">
        <f>WEEKNUM(All_Opps[[#This Row],[Close Date]],1)</f>
        <v>19</v>
      </c>
      <c r="R4368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91</v>
      </c>
      <c r="S4368" s="110" t="s">
        <v>9046</v>
      </c>
      <c r="T4368" s="110" t="s">
        <v>9047</v>
      </c>
      <c r="U4368" s="111">
        <v>46147</v>
      </c>
      <c r="V4368" s="380" t="s">
        <v>19</v>
      </c>
      <c r="W4368" s="346">
        <v>67522</v>
      </c>
      <c r="X4368" s="110" t="s">
        <v>6</v>
      </c>
      <c r="Y4368" s="110" t="s">
        <v>1285</v>
      </c>
      <c r="Z4368" s="111">
        <v>46144</v>
      </c>
    </row>
    <row r="4369" spans="1:26" ht="12.75" x14ac:dyDescent="0.35">
      <c r="A4369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4369" s="336" t="str">
        <f>IF(All_Opps[[#This Row],[WeekMod]]&lt;&gt;"",CONCATENATE(All_Opps[[#This Row],[Opp Year]],"-",TEXT(All_Opps[[#This Row],[WeekMod]],"00#")),"")</f>
        <v>2027-024</v>
      </c>
      <c r="C436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4369" s="336" t="str">
        <f>CONCATENATE(All_Opps[[#This Row],[Opp Year]],"-",TEXT(All_Opps[[#This Row],[Week]],"00#"))</f>
        <v>2027-024</v>
      </c>
      <c r="E4369" s="336">
        <f>IFERROR(VALUE(RIGHT(All_Opps[[#This Row],[Opportunity Name]],2)),"")</f>
        <v>2</v>
      </c>
      <c r="F4369" s="336">
        <f>IFERROR(("20"&amp;LEFT(All_Opps[[#This Row],[Opportunity Name]],2))*1,"")</f>
        <v>2027</v>
      </c>
      <c r="G4369" s="336" t="str">
        <f>MID(All_Opps[[#This Row],[Opportunity Name]],3,2)</f>
        <v>01</v>
      </c>
      <c r="H4369" s="336" t="str">
        <f>LEFT(All_Opps[[#This Row],[Opportunity Name]],7)</f>
        <v>2701-10</v>
      </c>
      <c r="I4369" s="336" t="str" cm="1">
        <f t="array" ref="I43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69" s="336" t="str">
        <f>YEAR(All_Opps[[#This Row],[Close_Date]])&amp;"-"&amp;TEXT(MONTH(All_Opps[[#This Row],[Close_Date]]),"00")</f>
        <v>2026-06</v>
      </c>
      <c r="K4369" s="337">
        <f>All_Opps[[#This Row],[Created Date2]]*1</f>
        <v>46161</v>
      </c>
      <c r="L4369" s="338">
        <f>YEAR(All_Opps[[#This Row],[Created_Date]])</f>
        <v>2026</v>
      </c>
      <c r="M4369" s="339">
        <f>WEEKNUM(All_Opps[[#This Row],[Created_Date]],16)</f>
        <v>21</v>
      </c>
      <c r="N4369" s="337">
        <f>All_Opps[[#This Row],[Close Date]]*1</f>
        <v>46185</v>
      </c>
      <c r="O4369" s="340">
        <f>YEAR(All_Opps[[#This Row],[Close_Date]])</f>
        <v>2026</v>
      </c>
      <c r="P4369" s="338">
        <f>MONTH(All_Opps[[#This Row],[Close Date]])</f>
        <v>6</v>
      </c>
      <c r="Q4369" s="336">
        <f>WEEKNUM(All_Opps[[#This Row],[Close Date]],1)</f>
        <v>24</v>
      </c>
      <c r="R4369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227</v>
      </c>
      <c r="S4369" s="110" t="s">
        <v>9048</v>
      </c>
      <c r="T4369" s="110" t="s">
        <v>9049</v>
      </c>
      <c r="U4369" s="111">
        <v>46185</v>
      </c>
      <c r="V4369" s="380" t="s">
        <v>19</v>
      </c>
      <c r="W4369" s="346">
        <v>110364</v>
      </c>
      <c r="X4369" s="110" t="s">
        <v>6</v>
      </c>
      <c r="Y4369" s="110" t="s">
        <v>328</v>
      </c>
      <c r="Z4369" s="111">
        <v>46161</v>
      </c>
    </row>
    <row r="4370" spans="1:26" ht="12.75" x14ac:dyDescent="0.35">
      <c r="A437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17</v>
      </c>
      <c r="B4370" s="336" t="str">
        <f>IF(All_Opps[[#This Row],[WeekMod]]&lt;&gt;"",CONCATENATE(All_Opps[[#This Row],[Opp Year]],"-",TEXT(All_Opps[[#This Row],[WeekMod]],"00#")),"")</f>
        <v>2027-017</v>
      </c>
      <c r="C437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17</v>
      </c>
      <c r="D4370" s="336" t="str">
        <f>CONCATENATE(All_Opps[[#This Row],[Opp Year]],"-",TEXT(All_Opps[[#This Row],[Week]],"00#"))</f>
        <v>2027-017</v>
      </c>
      <c r="E4370" s="336">
        <f>IFERROR(VALUE(RIGHT(All_Opps[[#This Row],[Opportunity Name]],2)),"")</f>
        <v>2</v>
      </c>
      <c r="F4370" s="336">
        <f>IFERROR(("20"&amp;LEFT(All_Opps[[#This Row],[Opportunity Name]],2))*1,"")</f>
        <v>2027</v>
      </c>
      <c r="G4370" s="336" t="str">
        <f>MID(All_Opps[[#This Row],[Opportunity Name]],3,2)</f>
        <v>01</v>
      </c>
      <c r="H4370" s="336" t="str">
        <f>LEFT(All_Opps[[#This Row],[Opportunity Name]],7)</f>
        <v>2701 Pr</v>
      </c>
      <c r="I4370" s="336" t="str" cm="1">
        <f t="array" ref="I43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70" s="336" t="str">
        <f>YEAR(All_Opps[[#This Row],[Close_Date]])&amp;"-"&amp;TEXT(MONTH(All_Opps[[#This Row],[Close_Date]]),"00")</f>
        <v>2026-04</v>
      </c>
      <c r="K4370" s="337">
        <f>All_Opps[[#This Row],[Created Date2]]*1</f>
        <v>46111</v>
      </c>
      <c r="L4370" s="338">
        <f>YEAR(All_Opps[[#This Row],[Created_Date]])</f>
        <v>2026</v>
      </c>
      <c r="M4370" s="339">
        <f>WEEKNUM(All_Opps[[#This Row],[Created_Date]],16)</f>
        <v>14</v>
      </c>
      <c r="N4370" s="337">
        <f>All_Opps[[#This Row],[Close Date]]*1</f>
        <v>46132</v>
      </c>
      <c r="O4370" s="340">
        <f>YEAR(All_Opps[[#This Row],[Close_Date]])</f>
        <v>2026</v>
      </c>
      <c r="P4370" s="338">
        <f>MONTH(All_Opps[[#This Row],[Close Date]])</f>
        <v>4</v>
      </c>
      <c r="Q4370" s="336">
        <f>WEEKNUM(All_Opps[[#This Row],[Close Date]],1)</f>
        <v>17</v>
      </c>
      <c r="R4370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70" s="110" t="s">
        <v>9050</v>
      </c>
      <c r="T4370" s="110" t="s">
        <v>9051</v>
      </c>
      <c r="U4370" s="111">
        <v>46132</v>
      </c>
      <c r="V4370" s="380" t="s">
        <v>18</v>
      </c>
      <c r="W4370" s="346">
        <v>37578</v>
      </c>
      <c r="X4370" s="110" t="s">
        <v>6</v>
      </c>
      <c r="Y4370" s="110" t="s">
        <v>7108</v>
      </c>
      <c r="Z4370" s="111">
        <v>46111</v>
      </c>
    </row>
    <row r="4371" spans="1:26" ht="12.75" x14ac:dyDescent="0.35">
      <c r="A437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4371" s="336" t="str">
        <f>IF(All_Opps[[#This Row],[WeekMod]]&lt;&gt;"",CONCATENATE(All_Opps[[#This Row],[Opp Year]],"-",TEXT(All_Opps[[#This Row],[WeekMod]],"00#")),"")</f>
        <v>2026-071</v>
      </c>
      <c r="C437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4371" s="336" t="str">
        <f>CONCATENATE(All_Opps[[#This Row],[Opp Year]],"-",TEXT(All_Opps[[#This Row],[Week]],"00#"))</f>
        <v>2026-071</v>
      </c>
      <c r="E4371" s="336">
        <f>IFERROR(VALUE(RIGHT(All_Opps[[#This Row],[Opportunity Name]],2)),"")</f>
        <v>1</v>
      </c>
      <c r="F4371" s="336">
        <f>IFERROR(("20"&amp;LEFT(All_Opps[[#This Row],[Opportunity Name]],2))*1,"")</f>
        <v>2026</v>
      </c>
      <c r="G4371" s="336" t="str">
        <f>MID(All_Opps[[#This Row],[Opportunity Name]],3,2)</f>
        <v>05</v>
      </c>
      <c r="H4371" s="336" t="str">
        <f>LEFT(All_Opps[[#This Row],[Opportunity Name]],7)</f>
        <v>2605-26</v>
      </c>
      <c r="I4371" s="336" t="str" cm="1">
        <f t="array" ref="I43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71" s="336" t="str">
        <f>YEAR(All_Opps[[#This Row],[Close_Date]])&amp;"-"&amp;TEXT(MONTH(All_Opps[[#This Row],[Close_Date]]),"00")</f>
        <v>2026-05</v>
      </c>
      <c r="K4371" s="337">
        <f>All_Opps[[#This Row],[Created Date2]]*1</f>
        <v>46137</v>
      </c>
      <c r="L4371" s="338">
        <f>YEAR(All_Opps[[#This Row],[Created_Date]])</f>
        <v>2026</v>
      </c>
      <c r="M4371" s="339">
        <f>WEEKNUM(All_Opps[[#This Row],[Created_Date]],16)</f>
        <v>18</v>
      </c>
      <c r="N4371" s="337">
        <f>All_Opps[[#This Row],[Close Date]]*1</f>
        <v>46147</v>
      </c>
      <c r="O4371" s="340">
        <f>YEAR(All_Opps[[#This Row],[Close_Date]])</f>
        <v>2026</v>
      </c>
      <c r="P4371" s="338">
        <f>MONTH(All_Opps[[#This Row],[Close Date]])</f>
        <v>5</v>
      </c>
      <c r="Q4371" s="336">
        <f>WEEKNUM(All_Opps[[#This Row],[Close Date]],1)</f>
        <v>19</v>
      </c>
      <c r="R4371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</v>
      </c>
      <c r="S4371" s="110" t="s">
        <v>9052</v>
      </c>
      <c r="T4371" s="110" t="s">
        <v>9053</v>
      </c>
      <c r="U4371" s="111">
        <v>46147</v>
      </c>
      <c r="V4371" s="380" t="s">
        <v>19</v>
      </c>
      <c r="W4371" s="346">
        <v>14930</v>
      </c>
      <c r="X4371" s="110" t="s">
        <v>175</v>
      </c>
      <c r="Y4371" s="110" t="s">
        <v>7108</v>
      </c>
      <c r="Z4371" s="111">
        <v>46137</v>
      </c>
    </row>
    <row r="4372" spans="1:26" ht="12.75" x14ac:dyDescent="0.35">
      <c r="A437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4372" s="336" t="str">
        <f>IF(All_Opps[[#This Row],[WeekMod]]&lt;&gt;"",CONCATENATE(All_Opps[[#This Row],[Opp Year]],"-",TEXT(All_Opps[[#This Row],[WeekMod]],"00#")),"")</f>
        <v>2027-023</v>
      </c>
      <c r="C437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4372" s="336" t="str">
        <f>CONCATENATE(All_Opps[[#This Row],[Opp Year]],"-",TEXT(All_Opps[[#This Row],[Week]],"00#"))</f>
        <v>2027-023</v>
      </c>
      <c r="E4372" s="336">
        <f>IFERROR(VALUE(RIGHT(All_Opps[[#This Row],[Opportunity Name]],2)),"")</f>
        <v>2</v>
      </c>
      <c r="F4372" s="336">
        <f>IFERROR(("20"&amp;LEFT(All_Opps[[#This Row],[Opportunity Name]],2))*1,"")</f>
        <v>2027</v>
      </c>
      <c r="G4372" s="336" t="str">
        <f>MID(All_Opps[[#This Row],[Opportunity Name]],3,2)</f>
        <v>03</v>
      </c>
      <c r="H4372" s="336" t="str">
        <f>LEFT(All_Opps[[#This Row],[Opportunity Name]],7)</f>
        <v>2703-01</v>
      </c>
      <c r="I4372" s="336" t="str" cm="1">
        <f t="array" ref="I43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72" s="336" t="str">
        <f>YEAR(All_Opps[[#This Row],[Close_Date]])&amp;"-"&amp;TEXT(MONTH(All_Opps[[#This Row],[Close_Date]]),"00")</f>
        <v>2026-05</v>
      </c>
      <c r="K4372" s="337">
        <f>All_Opps[[#This Row],[Created Date2]]*1</f>
        <v>46149</v>
      </c>
      <c r="L4372" s="338">
        <f>YEAR(All_Opps[[#This Row],[Created_Date]])</f>
        <v>2026</v>
      </c>
      <c r="M4372" s="339">
        <f>WEEKNUM(All_Opps[[#This Row],[Created_Date]],16)</f>
        <v>19</v>
      </c>
      <c r="N4372" s="337">
        <f>All_Opps[[#This Row],[Close Date]]*1</f>
        <v>46173</v>
      </c>
      <c r="O4372" s="340">
        <f>YEAR(All_Opps[[#This Row],[Close_Date]])</f>
        <v>2026</v>
      </c>
      <c r="P4372" s="338">
        <f>MONTH(All_Opps[[#This Row],[Close Date]])</f>
        <v>5</v>
      </c>
      <c r="Q4372" s="336">
        <f>WEEKNUM(All_Opps[[#This Row],[Close Date]],1)</f>
        <v>23</v>
      </c>
      <c r="R4372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298</v>
      </c>
      <c r="S4372" s="110" t="s">
        <v>9054</v>
      </c>
      <c r="T4372" s="110" t="s">
        <v>9055</v>
      </c>
      <c r="U4372" s="111">
        <v>46173</v>
      </c>
      <c r="V4372" s="380" t="s">
        <v>19</v>
      </c>
      <c r="W4372" s="346">
        <v>67128</v>
      </c>
      <c r="X4372" s="110" t="s">
        <v>11</v>
      </c>
      <c r="Y4372" s="110" t="s">
        <v>7108</v>
      </c>
      <c r="Z4372" s="111">
        <v>46149</v>
      </c>
    </row>
    <row r="4373" spans="1:26" ht="12.75" x14ac:dyDescent="0.35">
      <c r="A4373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4373" s="336" t="str">
        <f>IF(All_Opps[[#This Row],[WeekMod]]&lt;&gt;"",CONCATENATE(All_Opps[[#This Row],[Opp Year]],"-",TEXT(All_Opps[[#This Row],[WeekMod]],"00#")),"")</f>
        <v>2026-077</v>
      </c>
      <c r="C437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4373" s="336" t="str">
        <f>CONCATENATE(All_Opps[[#This Row],[Opp Year]],"-",TEXT(All_Opps[[#This Row],[Week]],"00#"))</f>
        <v>2026-077</v>
      </c>
      <c r="E4373" s="336">
        <f>IFERROR(VALUE(RIGHT(All_Opps[[#This Row],[Opportunity Name]],2)),"")</f>
        <v>7</v>
      </c>
      <c r="F4373" s="336">
        <f>IFERROR(("20"&amp;LEFT(All_Opps[[#This Row],[Opportunity Name]],2))*1,"")</f>
        <v>2026</v>
      </c>
      <c r="G4373" s="336" t="str">
        <f>MID(All_Opps[[#This Row],[Opportunity Name]],3,2)</f>
        <v>07</v>
      </c>
      <c r="H4373" s="336" t="str">
        <f>LEFT(All_Opps[[#This Row],[Opportunity Name]],7)</f>
        <v>2607 Vo</v>
      </c>
      <c r="I4373" s="336" t="str" cm="1">
        <f t="array" ref="I43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73" s="336" t="str">
        <f>YEAR(All_Opps[[#This Row],[Close_Date]])&amp;"-"&amp;TEXT(MONTH(All_Opps[[#This Row],[Close_Date]]),"00")</f>
        <v>2026-06</v>
      </c>
      <c r="K4373" s="337">
        <f>All_Opps[[#This Row],[Created Date2]]*1</f>
        <v>46180</v>
      </c>
      <c r="L4373" s="338">
        <f>YEAR(All_Opps[[#This Row],[Created_Date]])</f>
        <v>2026</v>
      </c>
      <c r="M4373" s="339">
        <f>WEEKNUM(All_Opps[[#This Row],[Created_Date]],16)</f>
        <v>24</v>
      </c>
      <c r="N4373" s="337">
        <f>All_Opps[[#This Row],[Close Date]]*1</f>
        <v>46187</v>
      </c>
      <c r="O4373" s="340">
        <f>YEAR(All_Opps[[#This Row],[Close_Date]])</f>
        <v>2026</v>
      </c>
      <c r="P4373" s="338">
        <f>MONTH(All_Opps[[#This Row],[Close Date]])</f>
        <v>6</v>
      </c>
      <c r="Q4373" s="336">
        <f>WEEKNUM(All_Opps[[#This Row],[Close Date]],1)</f>
        <v>25</v>
      </c>
      <c r="R4373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73" s="110" t="s">
        <v>9056</v>
      </c>
      <c r="T4373" s="110" t="s">
        <v>9057</v>
      </c>
      <c r="U4373" s="111">
        <v>46187</v>
      </c>
      <c r="V4373" s="380" t="s">
        <v>18</v>
      </c>
      <c r="W4373" s="346">
        <v>336684</v>
      </c>
      <c r="X4373" s="110" t="s">
        <v>6</v>
      </c>
      <c r="Y4373" s="110" t="s">
        <v>1285</v>
      </c>
      <c r="Z4373" s="111">
        <v>46180</v>
      </c>
    </row>
    <row r="4374" spans="1:26" ht="12.75" x14ac:dyDescent="0.35">
      <c r="A437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4374" s="336" t="str">
        <f>IF(All_Opps[[#This Row],[WeekMod]]&lt;&gt;"",CONCATENATE(All_Opps[[#This Row],[Opp Year]],"-",TEXT(All_Opps[[#This Row],[WeekMod]],"00#")),"")</f>
        <v>2026-077</v>
      </c>
      <c r="C437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4374" s="336" t="str">
        <f>CONCATENATE(All_Opps[[#This Row],[Opp Year]],"-",TEXT(All_Opps[[#This Row],[Week]],"00#"))</f>
        <v>2026-077</v>
      </c>
      <c r="E4374" s="336">
        <f>IFERROR(VALUE(RIGHT(All_Opps[[#This Row],[Opportunity Name]],2)),"")</f>
        <v>4</v>
      </c>
      <c r="F4374" s="336">
        <f>IFERROR(("20"&amp;LEFT(All_Opps[[#This Row],[Opportunity Name]],2))*1,"")</f>
        <v>2026</v>
      </c>
      <c r="G4374" s="336" t="str">
        <f>MID(All_Opps[[#This Row],[Opportunity Name]],3,2)</f>
        <v>09</v>
      </c>
      <c r="H4374" s="336" t="str">
        <f>LEFT(All_Opps[[#This Row],[Opportunity Name]],7)</f>
        <v>2609 Tr</v>
      </c>
      <c r="I4374" s="336" t="str" cm="1">
        <f t="array" ref="I43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74" s="336" t="str">
        <f>YEAR(All_Opps[[#This Row],[Close_Date]])&amp;"-"&amp;TEXT(MONTH(All_Opps[[#This Row],[Close_Date]]),"00")</f>
        <v>2026-06</v>
      </c>
      <c r="K4374" s="337">
        <f>All_Opps[[#This Row],[Created Date2]]*1</f>
        <v>46185</v>
      </c>
      <c r="L4374" s="338">
        <f>YEAR(All_Opps[[#This Row],[Created_Date]])</f>
        <v>2026</v>
      </c>
      <c r="M4374" s="339">
        <f>WEEKNUM(All_Opps[[#This Row],[Created_Date]],16)</f>
        <v>24</v>
      </c>
      <c r="N4374" s="337">
        <f>All_Opps[[#This Row],[Close Date]]*1</f>
        <v>46191</v>
      </c>
      <c r="O4374" s="340">
        <f>YEAR(All_Opps[[#This Row],[Close_Date]])</f>
        <v>2026</v>
      </c>
      <c r="P4374" s="338">
        <f>MONTH(All_Opps[[#This Row],[Close Date]])</f>
        <v>6</v>
      </c>
      <c r="Q4374" s="336">
        <f>WEEKNUM(All_Opps[[#This Row],[Close Date]],1)</f>
        <v>25</v>
      </c>
      <c r="R4374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74" s="110" t="s">
        <v>9058</v>
      </c>
      <c r="T4374" s="110" t="s">
        <v>9059</v>
      </c>
      <c r="U4374" s="111">
        <v>46191</v>
      </c>
      <c r="V4374" s="380" t="s">
        <v>18</v>
      </c>
      <c r="W4374" s="346">
        <v>118562</v>
      </c>
      <c r="X4374" s="110" t="s">
        <v>15</v>
      </c>
      <c r="Y4374" s="110" t="s">
        <v>328</v>
      </c>
      <c r="Z4374" s="111">
        <v>46185</v>
      </c>
    </row>
    <row r="4375" spans="1:26" ht="12.75" x14ac:dyDescent="0.35">
      <c r="A437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4375" s="336" t="str">
        <f>IF(All_Opps[[#This Row],[WeekMod]]&lt;&gt;"",CONCATENATE(All_Opps[[#This Row],[Opp Year]],"-",TEXT(All_Opps[[#This Row],[WeekMod]],"00#")),"")</f>
        <v>2026-074</v>
      </c>
      <c r="C437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4375" s="336" t="str">
        <f>CONCATENATE(All_Opps[[#This Row],[Opp Year]],"-",TEXT(All_Opps[[#This Row],[Week]],"00#"))</f>
        <v>2026-074</v>
      </c>
      <c r="E4375" s="336">
        <f>IFERROR(VALUE(RIGHT(All_Opps[[#This Row],[Opportunity Name]],2)),"")</f>
        <v>2</v>
      </c>
      <c r="F4375" s="336">
        <f>IFERROR(("20"&amp;LEFT(All_Opps[[#This Row],[Opportunity Name]],2))*1,"")</f>
        <v>2026</v>
      </c>
      <c r="G4375" s="336" t="str">
        <f>MID(All_Opps[[#This Row],[Opportunity Name]],3,2)</f>
        <v>07</v>
      </c>
      <c r="H4375" s="336" t="str">
        <f>LEFT(All_Opps[[#This Row],[Opportunity Name]],7)</f>
        <v>2607-16</v>
      </c>
      <c r="I4375" s="336" t="str" cm="1">
        <f t="array" ref="I43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75" s="336" t="str">
        <f>YEAR(All_Opps[[#This Row],[Close_Date]])&amp;"-"&amp;TEXT(MONTH(All_Opps[[#This Row],[Close_Date]]),"00")</f>
        <v>2026-05</v>
      </c>
      <c r="K4375" s="337">
        <f>All_Opps[[#This Row],[Created Date2]]*1</f>
        <v>46162</v>
      </c>
      <c r="L4375" s="338">
        <f>YEAR(All_Opps[[#This Row],[Created_Date]])</f>
        <v>2026</v>
      </c>
      <c r="M4375" s="339">
        <f>WEEKNUM(All_Opps[[#This Row],[Created_Date]],16)</f>
        <v>21</v>
      </c>
      <c r="N4375" s="337">
        <f>All_Opps[[#This Row],[Close Date]]*1</f>
        <v>46167</v>
      </c>
      <c r="O4375" s="340">
        <f>YEAR(All_Opps[[#This Row],[Close_Date]])</f>
        <v>2026</v>
      </c>
      <c r="P4375" s="338">
        <f>MONTH(All_Opps[[#This Row],[Close Date]])</f>
        <v>5</v>
      </c>
      <c r="Q4375" s="336">
        <f>WEEKNUM(All_Opps[[#This Row],[Close Date]],1)</f>
        <v>22</v>
      </c>
      <c r="R4375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42</v>
      </c>
      <c r="S4375" s="110" t="s">
        <v>9060</v>
      </c>
      <c r="T4375" s="110" t="s">
        <v>9061</v>
      </c>
      <c r="U4375" s="111">
        <v>46167</v>
      </c>
      <c r="V4375" s="380" t="s">
        <v>19</v>
      </c>
      <c r="W4375" s="346">
        <v>37312</v>
      </c>
      <c r="X4375" s="110" t="s">
        <v>13</v>
      </c>
      <c r="Y4375" s="110" t="s">
        <v>1285</v>
      </c>
      <c r="Z4375" s="111">
        <v>46162</v>
      </c>
    </row>
    <row r="4376" spans="1:26" ht="12.75" x14ac:dyDescent="0.35">
      <c r="A4376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4376" s="336" t="str">
        <f>IF(All_Opps[[#This Row],[WeekMod]]&lt;&gt;"",CONCATENATE(All_Opps[[#This Row],[Opp Year]],"-",TEXT(All_Opps[[#This Row],[WeekMod]],"00#")),"")</f>
        <v>2026-076</v>
      </c>
      <c r="C437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4376" s="336" t="str">
        <f>CONCATENATE(All_Opps[[#This Row],[Opp Year]],"-",TEXT(All_Opps[[#This Row],[Week]],"00#"))</f>
        <v>2026-076</v>
      </c>
      <c r="E4376" s="336">
        <f>IFERROR(VALUE(RIGHT(All_Opps[[#This Row],[Opportunity Name]],2)),"")</f>
        <v>1</v>
      </c>
      <c r="F4376" s="336">
        <f>IFERROR(("20"&amp;LEFT(All_Opps[[#This Row],[Opportunity Name]],2))*1,"")</f>
        <v>2026</v>
      </c>
      <c r="G4376" s="336" t="str">
        <f>MID(All_Opps[[#This Row],[Opportunity Name]],3,2)</f>
        <v>09</v>
      </c>
      <c r="H4376" s="336" t="str">
        <f>LEFT(All_Opps[[#This Row],[Opportunity Name]],7)</f>
        <v>2609-27</v>
      </c>
      <c r="I4376" s="336" t="str" cm="1">
        <f t="array" ref="I43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76" s="336" t="str">
        <f>YEAR(All_Opps[[#This Row],[Close_Date]])&amp;"-"&amp;TEXT(MONTH(All_Opps[[#This Row],[Close_Date]]),"00")</f>
        <v>2026-06</v>
      </c>
      <c r="K4376" s="337">
        <f>All_Opps[[#This Row],[Created Date2]]*1</f>
        <v>46182</v>
      </c>
      <c r="L4376" s="338">
        <f>YEAR(All_Opps[[#This Row],[Created_Date]])</f>
        <v>2026</v>
      </c>
      <c r="M4376" s="339">
        <f>WEEKNUM(All_Opps[[#This Row],[Created_Date]],16)</f>
        <v>24</v>
      </c>
      <c r="N4376" s="337">
        <f>All_Opps[[#This Row],[Close Date]]*1</f>
        <v>46186</v>
      </c>
      <c r="O4376" s="340">
        <f>YEAR(All_Opps[[#This Row],[Close_Date]])</f>
        <v>2026</v>
      </c>
      <c r="P4376" s="338">
        <f>MONTH(All_Opps[[#This Row],[Close Date]])</f>
        <v>6</v>
      </c>
      <c r="Q4376" s="336">
        <f>WEEKNUM(All_Opps[[#This Row],[Close Date]],1)</f>
        <v>24</v>
      </c>
      <c r="R4376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84</v>
      </c>
      <c r="S4376" s="110" t="s">
        <v>9062</v>
      </c>
      <c r="T4376" s="110" t="s">
        <v>9063</v>
      </c>
      <c r="U4376" s="111">
        <v>46186</v>
      </c>
      <c r="V4376" s="380" t="s">
        <v>19</v>
      </c>
      <c r="W4376" s="346">
        <v>79107</v>
      </c>
      <c r="X4376" s="110" t="s">
        <v>13</v>
      </c>
      <c r="Y4376" s="110" t="s">
        <v>1285</v>
      </c>
      <c r="Z4376" s="111">
        <v>46182</v>
      </c>
    </row>
    <row r="4377" spans="1:26" ht="12.75" x14ac:dyDescent="0.35">
      <c r="A4377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4377" s="336" t="str">
        <f>IF(All_Opps[[#This Row],[WeekMod]]&lt;&gt;"",CONCATENATE(All_Opps[[#This Row],[Opp Year]],"-",TEXT(All_Opps[[#This Row],[WeekMod]],"00#")),"")</f>
        <v>2026-074</v>
      </c>
      <c r="C437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4377" s="336" t="str">
        <f>CONCATENATE(All_Opps[[#This Row],[Opp Year]],"-",TEXT(All_Opps[[#This Row],[Week]],"00#"))</f>
        <v>2026-074</v>
      </c>
      <c r="E4377" s="336">
        <f>IFERROR(VALUE(RIGHT(All_Opps[[#This Row],[Opportunity Name]],2)),"")</f>
        <v>2</v>
      </c>
      <c r="F4377" s="336">
        <f>IFERROR(("20"&amp;LEFT(All_Opps[[#This Row],[Opportunity Name]],2))*1,"")</f>
        <v>2026</v>
      </c>
      <c r="G4377" s="336" t="str">
        <f>MID(All_Opps[[#This Row],[Opportunity Name]],3,2)</f>
        <v>08</v>
      </c>
      <c r="H4377" s="336" t="str">
        <f>LEFT(All_Opps[[#This Row],[Opportunity Name]],7)</f>
        <v>2608 Je</v>
      </c>
      <c r="I4377" s="336" t="str" cm="1">
        <f t="array" ref="I43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77" s="336" t="str">
        <f>YEAR(All_Opps[[#This Row],[Close_Date]])&amp;"-"&amp;TEXT(MONTH(All_Opps[[#This Row],[Close_Date]]),"00")</f>
        <v>2026-05</v>
      </c>
      <c r="K4377" s="337">
        <f>All_Opps[[#This Row],[Created Date2]]*1</f>
        <v>46166</v>
      </c>
      <c r="L4377" s="338">
        <f>YEAR(All_Opps[[#This Row],[Created_Date]])</f>
        <v>2026</v>
      </c>
      <c r="M4377" s="339">
        <f>WEEKNUM(All_Opps[[#This Row],[Created_Date]],16)</f>
        <v>22</v>
      </c>
      <c r="N4377" s="337">
        <f>All_Opps[[#This Row],[Close Date]]*1</f>
        <v>46170</v>
      </c>
      <c r="O4377" s="340">
        <f>YEAR(All_Opps[[#This Row],[Close_Date]])</f>
        <v>2026</v>
      </c>
      <c r="P4377" s="338">
        <f>MONTH(All_Opps[[#This Row],[Close Date]])</f>
        <v>5</v>
      </c>
      <c r="Q4377" s="336">
        <f>WEEKNUM(All_Opps[[#This Row],[Close Date]],1)</f>
        <v>22</v>
      </c>
      <c r="R4377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77" s="110" t="s">
        <v>9064</v>
      </c>
      <c r="T4377" s="110" t="s">
        <v>9065</v>
      </c>
      <c r="U4377" s="111">
        <v>46170</v>
      </c>
      <c r="V4377" s="380" t="s">
        <v>18</v>
      </c>
      <c r="W4377" s="346">
        <v>84498</v>
      </c>
      <c r="X4377" s="110" t="s">
        <v>15</v>
      </c>
      <c r="Y4377" s="110" t="s">
        <v>328</v>
      </c>
      <c r="Z4377" s="111">
        <v>46166</v>
      </c>
    </row>
    <row r="4378" spans="1:26" ht="12.75" x14ac:dyDescent="0.35">
      <c r="A4378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4378" s="336" t="str">
        <f>IF(All_Opps[[#This Row],[WeekMod]]&lt;&gt;"",CONCATENATE(All_Opps[[#This Row],[Opp Year]],"-",TEXT(All_Opps[[#This Row],[WeekMod]],"00#")),"")</f>
        <v>2027-020</v>
      </c>
      <c r="C437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4378" s="336" t="str">
        <f>CONCATENATE(All_Opps[[#This Row],[Opp Year]],"-",TEXT(All_Opps[[#This Row],[Week]],"00#"))</f>
        <v>2027-020</v>
      </c>
      <c r="E4378" s="336">
        <f>IFERROR(VALUE(RIGHT(All_Opps[[#This Row],[Opportunity Name]],2)),"")</f>
        <v>1</v>
      </c>
      <c r="F4378" s="336">
        <f>IFERROR(("20"&amp;LEFT(All_Opps[[#This Row],[Opportunity Name]],2))*1,"")</f>
        <v>2027</v>
      </c>
      <c r="G4378" s="336" t="str">
        <f>MID(All_Opps[[#This Row],[Opportunity Name]],3,2)</f>
        <v>01</v>
      </c>
      <c r="H4378" s="336" t="str">
        <f>LEFT(All_Opps[[#This Row],[Opportunity Name]],7)</f>
        <v>2701-11</v>
      </c>
      <c r="I4378" s="336" t="str" cm="1">
        <f t="array" ref="I43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78" s="336" t="str">
        <f>YEAR(All_Opps[[#This Row],[Close_Date]])&amp;"-"&amp;TEXT(MONTH(All_Opps[[#This Row],[Close_Date]]),"00")</f>
        <v>2026-05</v>
      </c>
      <c r="K4378" s="337">
        <f>All_Opps[[#This Row],[Created Date2]]*1</f>
        <v>46154</v>
      </c>
      <c r="L4378" s="338">
        <f>YEAR(All_Opps[[#This Row],[Created_Date]])</f>
        <v>2026</v>
      </c>
      <c r="M4378" s="339">
        <f>WEEKNUM(All_Opps[[#This Row],[Created_Date]],16)</f>
        <v>20</v>
      </c>
      <c r="N4378" s="337">
        <f>All_Opps[[#This Row],[Close Date]]*1</f>
        <v>46154</v>
      </c>
      <c r="O4378" s="340">
        <f>YEAR(All_Opps[[#This Row],[Close_Date]])</f>
        <v>2026</v>
      </c>
      <c r="P4378" s="338">
        <f>MONTH(All_Opps[[#This Row],[Close Date]])</f>
        <v>5</v>
      </c>
      <c r="Q4378" s="336">
        <f>WEEKNUM(All_Opps[[#This Row],[Close Date]],1)</f>
        <v>20</v>
      </c>
      <c r="R4378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234</v>
      </c>
      <c r="S4378" s="110" t="s">
        <v>9066</v>
      </c>
      <c r="T4378" s="110" t="s">
        <v>9067</v>
      </c>
      <c r="U4378" s="111">
        <v>46154</v>
      </c>
      <c r="V4378" s="380" t="s">
        <v>19</v>
      </c>
      <c r="W4378" s="346">
        <v>1660</v>
      </c>
      <c r="X4378" s="110" t="s">
        <v>11</v>
      </c>
      <c r="Y4378" s="110" t="s">
        <v>328</v>
      </c>
      <c r="Z4378" s="111">
        <v>46154</v>
      </c>
    </row>
    <row r="4379" spans="1:26" ht="12.75" x14ac:dyDescent="0.35">
      <c r="A4379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23</v>
      </c>
      <c r="B4379" s="336" t="str">
        <f>IF(All_Opps[[#This Row],[WeekMod]]&lt;&gt;"",CONCATENATE(All_Opps[[#This Row],[Opp Year]],"-",TEXT(All_Opps[[#This Row],[WeekMod]],"00#")),"")</f>
        <v>2027-023</v>
      </c>
      <c r="C437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23</v>
      </c>
      <c r="D4379" s="336" t="str">
        <f>CONCATENATE(All_Opps[[#This Row],[Opp Year]],"-",TEXT(All_Opps[[#This Row],[Week]],"00#"))</f>
        <v>2027-023</v>
      </c>
      <c r="E4379" s="336">
        <f>IFERROR(VALUE(RIGHT(All_Opps[[#This Row],[Opportunity Name]],2)),"")</f>
        <v>1</v>
      </c>
      <c r="F4379" s="336">
        <f>IFERROR(("20"&amp;LEFT(All_Opps[[#This Row],[Opportunity Name]],2))*1,"")</f>
        <v>2027</v>
      </c>
      <c r="G4379" s="336" t="str">
        <f>MID(All_Opps[[#This Row],[Opportunity Name]],3,2)</f>
        <v>01</v>
      </c>
      <c r="H4379" s="336" t="str">
        <f>LEFT(All_Opps[[#This Row],[Opportunity Name]],7)</f>
        <v>2701-12</v>
      </c>
      <c r="I4379" s="336" t="str" cm="1">
        <f t="array" ref="I43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79" s="336" t="str">
        <f>YEAR(All_Opps[[#This Row],[Close_Date]])&amp;"-"&amp;TEXT(MONTH(All_Opps[[#This Row],[Close_Date]]),"00")</f>
        <v>2026-06</v>
      </c>
      <c r="K4379" s="337">
        <f>All_Opps[[#This Row],[Created Date2]]*1</f>
        <v>46177</v>
      </c>
      <c r="L4379" s="338">
        <f>YEAR(All_Opps[[#This Row],[Created_Date]])</f>
        <v>2026</v>
      </c>
      <c r="M4379" s="339">
        <f>WEEKNUM(All_Opps[[#This Row],[Created_Date]],16)</f>
        <v>23</v>
      </c>
      <c r="N4379" s="337">
        <f>All_Opps[[#This Row],[Close Date]]*1</f>
        <v>46177</v>
      </c>
      <c r="O4379" s="340">
        <f>YEAR(All_Opps[[#This Row],[Close_Date]])</f>
        <v>2026</v>
      </c>
      <c r="P4379" s="338">
        <f>MONTH(All_Opps[[#This Row],[Close Date]])</f>
        <v>6</v>
      </c>
      <c r="Q4379" s="336">
        <f>WEEKNUM(All_Opps[[#This Row],[Close Date]],1)</f>
        <v>23</v>
      </c>
      <c r="R4379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211</v>
      </c>
      <c r="S4379" s="110" t="s">
        <v>9068</v>
      </c>
      <c r="T4379" s="110" t="s">
        <v>9069</v>
      </c>
      <c r="U4379" s="111">
        <v>46177</v>
      </c>
      <c r="V4379" s="380" t="s">
        <v>19</v>
      </c>
      <c r="W4379" s="346">
        <v>15720</v>
      </c>
      <c r="X4379" s="110" t="s">
        <v>6</v>
      </c>
      <c r="Y4379" s="110" t="s">
        <v>1285</v>
      </c>
      <c r="Z4379" s="111">
        <v>46177</v>
      </c>
    </row>
    <row r="4380" spans="1:26" ht="12.75" x14ac:dyDescent="0.35">
      <c r="A438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4380" s="336" t="str">
        <f>IF(All_Opps[[#This Row],[WeekMod]]&lt;&gt;"",CONCATENATE(All_Opps[[#This Row],[Opp Year]],"-",TEXT(All_Opps[[#This Row],[WeekMod]],"00#")),"")</f>
        <v>2027-025</v>
      </c>
      <c r="C438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4380" s="336" t="str">
        <f>CONCATENATE(All_Opps[[#This Row],[Opp Year]],"-",TEXT(All_Opps[[#This Row],[Week]],"00#"))</f>
        <v>2027-025</v>
      </c>
      <c r="E4380" s="336">
        <f>IFERROR(VALUE(RIGHT(All_Opps[[#This Row],[Opportunity Name]],2)),"")</f>
        <v>4</v>
      </c>
      <c r="F4380" s="336">
        <f>IFERROR(("20"&amp;LEFT(All_Opps[[#This Row],[Opportunity Name]],2))*1,"")</f>
        <v>2027</v>
      </c>
      <c r="G4380" s="336" t="str">
        <f>MID(All_Opps[[#This Row],[Opportunity Name]],3,2)</f>
        <v>06</v>
      </c>
      <c r="H4380" s="336" t="str">
        <f>LEFT(All_Opps[[#This Row],[Opportunity Name]],7)</f>
        <v>2706-08</v>
      </c>
      <c r="I4380" s="336" t="str" cm="1">
        <f t="array" ref="I438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80" s="336" t="str">
        <f>YEAR(All_Opps[[#This Row],[Close_Date]])&amp;"-"&amp;TEXT(MONTH(All_Opps[[#This Row],[Close_Date]]),"00")</f>
        <v>2026-06</v>
      </c>
      <c r="K4380" s="337">
        <f>All_Opps[[#This Row],[Created Date2]]*1</f>
        <v>46180</v>
      </c>
      <c r="L4380" s="338">
        <f>YEAR(All_Opps[[#This Row],[Created_Date]])</f>
        <v>2026</v>
      </c>
      <c r="M4380" s="339">
        <f>WEEKNUM(All_Opps[[#This Row],[Created_Date]],16)</f>
        <v>24</v>
      </c>
      <c r="N4380" s="337">
        <f>All_Opps[[#This Row],[Close Date]]*1</f>
        <v>46188</v>
      </c>
      <c r="O4380" s="340">
        <f>YEAR(All_Opps[[#This Row],[Close_Date]])</f>
        <v>2026</v>
      </c>
      <c r="P4380" s="338">
        <f>MONTH(All_Opps[[#This Row],[Close Date]])</f>
        <v>6</v>
      </c>
      <c r="Q4380" s="336">
        <f>WEEKNUM(All_Opps[[#This Row],[Close Date]],1)</f>
        <v>25</v>
      </c>
      <c r="R4380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359</v>
      </c>
      <c r="S4380" s="110" t="s">
        <v>9070</v>
      </c>
      <c r="T4380" s="110" t="s">
        <v>9071</v>
      </c>
      <c r="U4380" s="111">
        <v>46188</v>
      </c>
      <c r="V4380" s="380" t="s">
        <v>19</v>
      </c>
      <c r="W4380" s="346">
        <v>165892</v>
      </c>
      <c r="X4380" s="110" t="s">
        <v>11</v>
      </c>
      <c r="Y4380" s="110" t="s">
        <v>328</v>
      </c>
      <c r="Z4380" s="111">
        <v>46180</v>
      </c>
    </row>
    <row r="4381" spans="1:26" ht="12.75" x14ac:dyDescent="0.35">
      <c r="A438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4381" s="336" t="str">
        <f>IF(All_Opps[[#This Row],[WeekMod]]&lt;&gt;"",CONCATENATE(All_Opps[[#This Row],[Opp Year]],"-",TEXT(All_Opps[[#This Row],[WeekMod]],"00#")),"")</f>
        <v>2026-077</v>
      </c>
      <c r="C438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4381" s="336" t="str">
        <f>CONCATENATE(All_Opps[[#This Row],[Opp Year]],"-",TEXT(All_Opps[[#This Row],[Week]],"00#"))</f>
        <v>2026-077</v>
      </c>
      <c r="E4381" s="336">
        <f>IFERROR(VALUE(RIGHT(All_Opps[[#This Row],[Opportunity Name]],2)),"")</f>
        <v>2</v>
      </c>
      <c r="F4381" s="336">
        <f>IFERROR(("20"&amp;LEFT(All_Opps[[#This Row],[Opportunity Name]],2))*1,"")</f>
        <v>2026</v>
      </c>
      <c r="G4381" s="336" t="str">
        <f>MID(All_Opps[[#This Row],[Opportunity Name]],3,2)</f>
        <v>12</v>
      </c>
      <c r="H4381" s="336" t="str">
        <f>LEFT(All_Opps[[#This Row],[Opportunity Name]],7)</f>
        <v>2612 Ha</v>
      </c>
      <c r="I4381" s="336" t="str" cm="1">
        <f t="array" ref="I438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81" s="336" t="str">
        <f>YEAR(All_Opps[[#This Row],[Close_Date]])&amp;"-"&amp;TEXT(MONTH(All_Opps[[#This Row],[Close_Date]]),"00")</f>
        <v>2026-06</v>
      </c>
      <c r="K4381" s="337">
        <f>All_Opps[[#This Row],[Created Date2]]*1</f>
        <v>46182</v>
      </c>
      <c r="L4381" s="338">
        <f>YEAR(All_Opps[[#This Row],[Created_Date]])</f>
        <v>2026</v>
      </c>
      <c r="M4381" s="339">
        <f>WEEKNUM(All_Opps[[#This Row],[Created_Date]],16)</f>
        <v>24</v>
      </c>
      <c r="N4381" s="337">
        <f>All_Opps[[#This Row],[Close Date]]*1</f>
        <v>46193</v>
      </c>
      <c r="O4381" s="340">
        <f>YEAR(All_Opps[[#This Row],[Close_Date]])</f>
        <v>2026</v>
      </c>
      <c r="P4381" s="338">
        <f>MONTH(All_Opps[[#This Row],[Close Date]])</f>
        <v>6</v>
      </c>
      <c r="Q4381" s="336">
        <f>WEEKNUM(All_Opps[[#This Row],[Close Date]],1)</f>
        <v>25</v>
      </c>
      <c r="R4381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81" s="110" t="s">
        <v>9072</v>
      </c>
      <c r="T4381" s="110" t="s">
        <v>9073</v>
      </c>
      <c r="U4381" s="111">
        <v>46193</v>
      </c>
      <c r="V4381" s="380" t="s">
        <v>21</v>
      </c>
      <c r="W4381" s="346">
        <v>46702</v>
      </c>
      <c r="X4381" s="110" t="s">
        <v>196</v>
      </c>
      <c r="Y4381" s="110" t="s">
        <v>1285</v>
      </c>
      <c r="Z4381" s="111">
        <v>46182</v>
      </c>
    </row>
    <row r="4382" spans="1:26" ht="12.75" x14ac:dyDescent="0.35">
      <c r="A438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4382" s="336" t="str">
        <f>IF(All_Opps[[#This Row],[WeekMod]]&lt;&gt;"",CONCATENATE(All_Opps[[#This Row],[Opp Year]],"-",TEXT(All_Opps[[#This Row],[WeekMod]],"00#")),"")</f>
        <v>2026-074</v>
      </c>
      <c r="C438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4382" s="336" t="str">
        <f>CONCATENATE(All_Opps[[#This Row],[Opp Year]],"-",TEXT(All_Opps[[#This Row],[Week]],"00#"))</f>
        <v>2026-074</v>
      </c>
      <c r="E4382" s="336">
        <f>IFERROR(VALUE(RIGHT(All_Opps[[#This Row],[Opportunity Name]],2)),"")</f>
        <v>2</v>
      </c>
      <c r="F4382" s="336">
        <f>IFERROR(("20"&amp;LEFT(All_Opps[[#This Row],[Opportunity Name]],2))*1,"")</f>
        <v>2026</v>
      </c>
      <c r="G4382" s="336" t="str">
        <f>MID(All_Opps[[#This Row],[Opportunity Name]],3,2)</f>
        <v>08</v>
      </c>
      <c r="H4382" s="336" t="str">
        <f>LEFT(All_Opps[[#This Row],[Opportunity Name]],7)</f>
        <v>2608 Je</v>
      </c>
      <c r="I4382" s="336" t="str" cm="1">
        <f t="array" ref="I438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82" s="336" t="str">
        <f>YEAR(All_Opps[[#This Row],[Close_Date]])&amp;"-"&amp;TEXT(MONTH(All_Opps[[#This Row],[Close_Date]]),"00")</f>
        <v>2026-05</v>
      </c>
      <c r="K4382" s="337">
        <f>All_Opps[[#This Row],[Created Date2]]*1</f>
        <v>46159</v>
      </c>
      <c r="L4382" s="338">
        <f>YEAR(All_Opps[[#This Row],[Created_Date]])</f>
        <v>2026</v>
      </c>
      <c r="M4382" s="339">
        <f>WEEKNUM(All_Opps[[#This Row],[Created_Date]],16)</f>
        <v>21</v>
      </c>
      <c r="N4382" s="337">
        <f>All_Opps[[#This Row],[Close Date]]*1</f>
        <v>46170</v>
      </c>
      <c r="O4382" s="340">
        <f>YEAR(All_Opps[[#This Row],[Close_Date]])</f>
        <v>2026</v>
      </c>
      <c r="P4382" s="338">
        <f>MONTH(All_Opps[[#This Row],[Close Date]])</f>
        <v>5</v>
      </c>
      <c r="Q4382" s="336">
        <f>WEEKNUM(All_Opps[[#This Row],[Close Date]],1)</f>
        <v>22</v>
      </c>
      <c r="R4382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82" s="110" t="s">
        <v>9074</v>
      </c>
      <c r="T4382" s="110" t="s">
        <v>9075</v>
      </c>
      <c r="U4382" s="111">
        <v>46170</v>
      </c>
      <c r="V4382" s="380" t="s">
        <v>18</v>
      </c>
      <c r="W4382" s="346">
        <v>49722</v>
      </c>
      <c r="X4382" s="110" t="s">
        <v>13</v>
      </c>
      <c r="Y4382" s="110" t="s">
        <v>7108</v>
      </c>
      <c r="Z4382" s="111">
        <v>46159</v>
      </c>
    </row>
    <row r="4383" spans="1:26" ht="12.75" x14ac:dyDescent="0.35">
      <c r="A4383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69</v>
      </c>
      <c r="B4383" s="336" t="str">
        <f>IF(All_Opps[[#This Row],[WeekMod]]&lt;&gt;"",CONCATENATE(All_Opps[[#This Row],[Opp Year]],"-",TEXT(All_Opps[[#This Row],[WeekMod]],"00#")),"")</f>
        <v>2026-069</v>
      </c>
      <c r="C438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69</v>
      </c>
      <c r="D4383" s="336" t="str">
        <f>CONCATENATE(All_Opps[[#This Row],[Opp Year]],"-",TEXT(All_Opps[[#This Row],[Week]],"00#"))</f>
        <v>2026-069</v>
      </c>
      <c r="E4383" s="336">
        <f>IFERROR(VALUE(RIGHT(All_Opps[[#This Row],[Opportunity Name]],2)),"")</f>
        <v>2</v>
      </c>
      <c r="F4383" s="336">
        <f>IFERROR(("20"&amp;LEFT(All_Opps[[#This Row],[Opportunity Name]],2))*1,"")</f>
        <v>2026</v>
      </c>
      <c r="G4383" s="336" t="str">
        <f>MID(All_Opps[[#This Row],[Opportunity Name]],3,2)</f>
        <v>08</v>
      </c>
      <c r="H4383" s="336" t="str">
        <f>LEFT(All_Opps[[#This Row],[Opportunity Name]],7)</f>
        <v>2608 Ub</v>
      </c>
      <c r="I4383" s="336" t="str" cm="1">
        <f t="array" ref="I438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83" s="336" t="str">
        <f>YEAR(All_Opps[[#This Row],[Close_Date]])&amp;"-"&amp;TEXT(MONTH(All_Opps[[#This Row],[Close_Date]]),"00")</f>
        <v>2026-04</v>
      </c>
      <c r="K4383" s="337">
        <f>All_Opps[[#This Row],[Created Date2]]*1</f>
        <v>46125</v>
      </c>
      <c r="L4383" s="338">
        <f>YEAR(All_Opps[[#This Row],[Created_Date]])</f>
        <v>2026</v>
      </c>
      <c r="M4383" s="339">
        <f>WEEKNUM(All_Opps[[#This Row],[Created_Date]],16)</f>
        <v>16</v>
      </c>
      <c r="N4383" s="337">
        <f>All_Opps[[#This Row],[Close Date]]*1</f>
        <v>46134</v>
      </c>
      <c r="O4383" s="340">
        <f>YEAR(All_Opps[[#This Row],[Close_Date]])</f>
        <v>2026</v>
      </c>
      <c r="P4383" s="338">
        <f>MONTH(All_Opps[[#This Row],[Close Date]])</f>
        <v>4</v>
      </c>
      <c r="Q4383" s="336">
        <f>WEEKNUM(All_Opps[[#This Row],[Close Date]],1)</f>
        <v>17</v>
      </c>
      <c r="R4383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83" s="110" t="s">
        <v>9076</v>
      </c>
      <c r="T4383" s="110" t="s">
        <v>9077</v>
      </c>
      <c r="U4383" s="111">
        <v>46134</v>
      </c>
      <c r="V4383" s="380" t="s">
        <v>18</v>
      </c>
      <c r="W4383" s="346">
        <v>63720</v>
      </c>
      <c r="X4383" s="110" t="s">
        <v>15</v>
      </c>
      <c r="Y4383" s="110" t="s">
        <v>7108</v>
      </c>
      <c r="Z4383" s="111">
        <v>46125</v>
      </c>
    </row>
    <row r="4384" spans="1:26" ht="12.75" x14ac:dyDescent="0.35">
      <c r="A438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73</v>
      </c>
      <c r="B4384" s="336" t="str">
        <f>IF(All_Opps[[#This Row],[WeekMod]]&lt;&gt;"",CONCATENATE(All_Opps[[#This Row],[Opp Year]],"-",TEXT(All_Opps[[#This Row],[WeekMod]],"00#")),"")</f>
        <v>2026-073</v>
      </c>
      <c r="C438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73</v>
      </c>
      <c r="D4384" s="336" t="str">
        <f>CONCATENATE(All_Opps[[#This Row],[Opp Year]],"-",TEXT(All_Opps[[#This Row],[Week]],"00#"))</f>
        <v>2026-073</v>
      </c>
      <c r="E4384" s="336">
        <f>IFERROR(VALUE(RIGHT(All_Opps[[#This Row],[Opportunity Name]],2)),"")</f>
        <v>4</v>
      </c>
      <c r="F4384" s="336">
        <f>IFERROR(("20"&amp;LEFT(All_Opps[[#This Row],[Opportunity Name]],2))*1,"")</f>
        <v>2026</v>
      </c>
      <c r="G4384" s="336" t="str">
        <f>MID(All_Opps[[#This Row],[Opportunity Name]],3,2)</f>
        <v>09</v>
      </c>
      <c r="H4384" s="336" t="str">
        <f>LEFT(All_Opps[[#This Row],[Opportunity Name]],7)</f>
        <v>2609 Ma</v>
      </c>
      <c r="I4384" s="336" t="str" cm="1">
        <f t="array" ref="I438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84" s="336" t="str">
        <f>YEAR(All_Opps[[#This Row],[Close_Date]])&amp;"-"&amp;TEXT(MONTH(All_Opps[[#This Row],[Close_Date]]),"00")</f>
        <v>2026-05</v>
      </c>
      <c r="K4384" s="337">
        <f>All_Opps[[#This Row],[Created Date2]]*1</f>
        <v>46158</v>
      </c>
      <c r="L4384" s="338">
        <f>YEAR(All_Opps[[#This Row],[Created_Date]])</f>
        <v>2026</v>
      </c>
      <c r="M4384" s="339">
        <f>WEEKNUM(All_Opps[[#This Row],[Created_Date]],16)</f>
        <v>21</v>
      </c>
      <c r="N4384" s="337">
        <f>All_Opps[[#This Row],[Close Date]]*1</f>
        <v>46161</v>
      </c>
      <c r="O4384" s="340">
        <f>YEAR(All_Opps[[#This Row],[Close_Date]])</f>
        <v>2026</v>
      </c>
      <c r="P4384" s="338">
        <f>MONTH(All_Opps[[#This Row],[Close Date]])</f>
        <v>5</v>
      </c>
      <c r="Q4384" s="336">
        <f>WEEKNUM(All_Opps[[#This Row],[Close Date]],1)</f>
        <v>21</v>
      </c>
      <c r="R4384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84" s="110" t="s">
        <v>9078</v>
      </c>
      <c r="T4384" s="110" t="s">
        <v>9079</v>
      </c>
      <c r="U4384" s="111">
        <v>46161</v>
      </c>
      <c r="V4384" s="380" t="s">
        <v>18</v>
      </c>
      <c r="W4384" s="346">
        <v>311878</v>
      </c>
      <c r="X4384" s="110" t="s">
        <v>15</v>
      </c>
      <c r="Y4384" s="110" t="s">
        <v>1285</v>
      </c>
      <c r="Z4384" s="111">
        <v>46158</v>
      </c>
    </row>
    <row r="4385" spans="1:26" ht="12.75" x14ac:dyDescent="0.35">
      <c r="A438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4385" s="336" t="str">
        <f>IF(All_Opps[[#This Row],[WeekMod]]&lt;&gt;"",CONCATENATE(All_Opps[[#This Row],[Opp Year]],"-",TEXT(All_Opps[[#This Row],[WeekMod]],"00#")),"")</f>
        <v>2026-077</v>
      </c>
      <c r="C438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4385" s="336" t="str">
        <f>CONCATENATE(All_Opps[[#This Row],[Opp Year]],"-",TEXT(All_Opps[[#This Row],[Week]],"00#"))</f>
        <v>2026-077</v>
      </c>
      <c r="E4385" s="336">
        <f>IFERROR(VALUE(RIGHT(All_Opps[[#This Row],[Opportunity Name]],2)),"")</f>
        <v>2</v>
      </c>
      <c r="F4385" s="336">
        <f>IFERROR(("20"&amp;LEFT(All_Opps[[#This Row],[Opportunity Name]],2))*1,"")</f>
        <v>2026</v>
      </c>
      <c r="G4385" s="336" t="str">
        <f>MID(All_Opps[[#This Row],[Opportunity Name]],3,2)</f>
        <v>11</v>
      </c>
      <c r="H4385" s="336" t="str">
        <f>LEFT(All_Opps[[#This Row],[Opportunity Name]],7)</f>
        <v>2611 Ro</v>
      </c>
      <c r="I4385" s="336" t="str" cm="1">
        <f t="array" ref="I438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85" s="336" t="str">
        <f>YEAR(All_Opps[[#This Row],[Close_Date]])&amp;"-"&amp;TEXT(MONTH(All_Opps[[#This Row],[Close_Date]]),"00")</f>
        <v>2026-06</v>
      </c>
      <c r="K4385" s="337">
        <f>All_Opps[[#This Row],[Created Date2]]*1</f>
        <v>46181</v>
      </c>
      <c r="L4385" s="338">
        <f>YEAR(All_Opps[[#This Row],[Created_Date]])</f>
        <v>2026</v>
      </c>
      <c r="M4385" s="339">
        <f>WEEKNUM(All_Opps[[#This Row],[Created_Date]],16)</f>
        <v>24</v>
      </c>
      <c r="N4385" s="337">
        <f>All_Opps[[#This Row],[Close Date]]*1</f>
        <v>46193</v>
      </c>
      <c r="O4385" s="340">
        <f>YEAR(All_Opps[[#This Row],[Close_Date]])</f>
        <v>2026</v>
      </c>
      <c r="P4385" s="338">
        <f>MONTH(All_Opps[[#This Row],[Close Date]])</f>
        <v>6</v>
      </c>
      <c r="Q4385" s="336">
        <f>WEEKNUM(All_Opps[[#This Row],[Close Date]],1)</f>
        <v>25</v>
      </c>
      <c r="R4385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85" s="110" t="s">
        <v>9080</v>
      </c>
      <c r="T4385" s="110" t="s">
        <v>9081</v>
      </c>
      <c r="U4385" s="111">
        <v>46193</v>
      </c>
      <c r="V4385" s="380" t="s">
        <v>18</v>
      </c>
      <c r="W4385" s="346">
        <v>33822</v>
      </c>
      <c r="X4385" s="110" t="s">
        <v>11</v>
      </c>
      <c r="Y4385" s="110" t="s">
        <v>7108</v>
      </c>
      <c r="Z4385" s="111">
        <v>46181</v>
      </c>
    </row>
    <row r="4386" spans="1:26" ht="12.75" x14ac:dyDescent="0.35">
      <c r="A4386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4386" s="336" t="str">
        <f>IF(All_Opps[[#This Row],[WeekMod]]&lt;&gt;"",CONCATENATE(All_Opps[[#This Row],[Opp Year]],"-",TEXT(All_Opps[[#This Row],[WeekMod]],"00#")),"")</f>
        <v>2027-020</v>
      </c>
      <c r="C438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4386" s="336" t="str">
        <f>CONCATENATE(All_Opps[[#This Row],[Opp Year]],"-",TEXT(All_Opps[[#This Row],[Week]],"00#"))</f>
        <v>2027-020</v>
      </c>
      <c r="E4386" s="336">
        <f>IFERROR(VALUE(RIGHT(All_Opps[[#This Row],[Opportunity Name]],2)),"")</f>
        <v>4</v>
      </c>
      <c r="F4386" s="336">
        <f>IFERROR(("20"&amp;LEFT(All_Opps[[#This Row],[Opportunity Name]],2))*1,"")</f>
        <v>2027</v>
      </c>
      <c r="G4386" s="336" t="str">
        <f>MID(All_Opps[[#This Row],[Opportunity Name]],3,2)</f>
        <v>08</v>
      </c>
      <c r="H4386" s="336" t="str">
        <f>LEFT(All_Opps[[#This Row],[Opportunity Name]],7)</f>
        <v>2708 In</v>
      </c>
      <c r="I4386" s="336" t="str" cm="1">
        <f t="array" ref="I438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86" s="336" t="str">
        <f>YEAR(All_Opps[[#This Row],[Close_Date]])&amp;"-"&amp;TEXT(MONTH(All_Opps[[#This Row],[Close_Date]]),"00")</f>
        <v>2026-05</v>
      </c>
      <c r="K4386" s="337">
        <f>All_Opps[[#This Row],[Created Date2]]*1</f>
        <v>46134</v>
      </c>
      <c r="L4386" s="338">
        <f>YEAR(All_Opps[[#This Row],[Created_Date]])</f>
        <v>2026</v>
      </c>
      <c r="M4386" s="339">
        <f>WEEKNUM(All_Opps[[#This Row],[Created_Date]],16)</f>
        <v>17</v>
      </c>
      <c r="N4386" s="337">
        <f>All_Opps[[#This Row],[Close Date]]*1</f>
        <v>46156</v>
      </c>
      <c r="O4386" s="340">
        <f>YEAR(All_Opps[[#This Row],[Close_Date]])</f>
        <v>2026</v>
      </c>
      <c r="P4386" s="338">
        <f>MONTH(All_Opps[[#This Row],[Close Date]])</f>
        <v>5</v>
      </c>
      <c r="Q4386" s="336">
        <f>WEEKNUM(All_Opps[[#This Row],[Close Date]],1)</f>
        <v>20</v>
      </c>
      <c r="R4386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86" s="110" t="s">
        <v>9082</v>
      </c>
      <c r="T4386" s="110" t="s">
        <v>9083</v>
      </c>
      <c r="U4386" s="111">
        <v>46156</v>
      </c>
      <c r="V4386" s="380" t="s">
        <v>18</v>
      </c>
      <c r="W4386" s="346">
        <v>56637</v>
      </c>
      <c r="X4386" s="110" t="s">
        <v>5</v>
      </c>
      <c r="Y4386" s="110" t="s">
        <v>7108</v>
      </c>
      <c r="Z4386" s="111">
        <v>46134</v>
      </c>
    </row>
    <row r="4387" spans="1:26" ht="12.75" x14ac:dyDescent="0.35">
      <c r="A4387" s="336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387" s="336" t="str">
        <f>IF(All_Opps[[#This Row],[WeekMod]]&lt;&gt;"",CONCATENATE(All_Opps[[#This Row],[Opp Year]],"-",TEXT(All_Opps[[#This Row],[WeekMod]],"00#")),"")</f>
        <v/>
      </c>
      <c r="C438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4387" s="336" t="str">
        <f>CONCATENATE(All_Opps[[#This Row],[Opp Year]],"-",TEXT(All_Opps[[#This Row],[Week]],"00#"))</f>
        <v>2028-001</v>
      </c>
      <c r="E4387" s="336">
        <f>IFERROR(VALUE(RIGHT(All_Opps[[#This Row],[Opportunity Name]],2)),"")</f>
        <v>2</v>
      </c>
      <c r="F4387" s="336">
        <f>IFERROR(("20"&amp;LEFT(All_Opps[[#This Row],[Opportunity Name]],2))*1,"")</f>
        <v>2028</v>
      </c>
      <c r="G4387" s="336" t="str">
        <f>MID(All_Opps[[#This Row],[Opportunity Name]],3,2)</f>
        <v>05</v>
      </c>
      <c r="H4387" s="336" t="str">
        <f>LEFT(All_Opps[[#This Row],[Opportunity Name]],7)</f>
        <v>2805 An</v>
      </c>
      <c r="I4387" s="336" t="str" cm="1">
        <f t="array" ref="I438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87" s="336" t="str">
        <f>YEAR(All_Opps[[#This Row],[Close_Date]])&amp;"-"&amp;TEXT(MONTH(All_Opps[[#This Row],[Close_Date]]),"00")</f>
        <v>2026-05</v>
      </c>
      <c r="K4387" s="337">
        <f>All_Opps[[#This Row],[Created Date2]]*1</f>
        <v>46110</v>
      </c>
      <c r="L4387" s="338">
        <f>YEAR(All_Opps[[#This Row],[Created_Date]])</f>
        <v>2026</v>
      </c>
      <c r="M4387" s="339">
        <f>WEEKNUM(All_Opps[[#This Row],[Created_Date]],16)</f>
        <v>14</v>
      </c>
      <c r="N4387" s="337">
        <f>All_Opps[[#This Row],[Close Date]]*1</f>
        <v>46152</v>
      </c>
      <c r="O4387" s="340">
        <f>YEAR(All_Opps[[#This Row],[Close_Date]])</f>
        <v>2026</v>
      </c>
      <c r="P4387" s="338">
        <f>MONTH(All_Opps[[#This Row],[Close Date]])</f>
        <v>5</v>
      </c>
      <c r="Q4387" s="336">
        <f>WEEKNUM(All_Opps[[#This Row],[Close Date]],1)</f>
        <v>20</v>
      </c>
      <c r="R4387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87" s="110" t="s">
        <v>9084</v>
      </c>
      <c r="T4387" s="110" t="s">
        <v>9085</v>
      </c>
      <c r="U4387" s="111">
        <v>46152</v>
      </c>
      <c r="V4387" s="380" t="s">
        <v>21</v>
      </c>
      <c r="W4387" s="346">
        <v>38079</v>
      </c>
      <c r="X4387" s="110" t="s">
        <v>15</v>
      </c>
      <c r="Y4387" s="110" t="s">
        <v>7108</v>
      </c>
      <c r="Z4387" s="111">
        <v>46110</v>
      </c>
    </row>
    <row r="4388" spans="1:26" ht="12.75" x14ac:dyDescent="0.35">
      <c r="A4388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4388" s="336" t="str">
        <f>IF(All_Opps[[#This Row],[WeekMod]]&lt;&gt;"",CONCATENATE(All_Opps[[#This Row],[Opp Year]],"-",TEXT(All_Opps[[#This Row],[WeekMod]],"00#")),"")</f>
        <v>2027-026</v>
      </c>
      <c r="C438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4388" s="336" t="str">
        <f>CONCATENATE(All_Opps[[#This Row],[Opp Year]],"-",TEXT(All_Opps[[#This Row],[Week]],"00#"))</f>
        <v>2027-026</v>
      </c>
      <c r="E4388" s="336">
        <f>IFERROR(VALUE(RIGHT(All_Opps[[#This Row],[Opportunity Name]],2)),"")</f>
        <v>2</v>
      </c>
      <c r="F4388" s="336">
        <f>IFERROR(("20"&amp;LEFT(All_Opps[[#This Row],[Opportunity Name]],2))*1,"")</f>
        <v>2027</v>
      </c>
      <c r="G4388" s="336" t="str">
        <f>MID(All_Opps[[#This Row],[Opportunity Name]],3,2)</f>
        <v>01</v>
      </c>
      <c r="H4388" s="336" t="str">
        <f>LEFT(All_Opps[[#This Row],[Opportunity Name]],7)</f>
        <v>2701 Ma</v>
      </c>
      <c r="I4388" s="336" t="str" cm="1">
        <f t="array" ref="I438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88" s="336" t="str">
        <f>YEAR(All_Opps[[#This Row],[Close_Date]])&amp;"-"&amp;TEXT(MONTH(All_Opps[[#This Row],[Close_Date]]),"00")</f>
        <v>2026-06</v>
      </c>
      <c r="K4388" s="337">
        <f>All_Opps[[#This Row],[Created Date2]]*1</f>
        <v>46179</v>
      </c>
      <c r="L4388" s="338">
        <f>YEAR(All_Opps[[#This Row],[Created_Date]])</f>
        <v>2026</v>
      </c>
      <c r="M4388" s="339">
        <f>WEEKNUM(All_Opps[[#This Row],[Created_Date]],16)</f>
        <v>24</v>
      </c>
      <c r="N4388" s="337">
        <f>All_Opps[[#This Row],[Close Date]]*1</f>
        <v>46200</v>
      </c>
      <c r="O4388" s="340">
        <f>YEAR(All_Opps[[#This Row],[Close_Date]])</f>
        <v>2026</v>
      </c>
      <c r="P4388" s="338">
        <f>MONTH(All_Opps[[#This Row],[Close Date]])</f>
        <v>6</v>
      </c>
      <c r="Q4388" s="336">
        <f>WEEKNUM(All_Opps[[#This Row],[Close Date]],1)</f>
        <v>26</v>
      </c>
      <c r="R4388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88" s="110" t="s">
        <v>9086</v>
      </c>
      <c r="T4388" s="110" t="s">
        <v>9087</v>
      </c>
      <c r="U4388" s="111">
        <v>46200</v>
      </c>
      <c r="V4388" s="380" t="s">
        <v>18</v>
      </c>
      <c r="W4388" s="346">
        <v>99916</v>
      </c>
      <c r="X4388" s="110" t="s">
        <v>5</v>
      </c>
      <c r="Y4388" s="110" t="s">
        <v>7108</v>
      </c>
      <c r="Z4388" s="111">
        <v>46179</v>
      </c>
    </row>
    <row r="4389" spans="1:26" ht="12.75" x14ac:dyDescent="0.35">
      <c r="A4389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4389" s="336" t="str">
        <f>IF(All_Opps[[#This Row],[WeekMod]]&lt;&gt;"",CONCATENATE(All_Opps[[#This Row],[Opp Year]],"-",TEXT(All_Opps[[#This Row],[WeekMod]],"00#")),"")</f>
        <v>2027-027</v>
      </c>
      <c r="C438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4389" s="336" t="str">
        <f>CONCATENATE(All_Opps[[#This Row],[Opp Year]],"-",TEXT(All_Opps[[#This Row],[Week]],"00#"))</f>
        <v>2027-027</v>
      </c>
      <c r="E4389" s="336">
        <f>IFERROR(VALUE(RIGHT(All_Opps[[#This Row],[Opportunity Name]],2)),"")</f>
        <v>2</v>
      </c>
      <c r="F4389" s="336">
        <f>IFERROR(("20"&amp;LEFT(All_Opps[[#This Row],[Opportunity Name]],2))*1,"")</f>
        <v>2027</v>
      </c>
      <c r="G4389" s="336" t="str">
        <f>MID(All_Opps[[#This Row],[Opportunity Name]],3,2)</f>
        <v>03</v>
      </c>
      <c r="H4389" s="336" t="str">
        <f>LEFT(All_Opps[[#This Row],[Opportunity Name]],7)</f>
        <v>2703 Za</v>
      </c>
      <c r="I4389" s="336" t="str" cm="1">
        <f t="array" ref="I438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89" s="336" t="str">
        <f>YEAR(All_Opps[[#This Row],[Close_Date]])&amp;"-"&amp;TEXT(MONTH(All_Opps[[#This Row],[Close_Date]]),"00")</f>
        <v>2026-06</v>
      </c>
      <c r="K4389" s="337">
        <f>All_Opps[[#This Row],[Created Date2]]*1</f>
        <v>46188</v>
      </c>
      <c r="L4389" s="338">
        <f>YEAR(All_Opps[[#This Row],[Created_Date]])</f>
        <v>2026</v>
      </c>
      <c r="M4389" s="339">
        <f>WEEKNUM(All_Opps[[#This Row],[Created_Date]],16)</f>
        <v>25</v>
      </c>
      <c r="N4389" s="337">
        <f>All_Opps[[#This Row],[Close Date]]*1</f>
        <v>46202</v>
      </c>
      <c r="O4389" s="340">
        <f>YEAR(All_Opps[[#This Row],[Close_Date]])</f>
        <v>2026</v>
      </c>
      <c r="P4389" s="338">
        <f>MONTH(All_Opps[[#This Row],[Close Date]])</f>
        <v>6</v>
      </c>
      <c r="Q4389" s="336">
        <f>WEEKNUM(All_Opps[[#This Row],[Close Date]],1)</f>
        <v>27</v>
      </c>
      <c r="R4389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89" s="110" t="s">
        <v>9088</v>
      </c>
      <c r="T4389" s="110" t="s">
        <v>9089</v>
      </c>
      <c r="U4389" s="111">
        <v>46202</v>
      </c>
      <c r="V4389" s="380" t="s">
        <v>21</v>
      </c>
      <c r="W4389" s="346">
        <v>48249</v>
      </c>
      <c r="X4389" s="110" t="s">
        <v>13</v>
      </c>
      <c r="Y4389" s="110" t="s">
        <v>7108</v>
      </c>
      <c r="Z4389" s="111">
        <v>46188</v>
      </c>
    </row>
    <row r="4390" spans="1:26" ht="12.75" x14ac:dyDescent="0.35">
      <c r="A439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4390" s="336" t="str">
        <f>IF(All_Opps[[#This Row],[WeekMod]]&lt;&gt;"",CONCATENATE(All_Opps[[#This Row],[Opp Year]],"-",TEXT(All_Opps[[#This Row],[WeekMod]],"00#")),"")</f>
        <v>2026-076</v>
      </c>
      <c r="C439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4390" s="336" t="str">
        <f>CONCATENATE(All_Opps[[#This Row],[Opp Year]],"-",TEXT(All_Opps[[#This Row],[Week]],"00#"))</f>
        <v>2026-076</v>
      </c>
      <c r="E4390" s="336">
        <f>IFERROR(VALUE(RIGHT(All_Opps[[#This Row],[Opportunity Name]],2)),"")</f>
        <v>5</v>
      </c>
      <c r="F4390" s="336">
        <f>IFERROR(("20"&amp;LEFT(All_Opps[[#This Row],[Opportunity Name]],2))*1,"")</f>
        <v>2026</v>
      </c>
      <c r="G4390" s="336" t="str">
        <f>MID(All_Opps[[#This Row],[Opportunity Name]],3,2)</f>
        <v>07</v>
      </c>
      <c r="H4390" s="336" t="str">
        <f>LEFT(All_Opps[[#This Row],[Opportunity Name]],7)</f>
        <v>2607 Ya</v>
      </c>
      <c r="I4390" s="336" t="str" cm="1">
        <f t="array" ref="I439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90" s="336" t="str">
        <f>YEAR(All_Opps[[#This Row],[Close_Date]])&amp;"-"&amp;TEXT(MONTH(All_Opps[[#This Row],[Close_Date]]),"00")</f>
        <v>2026-06</v>
      </c>
      <c r="K4390" s="337">
        <f>All_Opps[[#This Row],[Created Date2]]*1</f>
        <v>46173</v>
      </c>
      <c r="L4390" s="338">
        <f>YEAR(All_Opps[[#This Row],[Created_Date]])</f>
        <v>2026</v>
      </c>
      <c r="M4390" s="339">
        <f>WEEKNUM(All_Opps[[#This Row],[Created_Date]],16)</f>
        <v>23</v>
      </c>
      <c r="N4390" s="337">
        <f>All_Opps[[#This Row],[Close Date]]*1</f>
        <v>46181</v>
      </c>
      <c r="O4390" s="340">
        <f>YEAR(All_Opps[[#This Row],[Close_Date]])</f>
        <v>2026</v>
      </c>
      <c r="P4390" s="338">
        <f>MONTH(All_Opps[[#This Row],[Close Date]])</f>
        <v>6</v>
      </c>
      <c r="Q4390" s="336">
        <f>WEEKNUM(All_Opps[[#This Row],[Close Date]],1)</f>
        <v>24</v>
      </c>
      <c r="R4390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90" s="110" t="s">
        <v>9090</v>
      </c>
      <c r="T4390" s="110" t="s">
        <v>9091</v>
      </c>
      <c r="U4390" s="111">
        <v>46181</v>
      </c>
      <c r="V4390" s="380" t="s">
        <v>18</v>
      </c>
      <c r="W4390" s="346">
        <v>143721</v>
      </c>
      <c r="X4390" s="110" t="s">
        <v>13</v>
      </c>
      <c r="Y4390" s="110" t="s">
        <v>1285</v>
      </c>
      <c r="Z4390" s="111">
        <v>46173</v>
      </c>
    </row>
    <row r="4391" spans="1:26" ht="12.75" x14ac:dyDescent="0.35">
      <c r="A439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4391" s="336" t="str">
        <f>IF(All_Opps[[#This Row],[WeekMod]]&lt;&gt;"",CONCATENATE(All_Opps[[#This Row],[Opp Year]],"-",TEXT(All_Opps[[#This Row],[WeekMod]],"00#")),"")</f>
        <v>2027-027</v>
      </c>
      <c r="C439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4391" s="336" t="str">
        <f>CONCATENATE(All_Opps[[#This Row],[Opp Year]],"-",TEXT(All_Opps[[#This Row],[Week]],"00#"))</f>
        <v>2027-027</v>
      </c>
      <c r="E4391" s="336">
        <f>IFERROR(VALUE(RIGHT(All_Opps[[#This Row],[Opportunity Name]],2)),"")</f>
        <v>4</v>
      </c>
      <c r="F4391" s="336">
        <f>IFERROR(("20"&amp;LEFT(All_Opps[[#This Row],[Opportunity Name]],2))*1,"")</f>
        <v>2027</v>
      </c>
      <c r="G4391" s="336" t="str">
        <f>MID(All_Opps[[#This Row],[Opportunity Name]],3,2)</f>
        <v>05</v>
      </c>
      <c r="H4391" s="336" t="str">
        <f>LEFT(All_Opps[[#This Row],[Opportunity Name]],7)</f>
        <v>2705 Sa</v>
      </c>
      <c r="I4391" s="336" t="str" cm="1">
        <f t="array" ref="I439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91" s="336" t="str">
        <f>YEAR(All_Opps[[#This Row],[Close_Date]])&amp;"-"&amp;TEXT(MONTH(All_Opps[[#This Row],[Close_Date]]),"00")</f>
        <v>2026-06</v>
      </c>
      <c r="K4391" s="337">
        <f>All_Opps[[#This Row],[Created Date2]]*1</f>
        <v>46171</v>
      </c>
      <c r="L4391" s="338">
        <f>YEAR(All_Opps[[#This Row],[Created_Date]])</f>
        <v>2026</v>
      </c>
      <c r="M4391" s="339">
        <f>WEEKNUM(All_Opps[[#This Row],[Created_Date]],16)</f>
        <v>22</v>
      </c>
      <c r="N4391" s="337">
        <f>All_Opps[[#This Row],[Close Date]]*1</f>
        <v>46203</v>
      </c>
      <c r="O4391" s="340">
        <f>YEAR(All_Opps[[#This Row],[Close_Date]])</f>
        <v>2026</v>
      </c>
      <c r="P4391" s="338">
        <f>MONTH(All_Opps[[#This Row],[Close Date]])</f>
        <v>6</v>
      </c>
      <c r="Q4391" s="336">
        <f>WEEKNUM(All_Opps[[#This Row],[Close Date]],1)</f>
        <v>27</v>
      </c>
      <c r="R4391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91" s="110" t="s">
        <v>9092</v>
      </c>
      <c r="T4391" s="110" t="s">
        <v>9093</v>
      </c>
      <c r="U4391" s="111">
        <v>46203</v>
      </c>
      <c r="V4391" s="380" t="s">
        <v>21</v>
      </c>
      <c r="W4391" s="346">
        <v>33289</v>
      </c>
      <c r="X4391" s="110" t="s">
        <v>11</v>
      </c>
      <c r="Y4391" s="110" t="s">
        <v>7108</v>
      </c>
      <c r="Z4391" s="111">
        <v>46171</v>
      </c>
    </row>
    <row r="4392" spans="1:26" ht="12.75" x14ac:dyDescent="0.35">
      <c r="A439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4392" s="336" t="str">
        <f>IF(All_Opps[[#This Row],[WeekMod]]&lt;&gt;"",CONCATENATE(All_Opps[[#This Row],[Opp Year]],"-",TEXT(All_Opps[[#This Row],[WeekMod]],"00#")),"")</f>
        <v>2027-020</v>
      </c>
      <c r="C439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4392" s="336" t="str">
        <f>CONCATENATE(All_Opps[[#This Row],[Opp Year]],"-",TEXT(All_Opps[[#This Row],[Week]],"00#"))</f>
        <v>2027-020</v>
      </c>
      <c r="E4392" s="336">
        <f>IFERROR(VALUE(RIGHT(All_Opps[[#This Row],[Opportunity Name]],2)),"")</f>
        <v>2</v>
      </c>
      <c r="F4392" s="336">
        <f>IFERROR(("20"&amp;LEFT(All_Opps[[#This Row],[Opportunity Name]],2))*1,"")</f>
        <v>2027</v>
      </c>
      <c r="G4392" s="336" t="str">
        <f>MID(All_Opps[[#This Row],[Opportunity Name]],3,2)</f>
        <v>01</v>
      </c>
      <c r="H4392" s="336" t="str">
        <f>LEFT(All_Opps[[#This Row],[Opportunity Name]],7)</f>
        <v>2701 Ra</v>
      </c>
      <c r="I4392" s="336" t="str" cm="1">
        <f t="array" ref="I439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92" s="336" t="str">
        <f>YEAR(All_Opps[[#This Row],[Close_Date]])&amp;"-"&amp;TEXT(MONTH(All_Opps[[#This Row],[Close_Date]]),"00")</f>
        <v>2026-05</v>
      </c>
      <c r="K4392" s="337">
        <f>All_Opps[[#This Row],[Created Date2]]*1</f>
        <v>46132</v>
      </c>
      <c r="L4392" s="338">
        <f>YEAR(All_Opps[[#This Row],[Created_Date]])</f>
        <v>2026</v>
      </c>
      <c r="M4392" s="339">
        <f>WEEKNUM(All_Opps[[#This Row],[Created_Date]],16)</f>
        <v>17</v>
      </c>
      <c r="N4392" s="337">
        <f>All_Opps[[#This Row],[Close Date]]*1</f>
        <v>46156</v>
      </c>
      <c r="O4392" s="340">
        <f>YEAR(All_Opps[[#This Row],[Close_Date]])</f>
        <v>2026</v>
      </c>
      <c r="P4392" s="338">
        <f>MONTH(All_Opps[[#This Row],[Close Date]])</f>
        <v>5</v>
      </c>
      <c r="Q4392" s="336">
        <f>WEEKNUM(All_Opps[[#This Row],[Close Date]],1)</f>
        <v>20</v>
      </c>
      <c r="R4392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92" s="110" t="s">
        <v>9094</v>
      </c>
      <c r="T4392" s="110" t="s">
        <v>9095</v>
      </c>
      <c r="U4392" s="111">
        <v>46156</v>
      </c>
      <c r="V4392" s="380" t="s">
        <v>21</v>
      </c>
      <c r="W4392" s="346">
        <v>52042</v>
      </c>
      <c r="X4392" s="110" t="s">
        <v>15</v>
      </c>
      <c r="Y4392" s="110" t="s">
        <v>7108</v>
      </c>
      <c r="Z4392" s="111">
        <v>46132</v>
      </c>
    </row>
    <row r="4393" spans="1:26" ht="12.75" x14ac:dyDescent="0.35">
      <c r="A4393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20</v>
      </c>
      <c r="B4393" s="336" t="str">
        <f>IF(All_Opps[[#This Row],[WeekMod]]&lt;&gt;"",CONCATENATE(All_Opps[[#This Row],[Opp Year]],"-",TEXT(All_Opps[[#This Row],[WeekMod]],"00#")),"")</f>
        <v>2027-020</v>
      </c>
      <c r="C439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20</v>
      </c>
      <c r="D4393" s="336" t="str">
        <f>CONCATENATE(All_Opps[[#This Row],[Opp Year]],"-",TEXT(All_Opps[[#This Row],[Week]],"00#"))</f>
        <v>2027-020</v>
      </c>
      <c r="E4393" s="336">
        <f>IFERROR(VALUE(RIGHT(All_Opps[[#This Row],[Opportunity Name]],2)),"")</f>
        <v>2</v>
      </c>
      <c r="F4393" s="336">
        <f>IFERROR(("20"&amp;LEFT(All_Opps[[#This Row],[Opportunity Name]],2))*1,"")</f>
        <v>2027</v>
      </c>
      <c r="G4393" s="336" t="str">
        <f>MID(All_Opps[[#This Row],[Opportunity Name]],3,2)</f>
        <v>01</v>
      </c>
      <c r="H4393" s="336" t="str">
        <f>LEFT(All_Opps[[#This Row],[Opportunity Name]],7)</f>
        <v>2701-13</v>
      </c>
      <c r="I4393" s="336" t="str" cm="1">
        <f t="array" ref="I439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93" s="336" t="str">
        <f>YEAR(All_Opps[[#This Row],[Close_Date]])&amp;"-"&amp;TEXT(MONTH(All_Opps[[#This Row],[Close_Date]]),"00")</f>
        <v>2026-05</v>
      </c>
      <c r="K4393" s="337">
        <f>All_Opps[[#This Row],[Created Date2]]*1</f>
        <v>46134</v>
      </c>
      <c r="L4393" s="338">
        <f>YEAR(All_Opps[[#This Row],[Created_Date]])</f>
        <v>2026</v>
      </c>
      <c r="M4393" s="339">
        <f>WEEKNUM(All_Opps[[#This Row],[Created_Date]],16)</f>
        <v>17</v>
      </c>
      <c r="N4393" s="337">
        <f>All_Opps[[#This Row],[Close Date]]*1</f>
        <v>46155</v>
      </c>
      <c r="O4393" s="340">
        <f>YEAR(All_Opps[[#This Row],[Close_Date]])</f>
        <v>2026</v>
      </c>
      <c r="P4393" s="338">
        <f>MONTH(All_Opps[[#This Row],[Close Date]])</f>
        <v>5</v>
      </c>
      <c r="Q4393" s="336">
        <f>WEEKNUM(All_Opps[[#This Row],[Close Date]],1)</f>
        <v>20</v>
      </c>
      <c r="R4393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254</v>
      </c>
      <c r="S4393" s="110" t="s">
        <v>9096</v>
      </c>
      <c r="T4393" s="110" t="s">
        <v>9097</v>
      </c>
      <c r="U4393" s="111">
        <v>46155</v>
      </c>
      <c r="V4393" s="380" t="s">
        <v>19</v>
      </c>
      <c r="W4393" s="346">
        <v>54985</v>
      </c>
      <c r="X4393" s="110" t="s">
        <v>13</v>
      </c>
      <c r="Y4393" s="110" t="s">
        <v>7108</v>
      </c>
      <c r="Z4393" s="111">
        <v>46134</v>
      </c>
    </row>
    <row r="4394" spans="1:26" ht="12.75" x14ac:dyDescent="0.35">
      <c r="A439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4394" s="336" t="str">
        <f>IF(All_Opps[[#This Row],[WeekMod]]&lt;&gt;"",CONCATENATE(All_Opps[[#This Row],[Opp Year]],"-",TEXT(All_Opps[[#This Row],[WeekMod]],"00#")),"")</f>
        <v>2027-025</v>
      </c>
      <c r="C439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4394" s="336" t="str">
        <f>CONCATENATE(All_Opps[[#This Row],[Opp Year]],"-",TEXT(All_Opps[[#This Row],[Week]],"00#"))</f>
        <v>2027-025</v>
      </c>
      <c r="E4394" s="336">
        <f>IFERROR(VALUE(RIGHT(All_Opps[[#This Row],[Opportunity Name]],2)),"")</f>
        <v>2</v>
      </c>
      <c r="F4394" s="336">
        <f>IFERROR(("20"&amp;LEFT(All_Opps[[#This Row],[Opportunity Name]],2))*1,"")</f>
        <v>2027</v>
      </c>
      <c r="G4394" s="336" t="str">
        <f>MID(All_Opps[[#This Row],[Opportunity Name]],3,2)</f>
        <v>06</v>
      </c>
      <c r="H4394" s="336" t="str">
        <f>LEFT(All_Opps[[#This Row],[Opportunity Name]],7)</f>
        <v>2706 So</v>
      </c>
      <c r="I4394" s="336" t="str" cm="1">
        <f t="array" ref="I439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94" s="336" t="str">
        <f>YEAR(All_Opps[[#This Row],[Close_Date]])&amp;"-"&amp;TEXT(MONTH(All_Opps[[#This Row],[Close_Date]]),"00")</f>
        <v>2026-06</v>
      </c>
      <c r="K4394" s="337">
        <f>All_Opps[[#This Row],[Created Date2]]*1</f>
        <v>46178</v>
      </c>
      <c r="L4394" s="338">
        <f>YEAR(All_Opps[[#This Row],[Created_Date]])</f>
        <v>2026</v>
      </c>
      <c r="M4394" s="339">
        <f>WEEKNUM(All_Opps[[#This Row],[Created_Date]],16)</f>
        <v>23</v>
      </c>
      <c r="N4394" s="337">
        <f>All_Opps[[#This Row],[Close Date]]*1</f>
        <v>46193</v>
      </c>
      <c r="O4394" s="340">
        <f>YEAR(All_Opps[[#This Row],[Close_Date]])</f>
        <v>2026</v>
      </c>
      <c r="P4394" s="338">
        <f>MONTH(All_Opps[[#This Row],[Close Date]])</f>
        <v>6</v>
      </c>
      <c r="Q4394" s="336">
        <f>WEEKNUM(All_Opps[[#This Row],[Close Date]],1)</f>
        <v>25</v>
      </c>
      <c r="R4394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94" s="110" t="s">
        <v>9098</v>
      </c>
      <c r="T4394" s="110" t="s">
        <v>9099</v>
      </c>
      <c r="U4394" s="111">
        <v>46193</v>
      </c>
      <c r="V4394" s="380" t="s">
        <v>21</v>
      </c>
      <c r="W4394" s="346">
        <v>144041</v>
      </c>
      <c r="X4394" s="110" t="s">
        <v>13</v>
      </c>
      <c r="Y4394" s="110" t="s">
        <v>1285</v>
      </c>
      <c r="Z4394" s="111">
        <v>46178</v>
      </c>
    </row>
    <row r="4395" spans="1:26" ht="12.75" x14ac:dyDescent="0.35">
      <c r="A439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4395" s="336" t="str">
        <f>IF(All_Opps[[#This Row],[WeekMod]]&lt;&gt;"",CONCATENATE(All_Opps[[#This Row],[Opp Year]],"-",TEXT(All_Opps[[#This Row],[WeekMod]],"00#")),"")</f>
        <v>2026-075</v>
      </c>
      <c r="C439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4395" s="336" t="str">
        <f>CONCATENATE(All_Opps[[#This Row],[Opp Year]],"-",TEXT(All_Opps[[#This Row],[Week]],"00#"))</f>
        <v>2026-075</v>
      </c>
      <c r="E4395" s="336">
        <f>IFERROR(VALUE(RIGHT(All_Opps[[#This Row],[Opportunity Name]],2)),"")</f>
        <v>2</v>
      </c>
      <c r="F4395" s="336">
        <f>IFERROR(("20"&amp;LEFT(All_Opps[[#This Row],[Opportunity Name]],2))*1,"")</f>
        <v>2026</v>
      </c>
      <c r="G4395" s="336" t="str">
        <f>MID(All_Opps[[#This Row],[Opportunity Name]],3,2)</f>
        <v>10</v>
      </c>
      <c r="H4395" s="336" t="str">
        <f>LEFT(All_Opps[[#This Row],[Opportunity Name]],7)</f>
        <v>2610 Be</v>
      </c>
      <c r="I4395" s="336" t="str" cm="1">
        <f t="array" ref="I439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95" s="336" t="str">
        <f>YEAR(All_Opps[[#This Row],[Close_Date]])&amp;"-"&amp;TEXT(MONTH(All_Opps[[#This Row],[Close_Date]]),"00")</f>
        <v>2026-06</v>
      </c>
      <c r="K4395" s="337">
        <f>All_Opps[[#This Row],[Created Date2]]*1</f>
        <v>46165</v>
      </c>
      <c r="L4395" s="338">
        <f>YEAR(All_Opps[[#This Row],[Created_Date]])</f>
        <v>2026</v>
      </c>
      <c r="M4395" s="339">
        <f>WEEKNUM(All_Opps[[#This Row],[Created_Date]],16)</f>
        <v>22</v>
      </c>
      <c r="N4395" s="337">
        <f>All_Opps[[#This Row],[Close Date]]*1</f>
        <v>46174</v>
      </c>
      <c r="O4395" s="340">
        <f>YEAR(All_Opps[[#This Row],[Close_Date]])</f>
        <v>2026</v>
      </c>
      <c r="P4395" s="338">
        <f>MONTH(All_Opps[[#This Row],[Close Date]])</f>
        <v>6</v>
      </c>
      <c r="Q4395" s="336">
        <f>WEEKNUM(All_Opps[[#This Row],[Close Date]],1)</f>
        <v>23</v>
      </c>
      <c r="R4395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95" s="110" t="s">
        <v>9100</v>
      </c>
      <c r="T4395" s="110" t="s">
        <v>9101</v>
      </c>
      <c r="U4395" s="111">
        <v>46174</v>
      </c>
      <c r="V4395" s="380" t="s">
        <v>18</v>
      </c>
      <c r="W4395" s="346">
        <v>90880</v>
      </c>
      <c r="X4395" s="110" t="s">
        <v>13</v>
      </c>
      <c r="Y4395" s="110" t="s">
        <v>1285</v>
      </c>
      <c r="Z4395" s="111">
        <v>46165</v>
      </c>
    </row>
    <row r="4396" spans="1:26" ht="12.75" x14ac:dyDescent="0.35">
      <c r="A4396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4396" s="336" t="str">
        <f>IF(All_Opps[[#This Row],[WeekMod]]&lt;&gt;"",CONCATENATE(All_Opps[[#This Row],[Opp Year]],"-",TEXT(All_Opps[[#This Row],[WeekMod]],"00#")),"")</f>
        <v>2026-076</v>
      </c>
      <c r="C439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4396" s="336" t="str">
        <f>CONCATENATE(All_Opps[[#This Row],[Opp Year]],"-",TEXT(All_Opps[[#This Row],[Week]],"00#"))</f>
        <v>2026-076</v>
      </c>
      <c r="E4396" s="336">
        <f>IFERROR(VALUE(RIGHT(All_Opps[[#This Row],[Opportunity Name]],2)),"")</f>
        <v>4</v>
      </c>
      <c r="F4396" s="336">
        <f>IFERROR(("20"&amp;LEFT(All_Opps[[#This Row],[Opportunity Name]],2))*1,"")</f>
        <v>2026</v>
      </c>
      <c r="G4396" s="336" t="str">
        <f>MID(All_Opps[[#This Row],[Opportunity Name]],3,2)</f>
        <v>08</v>
      </c>
      <c r="H4396" s="336" t="str">
        <f>LEFT(All_Opps[[#This Row],[Opportunity Name]],7)</f>
        <v>2608 La</v>
      </c>
      <c r="I4396" s="336" t="str" cm="1">
        <f t="array" ref="I439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96" s="336" t="str">
        <f>YEAR(All_Opps[[#This Row],[Close_Date]])&amp;"-"&amp;TEXT(MONTH(All_Opps[[#This Row],[Close_Date]]),"00")</f>
        <v>2026-06</v>
      </c>
      <c r="K4396" s="337">
        <f>All_Opps[[#This Row],[Created Date2]]*1</f>
        <v>46176</v>
      </c>
      <c r="L4396" s="338">
        <f>YEAR(All_Opps[[#This Row],[Created_Date]])</f>
        <v>2026</v>
      </c>
      <c r="M4396" s="339">
        <f>WEEKNUM(All_Opps[[#This Row],[Created_Date]],16)</f>
        <v>23</v>
      </c>
      <c r="N4396" s="337">
        <f>All_Opps[[#This Row],[Close Date]]*1</f>
        <v>46183</v>
      </c>
      <c r="O4396" s="340">
        <f>YEAR(All_Opps[[#This Row],[Close_Date]])</f>
        <v>2026</v>
      </c>
      <c r="P4396" s="338">
        <f>MONTH(All_Opps[[#This Row],[Close Date]])</f>
        <v>6</v>
      </c>
      <c r="Q4396" s="336">
        <f>WEEKNUM(All_Opps[[#This Row],[Close Date]],1)</f>
        <v>24</v>
      </c>
      <c r="R4396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96" s="110" t="s">
        <v>9102</v>
      </c>
      <c r="T4396" s="110" t="s">
        <v>9103</v>
      </c>
      <c r="U4396" s="111">
        <v>46183</v>
      </c>
      <c r="V4396" s="380" t="s">
        <v>18</v>
      </c>
      <c r="W4396" s="346">
        <v>87505</v>
      </c>
      <c r="X4396" s="110" t="s">
        <v>5</v>
      </c>
      <c r="Y4396" s="110" t="s">
        <v>7108</v>
      </c>
      <c r="Z4396" s="111">
        <v>46176</v>
      </c>
    </row>
    <row r="4397" spans="1:26" ht="12.75" x14ac:dyDescent="0.35">
      <c r="A4397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4397" s="336" t="str">
        <f>IF(All_Opps[[#This Row],[WeekMod]]&lt;&gt;"",CONCATENATE(All_Opps[[#This Row],[Opp Year]],"-",TEXT(All_Opps[[#This Row],[WeekMod]],"00#")),"")</f>
        <v>2026-075</v>
      </c>
      <c r="C439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4397" s="336" t="str">
        <f>CONCATENATE(All_Opps[[#This Row],[Opp Year]],"-",TEXT(All_Opps[[#This Row],[Week]],"00#"))</f>
        <v>2026-075</v>
      </c>
      <c r="E4397" s="336">
        <f>IFERROR(VALUE(RIGHT(All_Opps[[#This Row],[Opportunity Name]],2)),"")</f>
        <v>5</v>
      </c>
      <c r="F4397" s="336">
        <f>IFERROR(("20"&amp;LEFT(All_Opps[[#This Row],[Opportunity Name]],2))*1,"")</f>
        <v>2026</v>
      </c>
      <c r="G4397" s="336" t="str">
        <f>MID(All_Opps[[#This Row],[Opportunity Name]],3,2)</f>
        <v>09</v>
      </c>
      <c r="H4397" s="336" t="str">
        <f>LEFT(All_Opps[[#This Row],[Opportunity Name]],7)</f>
        <v>2609 Ma</v>
      </c>
      <c r="I4397" s="336" t="str" cm="1">
        <f t="array" ref="I439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97" s="336" t="str">
        <f>YEAR(All_Opps[[#This Row],[Close_Date]])&amp;"-"&amp;TEXT(MONTH(All_Opps[[#This Row],[Close_Date]]),"00")</f>
        <v>2026-05</v>
      </c>
      <c r="K4397" s="337">
        <f>All_Opps[[#This Row],[Created Date2]]*1</f>
        <v>46139</v>
      </c>
      <c r="L4397" s="338">
        <f>YEAR(All_Opps[[#This Row],[Created_Date]])</f>
        <v>2026</v>
      </c>
      <c r="M4397" s="339">
        <f>WEEKNUM(All_Opps[[#This Row],[Created_Date]],16)</f>
        <v>18</v>
      </c>
      <c r="N4397" s="337">
        <f>All_Opps[[#This Row],[Close Date]]*1</f>
        <v>46173</v>
      </c>
      <c r="O4397" s="340">
        <f>YEAR(All_Opps[[#This Row],[Close_Date]])</f>
        <v>2026</v>
      </c>
      <c r="P4397" s="338">
        <f>MONTH(All_Opps[[#This Row],[Close Date]])</f>
        <v>5</v>
      </c>
      <c r="Q4397" s="336">
        <f>WEEKNUM(All_Opps[[#This Row],[Close Date]],1)</f>
        <v>23</v>
      </c>
      <c r="R4397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97" s="110" t="s">
        <v>9104</v>
      </c>
      <c r="T4397" s="110" t="s">
        <v>9105</v>
      </c>
      <c r="U4397" s="111">
        <v>46173</v>
      </c>
      <c r="V4397" s="380" t="s">
        <v>18</v>
      </c>
      <c r="W4397" s="346">
        <v>248687</v>
      </c>
      <c r="X4397" s="110" t="s">
        <v>13</v>
      </c>
      <c r="Y4397" s="110" t="s">
        <v>7108</v>
      </c>
      <c r="Z4397" s="111">
        <v>46139</v>
      </c>
    </row>
    <row r="4398" spans="1:26" ht="12.75" x14ac:dyDescent="0.35">
      <c r="A4398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4398" s="336" t="str">
        <f>IF(All_Opps[[#This Row],[WeekMod]]&lt;&gt;"",CONCATENATE(All_Opps[[#This Row],[Opp Year]],"-",TEXT(All_Opps[[#This Row],[WeekMod]],"00#")),"")</f>
        <v>2026-080</v>
      </c>
      <c r="C439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4398" s="336" t="str">
        <f>CONCATENATE(All_Opps[[#This Row],[Opp Year]],"-",TEXT(All_Opps[[#This Row],[Week]],"00#"))</f>
        <v>2026-080</v>
      </c>
      <c r="E4398" s="336">
        <f>IFERROR(VALUE(RIGHT(All_Opps[[#This Row],[Opportunity Name]],2)),"")</f>
        <v>1</v>
      </c>
      <c r="F4398" s="336">
        <f>IFERROR(("20"&amp;LEFT(All_Opps[[#This Row],[Opportunity Name]],2))*1,"")</f>
        <v>2026</v>
      </c>
      <c r="G4398" s="336" t="str">
        <f>MID(All_Opps[[#This Row],[Opportunity Name]],3,2)</f>
        <v>09</v>
      </c>
      <c r="H4398" s="336" t="str">
        <f>LEFT(All_Opps[[#This Row],[Opportunity Name]],7)</f>
        <v>2609-28</v>
      </c>
      <c r="I4398" s="336" t="str" cm="1">
        <f t="array" ref="I439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398" s="336" t="str">
        <f>YEAR(All_Opps[[#This Row],[Close_Date]])&amp;"-"&amp;TEXT(MONTH(All_Opps[[#This Row],[Close_Date]]),"00")</f>
        <v>2026-07</v>
      </c>
      <c r="K4398" s="337">
        <f>All_Opps[[#This Row],[Created Date2]]*1</f>
        <v>46207</v>
      </c>
      <c r="L4398" s="338">
        <f>YEAR(All_Opps[[#This Row],[Created_Date]])</f>
        <v>2026</v>
      </c>
      <c r="M4398" s="339">
        <f>WEEKNUM(All_Opps[[#This Row],[Created_Date]],16)</f>
        <v>28</v>
      </c>
      <c r="N4398" s="337">
        <f>All_Opps[[#This Row],[Close Date]]*1</f>
        <v>46213</v>
      </c>
      <c r="O4398" s="340">
        <f>YEAR(All_Opps[[#This Row],[Close_Date]])</f>
        <v>2026</v>
      </c>
      <c r="P4398" s="338">
        <f>MONTH(All_Opps[[#This Row],[Close Date]])</f>
        <v>7</v>
      </c>
      <c r="Q4398" s="336">
        <f>WEEKNUM(All_Opps[[#This Row],[Close Date]],1)</f>
        <v>28</v>
      </c>
      <c r="R4398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59</v>
      </c>
      <c r="S4398" s="110" t="s">
        <v>9106</v>
      </c>
      <c r="T4398" s="110" t="s">
        <v>9107</v>
      </c>
      <c r="U4398" s="111">
        <v>46213</v>
      </c>
      <c r="V4398" s="380" t="s">
        <v>19</v>
      </c>
      <c r="W4398" s="346">
        <v>14199</v>
      </c>
      <c r="X4398" s="110" t="s">
        <v>13</v>
      </c>
      <c r="Y4398" s="110" t="s">
        <v>1285</v>
      </c>
      <c r="Z4398" s="111">
        <v>46207</v>
      </c>
    </row>
    <row r="4399" spans="1:26" ht="12.75" x14ac:dyDescent="0.35">
      <c r="A4399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22</v>
      </c>
      <c r="B4399" s="336" t="str">
        <f>IF(All_Opps[[#This Row],[WeekMod]]&lt;&gt;"",CONCATENATE(All_Opps[[#This Row],[Opp Year]],"-",TEXT(All_Opps[[#This Row],[WeekMod]],"00#")),"")</f>
        <v>2027-022</v>
      </c>
      <c r="C439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22</v>
      </c>
      <c r="D4399" s="336" t="str">
        <f>CONCATENATE(All_Opps[[#This Row],[Opp Year]],"-",TEXT(All_Opps[[#This Row],[Week]],"00#"))</f>
        <v>2027-022</v>
      </c>
      <c r="E4399" s="336">
        <f>IFERROR(VALUE(RIGHT(All_Opps[[#This Row],[Opportunity Name]],2)),"")</f>
        <v>8</v>
      </c>
      <c r="F4399" s="336">
        <f>IFERROR(("20"&amp;LEFT(All_Opps[[#This Row],[Opportunity Name]],2))*1,"")</f>
        <v>2027</v>
      </c>
      <c r="G4399" s="336" t="str">
        <f>MID(All_Opps[[#This Row],[Opportunity Name]],3,2)</f>
        <v>08</v>
      </c>
      <c r="H4399" s="336" t="str">
        <f>LEFT(All_Opps[[#This Row],[Opportunity Name]],7)</f>
        <v>2708 We</v>
      </c>
      <c r="I4399" s="336" t="str" cm="1">
        <f t="array" ref="I439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399" s="336" t="str">
        <f>YEAR(All_Opps[[#This Row],[Close_Date]])&amp;"-"&amp;TEXT(MONTH(All_Opps[[#This Row],[Close_Date]]),"00")</f>
        <v>2026-05</v>
      </c>
      <c r="K4399" s="337">
        <f>All_Opps[[#This Row],[Created Date2]]*1</f>
        <v>46146</v>
      </c>
      <c r="L4399" s="338">
        <f>YEAR(All_Opps[[#This Row],[Created_Date]])</f>
        <v>2026</v>
      </c>
      <c r="M4399" s="339">
        <f>WEEKNUM(All_Opps[[#This Row],[Created_Date]],16)</f>
        <v>19</v>
      </c>
      <c r="N4399" s="337">
        <f>All_Opps[[#This Row],[Close Date]]*1</f>
        <v>46171</v>
      </c>
      <c r="O4399" s="340">
        <f>YEAR(All_Opps[[#This Row],[Close_Date]])</f>
        <v>2026</v>
      </c>
      <c r="P4399" s="338">
        <f>MONTH(All_Opps[[#This Row],[Close Date]])</f>
        <v>5</v>
      </c>
      <c r="Q4399" s="336">
        <f>WEEKNUM(All_Opps[[#This Row],[Close Date]],1)</f>
        <v>22</v>
      </c>
      <c r="R4399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399" s="110" t="s">
        <v>9108</v>
      </c>
      <c r="T4399" s="110" t="s">
        <v>9109</v>
      </c>
      <c r="U4399" s="111">
        <v>46171</v>
      </c>
      <c r="V4399" s="380" t="s">
        <v>18</v>
      </c>
      <c r="W4399" s="346">
        <v>305401</v>
      </c>
      <c r="X4399" s="110" t="s">
        <v>13</v>
      </c>
      <c r="Y4399" s="110" t="s">
        <v>328</v>
      </c>
      <c r="Z4399" s="111">
        <v>46146</v>
      </c>
    </row>
    <row r="4400" spans="1:26" ht="12.75" x14ac:dyDescent="0.35">
      <c r="A440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4400" s="336" t="str">
        <f>IF(All_Opps[[#This Row],[WeekMod]]&lt;&gt;"",CONCATENATE(All_Opps[[#This Row],[Opp Year]],"-",TEXT(All_Opps[[#This Row],[WeekMod]],"00#")),"")</f>
        <v>2026-078</v>
      </c>
      <c r="C440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4400" s="336" t="str">
        <f>CONCATENATE(All_Opps[[#This Row],[Opp Year]],"-",TEXT(All_Opps[[#This Row],[Week]],"00#"))</f>
        <v>2026-078</v>
      </c>
      <c r="E4400" s="336">
        <f>IFERROR(VALUE(RIGHT(All_Opps[[#This Row],[Opportunity Name]],2)),"")</f>
        <v>2</v>
      </c>
      <c r="F4400" s="336">
        <f>IFERROR(("20"&amp;LEFT(All_Opps[[#This Row],[Opportunity Name]],2))*1,"")</f>
        <v>2026</v>
      </c>
      <c r="G4400" s="336" t="str">
        <f>MID(All_Opps[[#This Row],[Opportunity Name]],3,2)</f>
        <v>09</v>
      </c>
      <c r="H4400" s="336" t="str">
        <f>LEFT(All_Opps[[#This Row],[Opportunity Name]],7)</f>
        <v>2609 Wi</v>
      </c>
      <c r="I4400" s="336" t="str" cm="1">
        <f t="array" ref="I440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00" s="336" t="str">
        <f>YEAR(All_Opps[[#This Row],[Close_Date]])&amp;"-"&amp;TEXT(MONTH(All_Opps[[#This Row],[Close_Date]]),"00")</f>
        <v>2026-06</v>
      </c>
      <c r="K4400" s="337">
        <f>All_Opps[[#This Row],[Created Date2]]*1</f>
        <v>46172</v>
      </c>
      <c r="L4400" s="338">
        <f>YEAR(All_Opps[[#This Row],[Created_Date]])</f>
        <v>2026</v>
      </c>
      <c r="M4400" s="339">
        <f>WEEKNUM(All_Opps[[#This Row],[Created_Date]],16)</f>
        <v>23</v>
      </c>
      <c r="N4400" s="337">
        <f>All_Opps[[#This Row],[Close Date]]*1</f>
        <v>46194</v>
      </c>
      <c r="O4400" s="340">
        <f>YEAR(All_Opps[[#This Row],[Close_Date]])</f>
        <v>2026</v>
      </c>
      <c r="P4400" s="338">
        <f>MONTH(All_Opps[[#This Row],[Close Date]])</f>
        <v>6</v>
      </c>
      <c r="Q4400" s="336">
        <f>WEEKNUM(All_Opps[[#This Row],[Close Date]],1)</f>
        <v>26</v>
      </c>
      <c r="R4400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00" s="110" t="s">
        <v>9110</v>
      </c>
      <c r="T4400" s="110" t="s">
        <v>9039</v>
      </c>
      <c r="U4400" s="111">
        <v>46194</v>
      </c>
      <c r="V4400" s="380" t="s">
        <v>18</v>
      </c>
      <c r="W4400" s="346">
        <v>36624</v>
      </c>
      <c r="X4400" s="110" t="s">
        <v>13</v>
      </c>
      <c r="Y4400" s="110" t="s">
        <v>328</v>
      </c>
      <c r="Z4400" s="111">
        <v>46172</v>
      </c>
    </row>
    <row r="4401" spans="1:26" ht="12.75" x14ac:dyDescent="0.35">
      <c r="A440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4401" s="336" t="str">
        <f>IF(All_Opps[[#This Row],[WeekMod]]&lt;&gt;"",CONCATENATE(All_Opps[[#This Row],[Opp Year]],"-",TEXT(All_Opps[[#This Row],[WeekMod]],"00#")),"")</f>
        <v>2027-029</v>
      </c>
      <c r="C440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4401" s="336" t="str">
        <f>CONCATENATE(All_Opps[[#This Row],[Opp Year]],"-",TEXT(All_Opps[[#This Row],[Week]],"00#"))</f>
        <v>2027-029</v>
      </c>
      <c r="E4401" s="336">
        <f>IFERROR(VALUE(RIGHT(All_Opps[[#This Row],[Opportunity Name]],2)),"")</f>
        <v>2</v>
      </c>
      <c r="F4401" s="336">
        <f>IFERROR(("20"&amp;LEFT(All_Opps[[#This Row],[Opportunity Name]],2))*1,"")</f>
        <v>2027</v>
      </c>
      <c r="G4401" s="336" t="str">
        <f>MID(All_Opps[[#This Row],[Opportunity Name]],3,2)</f>
        <v>03</v>
      </c>
      <c r="H4401" s="336" t="str">
        <f>LEFT(All_Opps[[#This Row],[Opportunity Name]],7)</f>
        <v>2703 Ma</v>
      </c>
      <c r="I4401" s="336" t="str" cm="1">
        <f t="array" ref="I440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01" s="336" t="str">
        <f>YEAR(All_Opps[[#This Row],[Close_Date]])&amp;"-"&amp;TEXT(MONTH(All_Opps[[#This Row],[Close_Date]]),"00")</f>
        <v>2026-07</v>
      </c>
      <c r="K4401" s="337">
        <f>All_Opps[[#This Row],[Created Date2]]*1</f>
        <v>46204</v>
      </c>
      <c r="L4401" s="338">
        <f>YEAR(All_Opps[[#This Row],[Created_Date]])</f>
        <v>2026</v>
      </c>
      <c r="M4401" s="339">
        <f>WEEKNUM(All_Opps[[#This Row],[Created_Date]],16)</f>
        <v>27</v>
      </c>
      <c r="N4401" s="337">
        <f>All_Opps[[#This Row],[Close Date]]*1</f>
        <v>46216</v>
      </c>
      <c r="O4401" s="340">
        <f>YEAR(All_Opps[[#This Row],[Close_Date]])</f>
        <v>2026</v>
      </c>
      <c r="P4401" s="338">
        <f>MONTH(All_Opps[[#This Row],[Close Date]])</f>
        <v>7</v>
      </c>
      <c r="Q4401" s="336">
        <f>WEEKNUM(All_Opps[[#This Row],[Close Date]],1)</f>
        <v>29</v>
      </c>
      <c r="R4401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01" s="110" t="s">
        <v>9111</v>
      </c>
      <c r="T4401" s="110" t="s">
        <v>9112</v>
      </c>
      <c r="U4401" s="111">
        <v>46216</v>
      </c>
      <c r="V4401" s="380" t="s">
        <v>18</v>
      </c>
      <c r="W4401" s="346">
        <v>28900</v>
      </c>
      <c r="X4401" s="110" t="s">
        <v>13</v>
      </c>
      <c r="Y4401" s="110" t="s">
        <v>1285</v>
      </c>
      <c r="Z4401" s="111">
        <v>46204</v>
      </c>
    </row>
    <row r="4402" spans="1:26" ht="12.75" x14ac:dyDescent="0.35">
      <c r="A440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4402" s="336" t="str">
        <f>IF(All_Opps[[#This Row],[WeekMod]]&lt;&gt;"",CONCATENATE(All_Opps[[#This Row],[Opp Year]],"-",TEXT(All_Opps[[#This Row],[WeekMod]],"00#")),"")</f>
        <v>2026-081</v>
      </c>
      <c r="C440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4402" s="336" t="str">
        <f>CONCATENATE(All_Opps[[#This Row],[Opp Year]],"-",TEXT(All_Opps[[#This Row],[Week]],"00#"))</f>
        <v>2026-081</v>
      </c>
      <c r="E4402" s="336">
        <f>IFERROR(VALUE(RIGHT(All_Opps[[#This Row],[Opportunity Name]],2)),"")</f>
        <v>1</v>
      </c>
      <c r="F4402" s="336">
        <f>IFERROR(("20"&amp;LEFT(All_Opps[[#This Row],[Opportunity Name]],2))*1,"")</f>
        <v>2026</v>
      </c>
      <c r="G4402" s="336" t="str">
        <f>MID(All_Opps[[#This Row],[Opportunity Name]],3,2)</f>
        <v>08</v>
      </c>
      <c r="H4402" s="336" t="str">
        <f>LEFT(All_Opps[[#This Row],[Opportunity Name]],7)</f>
        <v>2608 Ma</v>
      </c>
      <c r="I4402" s="336" t="str" cm="1">
        <f t="array" ref="I440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02" s="336" t="str">
        <f>YEAR(All_Opps[[#This Row],[Close_Date]])&amp;"-"&amp;TEXT(MONTH(All_Opps[[#This Row],[Close_Date]]),"00")</f>
        <v>2026-07</v>
      </c>
      <c r="K4402" s="337">
        <f>All_Opps[[#This Row],[Created Date2]]*1</f>
        <v>46212</v>
      </c>
      <c r="L4402" s="338">
        <f>YEAR(All_Opps[[#This Row],[Created_Date]])</f>
        <v>2026</v>
      </c>
      <c r="M4402" s="339">
        <f>WEEKNUM(All_Opps[[#This Row],[Created_Date]],16)</f>
        <v>28</v>
      </c>
      <c r="N4402" s="337">
        <f>All_Opps[[#This Row],[Close Date]]*1</f>
        <v>46217</v>
      </c>
      <c r="O4402" s="340">
        <f>YEAR(All_Opps[[#This Row],[Close_Date]])</f>
        <v>2026</v>
      </c>
      <c r="P4402" s="338">
        <f>MONTH(All_Opps[[#This Row],[Close Date]])</f>
        <v>7</v>
      </c>
      <c r="Q4402" s="336">
        <f>WEEKNUM(All_Opps[[#This Row],[Close Date]],1)</f>
        <v>29</v>
      </c>
      <c r="R4402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02" s="110" t="s">
        <v>9113</v>
      </c>
      <c r="T4402" s="110" t="s">
        <v>9114</v>
      </c>
      <c r="U4402" s="111">
        <v>46217</v>
      </c>
      <c r="V4402" s="380" t="s">
        <v>18</v>
      </c>
      <c r="W4402" s="346">
        <v>46361</v>
      </c>
      <c r="X4402" s="110" t="s">
        <v>7</v>
      </c>
      <c r="Y4402" s="110" t="s">
        <v>1285</v>
      </c>
      <c r="Z4402" s="111">
        <v>46212</v>
      </c>
    </row>
    <row r="4403" spans="1:26" ht="12.75" x14ac:dyDescent="0.35">
      <c r="A4403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4403" s="336" t="str">
        <f>IF(All_Opps[[#This Row],[WeekMod]]&lt;&gt;"",CONCATENATE(All_Opps[[#This Row],[Opp Year]],"-",TEXT(All_Opps[[#This Row],[WeekMod]],"00#")),"")</f>
        <v>2026-076</v>
      </c>
      <c r="C440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4403" s="336" t="str">
        <f>CONCATENATE(All_Opps[[#This Row],[Opp Year]],"-",TEXT(All_Opps[[#This Row],[Week]],"00#"))</f>
        <v>2026-076</v>
      </c>
      <c r="E4403" s="336">
        <f>IFERROR(VALUE(RIGHT(All_Opps[[#This Row],[Opportunity Name]],2)),"")</f>
        <v>1</v>
      </c>
      <c r="F4403" s="336">
        <f>IFERROR(("20"&amp;LEFT(All_Opps[[#This Row],[Opportunity Name]],2))*1,"")</f>
        <v>2026</v>
      </c>
      <c r="G4403" s="336" t="str">
        <f>MID(All_Opps[[#This Row],[Opportunity Name]],3,2)</f>
        <v>08</v>
      </c>
      <c r="H4403" s="336" t="str">
        <f>LEFT(All_Opps[[#This Row],[Opportunity Name]],7)</f>
        <v>2608 Tr</v>
      </c>
      <c r="I4403" s="336" t="str" cm="1">
        <f t="array" ref="I440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03" s="336" t="str">
        <f>YEAR(All_Opps[[#This Row],[Close_Date]])&amp;"-"&amp;TEXT(MONTH(All_Opps[[#This Row],[Close_Date]]),"00")</f>
        <v>2026-06</v>
      </c>
      <c r="K4403" s="337">
        <f>All_Opps[[#This Row],[Created Date2]]*1</f>
        <v>46181</v>
      </c>
      <c r="L4403" s="338">
        <f>YEAR(All_Opps[[#This Row],[Created_Date]])</f>
        <v>2026</v>
      </c>
      <c r="M4403" s="339">
        <f>WEEKNUM(All_Opps[[#This Row],[Created_Date]],16)</f>
        <v>24</v>
      </c>
      <c r="N4403" s="337">
        <f>All_Opps[[#This Row],[Close Date]]*1</f>
        <v>46184</v>
      </c>
      <c r="O4403" s="340">
        <f>YEAR(All_Opps[[#This Row],[Close_Date]])</f>
        <v>2026</v>
      </c>
      <c r="P4403" s="338">
        <f>MONTH(All_Opps[[#This Row],[Close Date]])</f>
        <v>6</v>
      </c>
      <c r="Q4403" s="336">
        <f>WEEKNUM(All_Opps[[#This Row],[Close Date]],1)</f>
        <v>24</v>
      </c>
      <c r="R4403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03" s="110" t="s">
        <v>9115</v>
      </c>
      <c r="T4403" s="110" t="s">
        <v>9116</v>
      </c>
      <c r="U4403" s="111">
        <v>46184</v>
      </c>
      <c r="V4403" s="380" t="s">
        <v>18</v>
      </c>
      <c r="W4403" s="346">
        <v>48131</v>
      </c>
      <c r="X4403" s="110" t="s">
        <v>181</v>
      </c>
      <c r="Y4403" s="110" t="s">
        <v>1285</v>
      </c>
      <c r="Z4403" s="111">
        <v>46181</v>
      </c>
    </row>
    <row r="4404" spans="1:26" ht="12.75" x14ac:dyDescent="0.35">
      <c r="A440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21</v>
      </c>
      <c r="B4404" s="336" t="str">
        <f>IF(All_Opps[[#This Row],[WeekMod]]&lt;&gt;"",CONCATENATE(All_Opps[[#This Row],[Opp Year]],"-",TEXT(All_Opps[[#This Row],[WeekMod]],"00#")),"")</f>
        <v>2027-021</v>
      </c>
      <c r="C440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21</v>
      </c>
      <c r="D4404" s="336" t="str">
        <f>CONCATENATE(All_Opps[[#This Row],[Opp Year]],"-",TEXT(All_Opps[[#This Row],[Week]],"00#"))</f>
        <v>2027-021</v>
      </c>
      <c r="E4404" s="336">
        <f>IFERROR(VALUE(RIGHT(All_Opps[[#This Row],[Opportunity Name]],2)),"")</f>
        <v>17</v>
      </c>
      <c r="F4404" s="336">
        <f>IFERROR(("20"&amp;LEFT(All_Opps[[#This Row],[Opportunity Name]],2))*1,"")</f>
        <v>2027</v>
      </c>
      <c r="G4404" s="336" t="str">
        <f>MID(All_Opps[[#This Row],[Opportunity Name]],3,2)</f>
        <v>07</v>
      </c>
      <c r="H4404" s="336" t="str">
        <f>LEFT(All_Opps[[#This Row],[Opportunity Name]],7)</f>
        <v>2707-03</v>
      </c>
      <c r="I4404" s="336" t="str" cm="1">
        <f t="array" ref="I440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404" s="336" t="str">
        <f>YEAR(All_Opps[[#This Row],[Close_Date]])&amp;"-"&amp;TEXT(MONTH(All_Opps[[#This Row],[Close_Date]]),"00")</f>
        <v>2026-05</v>
      </c>
      <c r="K4404" s="337">
        <f>All_Opps[[#This Row],[Created Date2]]*1</f>
        <v>46151</v>
      </c>
      <c r="L4404" s="338">
        <f>YEAR(All_Opps[[#This Row],[Created_Date]])</f>
        <v>2026</v>
      </c>
      <c r="M4404" s="339">
        <f>WEEKNUM(All_Opps[[#This Row],[Created_Date]],16)</f>
        <v>20</v>
      </c>
      <c r="N4404" s="337">
        <f>All_Opps[[#This Row],[Close Date]]*1</f>
        <v>46164</v>
      </c>
      <c r="O4404" s="340">
        <f>YEAR(All_Opps[[#This Row],[Close_Date]])</f>
        <v>2026</v>
      </c>
      <c r="P4404" s="338">
        <f>MONTH(All_Opps[[#This Row],[Close Date]])</f>
        <v>5</v>
      </c>
      <c r="Q4404" s="336">
        <f>WEEKNUM(All_Opps[[#This Row],[Close Date]],1)</f>
        <v>21</v>
      </c>
      <c r="R4404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418</v>
      </c>
      <c r="S4404" s="110" t="s">
        <v>9117</v>
      </c>
      <c r="T4404" s="110" t="s">
        <v>9118</v>
      </c>
      <c r="U4404" s="111">
        <v>46164</v>
      </c>
      <c r="V4404" s="380" t="s">
        <v>19</v>
      </c>
      <c r="W4404" s="346">
        <v>758243</v>
      </c>
      <c r="X4404" s="110" t="s">
        <v>13</v>
      </c>
      <c r="Y4404" s="110" t="s">
        <v>328</v>
      </c>
      <c r="Z4404" s="111">
        <v>46151</v>
      </c>
    </row>
    <row r="4405" spans="1:26" ht="12.75" x14ac:dyDescent="0.35">
      <c r="A440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24</v>
      </c>
      <c r="B4405" s="336" t="str">
        <f>IF(All_Opps[[#This Row],[WeekMod]]&lt;&gt;"",CONCATENATE(All_Opps[[#This Row],[Opp Year]],"-",TEXT(All_Opps[[#This Row],[WeekMod]],"00#")),"")</f>
        <v>2027-024</v>
      </c>
      <c r="C440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24</v>
      </c>
      <c r="D4405" s="336" t="str">
        <f>CONCATENATE(All_Opps[[#This Row],[Opp Year]],"-",TEXT(All_Opps[[#This Row],[Week]],"00#"))</f>
        <v>2027-024</v>
      </c>
      <c r="E4405" s="336">
        <f>IFERROR(VALUE(RIGHT(All_Opps[[#This Row],[Opportunity Name]],2)),"")</f>
        <v>2</v>
      </c>
      <c r="F4405" s="336">
        <f>IFERROR(("20"&amp;LEFT(All_Opps[[#This Row],[Opportunity Name]],2))*1,"")</f>
        <v>2027</v>
      </c>
      <c r="G4405" s="336" t="str">
        <f>MID(All_Opps[[#This Row],[Opportunity Name]],3,2)</f>
        <v>07</v>
      </c>
      <c r="H4405" s="336" t="str">
        <f>LEFT(All_Opps[[#This Row],[Opportunity Name]],7)</f>
        <v>2707 Ga</v>
      </c>
      <c r="I4405" s="336" t="str" cm="1">
        <f t="array" ref="I440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05" s="336" t="str">
        <f>YEAR(All_Opps[[#This Row],[Close_Date]])&amp;"-"&amp;TEXT(MONTH(All_Opps[[#This Row],[Close_Date]]),"00")</f>
        <v>2026-06</v>
      </c>
      <c r="K4405" s="337">
        <f>All_Opps[[#This Row],[Created Date2]]*1</f>
        <v>46179</v>
      </c>
      <c r="L4405" s="338">
        <f>YEAR(All_Opps[[#This Row],[Created_Date]])</f>
        <v>2026</v>
      </c>
      <c r="M4405" s="339">
        <f>WEEKNUM(All_Opps[[#This Row],[Created_Date]],16)</f>
        <v>24</v>
      </c>
      <c r="N4405" s="337">
        <f>All_Opps[[#This Row],[Close Date]]*1</f>
        <v>46185</v>
      </c>
      <c r="O4405" s="340">
        <f>YEAR(All_Opps[[#This Row],[Close_Date]])</f>
        <v>2026</v>
      </c>
      <c r="P4405" s="338">
        <f>MONTH(All_Opps[[#This Row],[Close Date]])</f>
        <v>6</v>
      </c>
      <c r="Q4405" s="336">
        <f>WEEKNUM(All_Opps[[#This Row],[Close Date]],1)</f>
        <v>24</v>
      </c>
      <c r="R4405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05" s="110" t="s">
        <v>9119</v>
      </c>
      <c r="T4405" s="110" t="s">
        <v>9120</v>
      </c>
      <c r="U4405" s="111">
        <v>46185</v>
      </c>
      <c r="V4405" s="380" t="s">
        <v>18</v>
      </c>
      <c r="W4405" s="346">
        <v>43041</v>
      </c>
      <c r="X4405" s="110" t="s">
        <v>11</v>
      </c>
      <c r="Y4405" s="110" t="s">
        <v>7108</v>
      </c>
      <c r="Z4405" s="111">
        <v>46179</v>
      </c>
    </row>
    <row r="4406" spans="1:26" ht="12.75" x14ac:dyDescent="0.35">
      <c r="A4406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4406" s="336" t="str">
        <f>IF(All_Opps[[#This Row],[WeekMod]]&lt;&gt;"",CONCATENATE(All_Opps[[#This Row],[Opp Year]],"-",TEXT(All_Opps[[#This Row],[WeekMod]],"00#")),"")</f>
        <v>2026-079</v>
      </c>
      <c r="C440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4406" s="336" t="str">
        <f>CONCATENATE(All_Opps[[#This Row],[Opp Year]],"-",TEXT(All_Opps[[#This Row],[Week]],"00#"))</f>
        <v>2026-079</v>
      </c>
      <c r="E4406" s="336">
        <f>IFERROR(VALUE(RIGHT(All_Opps[[#This Row],[Opportunity Name]],2)),"")</f>
        <v>9</v>
      </c>
      <c r="F4406" s="336">
        <f>IFERROR(("20"&amp;LEFT(All_Opps[[#This Row],[Opportunity Name]],2))*1,"")</f>
        <v>2026</v>
      </c>
      <c r="G4406" s="336" t="str">
        <f>MID(All_Opps[[#This Row],[Opportunity Name]],3,2)</f>
        <v>07</v>
      </c>
      <c r="H4406" s="336" t="str">
        <f>LEFT(All_Opps[[#This Row],[Opportunity Name]],7)</f>
        <v>2607-17</v>
      </c>
      <c r="I4406" s="336" t="str" cm="1">
        <f t="array" ref="I440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406" s="336" t="str">
        <f>YEAR(All_Opps[[#This Row],[Close_Date]])&amp;"-"&amp;TEXT(MONTH(All_Opps[[#This Row],[Close_Date]]),"00")</f>
        <v>2026-07</v>
      </c>
      <c r="K4406" s="337">
        <f>All_Opps[[#This Row],[Created Date2]]*1</f>
        <v>46199</v>
      </c>
      <c r="L4406" s="338">
        <f>YEAR(All_Opps[[#This Row],[Created_Date]])</f>
        <v>2026</v>
      </c>
      <c r="M4406" s="339">
        <f>WEEKNUM(All_Opps[[#This Row],[Created_Date]],16)</f>
        <v>26</v>
      </c>
      <c r="N4406" s="337">
        <f>All_Opps[[#This Row],[Close Date]]*1</f>
        <v>46205</v>
      </c>
      <c r="O4406" s="340">
        <f>YEAR(All_Opps[[#This Row],[Close_Date]])</f>
        <v>2026</v>
      </c>
      <c r="P4406" s="338">
        <f>MONTH(All_Opps[[#This Row],[Close Date]])</f>
        <v>7</v>
      </c>
      <c r="Q4406" s="336">
        <f>WEEKNUM(All_Opps[[#This Row],[Close Date]],1)</f>
        <v>27</v>
      </c>
      <c r="R4406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</v>
      </c>
      <c r="S4406" s="110" t="s">
        <v>9121</v>
      </c>
      <c r="T4406" s="110" t="s">
        <v>9122</v>
      </c>
      <c r="U4406" s="111">
        <v>46205</v>
      </c>
      <c r="V4406" s="380" t="s">
        <v>19</v>
      </c>
      <c r="W4406" s="346">
        <v>243197</v>
      </c>
      <c r="X4406" s="110" t="s">
        <v>16</v>
      </c>
      <c r="Y4406" s="110" t="s">
        <v>7108</v>
      </c>
      <c r="Z4406" s="111">
        <v>46199</v>
      </c>
    </row>
    <row r="4407" spans="1:26" ht="12.75" x14ac:dyDescent="0.35">
      <c r="A4407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4407" s="336" t="str">
        <f>IF(All_Opps[[#This Row],[WeekMod]]&lt;&gt;"",CONCATENATE(All_Opps[[#This Row],[Opp Year]],"-",TEXT(All_Opps[[#This Row],[WeekMod]],"00#")),"")</f>
        <v>2026-077</v>
      </c>
      <c r="C440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4407" s="336" t="str">
        <f>CONCATENATE(All_Opps[[#This Row],[Opp Year]],"-",TEXT(All_Opps[[#This Row],[Week]],"00#"))</f>
        <v>2026-077</v>
      </c>
      <c r="E4407" s="336">
        <f>IFERROR(VALUE(RIGHT(All_Opps[[#This Row],[Opportunity Name]],2)),"")</f>
        <v>7</v>
      </c>
      <c r="F4407" s="336">
        <f>IFERROR(("20"&amp;LEFT(All_Opps[[#This Row],[Opportunity Name]],2))*1,"")</f>
        <v>2026</v>
      </c>
      <c r="G4407" s="336" t="str">
        <f>MID(All_Opps[[#This Row],[Opportunity Name]],3,2)</f>
        <v>12</v>
      </c>
      <c r="H4407" s="336" t="str">
        <f>LEFT(All_Opps[[#This Row],[Opportunity Name]],7)</f>
        <v>2612 So</v>
      </c>
      <c r="I4407" s="336" t="str" cm="1">
        <f t="array" ref="I440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07" s="336" t="str">
        <f>YEAR(All_Opps[[#This Row],[Close_Date]])&amp;"-"&amp;TEXT(MONTH(All_Opps[[#This Row],[Close_Date]]),"00")</f>
        <v>2026-06</v>
      </c>
      <c r="K4407" s="337">
        <f>All_Opps[[#This Row],[Created Date2]]*1</f>
        <v>46174</v>
      </c>
      <c r="L4407" s="338">
        <f>YEAR(All_Opps[[#This Row],[Created_Date]])</f>
        <v>2026</v>
      </c>
      <c r="M4407" s="339">
        <f>WEEKNUM(All_Opps[[#This Row],[Created_Date]],16)</f>
        <v>23</v>
      </c>
      <c r="N4407" s="337">
        <f>All_Opps[[#This Row],[Close Date]]*1</f>
        <v>46187</v>
      </c>
      <c r="O4407" s="340">
        <f>YEAR(All_Opps[[#This Row],[Close_Date]])</f>
        <v>2026</v>
      </c>
      <c r="P4407" s="338">
        <f>MONTH(All_Opps[[#This Row],[Close Date]])</f>
        <v>6</v>
      </c>
      <c r="Q4407" s="336">
        <f>WEEKNUM(All_Opps[[#This Row],[Close Date]],1)</f>
        <v>25</v>
      </c>
      <c r="R4407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07" s="110" t="s">
        <v>9123</v>
      </c>
      <c r="T4407" s="110" t="s">
        <v>9124</v>
      </c>
      <c r="U4407" s="111">
        <v>46187</v>
      </c>
      <c r="V4407" s="380" t="s">
        <v>18</v>
      </c>
      <c r="W4407" s="346">
        <v>135159</v>
      </c>
      <c r="X4407" s="110" t="s">
        <v>13</v>
      </c>
      <c r="Y4407" s="110" t="s">
        <v>7108</v>
      </c>
      <c r="Z4407" s="111">
        <v>46174</v>
      </c>
    </row>
    <row r="4408" spans="1:26" ht="12.75" x14ac:dyDescent="0.35">
      <c r="A4408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4408" s="336" t="str">
        <f>IF(All_Opps[[#This Row],[WeekMod]]&lt;&gt;"",CONCATENATE(All_Opps[[#This Row],[Opp Year]],"-",TEXT(All_Opps[[#This Row],[WeekMod]],"00#")),"")</f>
        <v>2026-080</v>
      </c>
      <c r="C440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4408" s="336" t="str">
        <f>CONCATENATE(All_Opps[[#This Row],[Opp Year]],"-",TEXT(All_Opps[[#This Row],[Week]],"00#"))</f>
        <v>2026-080</v>
      </c>
      <c r="E4408" s="336">
        <f>IFERROR(VALUE(RIGHT(All_Opps[[#This Row],[Opportunity Name]],2)),"")</f>
        <v>4</v>
      </c>
      <c r="F4408" s="336">
        <f>IFERROR(("20"&amp;LEFT(All_Opps[[#This Row],[Opportunity Name]],2))*1,"")</f>
        <v>2026</v>
      </c>
      <c r="G4408" s="336" t="str">
        <f>MID(All_Opps[[#This Row],[Opportunity Name]],3,2)</f>
        <v>12</v>
      </c>
      <c r="H4408" s="336" t="str">
        <f>LEFT(All_Opps[[#This Row],[Opportunity Name]],7)</f>
        <v>2612 Ha</v>
      </c>
      <c r="I4408" s="336" t="str" cm="1">
        <f t="array" ref="I440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08" s="336" t="str">
        <f>YEAR(All_Opps[[#This Row],[Close_Date]])&amp;"-"&amp;TEXT(MONTH(All_Opps[[#This Row],[Close_Date]]),"00")</f>
        <v>2026-07</v>
      </c>
      <c r="K4408" s="337">
        <f>All_Opps[[#This Row],[Created Date2]]*1</f>
        <v>46205</v>
      </c>
      <c r="L4408" s="338">
        <f>YEAR(All_Opps[[#This Row],[Created_Date]])</f>
        <v>2026</v>
      </c>
      <c r="M4408" s="339">
        <f>WEEKNUM(All_Opps[[#This Row],[Created_Date]],16)</f>
        <v>27</v>
      </c>
      <c r="N4408" s="337">
        <f>All_Opps[[#This Row],[Close Date]]*1</f>
        <v>46212</v>
      </c>
      <c r="O4408" s="340">
        <f>YEAR(All_Opps[[#This Row],[Close_Date]])</f>
        <v>2026</v>
      </c>
      <c r="P4408" s="338">
        <f>MONTH(All_Opps[[#This Row],[Close Date]])</f>
        <v>7</v>
      </c>
      <c r="Q4408" s="336">
        <f>WEEKNUM(All_Opps[[#This Row],[Close Date]],1)</f>
        <v>28</v>
      </c>
      <c r="R4408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08" s="110" t="s">
        <v>9125</v>
      </c>
      <c r="T4408" s="110" t="s">
        <v>9126</v>
      </c>
      <c r="U4408" s="111">
        <v>46212</v>
      </c>
      <c r="V4408" s="380" t="s">
        <v>18</v>
      </c>
      <c r="W4408" s="346">
        <v>20991</v>
      </c>
      <c r="X4408" s="110" t="s">
        <v>16</v>
      </c>
      <c r="Y4408" s="110" t="s">
        <v>1285</v>
      </c>
      <c r="Z4408" s="111">
        <v>46205</v>
      </c>
    </row>
    <row r="4409" spans="1:26" ht="12.75" x14ac:dyDescent="0.35">
      <c r="A4409" s="336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409" s="336" t="str">
        <f>IF(All_Opps[[#This Row],[WeekMod]]&lt;&gt;"",CONCATENATE(All_Opps[[#This Row],[Opp Year]],"-",TEXT(All_Opps[[#This Row],[WeekMod]],"00#")),"")</f>
        <v/>
      </c>
      <c r="C440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4409" s="336" t="str">
        <f>CONCATENATE(All_Opps[[#This Row],[Opp Year]],"-",TEXT(All_Opps[[#This Row],[Week]],"00#"))</f>
        <v>2028-001</v>
      </c>
      <c r="E4409" s="336">
        <f>IFERROR(VALUE(RIGHT(All_Opps[[#This Row],[Opportunity Name]],2)),"")</f>
        <v>4</v>
      </c>
      <c r="F4409" s="336">
        <f>IFERROR(("20"&amp;LEFT(All_Opps[[#This Row],[Opportunity Name]],2))*1,"")</f>
        <v>2028</v>
      </c>
      <c r="G4409" s="336" t="str">
        <f>MID(All_Opps[[#This Row],[Opportunity Name]],3,2)</f>
        <v>06</v>
      </c>
      <c r="H4409" s="336" t="str">
        <f>LEFT(All_Opps[[#This Row],[Opportunity Name]],7)</f>
        <v>2806 Wh</v>
      </c>
      <c r="I4409" s="336" t="str" cm="1">
        <f t="array" ref="I440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09" s="336" t="str">
        <f>YEAR(All_Opps[[#This Row],[Close_Date]])&amp;"-"&amp;TEXT(MONTH(All_Opps[[#This Row],[Close_Date]]),"00")</f>
        <v>2026-07</v>
      </c>
      <c r="K4409" s="337">
        <f>All_Opps[[#This Row],[Created Date2]]*1</f>
        <v>46197</v>
      </c>
      <c r="L4409" s="338">
        <f>YEAR(All_Opps[[#This Row],[Created_Date]])</f>
        <v>2026</v>
      </c>
      <c r="M4409" s="339">
        <f>WEEKNUM(All_Opps[[#This Row],[Created_Date]],16)</f>
        <v>26</v>
      </c>
      <c r="N4409" s="337">
        <f>All_Opps[[#This Row],[Close Date]]*1</f>
        <v>46214</v>
      </c>
      <c r="O4409" s="340">
        <f>YEAR(All_Opps[[#This Row],[Close_Date]])</f>
        <v>2026</v>
      </c>
      <c r="P4409" s="338">
        <f>MONTH(All_Opps[[#This Row],[Close Date]])</f>
        <v>7</v>
      </c>
      <c r="Q4409" s="336">
        <f>WEEKNUM(All_Opps[[#This Row],[Close Date]],1)</f>
        <v>28</v>
      </c>
      <c r="R4409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09" s="110" t="s">
        <v>9127</v>
      </c>
      <c r="T4409" s="110" t="s">
        <v>9128</v>
      </c>
      <c r="U4409" s="111">
        <v>46214</v>
      </c>
      <c r="V4409" s="380" t="s">
        <v>21</v>
      </c>
      <c r="W4409" s="346">
        <v>121678</v>
      </c>
      <c r="X4409" s="110" t="s">
        <v>159</v>
      </c>
      <c r="Y4409" s="110" t="s">
        <v>1285</v>
      </c>
      <c r="Z4409" s="111">
        <v>46197</v>
      </c>
    </row>
    <row r="4410" spans="1:26" ht="12.75" x14ac:dyDescent="0.35">
      <c r="A441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22</v>
      </c>
      <c r="B4410" s="336" t="str">
        <f>IF(All_Opps[[#This Row],[WeekMod]]&lt;&gt;"",CONCATENATE(All_Opps[[#This Row],[Opp Year]],"-",TEXT(All_Opps[[#This Row],[WeekMod]],"00#")),"")</f>
        <v>2027-022</v>
      </c>
      <c r="C441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22</v>
      </c>
      <c r="D4410" s="336" t="str">
        <f>CONCATENATE(All_Opps[[#This Row],[Opp Year]],"-",TEXT(All_Opps[[#This Row],[Week]],"00#"))</f>
        <v>2027-022</v>
      </c>
      <c r="E4410" s="336">
        <f>IFERROR(VALUE(RIGHT(All_Opps[[#This Row],[Opportunity Name]],2)),"")</f>
        <v>2</v>
      </c>
      <c r="F4410" s="336">
        <f>IFERROR(("20"&amp;LEFT(All_Opps[[#This Row],[Opportunity Name]],2))*1,"")</f>
        <v>2027</v>
      </c>
      <c r="G4410" s="336" t="str">
        <f>MID(All_Opps[[#This Row],[Opportunity Name]],3,2)</f>
        <v>08</v>
      </c>
      <c r="H4410" s="336" t="str">
        <f>LEFT(All_Opps[[#This Row],[Opportunity Name]],7)</f>
        <v>2708-05</v>
      </c>
      <c r="I4410" s="336" t="str" cm="1">
        <f t="array" ref="I441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410" s="336" t="str">
        <f>YEAR(All_Opps[[#This Row],[Close_Date]])&amp;"-"&amp;TEXT(MONTH(All_Opps[[#This Row],[Close_Date]]),"00")</f>
        <v>2026-05</v>
      </c>
      <c r="K4410" s="337">
        <f>All_Opps[[#This Row],[Created Date2]]*1</f>
        <v>46162</v>
      </c>
      <c r="L4410" s="338">
        <f>YEAR(All_Opps[[#This Row],[Created_Date]])</f>
        <v>2026</v>
      </c>
      <c r="M4410" s="339">
        <f>WEEKNUM(All_Opps[[#This Row],[Created_Date]],16)</f>
        <v>21</v>
      </c>
      <c r="N4410" s="337">
        <f>All_Opps[[#This Row],[Close Date]]*1</f>
        <v>46170</v>
      </c>
      <c r="O4410" s="340">
        <f>YEAR(All_Opps[[#This Row],[Close_Date]])</f>
        <v>2026</v>
      </c>
      <c r="P4410" s="338">
        <f>MONTH(All_Opps[[#This Row],[Close Date]])</f>
        <v>5</v>
      </c>
      <c r="Q4410" s="336">
        <f>WEEKNUM(All_Opps[[#This Row],[Close Date]],1)</f>
        <v>22</v>
      </c>
      <c r="R4410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438</v>
      </c>
      <c r="S4410" s="110" t="s">
        <v>9129</v>
      </c>
      <c r="T4410" s="110" t="s">
        <v>9130</v>
      </c>
      <c r="U4410" s="111">
        <v>46170</v>
      </c>
      <c r="V4410" s="380" t="s">
        <v>19</v>
      </c>
      <c r="W4410" s="346">
        <v>348021</v>
      </c>
      <c r="X4410" s="110" t="s">
        <v>5</v>
      </c>
      <c r="Y4410" s="110" t="s">
        <v>328</v>
      </c>
      <c r="Z4410" s="111">
        <v>46162</v>
      </c>
    </row>
    <row r="4411" spans="1:26" ht="12.75" x14ac:dyDescent="0.35">
      <c r="A441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4411" s="336" t="str">
        <f>IF(All_Opps[[#This Row],[WeekMod]]&lt;&gt;"",CONCATENATE(All_Opps[[#This Row],[Opp Year]],"-",TEXT(All_Opps[[#This Row],[WeekMod]],"00#")),"")</f>
        <v>2026-081</v>
      </c>
      <c r="C441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4411" s="336" t="str">
        <f>CONCATENATE(All_Opps[[#This Row],[Opp Year]],"-",TEXT(All_Opps[[#This Row],[Week]],"00#"))</f>
        <v>2026-081</v>
      </c>
      <c r="E4411" s="336">
        <f>IFERROR(VALUE(RIGHT(All_Opps[[#This Row],[Opportunity Name]],2)),"")</f>
        <v>2</v>
      </c>
      <c r="F4411" s="336">
        <f>IFERROR(("20"&amp;LEFT(All_Opps[[#This Row],[Opportunity Name]],2))*1,"")</f>
        <v>2026</v>
      </c>
      <c r="G4411" s="336" t="str">
        <f>MID(All_Opps[[#This Row],[Opportunity Name]],3,2)</f>
        <v>09</v>
      </c>
      <c r="H4411" s="336" t="str">
        <f>LEFT(All_Opps[[#This Row],[Opportunity Name]],7)</f>
        <v>2609 Qu</v>
      </c>
      <c r="I4411" s="336" t="str" cm="1">
        <f t="array" ref="I441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11" s="336" t="str">
        <f>YEAR(All_Opps[[#This Row],[Close_Date]])&amp;"-"&amp;TEXT(MONTH(All_Opps[[#This Row],[Close_Date]]),"00")</f>
        <v>2026-07</v>
      </c>
      <c r="K4411" s="337">
        <f>All_Opps[[#This Row],[Created Date2]]*1</f>
        <v>46205</v>
      </c>
      <c r="L4411" s="338">
        <f>YEAR(All_Opps[[#This Row],[Created_Date]])</f>
        <v>2026</v>
      </c>
      <c r="M4411" s="339">
        <f>WEEKNUM(All_Opps[[#This Row],[Created_Date]],16)</f>
        <v>27</v>
      </c>
      <c r="N4411" s="337">
        <f>All_Opps[[#This Row],[Close Date]]*1</f>
        <v>46215</v>
      </c>
      <c r="O4411" s="340">
        <f>YEAR(All_Opps[[#This Row],[Close_Date]])</f>
        <v>2026</v>
      </c>
      <c r="P4411" s="338">
        <f>MONTH(All_Opps[[#This Row],[Close Date]])</f>
        <v>7</v>
      </c>
      <c r="Q4411" s="336">
        <f>WEEKNUM(All_Opps[[#This Row],[Close Date]],1)</f>
        <v>29</v>
      </c>
      <c r="R4411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11" s="110" t="s">
        <v>9131</v>
      </c>
      <c r="T4411" s="110" t="s">
        <v>9132</v>
      </c>
      <c r="U4411" s="111">
        <v>46215</v>
      </c>
      <c r="V4411" s="380" t="s">
        <v>18</v>
      </c>
      <c r="W4411" s="346">
        <v>48783</v>
      </c>
      <c r="X4411" s="110" t="s">
        <v>13</v>
      </c>
      <c r="Y4411" s="110" t="s">
        <v>328</v>
      </c>
      <c r="Z4411" s="111">
        <v>46205</v>
      </c>
    </row>
    <row r="4412" spans="1:26" ht="12.75" x14ac:dyDescent="0.35">
      <c r="A441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4412" s="336" t="str">
        <f>IF(All_Opps[[#This Row],[WeekMod]]&lt;&gt;"",CONCATENATE(All_Opps[[#This Row],[Opp Year]],"-",TEXT(All_Opps[[#This Row],[WeekMod]],"00#")),"")</f>
        <v>2026-080</v>
      </c>
      <c r="C441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4412" s="336" t="str">
        <f>CONCATENATE(All_Opps[[#This Row],[Opp Year]],"-",TEXT(All_Opps[[#This Row],[Week]],"00#"))</f>
        <v>2026-080</v>
      </c>
      <c r="E4412" s="336">
        <f>IFERROR(VALUE(RIGHT(All_Opps[[#This Row],[Opportunity Name]],2)),"")</f>
        <v>2</v>
      </c>
      <c r="F4412" s="336">
        <f>IFERROR(("20"&amp;LEFT(All_Opps[[#This Row],[Opportunity Name]],2))*1,"")</f>
        <v>2026</v>
      </c>
      <c r="G4412" s="336" t="str">
        <f>MID(All_Opps[[#This Row],[Opportunity Name]],3,2)</f>
        <v>09</v>
      </c>
      <c r="H4412" s="336" t="str">
        <f>LEFT(All_Opps[[#This Row],[Opportunity Name]],7)</f>
        <v>2609 Ki</v>
      </c>
      <c r="I4412" s="336" t="str" cm="1">
        <f t="array" ref="I441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12" s="336" t="str">
        <f>YEAR(All_Opps[[#This Row],[Close_Date]])&amp;"-"&amp;TEXT(MONTH(All_Opps[[#This Row],[Close_Date]]),"00")</f>
        <v>2026-07</v>
      </c>
      <c r="K4412" s="337">
        <f>All_Opps[[#This Row],[Created Date2]]*1</f>
        <v>46203</v>
      </c>
      <c r="L4412" s="338">
        <f>YEAR(All_Opps[[#This Row],[Created_Date]])</f>
        <v>2026</v>
      </c>
      <c r="M4412" s="339">
        <f>WEEKNUM(All_Opps[[#This Row],[Created_Date]],16)</f>
        <v>27</v>
      </c>
      <c r="N4412" s="337">
        <f>All_Opps[[#This Row],[Close Date]]*1</f>
        <v>46213</v>
      </c>
      <c r="O4412" s="340">
        <f>YEAR(All_Opps[[#This Row],[Close_Date]])</f>
        <v>2026</v>
      </c>
      <c r="P4412" s="338">
        <f>MONTH(All_Opps[[#This Row],[Close Date]])</f>
        <v>7</v>
      </c>
      <c r="Q4412" s="336">
        <f>WEEKNUM(All_Opps[[#This Row],[Close Date]],1)</f>
        <v>28</v>
      </c>
      <c r="R4412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12" s="110" t="s">
        <v>9133</v>
      </c>
      <c r="T4412" s="110" t="s">
        <v>9134</v>
      </c>
      <c r="U4412" s="111">
        <v>46213</v>
      </c>
      <c r="V4412" s="380" t="s">
        <v>18</v>
      </c>
      <c r="W4412" s="346">
        <v>42296</v>
      </c>
      <c r="X4412" s="110" t="s">
        <v>15</v>
      </c>
      <c r="Y4412" s="110" t="s">
        <v>328</v>
      </c>
      <c r="Z4412" s="111">
        <v>46203</v>
      </c>
    </row>
    <row r="4413" spans="1:26" ht="12.75" x14ac:dyDescent="0.35">
      <c r="A4413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4413" s="336" t="str">
        <f>IF(All_Opps[[#This Row],[WeekMod]]&lt;&gt;"",CONCATENATE(All_Opps[[#This Row],[Opp Year]],"-",TEXT(All_Opps[[#This Row],[WeekMod]],"00#")),"")</f>
        <v>2027-026</v>
      </c>
      <c r="C441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4413" s="336" t="str">
        <f>CONCATENATE(All_Opps[[#This Row],[Opp Year]],"-",TEXT(All_Opps[[#This Row],[Week]],"00#"))</f>
        <v>2027-026</v>
      </c>
      <c r="E4413" s="336">
        <f>IFERROR(VALUE(RIGHT(All_Opps[[#This Row],[Opportunity Name]],2)),"")</f>
        <v>2</v>
      </c>
      <c r="F4413" s="336">
        <f>IFERROR(("20"&amp;LEFT(All_Opps[[#This Row],[Opportunity Name]],2))*1,"")</f>
        <v>2027</v>
      </c>
      <c r="G4413" s="336" t="str">
        <f>MID(All_Opps[[#This Row],[Opportunity Name]],3,2)</f>
        <v>08</v>
      </c>
      <c r="H4413" s="336" t="str">
        <f>LEFT(All_Opps[[#This Row],[Opportunity Name]],7)</f>
        <v>2708-05</v>
      </c>
      <c r="I4413" s="336" t="str" cm="1">
        <f t="array" ref="I441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413" s="336" t="str">
        <f>YEAR(All_Opps[[#This Row],[Close_Date]])&amp;"-"&amp;TEXT(MONTH(All_Opps[[#This Row],[Close_Date]]),"00")</f>
        <v>2026-06</v>
      </c>
      <c r="K4413" s="337">
        <f>All_Opps[[#This Row],[Created Date2]]*1</f>
        <v>46189</v>
      </c>
      <c r="L4413" s="338">
        <f>YEAR(All_Opps[[#This Row],[Created_Date]])</f>
        <v>2026</v>
      </c>
      <c r="M4413" s="339">
        <f>WEEKNUM(All_Opps[[#This Row],[Created_Date]],16)</f>
        <v>25</v>
      </c>
      <c r="N4413" s="337">
        <f>All_Opps[[#This Row],[Close Date]]*1</f>
        <v>46196</v>
      </c>
      <c r="O4413" s="340">
        <f>YEAR(All_Opps[[#This Row],[Close_Date]])</f>
        <v>2026</v>
      </c>
      <c r="P4413" s="338">
        <f>MONTH(All_Opps[[#This Row],[Close Date]])</f>
        <v>6</v>
      </c>
      <c r="Q4413" s="336">
        <f>WEEKNUM(All_Opps[[#This Row],[Close Date]],1)</f>
        <v>26</v>
      </c>
      <c r="R4413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411</v>
      </c>
      <c r="S4413" s="110" t="s">
        <v>9135</v>
      </c>
      <c r="T4413" s="110" t="s">
        <v>9136</v>
      </c>
      <c r="U4413" s="111">
        <v>46196</v>
      </c>
      <c r="V4413" s="380" t="s">
        <v>19</v>
      </c>
      <c r="W4413" s="346">
        <v>362674</v>
      </c>
      <c r="X4413" s="110" t="s">
        <v>11</v>
      </c>
      <c r="Y4413" s="110" t="s">
        <v>328</v>
      </c>
      <c r="Z4413" s="111">
        <v>46189</v>
      </c>
    </row>
    <row r="4414" spans="1:26" ht="12.75" x14ac:dyDescent="0.35">
      <c r="A441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4414" s="336" t="str">
        <f>IF(All_Opps[[#This Row],[WeekMod]]&lt;&gt;"",CONCATENATE(All_Opps[[#This Row],[Opp Year]],"-",TEXT(All_Opps[[#This Row],[WeekMod]],"00#")),"")</f>
        <v>2026-078</v>
      </c>
      <c r="C441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4414" s="336" t="str">
        <f>CONCATENATE(All_Opps[[#This Row],[Opp Year]],"-",TEXT(All_Opps[[#This Row],[Week]],"00#"))</f>
        <v>2026-078</v>
      </c>
      <c r="E4414" s="336">
        <f>IFERROR(VALUE(RIGHT(All_Opps[[#This Row],[Opportunity Name]],2)),"")</f>
        <v>2</v>
      </c>
      <c r="F4414" s="336">
        <f>IFERROR(("20"&amp;LEFT(All_Opps[[#This Row],[Opportunity Name]],2))*1,"")</f>
        <v>2026</v>
      </c>
      <c r="G4414" s="336" t="str">
        <f>MID(All_Opps[[#This Row],[Opportunity Name]],3,2)</f>
        <v>08</v>
      </c>
      <c r="H4414" s="336" t="str">
        <f>LEFT(All_Opps[[#This Row],[Opportunity Name]],7)</f>
        <v>2608-27</v>
      </c>
      <c r="I4414" s="336" t="str" cm="1">
        <f t="array" ref="I441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414" s="336" t="str">
        <f>YEAR(All_Opps[[#This Row],[Close_Date]])&amp;"-"&amp;TEXT(MONTH(All_Opps[[#This Row],[Close_Date]]),"00")</f>
        <v>2026-06</v>
      </c>
      <c r="K4414" s="337">
        <f>All_Opps[[#This Row],[Created Date2]]*1</f>
        <v>46196</v>
      </c>
      <c r="L4414" s="338">
        <f>YEAR(All_Opps[[#This Row],[Created_Date]])</f>
        <v>2026</v>
      </c>
      <c r="M4414" s="339">
        <f>WEEKNUM(All_Opps[[#This Row],[Created_Date]],16)</f>
        <v>26</v>
      </c>
      <c r="N4414" s="337">
        <f>All_Opps[[#This Row],[Close Date]]*1</f>
        <v>46200</v>
      </c>
      <c r="O4414" s="340">
        <f>YEAR(All_Opps[[#This Row],[Close_Date]])</f>
        <v>2026</v>
      </c>
      <c r="P4414" s="338">
        <f>MONTH(All_Opps[[#This Row],[Close Date]])</f>
        <v>6</v>
      </c>
      <c r="Q4414" s="336">
        <f>WEEKNUM(All_Opps[[#This Row],[Close Date]],1)</f>
        <v>26</v>
      </c>
      <c r="R4414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</v>
      </c>
      <c r="S4414" s="110" t="s">
        <v>9137</v>
      </c>
      <c r="T4414" s="110" t="s">
        <v>9138</v>
      </c>
      <c r="U4414" s="111">
        <v>46200</v>
      </c>
      <c r="V4414" s="380" t="s">
        <v>19</v>
      </c>
      <c r="W4414" s="346">
        <v>171897</v>
      </c>
      <c r="X4414" s="110" t="s">
        <v>161</v>
      </c>
      <c r="Y4414" s="110" t="s">
        <v>1285</v>
      </c>
      <c r="Z4414" s="111">
        <v>46196</v>
      </c>
    </row>
    <row r="4415" spans="1:26" ht="12.75" x14ac:dyDescent="0.35">
      <c r="A441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4415" s="336" t="str">
        <f>IF(All_Opps[[#This Row],[WeekMod]]&lt;&gt;"",CONCATENATE(All_Opps[[#This Row],[Opp Year]],"-",TEXT(All_Opps[[#This Row],[WeekMod]],"00#")),"")</f>
        <v>2027-025</v>
      </c>
      <c r="C441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4415" s="336" t="str">
        <f>CONCATENATE(All_Opps[[#This Row],[Opp Year]],"-",TEXT(All_Opps[[#This Row],[Week]],"00#"))</f>
        <v>2027-025</v>
      </c>
      <c r="E4415" s="336">
        <f>IFERROR(VALUE(RIGHT(All_Opps[[#This Row],[Opportunity Name]],2)),"")</f>
        <v>12</v>
      </c>
      <c r="F4415" s="336">
        <f>IFERROR(("20"&amp;LEFT(All_Opps[[#This Row],[Opportunity Name]],2))*1,"")</f>
        <v>2027</v>
      </c>
      <c r="G4415" s="336" t="str">
        <f>MID(All_Opps[[#This Row],[Opportunity Name]],3,2)</f>
        <v>12</v>
      </c>
      <c r="H4415" s="336" t="str">
        <f>LEFT(All_Opps[[#This Row],[Opportunity Name]],7)</f>
        <v>2712 Ko</v>
      </c>
      <c r="I4415" s="336" t="str" cm="1">
        <f t="array" ref="I441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15" s="336" t="str">
        <f>YEAR(All_Opps[[#This Row],[Close_Date]])&amp;"-"&amp;TEXT(MONTH(All_Opps[[#This Row],[Close_Date]]),"00")</f>
        <v>2026-06</v>
      </c>
      <c r="K4415" s="337">
        <f>All_Opps[[#This Row],[Created Date2]]*1</f>
        <v>46185</v>
      </c>
      <c r="L4415" s="338">
        <f>YEAR(All_Opps[[#This Row],[Created_Date]])</f>
        <v>2026</v>
      </c>
      <c r="M4415" s="339">
        <f>WEEKNUM(All_Opps[[#This Row],[Created_Date]],16)</f>
        <v>24</v>
      </c>
      <c r="N4415" s="337">
        <f>All_Opps[[#This Row],[Close Date]]*1</f>
        <v>46189</v>
      </c>
      <c r="O4415" s="340">
        <f>YEAR(All_Opps[[#This Row],[Close_Date]])</f>
        <v>2026</v>
      </c>
      <c r="P4415" s="338">
        <f>MONTH(All_Opps[[#This Row],[Close Date]])</f>
        <v>6</v>
      </c>
      <c r="Q4415" s="336">
        <f>WEEKNUM(All_Opps[[#This Row],[Close Date]],1)</f>
        <v>25</v>
      </c>
      <c r="R4415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15" s="110" t="s">
        <v>9139</v>
      </c>
      <c r="T4415" s="110" t="s">
        <v>9140</v>
      </c>
      <c r="U4415" s="111">
        <v>46189</v>
      </c>
      <c r="V4415" s="380" t="s">
        <v>18</v>
      </c>
      <c r="W4415" s="346">
        <v>201588</v>
      </c>
      <c r="X4415" s="110" t="s">
        <v>159</v>
      </c>
      <c r="Y4415" s="110" t="s">
        <v>1285</v>
      </c>
      <c r="Z4415" s="111">
        <v>46185</v>
      </c>
    </row>
    <row r="4416" spans="1:26" ht="12.75" x14ac:dyDescent="0.35">
      <c r="A4416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25</v>
      </c>
      <c r="B4416" s="336" t="str">
        <f>IF(All_Opps[[#This Row],[WeekMod]]&lt;&gt;"",CONCATENATE(All_Opps[[#This Row],[Opp Year]],"-",TEXT(All_Opps[[#This Row],[WeekMod]],"00#")),"")</f>
        <v>2027-025</v>
      </c>
      <c r="C441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25</v>
      </c>
      <c r="D4416" s="336" t="str">
        <f>CONCATENATE(All_Opps[[#This Row],[Opp Year]],"-",TEXT(All_Opps[[#This Row],[Week]],"00#"))</f>
        <v>2027-025</v>
      </c>
      <c r="E4416" s="336">
        <f>IFERROR(VALUE(RIGHT(All_Opps[[#This Row],[Opportunity Name]],2)),"")</f>
        <v>2</v>
      </c>
      <c r="F4416" s="336">
        <f>IFERROR(("20"&amp;LEFT(All_Opps[[#This Row],[Opportunity Name]],2))*1,"")</f>
        <v>2027</v>
      </c>
      <c r="G4416" s="336" t="str">
        <f>MID(All_Opps[[#This Row],[Opportunity Name]],3,2)</f>
        <v>09</v>
      </c>
      <c r="H4416" s="336" t="str">
        <f>LEFT(All_Opps[[#This Row],[Opportunity Name]],7)</f>
        <v>2709-04</v>
      </c>
      <c r="I4416" s="336" t="str" cm="1">
        <f t="array" ref="I441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416" s="336" t="str">
        <f>YEAR(All_Opps[[#This Row],[Close_Date]])&amp;"-"&amp;TEXT(MONTH(All_Opps[[#This Row],[Close_Date]]),"00")</f>
        <v>2026-06</v>
      </c>
      <c r="K4416" s="337">
        <f>All_Opps[[#This Row],[Created Date2]]*1</f>
        <v>46178</v>
      </c>
      <c r="L4416" s="338">
        <f>YEAR(All_Opps[[#This Row],[Created_Date]])</f>
        <v>2026</v>
      </c>
      <c r="M4416" s="339">
        <f>WEEKNUM(All_Opps[[#This Row],[Created_Date]],16)</f>
        <v>23</v>
      </c>
      <c r="N4416" s="337">
        <f>All_Opps[[#This Row],[Close Date]]*1</f>
        <v>46190</v>
      </c>
      <c r="O4416" s="340">
        <f>YEAR(All_Opps[[#This Row],[Close_Date]])</f>
        <v>2026</v>
      </c>
      <c r="P4416" s="338">
        <f>MONTH(All_Opps[[#This Row],[Close Date]])</f>
        <v>6</v>
      </c>
      <c r="Q4416" s="336">
        <f>WEEKNUM(All_Opps[[#This Row],[Close Date]],1)</f>
        <v>25</v>
      </c>
      <c r="R4416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453</v>
      </c>
      <c r="S4416" s="110" t="s">
        <v>9141</v>
      </c>
      <c r="T4416" s="110" t="s">
        <v>9142</v>
      </c>
      <c r="U4416" s="111">
        <v>46190</v>
      </c>
      <c r="V4416" s="380" t="s">
        <v>19</v>
      </c>
      <c r="W4416" s="346">
        <v>74682</v>
      </c>
      <c r="X4416" s="110" t="s">
        <v>5</v>
      </c>
      <c r="Y4416" s="110" t="s">
        <v>328</v>
      </c>
      <c r="Z4416" s="111">
        <v>46178</v>
      </c>
    </row>
    <row r="4417" spans="1:26" ht="12.75" x14ac:dyDescent="0.35">
      <c r="A4417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4417" s="336" t="str">
        <f>IF(All_Opps[[#This Row],[WeekMod]]&lt;&gt;"",CONCATENATE(All_Opps[[#This Row],[Opp Year]],"-",TEXT(All_Opps[[#This Row],[WeekMod]],"00#")),"")</f>
        <v>2026-074</v>
      </c>
      <c r="C441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4417" s="336" t="str">
        <f>CONCATENATE(All_Opps[[#This Row],[Opp Year]],"-",TEXT(All_Opps[[#This Row],[Week]],"00#"))</f>
        <v>2026-074</v>
      </c>
      <c r="E4417" s="336">
        <f>IFERROR(VALUE(RIGHT(All_Opps[[#This Row],[Opportunity Name]],2)),"")</f>
        <v>1</v>
      </c>
      <c r="F4417" s="336">
        <f>IFERROR(("20"&amp;LEFT(All_Opps[[#This Row],[Opportunity Name]],2))*1,"")</f>
        <v>2026</v>
      </c>
      <c r="G4417" s="336" t="str">
        <f>MID(All_Opps[[#This Row],[Opportunity Name]],3,2)</f>
        <v>12</v>
      </c>
      <c r="H4417" s="336" t="str">
        <f>LEFT(All_Opps[[#This Row],[Opportunity Name]],7)</f>
        <v>2612 Ev</v>
      </c>
      <c r="I4417" s="336" t="str" cm="1">
        <f t="array" ref="I441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17" s="336" t="str">
        <f>YEAR(All_Opps[[#This Row],[Close_Date]])&amp;"-"&amp;TEXT(MONTH(All_Opps[[#This Row],[Close_Date]]),"00")</f>
        <v>2026-05</v>
      </c>
      <c r="K4417" s="337">
        <f>All_Opps[[#This Row],[Created Date2]]*1</f>
        <v>46149</v>
      </c>
      <c r="L4417" s="338">
        <f>YEAR(All_Opps[[#This Row],[Created_Date]])</f>
        <v>2026</v>
      </c>
      <c r="M4417" s="339">
        <f>WEEKNUM(All_Opps[[#This Row],[Created_Date]],16)</f>
        <v>19</v>
      </c>
      <c r="N4417" s="337">
        <f>All_Opps[[#This Row],[Close Date]]*1</f>
        <v>46169</v>
      </c>
      <c r="O4417" s="340">
        <f>YEAR(All_Opps[[#This Row],[Close_Date]])</f>
        <v>2026</v>
      </c>
      <c r="P4417" s="338">
        <f>MONTH(All_Opps[[#This Row],[Close Date]])</f>
        <v>5</v>
      </c>
      <c r="Q4417" s="336">
        <f>WEEKNUM(All_Opps[[#This Row],[Close Date]],1)</f>
        <v>22</v>
      </c>
      <c r="R4417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17" s="110" t="s">
        <v>9143</v>
      </c>
      <c r="T4417" s="110" t="s">
        <v>9144</v>
      </c>
      <c r="U4417" s="111">
        <v>46169</v>
      </c>
      <c r="V4417" s="380" t="s">
        <v>18</v>
      </c>
      <c r="W4417" s="346">
        <v>41559</v>
      </c>
      <c r="X4417" s="110" t="s">
        <v>11</v>
      </c>
      <c r="Y4417" s="110" t="s">
        <v>328</v>
      </c>
      <c r="Z4417" s="111">
        <v>46149</v>
      </c>
    </row>
    <row r="4418" spans="1:26" ht="12.75" x14ac:dyDescent="0.35">
      <c r="A4418" s="336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418" s="336" t="str">
        <f>IF(All_Opps[[#This Row],[WeekMod]]&lt;&gt;"",CONCATENATE(All_Opps[[#This Row],[Opp Year]],"-",TEXT(All_Opps[[#This Row],[WeekMod]],"00#")),"")</f>
        <v/>
      </c>
      <c r="C441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4418" s="336" t="str">
        <f>CONCATENATE(All_Opps[[#This Row],[Opp Year]],"-",TEXT(All_Opps[[#This Row],[Week]],"00#"))</f>
        <v>2028-001</v>
      </c>
      <c r="E4418" s="336">
        <f>IFERROR(VALUE(RIGHT(All_Opps[[#This Row],[Opportunity Name]],2)),"")</f>
        <v>5</v>
      </c>
      <c r="F4418" s="336">
        <f>IFERROR(("20"&amp;LEFT(All_Opps[[#This Row],[Opportunity Name]],2))*1,"")</f>
        <v>2028</v>
      </c>
      <c r="G4418" s="336" t="str">
        <f>MID(All_Opps[[#This Row],[Opportunity Name]],3,2)</f>
        <v>07</v>
      </c>
      <c r="H4418" s="336" t="str">
        <f>LEFT(All_Opps[[#This Row],[Opportunity Name]],7)</f>
        <v>2807-01</v>
      </c>
      <c r="I4418" s="336" t="str" cm="1">
        <f t="array" ref="I441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418" s="336" t="str">
        <f>YEAR(All_Opps[[#This Row],[Close_Date]])&amp;"-"&amp;TEXT(MONTH(All_Opps[[#This Row],[Close_Date]]),"00")</f>
        <v>2026-07</v>
      </c>
      <c r="K4418" s="337">
        <f>All_Opps[[#This Row],[Created Date2]]*1</f>
        <v>46212</v>
      </c>
      <c r="L4418" s="338">
        <f>YEAR(All_Opps[[#This Row],[Created_Date]])</f>
        <v>2026</v>
      </c>
      <c r="M4418" s="339">
        <f>WEEKNUM(All_Opps[[#This Row],[Created_Date]],16)</f>
        <v>28</v>
      </c>
      <c r="N4418" s="337">
        <f>All_Opps[[#This Row],[Close Date]]*1</f>
        <v>46225</v>
      </c>
      <c r="O4418" s="340">
        <f>YEAR(All_Opps[[#This Row],[Close_Date]])</f>
        <v>2026</v>
      </c>
      <c r="P4418" s="338">
        <f>MONTH(All_Opps[[#This Row],[Close Date]])</f>
        <v>7</v>
      </c>
      <c r="Q4418" s="336">
        <f>WEEKNUM(All_Opps[[#This Row],[Close Date]],1)</f>
        <v>30</v>
      </c>
      <c r="R4418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723</v>
      </c>
      <c r="S4418" s="110" t="s">
        <v>9145</v>
      </c>
      <c r="T4418" s="110" t="s">
        <v>9146</v>
      </c>
      <c r="U4418" s="111">
        <v>46225</v>
      </c>
      <c r="V4418" s="380" t="s">
        <v>19</v>
      </c>
      <c r="W4418" s="346">
        <v>281477</v>
      </c>
      <c r="X4418" s="110" t="s">
        <v>15</v>
      </c>
      <c r="Y4418" s="110" t="s">
        <v>1285</v>
      </c>
      <c r="Z4418" s="111">
        <v>46212</v>
      </c>
    </row>
    <row r="4419" spans="1:26" ht="12.75" x14ac:dyDescent="0.35">
      <c r="A4419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4419" s="336" t="str">
        <f>IF(All_Opps[[#This Row],[WeekMod]]&lt;&gt;"",CONCATENATE(All_Opps[[#This Row],[Opp Year]],"-",TEXT(All_Opps[[#This Row],[WeekMod]],"00#")),"")</f>
        <v>2026-075</v>
      </c>
      <c r="C441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4419" s="336" t="str">
        <f>CONCATENATE(All_Opps[[#This Row],[Opp Year]],"-",TEXT(All_Opps[[#This Row],[Week]],"00#"))</f>
        <v>2026-075</v>
      </c>
      <c r="E4419" s="336">
        <f>IFERROR(VALUE(RIGHT(All_Opps[[#This Row],[Opportunity Name]],2)),"")</f>
        <v>2</v>
      </c>
      <c r="F4419" s="336">
        <f>IFERROR(("20"&amp;LEFT(All_Opps[[#This Row],[Opportunity Name]],2))*1,"")</f>
        <v>2026</v>
      </c>
      <c r="G4419" s="336" t="str">
        <f>MID(All_Opps[[#This Row],[Opportunity Name]],3,2)</f>
        <v>08</v>
      </c>
      <c r="H4419" s="336" t="str">
        <f>LEFT(All_Opps[[#This Row],[Opportunity Name]],7)</f>
        <v>2608-28</v>
      </c>
      <c r="I4419" s="336" t="str" cm="1">
        <f t="array" ref="I441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419" s="336" t="str">
        <f>YEAR(All_Opps[[#This Row],[Close_Date]])&amp;"-"&amp;TEXT(MONTH(All_Opps[[#This Row],[Close_Date]]),"00")</f>
        <v>2026-06</v>
      </c>
      <c r="K4419" s="337">
        <f>All_Opps[[#This Row],[Created Date2]]*1</f>
        <v>46168</v>
      </c>
      <c r="L4419" s="338">
        <f>YEAR(All_Opps[[#This Row],[Created_Date]])</f>
        <v>2026</v>
      </c>
      <c r="M4419" s="339">
        <f>WEEKNUM(All_Opps[[#This Row],[Created_Date]],16)</f>
        <v>22</v>
      </c>
      <c r="N4419" s="337">
        <f>All_Opps[[#This Row],[Close Date]]*1</f>
        <v>46177</v>
      </c>
      <c r="O4419" s="340">
        <f>YEAR(All_Opps[[#This Row],[Close_Date]])</f>
        <v>2026</v>
      </c>
      <c r="P4419" s="338">
        <f>MONTH(All_Opps[[#This Row],[Close Date]])</f>
        <v>6</v>
      </c>
      <c r="Q4419" s="336">
        <f>WEEKNUM(All_Opps[[#This Row],[Close Date]],1)</f>
        <v>23</v>
      </c>
      <c r="R4419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67</v>
      </c>
      <c r="S4419" s="110" t="s">
        <v>9147</v>
      </c>
      <c r="T4419" s="110" t="s">
        <v>9148</v>
      </c>
      <c r="U4419" s="111">
        <v>46177</v>
      </c>
      <c r="V4419" s="380" t="s">
        <v>19</v>
      </c>
      <c r="W4419" s="346">
        <v>185301</v>
      </c>
      <c r="X4419" s="110" t="s">
        <v>5</v>
      </c>
      <c r="Y4419" s="110" t="s">
        <v>328</v>
      </c>
      <c r="Z4419" s="111">
        <v>46168</v>
      </c>
    </row>
    <row r="4420" spans="1:26" ht="12.75" x14ac:dyDescent="0.35">
      <c r="A442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4420" s="336" t="str">
        <f>IF(All_Opps[[#This Row],[WeekMod]]&lt;&gt;"",CONCATENATE(All_Opps[[#This Row],[Opp Year]],"-",TEXT(All_Opps[[#This Row],[WeekMod]],"00#")),"")</f>
        <v>2027-030</v>
      </c>
      <c r="C442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4420" s="336" t="str">
        <f>CONCATENATE(All_Opps[[#This Row],[Opp Year]],"-",TEXT(All_Opps[[#This Row],[Week]],"00#"))</f>
        <v>2027-030</v>
      </c>
      <c r="E4420" s="336">
        <f>IFERROR(VALUE(RIGHT(All_Opps[[#This Row],[Opportunity Name]],2)),"")</f>
        <v>2</v>
      </c>
      <c r="F4420" s="336">
        <f>IFERROR(("20"&amp;LEFT(All_Opps[[#This Row],[Opportunity Name]],2))*1,"")</f>
        <v>2027</v>
      </c>
      <c r="G4420" s="336" t="str">
        <f>MID(All_Opps[[#This Row],[Opportunity Name]],3,2)</f>
        <v>08</v>
      </c>
      <c r="H4420" s="336" t="str">
        <f>LEFT(All_Opps[[#This Row],[Opportunity Name]],7)</f>
        <v>2708 Wi</v>
      </c>
      <c r="I4420" s="336" t="str" cm="1">
        <f t="array" ref="I442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20" s="336" t="str">
        <f>YEAR(All_Opps[[#This Row],[Close_Date]])&amp;"-"&amp;TEXT(MONTH(All_Opps[[#This Row],[Close_Date]]),"00")</f>
        <v>2026-07</v>
      </c>
      <c r="K4420" s="337">
        <f>All_Opps[[#This Row],[Created Date2]]*1</f>
        <v>46216</v>
      </c>
      <c r="L4420" s="338">
        <f>YEAR(All_Opps[[#This Row],[Created_Date]])</f>
        <v>2026</v>
      </c>
      <c r="M4420" s="339">
        <f>WEEKNUM(All_Opps[[#This Row],[Created_Date]],16)</f>
        <v>29</v>
      </c>
      <c r="N4420" s="337">
        <f>All_Opps[[#This Row],[Close Date]]*1</f>
        <v>46224</v>
      </c>
      <c r="O4420" s="340">
        <f>YEAR(All_Opps[[#This Row],[Close_Date]])</f>
        <v>2026</v>
      </c>
      <c r="P4420" s="338">
        <f>MONTH(All_Opps[[#This Row],[Close Date]])</f>
        <v>7</v>
      </c>
      <c r="Q4420" s="336">
        <f>WEEKNUM(All_Opps[[#This Row],[Close Date]],1)</f>
        <v>30</v>
      </c>
      <c r="R4420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20" s="110" t="s">
        <v>9149</v>
      </c>
      <c r="T4420" s="110" t="s">
        <v>9150</v>
      </c>
      <c r="U4420" s="111">
        <v>46224</v>
      </c>
      <c r="V4420" s="380" t="s">
        <v>18</v>
      </c>
      <c r="W4420" s="346">
        <v>416222</v>
      </c>
      <c r="X4420" s="110" t="s">
        <v>159</v>
      </c>
      <c r="Y4420" s="110" t="s">
        <v>328</v>
      </c>
      <c r="Z4420" s="111">
        <v>46216</v>
      </c>
    </row>
    <row r="4421" spans="1:26" ht="12.75" x14ac:dyDescent="0.35">
      <c r="A442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4421" s="336" t="str">
        <f>IF(All_Opps[[#This Row],[WeekMod]]&lt;&gt;"",CONCATENATE(All_Opps[[#This Row],[Opp Year]],"-",TEXT(All_Opps[[#This Row],[WeekMod]],"00#")),"")</f>
        <v>2026-075</v>
      </c>
      <c r="C442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4421" s="336" t="str">
        <f>CONCATENATE(All_Opps[[#This Row],[Opp Year]],"-",TEXT(All_Opps[[#This Row],[Week]],"00#"))</f>
        <v>2026-075</v>
      </c>
      <c r="E4421" s="336">
        <f>IFERROR(VALUE(RIGHT(All_Opps[[#This Row],[Opportunity Name]],2)),"")</f>
        <v>5</v>
      </c>
      <c r="F4421" s="336">
        <f>IFERROR(("20"&amp;LEFT(All_Opps[[#This Row],[Opportunity Name]],2))*1,"")</f>
        <v>2026</v>
      </c>
      <c r="G4421" s="336" t="str">
        <f>MID(All_Opps[[#This Row],[Opportunity Name]],3,2)</f>
        <v>06</v>
      </c>
      <c r="H4421" s="336" t="str">
        <f>LEFT(All_Opps[[#This Row],[Opportunity Name]],7)</f>
        <v>2606 Ko</v>
      </c>
      <c r="I4421" s="336" t="str" cm="1">
        <f t="array" ref="I442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21" s="336" t="str">
        <f>YEAR(All_Opps[[#This Row],[Close_Date]])&amp;"-"&amp;TEXT(MONTH(All_Opps[[#This Row],[Close_Date]]),"00")</f>
        <v>2026-06</v>
      </c>
      <c r="K4421" s="337">
        <f>All_Opps[[#This Row],[Created Date2]]*1</f>
        <v>46071</v>
      </c>
      <c r="L4421" s="338">
        <f>YEAR(All_Opps[[#This Row],[Created_Date]])</f>
        <v>2026</v>
      </c>
      <c r="M4421" s="339">
        <f>WEEKNUM(All_Opps[[#This Row],[Created_Date]],16)</f>
        <v>8</v>
      </c>
      <c r="N4421" s="337">
        <f>All_Opps[[#This Row],[Close Date]]*1</f>
        <v>46176</v>
      </c>
      <c r="O4421" s="340">
        <f>YEAR(All_Opps[[#This Row],[Close_Date]])</f>
        <v>2026</v>
      </c>
      <c r="P4421" s="338">
        <f>MONTH(All_Opps[[#This Row],[Close Date]])</f>
        <v>6</v>
      </c>
      <c r="Q4421" s="336">
        <f>WEEKNUM(All_Opps[[#This Row],[Close Date]],1)</f>
        <v>23</v>
      </c>
      <c r="R4421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21" s="110" t="s">
        <v>9151</v>
      </c>
      <c r="T4421" s="110" t="s">
        <v>9152</v>
      </c>
      <c r="U4421" s="111">
        <v>46176</v>
      </c>
      <c r="V4421" s="380" t="s">
        <v>21</v>
      </c>
      <c r="W4421" s="346">
        <v>219244</v>
      </c>
      <c r="X4421" s="110" t="s">
        <v>11</v>
      </c>
      <c r="Y4421" s="110" t="s">
        <v>328</v>
      </c>
      <c r="Z4421" s="111">
        <v>46071</v>
      </c>
    </row>
    <row r="4422" spans="1:26" ht="12.75" x14ac:dyDescent="0.35">
      <c r="A442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4422" s="336" t="str">
        <f>IF(All_Opps[[#This Row],[WeekMod]]&lt;&gt;"",CONCATENATE(All_Opps[[#This Row],[Opp Year]],"-",TEXT(All_Opps[[#This Row],[WeekMod]],"00#")),"")</f>
        <v>2027-027</v>
      </c>
      <c r="C442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4422" s="336" t="str">
        <f>CONCATENATE(All_Opps[[#This Row],[Opp Year]],"-",TEXT(All_Opps[[#This Row],[Week]],"00#"))</f>
        <v>2027-027</v>
      </c>
      <c r="E4422" s="336">
        <f>IFERROR(VALUE(RIGHT(All_Opps[[#This Row],[Opportunity Name]],2)),"")</f>
        <v>2</v>
      </c>
      <c r="F4422" s="336">
        <f>IFERROR(("20"&amp;LEFT(All_Opps[[#This Row],[Opportunity Name]],2))*1,"")</f>
        <v>2027</v>
      </c>
      <c r="G4422" s="336" t="str">
        <f>MID(All_Opps[[#This Row],[Opportunity Name]],3,2)</f>
        <v>06</v>
      </c>
      <c r="H4422" s="336" t="str">
        <f>LEFT(All_Opps[[#This Row],[Opportunity Name]],7)</f>
        <v>2706-07</v>
      </c>
      <c r="I4422" s="336" t="str" cm="1">
        <f t="array" ref="I442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422" s="336" t="str">
        <f>YEAR(All_Opps[[#This Row],[Close_Date]])&amp;"-"&amp;TEXT(MONTH(All_Opps[[#This Row],[Close_Date]]),"00")</f>
        <v>2026-06</v>
      </c>
      <c r="K4422" s="337">
        <f>All_Opps[[#This Row],[Created Date2]]*1</f>
        <v>46195</v>
      </c>
      <c r="L4422" s="338">
        <f>YEAR(All_Opps[[#This Row],[Created_Date]])</f>
        <v>2026</v>
      </c>
      <c r="M4422" s="339">
        <f>WEEKNUM(All_Opps[[#This Row],[Created_Date]],16)</f>
        <v>26</v>
      </c>
      <c r="N4422" s="337">
        <f>All_Opps[[#This Row],[Close Date]]*1</f>
        <v>46202</v>
      </c>
      <c r="O4422" s="340">
        <f>YEAR(All_Opps[[#This Row],[Close_Date]])</f>
        <v>2026</v>
      </c>
      <c r="P4422" s="338">
        <f>MONTH(All_Opps[[#This Row],[Close Date]])</f>
        <v>6</v>
      </c>
      <c r="Q4422" s="336">
        <f>WEEKNUM(All_Opps[[#This Row],[Close Date]],1)</f>
        <v>27</v>
      </c>
      <c r="R4422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344</v>
      </c>
      <c r="S4422" s="110" t="s">
        <v>9153</v>
      </c>
      <c r="T4422" s="110" t="s">
        <v>9154</v>
      </c>
      <c r="U4422" s="111">
        <v>46202</v>
      </c>
      <c r="V4422" s="380" t="s">
        <v>19</v>
      </c>
      <c r="W4422" s="346">
        <v>94154</v>
      </c>
      <c r="X4422" s="110" t="s">
        <v>161</v>
      </c>
      <c r="Y4422" s="110" t="s">
        <v>328</v>
      </c>
      <c r="Z4422" s="111">
        <v>46195</v>
      </c>
    </row>
    <row r="4423" spans="1:26" ht="12.75" x14ac:dyDescent="0.35">
      <c r="A4423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4423" s="336" t="str">
        <f>IF(All_Opps[[#This Row],[WeekMod]]&lt;&gt;"",CONCATENATE(All_Opps[[#This Row],[Opp Year]],"-",TEXT(All_Opps[[#This Row],[WeekMod]],"00#")),"")</f>
        <v>2026-080</v>
      </c>
      <c r="C442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4423" s="336" t="str">
        <f>CONCATENATE(All_Opps[[#This Row],[Opp Year]],"-",TEXT(All_Opps[[#This Row],[Week]],"00#"))</f>
        <v>2026-080</v>
      </c>
      <c r="E4423" s="336">
        <f>IFERROR(VALUE(RIGHT(All_Opps[[#This Row],[Opportunity Name]],2)),"")</f>
        <v>2</v>
      </c>
      <c r="F4423" s="336">
        <f>IFERROR(("20"&amp;LEFT(All_Opps[[#This Row],[Opportunity Name]],2))*1,"")</f>
        <v>2026</v>
      </c>
      <c r="G4423" s="336" t="str">
        <f>MID(All_Opps[[#This Row],[Opportunity Name]],3,2)</f>
        <v>09</v>
      </c>
      <c r="H4423" s="336" t="str">
        <f>LEFT(All_Opps[[#This Row],[Opportunity Name]],7)</f>
        <v>2609-29</v>
      </c>
      <c r="I4423" s="336" t="str" cm="1">
        <f t="array" ref="I442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423" s="336" t="str">
        <f>YEAR(All_Opps[[#This Row],[Close_Date]])&amp;"-"&amp;TEXT(MONTH(All_Opps[[#This Row],[Close_Date]]),"00")</f>
        <v>2026-07</v>
      </c>
      <c r="K4423" s="337">
        <f>All_Opps[[#This Row],[Created Date2]]*1</f>
        <v>46217</v>
      </c>
      <c r="L4423" s="338">
        <f>YEAR(All_Opps[[#This Row],[Created_Date]])</f>
        <v>2026</v>
      </c>
      <c r="M4423" s="339">
        <f>WEEKNUM(All_Opps[[#This Row],[Created_Date]],16)</f>
        <v>29</v>
      </c>
      <c r="N4423" s="337">
        <f>All_Opps[[#This Row],[Close Date]]*1</f>
        <v>46211</v>
      </c>
      <c r="O4423" s="340">
        <f>YEAR(All_Opps[[#This Row],[Close_Date]])</f>
        <v>2026</v>
      </c>
      <c r="P4423" s="338">
        <f>MONTH(All_Opps[[#This Row],[Close Date]])</f>
        <v>7</v>
      </c>
      <c r="Q4423" s="336">
        <f>WEEKNUM(All_Opps[[#This Row],[Close Date]],1)</f>
        <v>28</v>
      </c>
      <c r="R4423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49</v>
      </c>
      <c r="S4423" s="110" t="s">
        <v>9155</v>
      </c>
      <c r="T4423" s="110" t="s">
        <v>9156</v>
      </c>
      <c r="U4423" s="111">
        <v>46211</v>
      </c>
      <c r="V4423" s="380" t="s">
        <v>19</v>
      </c>
      <c r="W4423" s="346">
        <v>3210</v>
      </c>
      <c r="X4423" s="110" t="s">
        <v>5</v>
      </c>
      <c r="Y4423" s="110" t="s">
        <v>328</v>
      </c>
      <c r="Z4423" s="111">
        <v>46217</v>
      </c>
    </row>
    <row r="4424" spans="1:26" ht="12.75" x14ac:dyDescent="0.35">
      <c r="A442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74</v>
      </c>
      <c r="B4424" s="336" t="str">
        <f>IF(All_Opps[[#This Row],[WeekMod]]&lt;&gt;"",CONCATENATE(All_Opps[[#This Row],[Opp Year]],"-",TEXT(All_Opps[[#This Row],[WeekMod]],"00#")),"")</f>
        <v>2026-074</v>
      </c>
      <c r="C442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74</v>
      </c>
      <c r="D4424" s="336" t="str">
        <f>CONCATENATE(All_Opps[[#This Row],[Opp Year]],"-",TEXT(All_Opps[[#This Row],[Week]],"00#"))</f>
        <v>2026-074</v>
      </c>
      <c r="E4424" s="336">
        <f>IFERROR(VALUE(RIGHT(All_Opps[[#This Row],[Opportunity Name]],2)),"")</f>
        <v>4</v>
      </c>
      <c r="F4424" s="336">
        <f>IFERROR(("20"&amp;LEFT(All_Opps[[#This Row],[Opportunity Name]],2))*1,"")</f>
        <v>2026</v>
      </c>
      <c r="G4424" s="336" t="str">
        <f>MID(All_Opps[[#This Row],[Opportunity Name]],3,2)</f>
        <v>07</v>
      </c>
      <c r="H4424" s="336" t="str">
        <f>LEFT(All_Opps[[#This Row],[Opportunity Name]],7)</f>
        <v>2607 Pr</v>
      </c>
      <c r="I4424" s="336" t="str" cm="1">
        <f t="array" ref="I442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24" s="336" t="str">
        <f>YEAR(All_Opps[[#This Row],[Close_Date]])&amp;"-"&amp;TEXT(MONTH(All_Opps[[#This Row],[Close_Date]]),"00")</f>
        <v>2026-05</v>
      </c>
      <c r="K4424" s="337">
        <f>All_Opps[[#This Row],[Created Date2]]*1</f>
        <v>46167</v>
      </c>
      <c r="L4424" s="338">
        <f>YEAR(All_Opps[[#This Row],[Created_Date]])</f>
        <v>2026</v>
      </c>
      <c r="M4424" s="339">
        <f>WEEKNUM(All_Opps[[#This Row],[Created_Date]],16)</f>
        <v>22</v>
      </c>
      <c r="N4424" s="337">
        <f>All_Opps[[#This Row],[Close Date]]*1</f>
        <v>46171</v>
      </c>
      <c r="O4424" s="340">
        <f>YEAR(All_Opps[[#This Row],[Close_Date]])</f>
        <v>2026</v>
      </c>
      <c r="P4424" s="338">
        <f>MONTH(All_Opps[[#This Row],[Close Date]])</f>
        <v>5</v>
      </c>
      <c r="Q4424" s="336">
        <f>WEEKNUM(All_Opps[[#This Row],[Close Date]],1)</f>
        <v>22</v>
      </c>
      <c r="R4424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24" s="110" t="s">
        <v>9157</v>
      </c>
      <c r="T4424" s="110" t="s">
        <v>9158</v>
      </c>
      <c r="U4424" s="111">
        <v>46171</v>
      </c>
      <c r="V4424" s="380" t="s">
        <v>18</v>
      </c>
      <c r="W4424" s="346">
        <v>99617</v>
      </c>
      <c r="X4424" s="110" t="s">
        <v>12</v>
      </c>
      <c r="Y4424" s="110" t="s">
        <v>328</v>
      </c>
      <c r="Z4424" s="111">
        <v>46167</v>
      </c>
    </row>
    <row r="4425" spans="1:26" ht="12.75" x14ac:dyDescent="0.35">
      <c r="A442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75</v>
      </c>
      <c r="B4425" s="336" t="str">
        <f>IF(All_Opps[[#This Row],[WeekMod]]&lt;&gt;"",CONCATENATE(All_Opps[[#This Row],[Opp Year]],"-",TEXT(All_Opps[[#This Row],[WeekMod]],"00#")),"")</f>
        <v>2026-075</v>
      </c>
      <c r="C442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75</v>
      </c>
      <c r="D4425" s="336" t="str">
        <f>CONCATENATE(All_Opps[[#This Row],[Opp Year]],"-",TEXT(All_Opps[[#This Row],[Week]],"00#"))</f>
        <v>2026-075</v>
      </c>
      <c r="E4425" s="336">
        <f>IFERROR(VALUE(RIGHT(All_Opps[[#This Row],[Opportunity Name]],2)),"")</f>
        <v>2</v>
      </c>
      <c r="F4425" s="336">
        <f>IFERROR(("20"&amp;LEFT(All_Opps[[#This Row],[Opportunity Name]],2))*1,"")</f>
        <v>2026</v>
      </c>
      <c r="G4425" s="336" t="str">
        <f>MID(All_Opps[[#This Row],[Opportunity Name]],3,2)</f>
        <v>09</v>
      </c>
      <c r="H4425" s="336" t="str">
        <f>LEFT(All_Opps[[#This Row],[Opportunity Name]],7)</f>
        <v>2609 Fe</v>
      </c>
      <c r="I4425" s="336" t="str" cm="1">
        <f t="array" ref="I442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25" s="336" t="str">
        <f>YEAR(All_Opps[[#This Row],[Close_Date]])&amp;"-"&amp;TEXT(MONTH(All_Opps[[#This Row],[Close_Date]]),"00")</f>
        <v>2026-05</v>
      </c>
      <c r="K4425" s="337">
        <f>All_Opps[[#This Row],[Created Date2]]*1</f>
        <v>46169</v>
      </c>
      <c r="L4425" s="338">
        <f>YEAR(All_Opps[[#This Row],[Created_Date]])</f>
        <v>2026</v>
      </c>
      <c r="M4425" s="339">
        <f>WEEKNUM(All_Opps[[#This Row],[Created_Date]],16)</f>
        <v>22</v>
      </c>
      <c r="N4425" s="337">
        <f>All_Opps[[#This Row],[Close Date]]*1</f>
        <v>46173</v>
      </c>
      <c r="O4425" s="340">
        <f>YEAR(All_Opps[[#This Row],[Close_Date]])</f>
        <v>2026</v>
      </c>
      <c r="P4425" s="338">
        <f>MONTH(All_Opps[[#This Row],[Close Date]])</f>
        <v>5</v>
      </c>
      <c r="Q4425" s="336">
        <f>WEEKNUM(All_Opps[[#This Row],[Close Date]],1)</f>
        <v>23</v>
      </c>
      <c r="R4425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25" s="110" t="s">
        <v>9159</v>
      </c>
      <c r="T4425" s="110" t="s">
        <v>9160</v>
      </c>
      <c r="U4425" s="111">
        <v>46173</v>
      </c>
      <c r="V4425" s="380" t="s">
        <v>18</v>
      </c>
      <c r="W4425" s="346">
        <v>53891</v>
      </c>
      <c r="X4425" s="110" t="s">
        <v>5</v>
      </c>
      <c r="Y4425" s="110" t="s">
        <v>7108</v>
      </c>
      <c r="Z4425" s="111">
        <v>46169</v>
      </c>
    </row>
    <row r="4426" spans="1:26" ht="12.75" x14ac:dyDescent="0.35">
      <c r="A4426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83</v>
      </c>
      <c r="B4426" s="336" t="str">
        <f>IF(All_Opps[[#This Row],[WeekMod]]&lt;&gt;"",CONCATENATE(All_Opps[[#This Row],[Opp Year]],"-",TEXT(All_Opps[[#This Row],[WeekMod]],"00#")),"")</f>
        <v>2026-083</v>
      </c>
      <c r="C442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83</v>
      </c>
      <c r="D4426" s="336" t="str">
        <f>CONCATENATE(All_Opps[[#This Row],[Opp Year]],"-",TEXT(All_Opps[[#This Row],[Week]],"00#"))</f>
        <v>2026-083</v>
      </c>
      <c r="E4426" s="336">
        <f>IFERROR(VALUE(RIGHT(All_Opps[[#This Row],[Opportunity Name]],2)),"")</f>
        <v>2</v>
      </c>
      <c r="F4426" s="336">
        <f>IFERROR(("20"&amp;LEFT(All_Opps[[#This Row],[Opportunity Name]],2))*1,"")</f>
        <v>2026</v>
      </c>
      <c r="G4426" s="336" t="str">
        <f>MID(All_Opps[[#This Row],[Opportunity Name]],3,2)</f>
        <v>06</v>
      </c>
      <c r="H4426" s="336" t="str">
        <f>LEFT(All_Opps[[#This Row],[Opportunity Name]],7)</f>
        <v>2606 Qu</v>
      </c>
      <c r="I4426" s="336" t="str" cm="1">
        <f t="array" ref="I442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26" s="336" t="str">
        <f>YEAR(All_Opps[[#This Row],[Close_Date]])&amp;"-"&amp;TEXT(MONTH(All_Opps[[#This Row],[Close_Date]]),"00")</f>
        <v>2026-07</v>
      </c>
      <c r="K4426" s="337">
        <f>All_Opps[[#This Row],[Created Date2]]*1</f>
        <v>46191</v>
      </c>
      <c r="L4426" s="338">
        <f>YEAR(All_Opps[[#This Row],[Created_Date]])</f>
        <v>2026</v>
      </c>
      <c r="M4426" s="339">
        <f>WEEKNUM(All_Opps[[#This Row],[Created_Date]],16)</f>
        <v>25</v>
      </c>
      <c r="N4426" s="337">
        <f>All_Opps[[#This Row],[Close Date]]*1</f>
        <v>46230</v>
      </c>
      <c r="O4426" s="340">
        <f>YEAR(All_Opps[[#This Row],[Close_Date]])</f>
        <v>2026</v>
      </c>
      <c r="P4426" s="338">
        <f>MONTH(All_Opps[[#This Row],[Close Date]])</f>
        <v>7</v>
      </c>
      <c r="Q4426" s="336">
        <f>WEEKNUM(All_Opps[[#This Row],[Close Date]],1)</f>
        <v>31</v>
      </c>
      <c r="R4426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26" s="110" t="s">
        <v>9161</v>
      </c>
      <c r="T4426" s="110" t="s">
        <v>9162</v>
      </c>
      <c r="U4426" s="111">
        <v>46230</v>
      </c>
      <c r="V4426" s="380" t="s">
        <v>21</v>
      </c>
      <c r="W4426" s="346">
        <v>25633</v>
      </c>
      <c r="X4426" s="110" t="s">
        <v>13</v>
      </c>
      <c r="Y4426" s="110" t="s">
        <v>1285</v>
      </c>
      <c r="Z4426" s="111">
        <v>46191</v>
      </c>
    </row>
    <row r="4427" spans="1:26" ht="12.75" x14ac:dyDescent="0.35">
      <c r="A4427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26</v>
      </c>
      <c r="B4427" s="336" t="str">
        <f>IF(All_Opps[[#This Row],[WeekMod]]&lt;&gt;"",CONCATENATE(All_Opps[[#This Row],[Opp Year]],"-",TEXT(All_Opps[[#This Row],[WeekMod]],"00#")),"")</f>
        <v>2027-026</v>
      </c>
      <c r="C442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26</v>
      </c>
      <c r="D4427" s="336" t="str">
        <f>CONCATENATE(All_Opps[[#This Row],[Opp Year]],"-",TEXT(All_Opps[[#This Row],[Week]],"00#"))</f>
        <v>2027-026</v>
      </c>
      <c r="E4427" s="336">
        <f>IFERROR(VALUE(RIGHT(All_Opps[[#This Row],[Opportunity Name]],2)),"")</f>
        <v>2</v>
      </c>
      <c r="F4427" s="336">
        <f>IFERROR(("20"&amp;LEFT(All_Opps[[#This Row],[Opportunity Name]],2))*1,"")</f>
        <v>2027</v>
      </c>
      <c r="G4427" s="336" t="str">
        <f>MID(All_Opps[[#This Row],[Opportunity Name]],3,2)</f>
        <v>09</v>
      </c>
      <c r="H4427" s="336" t="str">
        <f>LEFT(All_Opps[[#This Row],[Opportunity Name]],7)</f>
        <v>2709 Ca</v>
      </c>
      <c r="I4427" s="336" t="str" cm="1">
        <f t="array" ref="I442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27" s="336" t="str">
        <f>YEAR(All_Opps[[#This Row],[Close_Date]])&amp;"-"&amp;TEXT(MONTH(All_Opps[[#This Row],[Close_Date]]),"00")</f>
        <v>2026-06</v>
      </c>
      <c r="K4427" s="337">
        <f>All_Opps[[#This Row],[Created Date2]]*1</f>
        <v>46192</v>
      </c>
      <c r="L4427" s="338">
        <f>YEAR(All_Opps[[#This Row],[Created_Date]])</f>
        <v>2026</v>
      </c>
      <c r="M4427" s="339">
        <f>WEEKNUM(All_Opps[[#This Row],[Created_Date]],16)</f>
        <v>25</v>
      </c>
      <c r="N4427" s="337">
        <f>All_Opps[[#This Row],[Close Date]]*1</f>
        <v>46198</v>
      </c>
      <c r="O4427" s="340">
        <f>YEAR(All_Opps[[#This Row],[Close_Date]])</f>
        <v>2026</v>
      </c>
      <c r="P4427" s="338">
        <f>MONTH(All_Opps[[#This Row],[Close Date]])</f>
        <v>6</v>
      </c>
      <c r="Q4427" s="336">
        <f>WEEKNUM(All_Opps[[#This Row],[Close Date]],1)</f>
        <v>26</v>
      </c>
      <c r="R4427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27" s="110" t="s">
        <v>9163</v>
      </c>
      <c r="T4427" s="110" t="s">
        <v>9164</v>
      </c>
      <c r="U4427" s="111">
        <v>46198</v>
      </c>
      <c r="V4427" s="380" t="s">
        <v>21</v>
      </c>
      <c r="W4427" s="346">
        <v>105187</v>
      </c>
      <c r="X4427" s="110" t="s">
        <v>10</v>
      </c>
      <c r="Y4427" s="110" t="s">
        <v>1285</v>
      </c>
      <c r="Z4427" s="111">
        <v>46192</v>
      </c>
    </row>
    <row r="4428" spans="1:26" ht="12.75" x14ac:dyDescent="0.35">
      <c r="A4428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4428" s="336" t="str">
        <f>IF(All_Opps[[#This Row],[WeekMod]]&lt;&gt;"",CONCATENATE(All_Opps[[#This Row],[Opp Year]],"-",TEXT(All_Opps[[#This Row],[WeekMod]],"00#")),"")</f>
        <v>2027-028</v>
      </c>
      <c r="C442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4428" s="336" t="str">
        <f>CONCATENATE(All_Opps[[#This Row],[Opp Year]],"-",TEXT(All_Opps[[#This Row],[Week]],"00#"))</f>
        <v>2027-028</v>
      </c>
      <c r="E4428" s="336">
        <f>IFERROR(VALUE(RIGHT(All_Opps[[#This Row],[Opportunity Name]],2)),"")</f>
        <v>4</v>
      </c>
      <c r="F4428" s="336">
        <f>IFERROR(("20"&amp;LEFT(All_Opps[[#This Row],[Opportunity Name]],2))*1,"")</f>
        <v>2027</v>
      </c>
      <c r="G4428" s="336" t="str">
        <f>MID(All_Opps[[#This Row],[Opportunity Name]],3,2)</f>
        <v>06</v>
      </c>
      <c r="H4428" s="336" t="str">
        <f>LEFT(All_Opps[[#This Row],[Opportunity Name]],7)</f>
        <v>2706 Ra</v>
      </c>
      <c r="I4428" s="336" t="str" cm="1">
        <f t="array" ref="I442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28" s="336" t="str">
        <f>YEAR(All_Opps[[#This Row],[Close_Date]])&amp;"-"&amp;TEXT(MONTH(All_Opps[[#This Row],[Close_Date]]),"00")</f>
        <v>2026-07</v>
      </c>
      <c r="K4428" s="337">
        <f>All_Opps[[#This Row],[Created Date2]]*1</f>
        <v>46209</v>
      </c>
      <c r="L4428" s="338">
        <f>YEAR(All_Opps[[#This Row],[Created_Date]])</f>
        <v>2026</v>
      </c>
      <c r="M4428" s="339">
        <f>WEEKNUM(All_Opps[[#This Row],[Created_Date]],16)</f>
        <v>28</v>
      </c>
      <c r="N4428" s="337">
        <f>All_Opps[[#This Row],[Close Date]]*1</f>
        <v>46210</v>
      </c>
      <c r="O4428" s="340">
        <f>YEAR(All_Opps[[#This Row],[Close_Date]])</f>
        <v>2026</v>
      </c>
      <c r="P4428" s="338">
        <f>MONTH(All_Opps[[#This Row],[Close Date]])</f>
        <v>7</v>
      </c>
      <c r="Q4428" s="336">
        <f>WEEKNUM(All_Opps[[#This Row],[Close Date]],1)</f>
        <v>28</v>
      </c>
      <c r="R4428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28" s="110" t="s">
        <v>9165</v>
      </c>
      <c r="T4428" s="110" t="s">
        <v>9166</v>
      </c>
      <c r="U4428" s="111">
        <v>46210</v>
      </c>
      <c r="V4428" s="380" t="s">
        <v>18</v>
      </c>
      <c r="W4428" s="346">
        <v>183587</v>
      </c>
      <c r="X4428" s="110" t="s">
        <v>13</v>
      </c>
      <c r="Y4428" s="110" t="s">
        <v>328</v>
      </c>
      <c r="Z4428" s="111">
        <v>46209</v>
      </c>
    </row>
    <row r="4429" spans="1:26" ht="12.75" x14ac:dyDescent="0.35">
      <c r="A4429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4429" s="336" t="str">
        <f>IF(All_Opps[[#This Row],[WeekMod]]&lt;&gt;"",CONCATENATE(All_Opps[[#This Row],[Opp Year]],"-",TEXT(All_Opps[[#This Row],[WeekMod]],"00#")),"")</f>
        <v>2026-078</v>
      </c>
      <c r="C442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4429" s="336" t="str">
        <f>CONCATENATE(All_Opps[[#This Row],[Opp Year]],"-",TEXT(All_Opps[[#This Row],[Week]],"00#"))</f>
        <v>2026-078</v>
      </c>
      <c r="E4429" s="336">
        <f>IFERROR(VALUE(RIGHT(All_Opps[[#This Row],[Opportunity Name]],2)),"")</f>
        <v>2</v>
      </c>
      <c r="F4429" s="336">
        <f>IFERROR(("20"&amp;LEFT(All_Opps[[#This Row],[Opportunity Name]],2))*1,"")</f>
        <v>2026</v>
      </c>
      <c r="G4429" s="336" t="str">
        <f>MID(All_Opps[[#This Row],[Opportunity Name]],3,2)</f>
        <v>06</v>
      </c>
      <c r="H4429" s="336" t="str">
        <f>LEFT(All_Opps[[#This Row],[Opportunity Name]],7)</f>
        <v>2606-18</v>
      </c>
      <c r="I4429" s="336" t="str" cm="1">
        <f t="array" ref="I442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Cancelled</v>
      </c>
      <c r="J4429" s="336" t="str">
        <f>YEAR(All_Opps[[#This Row],[Close_Date]])&amp;"-"&amp;TEXT(MONTH(All_Opps[[#This Row],[Close_Date]]),"00")</f>
        <v>2026-06</v>
      </c>
      <c r="K4429" s="337">
        <f>All_Opps[[#This Row],[Created Date2]]*1</f>
        <v>46040</v>
      </c>
      <c r="L4429" s="338">
        <f>YEAR(All_Opps[[#This Row],[Created_Date]])</f>
        <v>2026</v>
      </c>
      <c r="M4429" s="339">
        <f>WEEKNUM(All_Opps[[#This Row],[Created_Date]],16)</f>
        <v>4</v>
      </c>
      <c r="N4429" s="337">
        <f>All_Opps[[#This Row],[Close Date]]*1</f>
        <v>46196</v>
      </c>
      <c r="O4429" s="340">
        <f>YEAR(All_Opps[[#This Row],[Close_Date]])</f>
        <v>2026</v>
      </c>
      <c r="P4429" s="338">
        <f>MONTH(All_Opps[[#This Row],[Close Date]])</f>
        <v>6</v>
      </c>
      <c r="Q4429" s="336">
        <f>WEEKNUM(All_Opps[[#This Row],[Close Date]],1)</f>
        <v>26</v>
      </c>
      <c r="R4429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29" s="110" t="s">
        <v>9167</v>
      </c>
      <c r="T4429" s="110" t="s">
        <v>9168</v>
      </c>
      <c r="U4429" s="111">
        <v>46196</v>
      </c>
      <c r="V4429" s="380" t="s">
        <v>20</v>
      </c>
      <c r="W4429" s="346">
        <v>43602</v>
      </c>
      <c r="X4429" s="110" t="s">
        <v>11</v>
      </c>
      <c r="Y4429" s="110" t="s">
        <v>7108</v>
      </c>
      <c r="Z4429" s="111">
        <v>46040</v>
      </c>
    </row>
    <row r="4430" spans="1:26" ht="12.75" x14ac:dyDescent="0.35">
      <c r="A443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4430" s="336" t="str">
        <f>IF(All_Opps[[#This Row],[WeekMod]]&lt;&gt;"",CONCATENATE(All_Opps[[#This Row],[Opp Year]],"-",TEXT(All_Opps[[#This Row],[WeekMod]],"00#")),"")</f>
        <v>2027-027</v>
      </c>
      <c r="C443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4430" s="336" t="str">
        <f>CONCATENATE(All_Opps[[#This Row],[Opp Year]],"-",TEXT(All_Opps[[#This Row],[Week]],"00#"))</f>
        <v>2027-027</v>
      </c>
      <c r="E4430" s="336">
        <f>IFERROR(VALUE(RIGHT(All_Opps[[#This Row],[Opportunity Name]],2)),"")</f>
        <v>2</v>
      </c>
      <c r="F4430" s="336">
        <f>IFERROR(("20"&amp;LEFT(All_Opps[[#This Row],[Opportunity Name]],2))*1,"")</f>
        <v>2027</v>
      </c>
      <c r="G4430" s="336" t="str">
        <f>MID(All_Opps[[#This Row],[Opportunity Name]],3,2)</f>
        <v>05</v>
      </c>
      <c r="H4430" s="336" t="str">
        <f>LEFT(All_Opps[[#This Row],[Opportunity Name]],7)</f>
        <v>2705 Ya</v>
      </c>
      <c r="I4430" s="336" t="str" cm="1">
        <f t="array" ref="I443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30" s="336" t="str">
        <f>YEAR(All_Opps[[#This Row],[Close_Date]])&amp;"-"&amp;TEXT(MONTH(All_Opps[[#This Row],[Close_Date]]),"00")</f>
        <v>2026-07</v>
      </c>
      <c r="K4430" s="337">
        <f>All_Opps[[#This Row],[Created Date2]]*1</f>
        <v>46190</v>
      </c>
      <c r="L4430" s="338">
        <f>YEAR(All_Opps[[#This Row],[Created_Date]])</f>
        <v>2026</v>
      </c>
      <c r="M4430" s="339">
        <f>WEEKNUM(All_Opps[[#This Row],[Created_Date]],16)</f>
        <v>25</v>
      </c>
      <c r="N4430" s="337">
        <f>All_Opps[[#This Row],[Close Date]]*1</f>
        <v>46204</v>
      </c>
      <c r="O4430" s="340">
        <f>YEAR(All_Opps[[#This Row],[Close_Date]])</f>
        <v>2026</v>
      </c>
      <c r="P4430" s="338">
        <f>MONTH(All_Opps[[#This Row],[Close Date]])</f>
        <v>7</v>
      </c>
      <c r="Q4430" s="336">
        <f>WEEKNUM(All_Opps[[#This Row],[Close Date]],1)</f>
        <v>27</v>
      </c>
      <c r="R4430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30" s="110" t="s">
        <v>9169</v>
      </c>
      <c r="T4430" s="110" t="s">
        <v>9170</v>
      </c>
      <c r="U4430" s="111">
        <v>46204</v>
      </c>
      <c r="V4430" s="380" t="s">
        <v>18</v>
      </c>
      <c r="W4430" s="346">
        <v>38183</v>
      </c>
      <c r="X4430" s="110" t="s">
        <v>13</v>
      </c>
      <c r="Y4430" s="110" t="s">
        <v>7108</v>
      </c>
      <c r="Z4430" s="111">
        <v>46190</v>
      </c>
    </row>
    <row r="4431" spans="1:26" ht="12.75" x14ac:dyDescent="0.35">
      <c r="A443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4431" s="336" t="str">
        <f>IF(All_Opps[[#This Row],[WeekMod]]&lt;&gt;"",CONCATENATE(All_Opps[[#This Row],[Opp Year]],"-",TEXT(All_Opps[[#This Row],[WeekMod]],"00#")),"")</f>
        <v>2026-080</v>
      </c>
      <c r="C443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4431" s="336" t="str">
        <f>CONCATENATE(All_Opps[[#This Row],[Opp Year]],"-",TEXT(All_Opps[[#This Row],[Week]],"00#"))</f>
        <v>2026-080</v>
      </c>
      <c r="E4431" s="336">
        <f>IFERROR(VALUE(RIGHT(All_Opps[[#This Row],[Opportunity Name]],2)),"")</f>
        <v>2</v>
      </c>
      <c r="F4431" s="336">
        <f>IFERROR(("20"&amp;LEFT(All_Opps[[#This Row],[Opportunity Name]],2))*1,"")</f>
        <v>2026</v>
      </c>
      <c r="G4431" s="336" t="str">
        <f>MID(All_Opps[[#This Row],[Opportunity Name]],3,2)</f>
        <v>07</v>
      </c>
      <c r="H4431" s="336" t="str">
        <f>LEFT(All_Opps[[#This Row],[Opportunity Name]],7)</f>
        <v>2607-19</v>
      </c>
      <c r="I4431" s="336" t="str" cm="1">
        <f t="array" ref="I443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31" s="336" t="str">
        <f>YEAR(All_Opps[[#This Row],[Close_Date]])&amp;"-"&amp;TEXT(MONTH(All_Opps[[#This Row],[Close_Date]]),"00")</f>
        <v>2026-07</v>
      </c>
      <c r="K4431" s="337">
        <f>All_Opps[[#This Row],[Created Date2]]*1</f>
        <v>46208</v>
      </c>
      <c r="L4431" s="338">
        <f>YEAR(All_Opps[[#This Row],[Created_Date]])</f>
        <v>2026</v>
      </c>
      <c r="M4431" s="339">
        <f>WEEKNUM(All_Opps[[#This Row],[Created_Date]],16)</f>
        <v>28</v>
      </c>
      <c r="N4431" s="337">
        <f>All_Opps[[#This Row],[Close Date]]*1</f>
        <v>46208</v>
      </c>
      <c r="O4431" s="340">
        <f>YEAR(All_Opps[[#This Row],[Close_Date]])</f>
        <v>2026</v>
      </c>
      <c r="P4431" s="338">
        <f>MONTH(All_Opps[[#This Row],[Close Date]])</f>
        <v>7</v>
      </c>
      <c r="Q4431" s="336">
        <f>WEEKNUM(All_Opps[[#This Row],[Close Date]],1)</f>
        <v>28</v>
      </c>
      <c r="R4431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31" s="110" t="s">
        <v>9171</v>
      </c>
      <c r="T4431" s="110" t="s">
        <v>9172</v>
      </c>
      <c r="U4431" s="111">
        <v>46208</v>
      </c>
      <c r="V4431" s="380" t="s">
        <v>23</v>
      </c>
      <c r="W4431" s="346">
        <v>0</v>
      </c>
      <c r="X4431" s="110" t="s">
        <v>161</v>
      </c>
      <c r="Y4431" s="110" t="s">
        <v>328</v>
      </c>
      <c r="Z4431" s="111">
        <v>46208</v>
      </c>
    </row>
    <row r="4432" spans="1:26" ht="12.75" x14ac:dyDescent="0.35">
      <c r="A443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4432" s="336" t="str">
        <f>IF(All_Opps[[#This Row],[WeekMod]]&lt;&gt;"",CONCATENATE(All_Opps[[#This Row],[Opp Year]],"-",TEXT(All_Opps[[#This Row],[WeekMod]],"00#")),"")</f>
        <v>2026-082</v>
      </c>
      <c r="C443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4432" s="336" t="str">
        <f>CONCATENATE(All_Opps[[#This Row],[Opp Year]],"-",TEXT(All_Opps[[#This Row],[Week]],"00#"))</f>
        <v>2026-082</v>
      </c>
      <c r="E4432" s="336">
        <f>IFERROR(VALUE(RIGHT(All_Opps[[#This Row],[Opportunity Name]],2)),"")</f>
        <v>2</v>
      </c>
      <c r="F4432" s="336">
        <f>IFERROR(("20"&amp;LEFT(All_Opps[[#This Row],[Opportunity Name]],2))*1,"")</f>
        <v>2026</v>
      </c>
      <c r="G4432" s="336" t="str">
        <f>MID(All_Opps[[#This Row],[Opportunity Name]],3,2)</f>
        <v>09</v>
      </c>
      <c r="H4432" s="336" t="str">
        <f>LEFT(All_Opps[[#This Row],[Opportunity Name]],7)</f>
        <v>2609-30</v>
      </c>
      <c r="I4432" s="336" t="str" cm="1">
        <f t="array" ref="I443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32" s="336" t="str">
        <f>YEAR(All_Opps[[#This Row],[Close_Date]])&amp;"-"&amp;TEXT(MONTH(All_Opps[[#This Row],[Close_Date]]),"00")</f>
        <v>2026-07</v>
      </c>
      <c r="K4432" s="337">
        <f>All_Opps[[#This Row],[Created Date2]]*1</f>
        <v>46225</v>
      </c>
      <c r="L4432" s="338">
        <f>YEAR(All_Opps[[#This Row],[Created_Date]])</f>
        <v>2026</v>
      </c>
      <c r="M4432" s="339">
        <f>WEEKNUM(All_Opps[[#This Row],[Created_Date]],16)</f>
        <v>30</v>
      </c>
      <c r="N4432" s="337">
        <f>All_Opps[[#This Row],[Close Date]]*1</f>
        <v>46225</v>
      </c>
      <c r="O4432" s="340">
        <f>YEAR(All_Opps[[#This Row],[Close_Date]])</f>
        <v>2026</v>
      </c>
      <c r="P4432" s="338">
        <f>MONTH(All_Opps[[#This Row],[Close Date]])</f>
        <v>7</v>
      </c>
      <c r="Q4432" s="336">
        <f>WEEKNUM(All_Opps[[#This Row],[Close Date]],1)</f>
        <v>30</v>
      </c>
      <c r="R4432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32" s="110" t="s">
        <v>9173</v>
      </c>
      <c r="T4432" s="110" t="s">
        <v>9174</v>
      </c>
      <c r="U4432" s="111">
        <v>46225</v>
      </c>
      <c r="V4432" s="380" t="s">
        <v>23</v>
      </c>
      <c r="W4432" s="346">
        <v>0</v>
      </c>
      <c r="X4432" s="110" t="s">
        <v>5</v>
      </c>
      <c r="Y4432" s="110" t="s">
        <v>328</v>
      </c>
      <c r="Z4432" s="111">
        <v>46225</v>
      </c>
    </row>
    <row r="4433" spans="1:26" ht="12.75" x14ac:dyDescent="0.35">
      <c r="A4433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4433" s="336" t="str">
        <f>IF(All_Opps[[#This Row],[WeekMod]]&lt;&gt;"",CONCATENATE(All_Opps[[#This Row],[Opp Year]],"-",TEXT(All_Opps[[#This Row],[WeekMod]],"00#")),"")</f>
        <v>2027-028</v>
      </c>
      <c r="C443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4433" s="336" t="str">
        <f>CONCATENATE(All_Opps[[#This Row],[Opp Year]],"-",TEXT(All_Opps[[#This Row],[Week]],"00#"))</f>
        <v>2027-028</v>
      </c>
      <c r="E4433" s="336">
        <f>IFERROR(VALUE(RIGHT(All_Opps[[#This Row],[Opportunity Name]],2)),"")</f>
        <v>2</v>
      </c>
      <c r="F4433" s="336">
        <f>IFERROR(("20"&amp;LEFT(All_Opps[[#This Row],[Opportunity Name]],2))*1,"")</f>
        <v>2027</v>
      </c>
      <c r="G4433" s="336" t="str">
        <f>MID(All_Opps[[#This Row],[Opportunity Name]],3,2)</f>
        <v>09</v>
      </c>
      <c r="H4433" s="336" t="str">
        <f>LEFT(All_Opps[[#This Row],[Opportunity Name]],7)</f>
        <v>2709-05</v>
      </c>
      <c r="I4433" s="336" t="str" cm="1">
        <f t="array" ref="I443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433" s="336" t="str">
        <f>YEAR(All_Opps[[#This Row],[Close_Date]])&amp;"-"&amp;TEXT(MONTH(All_Opps[[#This Row],[Close_Date]]),"00")</f>
        <v>2026-07</v>
      </c>
      <c r="K4433" s="337">
        <f>All_Opps[[#This Row],[Created Date2]]*1</f>
        <v>46193</v>
      </c>
      <c r="L4433" s="338">
        <f>YEAR(All_Opps[[#This Row],[Created_Date]])</f>
        <v>2026</v>
      </c>
      <c r="M4433" s="339">
        <f>WEEKNUM(All_Opps[[#This Row],[Created_Date]],16)</f>
        <v>26</v>
      </c>
      <c r="N4433" s="337">
        <f>All_Opps[[#This Row],[Close Date]]*1</f>
        <v>46211</v>
      </c>
      <c r="O4433" s="340">
        <f>YEAR(All_Opps[[#This Row],[Close_Date]])</f>
        <v>2026</v>
      </c>
      <c r="P4433" s="338">
        <f>MONTH(All_Opps[[#This Row],[Close Date]])</f>
        <v>7</v>
      </c>
      <c r="Q4433" s="336">
        <f>WEEKNUM(All_Opps[[#This Row],[Close Date]],1)</f>
        <v>28</v>
      </c>
      <c r="R4433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438</v>
      </c>
      <c r="S4433" s="110" t="s">
        <v>9175</v>
      </c>
      <c r="T4433" s="110" t="s">
        <v>9176</v>
      </c>
      <c r="U4433" s="111">
        <v>46211</v>
      </c>
      <c r="V4433" s="380" t="s">
        <v>19</v>
      </c>
      <c r="W4433" s="346">
        <v>45159</v>
      </c>
      <c r="X4433" s="110" t="s">
        <v>5</v>
      </c>
      <c r="Y4433" s="110" t="s">
        <v>1285</v>
      </c>
      <c r="Z4433" s="111">
        <v>46193</v>
      </c>
    </row>
    <row r="4434" spans="1:26" ht="12.75" x14ac:dyDescent="0.35">
      <c r="A443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4434" s="336" t="str">
        <f>IF(All_Opps[[#This Row],[WeekMod]]&lt;&gt;"",CONCATENATE(All_Opps[[#This Row],[Opp Year]],"-",TEXT(All_Opps[[#This Row],[WeekMod]],"00#")),"")</f>
        <v>2026-076</v>
      </c>
      <c r="C443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4434" s="336" t="str">
        <f>CONCATENATE(All_Opps[[#This Row],[Opp Year]],"-",TEXT(All_Opps[[#This Row],[Week]],"00#"))</f>
        <v>2026-076</v>
      </c>
      <c r="E4434" s="336">
        <f>IFERROR(VALUE(RIGHT(All_Opps[[#This Row],[Opportunity Name]],2)),"")</f>
        <v>7</v>
      </c>
      <c r="F4434" s="336">
        <f>IFERROR(("20"&amp;LEFT(All_Opps[[#This Row],[Opportunity Name]],2))*1,"")</f>
        <v>2026</v>
      </c>
      <c r="G4434" s="336" t="str">
        <f>MID(All_Opps[[#This Row],[Opportunity Name]],3,2)</f>
        <v>11</v>
      </c>
      <c r="H4434" s="336" t="str">
        <f>LEFT(All_Opps[[#This Row],[Opportunity Name]],7)</f>
        <v>2611 Ca</v>
      </c>
      <c r="I4434" s="336" t="str" cm="1">
        <f t="array" ref="I443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34" s="336" t="str">
        <f>YEAR(All_Opps[[#This Row],[Close_Date]])&amp;"-"&amp;TEXT(MONTH(All_Opps[[#This Row],[Close_Date]]),"00")</f>
        <v>2026-06</v>
      </c>
      <c r="K4434" s="337">
        <f>All_Opps[[#This Row],[Created Date2]]*1</f>
        <v>46171</v>
      </c>
      <c r="L4434" s="338">
        <f>YEAR(All_Opps[[#This Row],[Created_Date]])</f>
        <v>2026</v>
      </c>
      <c r="M4434" s="339">
        <f>WEEKNUM(All_Opps[[#This Row],[Created_Date]],16)</f>
        <v>22</v>
      </c>
      <c r="N4434" s="337">
        <f>All_Opps[[#This Row],[Close Date]]*1</f>
        <v>46186</v>
      </c>
      <c r="O4434" s="340">
        <f>YEAR(All_Opps[[#This Row],[Close_Date]])</f>
        <v>2026</v>
      </c>
      <c r="P4434" s="338">
        <f>MONTH(All_Opps[[#This Row],[Close Date]])</f>
        <v>6</v>
      </c>
      <c r="Q4434" s="336">
        <f>WEEKNUM(All_Opps[[#This Row],[Close Date]],1)</f>
        <v>24</v>
      </c>
      <c r="R4434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34" s="110" t="s">
        <v>9177</v>
      </c>
      <c r="T4434" s="110" t="s">
        <v>9178</v>
      </c>
      <c r="U4434" s="111">
        <v>46186</v>
      </c>
      <c r="V4434" s="380" t="s">
        <v>18</v>
      </c>
      <c r="W4434" s="346">
        <v>123381</v>
      </c>
      <c r="X4434" s="110" t="s">
        <v>15</v>
      </c>
      <c r="Y4434" s="110" t="s">
        <v>328</v>
      </c>
      <c r="Z4434" s="111">
        <v>46171</v>
      </c>
    </row>
    <row r="4435" spans="1:26" ht="12.75" x14ac:dyDescent="0.35">
      <c r="A443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4435" s="336" t="str">
        <f>IF(All_Opps[[#This Row],[WeekMod]]&lt;&gt;"",CONCATENATE(All_Opps[[#This Row],[Opp Year]],"-",TEXT(All_Opps[[#This Row],[WeekMod]],"00#")),"")</f>
        <v>2026-078</v>
      </c>
      <c r="C443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4435" s="336" t="str">
        <f>CONCATENATE(All_Opps[[#This Row],[Opp Year]],"-",TEXT(All_Opps[[#This Row],[Week]],"00#"))</f>
        <v>2026-078</v>
      </c>
      <c r="E4435" s="336">
        <f>IFERROR(VALUE(RIGHT(All_Opps[[#This Row],[Opportunity Name]],2)),"")</f>
        <v>6</v>
      </c>
      <c r="F4435" s="336">
        <f>IFERROR(("20"&amp;LEFT(All_Opps[[#This Row],[Opportunity Name]],2))*1,"")</f>
        <v>2026</v>
      </c>
      <c r="G4435" s="336" t="str">
        <f>MID(All_Opps[[#This Row],[Opportunity Name]],3,2)</f>
        <v>12</v>
      </c>
      <c r="H4435" s="336" t="str">
        <f>LEFT(All_Opps[[#This Row],[Opportunity Name]],7)</f>
        <v>2612 Ma</v>
      </c>
      <c r="I4435" s="336" t="str" cm="1">
        <f t="array" ref="I443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35" s="336" t="str">
        <f>YEAR(All_Opps[[#This Row],[Close_Date]])&amp;"-"&amp;TEXT(MONTH(All_Opps[[#This Row],[Close_Date]]),"00")</f>
        <v>2026-06</v>
      </c>
      <c r="K4435" s="337">
        <f>All_Opps[[#This Row],[Created Date2]]*1</f>
        <v>46184</v>
      </c>
      <c r="L4435" s="338">
        <f>YEAR(All_Opps[[#This Row],[Created_Date]])</f>
        <v>2026</v>
      </c>
      <c r="M4435" s="339">
        <f>WEEKNUM(All_Opps[[#This Row],[Created_Date]],16)</f>
        <v>24</v>
      </c>
      <c r="N4435" s="337">
        <f>All_Opps[[#This Row],[Close Date]]*1</f>
        <v>46199</v>
      </c>
      <c r="O4435" s="340">
        <f>YEAR(All_Opps[[#This Row],[Close_Date]])</f>
        <v>2026</v>
      </c>
      <c r="P4435" s="338">
        <f>MONTH(All_Opps[[#This Row],[Close Date]])</f>
        <v>6</v>
      </c>
      <c r="Q4435" s="336">
        <f>WEEKNUM(All_Opps[[#This Row],[Close Date]],1)</f>
        <v>26</v>
      </c>
      <c r="R4435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35" s="110" t="s">
        <v>9179</v>
      </c>
      <c r="T4435" s="110" t="s">
        <v>9180</v>
      </c>
      <c r="U4435" s="111">
        <v>46199</v>
      </c>
      <c r="V4435" s="380" t="s">
        <v>18</v>
      </c>
      <c r="W4435" s="346">
        <v>146639</v>
      </c>
      <c r="X4435" s="110" t="s">
        <v>13</v>
      </c>
      <c r="Y4435" s="110" t="s">
        <v>328</v>
      </c>
      <c r="Z4435" s="111">
        <v>46184</v>
      </c>
    </row>
    <row r="4436" spans="1:26" ht="12.75" x14ac:dyDescent="0.35">
      <c r="A4436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76</v>
      </c>
      <c r="B4436" s="336" t="str">
        <f>IF(All_Opps[[#This Row],[WeekMod]]&lt;&gt;"",CONCATENATE(All_Opps[[#This Row],[Opp Year]],"-",TEXT(All_Opps[[#This Row],[WeekMod]],"00#")),"")</f>
        <v>2026-076</v>
      </c>
      <c r="C443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76</v>
      </c>
      <c r="D4436" s="336" t="str">
        <f>CONCATENATE(All_Opps[[#This Row],[Opp Year]],"-",TEXT(All_Opps[[#This Row],[Week]],"00#"))</f>
        <v>2026-076</v>
      </c>
      <c r="E4436" s="336" t="str">
        <f>IFERROR(VALUE(RIGHT(All_Opps[[#This Row],[Opportunity Name]],2)),"")</f>
        <v/>
      </c>
      <c r="F4436" s="336">
        <f>IFERROR(("20"&amp;LEFT(All_Opps[[#This Row],[Opportunity Name]],2))*1,"")</f>
        <v>2026</v>
      </c>
      <c r="G4436" s="336" t="str">
        <f>MID(All_Opps[[#This Row],[Opportunity Name]],3,2)</f>
        <v>07</v>
      </c>
      <c r="H4436" s="336" t="str">
        <f>LEFT(All_Opps[[#This Row],[Opportunity Name]],7)</f>
        <v>2607 Ya</v>
      </c>
      <c r="I4436" s="336" t="str" cm="1">
        <f t="array" ref="I443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36" s="336" t="str">
        <f>YEAR(All_Opps[[#This Row],[Close_Date]])&amp;"-"&amp;TEXT(MONTH(All_Opps[[#This Row],[Close_Date]]),"00")</f>
        <v>2026-06</v>
      </c>
      <c r="K4436" s="337">
        <f>All_Opps[[#This Row],[Created Date2]]*1</f>
        <v>46167</v>
      </c>
      <c r="L4436" s="338">
        <f>YEAR(All_Opps[[#This Row],[Created_Date]])</f>
        <v>2026</v>
      </c>
      <c r="M4436" s="339">
        <f>WEEKNUM(All_Opps[[#This Row],[Created_Date]],16)</f>
        <v>22</v>
      </c>
      <c r="N4436" s="337">
        <f>All_Opps[[#This Row],[Close Date]]*1</f>
        <v>46181</v>
      </c>
      <c r="O4436" s="340">
        <f>YEAR(All_Opps[[#This Row],[Close_Date]])</f>
        <v>2026</v>
      </c>
      <c r="P4436" s="338">
        <f>MONTH(All_Opps[[#This Row],[Close Date]])</f>
        <v>6</v>
      </c>
      <c r="Q4436" s="336">
        <f>WEEKNUM(All_Opps[[#This Row],[Close Date]],1)</f>
        <v>24</v>
      </c>
      <c r="R4436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36" s="110" t="s">
        <v>9181</v>
      </c>
      <c r="T4436" s="110" t="s">
        <v>9182</v>
      </c>
      <c r="U4436" s="111">
        <v>46181</v>
      </c>
      <c r="V4436" s="380" t="s">
        <v>18</v>
      </c>
      <c r="W4436" s="346">
        <v>172084</v>
      </c>
      <c r="X4436" s="110" t="s">
        <v>6</v>
      </c>
      <c r="Y4436" s="110" t="s">
        <v>328</v>
      </c>
      <c r="Z4436" s="111">
        <v>46167</v>
      </c>
    </row>
    <row r="4437" spans="1:26" ht="12.75" x14ac:dyDescent="0.35">
      <c r="A4437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4437" s="336" t="str">
        <f>IF(All_Opps[[#This Row],[WeekMod]]&lt;&gt;"",CONCATENATE(All_Opps[[#This Row],[Opp Year]],"-",TEXT(All_Opps[[#This Row],[WeekMod]],"00#")),"")</f>
        <v>2026-078</v>
      </c>
      <c r="C443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4437" s="336" t="str">
        <f>CONCATENATE(All_Opps[[#This Row],[Opp Year]],"-",TEXT(All_Opps[[#This Row],[Week]],"00#"))</f>
        <v>2026-078</v>
      </c>
      <c r="E4437" s="336">
        <f>IFERROR(VALUE(RIGHT(All_Opps[[#This Row],[Opportunity Name]],2)),"")</f>
        <v>2</v>
      </c>
      <c r="F4437" s="336">
        <f>IFERROR(("20"&amp;LEFT(All_Opps[[#This Row],[Opportunity Name]],2))*1,"")</f>
        <v>2026</v>
      </c>
      <c r="G4437" s="336" t="str">
        <f>MID(All_Opps[[#This Row],[Opportunity Name]],3,2)</f>
        <v>09</v>
      </c>
      <c r="H4437" s="336" t="str">
        <f>LEFT(All_Opps[[#This Row],[Opportunity Name]],7)</f>
        <v>2609 St</v>
      </c>
      <c r="I4437" s="336" t="str" cm="1">
        <f t="array" ref="I443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37" s="336" t="str">
        <f>YEAR(All_Opps[[#This Row],[Close_Date]])&amp;"-"&amp;TEXT(MONTH(All_Opps[[#This Row],[Close_Date]]),"00")</f>
        <v>2026-06</v>
      </c>
      <c r="K4437" s="337">
        <f>All_Opps[[#This Row],[Created Date2]]*1</f>
        <v>46188</v>
      </c>
      <c r="L4437" s="338">
        <f>YEAR(All_Opps[[#This Row],[Created_Date]])</f>
        <v>2026</v>
      </c>
      <c r="M4437" s="339">
        <f>WEEKNUM(All_Opps[[#This Row],[Created_Date]],16)</f>
        <v>25</v>
      </c>
      <c r="N4437" s="337">
        <f>All_Opps[[#This Row],[Close Date]]*1</f>
        <v>46195</v>
      </c>
      <c r="O4437" s="340">
        <f>YEAR(All_Opps[[#This Row],[Close_Date]])</f>
        <v>2026</v>
      </c>
      <c r="P4437" s="338">
        <f>MONTH(All_Opps[[#This Row],[Close Date]])</f>
        <v>6</v>
      </c>
      <c r="Q4437" s="336">
        <f>WEEKNUM(All_Opps[[#This Row],[Close Date]],1)</f>
        <v>26</v>
      </c>
      <c r="R4437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37" s="110" t="s">
        <v>9183</v>
      </c>
      <c r="T4437" s="110" t="s">
        <v>9184</v>
      </c>
      <c r="U4437" s="111">
        <v>46195</v>
      </c>
      <c r="V4437" s="380" t="s">
        <v>18</v>
      </c>
      <c r="W4437" s="346">
        <v>22214</v>
      </c>
      <c r="X4437" s="110" t="s">
        <v>11</v>
      </c>
      <c r="Y4437" s="110" t="s">
        <v>328</v>
      </c>
      <c r="Z4437" s="111">
        <v>46188</v>
      </c>
    </row>
    <row r="4438" spans="1:26" ht="12.75" x14ac:dyDescent="0.35">
      <c r="A4438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79</v>
      </c>
      <c r="B4438" s="336" t="str">
        <f>IF(All_Opps[[#This Row],[WeekMod]]&lt;&gt;"",CONCATENATE(All_Opps[[#This Row],[Opp Year]],"-",TEXT(All_Opps[[#This Row],[WeekMod]],"00#")),"")</f>
        <v>2026-079</v>
      </c>
      <c r="C443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79</v>
      </c>
      <c r="D4438" s="336" t="str">
        <f>CONCATENATE(All_Opps[[#This Row],[Opp Year]],"-",TEXT(All_Opps[[#This Row],[Week]],"00#"))</f>
        <v>2026-079</v>
      </c>
      <c r="E4438" s="336">
        <f>IFERROR(VALUE(RIGHT(All_Opps[[#This Row],[Opportunity Name]],2)),"")</f>
        <v>2</v>
      </c>
      <c r="F4438" s="336">
        <f>IFERROR(("20"&amp;LEFT(All_Opps[[#This Row],[Opportunity Name]],2))*1,"")</f>
        <v>2026</v>
      </c>
      <c r="G4438" s="336" t="str">
        <f>MID(All_Opps[[#This Row],[Opportunity Name]],3,2)</f>
        <v>09</v>
      </c>
      <c r="H4438" s="336" t="str">
        <f>LEFT(All_Opps[[#This Row],[Opportunity Name]],7)</f>
        <v>2609-31</v>
      </c>
      <c r="I4438" s="336" t="str" cm="1">
        <f t="array" ref="I443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438" s="336" t="str">
        <f>YEAR(All_Opps[[#This Row],[Close_Date]])&amp;"-"&amp;TEXT(MONTH(All_Opps[[#This Row],[Close_Date]]),"00")</f>
        <v>2026-06</v>
      </c>
      <c r="K4438" s="337">
        <f>All_Opps[[#This Row],[Created Date2]]*1</f>
        <v>46174</v>
      </c>
      <c r="L4438" s="338">
        <f>YEAR(All_Opps[[#This Row],[Created_Date]])</f>
        <v>2026</v>
      </c>
      <c r="M4438" s="339">
        <f>WEEKNUM(All_Opps[[#This Row],[Created_Date]],16)</f>
        <v>23</v>
      </c>
      <c r="N4438" s="337">
        <f>All_Opps[[#This Row],[Close Date]]*1</f>
        <v>46201</v>
      </c>
      <c r="O4438" s="340">
        <f>YEAR(All_Opps[[#This Row],[Close_Date]])</f>
        <v>2026</v>
      </c>
      <c r="P4438" s="338">
        <f>MONTH(All_Opps[[#This Row],[Close Date]])</f>
        <v>6</v>
      </c>
      <c r="Q4438" s="336">
        <f>WEEKNUM(All_Opps[[#This Row],[Close Date]],1)</f>
        <v>27</v>
      </c>
      <c r="R4438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92</v>
      </c>
      <c r="S4438" s="110" t="s">
        <v>9185</v>
      </c>
      <c r="T4438" s="110" t="s">
        <v>9186</v>
      </c>
      <c r="U4438" s="111">
        <v>46201</v>
      </c>
      <c r="V4438" s="380" t="s">
        <v>19</v>
      </c>
      <c r="W4438" s="346">
        <v>56277</v>
      </c>
      <c r="X4438" s="110" t="s">
        <v>161</v>
      </c>
      <c r="Y4438" s="110" t="s">
        <v>1285</v>
      </c>
      <c r="Z4438" s="111">
        <v>46174</v>
      </c>
    </row>
    <row r="4439" spans="1:26" ht="12.75" x14ac:dyDescent="0.35">
      <c r="A4439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4439" s="336" t="str">
        <f>IF(All_Opps[[#This Row],[WeekMod]]&lt;&gt;"",CONCATENATE(All_Opps[[#This Row],[Opp Year]],"-",TEXT(All_Opps[[#This Row],[WeekMod]],"00#")),"")</f>
        <v>2027-032</v>
      </c>
      <c r="C443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4439" s="336" t="str">
        <f>CONCATENATE(All_Opps[[#This Row],[Opp Year]],"-",TEXT(All_Opps[[#This Row],[Week]],"00#"))</f>
        <v>2027-032</v>
      </c>
      <c r="E4439" s="336">
        <f>IFERROR(VALUE(RIGHT(All_Opps[[#This Row],[Opportunity Name]],2)),"")</f>
        <v>6</v>
      </c>
      <c r="F4439" s="336">
        <f>IFERROR(("20"&amp;LEFT(All_Opps[[#This Row],[Opportunity Name]],2))*1,"")</f>
        <v>2027</v>
      </c>
      <c r="G4439" s="336" t="str">
        <f>MID(All_Opps[[#This Row],[Opportunity Name]],3,2)</f>
        <v>05</v>
      </c>
      <c r="H4439" s="336" t="str">
        <f>LEFT(All_Opps[[#This Row],[Opportunity Name]],7)</f>
        <v>2705-02</v>
      </c>
      <c r="I4439" s="336" t="str" cm="1">
        <f t="array" ref="I443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439" s="336" t="str">
        <f>YEAR(All_Opps[[#This Row],[Close_Date]])&amp;"-"&amp;TEXT(MONTH(All_Opps[[#This Row],[Close_Date]]),"00")</f>
        <v>2026-08</v>
      </c>
      <c r="K4439" s="337">
        <f>All_Opps[[#This Row],[Created Date2]]*1</f>
        <v>46221</v>
      </c>
      <c r="L4439" s="338">
        <f>YEAR(All_Opps[[#This Row],[Created_Date]])</f>
        <v>2026</v>
      </c>
      <c r="M4439" s="339">
        <f>WEEKNUM(All_Opps[[#This Row],[Created_Date]],16)</f>
        <v>30</v>
      </c>
      <c r="N4439" s="337">
        <f>All_Opps[[#This Row],[Close Date]]*1</f>
        <v>46237</v>
      </c>
      <c r="O4439" s="340">
        <f>YEAR(All_Opps[[#This Row],[Close_Date]])</f>
        <v>2026</v>
      </c>
      <c r="P4439" s="338">
        <f>MONTH(All_Opps[[#This Row],[Close Date]])</f>
        <v>8</v>
      </c>
      <c r="Q4439" s="336">
        <f>WEEKNUM(All_Opps[[#This Row],[Close Date]],1)</f>
        <v>32</v>
      </c>
      <c r="R4439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287</v>
      </c>
      <c r="S4439" s="110" t="s">
        <v>9187</v>
      </c>
      <c r="T4439" s="110" t="s">
        <v>9188</v>
      </c>
      <c r="U4439" s="111">
        <v>46237</v>
      </c>
      <c r="V4439" s="380" t="s">
        <v>19</v>
      </c>
      <c r="W4439" s="346">
        <v>187349</v>
      </c>
      <c r="X4439" s="110" t="s">
        <v>11</v>
      </c>
      <c r="Y4439" s="110" t="s">
        <v>7108</v>
      </c>
      <c r="Z4439" s="111">
        <v>46221</v>
      </c>
    </row>
    <row r="4440" spans="1:26" ht="12.75" x14ac:dyDescent="0.35">
      <c r="A444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4440" s="336" t="str">
        <f>IF(All_Opps[[#This Row],[WeekMod]]&lt;&gt;"",CONCATENATE(All_Opps[[#This Row],[Opp Year]],"-",TEXT(All_Opps[[#This Row],[WeekMod]],"00#")),"")</f>
        <v>2027-032</v>
      </c>
      <c r="C444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4440" s="336" t="str">
        <f>CONCATENATE(All_Opps[[#This Row],[Opp Year]],"-",TEXT(All_Opps[[#This Row],[Week]],"00#"))</f>
        <v>2027-032</v>
      </c>
      <c r="E4440" s="336">
        <f>IFERROR(VALUE(RIGHT(All_Opps[[#This Row],[Opportunity Name]],2)),"")</f>
        <v>10</v>
      </c>
      <c r="F4440" s="336">
        <f>IFERROR(("20"&amp;LEFT(All_Opps[[#This Row],[Opportunity Name]],2))*1,"")</f>
        <v>2027</v>
      </c>
      <c r="G4440" s="336" t="str">
        <f>MID(All_Opps[[#This Row],[Opportunity Name]],3,2)</f>
        <v>06</v>
      </c>
      <c r="H4440" s="336" t="str">
        <f>LEFT(All_Opps[[#This Row],[Opportunity Name]],7)</f>
        <v>2706-07</v>
      </c>
      <c r="I4440" s="336" t="str" cm="1">
        <f t="array" ref="I444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40" s="336" t="str">
        <f>YEAR(All_Opps[[#This Row],[Close_Date]])&amp;"-"&amp;TEXT(MONTH(All_Opps[[#This Row],[Close_Date]]),"00")</f>
        <v>2026-08</v>
      </c>
      <c r="K4440" s="337">
        <f>All_Opps[[#This Row],[Created Date2]]*1</f>
        <v>46174</v>
      </c>
      <c r="L4440" s="338">
        <f>YEAR(All_Opps[[#This Row],[Created_Date]])</f>
        <v>2026</v>
      </c>
      <c r="M4440" s="339">
        <f>WEEKNUM(All_Opps[[#This Row],[Created_Date]],16)</f>
        <v>23</v>
      </c>
      <c r="N4440" s="337">
        <f>All_Opps[[#This Row],[Close Date]]*1</f>
        <v>46240</v>
      </c>
      <c r="O4440" s="340">
        <f>YEAR(All_Opps[[#This Row],[Close_Date]])</f>
        <v>2026</v>
      </c>
      <c r="P4440" s="338">
        <f>MONTH(All_Opps[[#This Row],[Close Date]])</f>
        <v>8</v>
      </c>
      <c r="Q4440" s="336">
        <f>WEEKNUM(All_Opps[[#This Row],[Close Date]],1)</f>
        <v>32</v>
      </c>
      <c r="R4440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40" s="110" t="s">
        <v>9189</v>
      </c>
      <c r="T4440" s="110" t="s">
        <v>9190</v>
      </c>
      <c r="U4440" s="111">
        <v>46240</v>
      </c>
      <c r="V4440" s="380" t="s">
        <v>23</v>
      </c>
      <c r="W4440" s="346">
        <v>0</v>
      </c>
      <c r="X4440" s="110" t="s">
        <v>24</v>
      </c>
      <c r="Y4440" s="110" t="s">
        <v>328</v>
      </c>
      <c r="Z4440" s="111">
        <v>46174</v>
      </c>
    </row>
    <row r="4441" spans="1:26" ht="12.75" x14ac:dyDescent="0.35">
      <c r="A444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4441" s="336" t="str">
        <f>IF(All_Opps[[#This Row],[WeekMod]]&lt;&gt;"",CONCATENATE(All_Opps[[#This Row],[Opp Year]],"-",TEXT(All_Opps[[#This Row],[WeekMod]],"00#")),"")</f>
        <v>2027-032</v>
      </c>
      <c r="C444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4441" s="336" t="str">
        <f>CONCATENATE(All_Opps[[#This Row],[Opp Year]],"-",TEXT(All_Opps[[#This Row],[Week]],"00#"))</f>
        <v>2027-032</v>
      </c>
      <c r="E4441" s="336">
        <f>IFERROR(VALUE(RIGHT(All_Opps[[#This Row],[Opportunity Name]],2)),"")</f>
        <v>12</v>
      </c>
      <c r="F4441" s="336">
        <f>IFERROR(("20"&amp;LEFT(All_Opps[[#This Row],[Opportunity Name]],2))*1,"")</f>
        <v>2027</v>
      </c>
      <c r="G4441" s="336" t="str">
        <f>MID(All_Opps[[#This Row],[Opportunity Name]],3,2)</f>
        <v>07</v>
      </c>
      <c r="H4441" s="336" t="str">
        <f>LEFT(All_Opps[[#This Row],[Opportunity Name]],7)</f>
        <v>2707-06</v>
      </c>
      <c r="I4441" s="336" t="str" cm="1">
        <f t="array" ref="I444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441" s="336" t="str">
        <f>YEAR(All_Opps[[#This Row],[Close_Date]])&amp;"-"&amp;TEXT(MONTH(All_Opps[[#This Row],[Close_Date]]),"00")</f>
        <v>2026-08</v>
      </c>
      <c r="K4441" s="337">
        <f>All_Opps[[#This Row],[Created Date2]]*1</f>
        <v>46225</v>
      </c>
      <c r="L4441" s="338">
        <f>YEAR(All_Opps[[#This Row],[Created_Date]])</f>
        <v>2026</v>
      </c>
      <c r="M4441" s="339">
        <f>WEEKNUM(All_Opps[[#This Row],[Created_Date]],16)</f>
        <v>30</v>
      </c>
      <c r="N4441" s="337">
        <f>All_Opps[[#This Row],[Close Date]]*1</f>
        <v>46237</v>
      </c>
      <c r="O4441" s="340">
        <f>YEAR(All_Opps[[#This Row],[Close_Date]])</f>
        <v>2026</v>
      </c>
      <c r="P4441" s="338">
        <f>MONTH(All_Opps[[#This Row],[Close Date]])</f>
        <v>8</v>
      </c>
      <c r="Q4441" s="336">
        <f>WEEKNUM(All_Opps[[#This Row],[Close Date]],1)</f>
        <v>32</v>
      </c>
      <c r="R4441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344</v>
      </c>
      <c r="S4441" s="110" t="s">
        <v>9191</v>
      </c>
      <c r="T4441" s="110" t="s">
        <v>9192</v>
      </c>
      <c r="U4441" s="111">
        <v>46237</v>
      </c>
      <c r="V4441" s="380" t="s">
        <v>19</v>
      </c>
      <c r="W4441" s="346">
        <v>405724</v>
      </c>
      <c r="X4441" s="110" t="s">
        <v>13</v>
      </c>
      <c r="Y4441" s="110" t="s">
        <v>328</v>
      </c>
      <c r="Z4441" s="111">
        <v>46225</v>
      </c>
    </row>
    <row r="4442" spans="1:26" ht="12.75" x14ac:dyDescent="0.35">
      <c r="A444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4442" s="336" t="str">
        <f>IF(All_Opps[[#This Row],[WeekMod]]&lt;&gt;"",CONCATENATE(All_Opps[[#This Row],[Opp Year]],"-",TEXT(All_Opps[[#This Row],[WeekMod]],"00#")),"")</f>
        <v>2026-078</v>
      </c>
      <c r="C444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4442" s="336" t="str">
        <f>CONCATENATE(All_Opps[[#This Row],[Opp Year]],"-",TEXT(All_Opps[[#This Row],[Week]],"00#"))</f>
        <v>2026-078</v>
      </c>
      <c r="E4442" s="336">
        <f>IFERROR(VALUE(RIGHT(All_Opps[[#This Row],[Opportunity Name]],2)),"")</f>
        <v>2</v>
      </c>
      <c r="F4442" s="336">
        <f>IFERROR(("20"&amp;LEFT(All_Opps[[#This Row],[Opportunity Name]],2))*1,"")</f>
        <v>2026</v>
      </c>
      <c r="G4442" s="336" t="str">
        <f>MID(All_Opps[[#This Row],[Opportunity Name]],3,2)</f>
        <v>12</v>
      </c>
      <c r="H4442" s="336" t="str">
        <f>LEFT(All_Opps[[#This Row],[Opportunity Name]],7)</f>
        <v>2612 Ko</v>
      </c>
      <c r="I4442" s="336" t="str" cm="1">
        <f t="array" ref="I444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42" s="336" t="str">
        <f>YEAR(All_Opps[[#This Row],[Close_Date]])&amp;"-"&amp;TEXT(MONTH(All_Opps[[#This Row],[Close_Date]]),"00")</f>
        <v>2026-06</v>
      </c>
      <c r="K4442" s="337">
        <f>All_Opps[[#This Row],[Created Date2]]*1</f>
        <v>46163</v>
      </c>
      <c r="L4442" s="338">
        <f>YEAR(All_Opps[[#This Row],[Created_Date]])</f>
        <v>2026</v>
      </c>
      <c r="M4442" s="339">
        <f>WEEKNUM(All_Opps[[#This Row],[Created_Date]],16)</f>
        <v>21</v>
      </c>
      <c r="N4442" s="337">
        <f>All_Opps[[#This Row],[Close Date]]*1</f>
        <v>46200</v>
      </c>
      <c r="O4442" s="340">
        <f>YEAR(All_Opps[[#This Row],[Close_Date]])</f>
        <v>2026</v>
      </c>
      <c r="P4442" s="338">
        <f>MONTH(All_Opps[[#This Row],[Close Date]])</f>
        <v>6</v>
      </c>
      <c r="Q4442" s="336">
        <f>WEEKNUM(All_Opps[[#This Row],[Close Date]],1)</f>
        <v>26</v>
      </c>
      <c r="R4442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42" s="110" t="s">
        <v>9193</v>
      </c>
      <c r="T4442" s="110" t="s">
        <v>9194</v>
      </c>
      <c r="U4442" s="111">
        <v>46200</v>
      </c>
      <c r="V4442" s="380" t="s">
        <v>18</v>
      </c>
      <c r="W4442" s="346">
        <v>57242</v>
      </c>
      <c r="X4442" s="110" t="s">
        <v>15</v>
      </c>
      <c r="Y4442" s="110" t="s">
        <v>1285</v>
      </c>
      <c r="Z4442" s="111">
        <v>46163</v>
      </c>
    </row>
    <row r="4443" spans="1:26" ht="12.75" x14ac:dyDescent="0.35">
      <c r="A4443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4443" s="336" t="str">
        <f>IF(All_Opps[[#This Row],[WeekMod]]&lt;&gt;"",CONCATENATE(All_Opps[[#This Row],[Opp Year]],"-",TEXT(All_Opps[[#This Row],[WeekMod]],"00#")),"")</f>
        <v>2027-030</v>
      </c>
      <c r="C444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4443" s="336" t="str">
        <f>CONCATENATE(All_Opps[[#This Row],[Opp Year]],"-",TEXT(All_Opps[[#This Row],[Week]],"00#"))</f>
        <v>2027-030</v>
      </c>
      <c r="E4443" s="336">
        <f>IFERROR(VALUE(RIGHT(All_Opps[[#This Row],[Opportunity Name]],2)),"")</f>
        <v>2</v>
      </c>
      <c r="F4443" s="336">
        <f>IFERROR(("20"&amp;LEFT(All_Opps[[#This Row],[Opportunity Name]],2))*1,"")</f>
        <v>2027</v>
      </c>
      <c r="G4443" s="336" t="str">
        <f>MID(All_Opps[[#This Row],[Opportunity Name]],3,2)</f>
        <v>01</v>
      </c>
      <c r="H4443" s="336" t="str">
        <f>LEFT(All_Opps[[#This Row],[Opportunity Name]],7)</f>
        <v>2701 Ra</v>
      </c>
      <c r="I4443" s="336" t="str" cm="1">
        <f t="array" ref="I444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43" s="336" t="str">
        <f>YEAR(All_Opps[[#This Row],[Close_Date]])&amp;"-"&amp;TEXT(MONTH(All_Opps[[#This Row],[Close_Date]]),"00")</f>
        <v>2026-07</v>
      </c>
      <c r="K4443" s="337">
        <f>All_Opps[[#This Row],[Created Date2]]*1</f>
        <v>46210</v>
      </c>
      <c r="L4443" s="338">
        <f>YEAR(All_Opps[[#This Row],[Created_Date]])</f>
        <v>2026</v>
      </c>
      <c r="M4443" s="339">
        <f>WEEKNUM(All_Opps[[#This Row],[Created_Date]],16)</f>
        <v>28</v>
      </c>
      <c r="N4443" s="337">
        <f>All_Opps[[#This Row],[Close Date]]*1</f>
        <v>46228</v>
      </c>
      <c r="O4443" s="340">
        <f>YEAR(All_Opps[[#This Row],[Close_Date]])</f>
        <v>2026</v>
      </c>
      <c r="P4443" s="338">
        <f>MONTH(All_Opps[[#This Row],[Close Date]])</f>
        <v>7</v>
      </c>
      <c r="Q4443" s="336">
        <f>WEEKNUM(All_Opps[[#This Row],[Close Date]],1)</f>
        <v>30</v>
      </c>
      <c r="R4443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43" s="110" t="s">
        <v>9195</v>
      </c>
      <c r="T4443" s="110" t="s">
        <v>9196</v>
      </c>
      <c r="U4443" s="111">
        <v>46228</v>
      </c>
      <c r="V4443" s="380" t="s">
        <v>18</v>
      </c>
      <c r="W4443" s="346">
        <v>33725</v>
      </c>
      <c r="X4443" s="110" t="s">
        <v>13</v>
      </c>
      <c r="Y4443" s="110" t="s">
        <v>1285</v>
      </c>
      <c r="Z4443" s="111">
        <v>46210</v>
      </c>
    </row>
    <row r="4444" spans="1:26" ht="12.75" x14ac:dyDescent="0.35">
      <c r="A444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81</v>
      </c>
      <c r="B4444" s="336" t="str">
        <f>IF(All_Opps[[#This Row],[WeekMod]]&lt;&gt;"",CONCATENATE(All_Opps[[#This Row],[Opp Year]],"-",TEXT(All_Opps[[#This Row],[WeekMod]],"00#")),"")</f>
        <v>2026-081</v>
      </c>
      <c r="C444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81</v>
      </c>
      <c r="D4444" s="336" t="str">
        <f>CONCATENATE(All_Opps[[#This Row],[Opp Year]],"-",TEXT(All_Opps[[#This Row],[Week]],"00#"))</f>
        <v>2026-081</v>
      </c>
      <c r="E4444" s="336">
        <f>IFERROR(VALUE(RIGHT(All_Opps[[#This Row],[Opportunity Name]],2)),"")</f>
        <v>5</v>
      </c>
      <c r="F4444" s="336">
        <f>IFERROR(("20"&amp;LEFT(All_Opps[[#This Row],[Opportunity Name]],2))*1,"")</f>
        <v>2026</v>
      </c>
      <c r="G4444" s="336" t="str">
        <f>MID(All_Opps[[#This Row],[Opportunity Name]],3,2)</f>
        <v>12</v>
      </c>
      <c r="H4444" s="336" t="str">
        <f>LEFT(All_Opps[[#This Row],[Opportunity Name]],7)</f>
        <v>2612 Mo</v>
      </c>
      <c r="I4444" s="336" t="str" cm="1">
        <f t="array" ref="I444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44" s="336" t="str">
        <f>YEAR(All_Opps[[#This Row],[Close_Date]])&amp;"-"&amp;TEXT(MONTH(All_Opps[[#This Row],[Close_Date]]),"00")</f>
        <v>2026-07</v>
      </c>
      <c r="K4444" s="337">
        <f>All_Opps[[#This Row],[Created Date2]]*1</f>
        <v>46212</v>
      </c>
      <c r="L4444" s="338">
        <f>YEAR(All_Opps[[#This Row],[Created_Date]])</f>
        <v>2026</v>
      </c>
      <c r="M4444" s="339">
        <f>WEEKNUM(All_Opps[[#This Row],[Created_Date]],16)</f>
        <v>28</v>
      </c>
      <c r="N4444" s="337">
        <f>All_Opps[[#This Row],[Close Date]]*1</f>
        <v>46216</v>
      </c>
      <c r="O4444" s="340">
        <f>YEAR(All_Opps[[#This Row],[Close_Date]])</f>
        <v>2026</v>
      </c>
      <c r="P4444" s="338">
        <f>MONTH(All_Opps[[#This Row],[Close Date]])</f>
        <v>7</v>
      </c>
      <c r="Q4444" s="336">
        <f>WEEKNUM(All_Opps[[#This Row],[Close Date]],1)</f>
        <v>29</v>
      </c>
      <c r="R4444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44" s="110" t="s">
        <v>9197</v>
      </c>
      <c r="T4444" s="110" t="s">
        <v>9198</v>
      </c>
      <c r="U4444" s="111">
        <v>46216</v>
      </c>
      <c r="V4444" s="380" t="s">
        <v>21</v>
      </c>
      <c r="W4444" s="346">
        <v>123150</v>
      </c>
      <c r="X4444" s="110" t="s">
        <v>161</v>
      </c>
      <c r="Y4444" s="110" t="s">
        <v>1285</v>
      </c>
      <c r="Z4444" s="111">
        <v>46212</v>
      </c>
    </row>
    <row r="4445" spans="1:26" ht="12.75" x14ac:dyDescent="0.35">
      <c r="A444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77</v>
      </c>
      <c r="B4445" s="336" t="str">
        <f>IF(All_Opps[[#This Row],[WeekMod]]&lt;&gt;"",CONCATENATE(All_Opps[[#This Row],[Opp Year]],"-",TEXT(All_Opps[[#This Row],[WeekMod]],"00#")),"")</f>
        <v>2026-077</v>
      </c>
      <c r="C444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77</v>
      </c>
      <c r="D4445" s="336" t="str">
        <f>CONCATENATE(All_Opps[[#This Row],[Opp Year]],"-",TEXT(All_Opps[[#This Row],[Week]],"00#"))</f>
        <v>2026-077</v>
      </c>
      <c r="E4445" s="336">
        <f>IFERROR(VALUE(RIGHT(All_Opps[[#This Row],[Opportunity Name]],2)),"")</f>
        <v>2</v>
      </c>
      <c r="F4445" s="336">
        <f>IFERROR(("20"&amp;LEFT(All_Opps[[#This Row],[Opportunity Name]],2))*1,"")</f>
        <v>2026</v>
      </c>
      <c r="G4445" s="336" t="str">
        <f>MID(All_Opps[[#This Row],[Opportunity Name]],3,2)</f>
        <v>08</v>
      </c>
      <c r="H4445" s="336" t="str">
        <f>LEFT(All_Opps[[#This Row],[Opportunity Name]],7)</f>
        <v>2608-29</v>
      </c>
      <c r="I4445" s="336" t="str" cm="1">
        <f t="array" ref="I444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445" s="336" t="str">
        <f>YEAR(All_Opps[[#This Row],[Close_Date]])&amp;"-"&amp;TEXT(MONTH(All_Opps[[#This Row],[Close_Date]]),"00")</f>
        <v>2026-06</v>
      </c>
      <c r="K4445" s="337">
        <f>All_Opps[[#This Row],[Created Date2]]*1</f>
        <v>46189</v>
      </c>
      <c r="L4445" s="338">
        <f>YEAR(All_Opps[[#This Row],[Created_Date]])</f>
        <v>2026</v>
      </c>
      <c r="M4445" s="339">
        <f>WEEKNUM(All_Opps[[#This Row],[Created_Date]],16)</f>
        <v>25</v>
      </c>
      <c r="N4445" s="337">
        <f>All_Opps[[#This Row],[Close Date]]*1</f>
        <v>46193</v>
      </c>
      <c r="O4445" s="340">
        <f>YEAR(All_Opps[[#This Row],[Close_Date]])</f>
        <v>2026</v>
      </c>
      <c r="P4445" s="338">
        <f>MONTH(All_Opps[[#This Row],[Close Date]])</f>
        <v>6</v>
      </c>
      <c r="Q4445" s="336">
        <f>WEEKNUM(All_Opps[[#This Row],[Close Date]],1)</f>
        <v>25</v>
      </c>
      <c r="R4445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46</v>
      </c>
      <c r="S4445" s="110" t="s">
        <v>9199</v>
      </c>
      <c r="T4445" s="110" t="s">
        <v>9200</v>
      </c>
      <c r="U4445" s="111">
        <v>46193</v>
      </c>
      <c r="V4445" s="380" t="s">
        <v>19</v>
      </c>
      <c r="W4445" s="346">
        <v>45421</v>
      </c>
      <c r="X4445" s="110" t="s">
        <v>11</v>
      </c>
      <c r="Y4445" s="110" t="s">
        <v>1285</v>
      </c>
      <c r="Z4445" s="111">
        <v>46189</v>
      </c>
    </row>
    <row r="4446" spans="1:26" ht="12.75" x14ac:dyDescent="0.35">
      <c r="A4446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28</v>
      </c>
      <c r="B4446" s="336" t="str">
        <f>IF(All_Opps[[#This Row],[WeekMod]]&lt;&gt;"",CONCATENATE(All_Opps[[#This Row],[Opp Year]],"-",TEXT(All_Opps[[#This Row],[WeekMod]],"00#")),"")</f>
        <v>2027-028</v>
      </c>
      <c r="C444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28</v>
      </c>
      <c r="D4446" s="336" t="str">
        <f>CONCATENATE(All_Opps[[#This Row],[Opp Year]],"-",TEXT(All_Opps[[#This Row],[Week]],"00#"))</f>
        <v>2027-028</v>
      </c>
      <c r="E4446" s="336">
        <f>IFERROR(VALUE(RIGHT(All_Opps[[#This Row],[Opportunity Name]],2)),"")</f>
        <v>2</v>
      </c>
      <c r="F4446" s="336">
        <f>IFERROR(("20"&amp;LEFT(All_Opps[[#This Row],[Opportunity Name]],2))*1,"")</f>
        <v>2027</v>
      </c>
      <c r="G4446" s="336" t="str">
        <f>MID(All_Opps[[#This Row],[Opportunity Name]],3,2)</f>
        <v>08</v>
      </c>
      <c r="H4446" s="336" t="str">
        <f>LEFT(All_Opps[[#This Row],[Opportunity Name]],7)</f>
        <v>2708-05</v>
      </c>
      <c r="I4446" s="336" t="str" cm="1">
        <f t="array" ref="I444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446" s="336" t="str">
        <f>YEAR(All_Opps[[#This Row],[Close_Date]])&amp;"-"&amp;TEXT(MONTH(All_Opps[[#This Row],[Close_Date]]),"00")</f>
        <v>2026-07</v>
      </c>
      <c r="K4446" s="337">
        <f>All_Opps[[#This Row],[Created Date2]]*1</f>
        <v>46210</v>
      </c>
      <c r="L4446" s="338">
        <f>YEAR(All_Opps[[#This Row],[Created_Date]])</f>
        <v>2026</v>
      </c>
      <c r="M4446" s="339">
        <f>WEEKNUM(All_Opps[[#This Row],[Created_Date]],16)</f>
        <v>28</v>
      </c>
      <c r="N4446" s="337">
        <f>All_Opps[[#This Row],[Close Date]]*1</f>
        <v>46212</v>
      </c>
      <c r="O4446" s="340">
        <f>YEAR(All_Opps[[#This Row],[Close_Date]])</f>
        <v>2026</v>
      </c>
      <c r="P4446" s="338">
        <f>MONTH(All_Opps[[#This Row],[Close Date]])</f>
        <v>7</v>
      </c>
      <c r="Q4446" s="336">
        <f>WEEKNUM(All_Opps[[#This Row],[Close Date]],1)</f>
        <v>28</v>
      </c>
      <c r="R4446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390</v>
      </c>
      <c r="S4446" s="110" t="s">
        <v>9201</v>
      </c>
      <c r="T4446" s="110" t="s">
        <v>9202</v>
      </c>
      <c r="U4446" s="111">
        <v>46212</v>
      </c>
      <c r="V4446" s="380" t="s">
        <v>19</v>
      </c>
      <c r="W4446" s="346">
        <v>353016</v>
      </c>
      <c r="X4446" s="110" t="s">
        <v>6</v>
      </c>
      <c r="Y4446" s="110" t="s">
        <v>1285</v>
      </c>
      <c r="Z4446" s="111">
        <v>46210</v>
      </c>
    </row>
    <row r="4447" spans="1:26" ht="12.75" x14ac:dyDescent="0.35">
      <c r="A4447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29</v>
      </c>
      <c r="B4447" s="336" t="str">
        <f>IF(All_Opps[[#This Row],[WeekMod]]&lt;&gt;"",CONCATENATE(All_Opps[[#This Row],[Opp Year]],"-",TEXT(All_Opps[[#This Row],[WeekMod]],"00#")),"")</f>
        <v>2027-029</v>
      </c>
      <c r="C444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29</v>
      </c>
      <c r="D4447" s="336" t="str">
        <f>CONCATENATE(All_Opps[[#This Row],[Opp Year]],"-",TEXT(All_Opps[[#This Row],[Week]],"00#"))</f>
        <v>2027-029</v>
      </c>
      <c r="E4447" s="336">
        <f>IFERROR(VALUE(RIGHT(All_Opps[[#This Row],[Opportunity Name]],2)),"")</f>
        <v>2</v>
      </c>
      <c r="F4447" s="336">
        <f>IFERROR(("20"&amp;LEFT(All_Opps[[#This Row],[Opportunity Name]],2))*1,"")</f>
        <v>2027</v>
      </c>
      <c r="G4447" s="336" t="str">
        <f>MID(All_Opps[[#This Row],[Opportunity Name]],3,2)</f>
        <v>05</v>
      </c>
      <c r="H4447" s="336" t="str">
        <f>LEFT(All_Opps[[#This Row],[Opportunity Name]],7)</f>
        <v>2705 Ro</v>
      </c>
      <c r="I4447" s="336" t="str" cm="1">
        <f t="array" ref="I444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47" s="336" t="str">
        <f>YEAR(All_Opps[[#This Row],[Close_Date]])&amp;"-"&amp;TEXT(MONTH(All_Opps[[#This Row],[Close_Date]]),"00")</f>
        <v>2026-07</v>
      </c>
      <c r="K4447" s="337">
        <f>All_Opps[[#This Row],[Created Date2]]*1</f>
        <v>46208</v>
      </c>
      <c r="L4447" s="338">
        <f>YEAR(All_Opps[[#This Row],[Created_Date]])</f>
        <v>2026</v>
      </c>
      <c r="M4447" s="339">
        <f>WEEKNUM(All_Opps[[#This Row],[Created_Date]],16)</f>
        <v>28</v>
      </c>
      <c r="N4447" s="337">
        <f>All_Opps[[#This Row],[Close Date]]*1</f>
        <v>46218</v>
      </c>
      <c r="O4447" s="340">
        <f>YEAR(All_Opps[[#This Row],[Close_Date]])</f>
        <v>2026</v>
      </c>
      <c r="P4447" s="338">
        <f>MONTH(All_Opps[[#This Row],[Close Date]])</f>
        <v>7</v>
      </c>
      <c r="Q4447" s="336">
        <f>WEEKNUM(All_Opps[[#This Row],[Close Date]],1)</f>
        <v>29</v>
      </c>
      <c r="R4447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47" s="110" t="s">
        <v>9203</v>
      </c>
      <c r="T4447" s="110" t="s">
        <v>9204</v>
      </c>
      <c r="U4447" s="111">
        <v>46218</v>
      </c>
      <c r="V4447" s="380" t="s">
        <v>18</v>
      </c>
      <c r="W4447" s="346">
        <v>94137</v>
      </c>
      <c r="X4447" s="110" t="s">
        <v>6</v>
      </c>
      <c r="Y4447" s="110" t="s">
        <v>328</v>
      </c>
      <c r="Z4447" s="111">
        <v>46208</v>
      </c>
    </row>
    <row r="4448" spans="1:26" ht="12.75" x14ac:dyDescent="0.35">
      <c r="A4448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84</v>
      </c>
      <c r="B4448" s="336" t="str">
        <f>IF(All_Opps[[#This Row],[WeekMod]]&lt;&gt;"",CONCATENATE(All_Opps[[#This Row],[Opp Year]],"-",TEXT(All_Opps[[#This Row],[WeekMod]],"00#")),"")</f>
        <v>2026-084</v>
      </c>
      <c r="C444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84</v>
      </c>
      <c r="D4448" s="336" t="str">
        <f>CONCATENATE(All_Opps[[#This Row],[Opp Year]],"-",TEXT(All_Opps[[#This Row],[Week]],"00#"))</f>
        <v>2026-084</v>
      </c>
      <c r="E4448" s="336">
        <f>IFERROR(VALUE(RIGHT(All_Opps[[#This Row],[Opportunity Name]],2)),"")</f>
        <v>4</v>
      </c>
      <c r="F4448" s="336">
        <f>IFERROR(("20"&amp;LEFT(All_Opps[[#This Row],[Opportunity Name]],2))*1,"")</f>
        <v>2026</v>
      </c>
      <c r="G4448" s="336" t="str">
        <f>MID(All_Opps[[#This Row],[Opportunity Name]],3,2)</f>
        <v>09</v>
      </c>
      <c r="H4448" s="336" t="str">
        <f>LEFT(All_Opps[[#This Row],[Opportunity Name]],7)</f>
        <v>2609 Pr</v>
      </c>
      <c r="I4448" s="336" t="str" cm="1">
        <f t="array" ref="I444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48" s="336" t="str">
        <f>YEAR(All_Opps[[#This Row],[Close_Date]])&amp;"-"&amp;TEXT(MONTH(All_Opps[[#This Row],[Close_Date]]),"00")</f>
        <v>2026-08</v>
      </c>
      <c r="K4448" s="337">
        <f>All_Opps[[#This Row],[Created Date2]]*1</f>
        <v>46230</v>
      </c>
      <c r="L4448" s="338">
        <f>YEAR(All_Opps[[#This Row],[Created_Date]])</f>
        <v>2026</v>
      </c>
      <c r="M4448" s="339">
        <f>WEEKNUM(All_Opps[[#This Row],[Created_Date]],16)</f>
        <v>31</v>
      </c>
      <c r="N4448" s="337">
        <f>All_Opps[[#This Row],[Close Date]]*1</f>
        <v>46241</v>
      </c>
      <c r="O4448" s="340">
        <f>YEAR(All_Opps[[#This Row],[Close_Date]])</f>
        <v>2026</v>
      </c>
      <c r="P4448" s="338">
        <f>MONTH(All_Opps[[#This Row],[Close Date]])</f>
        <v>8</v>
      </c>
      <c r="Q4448" s="336">
        <f>WEEKNUM(All_Opps[[#This Row],[Close Date]],1)</f>
        <v>32</v>
      </c>
      <c r="R4448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48" s="110" t="s">
        <v>9205</v>
      </c>
      <c r="T4448" s="110" t="s">
        <v>9206</v>
      </c>
      <c r="U4448" s="111">
        <v>46241</v>
      </c>
      <c r="V4448" s="380" t="s">
        <v>18</v>
      </c>
      <c r="W4448" s="346">
        <v>90254</v>
      </c>
      <c r="X4448" s="110" t="s">
        <v>13</v>
      </c>
      <c r="Y4448" s="110" t="s">
        <v>1285</v>
      </c>
      <c r="Z4448" s="111">
        <v>46230</v>
      </c>
    </row>
    <row r="4449" spans="1:26" ht="12.75" x14ac:dyDescent="0.35">
      <c r="A4449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30</v>
      </c>
      <c r="B4449" s="336" t="str">
        <f>IF(All_Opps[[#This Row],[WeekMod]]&lt;&gt;"",CONCATENATE(All_Opps[[#This Row],[Opp Year]],"-",TEXT(All_Opps[[#This Row],[WeekMod]],"00#")),"")</f>
        <v>2027-030</v>
      </c>
      <c r="C444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30</v>
      </c>
      <c r="D4449" s="336" t="str">
        <f>CONCATENATE(All_Opps[[#This Row],[Opp Year]],"-",TEXT(All_Opps[[#This Row],[Week]],"00#"))</f>
        <v>2027-030</v>
      </c>
      <c r="E4449" s="336">
        <f>IFERROR(VALUE(RIGHT(All_Opps[[#This Row],[Opportunity Name]],2)),"")</f>
        <v>11</v>
      </c>
      <c r="F4449" s="336">
        <f>IFERROR(("20"&amp;LEFT(All_Opps[[#This Row],[Opportunity Name]],2))*1,"")</f>
        <v>2027</v>
      </c>
      <c r="G4449" s="336" t="str">
        <f>MID(All_Opps[[#This Row],[Opportunity Name]],3,2)</f>
        <v>06</v>
      </c>
      <c r="H4449" s="336" t="str">
        <f>LEFT(All_Opps[[#This Row],[Opportunity Name]],7)</f>
        <v>2706-09</v>
      </c>
      <c r="I4449" s="336" t="str" cm="1">
        <f t="array" ref="I444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449" s="336" t="str">
        <f>YEAR(All_Opps[[#This Row],[Close_Date]])&amp;"-"&amp;TEXT(MONTH(All_Opps[[#This Row],[Close_Date]]),"00")</f>
        <v>2026-07</v>
      </c>
      <c r="K4449" s="337">
        <f>All_Opps[[#This Row],[Created Date2]]*1</f>
        <v>46214</v>
      </c>
      <c r="L4449" s="338">
        <f>YEAR(All_Opps[[#This Row],[Created_Date]])</f>
        <v>2026</v>
      </c>
      <c r="M4449" s="339">
        <f>WEEKNUM(All_Opps[[#This Row],[Created_Date]],16)</f>
        <v>29</v>
      </c>
      <c r="N4449" s="337">
        <f>All_Opps[[#This Row],[Close Date]]*1</f>
        <v>46227</v>
      </c>
      <c r="O4449" s="340">
        <f>YEAR(All_Opps[[#This Row],[Close_Date]])</f>
        <v>2026</v>
      </c>
      <c r="P4449" s="338">
        <f>MONTH(All_Opps[[#This Row],[Close Date]])</f>
        <v>7</v>
      </c>
      <c r="Q4449" s="336">
        <f>WEEKNUM(All_Opps[[#This Row],[Close Date]],1)</f>
        <v>30</v>
      </c>
      <c r="R4449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325</v>
      </c>
      <c r="S4449" s="110" t="s">
        <v>9207</v>
      </c>
      <c r="T4449" s="110" t="s">
        <v>9208</v>
      </c>
      <c r="U4449" s="111">
        <v>46227</v>
      </c>
      <c r="V4449" s="380" t="s">
        <v>19</v>
      </c>
      <c r="W4449" s="346">
        <v>394934</v>
      </c>
      <c r="X4449" s="110" t="s">
        <v>15</v>
      </c>
      <c r="Y4449" s="110" t="s">
        <v>328</v>
      </c>
      <c r="Z4449" s="111">
        <v>46214</v>
      </c>
    </row>
    <row r="4450" spans="1:26" ht="12.75" x14ac:dyDescent="0.35">
      <c r="A445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84</v>
      </c>
      <c r="B4450" s="336" t="str">
        <f>IF(All_Opps[[#This Row],[WeekMod]]&lt;&gt;"",CONCATENATE(All_Opps[[#This Row],[Opp Year]],"-",TEXT(All_Opps[[#This Row],[WeekMod]],"00#")),"")</f>
        <v>2026-084</v>
      </c>
      <c r="C445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84</v>
      </c>
      <c r="D4450" s="336" t="str">
        <f>CONCATENATE(All_Opps[[#This Row],[Opp Year]],"-",TEXT(All_Opps[[#This Row],[Week]],"00#"))</f>
        <v>2026-084</v>
      </c>
      <c r="E4450" s="336">
        <f>IFERROR(VALUE(RIGHT(All_Opps[[#This Row],[Opportunity Name]],2)),"")</f>
        <v>10</v>
      </c>
      <c r="F4450" s="336">
        <f>IFERROR(("20"&amp;LEFT(All_Opps[[#This Row],[Opportunity Name]],2))*1,"")</f>
        <v>2026</v>
      </c>
      <c r="G4450" s="336" t="str">
        <f>MID(All_Opps[[#This Row],[Opportunity Name]],3,2)</f>
        <v>11</v>
      </c>
      <c r="H4450" s="336" t="str">
        <f>LEFT(All_Opps[[#This Row],[Opportunity Name]],7)</f>
        <v>2611 Ca</v>
      </c>
      <c r="I4450" s="336" t="str" cm="1">
        <f t="array" ref="I445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50" s="336" t="str">
        <f>YEAR(All_Opps[[#This Row],[Close_Date]])&amp;"-"&amp;TEXT(MONTH(All_Opps[[#This Row],[Close_Date]]),"00")</f>
        <v>2026-08</v>
      </c>
      <c r="K4450" s="337">
        <f>All_Opps[[#This Row],[Created Date2]]*1</f>
        <v>46089</v>
      </c>
      <c r="L4450" s="338">
        <f>YEAR(All_Opps[[#This Row],[Created_Date]])</f>
        <v>2026</v>
      </c>
      <c r="M4450" s="339">
        <f>WEEKNUM(All_Opps[[#This Row],[Created_Date]],16)</f>
        <v>11</v>
      </c>
      <c r="N4450" s="337">
        <f>All_Opps[[#This Row],[Close Date]]*1</f>
        <v>46236</v>
      </c>
      <c r="O4450" s="340">
        <f>YEAR(All_Opps[[#This Row],[Close_Date]])</f>
        <v>2026</v>
      </c>
      <c r="P4450" s="338">
        <f>MONTH(All_Opps[[#This Row],[Close Date]])</f>
        <v>8</v>
      </c>
      <c r="Q4450" s="336">
        <f>WEEKNUM(All_Opps[[#This Row],[Close Date]],1)</f>
        <v>32</v>
      </c>
      <c r="R4450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50" s="110" t="s">
        <v>9209</v>
      </c>
      <c r="T4450" s="110" t="s">
        <v>9210</v>
      </c>
      <c r="U4450" s="111">
        <v>46236</v>
      </c>
      <c r="V4450" s="380" t="s">
        <v>18</v>
      </c>
      <c r="W4450" s="346">
        <v>71191</v>
      </c>
      <c r="X4450" s="110" t="s">
        <v>13</v>
      </c>
      <c r="Y4450" s="110" t="s">
        <v>328</v>
      </c>
      <c r="Z4450" s="111">
        <v>46089</v>
      </c>
    </row>
    <row r="4451" spans="1:26" ht="12.75" x14ac:dyDescent="0.35">
      <c r="A445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4451" s="336" t="str">
        <f>IF(All_Opps[[#This Row],[WeekMod]]&lt;&gt;"",CONCATENATE(All_Opps[[#This Row],[Opp Year]],"-",TEXT(All_Opps[[#This Row],[WeekMod]],"00#")),"")</f>
        <v>2027-034</v>
      </c>
      <c r="C445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4451" s="336" t="str">
        <f>CONCATENATE(All_Opps[[#This Row],[Opp Year]],"-",TEXT(All_Opps[[#This Row],[Week]],"00#"))</f>
        <v>2027-034</v>
      </c>
      <c r="E4451" s="336">
        <f>IFERROR(VALUE(RIGHT(All_Opps[[#This Row],[Opportunity Name]],2)),"")</f>
        <v>4</v>
      </c>
      <c r="F4451" s="336">
        <f>IFERROR(("20"&amp;LEFT(All_Opps[[#This Row],[Opportunity Name]],2))*1,"")</f>
        <v>2027</v>
      </c>
      <c r="G4451" s="336" t="str">
        <f>MID(All_Opps[[#This Row],[Opportunity Name]],3,2)</f>
        <v>07</v>
      </c>
      <c r="H4451" s="336" t="str">
        <f>LEFT(All_Opps[[#This Row],[Opportunity Name]],7)</f>
        <v>2707 So</v>
      </c>
      <c r="I4451" s="336" t="str" cm="1">
        <f t="array" ref="I445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51" s="336" t="str">
        <f>YEAR(All_Opps[[#This Row],[Close_Date]])&amp;"-"&amp;TEXT(MONTH(All_Opps[[#This Row],[Close_Date]]),"00")</f>
        <v>2026-08</v>
      </c>
      <c r="K4451" s="337">
        <f>All_Opps[[#This Row],[Created Date2]]*1</f>
        <v>46225</v>
      </c>
      <c r="L4451" s="338">
        <f>YEAR(All_Opps[[#This Row],[Created_Date]])</f>
        <v>2026</v>
      </c>
      <c r="M4451" s="339">
        <f>WEEKNUM(All_Opps[[#This Row],[Created_Date]],16)</f>
        <v>30</v>
      </c>
      <c r="N4451" s="337">
        <f>All_Opps[[#This Row],[Close Date]]*1</f>
        <v>46253</v>
      </c>
      <c r="O4451" s="340">
        <f>YEAR(All_Opps[[#This Row],[Close_Date]])</f>
        <v>2026</v>
      </c>
      <c r="P4451" s="338">
        <f>MONTH(All_Opps[[#This Row],[Close Date]])</f>
        <v>8</v>
      </c>
      <c r="Q4451" s="336">
        <f>WEEKNUM(All_Opps[[#This Row],[Close Date]],1)</f>
        <v>34</v>
      </c>
      <c r="R4451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51" s="110" t="s">
        <v>9211</v>
      </c>
      <c r="T4451" s="110" t="s">
        <v>9212</v>
      </c>
      <c r="U4451" s="111">
        <v>46253</v>
      </c>
      <c r="V4451" s="380" t="s">
        <v>18</v>
      </c>
      <c r="W4451" s="346">
        <v>154557</v>
      </c>
      <c r="X4451" s="110" t="s">
        <v>11</v>
      </c>
      <c r="Y4451" s="110" t="s">
        <v>1285</v>
      </c>
      <c r="Z4451" s="111">
        <v>46225</v>
      </c>
    </row>
    <row r="4452" spans="1:26" ht="12.75" x14ac:dyDescent="0.35">
      <c r="A445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4452" s="336" t="str">
        <f>IF(All_Opps[[#This Row],[WeekMod]]&lt;&gt;"",CONCATENATE(All_Opps[[#This Row],[Opp Year]],"-",TEXT(All_Opps[[#This Row],[WeekMod]],"00#")),"")</f>
        <v>2026-082</v>
      </c>
      <c r="C445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4452" s="336" t="str">
        <f>CONCATENATE(All_Opps[[#This Row],[Opp Year]],"-",TEXT(All_Opps[[#This Row],[Week]],"00#"))</f>
        <v>2026-082</v>
      </c>
      <c r="E4452" s="336">
        <f>IFERROR(VALUE(RIGHT(All_Opps[[#This Row],[Opportunity Name]],2)),"")</f>
        <v>2</v>
      </c>
      <c r="F4452" s="336">
        <f>IFERROR(("20"&amp;LEFT(All_Opps[[#This Row],[Opportunity Name]],2))*1,"")</f>
        <v>2026</v>
      </c>
      <c r="G4452" s="336" t="str">
        <f>MID(All_Opps[[#This Row],[Opportunity Name]],3,2)</f>
        <v>09</v>
      </c>
      <c r="H4452" s="336" t="str">
        <f>LEFT(All_Opps[[#This Row],[Opportunity Name]],7)</f>
        <v>2609 Ma</v>
      </c>
      <c r="I4452" s="336" t="str" cm="1">
        <f t="array" ref="I445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452" s="336" t="str">
        <f>YEAR(All_Opps[[#This Row],[Close_Date]])&amp;"-"&amp;TEXT(MONTH(All_Opps[[#This Row],[Close_Date]]),"00")</f>
        <v>2026-07</v>
      </c>
      <c r="K4452" s="337">
        <f>All_Opps[[#This Row],[Created Date2]]*1</f>
        <v>46210</v>
      </c>
      <c r="L4452" s="338">
        <f>YEAR(All_Opps[[#This Row],[Created_Date]])</f>
        <v>2026</v>
      </c>
      <c r="M4452" s="339">
        <f>WEEKNUM(All_Opps[[#This Row],[Created_Date]],16)</f>
        <v>28</v>
      </c>
      <c r="N4452" s="337">
        <f>All_Opps[[#This Row],[Close Date]]*1</f>
        <v>46225</v>
      </c>
      <c r="O4452" s="340">
        <f>YEAR(All_Opps[[#This Row],[Close_Date]])</f>
        <v>2026</v>
      </c>
      <c r="P4452" s="338">
        <f>MONTH(All_Opps[[#This Row],[Close Date]])</f>
        <v>7</v>
      </c>
      <c r="Q4452" s="336">
        <f>WEEKNUM(All_Opps[[#This Row],[Close Date]],1)</f>
        <v>30</v>
      </c>
      <c r="R4452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56</v>
      </c>
      <c r="S4452" s="110" t="s">
        <v>9213</v>
      </c>
      <c r="T4452" s="110" t="s">
        <v>9214</v>
      </c>
      <c r="U4452" s="111">
        <v>46225</v>
      </c>
      <c r="V4452" s="380" t="s">
        <v>19</v>
      </c>
      <c r="W4452" s="346">
        <v>157387</v>
      </c>
      <c r="X4452" s="110" t="s">
        <v>11</v>
      </c>
      <c r="Y4452" s="110" t="s">
        <v>328</v>
      </c>
      <c r="Z4452" s="111">
        <v>46210</v>
      </c>
    </row>
    <row r="4453" spans="1:26" ht="12.75" x14ac:dyDescent="0.35">
      <c r="A4453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4453" s="336" t="str">
        <f>IF(All_Opps[[#This Row],[WeekMod]]&lt;&gt;"",CONCATENATE(All_Opps[[#This Row],[Opp Year]],"-",TEXT(All_Opps[[#This Row],[WeekMod]],"00#")),"")</f>
        <v>2027-027</v>
      </c>
      <c r="C445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4453" s="336" t="str">
        <f>CONCATENATE(All_Opps[[#This Row],[Opp Year]],"-",TEXT(All_Opps[[#This Row],[Week]],"00#"))</f>
        <v>2027-027</v>
      </c>
      <c r="E4453" s="336">
        <f>IFERROR(VALUE(RIGHT(All_Opps[[#This Row],[Opportunity Name]],2)),"")</f>
        <v>2</v>
      </c>
      <c r="F4453" s="336">
        <f>IFERROR(("20"&amp;LEFT(All_Opps[[#This Row],[Opportunity Name]],2))*1,"")</f>
        <v>2027</v>
      </c>
      <c r="G4453" s="336" t="str">
        <f>MID(All_Opps[[#This Row],[Opportunity Name]],3,2)</f>
        <v>07</v>
      </c>
      <c r="H4453" s="336" t="str">
        <f>LEFT(All_Opps[[#This Row],[Opportunity Name]],7)</f>
        <v>2707 Ho</v>
      </c>
      <c r="I4453" s="336" t="str" cm="1">
        <f t="array" ref="I445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53" s="336" t="str">
        <f>YEAR(All_Opps[[#This Row],[Close_Date]])&amp;"-"&amp;TEXT(MONTH(All_Opps[[#This Row],[Close_Date]]),"00")</f>
        <v>2026-07</v>
      </c>
      <c r="K4453" s="337">
        <f>All_Opps[[#This Row],[Created Date2]]*1</f>
        <v>46194</v>
      </c>
      <c r="L4453" s="338">
        <f>YEAR(All_Opps[[#This Row],[Created_Date]])</f>
        <v>2026</v>
      </c>
      <c r="M4453" s="339">
        <f>WEEKNUM(All_Opps[[#This Row],[Created_Date]],16)</f>
        <v>26</v>
      </c>
      <c r="N4453" s="337">
        <f>All_Opps[[#This Row],[Close Date]]*1</f>
        <v>46207</v>
      </c>
      <c r="O4453" s="340">
        <f>YEAR(All_Opps[[#This Row],[Close_Date]])</f>
        <v>2026</v>
      </c>
      <c r="P4453" s="338">
        <f>MONTH(All_Opps[[#This Row],[Close Date]])</f>
        <v>7</v>
      </c>
      <c r="Q4453" s="336">
        <f>WEEKNUM(All_Opps[[#This Row],[Close Date]],1)</f>
        <v>27</v>
      </c>
      <c r="R4453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53" s="110" t="s">
        <v>9215</v>
      </c>
      <c r="T4453" s="110" t="s">
        <v>9216</v>
      </c>
      <c r="U4453" s="111">
        <v>46207</v>
      </c>
      <c r="V4453" s="380" t="s">
        <v>18</v>
      </c>
      <c r="W4453" s="346">
        <v>47490</v>
      </c>
      <c r="X4453" s="110" t="s">
        <v>13</v>
      </c>
      <c r="Y4453" s="110" t="s">
        <v>7108</v>
      </c>
      <c r="Z4453" s="111">
        <v>46194</v>
      </c>
    </row>
    <row r="4454" spans="1:26" ht="12.75" x14ac:dyDescent="0.35">
      <c r="A445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27</v>
      </c>
      <c r="B4454" s="336" t="str">
        <f>IF(All_Opps[[#This Row],[WeekMod]]&lt;&gt;"",CONCATENATE(All_Opps[[#This Row],[Opp Year]],"-",TEXT(All_Opps[[#This Row],[WeekMod]],"00#")),"")</f>
        <v>2027-027</v>
      </c>
      <c r="C445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27</v>
      </c>
      <c r="D4454" s="336" t="str">
        <f>CONCATENATE(All_Opps[[#This Row],[Opp Year]],"-",TEXT(All_Opps[[#This Row],[Week]],"00#"))</f>
        <v>2027-027</v>
      </c>
      <c r="E4454" s="336">
        <f>IFERROR(VALUE(RIGHT(All_Opps[[#This Row],[Opportunity Name]],2)),"")</f>
        <v>2</v>
      </c>
      <c r="F4454" s="336">
        <f>IFERROR(("20"&amp;LEFT(All_Opps[[#This Row],[Opportunity Name]],2))*1,"")</f>
        <v>2027</v>
      </c>
      <c r="G4454" s="336" t="str">
        <f>MID(All_Opps[[#This Row],[Opportunity Name]],3,2)</f>
        <v>06</v>
      </c>
      <c r="H4454" s="336" t="str">
        <f>LEFT(All_Opps[[#This Row],[Opportunity Name]],7)</f>
        <v>2706-07</v>
      </c>
      <c r="I4454" s="336" t="str" cm="1">
        <f t="array" ref="I445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454" s="336" t="str">
        <f>YEAR(All_Opps[[#This Row],[Close_Date]])&amp;"-"&amp;TEXT(MONTH(All_Opps[[#This Row],[Close_Date]]),"00")</f>
        <v>2026-06</v>
      </c>
      <c r="K4454" s="337">
        <f>All_Opps[[#This Row],[Created Date2]]*1</f>
        <v>46197</v>
      </c>
      <c r="L4454" s="338">
        <f>YEAR(All_Opps[[#This Row],[Created_Date]])</f>
        <v>2026</v>
      </c>
      <c r="M4454" s="339">
        <f>WEEKNUM(All_Opps[[#This Row],[Created_Date]],16)</f>
        <v>26</v>
      </c>
      <c r="N4454" s="337">
        <f>All_Opps[[#This Row],[Close Date]]*1</f>
        <v>46201</v>
      </c>
      <c r="O4454" s="340">
        <f>YEAR(All_Opps[[#This Row],[Close_Date]])</f>
        <v>2026</v>
      </c>
      <c r="P4454" s="338">
        <f>MONTH(All_Opps[[#This Row],[Close Date]])</f>
        <v>6</v>
      </c>
      <c r="Q4454" s="336">
        <f>WEEKNUM(All_Opps[[#This Row],[Close Date]],1)</f>
        <v>27</v>
      </c>
      <c r="R4454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342</v>
      </c>
      <c r="S4454" s="110" t="s">
        <v>9217</v>
      </c>
      <c r="T4454" s="110" t="s">
        <v>9218</v>
      </c>
      <c r="U4454" s="111">
        <v>46201</v>
      </c>
      <c r="V4454" s="380" t="s">
        <v>19</v>
      </c>
      <c r="W4454" s="346">
        <v>66014</v>
      </c>
      <c r="X4454" s="110" t="s">
        <v>159</v>
      </c>
      <c r="Y4454" s="110" t="s">
        <v>328</v>
      </c>
      <c r="Z4454" s="111">
        <v>46197</v>
      </c>
    </row>
    <row r="4455" spans="1:26" ht="12.75" x14ac:dyDescent="0.35">
      <c r="A445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4455" s="336" t="str">
        <f>IF(All_Opps[[#This Row],[WeekMod]]&lt;&gt;"",CONCATENATE(All_Opps[[#This Row],[Opp Year]],"-",TEXT(All_Opps[[#This Row],[WeekMod]],"00#")),"")</f>
        <v>2027-034</v>
      </c>
      <c r="C445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4455" s="336" t="str">
        <f>CONCATENATE(All_Opps[[#This Row],[Opp Year]],"-",TEXT(All_Opps[[#This Row],[Week]],"00#"))</f>
        <v>2027-034</v>
      </c>
      <c r="E4455" s="336">
        <f>IFERROR(VALUE(RIGHT(All_Opps[[#This Row],[Opportunity Name]],2)),"")</f>
        <v>2</v>
      </c>
      <c r="F4455" s="336">
        <f>IFERROR(("20"&amp;LEFT(All_Opps[[#This Row],[Opportunity Name]],2))*1,"")</f>
        <v>2027</v>
      </c>
      <c r="G4455" s="336" t="str">
        <f>MID(All_Opps[[#This Row],[Opportunity Name]],3,2)</f>
        <v>06</v>
      </c>
      <c r="H4455" s="336" t="str">
        <f>LEFT(All_Opps[[#This Row],[Opportunity Name]],7)</f>
        <v>2706-10</v>
      </c>
      <c r="I4455" s="336" t="str" cm="1">
        <f t="array" ref="I445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Won</v>
      </c>
      <c r="J4455" s="336" t="str">
        <f>YEAR(All_Opps[[#This Row],[Close_Date]])&amp;"-"&amp;TEXT(MONTH(All_Opps[[#This Row],[Close_Date]]),"00")</f>
        <v>2026-08</v>
      </c>
      <c r="K4455" s="337">
        <f>All_Opps[[#This Row],[Created Date2]]*1</f>
        <v>46219</v>
      </c>
      <c r="L4455" s="338">
        <f>YEAR(All_Opps[[#This Row],[Created_Date]])</f>
        <v>2026</v>
      </c>
      <c r="M4455" s="339">
        <f>WEEKNUM(All_Opps[[#This Row],[Created_Date]],16)</f>
        <v>29</v>
      </c>
      <c r="N4455" s="337">
        <f>All_Opps[[#This Row],[Close Date]]*1</f>
        <v>46252</v>
      </c>
      <c r="O4455" s="340">
        <f>YEAR(All_Opps[[#This Row],[Close_Date]])</f>
        <v>2026</v>
      </c>
      <c r="P4455" s="338">
        <f>MONTH(All_Opps[[#This Row],[Close Date]])</f>
        <v>8</v>
      </c>
      <c r="Q4455" s="336">
        <f>WEEKNUM(All_Opps[[#This Row],[Close Date]],1)</f>
        <v>34</v>
      </c>
      <c r="R4455" s="338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>320</v>
      </c>
      <c r="S4455" s="110" t="s">
        <v>9219</v>
      </c>
      <c r="T4455" s="110" t="s">
        <v>9220</v>
      </c>
      <c r="U4455" s="111">
        <v>46252</v>
      </c>
      <c r="V4455" s="380" t="s">
        <v>19</v>
      </c>
      <c r="W4455" s="346">
        <v>148177</v>
      </c>
      <c r="X4455" s="110" t="s">
        <v>13</v>
      </c>
      <c r="Y4455" s="110" t="s">
        <v>328</v>
      </c>
      <c r="Z4455" s="111">
        <v>46219</v>
      </c>
    </row>
    <row r="4456" spans="1:26" ht="12.75" x14ac:dyDescent="0.35">
      <c r="A4456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78</v>
      </c>
      <c r="B4456" s="336" t="str">
        <f>IF(All_Opps[[#This Row],[WeekMod]]&lt;&gt;"",CONCATENATE(All_Opps[[#This Row],[Opp Year]],"-",TEXT(All_Opps[[#This Row],[WeekMod]],"00#")),"")</f>
        <v>2026-078</v>
      </c>
      <c r="C445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78</v>
      </c>
      <c r="D4456" s="336" t="str">
        <f>CONCATENATE(All_Opps[[#This Row],[Opp Year]],"-",TEXT(All_Opps[[#This Row],[Week]],"00#"))</f>
        <v>2026-078</v>
      </c>
      <c r="E4456" s="336">
        <f>IFERROR(VALUE(RIGHT(All_Opps[[#This Row],[Opportunity Name]],2)),"")</f>
        <v>2</v>
      </c>
      <c r="F4456" s="336">
        <f>IFERROR(("20"&amp;LEFT(All_Opps[[#This Row],[Opportunity Name]],2))*1,"")</f>
        <v>2026</v>
      </c>
      <c r="G4456" s="336" t="str">
        <f>MID(All_Opps[[#This Row],[Opportunity Name]],3,2)</f>
        <v>12</v>
      </c>
      <c r="H4456" s="336" t="str">
        <f>LEFT(All_Opps[[#This Row],[Opportunity Name]],7)</f>
        <v>2612 Ya</v>
      </c>
      <c r="I4456" s="336" t="str" cm="1">
        <f t="array" ref="I445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56" s="336" t="str">
        <f>YEAR(All_Opps[[#This Row],[Close_Date]])&amp;"-"&amp;TEXT(MONTH(All_Opps[[#This Row],[Close_Date]]),"00")</f>
        <v>2026-06</v>
      </c>
      <c r="K4456" s="337">
        <f>All_Opps[[#This Row],[Created Date2]]*1</f>
        <v>46181</v>
      </c>
      <c r="L4456" s="338">
        <f>YEAR(All_Opps[[#This Row],[Created_Date]])</f>
        <v>2026</v>
      </c>
      <c r="M4456" s="339">
        <f>WEEKNUM(All_Opps[[#This Row],[Created_Date]],16)</f>
        <v>24</v>
      </c>
      <c r="N4456" s="337">
        <f>All_Opps[[#This Row],[Close Date]]*1</f>
        <v>46199</v>
      </c>
      <c r="O4456" s="340">
        <f>YEAR(All_Opps[[#This Row],[Close_Date]])</f>
        <v>2026</v>
      </c>
      <c r="P4456" s="338">
        <f>MONTH(All_Opps[[#This Row],[Close Date]])</f>
        <v>6</v>
      </c>
      <c r="Q4456" s="336">
        <f>WEEKNUM(All_Opps[[#This Row],[Close Date]],1)</f>
        <v>26</v>
      </c>
      <c r="R4456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56" s="110" t="s">
        <v>9221</v>
      </c>
      <c r="T4456" s="110" t="s">
        <v>9222</v>
      </c>
      <c r="U4456" s="111">
        <v>46199</v>
      </c>
      <c r="V4456" s="380" t="s">
        <v>18</v>
      </c>
      <c r="W4456" s="346">
        <v>46782</v>
      </c>
      <c r="X4456" s="110" t="s">
        <v>5</v>
      </c>
      <c r="Y4456" s="110" t="s">
        <v>1285</v>
      </c>
      <c r="Z4456" s="111">
        <v>46181</v>
      </c>
    </row>
    <row r="4457" spans="1:26" ht="12.75" x14ac:dyDescent="0.35">
      <c r="A4457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4457" s="336" t="str">
        <f>IF(All_Opps[[#This Row],[WeekMod]]&lt;&gt;"",CONCATENATE(All_Opps[[#This Row],[Opp Year]],"-",TEXT(All_Opps[[#This Row],[WeekMod]],"00#")),"")</f>
        <v>2026-080</v>
      </c>
      <c r="C445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4457" s="336" t="str">
        <f>CONCATENATE(All_Opps[[#This Row],[Opp Year]],"-",TEXT(All_Opps[[#This Row],[Week]],"00#"))</f>
        <v>2026-080</v>
      </c>
      <c r="E4457" s="336">
        <f>IFERROR(VALUE(RIGHT(All_Opps[[#This Row],[Opportunity Name]],2)),"")</f>
        <v>4</v>
      </c>
      <c r="F4457" s="336">
        <f>IFERROR(("20"&amp;LEFT(All_Opps[[#This Row],[Opportunity Name]],2))*1,"")</f>
        <v>2026</v>
      </c>
      <c r="G4457" s="336" t="str">
        <f>MID(All_Opps[[#This Row],[Opportunity Name]],3,2)</f>
        <v>12</v>
      </c>
      <c r="H4457" s="336" t="str">
        <f>LEFT(All_Opps[[#This Row],[Opportunity Name]],7)</f>
        <v>2612 St</v>
      </c>
      <c r="I4457" s="336" t="str" cm="1">
        <f t="array" ref="I445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Open</v>
      </c>
      <c r="J4457" s="336" t="str">
        <f>YEAR(All_Opps[[#This Row],[Close_Date]])&amp;"-"&amp;TEXT(MONTH(All_Opps[[#This Row],[Close_Date]]),"00")</f>
        <v>2026-07</v>
      </c>
      <c r="K4457" s="337">
        <f>All_Opps[[#This Row],[Created Date2]]*1</f>
        <v>46200</v>
      </c>
      <c r="L4457" s="338">
        <f>YEAR(All_Opps[[#This Row],[Created_Date]])</f>
        <v>2026</v>
      </c>
      <c r="M4457" s="339">
        <f>WEEKNUM(All_Opps[[#This Row],[Created_Date]],16)</f>
        <v>27</v>
      </c>
      <c r="N4457" s="337">
        <f>All_Opps[[#This Row],[Close Date]]*1</f>
        <v>46210</v>
      </c>
      <c r="O4457" s="340">
        <f>YEAR(All_Opps[[#This Row],[Close_Date]])</f>
        <v>2026</v>
      </c>
      <c r="P4457" s="338">
        <f>MONTH(All_Opps[[#This Row],[Close Date]])</f>
        <v>7</v>
      </c>
      <c r="Q4457" s="336">
        <f>WEEKNUM(All_Opps[[#This Row],[Close Date]],1)</f>
        <v>28</v>
      </c>
      <c r="R4457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57" s="110" t="s">
        <v>9223</v>
      </c>
      <c r="T4457" s="110" t="s">
        <v>9224</v>
      </c>
      <c r="U4457" s="111">
        <v>46210</v>
      </c>
      <c r="V4457" s="380" t="s">
        <v>22</v>
      </c>
      <c r="W4457" s="346">
        <v>164218</v>
      </c>
      <c r="X4457" s="110" t="s">
        <v>11</v>
      </c>
      <c r="Y4457" s="110" t="s">
        <v>328</v>
      </c>
      <c r="Z4457" s="111">
        <v>46200</v>
      </c>
    </row>
    <row r="4458" spans="1:26" ht="12.75" x14ac:dyDescent="0.35">
      <c r="A4458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4458" s="336" t="str">
        <f>IF(All_Opps[[#This Row],[WeekMod]]&lt;&gt;"",CONCATENATE(All_Opps[[#This Row],[Opp Year]],"-",TEXT(All_Opps[[#This Row],[WeekMod]],"00#")),"")</f>
        <v>2027-032</v>
      </c>
      <c r="C445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4458" s="336" t="str">
        <f>CONCATENATE(All_Opps[[#This Row],[Opp Year]],"-",TEXT(All_Opps[[#This Row],[Week]],"00#"))</f>
        <v>2027-032</v>
      </c>
      <c r="E4458" s="336">
        <f>IFERROR(VALUE(RIGHT(All_Opps[[#This Row],[Opportunity Name]],2)),"")</f>
        <v>2</v>
      </c>
      <c r="F4458" s="336">
        <f>IFERROR(("20"&amp;LEFT(All_Opps[[#This Row],[Opportunity Name]],2))*1,"")</f>
        <v>2027</v>
      </c>
      <c r="G4458" s="336" t="str">
        <f>MID(All_Opps[[#This Row],[Opportunity Name]],3,2)</f>
        <v>09</v>
      </c>
      <c r="H4458" s="336" t="str">
        <f>LEFT(All_Opps[[#This Row],[Opportunity Name]],7)</f>
        <v>2709 Ga</v>
      </c>
      <c r="I4458" s="336" t="str" cm="1">
        <f t="array" ref="I445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Open</v>
      </c>
      <c r="J4458" s="336" t="str">
        <f>YEAR(All_Opps[[#This Row],[Close_Date]])&amp;"-"&amp;TEXT(MONTH(All_Opps[[#This Row],[Close_Date]]),"00")</f>
        <v>2026-08</v>
      </c>
      <c r="K4458" s="337">
        <f>All_Opps[[#This Row],[Created Date2]]*1</f>
        <v>46213</v>
      </c>
      <c r="L4458" s="338">
        <f>YEAR(All_Opps[[#This Row],[Created_Date]])</f>
        <v>2026</v>
      </c>
      <c r="M4458" s="339">
        <f>WEEKNUM(All_Opps[[#This Row],[Created_Date]],16)</f>
        <v>28</v>
      </c>
      <c r="N4458" s="337">
        <f>All_Opps[[#This Row],[Close Date]]*1</f>
        <v>46236</v>
      </c>
      <c r="O4458" s="340">
        <f>YEAR(All_Opps[[#This Row],[Close_Date]])</f>
        <v>2026</v>
      </c>
      <c r="P4458" s="338">
        <f>MONTH(All_Opps[[#This Row],[Close Date]])</f>
        <v>8</v>
      </c>
      <c r="Q4458" s="336">
        <f>WEEKNUM(All_Opps[[#This Row],[Close Date]],1)</f>
        <v>32</v>
      </c>
      <c r="R4458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58" s="110" t="s">
        <v>9225</v>
      </c>
      <c r="T4458" s="110" t="s">
        <v>9226</v>
      </c>
      <c r="U4458" s="111">
        <v>46236</v>
      </c>
      <c r="V4458" s="380" t="s">
        <v>203</v>
      </c>
      <c r="W4458" s="346">
        <v>100707</v>
      </c>
      <c r="X4458" s="110" t="s">
        <v>14</v>
      </c>
      <c r="Y4458" s="110" t="s">
        <v>1285</v>
      </c>
      <c r="Z4458" s="111">
        <v>46213</v>
      </c>
    </row>
    <row r="4459" spans="1:26" ht="12.75" x14ac:dyDescent="0.35">
      <c r="A4459" s="336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459" s="336" t="str">
        <f>IF(All_Opps[[#This Row],[WeekMod]]&lt;&gt;"",CONCATENATE(All_Opps[[#This Row],[Opp Year]],"-",TEXT(All_Opps[[#This Row],[WeekMod]],"00#")),"")</f>
        <v/>
      </c>
      <c r="C445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4459" s="336" t="str">
        <f>CONCATENATE(All_Opps[[#This Row],[Opp Year]],"-",TEXT(All_Opps[[#This Row],[Week]],"00#"))</f>
        <v>2028-001</v>
      </c>
      <c r="E4459" s="336">
        <f>IFERROR(VALUE(RIGHT(All_Opps[[#This Row],[Opportunity Name]],2)),"")</f>
        <v>2</v>
      </c>
      <c r="F4459" s="336">
        <f>IFERROR(("20"&amp;LEFT(All_Opps[[#This Row],[Opportunity Name]],2))*1,"")</f>
        <v>2028</v>
      </c>
      <c r="G4459" s="336" t="str">
        <f>MID(All_Opps[[#This Row],[Opportunity Name]],3,2)</f>
        <v>08</v>
      </c>
      <c r="H4459" s="336" t="str">
        <f>LEFT(All_Opps[[#This Row],[Opportunity Name]],7)</f>
        <v>2808-01</v>
      </c>
      <c r="I4459" s="336" t="str" cm="1">
        <f t="array" ref="I445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Open</v>
      </c>
      <c r="J4459" s="336" t="str">
        <f>YEAR(All_Opps[[#This Row],[Close_Date]])&amp;"-"&amp;TEXT(MONTH(All_Opps[[#This Row],[Close_Date]]),"00")</f>
        <v>2026-08</v>
      </c>
      <c r="K4459" s="337">
        <f>All_Opps[[#This Row],[Created Date2]]*1</f>
        <v>46230</v>
      </c>
      <c r="L4459" s="338">
        <f>YEAR(All_Opps[[#This Row],[Created_Date]])</f>
        <v>2026</v>
      </c>
      <c r="M4459" s="339">
        <f>WEEKNUM(All_Opps[[#This Row],[Created_Date]],16)</f>
        <v>31</v>
      </c>
      <c r="N4459" s="337">
        <f>All_Opps[[#This Row],[Close Date]]*1</f>
        <v>46244</v>
      </c>
      <c r="O4459" s="340">
        <f>YEAR(All_Opps[[#This Row],[Close_Date]])</f>
        <v>2026</v>
      </c>
      <c r="P4459" s="338">
        <f>MONTH(All_Opps[[#This Row],[Close Date]])</f>
        <v>8</v>
      </c>
      <c r="Q4459" s="336">
        <f>WEEKNUM(All_Opps[[#This Row],[Close Date]],1)</f>
        <v>33</v>
      </c>
      <c r="R4459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59" s="110" t="s">
        <v>9227</v>
      </c>
      <c r="T4459" s="110" t="s">
        <v>9228</v>
      </c>
      <c r="U4459" s="111">
        <v>46244</v>
      </c>
      <c r="V4459" s="380" t="s">
        <v>22</v>
      </c>
      <c r="W4459" s="346">
        <v>452094</v>
      </c>
      <c r="X4459" s="110" t="s">
        <v>159</v>
      </c>
      <c r="Y4459" s="110" t="s">
        <v>7108</v>
      </c>
      <c r="Z4459" s="111">
        <v>46230</v>
      </c>
    </row>
    <row r="4460" spans="1:26" ht="12.75" x14ac:dyDescent="0.35">
      <c r="A446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32</v>
      </c>
      <c r="B4460" s="336" t="str">
        <f>IF(All_Opps[[#This Row],[WeekMod]]&lt;&gt;"",CONCATENATE(All_Opps[[#This Row],[Opp Year]],"-",TEXT(All_Opps[[#This Row],[WeekMod]],"00#")),"")</f>
        <v>2027-032</v>
      </c>
      <c r="C446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32</v>
      </c>
      <c r="D4460" s="336" t="str">
        <f>CONCATENATE(All_Opps[[#This Row],[Opp Year]],"-",TEXT(All_Opps[[#This Row],[Week]],"00#"))</f>
        <v>2027-032</v>
      </c>
      <c r="E4460" s="336">
        <f>IFERROR(VALUE(RIGHT(All_Opps[[#This Row],[Opportunity Name]],2)),"")</f>
        <v>5</v>
      </c>
      <c r="F4460" s="336">
        <f>IFERROR(("20"&amp;LEFT(All_Opps[[#This Row],[Opportunity Name]],2))*1,"")</f>
        <v>2027</v>
      </c>
      <c r="G4460" s="336" t="str">
        <f>MID(All_Opps[[#This Row],[Opportunity Name]],3,2)</f>
        <v>08</v>
      </c>
      <c r="H4460" s="336" t="str">
        <f>LEFT(All_Opps[[#This Row],[Opportunity Name]],7)</f>
        <v>2708 Pr</v>
      </c>
      <c r="I4460" s="336" t="str" cm="1">
        <f t="array" ref="I446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Open</v>
      </c>
      <c r="J4460" s="336" t="str">
        <f>YEAR(All_Opps[[#This Row],[Close_Date]])&amp;"-"&amp;TEXT(MONTH(All_Opps[[#This Row],[Close_Date]]),"00")</f>
        <v>2026-08</v>
      </c>
      <c r="K4460" s="337">
        <f>All_Opps[[#This Row],[Created Date2]]*1</f>
        <v>46231</v>
      </c>
      <c r="L4460" s="338">
        <f>YEAR(All_Opps[[#This Row],[Created_Date]])</f>
        <v>2026</v>
      </c>
      <c r="M4460" s="339">
        <f>WEEKNUM(All_Opps[[#This Row],[Created_Date]],16)</f>
        <v>31</v>
      </c>
      <c r="N4460" s="337">
        <f>All_Opps[[#This Row],[Close Date]]*1</f>
        <v>46242</v>
      </c>
      <c r="O4460" s="340">
        <f>YEAR(All_Opps[[#This Row],[Close_Date]])</f>
        <v>2026</v>
      </c>
      <c r="P4460" s="338">
        <f>MONTH(All_Opps[[#This Row],[Close Date]])</f>
        <v>8</v>
      </c>
      <c r="Q4460" s="336">
        <f>WEEKNUM(All_Opps[[#This Row],[Close Date]],1)</f>
        <v>32</v>
      </c>
      <c r="R4460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60" s="110" t="s">
        <v>9229</v>
      </c>
      <c r="T4460" s="110" t="s">
        <v>9230</v>
      </c>
      <c r="U4460" s="111">
        <v>46242</v>
      </c>
      <c r="V4460" s="380" t="s">
        <v>22</v>
      </c>
      <c r="W4460" s="346">
        <v>134473</v>
      </c>
      <c r="X4460" s="110" t="s">
        <v>161</v>
      </c>
      <c r="Y4460" s="110" t="s">
        <v>1285</v>
      </c>
      <c r="Z4460" s="111">
        <v>46231</v>
      </c>
    </row>
    <row r="4461" spans="1:26" ht="12.75" x14ac:dyDescent="0.35">
      <c r="A446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4461" s="336" t="str">
        <f>IF(All_Opps[[#This Row],[WeekMod]]&lt;&gt;"",CONCATENATE(All_Opps[[#This Row],[Opp Year]],"-",TEXT(All_Opps[[#This Row],[WeekMod]],"00#")),"")</f>
        <v>2027-031</v>
      </c>
      <c r="C446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4461" s="336" t="str">
        <f>CONCATENATE(All_Opps[[#This Row],[Opp Year]],"-",TEXT(All_Opps[[#This Row],[Week]],"00#"))</f>
        <v>2027-031</v>
      </c>
      <c r="E4461" s="336">
        <f>IFERROR(VALUE(RIGHT(All_Opps[[#This Row],[Opportunity Name]],2)),"")</f>
        <v>7</v>
      </c>
      <c r="F4461" s="336">
        <f>IFERROR(("20"&amp;LEFT(All_Opps[[#This Row],[Opportunity Name]],2))*1,"")</f>
        <v>2027</v>
      </c>
      <c r="G4461" s="336" t="str">
        <f>MID(All_Opps[[#This Row],[Opportunity Name]],3,2)</f>
        <v>06</v>
      </c>
      <c r="H4461" s="336" t="str">
        <f>LEFT(All_Opps[[#This Row],[Opportunity Name]],7)</f>
        <v>2706 Ra</v>
      </c>
      <c r="I4461" s="336" t="str" cm="1">
        <f t="array" ref="I446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Open</v>
      </c>
      <c r="J4461" s="336" t="str">
        <f>YEAR(All_Opps[[#This Row],[Close_Date]])&amp;"-"&amp;TEXT(MONTH(All_Opps[[#This Row],[Close_Date]]),"00")</f>
        <v>2026-07</v>
      </c>
      <c r="K4461" s="337">
        <f>All_Opps[[#This Row],[Created Date2]]*1</f>
        <v>46223</v>
      </c>
      <c r="L4461" s="338">
        <f>YEAR(All_Opps[[#This Row],[Created_Date]])</f>
        <v>2026</v>
      </c>
      <c r="M4461" s="339">
        <f>WEEKNUM(All_Opps[[#This Row],[Created_Date]],16)</f>
        <v>30</v>
      </c>
      <c r="N4461" s="337">
        <f>All_Opps[[#This Row],[Close Date]]*1</f>
        <v>46234</v>
      </c>
      <c r="O4461" s="340">
        <f>YEAR(All_Opps[[#This Row],[Close_Date]])</f>
        <v>2026</v>
      </c>
      <c r="P4461" s="338">
        <f>MONTH(All_Opps[[#This Row],[Close Date]])</f>
        <v>7</v>
      </c>
      <c r="Q4461" s="336">
        <f>WEEKNUM(All_Opps[[#This Row],[Close Date]],1)</f>
        <v>31</v>
      </c>
      <c r="R4461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61" s="110" t="s">
        <v>9231</v>
      </c>
      <c r="T4461" s="110" t="s">
        <v>9232</v>
      </c>
      <c r="U4461" s="111">
        <v>46234</v>
      </c>
      <c r="V4461" s="380" t="s">
        <v>22</v>
      </c>
      <c r="W4461" s="346">
        <v>152377</v>
      </c>
      <c r="X4461" s="110" t="s">
        <v>13</v>
      </c>
      <c r="Y4461" s="110" t="s">
        <v>1285</v>
      </c>
      <c r="Z4461" s="111">
        <v>46223</v>
      </c>
    </row>
    <row r="4462" spans="1:26" ht="12.75" x14ac:dyDescent="0.35">
      <c r="A446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4462" s="336" t="str">
        <f>IF(All_Opps[[#This Row],[WeekMod]]&lt;&gt;"",CONCATENATE(All_Opps[[#This Row],[Opp Year]],"-",TEXT(All_Opps[[#This Row],[WeekMod]],"00#")),"")</f>
        <v>2027-033</v>
      </c>
      <c r="C446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4462" s="336" t="str">
        <f>CONCATENATE(All_Opps[[#This Row],[Opp Year]],"-",TEXT(All_Opps[[#This Row],[Week]],"00#"))</f>
        <v>2027-033</v>
      </c>
      <c r="E4462" s="336">
        <f>IFERROR(VALUE(RIGHT(All_Opps[[#This Row],[Opportunity Name]],2)),"")</f>
        <v>2</v>
      </c>
      <c r="F4462" s="336">
        <f>IFERROR(("20"&amp;LEFT(All_Opps[[#This Row],[Opportunity Name]],2))*1,"")</f>
        <v>2027</v>
      </c>
      <c r="G4462" s="336" t="str">
        <f>MID(All_Opps[[#This Row],[Opportunity Name]],3,2)</f>
        <v>06</v>
      </c>
      <c r="H4462" s="336" t="str">
        <f>LEFT(All_Opps[[#This Row],[Opportunity Name]],7)</f>
        <v>2706-07</v>
      </c>
      <c r="I4462" s="336" t="str" cm="1">
        <f t="array" ref="I446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Open</v>
      </c>
      <c r="J4462" s="336" t="str">
        <f>YEAR(All_Opps[[#This Row],[Close_Date]])&amp;"-"&amp;TEXT(MONTH(All_Opps[[#This Row],[Close_Date]]),"00")</f>
        <v>2026-08</v>
      </c>
      <c r="K4462" s="337">
        <f>All_Opps[[#This Row],[Created Date2]]*1</f>
        <v>46239</v>
      </c>
      <c r="L4462" s="338">
        <f>YEAR(All_Opps[[#This Row],[Created_Date]])</f>
        <v>2026</v>
      </c>
      <c r="M4462" s="339">
        <f>WEEKNUM(All_Opps[[#This Row],[Created_Date]],16)</f>
        <v>32</v>
      </c>
      <c r="N4462" s="337">
        <f>All_Opps[[#This Row],[Close Date]]*1</f>
        <v>46249</v>
      </c>
      <c r="O4462" s="340">
        <f>YEAR(All_Opps[[#This Row],[Close_Date]])</f>
        <v>2026</v>
      </c>
      <c r="P4462" s="338">
        <f>MONTH(All_Opps[[#This Row],[Close Date]])</f>
        <v>8</v>
      </c>
      <c r="Q4462" s="336">
        <f>WEEKNUM(All_Opps[[#This Row],[Close Date]],1)</f>
        <v>33</v>
      </c>
      <c r="R4462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62" s="110" t="s">
        <v>9233</v>
      </c>
      <c r="T4462" s="110" t="s">
        <v>9234</v>
      </c>
      <c r="U4462" s="111">
        <v>46249</v>
      </c>
      <c r="V4462" s="380" t="s">
        <v>203</v>
      </c>
      <c r="W4462" s="346">
        <v>78080</v>
      </c>
      <c r="X4462" s="110" t="s">
        <v>11</v>
      </c>
      <c r="Y4462" s="110" t="s">
        <v>328</v>
      </c>
      <c r="Z4462" s="111">
        <v>46239</v>
      </c>
    </row>
    <row r="4463" spans="1:26" ht="12.75" x14ac:dyDescent="0.35">
      <c r="A4463" s="336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463" s="336" t="str">
        <f>IF(All_Opps[[#This Row],[WeekMod]]&lt;&gt;"",CONCATENATE(All_Opps[[#This Row],[Opp Year]],"-",TEXT(All_Opps[[#This Row],[WeekMod]],"00#")),"")</f>
        <v/>
      </c>
      <c r="C446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4463" s="336" t="str">
        <f>CONCATENATE(All_Opps[[#This Row],[Opp Year]],"-",TEXT(All_Opps[[#This Row],[Week]],"00#"))</f>
        <v>2028-001</v>
      </c>
      <c r="E4463" s="336">
        <f>IFERROR(VALUE(RIGHT(All_Opps[[#This Row],[Opportunity Name]],2)),"")</f>
        <v>2</v>
      </c>
      <c r="F4463" s="336">
        <f>IFERROR(("20"&amp;LEFT(All_Opps[[#This Row],[Opportunity Name]],2))*1,"")</f>
        <v>2028</v>
      </c>
      <c r="G4463" s="336" t="str">
        <f>MID(All_Opps[[#This Row],[Opportunity Name]],3,2)</f>
        <v>08</v>
      </c>
      <c r="H4463" s="336" t="str">
        <f>LEFT(All_Opps[[#This Row],[Opportunity Name]],7)</f>
        <v>2808-01</v>
      </c>
      <c r="I4463" s="336" t="str" cm="1">
        <f t="array" ref="I446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Open</v>
      </c>
      <c r="J4463" s="336" t="str">
        <f>YEAR(All_Opps[[#This Row],[Close_Date]])&amp;"-"&amp;TEXT(MONTH(All_Opps[[#This Row],[Close_Date]]),"00")</f>
        <v>2026-08</v>
      </c>
      <c r="K4463" s="337">
        <f>All_Opps[[#This Row],[Created Date2]]*1</f>
        <v>46251</v>
      </c>
      <c r="L4463" s="338">
        <f>YEAR(All_Opps[[#This Row],[Created_Date]])</f>
        <v>2026</v>
      </c>
      <c r="M4463" s="339">
        <f>WEEKNUM(All_Opps[[#This Row],[Created_Date]],16)</f>
        <v>34</v>
      </c>
      <c r="N4463" s="337">
        <f>All_Opps[[#This Row],[Close Date]]*1</f>
        <v>46260</v>
      </c>
      <c r="O4463" s="340">
        <f>YEAR(All_Opps[[#This Row],[Close_Date]])</f>
        <v>2026</v>
      </c>
      <c r="P4463" s="338">
        <f>MONTH(All_Opps[[#This Row],[Close Date]])</f>
        <v>8</v>
      </c>
      <c r="Q4463" s="336">
        <f>WEEKNUM(All_Opps[[#This Row],[Close Date]],1)</f>
        <v>35</v>
      </c>
      <c r="R4463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63" s="110" t="s">
        <v>9235</v>
      </c>
      <c r="T4463" s="110" t="s">
        <v>9236</v>
      </c>
      <c r="U4463" s="111">
        <v>46260</v>
      </c>
      <c r="V4463" s="380" t="s">
        <v>22</v>
      </c>
      <c r="W4463" s="346">
        <v>456404</v>
      </c>
      <c r="X4463" s="110" t="s">
        <v>15</v>
      </c>
      <c r="Y4463" s="110" t="s">
        <v>7108</v>
      </c>
      <c r="Z4463" s="111">
        <v>46251</v>
      </c>
    </row>
    <row r="4464" spans="1:26" ht="12.75" x14ac:dyDescent="0.35">
      <c r="A446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34</v>
      </c>
      <c r="B4464" s="336" t="str">
        <f>IF(All_Opps[[#This Row],[WeekMod]]&lt;&gt;"",CONCATENATE(All_Opps[[#This Row],[Opp Year]],"-",TEXT(All_Opps[[#This Row],[WeekMod]],"00#")),"")</f>
        <v>2027-034</v>
      </c>
      <c r="C446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34</v>
      </c>
      <c r="D4464" s="336" t="str">
        <f>CONCATENATE(All_Opps[[#This Row],[Opp Year]],"-",TEXT(All_Opps[[#This Row],[Week]],"00#"))</f>
        <v>2027-034</v>
      </c>
      <c r="E4464" s="336">
        <f>IFERROR(VALUE(RIGHT(All_Opps[[#This Row],[Opportunity Name]],2)),"")</f>
        <v>6</v>
      </c>
      <c r="F4464" s="336">
        <f>IFERROR(("20"&amp;LEFT(All_Opps[[#This Row],[Opportunity Name]],2))*1,"")</f>
        <v>2027</v>
      </c>
      <c r="G4464" s="336" t="str">
        <f>MID(All_Opps[[#This Row],[Opportunity Name]],3,2)</f>
        <v>07</v>
      </c>
      <c r="H4464" s="336" t="str">
        <f>LEFT(All_Opps[[#This Row],[Opportunity Name]],7)</f>
        <v>2707 Vo</v>
      </c>
      <c r="I4464" s="336" t="str" cm="1">
        <f t="array" ref="I446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Open</v>
      </c>
      <c r="J4464" s="336" t="str">
        <f>YEAR(All_Opps[[#This Row],[Close_Date]])&amp;"-"&amp;TEXT(MONTH(All_Opps[[#This Row],[Close_Date]]),"00")</f>
        <v>2026-08</v>
      </c>
      <c r="K4464" s="337">
        <f>All_Opps[[#This Row],[Created Date2]]*1</f>
        <v>46247</v>
      </c>
      <c r="L4464" s="338">
        <f>YEAR(All_Opps[[#This Row],[Created_Date]])</f>
        <v>2026</v>
      </c>
      <c r="M4464" s="339">
        <f>WEEKNUM(All_Opps[[#This Row],[Created_Date]],16)</f>
        <v>33</v>
      </c>
      <c r="N4464" s="337">
        <f>All_Opps[[#This Row],[Close Date]]*1</f>
        <v>46256</v>
      </c>
      <c r="O4464" s="340">
        <f>YEAR(All_Opps[[#This Row],[Close_Date]])</f>
        <v>2026</v>
      </c>
      <c r="P4464" s="338">
        <f>MONTH(All_Opps[[#This Row],[Close Date]])</f>
        <v>8</v>
      </c>
      <c r="Q4464" s="336">
        <f>WEEKNUM(All_Opps[[#This Row],[Close Date]],1)</f>
        <v>34</v>
      </c>
      <c r="R4464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64" s="110" t="s">
        <v>9237</v>
      </c>
      <c r="T4464" s="110" t="s">
        <v>9238</v>
      </c>
      <c r="U4464" s="111">
        <v>46256</v>
      </c>
      <c r="V4464" s="380" t="s">
        <v>22</v>
      </c>
      <c r="W4464" s="346">
        <v>298687</v>
      </c>
      <c r="X4464" s="110" t="s">
        <v>13</v>
      </c>
      <c r="Y4464" s="110" t="s">
        <v>328</v>
      </c>
      <c r="Z4464" s="111">
        <v>46247</v>
      </c>
    </row>
    <row r="4465" spans="1:26" ht="12.75" x14ac:dyDescent="0.35">
      <c r="A446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87</v>
      </c>
      <c r="B4465" s="336" t="str">
        <f>IF(All_Opps[[#This Row],[WeekMod]]&lt;&gt;"",CONCATENATE(All_Opps[[#This Row],[Opp Year]],"-",TEXT(All_Opps[[#This Row],[WeekMod]],"00#")),"")</f>
        <v>2026-087</v>
      </c>
      <c r="C446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87</v>
      </c>
      <c r="D4465" s="336" t="str">
        <f>CONCATENATE(All_Opps[[#This Row],[Opp Year]],"-",TEXT(All_Opps[[#This Row],[Week]],"00#"))</f>
        <v>2026-087</v>
      </c>
      <c r="E4465" s="336">
        <f>IFERROR(VALUE(RIGHT(All_Opps[[#This Row],[Opportunity Name]],2)),"")</f>
        <v>2</v>
      </c>
      <c r="F4465" s="336">
        <f>IFERROR(("20"&amp;LEFT(All_Opps[[#This Row],[Opportunity Name]],2))*1,"")</f>
        <v>2026</v>
      </c>
      <c r="G4465" s="336" t="str">
        <f>MID(All_Opps[[#This Row],[Opportunity Name]],3,2)</f>
        <v>12</v>
      </c>
      <c r="H4465" s="336" t="str">
        <f>LEFT(All_Opps[[#This Row],[Opportunity Name]],7)</f>
        <v>2612-17</v>
      </c>
      <c r="I4465" s="336" t="str" cm="1">
        <f t="array" ref="I446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Open</v>
      </c>
      <c r="J4465" s="336" t="str">
        <f>YEAR(All_Opps[[#This Row],[Close_Date]])&amp;"-"&amp;TEXT(MONTH(All_Opps[[#This Row],[Close_Date]]),"00")</f>
        <v>2026-08</v>
      </c>
      <c r="K4465" s="337">
        <f>All_Opps[[#This Row],[Created Date2]]*1</f>
        <v>46252</v>
      </c>
      <c r="L4465" s="338">
        <f>YEAR(All_Opps[[#This Row],[Created_Date]])</f>
        <v>2026</v>
      </c>
      <c r="M4465" s="339">
        <f>WEEKNUM(All_Opps[[#This Row],[Created_Date]],16)</f>
        <v>34</v>
      </c>
      <c r="N4465" s="337">
        <f>All_Opps[[#This Row],[Close Date]]*1</f>
        <v>46259</v>
      </c>
      <c r="O4465" s="340">
        <f>YEAR(All_Opps[[#This Row],[Close_Date]])</f>
        <v>2026</v>
      </c>
      <c r="P4465" s="338">
        <f>MONTH(All_Opps[[#This Row],[Close Date]])</f>
        <v>8</v>
      </c>
      <c r="Q4465" s="336">
        <f>WEEKNUM(All_Opps[[#This Row],[Close Date]],1)</f>
        <v>35</v>
      </c>
      <c r="R4465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65" s="110" t="s">
        <v>9239</v>
      </c>
      <c r="T4465" s="110" t="s">
        <v>9240</v>
      </c>
      <c r="U4465" s="111">
        <v>46259</v>
      </c>
      <c r="V4465" s="380" t="s">
        <v>202</v>
      </c>
      <c r="W4465" s="346">
        <v>57325</v>
      </c>
      <c r="X4465" s="110" t="s">
        <v>6</v>
      </c>
      <c r="Y4465" s="110" t="s">
        <v>7108</v>
      </c>
      <c r="Z4465" s="111">
        <v>46252</v>
      </c>
    </row>
    <row r="4466" spans="1:26" ht="12.75" x14ac:dyDescent="0.35">
      <c r="A4466" s="336" t="str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/>
      </c>
      <c r="B4466" s="336" t="str">
        <f>IF(All_Opps[[#This Row],[WeekMod]]&lt;&gt;"",CONCATENATE(All_Opps[[#This Row],[Opp Year]],"-",TEXT(All_Opps[[#This Row],[WeekMod]],"00#")),"")</f>
        <v/>
      </c>
      <c r="C446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1</v>
      </c>
      <c r="D4466" s="336" t="str">
        <f>CONCATENATE(All_Opps[[#This Row],[Opp Year]],"-",TEXT(All_Opps[[#This Row],[Week]],"00#"))</f>
        <v>2028-001</v>
      </c>
      <c r="E4466" s="336">
        <f>IFERROR(VALUE(RIGHT(All_Opps[[#This Row],[Opportunity Name]],2)),"")</f>
        <v>2</v>
      </c>
      <c r="F4466" s="336">
        <f>IFERROR(("20"&amp;LEFT(All_Opps[[#This Row],[Opportunity Name]],2))*1,"")</f>
        <v>2028</v>
      </c>
      <c r="G4466" s="336" t="str">
        <f>MID(All_Opps[[#This Row],[Opportunity Name]],3,2)</f>
        <v>09</v>
      </c>
      <c r="H4466" s="336" t="str">
        <f>LEFT(All_Opps[[#This Row],[Opportunity Name]],7)</f>
        <v>2809 Za</v>
      </c>
      <c r="I4466" s="336" t="str" cm="1">
        <f t="array" ref="I446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Open</v>
      </c>
      <c r="J4466" s="336" t="str">
        <f>YEAR(All_Opps[[#This Row],[Close_Date]])&amp;"-"&amp;TEXT(MONTH(All_Opps[[#This Row],[Close_Date]]),"00")</f>
        <v>2026-07</v>
      </c>
      <c r="K4466" s="337">
        <f>All_Opps[[#This Row],[Created Date2]]*1</f>
        <v>46186</v>
      </c>
      <c r="L4466" s="338">
        <f>YEAR(All_Opps[[#This Row],[Created_Date]])</f>
        <v>2026</v>
      </c>
      <c r="M4466" s="339">
        <f>WEEKNUM(All_Opps[[#This Row],[Created_Date]],16)</f>
        <v>25</v>
      </c>
      <c r="N4466" s="337">
        <f>All_Opps[[#This Row],[Close Date]]*1</f>
        <v>46214</v>
      </c>
      <c r="O4466" s="340">
        <f>YEAR(All_Opps[[#This Row],[Close_Date]])</f>
        <v>2026</v>
      </c>
      <c r="P4466" s="338">
        <f>MONTH(All_Opps[[#This Row],[Close Date]])</f>
        <v>7</v>
      </c>
      <c r="Q4466" s="336">
        <f>WEEKNUM(All_Opps[[#This Row],[Close Date]],1)</f>
        <v>28</v>
      </c>
      <c r="R4466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66" s="110" t="s">
        <v>9241</v>
      </c>
      <c r="T4466" s="110" t="s">
        <v>9242</v>
      </c>
      <c r="U4466" s="111">
        <v>46214</v>
      </c>
      <c r="V4466" s="380" t="s">
        <v>22</v>
      </c>
      <c r="W4466" s="346">
        <v>50820</v>
      </c>
      <c r="X4466" s="110" t="s">
        <v>13</v>
      </c>
      <c r="Y4466" s="110" t="s">
        <v>7108</v>
      </c>
      <c r="Z4466" s="111">
        <v>46186</v>
      </c>
    </row>
    <row r="4467" spans="1:26" ht="12.75" x14ac:dyDescent="0.35">
      <c r="A4467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82</v>
      </c>
      <c r="B4467" s="336" t="str">
        <f>IF(All_Opps[[#This Row],[WeekMod]]&lt;&gt;"",CONCATENATE(All_Opps[[#This Row],[Opp Year]],"-",TEXT(All_Opps[[#This Row],[WeekMod]],"00#")),"")</f>
        <v>2026-082</v>
      </c>
      <c r="C446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82</v>
      </c>
      <c r="D4467" s="336" t="str">
        <f>CONCATENATE(All_Opps[[#This Row],[Opp Year]],"-",TEXT(All_Opps[[#This Row],[Week]],"00#"))</f>
        <v>2026-082</v>
      </c>
      <c r="E4467" s="336">
        <f>IFERROR(VALUE(RIGHT(All_Opps[[#This Row],[Opportunity Name]],2)),"")</f>
        <v>2</v>
      </c>
      <c r="F4467" s="336">
        <f>IFERROR(("20"&amp;LEFT(All_Opps[[#This Row],[Opportunity Name]],2))*1,"")</f>
        <v>2026</v>
      </c>
      <c r="G4467" s="336" t="str">
        <f>MID(All_Opps[[#This Row],[Opportunity Name]],3,2)</f>
        <v>08</v>
      </c>
      <c r="H4467" s="336" t="str">
        <f>LEFT(All_Opps[[#This Row],[Opportunity Name]],7)</f>
        <v>2608 Va</v>
      </c>
      <c r="I4467" s="336" t="str" cm="1">
        <f t="array" ref="I446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Open</v>
      </c>
      <c r="J4467" s="336" t="str">
        <f>YEAR(All_Opps[[#This Row],[Close_Date]])&amp;"-"&amp;TEXT(MONTH(All_Opps[[#This Row],[Close_Date]]),"00")</f>
        <v>2026-07</v>
      </c>
      <c r="K4467" s="337">
        <f>All_Opps[[#This Row],[Created Date2]]*1</f>
        <v>46204</v>
      </c>
      <c r="L4467" s="338">
        <f>YEAR(All_Opps[[#This Row],[Created_Date]])</f>
        <v>2026</v>
      </c>
      <c r="M4467" s="339">
        <f>WEEKNUM(All_Opps[[#This Row],[Created_Date]],16)</f>
        <v>27</v>
      </c>
      <c r="N4467" s="337">
        <f>All_Opps[[#This Row],[Close Date]]*1</f>
        <v>46228</v>
      </c>
      <c r="O4467" s="340">
        <f>YEAR(All_Opps[[#This Row],[Close_Date]])</f>
        <v>2026</v>
      </c>
      <c r="P4467" s="338">
        <f>MONTH(All_Opps[[#This Row],[Close Date]])</f>
        <v>7</v>
      </c>
      <c r="Q4467" s="336">
        <f>WEEKNUM(All_Opps[[#This Row],[Close Date]],1)</f>
        <v>30</v>
      </c>
      <c r="R4467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67" s="110" t="s">
        <v>9243</v>
      </c>
      <c r="T4467" s="110" t="s">
        <v>8965</v>
      </c>
      <c r="U4467" s="111">
        <v>46228</v>
      </c>
      <c r="V4467" s="380" t="s">
        <v>22</v>
      </c>
      <c r="W4467" s="346">
        <v>114775</v>
      </c>
      <c r="X4467" s="110" t="s">
        <v>186</v>
      </c>
      <c r="Y4467" s="110" t="s">
        <v>7108</v>
      </c>
      <c r="Z4467" s="111">
        <v>46204</v>
      </c>
    </row>
    <row r="4468" spans="1:26" ht="12.75" x14ac:dyDescent="0.35">
      <c r="A4468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33</v>
      </c>
      <c r="B4468" s="336" t="str">
        <f>IF(All_Opps[[#This Row],[WeekMod]]&lt;&gt;"",CONCATENATE(All_Opps[[#This Row],[Opp Year]],"-",TEXT(All_Opps[[#This Row],[WeekMod]],"00#")),"")</f>
        <v>2027-033</v>
      </c>
      <c r="C446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33</v>
      </c>
      <c r="D4468" s="336" t="str">
        <f>CONCATENATE(All_Opps[[#This Row],[Opp Year]],"-",TEXT(All_Opps[[#This Row],[Week]],"00#"))</f>
        <v>2027-033</v>
      </c>
      <c r="E4468" s="336">
        <f>IFERROR(VALUE(RIGHT(All_Opps[[#This Row],[Opportunity Name]],2)),"")</f>
        <v>2</v>
      </c>
      <c r="F4468" s="336">
        <f>IFERROR(("20"&amp;LEFT(All_Opps[[#This Row],[Opportunity Name]],2))*1,"")</f>
        <v>2027</v>
      </c>
      <c r="G4468" s="336" t="str">
        <f>MID(All_Opps[[#This Row],[Opportunity Name]],3,2)</f>
        <v>10</v>
      </c>
      <c r="H4468" s="336" t="str">
        <f>LEFT(All_Opps[[#This Row],[Opportunity Name]],7)</f>
        <v>2710 As</v>
      </c>
      <c r="I4468" s="336" t="str" cm="1">
        <f t="array" ref="I446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Open</v>
      </c>
      <c r="J4468" s="336" t="str">
        <f>YEAR(All_Opps[[#This Row],[Close_Date]])&amp;"-"&amp;TEXT(MONTH(All_Opps[[#This Row],[Close_Date]]),"00")</f>
        <v>2026-08</v>
      </c>
      <c r="K4468" s="337">
        <f>All_Opps[[#This Row],[Created Date2]]*1</f>
        <v>46232</v>
      </c>
      <c r="L4468" s="338">
        <f>YEAR(All_Opps[[#This Row],[Created_Date]])</f>
        <v>2026</v>
      </c>
      <c r="M4468" s="339">
        <f>WEEKNUM(All_Opps[[#This Row],[Created_Date]],16)</f>
        <v>31</v>
      </c>
      <c r="N4468" s="337">
        <f>All_Opps[[#This Row],[Close Date]]*1</f>
        <v>46249</v>
      </c>
      <c r="O4468" s="340">
        <f>YEAR(All_Opps[[#This Row],[Close_Date]])</f>
        <v>2026</v>
      </c>
      <c r="P4468" s="338">
        <f>MONTH(All_Opps[[#This Row],[Close Date]])</f>
        <v>8</v>
      </c>
      <c r="Q4468" s="336">
        <f>WEEKNUM(All_Opps[[#This Row],[Close Date]],1)</f>
        <v>33</v>
      </c>
      <c r="R4468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68" s="110" t="s">
        <v>9244</v>
      </c>
      <c r="T4468" s="110" t="s">
        <v>9245</v>
      </c>
      <c r="U4468" s="111">
        <v>46249</v>
      </c>
      <c r="V4468" s="380" t="s">
        <v>22</v>
      </c>
      <c r="W4468" s="346">
        <v>58610</v>
      </c>
      <c r="X4468" s="110" t="s">
        <v>6</v>
      </c>
      <c r="Y4468" s="110" t="s">
        <v>7108</v>
      </c>
      <c r="Z4468" s="111">
        <v>46232</v>
      </c>
    </row>
    <row r="4469" spans="1:26" ht="12.75" x14ac:dyDescent="0.35">
      <c r="A4469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88</v>
      </c>
      <c r="B4469" s="336" t="str">
        <f>IF(All_Opps[[#This Row],[WeekMod]]&lt;&gt;"",CONCATENATE(All_Opps[[#This Row],[Opp Year]],"-",TEXT(All_Opps[[#This Row],[WeekMod]],"00#")),"")</f>
        <v>2026-088</v>
      </c>
      <c r="C446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88</v>
      </c>
      <c r="D4469" s="336" t="str">
        <f>CONCATENATE(All_Opps[[#This Row],[Opp Year]],"-",TEXT(All_Opps[[#This Row],[Week]],"00#"))</f>
        <v>2026-088</v>
      </c>
      <c r="E4469" s="336">
        <f>IFERROR(VALUE(RIGHT(All_Opps[[#This Row],[Opportunity Name]],2)),"")</f>
        <v>2</v>
      </c>
      <c r="F4469" s="336">
        <f>IFERROR(("20"&amp;LEFT(All_Opps[[#This Row],[Opportunity Name]],2))*1,"")</f>
        <v>2026</v>
      </c>
      <c r="G4469" s="336" t="str">
        <f>MID(All_Opps[[#This Row],[Opportunity Name]],3,2)</f>
        <v>08</v>
      </c>
      <c r="H4469" s="336" t="str">
        <f>LEFT(All_Opps[[#This Row],[Opportunity Name]],7)</f>
        <v>2608 In</v>
      </c>
      <c r="I4469" s="336" t="str" cm="1">
        <f t="array" ref="I446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Open</v>
      </c>
      <c r="J4469" s="336" t="str">
        <f>YEAR(All_Opps[[#This Row],[Close_Date]])&amp;"-"&amp;TEXT(MONTH(All_Opps[[#This Row],[Close_Date]]),"00")</f>
        <v>2026-08</v>
      </c>
      <c r="K4469" s="337">
        <f>All_Opps[[#This Row],[Created Date2]]*1</f>
        <v>46248</v>
      </c>
      <c r="L4469" s="338">
        <f>YEAR(All_Opps[[#This Row],[Created_Date]])</f>
        <v>2026</v>
      </c>
      <c r="M4469" s="339">
        <f>WEEKNUM(All_Opps[[#This Row],[Created_Date]],16)</f>
        <v>33</v>
      </c>
      <c r="N4469" s="337">
        <f>All_Opps[[#This Row],[Close Date]]*1</f>
        <v>46264</v>
      </c>
      <c r="O4469" s="340">
        <f>YEAR(All_Opps[[#This Row],[Close_Date]])</f>
        <v>2026</v>
      </c>
      <c r="P4469" s="338">
        <f>MONTH(All_Opps[[#This Row],[Close Date]])</f>
        <v>8</v>
      </c>
      <c r="Q4469" s="336">
        <f>WEEKNUM(All_Opps[[#This Row],[Close Date]],1)</f>
        <v>36</v>
      </c>
      <c r="R4469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69" s="110" t="s">
        <v>9246</v>
      </c>
      <c r="T4469" s="110" t="s">
        <v>9247</v>
      </c>
      <c r="U4469" s="111">
        <v>46264</v>
      </c>
      <c r="V4469" s="380" t="s">
        <v>22</v>
      </c>
      <c r="W4469" s="346">
        <v>55407</v>
      </c>
      <c r="X4469" s="110" t="s">
        <v>159</v>
      </c>
      <c r="Y4469" s="110" t="s">
        <v>7108</v>
      </c>
      <c r="Z4469" s="111">
        <v>46248</v>
      </c>
    </row>
    <row r="4470" spans="1:26" ht="12.75" x14ac:dyDescent="0.35">
      <c r="A4470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88</v>
      </c>
      <c r="B4470" s="336" t="str">
        <f>IF(All_Opps[[#This Row],[WeekMod]]&lt;&gt;"",CONCATENATE(All_Opps[[#This Row],[Opp Year]],"-",TEXT(All_Opps[[#This Row],[WeekMod]],"00#")),"")</f>
        <v>2026-088</v>
      </c>
      <c r="C4470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88</v>
      </c>
      <c r="D4470" s="336" t="str">
        <f>CONCATENATE(All_Opps[[#This Row],[Opp Year]],"-",TEXT(All_Opps[[#This Row],[Week]],"00#"))</f>
        <v>2026-088</v>
      </c>
      <c r="E4470" s="336">
        <f>IFERROR(VALUE(RIGHT(All_Opps[[#This Row],[Opportunity Name]],2)),"")</f>
        <v>2</v>
      </c>
      <c r="F4470" s="336">
        <f>IFERROR(("20"&amp;LEFT(All_Opps[[#This Row],[Opportunity Name]],2))*1,"")</f>
        <v>2026</v>
      </c>
      <c r="G4470" s="336" t="str">
        <f>MID(All_Opps[[#This Row],[Opportunity Name]],3,2)</f>
        <v>12</v>
      </c>
      <c r="H4470" s="336" t="str">
        <f>LEFT(All_Opps[[#This Row],[Opportunity Name]],7)</f>
        <v>2612 Wh</v>
      </c>
      <c r="I4470" s="336" t="str" cm="1">
        <f t="array" ref="I4470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Open</v>
      </c>
      <c r="J4470" s="336" t="str">
        <f>YEAR(All_Opps[[#This Row],[Close_Date]])&amp;"-"&amp;TEXT(MONTH(All_Opps[[#This Row],[Close_Date]]),"00")</f>
        <v>2026-08</v>
      </c>
      <c r="K4470" s="337">
        <f>All_Opps[[#This Row],[Created Date2]]*1</f>
        <v>46250</v>
      </c>
      <c r="L4470" s="338">
        <f>YEAR(All_Opps[[#This Row],[Created_Date]])</f>
        <v>2026</v>
      </c>
      <c r="M4470" s="339">
        <f>WEEKNUM(All_Opps[[#This Row],[Created_Date]],16)</f>
        <v>34</v>
      </c>
      <c r="N4470" s="337">
        <f>All_Opps[[#This Row],[Close Date]]*1</f>
        <v>46264</v>
      </c>
      <c r="O4470" s="340">
        <f>YEAR(All_Opps[[#This Row],[Close_Date]])</f>
        <v>2026</v>
      </c>
      <c r="P4470" s="338">
        <f>MONTH(All_Opps[[#This Row],[Close Date]])</f>
        <v>8</v>
      </c>
      <c r="Q4470" s="336">
        <f>WEEKNUM(All_Opps[[#This Row],[Close Date]],1)</f>
        <v>36</v>
      </c>
      <c r="R4470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70" s="110" t="s">
        <v>9248</v>
      </c>
      <c r="T4470" s="110" t="s">
        <v>9249</v>
      </c>
      <c r="U4470" s="111">
        <v>46264</v>
      </c>
      <c r="V4470" s="380" t="s">
        <v>22</v>
      </c>
      <c r="W4470" s="346">
        <v>47016</v>
      </c>
      <c r="X4470" s="110" t="s">
        <v>13</v>
      </c>
      <c r="Y4470" s="110" t="s">
        <v>7108</v>
      </c>
      <c r="Z4470" s="111">
        <v>46250</v>
      </c>
    </row>
    <row r="4471" spans="1:26" ht="12.75" x14ac:dyDescent="0.35">
      <c r="A4471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31</v>
      </c>
      <c r="B4471" s="336" t="str">
        <f>IF(All_Opps[[#This Row],[WeekMod]]&lt;&gt;"",CONCATENATE(All_Opps[[#This Row],[Opp Year]],"-",TEXT(All_Opps[[#This Row],[WeekMod]],"00#")),"")</f>
        <v>2027-031</v>
      </c>
      <c r="C4471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31</v>
      </c>
      <c r="D4471" s="336" t="str">
        <f>CONCATENATE(All_Opps[[#This Row],[Opp Year]],"-",TEXT(All_Opps[[#This Row],[Week]],"00#"))</f>
        <v>2027-031</v>
      </c>
      <c r="E4471" s="336">
        <f>IFERROR(VALUE(RIGHT(All_Opps[[#This Row],[Opportunity Name]],2)),"")</f>
        <v>5</v>
      </c>
      <c r="F4471" s="336">
        <f>IFERROR(("20"&amp;LEFT(All_Opps[[#This Row],[Opportunity Name]],2))*1,"")</f>
        <v>2027</v>
      </c>
      <c r="G4471" s="336" t="str">
        <f>MID(All_Opps[[#This Row],[Opportunity Name]],3,2)</f>
        <v>08</v>
      </c>
      <c r="H4471" s="336" t="str">
        <f>LEFT(All_Opps[[#This Row],[Opportunity Name]],7)</f>
        <v>2708 Ho</v>
      </c>
      <c r="I4471" s="336" t="str" cm="1">
        <f t="array" ref="I4471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Open</v>
      </c>
      <c r="J4471" s="336" t="str">
        <f>YEAR(All_Opps[[#This Row],[Close_Date]])&amp;"-"&amp;TEXT(MONTH(All_Opps[[#This Row],[Close_Date]]),"00")</f>
        <v>2026-08</v>
      </c>
      <c r="K4471" s="337">
        <f>All_Opps[[#This Row],[Created Date2]]*1</f>
        <v>46224</v>
      </c>
      <c r="L4471" s="338">
        <f>YEAR(All_Opps[[#This Row],[Created_Date]])</f>
        <v>2026</v>
      </c>
      <c r="M4471" s="339">
        <f>WEEKNUM(All_Opps[[#This Row],[Created_Date]],16)</f>
        <v>30</v>
      </c>
      <c r="N4471" s="337">
        <f>All_Opps[[#This Row],[Close Date]]*1</f>
        <v>46235</v>
      </c>
      <c r="O4471" s="340">
        <f>YEAR(All_Opps[[#This Row],[Close_Date]])</f>
        <v>2026</v>
      </c>
      <c r="P4471" s="338">
        <f>MONTH(All_Opps[[#This Row],[Close Date]])</f>
        <v>8</v>
      </c>
      <c r="Q4471" s="336">
        <f>WEEKNUM(All_Opps[[#This Row],[Close Date]],1)</f>
        <v>31</v>
      </c>
      <c r="R4471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71" s="110" t="s">
        <v>9250</v>
      </c>
      <c r="T4471" s="110" t="s">
        <v>9251</v>
      </c>
      <c r="U4471" s="111">
        <v>46235</v>
      </c>
      <c r="V4471" s="380" t="s">
        <v>22</v>
      </c>
      <c r="W4471" s="346">
        <v>184817</v>
      </c>
      <c r="X4471" s="110" t="s">
        <v>13</v>
      </c>
      <c r="Y4471" s="110" t="s">
        <v>1285</v>
      </c>
      <c r="Z4471" s="111">
        <v>46224</v>
      </c>
    </row>
    <row r="4472" spans="1:26" ht="12.75" x14ac:dyDescent="0.35">
      <c r="A4472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40</v>
      </c>
      <c r="B4472" s="336" t="str">
        <f>IF(All_Opps[[#This Row],[WeekMod]]&lt;&gt;"",CONCATENATE(All_Opps[[#This Row],[Opp Year]],"-",TEXT(All_Opps[[#This Row],[WeekMod]],"00#")),"")</f>
        <v>2027-040</v>
      </c>
      <c r="C4472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40</v>
      </c>
      <c r="D4472" s="336" t="str">
        <f>CONCATENATE(All_Opps[[#This Row],[Opp Year]],"-",TEXT(All_Opps[[#This Row],[Week]],"00#"))</f>
        <v>2027-040</v>
      </c>
      <c r="E4472" s="336">
        <f>IFERROR(VALUE(RIGHT(All_Opps[[#This Row],[Opportunity Name]],2)),"")</f>
        <v>2</v>
      </c>
      <c r="F4472" s="336">
        <f>IFERROR(("20"&amp;LEFT(All_Opps[[#This Row],[Opportunity Name]],2))*1,"")</f>
        <v>2027</v>
      </c>
      <c r="G4472" s="336" t="str">
        <f>MID(All_Opps[[#This Row],[Opportunity Name]],3,2)</f>
        <v>10</v>
      </c>
      <c r="H4472" s="336" t="str">
        <f>LEFT(All_Opps[[#This Row],[Opportunity Name]],7)</f>
        <v>2710 Ea</v>
      </c>
      <c r="I4472" s="336" t="str" cm="1">
        <f t="array" ref="I4472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72" s="336" t="str">
        <f>YEAR(All_Opps[[#This Row],[Close_Date]])&amp;"-"&amp;TEXT(MONTH(All_Opps[[#This Row],[Close_Date]]),"00")</f>
        <v>2026-10</v>
      </c>
      <c r="K4472" s="337">
        <f>All_Opps[[#This Row],[Created Date2]]*1</f>
        <v>46170</v>
      </c>
      <c r="L4472" s="338">
        <f>YEAR(All_Opps[[#This Row],[Created_Date]])</f>
        <v>2026</v>
      </c>
      <c r="M4472" s="339">
        <f>WEEKNUM(All_Opps[[#This Row],[Created_Date]],16)</f>
        <v>22</v>
      </c>
      <c r="N4472" s="337">
        <f>All_Opps[[#This Row],[Close Date]]*1</f>
        <v>46297</v>
      </c>
      <c r="O4472" s="340">
        <f>YEAR(All_Opps[[#This Row],[Close_Date]])</f>
        <v>2026</v>
      </c>
      <c r="P4472" s="338">
        <f>MONTH(All_Opps[[#This Row],[Close Date]])</f>
        <v>10</v>
      </c>
      <c r="Q4472" s="336">
        <f>WEEKNUM(All_Opps[[#This Row],[Close Date]],1)</f>
        <v>40</v>
      </c>
      <c r="R4472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72" s="110" t="s">
        <v>9252</v>
      </c>
      <c r="T4472" s="110" t="s">
        <v>9253</v>
      </c>
      <c r="U4472" s="111">
        <v>46297</v>
      </c>
      <c r="V4472" s="380" t="s">
        <v>21</v>
      </c>
      <c r="W4472" s="346">
        <v>68535</v>
      </c>
      <c r="X4472" s="110" t="s">
        <v>11</v>
      </c>
      <c r="Y4472" s="110" t="s">
        <v>7108</v>
      </c>
      <c r="Z4472" s="111">
        <v>46170</v>
      </c>
    </row>
    <row r="4473" spans="1:26" ht="12.75" x14ac:dyDescent="0.35">
      <c r="A4473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4473" s="336" t="str">
        <f>IF(All_Opps[[#This Row],[WeekMod]]&lt;&gt;"",CONCATENATE(All_Opps[[#This Row],[Opp Year]],"-",TEXT(All_Opps[[#This Row],[WeekMod]],"00#")),"")</f>
        <v>2027-043</v>
      </c>
      <c r="C4473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4473" s="336" t="str">
        <f>CONCATENATE(All_Opps[[#This Row],[Opp Year]],"-",TEXT(All_Opps[[#This Row],[Week]],"00#"))</f>
        <v>2027-043</v>
      </c>
      <c r="E4473" s="336">
        <f>IFERROR(VALUE(RIGHT(All_Opps[[#This Row],[Opportunity Name]],2)),"")</f>
        <v>2</v>
      </c>
      <c r="F4473" s="336">
        <f>IFERROR(("20"&amp;LEFT(All_Opps[[#This Row],[Opportunity Name]],2))*1,"")</f>
        <v>2027</v>
      </c>
      <c r="G4473" s="336" t="str">
        <f>MID(All_Opps[[#This Row],[Opportunity Name]],3,2)</f>
        <v>05</v>
      </c>
      <c r="H4473" s="336" t="str">
        <f>LEFT(All_Opps[[#This Row],[Opportunity Name]],7)</f>
        <v>2705 Fe</v>
      </c>
      <c r="I4473" s="336" t="str" cm="1">
        <f t="array" ref="I4473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Open</v>
      </c>
      <c r="J4473" s="336" t="str">
        <f>YEAR(All_Opps[[#This Row],[Close_Date]])&amp;"-"&amp;TEXT(MONTH(All_Opps[[#This Row],[Close_Date]]),"00")</f>
        <v>2026-10</v>
      </c>
      <c r="K4473" s="337">
        <f>All_Opps[[#This Row],[Created Date2]]*1</f>
        <v>46239</v>
      </c>
      <c r="L4473" s="338">
        <f>YEAR(All_Opps[[#This Row],[Created_Date]])</f>
        <v>2026</v>
      </c>
      <c r="M4473" s="339">
        <f>WEEKNUM(All_Opps[[#This Row],[Created_Date]],16)</f>
        <v>32</v>
      </c>
      <c r="N4473" s="337">
        <f>All_Opps[[#This Row],[Close Date]]*1</f>
        <v>46316</v>
      </c>
      <c r="O4473" s="340">
        <f>YEAR(All_Opps[[#This Row],[Close_Date]])</f>
        <v>2026</v>
      </c>
      <c r="P4473" s="338">
        <f>MONTH(All_Opps[[#This Row],[Close Date]])</f>
        <v>10</v>
      </c>
      <c r="Q4473" s="336">
        <f>WEEKNUM(All_Opps[[#This Row],[Close Date]],1)</f>
        <v>43</v>
      </c>
      <c r="R4473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73" s="110" t="s">
        <v>9254</v>
      </c>
      <c r="T4473" s="110" t="s">
        <v>9255</v>
      </c>
      <c r="U4473" s="111">
        <v>46316</v>
      </c>
      <c r="V4473" s="380" t="s">
        <v>22</v>
      </c>
      <c r="W4473" s="346">
        <v>76074</v>
      </c>
      <c r="X4473" s="110" t="s">
        <v>13</v>
      </c>
      <c r="Y4473" s="110" t="s">
        <v>328</v>
      </c>
      <c r="Z4473" s="111">
        <v>46239</v>
      </c>
    </row>
    <row r="4474" spans="1:26" ht="12.75" x14ac:dyDescent="0.35">
      <c r="A4474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47</v>
      </c>
      <c r="B4474" s="336" t="str">
        <f>IF(All_Opps[[#This Row],[WeekMod]]&lt;&gt;"",CONCATENATE(All_Opps[[#This Row],[Opp Year]],"-",TEXT(All_Opps[[#This Row],[WeekMod]],"00#")),"")</f>
        <v>2027-047</v>
      </c>
      <c r="C4474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47</v>
      </c>
      <c r="D4474" s="336" t="str">
        <f>CONCATENATE(All_Opps[[#This Row],[Opp Year]],"-",TEXT(All_Opps[[#This Row],[Week]],"00#"))</f>
        <v>2027-047</v>
      </c>
      <c r="E4474" s="336">
        <f>IFERROR(VALUE(RIGHT(All_Opps[[#This Row],[Opportunity Name]],2)),"")</f>
        <v>2</v>
      </c>
      <c r="F4474" s="336">
        <f>IFERROR(("20"&amp;LEFT(All_Opps[[#This Row],[Opportunity Name]],2))*1,"")</f>
        <v>2027</v>
      </c>
      <c r="G4474" s="336" t="str">
        <f>MID(All_Opps[[#This Row],[Opportunity Name]],3,2)</f>
        <v>08</v>
      </c>
      <c r="H4474" s="336" t="str">
        <f>LEFT(All_Opps[[#This Row],[Opportunity Name]],7)</f>
        <v>2708 Mo</v>
      </c>
      <c r="I4474" s="336" t="str" cm="1">
        <f t="array" ref="I4474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74" s="336" t="str">
        <f>YEAR(All_Opps[[#This Row],[Close_Date]])&amp;"-"&amp;TEXT(MONTH(All_Opps[[#This Row],[Close_Date]]),"00")</f>
        <v>2026-11</v>
      </c>
      <c r="K4474" s="337">
        <f>All_Opps[[#This Row],[Created Date2]]*1</f>
        <v>45950</v>
      </c>
      <c r="L4474" s="338">
        <f>YEAR(All_Opps[[#This Row],[Created_Date]])</f>
        <v>2025</v>
      </c>
      <c r="M4474" s="339">
        <f>WEEKNUM(All_Opps[[#This Row],[Created_Date]],16)</f>
        <v>43</v>
      </c>
      <c r="N4474" s="337">
        <f>All_Opps[[#This Row],[Close Date]]*1</f>
        <v>46346</v>
      </c>
      <c r="O4474" s="340">
        <f>YEAR(All_Opps[[#This Row],[Close_Date]])</f>
        <v>2026</v>
      </c>
      <c r="P4474" s="338">
        <f>MONTH(All_Opps[[#This Row],[Close Date]])</f>
        <v>11</v>
      </c>
      <c r="Q4474" s="336">
        <f>WEEKNUM(All_Opps[[#This Row],[Close Date]],1)</f>
        <v>47</v>
      </c>
      <c r="R4474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74" s="110" t="s">
        <v>9256</v>
      </c>
      <c r="T4474" s="110" t="s">
        <v>9257</v>
      </c>
      <c r="U4474" s="111">
        <v>46346</v>
      </c>
      <c r="V4474" s="380" t="s">
        <v>21</v>
      </c>
      <c r="W4474" s="346">
        <v>368478</v>
      </c>
      <c r="X4474" s="110" t="s">
        <v>11</v>
      </c>
      <c r="Y4474" s="110" t="s">
        <v>328</v>
      </c>
      <c r="Z4474" s="111">
        <v>45950</v>
      </c>
    </row>
    <row r="4475" spans="1:26" ht="12.75" x14ac:dyDescent="0.35">
      <c r="A4475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43</v>
      </c>
      <c r="B4475" s="336" t="str">
        <f>IF(All_Opps[[#This Row],[WeekMod]]&lt;&gt;"",CONCATENATE(All_Opps[[#This Row],[Opp Year]],"-",TEXT(All_Opps[[#This Row],[WeekMod]],"00#")),"")</f>
        <v>2027-043</v>
      </c>
      <c r="C4475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43</v>
      </c>
      <c r="D4475" s="336" t="str">
        <f>CONCATENATE(All_Opps[[#This Row],[Opp Year]],"-",TEXT(All_Opps[[#This Row],[Week]],"00#"))</f>
        <v>2027-043</v>
      </c>
      <c r="E4475" s="336">
        <f>IFERROR(VALUE(RIGHT(All_Opps[[#This Row],[Opportunity Name]],2)),"")</f>
        <v>2</v>
      </c>
      <c r="F4475" s="336">
        <f>IFERROR(("20"&amp;LEFT(All_Opps[[#This Row],[Opportunity Name]],2))*1,"")</f>
        <v>2027</v>
      </c>
      <c r="G4475" s="336" t="str">
        <f>MID(All_Opps[[#This Row],[Opportunity Name]],3,2)</f>
        <v>08</v>
      </c>
      <c r="H4475" s="336" t="str">
        <f>LEFT(All_Opps[[#This Row],[Opportunity Name]],7)</f>
        <v>2708 Gr</v>
      </c>
      <c r="I4475" s="336" t="str" cm="1">
        <f t="array" ref="I4475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75" s="336" t="str">
        <f>YEAR(All_Opps[[#This Row],[Close_Date]])&amp;"-"&amp;TEXT(MONTH(All_Opps[[#This Row],[Close_Date]]),"00")</f>
        <v>2026-10</v>
      </c>
      <c r="K4475" s="337">
        <f>All_Opps[[#This Row],[Created Date2]]*1</f>
        <v>46086</v>
      </c>
      <c r="L4475" s="338">
        <f>YEAR(All_Opps[[#This Row],[Created_Date]])</f>
        <v>2026</v>
      </c>
      <c r="M4475" s="339">
        <f>WEEKNUM(All_Opps[[#This Row],[Created_Date]],16)</f>
        <v>10</v>
      </c>
      <c r="N4475" s="337">
        <f>All_Opps[[#This Row],[Close Date]]*1</f>
        <v>46313</v>
      </c>
      <c r="O4475" s="340">
        <f>YEAR(All_Opps[[#This Row],[Close_Date]])</f>
        <v>2026</v>
      </c>
      <c r="P4475" s="338">
        <f>MONTH(All_Opps[[#This Row],[Close Date]])</f>
        <v>10</v>
      </c>
      <c r="Q4475" s="336">
        <f>WEEKNUM(All_Opps[[#This Row],[Close Date]],1)</f>
        <v>43</v>
      </c>
      <c r="R4475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75" s="110" t="s">
        <v>9258</v>
      </c>
      <c r="T4475" s="110" t="s">
        <v>9259</v>
      </c>
      <c r="U4475" s="111">
        <v>46313</v>
      </c>
      <c r="V4475" s="380" t="s">
        <v>21</v>
      </c>
      <c r="W4475" s="346">
        <v>317492</v>
      </c>
      <c r="X4475" s="110" t="s">
        <v>6</v>
      </c>
      <c r="Y4475" s="110" t="s">
        <v>328</v>
      </c>
      <c r="Z4475" s="111">
        <v>46086</v>
      </c>
    </row>
    <row r="4476" spans="1:26" ht="12.75" x14ac:dyDescent="0.35">
      <c r="A4476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4476" s="336" t="str">
        <f>IF(All_Opps[[#This Row],[WeekMod]]&lt;&gt;"",CONCATENATE(All_Opps[[#This Row],[Opp Year]],"-",TEXT(All_Opps[[#This Row],[WeekMod]],"00#")),"")</f>
        <v>2026-071</v>
      </c>
      <c r="C4476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4476" s="336" t="str">
        <f>CONCATENATE(All_Opps[[#This Row],[Opp Year]],"-",TEXT(All_Opps[[#This Row],[Week]],"00#"))</f>
        <v>2026-071</v>
      </c>
      <c r="E4476" s="336">
        <f>IFERROR(VALUE(RIGHT(All_Opps[[#This Row],[Opportunity Name]],2)),"")</f>
        <v>4</v>
      </c>
      <c r="F4476" s="336">
        <f>IFERROR(("20"&amp;LEFT(All_Opps[[#This Row],[Opportunity Name]],2))*1,"")</f>
        <v>2026</v>
      </c>
      <c r="G4476" s="336" t="str">
        <f>MID(All_Opps[[#This Row],[Opportunity Name]],3,2)</f>
        <v>07</v>
      </c>
      <c r="H4476" s="336" t="str">
        <f>LEFT(All_Opps[[#This Row],[Opportunity Name]],7)</f>
        <v>2607 Qu</v>
      </c>
      <c r="I4476" s="336" t="str" cm="1">
        <f t="array" ref="I4476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76" s="336" t="str">
        <f>YEAR(All_Opps[[#This Row],[Close_Date]])&amp;"-"&amp;TEXT(MONTH(All_Opps[[#This Row],[Close_Date]]),"00")</f>
        <v>2027-05</v>
      </c>
      <c r="K4476" s="337">
        <f>All_Opps[[#This Row],[Created Date2]]*1</f>
        <v>46132</v>
      </c>
      <c r="L4476" s="338">
        <f>YEAR(All_Opps[[#This Row],[Created_Date]])</f>
        <v>2026</v>
      </c>
      <c r="M4476" s="339">
        <f>WEEKNUM(All_Opps[[#This Row],[Created_Date]],16)</f>
        <v>17</v>
      </c>
      <c r="N4476" s="337">
        <f>All_Opps[[#This Row],[Close Date]]*1</f>
        <v>46510</v>
      </c>
      <c r="O4476" s="340">
        <f>YEAR(All_Opps[[#This Row],[Close_Date]])</f>
        <v>2027</v>
      </c>
      <c r="P4476" s="338">
        <f>MONTH(All_Opps[[#This Row],[Close Date]])</f>
        <v>5</v>
      </c>
      <c r="Q4476" s="336">
        <f>WEEKNUM(All_Opps[[#This Row],[Close Date]],1)</f>
        <v>19</v>
      </c>
      <c r="R4476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76" s="110" t="s">
        <v>9260</v>
      </c>
      <c r="T4476" s="110" t="s">
        <v>9261</v>
      </c>
      <c r="U4476" s="111">
        <v>46510</v>
      </c>
      <c r="V4476" s="380" t="s">
        <v>21</v>
      </c>
      <c r="W4476" s="346">
        <v>73675</v>
      </c>
      <c r="X4476" s="110" t="s">
        <v>13</v>
      </c>
      <c r="Y4476" s="110" t="s">
        <v>7108</v>
      </c>
      <c r="Z4476" s="111">
        <v>46132</v>
      </c>
    </row>
    <row r="4477" spans="1:26" ht="12.75" x14ac:dyDescent="0.35">
      <c r="A4477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4477" s="336" t="str">
        <f>IF(All_Opps[[#This Row],[WeekMod]]&lt;&gt;"",CONCATENATE(All_Opps[[#This Row],[Opp Year]],"-",TEXT(All_Opps[[#This Row],[WeekMod]],"00#")),"")</f>
        <v>2027-080</v>
      </c>
      <c r="C4477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4477" s="336" t="str">
        <f>CONCATENATE(All_Opps[[#This Row],[Opp Year]],"-",TEXT(All_Opps[[#This Row],[Week]],"00#"))</f>
        <v>2027-080</v>
      </c>
      <c r="E4477" s="336">
        <f>IFERROR(VALUE(RIGHT(All_Opps[[#This Row],[Opportunity Name]],2)),"")</f>
        <v>2</v>
      </c>
      <c r="F4477" s="336">
        <f>IFERROR(("20"&amp;LEFT(All_Opps[[#This Row],[Opportunity Name]],2))*1,"")</f>
        <v>2027</v>
      </c>
      <c r="G4477" s="336" t="str">
        <f>MID(All_Opps[[#This Row],[Opportunity Name]],3,2)</f>
        <v>08</v>
      </c>
      <c r="H4477" s="336" t="str">
        <f>LEFT(All_Opps[[#This Row],[Opportunity Name]],7)</f>
        <v>2708 We</v>
      </c>
      <c r="I4477" s="336" t="str" cm="1">
        <f t="array" ref="I4477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77" s="336" t="str">
        <f>YEAR(All_Opps[[#This Row],[Close_Date]])&amp;"-"&amp;TEXT(MONTH(All_Opps[[#This Row],[Close_Date]]),"00")</f>
        <v>2027-07</v>
      </c>
      <c r="K4477" s="337">
        <f>All_Opps[[#This Row],[Created Date2]]*1</f>
        <v>46185</v>
      </c>
      <c r="L4477" s="338">
        <f>YEAR(All_Opps[[#This Row],[Created_Date]])</f>
        <v>2026</v>
      </c>
      <c r="M4477" s="339">
        <f>WEEKNUM(All_Opps[[#This Row],[Created_Date]],16)</f>
        <v>24</v>
      </c>
      <c r="N4477" s="337">
        <f>All_Opps[[#This Row],[Close Date]]*1</f>
        <v>46575</v>
      </c>
      <c r="O4477" s="340">
        <f>YEAR(All_Opps[[#This Row],[Close_Date]])</f>
        <v>2027</v>
      </c>
      <c r="P4477" s="338">
        <f>MONTH(All_Opps[[#This Row],[Close Date]])</f>
        <v>7</v>
      </c>
      <c r="Q4477" s="336">
        <f>WEEKNUM(All_Opps[[#This Row],[Close Date]],1)</f>
        <v>28</v>
      </c>
      <c r="R4477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77" s="110" t="s">
        <v>9262</v>
      </c>
      <c r="T4477" s="110" t="s">
        <v>9263</v>
      </c>
      <c r="U4477" s="111">
        <v>46575</v>
      </c>
      <c r="V4477" s="380" t="s">
        <v>21</v>
      </c>
      <c r="W4477" s="346">
        <v>125486</v>
      </c>
      <c r="X4477" s="110" t="s">
        <v>159</v>
      </c>
      <c r="Y4477" s="110" t="s">
        <v>7108</v>
      </c>
      <c r="Z4477" s="111">
        <v>46185</v>
      </c>
    </row>
    <row r="4478" spans="1:26" ht="12.75" x14ac:dyDescent="0.35">
      <c r="A4478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80</v>
      </c>
      <c r="B4478" s="336" t="str">
        <f>IF(All_Opps[[#This Row],[WeekMod]]&lt;&gt;"",CONCATENATE(All_Opps[[#This Row],[Opp Year]],"-",TEXT(All_Opps[[#This Row],[WeekMod]],"00#")),"")</f>
        <v>2026-080</v>
      </c>
      <c r="C4478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80</v>
      </c>
      <c r="D4478" s="336" t="str">
        <f>CONCATENATE(All_Opps[[#This Row],[Opp Year]],"-",TEXT(All_Opps[[#This Row],[Week]],"00#"))</f>
        <v>2026-080</v>
      </c>
      <c r="E4478" s="336">
        <f>IFERROR(VALUE(RIGHT(All_Opps[[#This Row],[Opportunity Name]],2)),"")</f>
        <v>4</v>
      </c>
      <c r="F4478" s="336">
        <f>IFERROR(("20"&amp;LEFT(All_Opps[[#This Row],[Opportunity Name]],2))*1,"")</f>
        <v>2026</v>
      </c>
      <c r="G4478" s="336" t="str">
        <f>MID(All_Opps[[#This Row],[Opportunity Name]],3,2)</f>
        <v>12</v>
      </c>
      <c r="H4478" s="336" t="str">
        <f>LEFT(All_Opps[[#This Row],[Opportunity Name]],7)</f>
        <v>2612 Ma</v>
      </c>
      <c r="I4478" s="336" t="str" cm="1">
        <f t="array" ref="I4478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78" s="336" t="str">
        <f>YEAR(All_Opps[[#This Row],[Close_Date]])&amp;"-"&amp;TEXT(MONTH(All_Opps[[#This Row],[Close_Date]]),"00")</f>
        <v>2027-07</v>
      </c>
      <c r="K4478" s="337">
        <f>All_Opps[[#This Row],[Created Date2]]*1</f>
        <v>46168</v>
      </c>
      <c r="L4478" s="338">
        <f>YEAR(All_Opps[[#This Row],[Created_Date]])</f>
        <v>2026</v>
      </c>
      <c r="M4478" s="339">
        <f>WEEKNUM(All_Opps[[#This Row],[Created_Date]],16)</f>
        <v>22</v>
      </c>
      <c r="N4478" s="337">
        <f>All_Opps[[#This Row],[Close Date]]*1</f>
        <v>46574</v>
      </c>
      <c r="O4478" s="340">
        <f>YEAR(All_Opps[[#This Row],[Close_Date]])</f>
        <v>2027</v>
      </c>
      <c r="P4478" s="338">
        <f>MONTH(All_Opps[[#This Row],[Close Date]])</f>
        <v>7</v>
      </c>
      <c r="Q4478" s="336">
        <f>WEEKNUM(All_Opps[[#This Row],[Close Date]],1)</f>
        <v>28</v>
      </c>
      <c r="R4478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78" s="110" t="s">
        <v>9264</v>
      </c>
      <c r="T4478" s="110" t="s">
        <v>9265</v>
      </c>
      <c r="U4478" s="111">
        <v>46574</v>
      </c>
      <c r="V4478" s="380" t="s">
        <v>21</v>
      </c>
      <c r="W4478" s="346">
        <v>116311</v>
      </c>
      <c r="X4478" s="110" t="s">
        <v>13</v>
      </c>
      <c r="Y4478" s="110" t="s">
        <v>7108</v>
      </c>
      <c r="Z4478" s="111">
        <v>46168</v>
      </c>
    </row>
    <row r="4479" spans="1:26" ht="12.75" x14ac:dyDescent="0.35">
      <c r="A4479" s="336">
        <f>IFERROR(IF(YEAR(All_Opps[[#This Row],[Close Date]])&lt;(All_Opps[[#This Row],[Opp Year]]-1),"", IF(YEAR(All_Opps[[#This Row],[Close Date]])=(All_Opps[[#This Row],[Opp Year]]-1), WEEKNUM(All_Opps[[#This Row],[Close Date]],1), WEEKNUM(All_Opps[[#This Row],[Close Date]],1)+52)),"")</f>
        <v>71</v>
      </c>
      <c r="B4479" s="336" t="str">
        <f>IF(All_Opps[[#This Row],[WeekMod]]&lt;&gt;"",CONCATENATE(All_Opps[[#This Row],[Opp Year]],"-",TEXT(All_Opps[[#This Row],[WeekMod]],"00#")),"")</f>
        <v>2027-071</v>
      </c>
      <c r="C4479" s="336">
        <f>IFERROR(IF(YEAR(All_Opps[[#This Row],[Close Date]])&lt;(All_Opps[[#This Row],[Opp Year]]-1), 1, IF(YEAR(All_Opps[[#This Row],[Close Date]])=(All_Opps[[#This Row],[Opp Year]]-1), WEEKNUM(All_Opps[[#This Row],[Close Date]],1), WEEKNUM(All_Opps[[#This Row],[Close Date]],1)+52))*1,"")</f>
        <v>71</v>
      </c>
      <c r="D4479" s="336" t="str">
        <f>CONCATENATE(All_Opps[[#This Row],[Opp Year]],"-",TEXT(All_Opps[[#This Row],[Week]],"00#"))</f>
        <v>2027-071</v>
      </c>
      <c r="E4479" s="336">
        <f>IFERROR(VALUE(RIGHT(All_Opps[[#This Row],[Opportunity Name]],2)),"")</f>
        <v>5</v>
      </c>
      <c r="F4479" s="336">
        <f>IFERROR(("20"&amp;LEFT(All_Opps[[#This Row],[Opportunity Name]],2))*1,"")</f>
        <v>2027</v>
      </c>
      <c r="G4479" s="336" t="str">
        <f>MID(All_Opps[[#This Row],[Opportunity Name]],3,2)</f>
        <v>05</v>
      </c>
      <c r="H4479" s="336" t="str">
        <f>LEFT(All_Opps[[#This Row],[Opportunity Name]],7)</f>
        <v>2705 Os</v>
      </c>
      <c r="I4479" s="336" t="str" cm="1">
        <f t="array" ref="I4479">IFERROR(
    _xlfn.IFS(
        All_Opps[[#This Row],[Stage]] = "Closed - Won (Cancelled)", "Cancelled",
        All_Opps[[#This Row],[Stage]] = "Closed Won - 100%", "Won",
        All_Opps[[#This Row],[Stage]] = "Closed - Won", "Won",
        OR(
            ISNUMBER(SEARCH("Itinerary Sent", All_Opps[[#This Row],[Stage]])),
            ISNUMBER(SEARCH("Under Review", All_Opps[[#This Row],[Stage]])),
            ISNUMBER(SEARCH("Negotiation", All_Opps[[#This Row],[Stage]])),
            ISNUMBER(SEARCH("Potential Future Sale/Qualify", All_Opps[[#This Row],[Stage]]))
        ), "Open"
    ),
    "Lost"
)</f>
        <v>Lost</v>
      </c>
      <c r="J4479" s="336" t="str">
        <f>YEAR(All_Opps[[#This Row],[Close_Date]])&amp;"-"&amp;TEXT(MONTH(All_Opps[[#This Row],[Close_Date]]),"00")</f>
        <v>2028-05</v>
      </c>
      <c r="K4479" s="337">
        <f>All_Opps[[#This Row],[Created Date2]]*1</f>
        <v>46118</v>
      </c>
      <c r="L4479" s="338">
        <f>YEAR(All_Opps[[#This Row],[Created_Date]])</f>
        <v>2026</v>
      </c>
      <c r="M4479" s="339">
        <f>WEEKNUM(All_Opps[[#This Row],[Created_Date]],16)</f>
        <v>15</v>
      </c>
      <c r="N4479" s="337">
        <f>All_Opps[[#This Row],[Close Date]]*1</f>
        <v>46874</v>
      </c>
      <c r="O4479" s="340">
        <f>YEAR(All_Opps[[#This Row],[Close_Date]])</f>
        <v>2028</v>
      </c>
      <c r="P4479" s="338">
        <f>MONTH(All_Opps[[#This Row],[Close Date]])</f>
        <v>5</v>
      </c>
      <c r="Q4479" s="336">
        <f>WEEKNUM(All_Opps[[#This Row],[Close Date]],1)</f>
        <v>19</v>
      </c>
      <c r="R4479" s="338" t="str">
        <f>IFERROR(
    IF(All_Opps[[#This Row],[StageCode]]="Won",
        IF(DATE(All_Opps[[#This Row],[Opp Year]],All_Opps[[#This Row],[Opp Month]],1)-(All_Opps[[#This Row],[Created_Date]]) &gt;= 0,
            DATE(All_Opps[[#This Row],[Opp Year]],All_Opps[[#This Row],[Opp Month]],1)-(All_Opps[[#This Row],[Created_Date]]),
            ""
        ),
        ""
    ),
    ""
)</f>
        <v/>
      </c>
      <c r="S4479" s="110" t="s">
        <v>9266</v>
      </c>
      <c r="T4479" s="110" t="s">
        <v>9267</v>
      </c>
      <c r="U4479" s="111">
        <v>46874</v>
      </c>
      <c r="V4479" s="380" t="s">
        <v>21</v>
      </c>
      <c r="W4479" s="346">
        <v>30392</v>
      </c>
      <c r="X4479" s="110" t="s">
        <v>11</v>
      </c>
      <c r="Y4479" s="110" t="s">
        <v>7108</v>
      </c>
      <c r="Z4479" s="111">
        <v>46118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FB98588-457F-42A1-8ABA-742229E47C7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14</vt:i4>
      </vt:variant>
    </vt:vector>
  </HeadingPairs>
  <TitlesOfParts>
    <vt:vector size="17" baseType="lpstr">
      <vt:lpstr>Forecast Method</vt:lpstr>
      <vt:lpstr>All Opps Metrics</vt:lpstr>
      <vt:lpstr>All_Opps</vt:lpstr>
      <vt:lpstr>Acc_2022</vt:lpstr>
      <vt:lpstr>Acc_2023</vt:lpstr>
      <vt:lpstr>Acc_2024</vt:lpstr>
      <vt:lpstr>Acc_2025</vt:lpstr>
      <vt:lpstr>Acc_2026</vt:lpstr>
      <vt:lpstr>Acc_2027</vt:lpstr>
      <vt:lpstr>Acc_2028</vt:lpstr>
      <vt:lpstr>Adj_Sales_Obj26</vt:lpstr>
      <vt:lpstr>Adj_Sales_Obj27</vt:lpstr>
      <vt:lpstr>Sales_Obj26</vt:lpstr>
      <vt:lpstr>Sales_Obj27</vt:lpstr>
      <vt:lpstr>Today</vt:lpstr>
      <vt:lpstr>TWeek2026</vt:lpstr>
      <vt:lpstr>Tweek2027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Isaac Martinez</dc:creator>
  <cp:keywords/>
  <dc:description/>
  <cp:lastModifiedBy>Isaac Martinez Barcia</cp:lastModifiedBy>
  <cp:revision/>
  <cp:lastPrinted>2026-02-16T14:57:36Z</cp:lastPrinted>
  <dcterms:created xsi:type="dcterms:W3CDTF">2016-10-05T15:37:48Z</dcterms:created>
  <dcterms:modified xsi:type="dcterms:W3CDTF">2026-08-12T15:00:06Z</dcterms:modified>
  <cp:category/>
  <cp:contentStatus/>
</cp:coreProperties>
</file>